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omments1.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7.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8.xml" ContentType="application/vnd.openxmlformats-officedocument.drawing+xml"/>
  <Override PartName="/xl/comments2.xml" ContentType="application/vnd.openxmlformats-officedocument.spreadsheetml.comments+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1.xml" ContentType="application/vnd.openxmlformats-officedocument.drawingml.chartshapes+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3.xml" ContentType="application/vnd.openxmlformats-officedocument.drawing+xml"/>
  <Override PartName="/xl/charts/chart2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2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5.xml" ContentType="application/vnd.ms-office.chartstyle+xml"/>
  <Override PartName="/xl/charts/colors25.xml" ContentType="application/vnd.ms-office.chartcolorstyle+xml"/>
  <Override PartName="/xl/charts/chart28.xml" ContentType="application/vnd.openxmlformats-officedocument.drawingml.chart+xml"/>
  <Override PartName="/xl/charts/style26.xml" ContentType="application/vnd.ms-office.chartstyle+xml"/>
  <Override PartName="/xl/charts/colors26.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7.xml" ContentType="application/vnd.openxmlformats-officedocument.drawing+xml"/>
  <Override PartName="/xl/tables/table1.xml" ContentType="application/vnd.openxmlformats-officedocument.spreadsheetml.table+xml"/>
  <Override PartName="/xl/charts/chart29.xml" ContentType="application/vnd.openxmlformats-officedocument.drawingml.chart+xml"/>
  <Override PartName="/xl/charts/style27.xml" ContentType="application/vnd.ms-office.chartstyle+xml"/>
  <Override PartName="/xl/charts/colors27.xml" ContentType="application/vnd.ms-office.chartcolorstyle+xml"/>
  <Override PartName="/xl/charts/chart3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8.xml" ContentType="application/vnd.openxmlformats-officedocument.drawing+xml"/>
  <Override PartName="/xl/charts/chart3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2.xml" ContentType="application/vnd.openxmlformats-officedocument.drawing+xml"/>
  <Override PartName="/xl/charts/chart34.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3.xml" ContentType="application/vnd.openxmlformats-officedocument.drawing+xml"/>
  <Override PartName="/xl/comments3.xml" ContentType="application/vnd.openxmlformats-officedocument.spreadsheetml.comments+xml"/>
  <Override PartName="/xl/charts/chart35.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4.xml" ContentType="application/vnd.openxmlformats-officedocument.drawing+xml"/>
  <Override PartName="/xl/tables/table2.xml" ContentType="application/vnd.openxmlformats-officedocument.spreadsheetml.table+xml"/>
  <Override PartName="/xl/charts/chart36.xml" ContentType="application/vnd.openxmlformats-officedocument.drawingml.chart+xml"/>
  <Override PartName="/xl/charts/style33.xml" ContentType="application/vnd.ms-office.chartstyle+xml"/>
  <Override PartName="/xl/charts/colors33.xml" ContentType="application/vnd.ms-office.chartcolorstyle+xml"/>
  <Override PartName="/xl/charts/chart37.xml" ContentType="application/vnd.openxmlformats-officedocument.drawingml.chart+xml"/>
  <Override PartName="/xl/charts/style34.xml" ContentType="application/vnd.ms-office.chartstyle+xml"/>
  <Override PartName="/xl/charts/colors34.xml" ContentType="application/vnd.ms-office.chartcolorstyle+xml"/>
  <Override PartName="/xl/charts/chart38.xml" ContentType="application/vnd.openxmlformats-officedocument.drawingml.chart+xml"/>
  <Override PartName="/xl/drawings/drawing25.xml" ContentType="application/vnd.openxmlformats-officedocument.drawing+xml"/>
  <Override PartName="/xl/charts/chart39.xml" ContentType="application/vnd.openxmlformats-officedocument.drawingml.chart+xml"/>
  <Override PartName="/xl/charts/style35.xml" ContentType="application/vnd.ms-office.chartstyle+xml"/>
  <Override PartName="/xl/charts/colors35.xml" ContentType="application/vnd.ms-office.chartcolorstyle+xml"/>
  <Override PartName="/xl/charts/chart40.xml" ContentType="application/vnd.openxmlformats-officedocument.drawingml.chart+xml"/>
  <Override PartName="/xl/charts/style36.xml" ContentType="application/vnd.ms-office.chartstyle+xml"/>
  <Override PartName="/xl/charts/colors36.xml" ContentType="application/vnd.ms-office.chartcolorsty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26.xml" ContentType="application/vnd.openxmlformats-officedocument.drawing+xml"/>
  <Override PartName="/xl/charts/chart41.xml" ContentType="application/vnd.openxmlformats-officedocument.drawingml.chart+xml"/>
  <Override PartName="/xl/charts/style37.xml" ContentType="application/vnd.ms-office.chartstyle+xml"/>
  <Override PartName="/xl/charts/colors37.xml" ContentType="application/vnd.ms-office.chartcolorstyle+xml"/>
  <Override PartName="/xl/charts/chart42.xml" ContentType="application/vnd.openxmlformats-officedocument.drawingml.chart+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27.xml" ContentType="application/vnd.openxmlformats-officedocument.drawing+xml"/>
  <Override PartName="/xl/charts/chart43.xml" ContentType="application/vnd.openxmlformats-officedocument.drawingml.chart+xml"/>
  <Override PartName="/xl/charts/style38.xml" ContentType="application/vnd.ms-office.chartstyle+xml"/>
  <Override PartName="/xl/charts/colors38.xml" ContentType="application/vnd.ms-office.chartcolorstyle+xml"/>
  <Override PartName="/xl/charts/chart44.xml" ContentType="application/vnd.openxmlformats-officedocument.drawingml.chart+xml"/>
  <Override PartName="/xl/drawings/drawing28.xml" ContentType="application/vnd.openxmlformats-officedocument.drawing+xml"/>
  <Override PartName="/xl/charts/chart45.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9.xml" ContentType="application/vnd.openxmlformats-officedocument.drawingml.chartshapes+xml"/>
  <Override PartName="/xl/drawings/drawing30.xml" ContentType="application/vnd.openxmlformats-officedocument.drawing+xml"/>
  <Override PartName="/xl/charts/chart46.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31.xml" ContentType="application/vnd.openxmlformats-officedocument.drawing+xml"/>
  <Override PartName="/xl/charts/chart47.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32.xml" ContentType="application/vnd.openxmlformats-officedocument.drawing+xml"/>
  <Override PartName="/xl/charts/chart48.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33.xml" ContentType="application/vnd.openxmlformats-officedocument.drawing+xml"/>
  <Override PartName="/xl/charts/chart49.xml" ContentType="application/vnd.openxmlformats-officedocument.drawingml.chart+xml"/>
  <Override PartName="/xl/charts/style43.xml" ContentType="application/vnd.ms-office.chartstyle+xml"/>
  <Override PartName="/xl/charts/colors43.xml" ContentType="application/vnd.ms-office.chartcolorstyle+xml"/>
  <Override PartName="/xl/charts/chart50.xml" ContentType="application/vnd.openxmlformats-officedocument.drawingml.chart+xml"/>
  <Override PartName="/xl/charts/style44.xml" ContentType="application/vnd.ms-office.chartstyle+xml"/>
  <Override PartName="/xl/charts/colors44.xml" ContentType="application/vnd.ms-office.chartcolorstyle+xml"/>
  <Override PartName="/xl/charts/chart51.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34.xml" ContentType="application/vnd.openxmlformats-officedocument.drawing+xml"/>
  <Override PartName="/xl/charts/chart52.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charts/chart53.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37.xml" ContentType="application/vnd.openxmlformats-officedocument.drawing+xml"/>
  <Override PartName="/xl/charts/chart54.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38.xml" ContentType="application/vnd.openxmlformats-officedocument.drawing+xml"/>
  <Override PartName="/xl/charts/chart55.xml" ContentType="application/vnd.openxmlformats-officedocument.drawingml.chart+xml"/>
  <Override PartName="/xl/charts/style48.xml" ContentType="application/vnd.ms-office.chartstyle+xml"/>
  <Override PartName="/xl/charts/colors48.xml" ContentType="application/vnd.ms-office.chartcolorstyle+xml"/>
  <Override PartName="/xl/charts/chart56.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57.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41.xml" ContentType="application/vnd.openxmlformats-officedocument.drawingml.chartshapes+xml"/>
  <Override PartName="/xl/charts/chart58.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42.xml" ContentType="application/vnd.openxmlformats-officedocument.drawing+xml"/>
  <Override PartName="/xl/charts/chart59.xml" ContentType="application/vnd.openxmlformats-officedocument.drawingml.chart+xml"/>
  <Override PartName="/xl/charts/style52.xml" ContentType="application/vnd.ms-office.chartstyle+xml"/>
  <Override PartName="/xl/charts/colors52.xml" ContentType="application/vnd.ms-office.chartcolorstyle+xml"/>
  <Override PartName="/xl/charts/chart60.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61.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45.xml" ContentType="application/vnd.openxmlformats-officedocument.drawingml.chartshapes+xml"/>
  <Override PartName="/xl/charts/chart62.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46.xml" ContentType="application/vnd.openxmlformats-officedocument.drawingml.chartshapes+xml"/>
  <Override PartName="/xl/drawings/drawing47.xml" ContentType="application/vnd.openxmlformats-officedocument.drawing+xml"/>
  <Override PartName="/xl/charts/chart63.xml" ContentType="application/vnd.openxmlformats-officedocument.drawingml.chart+xml"/>
  <Override PartName="/xl/charts/style56.xml" ContentType="application/vnd.ms-office.chartstyle+xml"/>
  <Override PartName="/xl/charts/colors56.xml" ContentType="application/vnd.ms-office.chartcolorstyle+xml"/>
  <Override PartName="/xl/charts/chart64.xml" ContentType="application/vnd.openxmlformats-officedocument.drawingml.chart+xml"/>
  <Override PartName="/xl/drawings/drawing48.xml" ContentType="application/vnd.openxmlformats-officedocument.drawingml.chartshapes+xml"/>
  <Override PartName="/xl/charts/chart65.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49.xml" ContentType="application/vnd.openxmlformats-officedocument.drawingml.chartshapes+xml"/>
  <Override PartName="/xl/drawings/drawing50.xml" ContentType="application/vnd.openxmlformats-officedocument.drawing+xml"/>
  <Override PartName="/xl/charts/chart66.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51.xml" ContentType="application/vnd.openxmlformats-officedocument.drawingml.chartshapes+xml"/>
  <Override PartName="/xl/charts/chart67.xml" ContentType="application/vnd.openxmlformats-officedocument.drawingml.chart+xml"/>
  <Override PartName="/xl/drawings/drawing52.xml" ContentType="application/vnd.openxmlformats-officedocument.drawingml.chartshapes+xml"/>
  <Override PartName="/xl/drawings/drawing53.xml" ContentType="application/vnd.openxmlformats-officedocument.drawing+xml"/>
  <Override PartName="/xl/charts/chart68.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54.xml" ContentType="application/vnd.openxmlformats-officedocument.drawingml.chartshapes+xml"/>
  <Override PartName="/xl/charts/chart69.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55.xml" ContentType="application/vnd.openxmlformats-officedocument.drawingml.chartshapes+xml"/>
  <Override PartName="/xl/drawings/drawing56.xml" ContentType="application/vnd.openxmlformats-officedocument.drawing+xml"/>
  <Override PartName="/xl/charts/chart70.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57.xml" ContentType="application/vnd.openxmlformats-officedocument.drawingml.chartshapes+xml"/>
  <Override PartName="/xl/charts/chart71.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58.xml" ContentType="application/vnd.openxmlformats-officedocument.drawingml.chartshapes+xml"/>
  <Override PartName="/xl/drawings/drawing59.xml" ContentType="application/vnd.openxmlformats-officedocument.drawing+xml"/>
  <Override PartName="/xl/charts/chart72.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60.xml" ContentType="application/vnd.openxmlformats-officedocument.drawingml.chartshapes+xml"/>
  <Override PartName="/xl/charts/chart73.xml" ContentType="application/vnd.openxmlformats-officedocument.drawingml.chart+xml"/>
  <Override PartName="/xl/drawings/drawing61.xml" ContentType="application/vnd.openxmlformats-officedocument.drawingml.chartshapes+xml"/>
  <Override PartName="/xl/drawings/drawing62.xml" ContentType="application/vnd.openxmlformats-officedocument.drawing+xml"/>
  <Override PartName="/xl/charts/chart74.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63.xml" ContentType="application/vnd.openxmlformats-officedocument.drawingml.chartshapes+xml"/>
  <Override PartName="/xl/drawings/drawing64.xml" ContentType="application/vnd.openxmlformats-officedocument.drawing+xml"/>
  <Override PartName="/xl/charts/chart75.xml" ContentType="application/vnd.openxmlformats-officedocument.drawingml.chart+xml"/>
  <Override PartName="/xl/drawings/drawing65.xml" ContentType="application/vnd.openxmlformats-officedocument.drawingml.chartshapes+xml"/>
  <Override PartName="/xl/charts/chart76.xml" ContentType="application/vnd.openxmlformats-officedocument.drawingml.chart+xml"/>
  <Override PartName="/xl/drawings/drawing66.xml" ContentType="application/vnd.openxmlformats-officedocument.drawingml.chartshapes+xml"/>
  <Override PartName="/xl/drawings/drawing67.xml" ContentType="application/vnd.openxmlformats-officedocument.drawing+xml"/>
  <Override PartName="/xl/charts/chart77.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68.xml" ContentType="application/vnd.openxmlformats-officedocument.drawingml.chartshapes+xml"/>
  <Override PartName="/xl/charts/chart78.xml" ContentType="application/vnd.openxmlformats-officedocument.drawingml.chart+xml"/>
  <Override PartName="/xl/drawings/drawing69.xml" ContentType="application/vnd.openxmlformats-officedocument.drawingml.chartshapes+xml"/>
  <Override PartName="/xl/drawings/drawing70.xml" ContentType="application/vnd.openxmlformats-officedocument.drawing+xml"/>
  <Override PartName="/xl/charts/chart79.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71.xml" ContentType="application/vnd.openxmlformats-officedocument.drawingml.chartshapes+xml"/>
  <Override PartName="/xl/charts/chart80.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72.xml" ContentType="application/vnd.openxmlformats-officedocument.drawing+xml"/>
  <Override PartName="/xl/charts/chart81.xml" ContentType="application/vnd.openxmlformats-officedocument.drawingml.chart+xml"/>
  <Override PartName="/xl/drawings/drawing73.xml" ContentType="application/vnd.openxmlformats-officedocument.drawingml.chartshapes+xml"/>
  <Override PartName="/xl/drawings/drawing74.xml" ContentType="application/vnd.openxmlformats-officedocument.drawing+xml"/>
  <Override PartName="/xl/charts/chart82.xml" ContentType="application/vnd.openxmlformats-officedocument.drawingml.chart+xml"/>
  <Override PartName="/xl/drawings/drawing75.xml" ContentType="application/vnd.openxmlformats-officedocument.drawing+xml"/>
  <Override PartName="/xl/charts/chart83.xml" ContentType="application/vnd.openxmlformats-officedocument.drawingml.chart+xml"/>
  <Override PartName="/xl/drawings/drawing76.xml" ContentType="application/vnd.openxmlformats-officedocument.drawing+xml"/>
  <Override PartName="/xl/charts/chart84.xml" ContentType="application/vnd.openxmlformats-officedocument.drawingml.chart+xml"/>
  <Override PartName="/xl/drawings/drawing77.xml" ContentType="application/vnd.openxmlformats-officedocument.drawing+xml"/>
  <Override PartName="/xl/tables/table3.xml" ContentType="application/vnd.openxmlformats-officedocument.spreadsheetml.table+xml"/>
  <Override PartName="/xl/charts/chart85.xml" ContentType="application/vnd.openxmlformats-officedocument.drawingml.chart+xml"/>
  <Override PartName="/xl/charts/style68.xml" ContentType="application/vnd.ms-office.chartstyle+xml"/>
  <Override PartName="/xl/charts/colors68.xml" ContentType="application/vnd.ms-office.chartcolorstyle+xml"/>
  <Override PartName="/xl/charts/chart86.xml" ContentType="application/vnd.openxmlformats-officedocument.drawingml.chart+xml"/>
  <Override PartName="/xl/charts/style69.xml" ContentType="application/vnd.ms-office.chartstyle+xml"/>
  <Override PartName="/xl/charts/colors69.xml" ContentType="application/vnd.ms-office.chartcolorstyle+xml"/>
  <Override PartName="/xl/drawings/drawing78.xml" ContentType="application/vnd.openxmlformats-officedocument.drawing+xml"/>
  <Override PartName="/xl/charts/chart87.xml" ContentType="application/vnd.openxmlformats-officedocument.drawingml.chart+xml"/>
  <Override PartName="/xl/charts/style70.xml" ContentType="application/vnd.ms-office.chartstyle+xml"/>
  <Override PartName="/xl/charts/colors70.xml" ContentType="application/vnd.ms-office.chartcolorstyle+xml"/>
  <Override PartName="/xl/charts/chart88.xml" ContentType="application/vnd.openxmlformats-officedocument.drawingml.chart+xml"/>
  <Override PartName="/xl/charts/style71.xml" ContentType="application/vnd.ms-office.chartstyle+xml"/>
  <Override PartName="/xl/charts/colors71.xml" ContentType="application/vnd.ms-office.chartcolorstyle+xml"/>
  <Override PartName="/xl/charts/chart89.xml" ContentType="application/vnd.openxmlformats-officedocument.drawingml.chart+xml"/>
  <Override PartName="/xl/charts/style72.xml" ContentType="application/vnd.ms-office.chartstyle+xml"/>
  <Override PartName="/xl/charts/colors72.xml" ContentType="application/vnd.ms-office.chartcolorstyle+xml"/>
  <Override PartName="/xl/charts/chart90.xml" ContentType="application/vnd.openxmlformats-officedocument.drawingml.chart+xml"/>
  <Override PartName="/xl/charts/style73.xml" ContentType="application/vnd.ms-office.chartstyle+xml"/>
  <Override PartName="/xl/charts/colors7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defaultThemeVersion="124226"/>
  <mc:AlternateContent xmlns:mc="http://schemas.openxmlformats.org/markup-compatibility/2006">
    <mc:Choice Requires="x15">
      <x15ac:absPath xmlns:x15ac="http://schemas.microsoft.com/office/spreadsheetml/2010/11/ac" url="C:\Users\RBANDA\Desktop\RESPALDOS RBANDA\PLANIFICACION\Estadisticas y Datos\Datos QT\Quito en cifras\Quito en cifras QT 2015-2016\"/>
    </mc:Choice>
  </mc:AlternateContent>
  <bookViews>
    <workbookView xWindow="240" yWindow="105" windowWidth="20115" windowHeight="7140" tabRatio="866" activeTab="4"/>
  </bookViews>
  <sheets>
    <sheet name="Resumen - contenido" sheetId="28" r:id="rId1"/>
    <sheet name="Llegadas-Htls vs tur" sheetId="67" state="hidden" r:id="rId2"/>
    <sheet name="Llegadas" sheetId="21" r:id="rId3"/>
    <sheet name="Mercados QT" sheetId="46" state="hidden" r:id="rId4"/>
    <sheet name="Llegadas x nacionalidad" sheetId="70" r:id="rId5"/>
    <sheet name="Proyecciones llegadas" sheetId="27" r:id="rId6"/>
    <sheet name="Empleo - PIB Turistico DMQ" sheetId="71" r:id="rId7"/>
    <sheet name="Turistas x Nacionalidad" sheetId="56" state="hidden" r:id="rId8"/>
    <sheet name="TOH" sheetId="62" r:id="rId9"/>
    <sheet name="Estancia hotelera" sheetId="36" r:id="rId10"/>
    <sheet name="Tarifa Promedio Hab ocupada" sheetId="29" r:id="rId11"/>
    <sheet name="RevPar tar_hab_Disponible" sheetId="63" r:id="rId12"/>
    <sheet name="establecimientos UIO" sheetId="48" r:id="rId13"/>
    <sheet name="% y # establecimientos act econ" sheetId="60" r:id="rId14"/>
    <sheet name="Actividades económicas TUR" sheetId="49" r:id="rId15"/>
    <sheet name="Transporte" sheetId="50" r:id="rId16"/>
    <sheet name="Empleos en HTLs" sheetId="51" r:id="rId17"/>
    <sheet name="HAB disponibles" sheetId="53" r:id="rId18"/>
    <sheet name="Aloj_#_plazas" sheetId="61" r:id="rId19"/>
    <sheet name="Aloj_#_categorias" sheetId="55" r:id="rId20"/>
    <sheet name="Aloj-categoria_hist" sheetId="66" r:id="rId21"/>
    <sheet name="perfil-mas visitado-2014" sheetId="3" state="hidden" r:id="rId22"/>
    <sheet name="perfil-mas visitado-2015" sheetId="68" r:id="rId23"/>
    <sheet name="perfil-Alrededores-2014" sheetId="5" state="hidden" r:id="rId24"/>
    <sheet name="perfil-Alrededor_parroquia-2015" sheetId="64" r:id="rId25"/>
    <sheet name="Perfil-otras-cyties-2015" sheetId="69" r:id="rId26"/>
    <sheet name="perfil-otras ciudades no UIO" sheetId="65" state="hidden" r:id="rId27"/>
    <sheet name="Sugeridos-estancia-gasto" sheetId="72" r:id="rId28"/>
    <sheet name="perfil-Estadia 2008-2014" sheetId="6" state="hidden" r:id="rId29"/>
    <sheet name="perfil-Gasto_total 2008-2014" sheetId="8" state="hidden" r:id="rId30"/>
    <sheet name="perfil-Gasto_diario 2008-2014" sheetId="7" state="hidden" r:id="rId31"/>
    <sheet name="perfil-Dist_Gasto-2015" sheetId="23" r:id="rId32"/>
    <sheet name="perfil-Ingre_divisa-2015" sheetId="9" r:id="rId33"/>
    <sheet name="perfil-Nvl_Edu 2014" sheetId="10" r:id="rId34"/>
    <sheet name="perfil-Edad 2014" sheetId="11" r:id="rId35"/>
    <sheet name="perfil-Motivo Viaje-2015" sheetId="12" r:id="rId36"/>
    <sheet name="perfil-Razon llegada 2014" sheetId="13" r:id="rId37"/>
    <sheet name="perfil-Medio Info-2015" sheetId="14" r:id="rId38"/>
    <sheet name="perfil-viaja con 2014" sheetId="15" r:id="rId39"/>
    <sheet name="perfil-Organiza viaje" sheetId="16" r:id="rId40"/>
    <sheet name="perfil-Actividad 2012-2013" sheetId="17" r:id="rId41"/>
    <sheet name="perfil-Satisfaccion 2012-2013" sheetId="18" state="hidden" r:id="rId42"/>
    <sheet name="perfil-recomendarian 2014" sheetId="19" r:id="rId43"/>
    <sheet name="perfil-Hospedaje tipo" sheetId="22" r:id="rId44"/>
    <sheet name="Negocios 2012-2013" sheetId="20" state="hidden" r:id="rId45"/>
    <sheet name="Llegadas LA" sheetId="43" r:id="rId46"/>
    <sheet name="% incremento llegadas LA" sheetId="44" state="hidden" r:id="rId47"/>
    <sheet name="% variación gasto LA" sheetId="45" state="hidden" r:id="rId48"/>
    <sheet name="llegadas EC 2014" sheetId="57" r:id="rId49"/>
    <sheet name="Apto Arribos" sheetId="59" r:id="rId50"/>
  </sheets>
  <externalReferences>
    <externalReference r:id="rId51"/>
    <externalReference r:id="rId52"/>
    <externalReference r:id="rId53"/>
    <externalReference r:id="rId54"/>
    <externalReference r:id="rId55"/>
    <externalReference r:id="rId56"/>
    <externalReference r:id="rId57"/>
  </externalReferences>
  <definedNames>
    <definedName name="_xlnm._FilterDatabase" localSheetId="14" hidden="1">'Actividades económicas TUR'!$C$2:$L$6</definedName>
    <definedName name="_xlnm._FilterDatabase" localSheetId="21" hidden="1">'perfil-mas visitado-2014'!$C$7:$F$50</definedName>
    <definedName name="_xlnm._FilterDatabase" localSheetId="22" hidden="1">'perfil-mas visitado-2015'!$C$7:$F$54</definedName>
    <definedName name="_xlnm.Print_Area" localSheetId="4">'Llegadas x nacionalidad'!$C$7:$FY$86</definedName>
    <definedName name="_xlnm.Print_Titles" localSheetId="4">'Llegadas x nacionalidad'!$B:$C,'Llegadas x nacionalidad'!$2:$6</definedName>
  </definedNames>
  <calcPr calcId="152511"/>
  <pivotCaches>
    <pivotCache cacheId="0" r:id="rId58"/>
    <pivotCache cacheId="1" r:id="rId59"/>
    <pivotCache cacheId="2" r:id="rId60"/>
  </pivotCaches>
</workbook>
</file>

<file path=xl/calcChain.xml><?xml version="1.0" encoding="utf-8"?>
<calcChain xmlns="http://schemas.openxmlformats.org/spreadsheetml/2006/main">
  <c r="K16" i="21" l="1"/>
  <c r="L5" i="21"/>
  <c r="L6" i="21"/>
  <c r="L7" i="21"/>
  <c r="L8" i="21"/>
  <c r="L9" i="21"/>
  <c r="L10" i="21"/>
  <c r="L11" i="21"/>
  <c r="L12" i="21"/>
  <c r="L13" i="21"/>
  <c r="L14" i="21"/>
  <c r="L15" i="21"/>
  <c r="L4" i="21"/>
  <c r="C17" i="21"/>
  <c r="D17" i="21"/>
  <c r="E17" i="21"/>
  <c r="F17" i="21"/>
  <c r="G17" i="21"/>
  <c r="H17" i="21"/>
  <c r="I17" i="21"/>
  <c r="J17" i="21"/>
  <c r="K17" i="21"/>
  <c r="L17" i="21" s="1"/>
  <c r="B17" i="21"/>
  <c r="K21" i="21" l="1"/>
  <c r="M17" i="21"/>
  <c r="K22" i="21"/>
  <c r="J21" i="27"/>
  <c r="J39" i="27" s="1"/>
  <c r="M39" i="60"/>
  <c r="N39" i="60"/>
  <c r="O39" i="60"/>
  <c r="P39" i="60"/>
  <c r="Q39" i="60"/>
  <c r="L39" i="60"/>
  <c r="L6" i="22"/>
  <c r="L7" i="22"/>
  <c r="L10" i="22"/>
  <c r="L11" i="22"/>
  <c r="K11" i="22"/>
  <c r="L4" i="22" s="1"/>
  <c r="M4" i="22"/>
  <c r="M8" i="22"/>
  <c r="M5" i="22"/>
  <c r="M6" i="22"/>
  <c r="M7" i="22"/>
  <c r="M10" i="22"/>
  <c r="M3" i="22"/>
  <c r="L4" i="16"/>
  <c r="L5" i="16"/>
  <c r="K6" i="16"/>
  <c r="L3" i="16" s="1"/>
  <c r="M22" i="14"/>
  <c r="M26" i="14"/>
  <c r="M30" i="14"/>
  <c r="L22" i="14"/>
  <c r="L23" i="14"/>
  <c r="L24" i="14"/>
  <c r="L25" i="14"/>
  <c r="L26" i="14"/>
  <c r="L27" i="14"/>
  <c r="L28" i="14"/>
  <c r="L29" i="14"/>
  <c r="L21" i="14"/>
  <c r="K31" i="14"/>
  <c r="M23" i="14" s="1"/>
  <c r="M5" i="12"/>
  <c r="M6" i="12"/>
  <c r="M7" i="12"/>
  <c r="M8" i="12"/>
  <c r="M9" i="12"/>
  <c r="M10" i="12"/>
  <c r="M11" i="12"/>
  <c r="M12" i="12"/>
  <c r="M13" i="12"/>
  <c r="M14" i="12"/>
  <c r="M18" i="12"/>
  <c r="O6" i="12"/>
  <c r="O7" i="12"/>
  <c r="O8" i="12"/>
  <c r="O9" i="12"/>
  <c r="P7" i="12" s="1"/>
  <c r="O10" i="12"/>
  <c r="O11" i="12"/>
  <c r="O12" i="12"/>
  <c r="O13" i="12"/>
  <c r="O14" i="12"/>
  <c r="O15" i="12"/>
  <c r="O16" i="12"/>
  <c r="O17" i="12"/>
  <c r="O5" i="12"/>
  <c r="K18" i="12"/>
  <c r="O18" i="12"/>
  <c r="P5" i="12"/>
  <c r="P6" i="12"/>
  <c r="P11" i="12"/>
  <c r="P18" i="12"/>
  <c r="N6" i="12"/>
  <c r="N7" i="12"/>
  <c r="N8" i="12"/>
  <c r="N9" i="12"/>
  <c r="N10" i="12"/>
  <c r="N11" i="12"/>
  <c r="N12" i="12"/>
  <c r="N13" i="12"/>
  <c r="N14" i="12"/>
  <c r="N15" i="12"/>
  <c r="N16" i="12"/>
  <c r="N17" i="12"/>
  <c r="N18" i="12"/>
  <c r="N5" i="12"/>
  <c r="B129" i="59"/>
  <c r="C129" i="59"/>
  <c r="D129" i="59"/>
  <c r="E129" i="59"/>
  <c r="F129" i="59"/>
  <c r="G129" i="59"/>
  <c r="H129" i="59"/>
  <c r="I129" i="59"/>
  <c r="J129" i="59"/>
  <c r="K129" i="59"/>
  <c r="L129" i="59"/>
  <c r="M129" i="59"/>
  <c r="M130" i="59" s="1"/>
  <c r="E166" i="59"/>
  <c r="F166" i="59"/>
  <c r="G166" i="59"/>
  <c r="H166" i="59"/>
  <c r="I166" i="59"/>
  <c r="J166" i="59"/>
  <c r="K166" i="59"/>
  <c r="L166" i="59"/>
  <c r="M166" i="59"/>
  <c r="EW89" i="70"/>
  <c r="EX89" i="70"/>
  <c r="EY89" i="70"/>
  <c r="EZ89" i="70"/>
  <c r="FA89" i="70"/>
  <c r="EV89" i="70"/>
  <c r="H4" i="62"/>
  <c r="G4" i="62"/>
  <c r="H8" i="62"/>
  <c r="H5" i="62"/>
  <c r="H6" i="62"/>
  <c r="H7" i="62"/>
  <c r="C25" i="28"/>
  <c r="C24" i="28"/>
  <c r="C23" i="28"/>
  <c r="C22" i="28"/>
  <c r="D11" i="28"/>
  <c r="E11" i="28"/>
  <c r="C11" i="28"/>
  <c r="D13" i="28"/>
  <c r="E13" i="28"/>
  <c r="C13" i="28"/>
  <c r="D12" i="28"/>
  <c r="E12" i="28"/>
  <c r="C12" i="28"/>
  <c r="J5" i="27"/>
  <c r="Q5" i="27" s="1"/>
  <c r="R5" i="27" s="1"/>
  <c r="J6" i="27"/>
  <c r="Q6" i="27" s="1"/>
  <c r="R6" i="27" s="1"/>
  <c r="S6" i="27" s="1"/>
  <c r="T6" i="27" s="1"/>
  <c r="U6" i="27" s="1"/>
  <c r="V6" i="27" s="1"/>
  <c r="W6" i="27" s="1"/>
  <c r="X6" i="27" s="1"/>
  <c r="J7" i="27"/>
  <c r="Q7" i="27" s="1"/>
  <c r="R7" i="27" s="1"/>
  <c r="S7" i="27" s="1"/>
  <c r="J8" i="27"/>
  <c r="Q8" i="27" s="1"/>
  <c r="R8" i="27" s="1"/>
  <c r="S8" i="27" s="1"/>
  <c r="T8" i="27" s="1"/>
  <c r="U8" i="27" s="1"/>
  <c r="V8" i="27" s="1"/>
  <c r="W8" i="27" s="1"/>
  <c r="X8" i="27" s="1"/>
  <c r="J9" i="27"/>
  <c r="Q9" i="27" s="1"/>
  <c r="R9" i="27" s="1"/>
  <c r="J10" i="27"/>
  <c r="Q10" i="27" s="1"/>
  <c r="R10" i="27" s="1"/>
  <c r="S10" i="27" s="1"/>
  <c r="T10" i="27" s="1"/>
  <c r="U10" i="27" s="1"/>
  <c r="V10" i="27" s="1"/>
  <c r="W10" i="27" s="1"/>
  <c r="X10" i="27" s="1"/>
  <c r="J11" i="27"/>
  <c r="Q11" i="27" s="1"/>
  <c r="R11" i="27" s="1"/>
  <c r="S11" i="27" s="1"/>
  <c r="T11" i="27" s="1"/>
  <c r="U11" i="27" s="1"/>
  <c r="V11" i="27" s="1"/>
  <c r="W11" i="27" s="1"/>
  <c r="X11" i="27" s="1"/>
  <c r="J12" i="27"/>
  <c r="Q12" i="27" s="1"/>
  <c r="R12" i="27" s="1"/>
  <c r="S12" i="27" s="1"/>
  <c r="T12" i="27" s="1"/>
  <c r="U12" i="27" s="1"/>
  <c r="V12" i="27" s="1"/>
  <c r="W12" i="27" s="1"/>
  <c r="X12" i="27" s="1"/>
  <c r="J13" i="27"/>
  <c r="Q13" i="27" s="1"/>
  <c r="R13" i="27" s="1"/>
  <c r="S13" i="27" s="1"/>
  <c r="T13" i="27" s="1"/>
  <c r="U13" i="27" s="1"/>
  <c r="V13" i="27" s="1"/>
  <c r="W13" i="27" s="1"/>
  <c r="X13" i="27" s="1"/>
  <c r="J14" i="27"/>
  <c r="Q14" i="27" s="1"/>
  <c r="R14" i="27" s="1"/>
  <c r="S14" i="27" s="1"/>
  <c r="T14" i="27" s="1"/>
  <c r="U14" i="27" s="1"/>
  <c r="V14" i="27" s="1"/>
  <c r="W14" i="27" s="1"/>
  <c r="X14" i="27" s="1"/>
  <c r="J15" i="27"/>
  <c r="Q15" i="27" s="1"/>
  <c r="R15" i="27" s="1"/>
  <c r="S15" i="27" s="1"/>
  <c r="T15" i="27" s="1"/>
  <c r="U15" i="27" s="1"/>
  <c r="J16" i="27"/>
  <c r="Q16" i="27" s="1"/>
  <c r="R16" i="27" s="1"/>
  <c r="S16" i="27" s="1"/>
  <c r="T16" i="27" s="1"/>
  <c r="U16" i="27" s="1"/>
  <c r="V16" i="27" s="1"/>
  <c r="W16" i="27" s="1"/>
  <c r="X16" i="27" s="1"/>
  <c r="K2" i="21"/>
  <c r="E8" i="66"/>
  <c r="D8" i="66"/>
  <c r="F8" i="66"/>
  <c r="L34" i="55"/>
  <c r="J22" i="55"/>
  <c r="I22" i="55"/>
  <c r="I26" i="55"/>
  <c r="I27" i="55" s="1"/>
  <c r="H22" i="55"/>
  <c r="H26" i="55" s="1"/>
  <c r="H27" i="55" s="1"/>
  <c r="G22" i="55"/>
  <c r="F22" i="55"/>
  <c r="F26" i="55" s="1"/>
  <c r="E22" i="55"/>
  <c r="E26" i="55" s="1"/>
  <c r="E27" i="55" s="1"/>
  <c r="D22" i="55"/>
  <c r="D26" i="55" s="1"/>
  <c r="K14" i="55"/>
  <c r="K41" i="55" s="1"/>
  <c r="K12" i="55"/>
  <c r="K39" i="55" s="1"/>
  <c r="K6" i="55"/>
  <c r="K33" i="55" s="1"/>
  <c r="K3" i="55"/>
  <c r="K30" i="55" s="1"/>
  <c r="L30" i="55" s="1"/>
  <c r="J30" i="55"/>
  <c r="J31" i="55"/>
  <c r="J32" i="55"/>
  <c r="J33" i="55"/>
  <c r="J34" i="55"/>
  <c r="J35" i="55"/>
  <c r="J36" i="55"/>
  <c r="J37" i="55"/>
  <c r="J38" i="55"/>
  <c r="J39" i="55"/>
  <c r="J40" i="55"/>
  <c r="J41" i="55"/>
  <c r="J42" i="55"/>
  <c r="J43" i="55"/>
  <c r="J44" i="55"/>
  <c r="J45" i="55"/>
  <c r="J46" i="55"/>
  <c r="J47" i="55"/>
  <c r="J48" i="55"/>
  <c r="J50" i="55"/>
  <c r="C26" i="55"/>
  <c r="C27" i="55" s="1"/>
  <c r="I25" i="55"/>
  <c r="G25" i="55"/>
  <c r="F25" i="55"/>
  <c r="E25" i="55"/>
  <c r="D25" i="55"/>
  <c r="C25" i="55"/>
  <c r="G26" i="55"/>
  <c r="G27" i="55" s="1"/>
  <c r="E3" i="53"/>
  <c r="E4" i="53" s="1"/>
  <c r="D11" i="53"/>
  <c r="E3" i="61"/>
  <c r="F3" i="61" s="1"/>
  <c r="E12" i="51"/>
  <c r="D12" i="51"/>
  <c r="F11" i="51"/>
  <c r="K8" i="49"/>
  <c r="N25" i="60"/>
  <c r="N12" i="60"/>
  <c r="D10" i="48"/>
  <c r="D9" i="48"/>
  <c r="D8" i="48"/>
  <c r="F8" i="48" s="1"/>
  <c r="D7" i="48"/>
  <c r="D6" i="48"/>
  <c r="D5" i="48"/>
  <c r="D4" i="48"/>
  <c r="H11" i="48"/>
  <c r="K17" i="55"/>
  <c r="K44" i="55" s="1"/>
  <c r="L44" i="55" s="1"/>
  <c r="F27" i="55"/>
  <c r="E4" i="61"/>
  <c r="E5" i="61" s="1"/>
  <c r="E6" i="61" s="1"/>
  <c r="E21" i="28"/>
  <c r="E17" i="28"/>
  <c r="HF116" i="70"/>
  <c r="HC115" i="70"/>
  <c r="HB115" i="70"/>
  <c r="HB114" i="70"/>
  <c r="HC114" i="70"/>
  <c r="HD114" i="70"/>
  <c r="HD115" i="70" s="1"/>
  <c r="HE114" i="70"/>
  <c r="HF115" i="70" s="1"/>
  <c r="HF114" i="70"/>
  <c r="HA114" i="70"/>
  <c r="HB111" i="70"/>
  <c r="HC111" i="70"/>
  <c r="HD111" i="70"/>
  <c r="HD112" i="70"/>
  <c r="HE111" i="70"/>
  <c r="HF112" i="70" s="1"/>
  <c r="HF111" i="70"/>
  <c r="HA111" i="70"/>
  <c r="HF113" i="70" s="1"/>
  <c r="HB108" i="70"/>
  <c r="HB109" i="70" s="1"/>
  <c r="HC108" i="70"/>
  <c r="HD108" i="70"/>
  <c r="HE108" i="70"/>
  <c r="HF108" i="70"/>
  <c r="HF110" i="70"/>
  <c r="HA108" i="70"/>
  <c r="F5" i="61"/>
  <c r="HF109" i="70"/>
  <c r="I9" i="72"/>
  <c r="H9" i="72"/>
  <c r="G9" i="72"/>
  <c r="I8" i="72"/>
  <c r="H8" i="72"/>
  <c r="G8" i="72"/>
  <c r="G10" i="72"/>
  <c r="H10" i="72"/>
  <c r="I10" i="72"/>
  <c r="C166" i="59"/>
  <c r="D166" i="59"/>
  <c r="B166" i="59"/>
  <c r="C174" i="59"/>
  <c r="M179" i="59"/>
  <c r="L179" i="59"/>
  <c r="K179" i="59"/>
  <c r="K180" i="59" s="1"/>
  <c r="J179" i="59"/>
  <c r="I179" i="59"/>
  <c r="H179" i="59"/>
  <c r="G179" i="59"/>
  <c r="F179" i="59"/>
  <c r="E179" i="59"/>
  <c r="D179" i="59"/>
  <c r="C179" i="59"/>
  <c r="M175" i="59"/>
  <c r="M174" i="59"/>
  <c r="L175" i="59"/>
  <c r="L174" i="59"/>
  <c r="K175" i="59"/>
  <c r="K174" i="59"/>
  <c r="J175" i="59"/>
  <c r="J174" i="59"/>
  <c r="I175" i="59"/>
  <c r="I174" i="59"/>
  <c r="H175" i="59"/>
  <c r="H174" i="59"/>
  <c r="G175" i="59"/>
  <c r="G174" i="59"/>
  <c r="F175" i="59"/>
  <c r="F174" i="59"/>
  <c r="E175" i="59"/>
  <c r="E174" i="59"/>
  <c r="D175" i="59"/>
  <c r="D174" i="59"/>
  <c r="C175" i="59"/>
  <c r="M170" i="59"/>
  <c r="J170" i="59"/>
  <c r="I170" i="59"/>
  <c r="G170" i="59"/>
  <c r="O163" i="59"/>
  <c r="O169" i="59" s="1"/>
  <c r="M169" i="59"/>
  <c r="L169" i="59"/>
  <c r="K169" i="59"/>
  <c r="J169" i="59"/>
  <c r="I169" i="59"/>
  <c r="H169" i="59"/>
  <c r="G169" i="59"/>
  <c r="F169" i="59"/>
  <c r="E169" i="59"/>
  <c r="D169" i="59"/>
  <c r="C169" i="59"/>
  <c r="B169" i="59"/>
  <c r="O165" i="59"/>
  <c r="O166" i="59" s="1"/>
  <c r="N163" i="59"/>
  <c r="N166" i="59" s="1"/>
  <c r="N165" i="59"/>
  <c r="O164" i="59"/>
  <c r="N164" i="59"/>
  <c r="D89" i="70"/>
  <c r="E89" i="70"/>
  <c r="F89" i="70"/>
  <c r="G89" i="70"/>
  <c r="H89" i="70"/>
  <c r="I89" i="70"/>
  <c r="J89" i="70"/>
  <c r="K89" i="70"/>
  <c r="L89" i="70"/>
  <c r="M89" i="70"/>
  <c r="N89" i="70"/>
  <c r="O89" i="70"/>
  <c r="P89" i="70"/>
  <c r="Q89" i="70"/>
  <c r="R89" i="70"/>
  <c r="S89" i="70"/>
  <c r="T89" i="70"/>
  <c r="U89" i="70"/>
  <c r="V89" i="70"/>
  <c r="W89" i="70"/>
  <c r="X89" i="70"/>
  <c r="Y89" i="70"/>
  <c r="Z89" i="70"/>
  <c r="AA89" i="70"/>
  <c r="AB89" i="70"/>
  <c r="AC89" i="70"/>
  <c r="AD89" i="70"/>
  <c r="AE89" i="70"/>
  <c r="AF89" i="70"/>
  <c r="AG89" i="70"/>
  <c r="AH89" i="70"/>
  <c r="AI89" i="70"/>
  <c r="AJ89" i="70"/>
  <c r="AK89" i="70"/>
  <c r="AL89" i="70"/>
  <c r="AM89" i="70"/>
  <c r="AN89" i="70"/>
  <c r="AO89" i="70"/>
  <c r="AP89" i="70"/>
  <c r="AQ89" i="70"/>
  <c r="AR89" i="70"/>
  <c r="AS89" i="70"/>
  <c r="AT89" i="70"/>
  <c r="AU89" i="70"/>
  <c r="AV89" i="70"/>
  <c r="AW89" i="70"/>
  <c r="AX89" i="70"/>
  <c r="AY89" i="70"/>
  <c r="AZ89" i="70"/>
  <c r="BA89" i="70"/>
  <c r="BB89" i="70"/>
  <c r="BC89" i="70"/>
  <c r="BD89" i="70"/>
  <c r="BE89" i="70"/>
  <c r="BF89" i="70"/>
  <c r="BG89" i="70"/>
  <c r="BH89" i="70"/>
  <c r="BI89" i="70"/>
  <c r="BJ89" i="70"/>
  <c r="BK89" i="70"/>
  <c r="BL89" i="70"/>
  <c r="BM89" i="70"/>
  <c r="BN89" i="70"/>
  <c r="BO89" i="70"/>
  <c r="BP89" i="70"/>
  <c r="BQ89" i="70"/>
  <c r="BR89" i="70"/>
  <c r="BS89" i="70"/>
  <c r="BT89" i="70"/>
  <c r="BU89" i="70"/>
  <c r="BV89" i="70"/>
  <c r="BW89" i="70"/>
  <c r="BX89" i="70"/>
  <c r="BY89" i="70"/>
  <c r="BZ89" i="70"/>
  <c r="CA89" i="70"/>
  <c r="CB89" i="70"/>
  <c r="CC89" i="70"/>
  <c r="CD89" i="70"/>
  <c r="CE89" i="70"/>
  <c r="CF89" i="70"/>
  <c r="CG89" i="70"/>
  <c r="CH89" i="70"/>
  <c r="CI89" i="70"/>
  <c r="CJ89" i="70"/>
  <c r="CK89" i="70"/>
  <c r="CL89" i="70"/>
  <c r="CM89" i="70"/>
  <c r="CN89" i="70"/>
  <c r="CO89" i="70"/>
  <c r="CP89" i="70"/>
  <c r="CQ89" i="70"/>
  <c r="CR89" i="70"/>
  <c r="CS89" i="70"/>
  <c r="CT89" i="70"/>
  <c r="CU89" i="70"/>
  <c r="CV89" i="70"/>
  <c r="CW89" i="70"/>
  <c r="CX89" i="70"/>
  <c r="CY89" i="70"/>
  <c r="CZ89" i="70"/>
  <c r="DA89" i="70"/>
  <c r="DB89" i="70"/>
  <c r="DC89" i="70"/>
  <c r="DD89" i="70"/>
  <c r="DE89" i="70"/>
  <c r="DH89" i="70"/>
  <c r="DI89" i="70"/>
  <c r="DJ89" i="70"/>
  <c r="DK89" i="70"/>
  <c r="DL89" i="70"/>
  <c r="DM89" i="70"/>
  <c r="DN89" i="70"/>
  <c r="DO89" i="70"/>
  <c r="DP89" i="70"/>
  <c r="DQ89" i="70"/>
  <c r="DR89" i="70"/>
  <c r="DS89" i="70"/>
  <c r="DT89" i="70"/>
  <c r="DU89" i="70"/>
  <c r="DV89" i="70"/>
  <c r="DW89" i="70"/>
  <c r="DX89" i="70"/>
  <c r="DY89" i="70"/>
  <c r="DZ89" i="70"/>
  <c r="EA89" i="70"/>
  <c r="EB89" i="70"/>
  <c r="EC89" i="70"/>
  <c r="ED89" i="70"/>
  <c r="EE89" i="70"/>
  <c r="EF89" i="70"/>
  <c r="EG89" i="70"/>
  <c r="EH89" i="70"/>
  <c r="EI89" i="70"/>
  <c r="EJ89" i="70"/>
  <c r="EK89" i="70"/>
  <c r="EL89" i="70"/>
  <c r="EM89" i="70"/>
  <c r="EN89" i="70"/>
  <c r="EO89" i="70"/>
  <c r="EP89" i="70"/>
  <c r="EQ89" i="70"/>
  <c r="ER89" i="70"/>
  <c r="ES89" i="70"/>
  <c r="ET90" i="70" s="1"/>
  <c r="ET89" i="70"/>
  <c r="EU89" i="70"/>
  <c r="EV90" i="70"/>
  <c r="EY90" i="70"/>
  <c r="EZ90" i="70"/>
  <c r="FA91" i="70"/>
  <c r="EU90" i="70"/>
  <c r="I22" i="21"/>
  <c r="GG53" i="70"/>
  <c r="GG54" i="70"/>
  <c r="GG55" i="70"/>
  <c r="GG56" i="70"/>
  <c r="GG57" i="70"/>
  <c r="GG58" i="70"/>
  <c r="GG59" i="70"/>
  <c r="GG60" i="70"/>
  <c r="GG61" i="70"/>
  <c r="GG62" i="70"/>
  <c r="GG63" i="70"/>
  <c r="GG64" i="70"/>
  <c r="GG65" i="70"/>
  <c r="GG66" i="70"/>
  <c r="GG67" i="70"/>
  <c r="GG68" i="70"/>
  <c r="GG69" i="70"/>
  <c r="GG70" i="70"/>
  <c r="GG71" i="70"/>
  <c r="GG72" i="70"/>
  <c r="GG73" i="70"/>
  <c r="GG74" i="70"/>
  <c r="GG75" i="70"/>
  <c r="GG76" i="70"/>
  <c r="GG77" i="70"/>
  <c r="GG78" i="70"/>
  <c r="GG79" i="70"/>
  <c r="GG80" i="70"/>
  <c r="GG81" i="70"/>
  <c r="GG82" i="70"/>
  <c r="GG84" i="70"/>
  <c r="GG52" i="70"/>
  <c r="ET85" i="70"/>
  <c r="EU85" i="70"/>
  <c r="EV85" i="70"/>
  <c r="EW85" i="70"/>
  <c r="FA83" i="70"/>
  <c r="P33" i="21"/>
  <c r="AF33" i="21" s="1"/>
  <c r="EX87" i="70"/>
  <c r="EY87" i="70"/>
  <c r="EZ87" i="70"/>
  <c r="EW87" i="70"/>
  <c r="B6" i="72"/>
  <c r="C6" i="72"/>
  <c r="G41" i="71"/>
  <c r="F41" i="71"/>
  <c r="G40" i="71"/>
  <c r="F40" i="71"/>
  <c r="F39" i="71"/>
  <c r="G39" i="71"/>
  <c r="F38" i="71"/>
  <c r="D28" i="71"/>
  <c r="C28" i="71"/>
  <c r="B28" i="71"/>
  <c r="GF53" i="70"/>
  <c r="GF54" i="70"/>
  <c r="GF55" i="70"/>
  <c r="GF56" i="70"/>
  <c r="GF57" i="70"/>
  <c r="GF58" i="70"/>
  <c r="GF59" i="70"/>
  <c r="GF60" i="70"/>
  <c r="GF61" i="70"/>
  <c r="GF62" i="70"/>
  <c r="GF63" i="70"/>
  <c r="GF64" i="70"/>
  <c r="GF65" i="70"/>
  <c r="GF66" i="70"/>
  <c r="GF67" i="70"/>
  <c r="GF68" i="70"/>
  <c r="GF69" i="70"/>
  <c r="GF70" i="70"/>
  <c r="GF71" i="70"/>
  <c r="GF72" i="70"/>
  <c r="GF73" i="70"/>
  <c r="GF74" i="70"/>
  <c r="GF75" i="70"/>
  <c r="GF76" i="70"/>
  <c r="GF77" i="70"/>
  <c r="GF78" i="70"/>
  <c r="GF79" i="70"/>
  <c r="GF80" i="70"/>
  <c r="GF81" i="70"/>
  <c r="GF82" i="70"/>
  <c r="GF84" i="70"/>
  <c r="GF52" i="70"/>
  <c r="GE53" i="70"/>
  <c r="GE54" i="70"/>
  <c r="GE55" i="70"/>
  <c r="GE56" i="70"/>
  <c r="GE57" i="70"/>
  <c r="GE58" i="70"/>
  <c r="GE59" i="70"/>
  <c r="GE60" i="70"/>
  <c r="GE61" i="70"/>
  <c r="GE62" i="70"/>
  <c r="GE63" i="70"/>
  <c r="GE64" i="70"/>
  <c r="GE65" i="70"/>
  <c r="GE66" i="70"/>
  <c r="GE67" i="70"/>
  <c r="GE68" i="70"/>
  <c r="GE69" i="70"/>
  <c r="GE70" i="70"/>
  <c r="GE71" i="70"/>
  <c r="GE72" i="70"/>
  <c r="GE73" i="70"/>
  <c r="GE74" i="70"/>
  <c r="GE75" i="70"/>
  <c r="GE76" i="70"/>
  <c r="GE77" i="70"/>
  <c r="GE78" i="70"/>
  <c r="GE79" i="70"/>
  <c r="GE80" i="70"/>
  <c r="GE81" i="70"/>
  <c r="GE82" i="70"/>
  <c r="GE52" i="70"/>
  <c r="EY85" i="70"/>
  <c r="EZ85" i="70"/>
  <c r="FA85" i="70"/>
  <c r="EX85" i="70"/>
  <c r="GF83" i="70"/>
  <c r="L153" i="59"/>
  <c r="L170" i="59" s="1"/>
  <c r="K153" i="59"/>
  <c r="K170" i="59"/>
  <c r="D33" i="28"/>
  <c r="D32" i="28"/>
  <c r="D31" i="28"/>
  <c r="D30" i="28"/>
  <c r="E33" i="28"/>
  <c r="E32" i="28"/>
  <c r="E31" i="28"/>
  <c r="E30" i="28"/>
  <c r="E26" i="28"/>
  <c r="E27" i="28"/>
  <c r="E28" i="28"/>
  <c r="E29" i="28"/>
  <c r="H27" i="64"/>
  <c r="H22" i="64"/>
  <c r="H20" i="64"/>
  <c r="H15" i="64"/>
  <c r="H34" i="64"/>
  <c r="H17" i="64"/>
  <c r="H19" i="64"/>
  <c r="H29" i="64"/>
  <c r="H35" i="64"/>
  <c r="H18" i="64"/>
  <c r="H13" i="64"/>
  <c r="H28" i="64"/>
  <c r="H30" i="64"/>
  <c r="H16" i="64"/>
  <c r="H31" i="64"/>
  <c r="H21" i="64"/>
  <c r="H26" i="64"/>
  <c r="H25" i="64"/>
  <c r="H24" i="64"/>
  <c r="H32" i="64"/>
  <c r="H23" i="64"/>
  <c r="H33" i="64"/>
  <c r="H14" i="64"/>
  <c r="H12" i="64"/>
  <c r="E54" i="68"/>
  <c r="F10" i="68" s="1"/>
  <c r="F49" i="68"/>
  <c r="F45" i="68"/>
  <c r="F33" i="68"/>
  <c r="F29" i="68"/>
  <c r="F17" i="68"/>
  <c r="F13" i="68"/>
  <c r="F48" i="68"/>
  <c r="F44" i="68"/>
  <c r="F32" i="68"/>
  <c r="F28" i="68"/>
  <c r="F16" i="68"/>
  <c r="F12" i="68"/>
  <c r="F43" i="68"/>
  <c r="F39" i="68"/>
  <c r="F27" i="68"/>
  <c r="F23" i="68"/>
  <c r="F11" i="68"/>
  <c r="F8" i="68"/>
  <c r="F42" i="68"/>
  <c r="F38" i="68"/>
  <c r="F26" i="68"/>
  <c r="F22" i="68"/>
  <c r="K6" i="23"/>
  <c r="K7" i="23"/>
  <c r="K8" i="23"/>
  <c r="K9" i="23"/>
  <c r="K10" i="23"/>
  <c r="K11" i="23"/>
  <c r="K12" i="23"/>
  <c r="K13" i="23"/>
  <c r="K14" i="23"/>
  <c r="K15" i="23"/>
  <c r="K17" i="23"/>
  <c r="K5" i="23"/>
  <c r="J6" i="23"/>
  <c r="J7" i="23"/>
  <c r="J8" i="23"/>
  <c r="J9" i="23"/>
  <c r="J10" i="23"/>
  <c r="J11" i="23"/>
  <c r="J12" i="23"/>
  <c r="J13" i="23"/>
  <c r="J14" i="23"/>
  <c r="J15" i="23"/>
  <c r="J17" i="23"/>
  <c r="J5" i="23"/>
  <c r="I18" i="23"/>
  <c r="I16" i="23"/>
  <c r="K16" i="23" s="1"/>
  <c r="I15" i="6"/>
  <c r="I16" i="8"/>
  <c r="I17" i="7"/>
  <c r="J35" i="56"/>
  <c r="N35" i="56" s="1"/>
  <c r="C5" i="67"/>
  <c r="D5" i="67"/>
  <c r="E5" i="67"/>
  <c r="F5" i="67"/>
  <c r="G5" i="67"/>
  <c r="H5" i="67"/>
  <c r="I5" i="67"/>
  <c r="B5" i="67"/>
  <c r="D13" i="64"/>
  <c r="D14" i="64"/>
  <c r="D15" i="64"/>
  <c r="D16" i="64"/>
  <c r="D17" i="64"/>
  <c r="D18" i="64"/>
  <c r="D19" i="64"/>
  <c r="D20" i="64"/>
  <c r="D21" i="64"/>
  <c r="D22" i="64"/>
  <c r="D23" i="64"/>
  <c r="D24" i="64"/>
  <c r="D25" i="64"/>
  <c r="D26" i="64"/>
  <c r="D27" i="64"/>
  <c r="D28" i="64"/>
  <c r="D29" i="64"/>
  <c r="D30" i="64"/>
  <c r="D31" i="64"/>
  <c r="D32" i="64"/>
  <c r="D33" i="64"/>
  <c r="D34" i="64"/>
  <c r="D36" i="64"/>
  <c r="D12" i="64"/>
  <c r="E9" i="5"/>
  <c r="E10" i="5"/>
  <c r="E11" i="5"/>
  <c r="E12" i="5"/>
  <c r="E13" i="5"/>
  <c r="E14" i="5"/>
  <c r="E15" i="5"/>
  <c r="E16" i="5"/>
  <c r="E17" i="5"/>
  <c r="E18" i="5"/>
  <c r="E19" i="5"/>
  <c r="E20" i="5"/>
  <c r="E21" i="5"/>
  <c r="E22" i="5"/>
  <c r="E23" i="5"/>
  <c r="E24" i="5"/>
  <c r="E25" i="5"/>
  <c r="E26" i="5"/>
  <c r="E27" i="5"/>
  <c r="E28" i="5"/>
  <c r="E29" i="5"/>
  <c r="E8" i="5"/>
  <c r="M3" i="49"/>
  <c r="M4" i="49"/>
  <c r="M6" i="49"/>
  <c r="M7" i="49"/>
  <c r="M2" i="49"/>
  <c r="A20" i="21"/>
  <c r="A21" i="21"/>
  <c r="G22" i="21" s="1"/>
  <c r="H25" i="9"/>
  <c r="H17" i="9" s="1"/>
  <c r="H18" i="9" s="1"/>
  <c r="I6" i="19"/>
  <c r="J6" i="19"/>
  <c r="J6" i="16"/>
  <c r="L6" i="16" s="1"/>
  <c r="I6" i="16"/>
  <c r="K4" i="15"/>
  <c r="K7" i="15"/>
  <c r="K3" i="15"/>
  <c r="E7" i="15"/>
  <c r="F7" i="15"/>
  <c r="G7" i="15"/>
  <c r="H7" i="15"/>
  <c r="I7" i="15"/>
  <c r="J7" i="15"/>
  <c r="K5" i="15" s="1"/>
  <c r="K6" i="15"/>
  <c r="D7" i="15"/>
  <c r="D31" i="14"/>
  <c r="E31" i="14"/>
  <c r="F31" i="14"/>
  <c r="G31" i="14"/>
  <c r="H31" i="14"/>
  <c r="I31" i="14"/>
  <c r="J31" i="14"/>
  <c r="J10" i="13"/>
  <c r="K10" i="13" s="1"/>
  <c r="S15" i="66"/>
  <c r="K8" i="13"/>
  <c r="K9" i="13"/>
  <c r="K7" i="13"/>
  <c r="L4" i="11"/>
  <c r="L5" i="11"/>
  <c r="L6" i="11"/>
  <c r="L3" i="11"/>
  <c r="J8" i="11"/>
  <c r="K4" i="11" s="1"/>
  <c r="I8" i="11"/>
  <c r="L8" i="11" s="1"/>
  <c r="F10" i="65"/>
  <c r="E10" i="65"/>
  <c r="F36" i="64"/>
  <c r="F34" i="64"/>
  <c r="F33" i="64"/>
  <c r="F32" i="64"/>
  <c r="F31" i="64"/>
  <c r="F30" i="64"/>
  <c r="F29" i="64"/>
  <c r="F28" i="64"/>
  <c r="F27" i="64"/>
  <c r="F26" i="64"/>
  <c r="F25" i="64"/>
  <c r="F24" i="64"/>
  <c r="F23" i="64"/>
  <c r="F22" i="64"/>
  <c r="F21" i="64"/>
  <c r="F20" i="64"/>
  <c r="F19" i="64"/>
  <c r="F18" i="64"/>
  <c r="F17" i="64"/>
  <c r="F16" i="64"/>
  <c r="F15" i="64"/>
  <c r="F14" i="64"/>
  <c r="F13" i="64"/>
  <c r="F12" i="64"/>
  <c r="H101" i="5"/>
  <c r="G101" i="5"/>
  <c r="I101" i="5" s="1"/>
  <c r="F101" i="5"/>
  <c r="K93" i="5"/>
  <c r="J93" i="5"/>
  <c r="I93" i="5"/>
  <c r="K85" i="5"/>
  <c r="J85" i="5"/>
  <c r="I85" i="5"/>
  <c r="K84" i="5"/>
  <c r="J84" i="5"/>
  <c r="I84" i="5"/>
  <c r="K83" i="5"/>
  <c r="J83" i="5"/>
  <c r="I83" i="5"/>
  <c r="K82" i="5"/>
  <c r="J82" i="5"/>
  <c r="I82" i="5"/>
  <c r="K81" i="5"/>
  <c r="J81" i="5"/>
  <c r="I81" i="5"/>
  <c r="K73" i="5"/>
  <c r="J73" i="5"/>
  <c r="I73" i="5"/>
  <c r="K72" i="5"/>
  <c r="J72" i="5"/>
  <c r="I72" i="5"/>
  <c r="K71" i="5"/>
  <c r="J71" i="5"/>
  <c r="I71" i="5"/>
  <c r="K70" i="5"/>
  <c r="J70" i="5"/>
  <c r="I70" i="5"/>
  <c r="K69" i="5"/>
  <c r="J69" i="5"/>
  <c r="I69" i="5"/>
  <c r="K68" i="5"/>
  <c r="J68" i="5"/>
  <c r="I68" i="5"/>
  <c r="K67" i="5"/>
  <c r="J67" i="5"/>
  <c r="I67" i="5"/>
  <c r="K66" i="5"/>
  <c r="J66" i="5"/>
  <c r="I66" i="5"/>
  <c r="K65" i="5"/>
  <c r="J65" i="5"/>
  <c r="I65" i="5"/>
  <c r="K64" i="5"/>
  <c r="J64" i="5"/>
  <c r="I64" i="5"/>
  <c r="K63" i="5"/>
  <c r="J63" i="5"/>
  <c r="I63" i="5"/>
  <c r="K62" i="5"/>
  <c r="J62" i="5"/>
  <c r="I62" i="5"/>
  <c r="K61" i="5"/>
  <c r="J61" i="5"/>
  <c r="I61" i="5"/>
  <c r="K60" i="5"/>
  <c r="J60" i="5"/>
  <c r="I60" i="5"/>
  <c r="K52" i="5"/>
  <c r="J52" i="5"/>
  <c r="I52" i="5"/>
  <c r="K51" i="5"/>
  <c r="J51" i="5"/>
  <c r="I51" i="5"/>
  <c r="K50" i="5"/>
  <c r="J50" i="5"/>
  <c r="I50" i="5"/>
  <c r="K49" i="5"/>
  <c r="J49" i="5"/>
  <c r="I49" i="5"/>
  <c r="K48" i="5"/>
  <c r="J48" i="5"/>
  <c r="I48" i="5"/>
  <c r="K47" i="5"/>
  <c r="J47" i="5"/>
  <c r="I47" i="5"/>
  <c r="K46" i="5"/>
  <c r="J46" i="5"/>
  <c r="I46" i="5"/>
  <c r="K45" i="5"/>
  <c r="J45" i="5"/>
  <c r="I45" i="5"/>
  <c r="K44" i="5"/>
  <c r="J44" i="5"/>
  <c r="I44" i="5"/>
  <c r="K43" i="5"/>
  <c r="J43" i="5"/>
  <c r="I43" i="5"/>
  <c r="K42" i="5"/>
  <c r="J42" i="5"/>
  <c r="I42" i="5"/>
  <c r="K41" i="5"/>
  <c r="J41" i="5"/>
  <c r="I41" i="5"/>
  <c r="K40" i="5"/>
  <c r="J40" i="5"/>
  <c r="I40" i="5"/>
  <c r="K39" i="5"/>
  <c r="J39" i="5"/>
  <c r="I39" i="5"/>
  <c r="K38" i="5"/>
  <c r="J38" i="5"/>
  <c r="I38" i="5"/>
  <c r="K37" i="5"/>
  <c r="J37" i="5"/>
  <c r="I37" i="5"/>
  <c r="K29" i="5"/>
  <c r="J29" i="5"/>
  <c r="I29" i="5"/>
  <c r="K28" i="5"/>
  <c r="J28" i="5"/>
  <c r="I28" i="5"/>
  <c r="K27" i="5"/>
  <c r="J27" i="5"/>
  <c r="I27" i="5"/>
  <c r="K26" i="5"/>
  <c r="J26" i="5"/>
  <c r="I26" i="5"/>
  <c r="K25" i="5"/>
  <c r="J25" i="5"/>
  <c r="I25" i="5"/>
  <c r="K24" i="5"/>
  <c r="J24" i="5"/>
  <c r="I24" i="5"/>
  <c r="K23" i="5"/>
  <c r="J23" i="5"/>
  <c r="I23" i="5"/>
  <c r="K22" i="5"/>
  <c r="J22" i="5"/>
  <c r="I22" i="5"/>
  <c r="K21" i="5"/>
  <c r="J21" i="5"/>
  <c r="I21" i="5"/>
  <c r="K20" i="5"/>
  <c r="J20" i="5"/>
  <c r="I20" i="5"/>
  <c r="K19" i="5"/>
  <c r="J19" i="5"/>
  <c r="I19" i="5"/>
  <c r="K18" i="5"/>
  <c r="J18" i="5"/>
  <c r="I18" i="5"/>
  <c r="K17" i="5"/>
  <c r="J17" i="5"/>
  <c r="I17" i="5"/>
  <c r="K16" i="5"/>
  <c r="J16" i="5"/>
  <c r="I16" i="5"/>
  <c r="K15" i="5"/>
  <c r="J15" i="5"/>
  <c r="I15" i="5"/>
  <c r="K14" i="5"/>
  <c r="J14" i="5"/>
  <c r="I14" i="5"/>
  <c r="K13" i="5"/>
  <c r="J13" i="5"/>
  <c r="I13" i="5"/>
  <c r="K12" i="5"/>
  <c r="J12" i="5"/>
  <c r="I12" i="5"/>
  <c r="K11" i="5"/>
  <c r="J11" i="5"/>
  <c r="I11" i="5"/>
  <c r="K10" i="5"/>
  <c r="J10" i="5"/>
  <c r="I10" i="5"/>
  <c r="K9" i="5"/>
  <c r="J9" i="5"/>
  <c r="I9" i="5"/>
  <c r="K8" i="5"/>
  <c r="J8" i="5"/>
  <c r="I8" i="5"/>
  <c r="G10" i="65"/>
  <c r="K5" i="11"/>
  <c r="K3" i="11"/>
  <c r="D27" i="28"/>
  <c r="D28" i="28"/>
  <c r="D29" i="28"/>
  <c r="D26" i="28"/>
  <c r="D22" i="28"/>
  <c r="H15" i="6"/>
  <c r="H153" i="59"/>
  <c r="H170" i="59" s="1"/>
  <c r="K4" i="10"/>
  <c r="K5" i="10"/>
  <c r="K6" i="10"/>
  <c r="K7" i="10"/>
  <c r="K8" i="10"/>
  <c r="K3" i="10"/>
  <c r="H16" i="8"/>
  <c r="H17" i="7"/>
  <c r="A25" i="9"/>
  <c r="B25" i="9"/>
  <c r="B17" i="9" s="1"/>
  <c r="B18" i="9" s="1"/>
  <c r="C25" i="9"/>
  <c r="C27" i="9" s="1"/>
  <c r="D25" i="9"/>
  <c r="D27" i="9" s="1"/>
  <c r="E25" i="9"/>
  <c r="E27" i="9" s="1"/>
  <c r="F25" i="9"/>
  <c r="F27" i="9" s="1"/>
  <c r="H16" i="23"/>
  <c r="H18" i="23"/>
  <c r="Q4" i="27"/>
  <c r="P5" i="27"/>
  <c r="P6" i="27"/>
  <c r="P7" i="27"/>
  <c r="P8" i="27"/>
  <c r="P9" i="27"/>
  <c r="P10" i="27"/>
  <c r="P11" i="27"/>
  <c r="P12" i="27"/>
  <c r="P13" i="27"/>
  <c r="P14" i="27"/>
  <c r="P15" i="27"/>
  <c r="P16" i="27"/>
  <c r="P4" i="27"/>
  <c r="N5" i="21"/>
  <c r="N6" i="21"/>
  <c r="N7" i="21"/>
  <c r="N8" i="21"/>
  <c r="N9" i="21"/>
  <c r="N10" i="21"/>
  <c r="N4" i="21"/>
  <c r="S9" i="27"/>
  <c r="T9" i="27" s="1"/>
  <c r="U9" i="27" s="1"/>
  <c r="V9" i="27" s="1"/>
  <c r="W9" i="27" s="1"/>
  <c r="X9" i="27" s="1"/>
  <c r="M5" i="56"/>
  <c r="N5" i="56"/>
  <c r="M6" i="56"/>
  <c r="N6" i="56"/>
  <c r="M7" i="56"/>
  <c r="N7" i="56"/>
  <c r="M8" i="56"/>
  <c r="N8" i="56"/>
  <c r="M9" i="56"/>
  <c r="N9" i="56"/>
  <c r="M10" i="56"/>
  <c r="N10" i="56"/>
  <c r="M11" i="56"/>
  <c r="N11" i="56"/>
  <c r="M12" i="56"/>
  <c r="N12" i="56"/>
  <c r="M13" i="56"/>
  <c r="N13" i="56"/>
  <c r="M14" i="56"/>
  <c r="N14" i="56"/>
  <c r="M15" i="56"/>
  <c r="N15" i="56"/>
  <c r="M16" i="56"/>
  <c r="N16" i="56"/>
  <c r="M17" i="56"/>
  <c r="N17" i="56"/>
  <c r="M18" i="56"/>
  <c r="N18" i="56"/>
  <c r="M19" i="56"/>
  <c r="N19" i="56"/>
  <c r="M20" i="56"/>
  <c r="N20" i="56"/>
  <c r="M21" i="56"/>
  <c r="N21" i="56"/>
  <c r="M22" i="56"/>
  <c r="N22" i="56"/>
  <c r="M23" i="56"/>
  <c r="N23" i="56"/>
  <c r="M24" i="56"/>
  <c r="N24" i="56"/>
  <c r="M25" i="56"/>
  <c r="N25" i="56"/>
  <c r="M26" i="56"/>
  <c r="N26" i="56"/>
  <c r="M27" i="56"/>
  <c r="N27" i="56"/>
  <c r="M28" i="56"/>
  <c r="N28" i="56"/>
  <c r="M29" i="56"/>
  <c r="N29" i="56"/>
  <c r="M30" i="56"/>
  <c r="N30" i="56"/>
  <c r="M31" i="56"/>
  <c r="N31" i="56"/>
  <c r="M32" i="56"/>
  <c r="N32" i="56"/>
  <c r="M33" i="56"/>
  <c r="N33" i="56"/>
  <c r="M34" i="56"/>
  <c r="N34" i="56"/>
  <c r="M4" i="56"/>
  <c r="N4" i="56"/>
  <c r="G4" i="46"/>
  <c r="G5" i="46"/>
  <c r="G6" i="46"/>
  <c r="G7" i="46"/>
  <c r="G17" i="46" s="1"/>
  <c r="G8" i="46"/>
  <c r="G9" i="46"/>
  <c r="G10" i="46"/>
  <c r="G11" i="46"/>
  <c r="G12" i="46"/>
  <c r="G13" i="46"/>
  <c r="G14" i="46"/>
  <c r="G15" i="46"/>
  <c r="G16" i="46"/>
  <c r="G3" i="46"/>
  <c r="K26" i="27"/>
  <c r="K22" i="27"/>
  <c r="J22" i="27"/>
  <c r="S5" i="27"/>
  <c r="T5" i="27" s="1"/>
  <c r="U5" i="27" s="1"/>
  <c r="V5" i="27" s="1"/>
  <c r="W5" i="27" s="1"/>
  <c r="X5" i="27" s="1"/>
  <c r="J22" i="21"/>
  <c r="D25" i="28"/>
  <c r="G7" i="62"/>
  <c r="D24" i="28"/>
  <c r="G6" i="62"/>
  <c r="D23" i="28"/>
  <c r="G5" i="62"/>
  <c r="E22" i="28"/>
  <c r="I5" i="62"/>
  <c r="E23" i="28" s="1"/>
  <c r="I6" i="62"/>
  <c r="E24" i="28" s="1"/>
  <c r="I7" i="62"/>
  <c r="E25" i="28" s="1"/>
  <c r="I4" i="62"/>
  <c r="M5" i="21"/>
  <c r="M6" i="21"/>
  <c r="M7" i="21"/>
  <c r="M8" i="21"/>
  <c r="M9" i="21"/>
  <c r="M10" i="21"/>
  <c r="C17" i="9"/>
  <c r="C18" i="9" s="1"/>
  <c r="D17" i="9"/>
  <c r="D18" i="9" s="1"/>
  <c r="A179" i="59"/>
  <c r="A178" i="59"/>
  <c r="A174" i="59"/>
  <c r="F21" i="21"/>
  <c r="G21" i="21"/>
  <c r="H21" i="21"/>
  <c r="D21" i="21"/>
  <c r="I21" i="21"/>
  <c r="E21" i="21"/>
  <c r="L5" i="49"/>
  <c r="F10" i="48"/>
  <c r="F11" i="48"/>
  <c r="C176" i="59"/>
  <c r="D176" i="59"/>
  <c r="E176" i="59"/>
  <c r="A175" i="59"/>
  <c r="M176" i="59"/>
  <c r="L176" i="59"/>
  <c r="K176" i="59"/>
  <c r="J176" i="59"/>
  <c r="I176" i="59"/>
  <c r="H176" i="59"/>
  <c r="G176" i="59"/>
  <c r="F176" i="59"/>
  <c r="L7" i="49"/>
  <c r="L6" i="49"/>
  <c r="L4" i="49"/>
  <c r="L2" i="49"/>
  <c r="L3" i="49"/>
  <c r="F153" i="59"/>
  <c r="F170" i="59"/>
  <c r="E153" i="59"/>
  <c r="E170" i="59"/>
  <c r="D153" i="59"/>
  <c r="D170" i="59"/>
  <c r="C153" i="59"/>
  <c r="M178" i="59"/>
  <c r="M180" i="59" s="1"/>
  <c r="C170" i="59"/>
  <c r="B153" i="59"/>
  <c r="B170" i="59" s="1"/>
  <c r="F178" i="59"/>
  <c r="I178" i="59"/>
  <c r="I180" i="59" s="1"/>
  <c r="E178" i="59"/>
  <c r="L178" i="59"/>
  <c r="L180" i="59" s="1"/>
  <c r="H178" i="59"/>
  <c r="D178" i="59"/>
  <c r="K178" i="59"/>
  <c r="C178" i="59"/>
  <c r="O170" i="59"/>
  <c r="N11" i="21"/>
  <c r="N12" i="21"/>
  <c r="M12" i="21"/>
  <c r="M11" i="21"/>
  <c r="I22" i="27"/>
  <c r="I23" i="27"/>
  <c r="I24" i="27"/>
  <c r="I25" i="27"/>
  <c r="I26" i="27"/>
  <c r="I27" i="27"/>
  <c r="I28" i="27"/>
  <c r="I29" i="27"/>
  <c r="I30" i="27"/>
  <c r="I31" i="27"/>
  <c r="I32" i="27"/>
  <c r="I33" i="27"/>
  <c r="I17" i="27"/>
  <c r="P17" i="27" s="1"/>
  <c r="I40" i="27"/>
  <c r="I41" i="27" s="1"/>
  <c r="D6" i="28"/>
  <c r="F18" i="28" s="1"/>
  <c r="P18" i="60"/>
  <c r="I34" i="60"/>
  <c r="D34" i="60"/>
  <c r="E34" i="60"/>
  <c r="F34" i="60"/>
  <c r="G34" i="60"/>
  <c r="H34" i="60"/>
  <c r="C34" i="60"/>
  <c r="J29" i="55"/>
  <c r="I30" i="21"/>
  <c r="C30" i="21"/>
  <c r="D30" i="21"/>
  <c r="D31" i="21" s="1"/>
  <c r="E30" i="21"/>
  <c r="F30" i="21"/>
  <c r="G30" i="21"/>
  <c r="H30" i="21"/>
  <c r="H31" i="21" s="1"/>
  <c r="B30" i="21"/>
  <c r="B3" i="46"/>
  <c r="B4" i="46"/>
  <c r="B5" i="46"/>
  <c r="B6" i="46"/>
  <c r="B7" i="46"/>
  <c r="B8" i="46"/>
  <c r="B9" i="46"/>
  <c r="B10" i="46"/>
  <c r="B11" i="46"/>
  <c r="B12" i="46"/>
  <c r="B13" i="46"/>
  <c r="B14" i="46"/>
  <c r="B15" i="46"/>
  <c r="B16" i="46"/>
  <c r="C16" i="46"/>
  <c r="C15" i="46"/>
  <c r="C14" i="46"/>
  <c r="C13" i="46"/>
  <c r="C12" i="46"/>
  <c r="C11" i="46"/>
  <c r="C10" i="46"/>
  <c r="C9" i="46"/>
  <c r="C8" i="46"/>
  <c r="C7" i="46"/>
  <c r="C6" i="46"/>
  <c r="C5" i="46"/>
  <c r="C4" i="46"/>
  <c r="C3" i="46"/>
  <c r="E8" i="49"/>
  <c r="F8" i="49"/>
  <c r="G8" i="49"/>
  <c r="H8" i="49"/>
  <c r="I8" i="49"/>
  <c r="J8" i="49"/>
  <c r="D8" i="49"/>
  <c r="O151" i="59"/>
  <c r="B154" i="59"/>
  <c r="D154" i="59"/>
  <c r="D171" i="59"/>
  <c r="E154" i="59"/>
  <c r="E171" i="59"/>
  <c r="F154" i="59"/>
  <c r="F171" i="59"/>
  <c r="G154" i="59"/>
  <c r="G171" i="59" s="1"/>
  <c r="J154" i="59"/>
  <c r="K154" i="59"/>
  <c r="K171" i="59"/>
  <c r="L154" i="59"/>
  <c r="L171" i="59"/>
  <c r="M154" i="59"/>
  <c r="M171" i="59" s="1"/>
  <c r="B141" i="59"/>
  <c r="C141" i="59"/>
  <c r="C142" i="59"/>
  <c r="D141" i="59"/>
  <c r="D142" i="59"/>
  <c r="E141" i="59"/>
  <c r="E142" i="59"/>
  <c r="F141" i="59"/>
  <c r="F142" i="59"/>
  <c r="F130" i="59"/>
  <c r="F147" i="59" s="1"/>
  <c r="G141" i="59"/>
  <c r="G142" i="59"/>
  <c r="H141" i="59"/>
  <c r="H142" i="59"/>
  <c r="I141" i="59"/>
  <c r="I142" i="59"/>
  <c r="J141" i="59"/>
  <c r="J142" i="59"/>
  <c r="K141" i="59"/>
  <c r="K142" i="59"/>
  <c r="L141" i="59"/>
  <c r="L142" i="59"/>
  <c r="M141" i="59"/>
  <c r="M142" i="59"/>
  <c r="M157" i="59"/>
  <c r="L157" i="59"/>
  <c r="K157" i="59"/>
  <c r="J157" i="59"/>
  <c r="I157" i="59"/>
  <c r="H157" i="59"/>
  <c r="G157" i="59"/>
  <c r="F157" i="59"/>
  <c r="E157" i="59"/>
  <c r="D157" i="59"/>
  <c r="C157" i="59"/>
  <c r="B157" i="59"/>
  <c r="N151" i="59"/>
  <c r="O152" i="59"/>
  <c r="Y54" i="59" s="1"/>
  <c r="N152" i="59"/>
  <c r="O139" i="59"/>
  <c r="B130" i="59"/>
  <c r="B135" i="59" s="1"/>
  <c r="C130" i="59"/>
  <c r="D130" i="59"/>
  <c r="G130" i="59"/>
  <c r="H130" i="59"/>
  <c r="H135" i="59" s="1"/>
  <c r="I130" i="59"/>
  <c r="J130" i="59"/>
  <c r="K130" i="59"/>
  <c r="K135" i="59"/>
  <c r="L130" i="59"/>
  <c r="O145" i="59"/>
  <c r="M145" i="59"/>
  <c r="L145" i="59"/>
  <c r="K145" i="59"/>
  <c r="J145" i="59"/>
  <c r="I145" i="59"/>
  <c r="H145" i="59"/>
  <c r="G145" i="59"/>
  <c r="F145" i="59"/>
  <c r="E145" i="59"/>
  <c r="D145" i="59"/>
  <c r="C145" i="59"/>
  <c r="B145" i="59"/>
  <c r="N139" i="59"/>
  <c r="O140" i="59"/>
  <c r="N140" i="59"/>
  <c r="O127" i="59"/>
  <c r="O133" i="59" s="1"/>
  <c r="B115" i="59"/>
  <c r="B118" i="59"/>
  <c r="C115" i="59"/>
  <c r="O115" i="59" s="1"/>
  <c r="C118" i="59"/>
  <c r="D115" i="59"/>
  <c r="D118" i="59"/>
  <c r="E115" i="59"/>
  <c r="E118" i="59"/>
  <c r="F115" i="59"/>
  <c r="F118" i="59"/>
  <c r="G115" i="59"/>
  <c r="G118" i="59"/>
  <c r="H115" i="59"/>
  <c r="H118" i="59"/>
  <c r="I115" i="59"/>
  <c r="I118" i="59"/>
  <c r="J115" i="59"/>
  <c r="J118" i="59"/>
  <c r="K115" i="59"/>
  <c r="K118" i="59"/>
  <c r="L115" i="59"/>
  <c r="L118" i="59"/>
  <c r="L135" i="59" s="1"/>
  <c r="M115" i="59"/>
  <c r="M118" i="59"/>
  <c r="M135" i="59" s="1"/>
  <c r="M133" i="59"/>
  <c r="L133" i="59"/>
  <c r="K133" i="59"/>
  <c r="J133" i="59"/>
  <c r="I133" i="59"/>
  <c r="H133" i="59"/>
  <c r="G133" i="59"/>
  <c r="F133" i="59"/>
  <c r="E133" i="59"/>
  <c r="D133" i="59"/>
  <c r="C133" i="59"/>
  <c r="B133" i="59"/>
  <c r="N127" i="59"/>
  <c r="O128" i="59"/>
  <c r="N128" i="59"/>
  <c r="O117" i="59"/>
  <c r="O122" i="59" s="1"/>
  <c r="B103" i="59"/>
  <c r="B106" i="59" s="1"/>
  <c r="B111" i="59" s="1"/>
  <c r="C103" i="59"/>
  <c r="D103" i="59"/>
  <c r="D106" i="59" s="1"/>
  <c r="E103" i="59"/>
  <c r="F103" i="59"/>
  <c r="F106" i="59" s="1"/>
  <c r="F111" i="59" s="1"/>
  <c r="G103" i="59"/>
  <c r="H103" i="59"/>
  <c r="H106" i="59" s="1"/>
  <c r="I103" i="59"/>
  <c r="J103" i="59"/>
  <c r="J106" i="59" s="1"/>
  <c r="J111" i="59" s="1"/>
  <c r="K103" i="59"/>
  <c r="L103" i="59"/>
  <c r="L109" i="59" s="1"/>
  <c r="M103" i="59"/>
  <c r="H123" i="59"/>
  <c r="M122" i="59"/>
  <c r="L122" i="59"/>
  <c r="K122" i="59"/>
  <c r="J122" i="59"/>
  <c r="I122" i="59"/>
  <c r="H122" i="59"/>
  <c r="G122" i="59"/>
  <c r="F122" i="59"/>
  <c r="E122" i="59"/>
  <c r="D122" i="59"/>
  <c r="C122" i="59"/>
  <c r="B122" i="59"/>
  <c r="O121" i="59"/>
  <c r="L121" i="59"/>
  <c r="J121" i="59"/>
  <c r="H121" i="59"/>
  <c r="F121" i="59"/>
  <c r="D121" i="59"/>
  <c r="B121" i="59"/>
  <c r="N115" i="59"/>
  <c r="N118" i="59" s="1"/>
  <c r="N117" i="59"/>
  <c r="O116" i="59"/>
  <c r="N116" i="59"/>
  <c r="O105" i="59"/>
  <c r="O110" i="59" s="1"/>
  <c r="B91" i="59"/>
  <c r="B94" i="59"/>
  <c r="C91" i="59"/>
  <c r="C94" i="59"/>
  <c r="C99" i="59" s="1"/>
  <c r="D91" i="59"/>
  <c r="D94" i="59"/>
  <c r="E91" i="59"/>
  <c r="E94" i="59"/>
  <c r="E99" i="59" s="1"/>
  <c r="F91" i="59"/>
  <c r="F94" i="59"/>
  <c r="G91" i="59"/>
  <c r="G94" i="59"/>
  <c r="G99" i="59" s="1"/>
  <c r="H91" i="59"/>
  <c r="H94" i="59"/>
  <c r="I91" i="59"/>
  <c r="I94" i="59"/>
  <c r="I99" i="59" s="1"/>
  <c r="J91" i="59"/>
  <c r="J94" i="59"/>
  <c r="K91" i="59"/>
  <c r="K94" i="59"/>
  <c r="K99" i="59" s="1"/>
  <c r="L91" i="59"/>
  <c r="L94" i="59"/>
  <c r="M91" i="59"/>
  <c r="M94" i="59"/>
  <c r="M99" i="59" s="1"/>
  <c r="M110" i="59"/>
  <c r="L110" i="59"/>
  <c r="K110" i="59"/>
  <c r="J110" i="59"/>
  <c r="I110" i="59"/>
  <c r="H110" i="59"/>
  <c r="G110" i="59"/>
  <c r="F110" i="59"/>
  <c r="E110" i="59"/>
  <c r="D110" i="59"/>
  <c r="C110" i="59"/>
  <c r="B110" i="59"/>
  <c r="H109" i="59"/>
  <c r="E109" i="59"/>
  <c r="D109" i="59"/>
  <c r="N105" i="59"/>
  <c r="O104" i="59"/>
  <c r="N104" i="59"/>
  <c r="O91" i="59"/>
  <c r="O94" i="59" s="1"/>
  <c r="O99" i="59" s="1"/>
  <c r="O93" i="59"/>
  <c r="O98" i="59" s="1"/>
  <c r="B81" i="59"/>
  <c r="C81" i="59"/>
  <c r="D81" i="59"/>
  <c r="D99" i="59" s="1"/>
  <c r="E81" i="59"/>
  <c r="F81" i="59"/>
  <c r="G81" i="59"/>
  <c r="H81" i="59"/>
  <c r="H86" i="59" s="1"/>
  <c r="I81" i="59"/>
  <c r="J81" i="59"/>
  <c r="K81" i="59"/>
  <c r="L81" i="59"/>
  <c r="L86" i="59" s="1"/>
  <c r="M81" i="59"/>
  <c r="H99" i="59"/>
  <c r="F99" i="59"/>
  <c r="M98" i="59"/>
  <c r="L98" i="59"/>
  <c r="K98" i="59"/>
  <c r="J98" i="59"/>
  <c r="I98" i="59"/>
  <c r="H98" i="59"/>
  <c r="G98" i="59"/>
  <c r="F98" i="59"/>
  <c r="E98" i="59"/>
  <c r="D98" i="59"/>
  <c r="C98" i="59"/>
  <c r="B98" i="59"/>
  <c r="M97" i="59"/>
  <c r="L97" i="59"/>
  <c r="K97" i="59"/>
  <c r="J97" i="59"/>
  <c r="I97" i="59"/>
  <c r="H97" i="59"/>
  <c r="G97" i="59"/>
  <c r="F97" i="59"/>
  <c r="E97" i="59"/>
  <c r="D97" i="59"/>
  <c r="C97" i="59"/>
  <c r="B97" i="59"/>
  <c r="N91" i="59"/>
  <c r="N93" i="59"/>
  <c r="O92" i="59"/>
  <c r="N92" i="59"/>
  <c r="O78" i="59"/>
  <c r="O84" i="59" s="1"/>
  <c r="O80" i="59"/>
  <c r="O85" i="59" s="1"/>
  <c r="B65" i="59"/>
  <c r="B67" i="59"/>
  <c r="B68" i="59" s="1"/>
  <c r="C65" i="59"/>
  <c r="O65" i="59" s="1"/>
  <c r="R53" i="59" s="1"/>
  <c r="C67" i="59"/>
  <c r="D65" i="59"/>
  <c r="D68" i="59" s="1"/>
  <c r="D67" i="59"/>
  <c r="D85" i="59" s="1"/>
  <c r="E65" i="59"/>
  <c r="E71" i="59" s="1"/>
  <c r="E67" i="59"/>
  <c r="E68" i="59"/>
  <c r="F65" i="59"/>
  <c r="F67" i="59"/>
  <c r="F68" i="59" s="1"/>
  <c r="F73" i="59" s="1"/>
  <c r="G65" i="59"/>
  <c r="G67" i="59"/>
  <c r="G68" i="59"/>
  <c r="H65" i="59"/>
  <c r="H68" i="59"/>
  <c r="I65" i="59"/>
  <c r="I68" i="59"/>
  <c r="J65" i="59"/>
  <c r="J68" i="59"/>
  <c r="K65" i="59"/>
  <c r="K68" i="59"/>
  <c r="K86" i="59" s="1"/>
  <c r="L65" i="59"/>
  <c r="L68" i="59"/>
  <c r="M65" i="59"/>
  <c r="M68" i="59"/>
  <c r="M86" i="59" s="1"/>
  <c r="I86" i="59"/>
  <c r="G86" i="59"/>
  <c r="M85" i="59"/>
  <c r="L85" i="59"/>
  <c r="K85" i="59"/>
  <c r="J85" i="59"/>
  <c r="I85" i="59"/>
  <c r="H85" i="59"/>
  <c r="G85" i="59"/>
  <c r="F85" i="59"/>
  <c r="E85" i="59"/>
  <c r="C85" i="59"/>
  <c r="B85" i="59"/>
  <c r="M84" i="59"/>
  <c r="L84" i="59"/>
  <c r="K84" i="59"/>
  <c r="J84" i="59"/>
  <c r="I84" i="59"/>
  <c r="H84" i="59"/>
  <c r="G84" i="59"/>
  <c r="F84" i="59"/>
  <c r="E84" i="59"/>
  <c r="D84" i="59"/>
  <c r="B84" i="59"/>
  <c r="N78" i="59"/>
  <c r="N81" i="59" s="1"/>
  <c r="N80" i="59"/>
  <c r="O79" i="59"/>
  <c r="N79" i="59"/>
  <c r="B53" i="59"/>
  <c r="B55" i="59"/>
  <c r="B56" i="59" s="1"/>
  <c r="C53" i="59"/>
  <c r="C55" i="59"/>
  <c r="C56" i="59"/>
  <c r="D53" i="59"/>
  <c r="D55" i="59"/>
  <c r="E53" i="59"/>
  <c r="E56" i="59" s="1"/>
  <c r="E61" i="59" s="1"/>
  <c r="E55" i="59"/>
  <c r="E72" i="59" s="1"/>
  <c r="F53" i="59"/>
  <c r="F59" i="59" s="1"/>
  <c r="F55" i="59"/>
  <c r="F56" i="59"/>
  <c r="F61" i="59" s="1"/>
  <c r="G53" i="59"/>
  <c r="G55" i="59"/>
  <c r="G56" i="59" s="1"/>
  <c r="H53" i="59"/>
  <c r="H59" i="59" s="1"/>
  <c r="H55" i="59"/>
  <c r="I53" i="59"/>
  <c r="I55" i="59"/>
  <c r="I72" i="59" s="1"/>
  <c r="J53" i="59"/>
  <c r="J71" i="59" s="1"/>
  <c r="J55" i="59"/>
  <c r="K53" i="59"/>
  <c r="K55" i="59"/>
  <c r="K56" i="59" s="1"/>
  <c r="L53" i="59"/>
  <c r="L55" i="59"/>
  <c r="L56" i="59"/>
  <c r="L73" i="59" s="1"/>
  <c r="M53" i="59"/>
  <c r="M56" i="59" s="1"/>
  <c r="M55" i="59"/>
  <c r="M73" i="59"/>
  <c r="M72" i="59"/>
  <c r="L72" i="59"/>
  <c r="K72" i="59"/>
  <c r="J72" i="59"/>
  <c r="H72" i="59"/>
  <c r="G72" i="59"/>
  <c r="F72" i="59"/>
  <c r="C72" i="59"/>
  <c r="L71" i="59"/>
  <c r="K71" i="59"/>
  <c r="I71" i="59"/>
  <c r="H71" i="59"/>
  <c r="G71" i="59"/>
  <c r="F71" i="59"/>
  <c r="D71" i="59"/>
  <c r="C71" i="59"/>
  <c r="B71" i="59"/>
  <c r="N67" i="59"/>
  <c r="O66" i="59"/>
  <c r="R54" i="59" s="1"/>
  <c r="N66" i="59"/>
  <c r="O53" i="59"/>
  <c r="B43" i="59"/>
  <c r="C43" i="59"/>
  <c r="C61" i="59" s="1"/>
  <c r="D40" i="59"/>
  <c r="D43" i="59" s="1"/>
  <c r="E43" i="59"/>
  <c r="F43" i="59"/>
  <c r="G43" i="59"/>
  <c r="H42" i="59"/>
  <c r="H43" i="59" s="1"/>
  <c r="I43" i="59"/>
  <c r="J43" i="59"/>
  <c r="K43" i="59"/>
  <c r="L40" i="59"/>
  <c r="L42" i="59"/>
  <c r="L43" i="59" s="1"/>
  <c r="M40" i="59"/>
  <c r="M42" i="59"/>
  <c r="M43" i="59"/>
  <c r="M61" i="59" s="1"/>
  <c r="M60" i="59"/>
  <c r="L60" i="59"/>
  <c r="K60" i="59"/>
  <c r="J60" i="59"/>
  <c r="H60" i="59"/>
  <c r="G60" i="59"/>
  <c r="F60" i="59"/>
  <c r="D60" i="59"/>
  <c r="C60" i="59"/>
  <c r="M59" i="59"/>
  <c r="L59" i="59"/>
  <c r="K59" i="59"/>
  <c r="I59" i="59"/>
  <c r="G59" i="59"/>
  <c r="E59" i="59"/>
  <c r="D59" i="59"/>
  <c r="C59" i="59"/>
  <c r="B59" i="59"/>
  <c r="N53" i="59"/>
  <c r="T55" i="59"/>
  <c r="S55" i="59"/>
  <c r="X54" i="59"/>
  <c r="W54" i="59"/>
  <c r="V54" i="59"/>
  <c r="U54" i="59"/>
  <c r="T54" i="59"/>
  <c r="S54" i="59"/>
  <c r="O54" i="59"/>
  <c r="Q54" i="59" s="1"/>
  <c r="N54" i="59"/>
  <c r="X53" i="59"/>
  <c r="W53" i="59"/>
  <c r="V53" i="59"/>
  <c r="T53" i="59"/>
  <c r="O42" i="59"/>
  <c r="B27" i="59"/>
  <c r="B33" i="59" s="1"/>
  <c r="C27" i="59"/>
  <c r="D27" i="59"/>
  <c r="D30" i="59" s="1"/>
  <c r="E27" i="59"/>
  <c r="E30" i="59" s="1"/>
  <c r="F27" i="59"/>
  <c r="F33" i="59" s="1"/>
  <c r="G27" i="59"/>
  <c r="H27" i="59"/>
  <c r="H30" i="59" s="1"/>
  <c r="I27" i="59"/>
  <c r="I30" i="59" s="1"/>
  <c r="K27" i="59"/>
  <c r="K30" i="59" s="1"/>
  <c r="L27" i="59"/>
  <c r="O27" i="59"/>
  <c r="B29" i="59"/>
  <c r="B47" i="59" s="1"/>
  <c r="C29" i="59"/>
  <c r="C30" i="59" s="1"/>
  <c r="D29" i="59"/>
  <c r="E29" i="59"/>
  <c r="N29" i="59" s="1"/>
  <c r="F29" i="59"/>
  <c r="F47" i="59" s="1"/>
  <c r="G29" i="59"/>
  <c r="G30" i="59" s="1"/>
  <c r="H29" i="59"/>
  <c r="I29" i="59"/>
  <c r="I34" i="59" s="1"/>
  <c r="J29" i="59"/>
  <c r="J47" i="59" s="1"/>
  <c r="K29" i="59"/>
  <c r="M29" i="59"/>
  <c r="O29" i="59"/>
  <c r="M30" i="59"/>
  <c r="M48" i="59"/>
  <c r="L30" i="59"/>
  <c r="J30" i="59"/>
  <c r="J48" i="59" s="1"/>
  <c r="F30" i="59"/>
  <c r="B30" i="59"/>
  <c r="B48" i="59" s="1"/>
  <c r="M47" i="59"/>
  <c r="K47" i="59"/>
  <c r="I47" i="59"/>
  <c r="H47" i="59"/>
  <c r="G47" i="59"/>
  <c r="E47" i="59"/>
  <c r="D47" i="59"/>
  <c r="C47" i="59"/>
  <c r="M46" i="59"/>
  <c r="L46" i="59"/>
  <c r="J46" i="59"/>
  <c r="I46" i="59"/>
  <c r="G46" i="59"/>
  <c r="F46" i="59"/>
  <c r="E46" i="59"/>
  <c r="C46" i="59"/>
  <c r="B46" i="59"/>
  <c r="N40" i="59"/>
  <c r="O41" i="59"/>
  <c r="N41" i="59"/>
  <c r="B15" i="59"/>
  <c r="B16" i="59"/>
  <c r="B17" i="59"/>
  <c r="C15" i="59"/>
  <c r="O15" i="59" s="1"/>
  <c r="O20" i="59" s="1"/>
  <c r="C16" i="59"/>
  <c r="D15" i="59"/>
  <c r="N15" i="59" s="1"/>
  <c r="D16" i="59"/>
  <c r="D34" i="59" s="1"/>
  <c r="E15" i="59"/>
  <c r="E16" i="59"/>
  <c r="E17" i="59" s="1"/>
  <c r="F15" i="59"/>
  <c r="F16" i="59"/>
  <c r="F17" i="59"/>
  <c r="G15" i="59"/>
  <c r="G33" i="59" s="1"/>
  <c r="G16" i="59"/>
  <c r="H15" i="59"/>
  <c r="H17" i="59" s="1"/>
  <c r="H16" i="59"/>
  <c r="H34" i="59" s="1"/>
  <c r="I15" i="59"/>
  <c r="I16" i="59"/>
  <c r="I17" i="59" s="1"/>
  <c r="J15" i="59"/>
  <c r="J33" i="59" s="1"/>
  <c r="J16" i="59"/>
  <c r="J17" i="59"/>
  <c r="K15" i="59"/>
  <c r="K33" i="59" s="1"/>
  <c r="K16" i="59"/>
  <c r="L15" i="59"/>
  <c r="L33" i="59" s="1"/>
  <c r="L16" i="59"/>
  <c r="L34" i="59" s="1"/>
  <c r="M15" i="59"/>
  <c r="M16" i="59"/>
  <c r="M17" i="59" s="1"/>
  <c r="O16" i="59"/>
  <c r="K34" i="59"/>
  <c r="J34" i="59"/>
  <c r="G34" i="59"/>
  <c r="F34" i="59"/>
  <c r="C34" i="59"/>
  <c r="B34" i="59"/>
  <c r="M33" i="59"/>
  <c r="I33" i="59"/>
  <c r="E33" i="59"/>
  <c r="N27" i="59"/>
  <c r="N30" i="59" s="1"/>
  <c r="O28" i="59"/>
  <c r="N28" i="59"/>
  <c r="B8" i="59"/>
  <c r="N8" i="59" s="1"/>
  <c r="C8" i="59"/>
  <c r="D8" i="59"/>
  <c r="E8" i="59"/>
  <c r="O8" i="59" s="1"/>
  <c r="O9" i="59" s="1"/>
  <c r="F8" i="59"/>
  <c r="G8" i="59"/>
  <c r="H8" i="59"/>
  <c r="I8" i="59"/>
  <c r="I9" i="59" s="1"/>
  <c r="J8" i="59"/>
  <c r="K8" i="59"/>
  <c r="L8" i="59"/>
  <c r="M8" i="59"/>
  <c r="M9" i="59" s="1"/>
  <c r="B7" i="59"/>
  <c r="B9" i="59" s="1"/>
  <c r="C7" i="59"/>
  <c r="D7" i="59"/>
  <c r="O7" i="59" s="1"/>
  <c r="E7" i="59"/>
  <c r="E20" i="59" s="1"/>
  <c r="F7" i="59"/>
  <c r="F9" i="59" s="1"/>
  <c r="G7" i="59"/>
  <c r="H7" i="59"/>
  <c r="H9" i="59" s="1"/>
  <c r="I7" i="59"/>
  <c r="I20" i="59" s="1"/>
  <c r="J7" i="59"/>
  <c r="J9" i="59" s="1"/>
  <c r="J22" i="59" s="1"/>
  <c r="K7" i="59"/>
  <c r="L7" i="59"/>
  <c r="L9" i="59" s="1"/>
  <c r="M7" i="59"/>
  <c r="M20" i="59" s="1"/>
  <c r="K9" i="59"/>
  <c r="G9" i="59"/>
  <c r="C9" i="59"/>
  <c r="K21" i="59"/>
  <c r="J21" i="59"/>
  <c r="G21" i="59"/>
  <c r="F21" i="59"/>
  <c r="C21" i="59"/>
  <c r="B21" i="59"/>
  <c r="L20" i="59"/>
  <c r="K20" i="59"/>
  <c r="J20" i="59"/>
  <c r="H20" i="59"/>
  <c r="G20" i="59"/>
  <c r="F20" i="59"/>
  <c r="D20" i="59"/>
  <c r="C20" i="59"/>
  <c r="B20" i="59"/>
  <c r="N16" i="59"/>
  <c r="N7" i="59"/>
  <c r="JC8" i="57"/>
  <c r="D1" i="46"/>
  <c r="D3" i="46"/>
  <c r="D4" i="46"/>
  <c r="D5" i="46"/>
  <c r="D6" i="46"/>
  <c r="D7" i="46"/>
  <c r="D8" i="46"/>
  <c r="D9" i="46"/>
  <c r="D10" i="46"/>
  <c r="D11" i="46"/>
  <c r="D12" i="46"/>
  <c r="D13" i="46"/>
  <c r="D14" i="46"/>
  <c r="D15" i="46"/>
  <c r="D16" i="46"/>
  <c r="J3" i="46"/>
  <c r="J4" i="46"/>
  <c r="J6" i="46"/>
  <c r="J7" i="46"/>
  <c r="J8" i="46"/>
  <c r="J9" i="46"/>
  <c r="J10" i="46"/>
  <c r="J11" i="46"/>
  <c r="J12" i="46"/>
  <c r="J13" i="46"/>
  <c r="J15" i="46"/>
  <c r="J16" i="46"/>
  <c r="A4" i="46"/>
  <c r="A5" i="46"/>
  <c r="A6" i="46"/>
  <c r="A7" i="46"/>
  <c r="A8" i="46"/>
  <c r="A9" i="46"/>
  <c r="A10" i="46"/>
  <c r="A11" i="46"/>
  <c r="A12" i="46"/>
  <c r="A13" i="46"/>
  <c r="A14" i="46"/>
  <c r="A15" i="46"/>
  <c r="A16" i="46"/>
  <c r="A3" i="46"/>
  <c r="L5" i="56"/>
  <c r="L6" i="56"/>
  <c r="L7" i="56"/>
  <c r="L8" i="56"/>
  <c r="L9" i="56"/>
  <c r="L10" i="56"/>
  <c r="L11" i="56"/>
  <c r="L12" i="56"/>
  <c r="L13" i="56"/>
  <c r="L14" i="56"/>
  <c r="L15" i="56"/>
  <c r="L16" i="56"/>
  <c r="L17" i="56"/>
  <c r="L18" i="56"/>
  <c r="L19" i="56"/>
  <c r="L20" i="56"/>
  <c r="L21" i="56"/>
  <c r="L22" i="56"/>
  <c r="L23" i="56"/>
  <c r="L24" i="56"/>
  <c r="L25" i="56"/>
  <c r="L26" i="56"/>
  <c r="L27" i="56"/>
  <c r="L28" i="56"/>
  <c r="L29" i="56"/>
  <c r="L30" i="56"/>
  <c r="L31" i="56"/>
  <c r="L32" i="56"/>
  <c r="L33" i="56"/>
  <c r="L34" i="56"/>
  <c r="L35" i="56"/>
  <c r="L37" i="56"/>
  <c r="L4" i="56"/>
  <c r="F10" i="51"/>
  <c r="F9" i="51"/>
  <c r="F8" i="51"/>
  <c r="F7" i="51"/>
  <c r="F6" i="51"/>
  <c r="F5" i="51"/>
  <c r="F4" i="51"/>
  <c r="G4" i="51" s="1"/>
  <c r="G5" i="51" s="1"/>
  <c r="G6" i="51" s="1"/>
  <c r="G7" i="51" s="1"/>
  <c r="G8" i="51" s="1"/>
  <c r="G9" i="51" s="1"/>
  <c r="G10" i="51" s="1"/>
  <c r="G11" i="51" s="1"/>
  <c r="L8" i="49"/>
  <c r="F14" i="48"/>
  <c r="F15" i="48" s="1"/>
  <c r="F9" i="48"/>
  <c r="F6" i="48"/>
  <c r="F5" i="48"/>
  <c r="C40" i="27"/>
  <c r="C41" i="27" s="1"/>
  <c r="D40" i="27"/>
  <c r="D41" i="27" s="1"/>
  <c r="E40" i="27"/>
  <c r="F40" i="27"/>
  <c r="G40" i="27"/>
  <c r="G41" i="27" s="1"/>
  <c r="B40" i="27"/>
  <c r="G28" i="45"/>
  <c r="F28" i="45"/>
  <c r="E28" i="45"/>
  <c r="E12" i="45" s="1"/>
  <c r="D28" i="45"/>
  <c r="G12" i="45"/>
  <c r="F12" i="45"/>
  <c r="D12" i="45"/>
  <c r="M22" i="27"/>
  <c r="M23" i="27"/>
  <c r="M24" i="27"/>
  <c r="M25" i="27"/>
  <c r="M26" i="27"/>
  <c r="M27" i="27"/>
  <c r="M28" i="27"/>
  <c r="M29" i="27"/>
  <c r="M30" i="27"/>
  <c r="H17" i="27"/>
  <c r="H16" i="21"/>
  <c r="I23" i="21" s="1"/>
  <c r="CR15" i="36"/>
  <c r="BW15" i="36"/>
  <c r="CG15" i="36" s="1"/>
  <c r="CV15" i="36" s="1"/>
  <c r="CR10" i="36"/>
  <c r="BW10" i="36"/>
  <c r="CG10" i="36" s="1"/>
  <c r="CV10" i="36" s="1"/>
  <c r="BW3" i="36"/>
  <c r="CG3" i="36" s="1"/>
  <c r="H33" i="27"/>
  <c r="G33" i="27"/>
  <c r="F33" i="27"/>
  <c r="E33" i="27"/>
  <c r="D33" i="27"/>
  <c r="C33" i="27"/>
  <c r="H32" i="27"/>
  <c r="G32" i="27"/>
  <c r="F32" i="27"/>
  <c r="E32" i="27"/>
  <c r="D32" i="27"/>
  <c r="C32" i="27"/>
  <c r="H31" i="27"/>
  <c r="G31" i="27"/>
  <c r="F31" i="27"/>
  <c r="E31" i="27"/>
  <c r="D31" i="27"/>
  <c r="C31" i="27"/>
  <c r="N30" i="27"/>
  <c r="H30" i="27"/>
  <c r="G30" i="27"/>
  <c r="F30" i="27"/>
  <c r="E30" i="27"/>
  <c r="D30" i="27"/>
  <c r="C30" i="27"/>
  <c r="N29" i="27"/>
  <c r="H29" i="27"/>
  <c r="G29" i="27"/>
  <c r="F29" i="27"/>
  <c r="E29" i="27"/>
  <c r="D29" i="27"/>
  <c r="C29" i="27"/>
  <c r="N28" i="27"/>
  <c r="H28" i="27"/>
  <c r="G28" i="27"/>
  <c r="F28" i="27"/>
  <c r="E28" i="27"/>
  <c r="D28" i="27"/>
  <c r="C28" i="27"/>
  <c r="N27" i="27"/>
  <c r="H27" i="27"/>
  <c r="G27" i="27"/>
  <c r="F27" i="27"/>
  <c r="E27" i="27"/>
  <c r="D27" i="27"/>
  <c r="C27" i="27"/>
  <c r="N26" i="27"/>
  <c r="H26" i="27"/>
  <c r="G26" i="27"/>
  <c r="F26" i="27"/>
  <c r="E26" i="27"/>
  <c r="D26" i="27"/>
  <c r="C26" i="27"/>
  <c r="N25" i="27"/>
  <c r="H25" i="27"/>
  <c r="G25" i="27"/>
  <c r="F25" i="27"/>
  <c r="E25" i="27"/>
  <c r="D25" i="27"/>
  <c r="C25" i="27"/>
  <c r="N24" i="27"/>
  <c r="H24" i="27"/>
  <c r="G24" i="27"/>
  <c r="F24" i="27"/>
  <c r="E24" i="27"/>
  <c r="D24" i="27"/>
  <c r="C24" i="27"/>
  <c r="N23" i="27"/>
  <c r="H23" i="27"/>
  <c r="G23" i="27"/>
  <c r="F23" i="27"/>
  <c r="E23" i="27"/>
  <c r="D23" i="27"/>
  <c r="C23" i="27"/>
  <c r="N22" i="27"/>
  <c r="H22" i="27"/>
  <c r="G22" i="27"/>
  <c r="F22" i="27"/>
  <c r="E22" i="27"/>
  <c r="D22" i="27"/>
  <c r="C22" i="27"/>
  <c r="G18" i="27"/>
  <c r="F18" i="27"/>
  <c r="E18" i="27"/>
  <c r="D18" i="27"/>
  <c r="C18" i="27"/>
  <c r="N16" i="27"/>
  <c r="N33" i="27" s="1"/>
  <c r="N15" i="27"/>
  <c r="M32" i="27"/>
  <c r="N14" i="27"/>
  <c r="M31" i="27" s="1"/>
  <c r="M34" i="27" s="1"/>
  <c r="M17" i="27"/>
  <c r="M18" i="27"/>
  <c r="L13" i="27"/>
  <c r="L12" i="27"/>
  <c r="L11" i="27"/>
  <c r="L10" i="27"/>
  <c r="L9" i="27"/>
  <c r="L8" i="27"/>
  <c r="L7" i="27"/>
  <c r="L6" i="27"/>
  <c r="L5" i="27"/>
  <c r="N5" i="20"/>
  <c r="N6" i="20"/>
  <c r="O6" i="20" s="1"/>
  <c r="N7" i="20"/>
  <c r="O7" i="20" s="1"/>
  <c r="N11" i="20"/>
  <c r="O11" i="20" s="1"/>
  <c r="N12" i="20"/>
  <c r="O12" i="20" s="1"/>
  <c r="N13" i="20"/>
  <c r="O13" i="20" s="1"/>
  <c r="N14" i="20"/>
  <c r="O14" i="20" s="1"/>
  <c r="N15" i="20"/>
  <c r="O15" i="20" s="1"/>
  <c r="N16" i="20"/>
  <c r="O16" i="20" s="1"/>
  <c r="M7" i="20"/>
  <c r="M6" i="20"/>
  <c r="M11" i="20"/>
  <c r="M12" i="20"/>
  <c r="M13" i="20"/>
  <c r="M14" i="20"/>
  <c r="M15" i="20"/>
  <c r="M16" i="20"/>
  <c r="M5" i="20"/>
  <c r="O5" i="20" s="1"/>
  <c r="C16" i="23"/>
  <c r="D16" i="23"/>
  <c r="E16" i="23"/>
  <c r="F16" i="23"/>
  <c r="G16" i="23"/>
  <c r="B16" i="23"/>
  <c r="K375" i="18"/>
  <c r="J375" i="18"/>
  <c r="I375" i="18"/>
  <c r="H375" i="18"/>
  <c r="G375" i="18"/>
  <c r="K374" i="18"/>
  <c r="J374" i="18"/>
  <c r="I374" i="18"/>
  <c r="H374" i="18"/>
  <c r="G374" i="18"/>
  <c r="K373" i="18"/>
  <c r="J373" i="18"/>
  <c r="I373" i="18"/>
  <c r="H373" i="18"/>
  <c r="G373" i="18"/>
  <c r="K372" i="18"/>
  <c r="J372" i="18"/>
  <c r="I372" i="18"/>
  <c r="H372" i="18"/>
  <c r="G372" i="18"/>
  <c r="K371" i="18"/>
  <c r="J371" i="18"/>
  <c r="I371" i="18"/>
  <c r="H371" i="18"/>
  <c r="G371" i="18"/>
  <c r="F375" i="18"/>
  <c r="F374" i="18"/>
  <c r="F373" i="18"/>
  <c r="F372" i="18"/>
  <c r="F371" i="18"/>
  <c r="K13" i="20"/>
  <c r="K10" i="20"/>
  <c r="AC26" i="18"/>
  <c r="AD26" i="18" s="1"/>
  <c r="AC24" i="18"/>
  <c r="G17" i="7"/>
  <c r="G16" i="8"/>
  <c r="G18" i="23"/>
  <c r="C21" i="21"/>
  <c r="C20" i="21"/>
  <c r="D20" i="21"/>
  <c r="E20" i="21"/>
  <c r="F20" i="21"/>
  <c r="G20" i="21"/>
  <c r="K17" i="20"/>
  <c r="L17" i="20" s="1"/>
  <c r="K16" i="20"/>
  <c r="K15" i="20"/>
  <c r="K14" i="20"/>
  <c r="K12" i="20"/>
  <c r="L12" i="20" s="1"/>
  <c r="K11" i="20"/>
  <c r="L11" i="20" s="1"/>
  <c r="K9" i="20"/>
  <c r="K8" i="20"/>
  <c r="K7" i="20"/>
  <c r="L7" i="20" s="1"/>
  <c r="K6" i="20"/>
  <c r="L6" i="20" s="1"/>
  <c r="K5" i="20"/>
  <c r="L5" i="20" s="1"/>
  <c r="AC21" i="18"/>
  <c r="AC22" i="18"/>
  <c r="AC20" i="18"/>
  <c r="AC15" i="18"/>
  <c r="AC16" i="18"/>
  <c r="AD16" i="18" s="1"/>
  <c r="AC17" i="18"/>
  <c r="AC18" i="18"/>
  <c r="AC14" i="18"/>
  <c r="AC9" i="18"/>
  <c r="AC10" i="18"/>
  <c r="AD10" i="18" s="1"/>
  <c r="AC11" i="18"/>
  <c r="AD11" i="18" s="1"/>
  <c r="AC12" i="18"/>
  <c r="AD12" i="18" s="1"/>
  <c r="AC8" i="18"/>
  <c r="AD8" i="18" s="1"/>
  <c r="I243" i="18"/>
  <c r="H243" i="18"/>
  <c r="G243" i="18"/>
  <c r="N5" i="17"/>
  <c r="N6" i="17"/>
  <c r="N7" i="17"/>
  <c r="N8" i="17"/>
  <c r="N9" i="17"/>
  <c r="N10" i="17"/>
  <c r="N11" i="17"/>
  <c r="N12" i="17"/>
  <c r="N13" i="17"/>
  <c r="N14" i="17"/>
  <c r="N15" i="17"/>
  <c r="N4" i="17"/>
  <c r="O6" i="14"/>
  <c r="O11" i="14"/>
  <c r="O13" i="14"/>
  <c r="O9" i="14"/>
  <c r="O10" i="14"/>
  <c r="O14" i="14"/>
  <c r="O15" i="14"/>
  <c r="O12" i="14"/>
  <c r="O7" i="14"/>
  <c r="O5" i="14"/>
  <c r="O8" i="14"/>
  <c r="AD14" i="18"/>
  <c r="D15" i="48"/>
  <c r="C15" i="48"/>
  <c r="B171" i="59"/>
  <c r="O157" i="59"/>
  <c r="Y53" i="59"/>
  <c r="I18" i="27"/>
  <c r="P19" i="27"/>
  <c r="H18" i="27"/>
  <c r="M33" i="27"/>
  <c r="N32" i="27"/>
  <c r="B142" i="59"/>
  <c r="D180" i="59"/>
  <c r="E180" i="59"/>
  <c r="F180" i="59"/>
  <c r="C180" i="59"/>
  <c r="H154" i="59"/>
  <c r="H159" i="59" s="1"/>
  <c r="D134" i="59"/>
  <c r="J14" i="46"/>
  <c r="I14" i="46"/>
  <c r="I5" i="46"/>
  <c r="J5" i="46"/>
  <c r="J17" i="46" s="1"/>
  <c r="H134" i="59"/>
  <c r="L134" i="59"/>
  <c r="D146" i="59"/>
  <c r="B134" i="59"/>
  <c r="M158" i="59"/>
  <c r="I158" i="59"/>
  <c r="E158" i="59"/>
  <c r="I154" i="59"/>
  <c r="I171" i="59" s="1"/>
  <c r="O153" i="59"/>
  <c r="N153" i="59"/>
  <c r="N154" i="59" s="1"/>
  <c r="H40" i="27"/>
  <c r="H41" i="27" s="1"/>
  <c r="N17" i="27"/>
  <c r="C134" i="59"/>
  <c r="E134" i="59"/>
  <c r="I134" i="59"/>
  <c r="K134" i="59"/>
  <c r="M134" i="59"/>
  <c r="B146" i="59"/>
  <c r="C158" i="59"/>
  <c r="G158" i="59"/>
  <c r="K158" i="59"/>
  <c r="C154" i="59"/>
  <c r="O171" i="59"/>
  <c r="H16" i="46"/>
  <c r="I16" i="46"/>
  <c r="H14" i="46"/>
  <c r="H12" i="46"/>
  <c r="I12" i="46"/>
  <c r="H10" i="46"/>
  <c r="I10" i="46"/>
  <c r="H8" i="46"/>
  <c r="I8" i="46"/>
  <c r="H6" i="46"/>
  <c r="I6" i="46"/>
  <c r="H4" i="46"/>
  <c r="I4" i="46"/>
  <c r="H15" i="46"/>
  <c r="I15" i="46"/>
  <c r="H13" i="46"/>
  <c r="I13" i="46"/>
  <c r="H11" i="46"/>
  <c r="I11" i="46"/>
  <c r="H9" i="46"/>
  <c r="I9" i="46"/>
  <c r="H7" i="46"/>
  <c r="I7" i="46"/>
  <c r="H3" i="46"/>
  <c r="H17" i="46" s="1"/>
  <c r="I3" i="46"/>
  <c r="H5" i="46"/>
  <c r="M159" i="59"/>
  <c r="M147" i="59"/>
  <c r="G159" i="59"/>
  <c r="E159" i="59"/>
  <c r="C146" i="59"/>
  <c r="I146" i="59"/>
  <c r="K146" i="59"/>
  <c r="M146" i="59"/>
  <c r="B158" i="59"/>
  <c r="F158" i="59"/>
  <c r="B159" i="59"/>
  <c r="C171" i="59"/>
  <c r="O154" i="59"/>
  <c r="Y55" i="59"/>
  <c r="H180" i="59"/>
  <c r="O158" i="59"/>
  <c r="I17" i="46"/>
  <c r="M4" i="21"/>
  <c r="J21" i="21"/>
  <c r="N17" i="21"/>
  <c r="D10" i="61"/>
  <c r="N15" i="21"/>
  <c r="N14" i="21"/>
  <c r="J16" i="21"/>
  <c r="J20" i="21" s="1"/>
  <c r="M14" i="21"/>
  <c r="M13" i="21"/>
  <c r="N13" i="21"/>
  <c r="M15" i="21"/>
  <c r="J37" i="56"/>
  <c r="K27" i="56" s="1"/>
  <c r="K22" i="56"/>
  <c r="K24" i="56"/>
  <c r="K8" i="56"/>
  <c r="K21" i="56"/>
  <c r="K14" i="56"/>
  <c r="K25" i="56"/>
  <c r="K11" i="56"/>
  <c r="M37" i="56"/>
  <c r="I135" i="59"/>
  <c r="I147" i="59"/>
  <c r="C147" i="59"/>
  <c r="G146" i="59"/>
  <c r="J146" i="59"/>
  <c r="E146" i="59"/>
  <c r="G134" i="59"/>
  <c r="J147" i="59"/>
  <c r="J159" i="59"/>
  <c r="L147" i="59"/>
  <c r="L159" i="59"/>
  <c r="D147" i="59"/>
  <c r="D159" i="59"/>
  <c r="O159" i="59"/>
  <c r="C159" i="59"/>
  <c r="L158" i="59"/>
  <c r="D158" i="59"/>
  <c r="F159" i="59"/>
  <c r="F146" i="59"/>
  <c r="L146" i="59"/>
  <c r="H146" i="59"/>
  <c r="F134" i="59"/>
  <c r="J158" i="59"/>
  <c r="K147" i="59"/>
  <c r="N129" i="59"/>
  <c r="J134" i="59"/>
  <c r="F7" i="48"/>
  <c r="J178" i="59"/>
  <c r="J180" i="59" s="1"/>
  <c r="H158" i="59"/>
  <c r="O141" i="59"/>
  <c r="O142" i="59" s="1"/>
  <c r="N141" i="59"/>
  <c r="N142" i="59" s="1"/>
  <c r="G147" i="59"/>
  <c r="K159" i="59"/>
  <c r="FA90" i="70"/>
  <c r="H147" i="59" l="1"/>
  <c r="F35" i="59"/>
  <c r="O47" i="59"/>
  <c r="T58" i="59"/>
  <c r="F48" i="59"/>
  <c r="O97" i="59"/>
  <c r="L99" i="59"/>
  <c r="G135" i="59"/>
  <c r="N130" i="59"/>
  <c r="B147" i="59"/>
  <c r="O34" i="59"/>
  <c r="O30" i="59"/>
  <c r="H35" i="59"/>
  <c r="U55" i="59"/>
  <c r="U58" i="59" s="1"/>
  <c r="L48" i="59"/>
  <c r="K61" i="59"/>
  <c r="G61" i="59"/>
  <c r="O71" i="59"/>
  <c r="E73" i="59"/>
  <c r="J86" i="59"/>
  <c r="F86" i="59"/>
  <c r="H111" i="59"/>
  <c r="D111" i="59"/>
  <c r="F22" i="59"/>
  <c r="S53" i="59"/>
  <c r="N94" i="59"/>
  <c r="D123" i="59"/>
  <c r="C135" i="59"/>
  <c r="K33" i="27"/>
  <c r="F17" i="9"/>
  <c r="F18" i="9" s="1"/>
  <c r="C6" i="28"/>
  <c r="H20" i="21"/>
  <c r="C7" i="28" s="1"/>
  <c r="G25" i="9"/>
  <c r="L16" i="27"/>
  <c r="K29" i="27"/>
  <c r="K25" i="27"/>
  <c r="B27" i="9"/>
  <c r="F31" i="21"/>
  <c r="C19" i="9"/>
  <c r="I25" i="9"/>
  <c r="I17" i="9" s="1"/>
  <c r="I18" i="9" s="1"/>
  <c r="J28" i="21"/>
  <c r="J30" i="21"/>
  <c r="J32" i="21" s="1"/>
  <c r="M16" i="21"/>
  <c r="K18" i="21"/>
  <c r="G31" i="21"/>
  <c r="C31" i="21"/>
  <c r="E31" i="21"/>
  <c r="I31" i="21"/>
  <c r="L14" i="27"/>
  <c r="J30" i="27"/>
  <c r="J27" i="27"/>
  <c r="L15" i="27"/>
  <c r="K31" i="27"/>
  <c r="J26" i="27"/>
  <c r="E6" i="28"/>
  <c r="E7" i="28" s="1"/>
  <c r="I32" i="21"/>
  <c r="K30" i="27"/>
  <c r="K23" i="27"/>
  <c r="K28" i="27"/>
  <c r="J31" i="21"/>
  <c r="K27" i="27"/>
  <c r="J23" i="27"/>
  <c r="T7" i="27"/>
  <c r="U7" i="27" s="1"/>
  <c r="V7" i="27" s="1"/>
  <c r="W7" i="27" s="1"/>
  <c r="X7" i="27" s="1"/>
  <c r="S17" i="27"/>
  <c r="L40" i="27" s="1"/>
  <c r="J33" i="27"/>
  <c r="J31" i="27"/>
  <c r="J29" i="27"/>
  <c r="E17" i="9"/>
  <c r="E18" i="9" s="1"/>
  <c r="F19" i="9" s="1"/>
  <c r="K24" i="27"/>
  <c r="J25" i="27"/>
  <c r="H27" i="9"/>
  <c r="K32" i="27"/>
  <c r="J17" i="27"/>
  <c r="J40" i="27" s="1"/>
  <c r="J41" i="27" s="1"/>
  <c r="J24" i="27"/>
  <c r="J32" i="27"/>
  <c r="D7" i="28"/>
  <c r="J28" i="27"/>
  <c r="V15" i="27"/>
  <c r="W15" i="27" s="1"/>
  <c r="X15" i="27" s="1"/>
  <c r="O21" i="59"/>
  <c r="G48" i="59"/>
  <c r="C48" i="59"/>
  <c r="K10" i="56"/>
  <c r="I27" i="9"/>
  <c r="Y56" i="59"/>
  <c r="Y59" i="59"/>
  <c r="AD15" i="18"/>
  <c r="M22" i="59"/>
  <c r="M35" i="59"/>
  <c r="H22" i="59"/>
  <c r="I48" i="59"/>
  <c r="I35" i="59"/>
  <c r="E48" i="59"/>
  <c r="E35" i="59"/>
  <c r="G73" i="59"/>
  <c r="G27" i="9"/>
  <c r="G17" i="9"/>
  <c r="G18" i="9" s="1"/>
  <c r="K48" i="59"/>
  <c r="O146" i="59"/>
  <c r="X55" i="59"/>
  <c r="Y58" i="59" s="1"/>
  <c r="K7" i="56"/>
  <c r="K19" i="56"/>
  <c r="K37" i="56"/>
  <c r="K31" i="56"/>
  <c r="K26" i="56"/>
  <c r="K28" i="56"/>
  <c r="K9" i="56"/>
  <c r="K16" i="56"/>
  <c r="K32" i="56"/>
  <c r="K13" i="56"/>
  <c r="K5" i="56"/>
  <c r="K15" i="56"/>
  <c r="K4" i="56"/>
  <c r="K6" i="56"/>
  <c r="K20" i="56"/>
  <c r="K12" i="56"/>
  <c r="K33" i="56"/>
  <c r="K29" i="56"/>
  <c r="N37" i="56"/>
  <c r="K17" i="56"/>
  <c r="K34" i="56"/>
  <c r="K30" i="56"/>
  <c r="K23" i="56"/>
  <c r="K18" i="56"/>
  <c r="AD18" i="18"/>
  <c r="AD17" i="18"/>
  <c r="I22" i="59"/>
  <c r="B61" i="59"/>
  <c r="B73" i="59"/>
  <c r="B22" i="59"/>
  <c r="H48" i="59"/>
  <c r="D48" i="59"/>
  <c r="M106" i="59"/>
  <c r="M111" i="59" s="1"/>
  <c r="M121" i="59"/>
  <c r="I106" i="59"/>
  <c r="I111" i="59" s="1"/>
  <c r="I121" i="59"/>
  <c r="E106" i="59"/>
  <c r="E111" i="59" s="1"/>
  <c r="E121" i="59"/>
  <c r="HD109" i="70"/>
  <c r="HE109" i="70"/>
  <c r="P12" i="12"/>
  <c r="H171" i="59"/>
  <c r="I20" i="21"/>
  <c r="N16" i="21"/>
  <c r="AD9" i="18"/>
  <c r="F41" i="27"/>
  <c r="D21" i="59"/>
  <c r="H21" i="59"/>
  <c r="L21" i="59"/>
  <c r="D9" i="59"/>
  <c r="O33" i="59"/>
  <c r="B35" i="59"/>
  <c r="J35" i="59"/>
  <c r="K17" i="59"/>
  <c r="K22" i="59" s="1"/>
  <c r="G17" i="59"/>
  <c r="G22" i="59" s="1"/>
  <c r="C17" i="59"/>
  <c r="C22" i="59" s="1"/>
  <c r="K46" i="59"/>
  <c r="O40" i="59"/>
  <c r="T56" i="59"/>
  <c r="T57" i="59" s="1"/>
  <c r="T59" i="59"/>
  <c r="X59" i="59"/>
  <c r="V55" i="59"/>
  <c r="V58" i="59" s="1"/>
  <c r="J59" i="59"/>
  <c r="O59" i="59"/>
  <c r="E60" i="59"/>
  <c r="I60" i="59"/>
  <c r="L61" i="59"/>
  <c r="N65" i="59"/>
  <c r="N68" i="59" s="1"/>
  <c r="M71" i="59"/>
  <c r="D72" i="59"/>
  <c r="K73" i="59"/>
  <c r="J56" i="59"/>
  <c r="I56" i="59"/>
  <c r="D56" i="59"/>
  <c r="D61" i="59" s="1"/>
  <c r="C84" i="59"/>
  <c r="C68" i="59"/>
  <c r="O118" i="59"/>
  <c r="M35" i="56"/>
  <c r="D14" i="28"/>
  <c r="H20" i="9"/>
  <c r="F4" i="53"/>
  <c r="E5" i="53"/>
  <c r="S59" i="59"/>
  <c r="S56" i="59"/>
  <c r="W59" i="59"/>
  <c r="B86" i="59"/>
  <c r="I123" i="59"/>
  <c r="K35" i="56"/>
  <c r="O5" i="21"/>
  <c r="O9" i="21"/>
  <c r="O13" i="21"/>
  <c r="O4" i="21"/>
  <c r="O6" i="21"/>
  <c r="O10" i="21"/>
  <c r="O14" i="21"/>
  <c r="J23" i="21"/>
  <c r="O7" i="21"/>
  <c r="O11" i="21"/>
  <c r="O15" i="21"/>
  <c r="J27" i="21"/>
  <c r="O16" i="21"/>
  <c r="O8" i="21"/>
  <c r="P8" i="21" s="1"/>
  <c r="I159" i="59"/>
  <c r="C11" i="43"/>
  <c r="N31" i="27"/>
  <c r="N34" i="27" s="1"/>
  <c r="E41" i="27"/>
  <c r="E21" i="59"/>
  <c r="I21" i="59"/>
  <c r="M21" i="59"/>
  <c r="C33" i="59"/>
  <c r="E34" i="59"/>
  <c r="M34" i="59"/>
  <c r="L17" i="59"/>
  <c r="D17" i="59"/>
  <c r="D35" i="59" s="1"/>
  <c r="N42" i="59"/>
  <c r="N43" i="59" s="1"/>
  <c r="D46" i="59"/>
  <c r="H46" i="59"/>
  <c r="Q53" i="59"/>
  <c r="B60" i="59"/>
  <c r="H56" i="59"/>
  <c r="O67" i="59"/>
  <c r="E86" i="59"/>
  <c r="O81" i="59"/>
  <c r="O86" i="59" s="1"/>
  <c r="B99" i="59"/>
  <c r="J99" i="59"/>
  <c r="D86" i="59"/>
  <c r="N103" i="59"/>
  <c r="N106" i="59" s="1"/>
  <c r="I109" i="59"/>
  <c r="K106" i="59"/>
  <c r="K111" i="59" s="1"/>
  <c r="K109" i="59"/>
  <c r="K121" i="59"/>
  <c r="G106" i="59"/>
  <c r="G111" i="59" s="1"/>
  <c r="G109" i="59"/>
  <c r="G121" i="59"/>
  <c r="C106" i="59"/>
  <c r="C111" i="59" s="1"/>
  <c r="O103" i="59"/>
  <c r="C109" i="59"/>
  <c r="C121" i="59"/>
  <c r="J135" i="59"/>
  <c r="J123" i="59"/>
  <c r="F123" i="59"/>
  <c r="F135" i="59"/>
  <c r="B123" i="59"/>
  <c r="D135" i="59"/>
  <c r="G8" i="66"/>
  <c r="S16" i="66"/>
  <c r="O129" i="59"/>
  <c r="E130" i="59"/>
  <c r="F12" i="51"/>
  <c r="E9" i="59"/>
  <c r="E22" i="59" s="1"/>
  <c r="D33" i="59"/>
  <c r="H33" i="59"/>
  <c r="L47" i="59"/>
  <c r="R59" i="59"/>
  <c r="N55" i="59"/>
  <c r="N56" i="59" s="1"/>
  <c r="O55" i="59"/>
  <c r="B72" i="59"/>
  <c r="O68" i="59"/>
  <c r="M109" i="59"/>
  <c r="D19" i="9"/>
  <c r="K101" i="5"/>
  <c r="J101" i="5"/>
  <c r="K5" i="19"/>
  <c r="K4" i="19"/>
  <c r="K6" i="19"/>
  <c r="K3" i="19"/>
  <c r="O12" i="21"/>
  <c r="B109" i="59"/>
  <c r="F109" i="59"/>
  <c r="J109" i="59"/>
  <c r="L106" i="59"/>
  <c r="G178" i="59"/>
  <c r="G180" i="59" s="1"/>
  <c r="K6" i="11"/>
  <c r="K8" i="11"/>
  <c r="H39" i="71"/>
  <c r="H38" i="71" s="1"/>
  <c r="GG83" i="70"/>
  <c r="FA87" i="70"/>
  <c r="GE83" i="70"/>
  <c r="HC112" i="70"/>
  <c r="HB112" i="70"/>
  <c r="H8" i="66"/>
  <c r="F13" i="66"/>
  <c r="H40" i="71"/>
  <c r="E7" i="61"/>
  <c r="F6" i="61"/>
  <c r="M8" i="49"/>
  <c r="K9" i="49"/>
  <c r="K22" i="55"/>
  <c r="K50" i="55" s="1"/>
  <c r="K19" i="55"/>
  <c r="K46" i="55" s="1"/>
  <c r="K15" i="55"/>
  <c r="K42" i="55" s="1"/>
  <c r="L42" i="55" s="1"/>
  <c r="K10" i="55"/>
  <c r="K37" i="55" s="1"/>
  <c r="K8" i="55"/>
  <c r="K35" i="55" s="1"/>
  <c r="K4" i="55"/>
  <c r="K31" i="55" s="1"/>
  <c r="L31" i="55" s="1"/>
  <c r="K18" i="55"/>
  <c r="K45" i="55" s="1"/>
  <c r="L45" i="55" s="1"/>
  <c r="K20" i="55"/>
  <c r="K47" i="55" s="1"/>
  <c r="L47" i="55" s="1"/>
  <c r="K13" i="55"/>
  <c r="K40" i="55" s="1"/>
  <c r="L39" i="55" s="1"/>
  <c r="K11" i="55"/>
  <c r="K38" i="55" s="1"/>
  <c r="L38" i="55" s="1"/>
  <c r="K16" i="55"/>
  <c r="K43" i="55" s="1"/>
  <c r="K9" i="55"/>
  <c r="K36" i="55" s="1"/>
  <c r="L36" i="55" s="1"/>
  <c r="K7" i="55"/>
  <c r="K5" i="55"/>
  <c r="K32" i="55" s="1"/>
  <c r="L32" i="55" s="1"/>
  <c r="K2" i="55"/>
  <c r="K29" i="55" s="1"/>
  <c r="K21" i="55"/>
  <c r="K48" i="55" s="1"/>
  <c r="R17" i="27"/>
  <c r="J26" i="55"/>
  <c r="D27" i="55"/>
  <c r="EX90" i="70"/>
  <c r="EW90" i="70"/>
  <c r="J171" i="59"/>
  <c r="J16" i="23"/>
  <c r="F14" i="68"/>
  <c r="F30" i="68"/>
  <c r="F46" i="68"/>
  <c r="F15" i="68"/>
  <c r="F31" i="68"/>
  <c r="F47" i="68"/>
  <c r="F20" i="68"/>
  <c r="F36" i="68"/>
  <c r="F52" i="68"/>
  <c r="F21" i="68"/>
  <c r="F37" i="68"/>
  <c r="F53" i="68"/>
  <c r="HE112" i="70"/>
  <c r="F4" i="61"/>
  <c r="L31" i="14"/>
  <c r="M29" i="14"/>
  <c r="M25" i="14"/>
  <c r="L9" i="22"/>
  <c r="L5" i="22"/>
  <c r="F18" i="68"/>
  <c r="F34" i="68"/>
  <c r="F50" i="68"/>
  <c r="F19" i="68"/>
  <c r="F35" i="68"/>
  <c r="F51" i="68"/>
  <c r="F24" i="68"/>
  <c r="F40" i="68"/>
  <c r="F9" i="68"/>
  <c r="F54" i="68" s="1"/>
  <c r="F25" i="68"/>
  <c r="F41" i="68"/>
  <c r="HC109" i="70"/>
  <c r="HE115" i="70"/>
  <c r="M21" i="14"/>
  <c r="M28" i="14"/>
  <c r="M24" i="14"/>
  <c r="M11" i="22"/>
  <c r="L3" i="22"/>
  <c r="L8" i="22"/>
  <c r="M31" i="14"/>
  <c r="M27" i="14"/>
  <c r="O123" i="59" l="1"/>
  <c r="X56" i="59"/>
  <c r="N9" i="59"/>
  <c r="G123" i="59"/>
  <c r="D73" i="59"/>
  <c r="O73" i="59"/>
  <c r="V56" i="59"/>
  <c r="C35" i="59"/>
  <c r="L17" i="27"/>
  <c r="Q17" i="27"/>
  <c r="Q19" i="27" s="1"/>
  <c r="P12" i="21"/>
  <c r="P15" i="21"/>
  <c r="P14" i="21"/>
  <c r="P4" i="21"/>
  <c r="L16" i="21"/>
  <c r="E19" i="9"/>
  <c r="X17" i="27"/>
  <c r="W17" i="27"/>
  <c r="U17" i="27"/>
  <c r="N40" i="27" s="1"/>
  <c r="E8" i="28" s="1"/>
  <c r="P7" i="21"/>
  <c r="P6" i="21"/>
  <c r="P5" i="21"/>
  <c r="V17" i="27"/>
  <c r="T17" i="27"/>
  <c r="M40" i="27" s="1"/>
  <c r="M41" i="27" s="1"/>
  <c r="I8" i="66"/>
  <c r="G13" i="66"/>
  <c r="I73" i="59"/>
  <c r="I61" i="59"/>
  <c r="Q20" i="27"/>
  <c r="Q21" i="27" s="1"/>
  <c r="K40" i="27"/>
  <c r="E8" i="61"/>
  <c r="F7" i="61"/>
  <c r="J8" i="66"/>
  <c r="H13" i="66"/>
  <c r="E135" i="59"/>
  <c r="E147" i="59"/>
  <c r="O72" i="59"/>
  <c r="R55" i="59"/>
  <c r="D22" i="59"/>
  <c r="P13" i="21"/>
  <c r="C86" i="59"/>
  <c r="C73" i="59"/>
  <c r="J61" i="59"/>
  <c r="J73" i="59"/>
  <c r="K123" i="59"/>
  <c r="K35" i="59"/>
  <c r="O17" i="59"/>
  <c r="I29" i="9"/>
  <c r="I28" i="9"/>
  <c r="O43" i="59"/>
  <c r="O48" i="59" s="1"/>
  <c r="O46" i="59"/>
  <c r="N17" i="59"/>
  <c r="O60" i="59"/>
  <c r="Q55" i="59"/>
  <c r="Q56" i="59" s="1"/>
  <c r="W55" i="59"/>
  <c r="X58" i="59" s="1"/>
  <c r="O130" i="59"/>
  <c r="O135" i="59" s="1"/>
  <c r="O134" i="59"/>
  <c r="O109" i="59"/>
  <c r="U53" i="59"/>
  <c r="O106" i="59"/>
  <c r="O111" i="59" s="1"/>
  <c r="H73" i="59"/>
  <c r="H61" i="59"/>
  <c r="L35" i="59"/>
  <c r="L22" i="59"/>
  <c r="P10" i="21"/>
  <c r="P9" i="21"/>
  <c r="C123" i="59"/>
  <c r="M123" i="59"/>
  <c r="G19" i="9"/>
  <c r="H19" i="9"/>
  <c r="C14" i="28"/>
  <c r="G35" i="59"/>
  <c r="D13" i="51"/>
  <c r="E13" i="51"/>
  <c r="I19" i="9"/>
  <c r="I20" i="9"/>
  <c r="E14" i="28"/>
  <c r="L49" i="55"/>
  <c r="L50" i="55" s="1"/>
  <c r="L111" i="59"/>
  <c r="L123" i="59"/>
  <c r="F5" i="53"/>
  <c r="E6" i="53"/>
  <c r="E123" i="59"/>
  <c r="O56" i="59"/>
  <c r="O61" i="59" s="1"/>
  <c r="Y57" i="59"/>
  <c r="O147" i="59"/>
  <c r="P16" i="21" l="1"/>
  <c r="O40" i="27"/>
  <c r="O41" i="27" s="1"/>
  <c r="N41" i="27"/>
  <c r="F6" i="53"/>
  <c r="E7" i="53"/>
  <c r="R58" i="59"/>
  <c r="R56" i="59"/>
  <c r="S58" i="59"/>
  <c r="K41" i="27"/>
  <c r="L41" i="27"/>
  <c r="F8" i="61"/>
  <c r="E9" i="61"/>
  <c r="F9" i="61" s="1"/>
  <c r="U56" i="59"/>
  <c r="U59" i="59"/>
  <c r="V59" i="59"/>
  <c r="W58" i="59"/>
  <c r="W56" i="59"/>
  <c r="O22" i="59"/>
  <c r="O35" i="59"/>
  <c r="J13" i="66"/>
  <c r="L8" i="66"/>
  <c r="K8" i="66"/>
  <c r="I13" i="66"/>
  <c r="P40" i="27" l="1"/>
  <c r="Q40" i="27" s="1"/>
  <c r="R57" i="59"/>
  <c r="S57" i="59"/>
  <c r="M8" i="66"/>
  <c r="K13" i="66"/>
  <c r="L13" i="66"/>
  <c r="N8" i="66"/>
  <c r="W57" i="59"/>
  <c r="X57" i="59"/>
  <c r="U57" i="59"/>
  <c r="V57" i="59"/>
  <c r="F7" i="53"/>
  <c r="E8" i="53"/>
  <c r="P41" i="27" l="1"/>
  <c r="P8" i="66"/>
  <c r="N13" i="66"/>
  <c r="O8" i="66"/>
  <c r="M13" i="66"/>
  <c r="F8" i="53"/>
  <c r="E9" i="53"/>
  <c r="R40" i="27"/>
  <c r="Q41" i="27"/>
  <c r="S40" i="27" l="1"/>
  <c r="R41" i="27"/>
  <c r="Q8" i="66"/>
  <c r="O13" i="66"/>
  <c r="E10" i="53"/>
  <c r="F10" i="53" s="1"/>
  <c r="F9" i="53"/>
  <c r="R8" i="66"/>
  <c r="P13" i="66"/>
  <c r="S41" i="27" l="1"/>
  <c r="T40" i="27"/>
  <c r="T41" i="27" s="1"/>
  <c r="R15" i="66"/>
  <c r="R16" i="66"/>
  <c r="R13" i="66"/>
  <c r="S13" i="66"/>
  <c r="Q13" i="66"/>
</calcChain>
</file>

<file path=xl/comments1.xml><?xml version="1.0" encoding="utf-8"?>
<comments xmlns="http://schemas.openxmlformats.org/spreadsheetml/2006/main">
  <authors>
    <author>preuser</author>
  </authors>
  <commentList>
    <comment ref="BP13" authorId="0" shapeId="0">
      <text>
        <r>
          <rPr>
            <b/>
            <sz val="9"/>
            <color indexed="81"/>
            <rFont val="Tahoma"/>
            <family val="2"/>
          </rPr>
          <t>preuser:</t>
        </r>
        <r>
          <rPr>
            <sz val="9"/>
            <color indexed="81"/>
            <rFont val="Tahoma"/>
            <family val="2"/>
          </rPr>
          <t xml:space="preserve">
promedio de los meses de dic 2007 a 2010</t>
        </r>
      </text>
    </comment>
  </commentList>
</comments>
</file>

<file path=xl/comments2.xml><?xml version="1.0" encoding="utf-8"?>
<comments xmlns="http://schemas.openxmlformats.org/spreadsheetml/2006/main">
  <authors>
    <author>Rubén Banda</author>
  </authors>
  <commentList>
    <comment ref="J35" authorId="0" shapeId="0">
      <text>
        <r>
          <rPr>
            <b/>
            <sz val="9"/>
            <color indexed="81"/>
            <rFont val="Tahoma"/>
            <family val="2"/>
          </rPr>
          <t>Rubén Banda:</t>
        </r>
        <r>
          <rPr>
            <sz val="9"/>
            <color indexed="81"/>
            <rFont val="Tahoma"/>
            <family val="2"/>
          </rPr>
          <t xml:space="preserve">
Dato ajustado en funcion de proyección ceja llegadas</t>
        </r>
      </text>
    </comment>
  </commentList>
</comments>
</file>

<file path=xl/comments3.xml><?xml version="1.0" encoding="utf-8"?>
<comments xmlns="http://schemas.openxmlformats.org/spreadsheetml/2006/main">
  <authors>
    <author>rbanda</author>
  </authors>
  <commentList>
    <comment ref="E8" authorId="0" shapeId="0">
      <text>
        <r>
          <rPr>
            <b/>
            <sz val="9"/>
            <color indexed="81"/>
            <rFont val="Tahoma"/>
            <family val="2"/>
          </rPr>
          <t>rbanda:</t>
        </r>
        <r>
          <rPr>
            <sz val="9"/>
            <color indexed="81"/>
            <rFont val="Tahoma"/>
            <family val="2"/>
          </rPr>
          <t xml:space="preserve">
Dato Dir. Calidad 02/marzo/2015 e-mail doc: CATASTRO EN AÑOS-2-02mar2015.xls</t>
        </r>
      </text>
    </comment>
  </commentList>
</comments>
</file>

<file path=xl/sharedStrings.xml><?xml version="1.0" encoding="utf-8"?>
<sst xmlns="http://schemas.openxmlformats.org/spreadsheetml/2006/main" count="4167" uniqueCount="1251">
  <si>
    <t>Nacionalidad</t>
  </si>
  <si>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</si>
  <si>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</si>
  <si>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</si>
  <si>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</si>
  <si>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</si>
  <si>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</si>
  <si>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</si>
  <si>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</si>
  <si>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</si>
  <si>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</si>
  <si>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</si>
  <si>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</si>
  <si>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</si>
  <si>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</si>
  <si>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</si>
  <si>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</si>
  <si>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</si>
  <si>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</si>
  <si>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</si>
  <si>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</si>
  <si>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</si>
  <si>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</si>
  <si>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</si>
  <si>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Holanda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</si>
  <si>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</si>
  <si>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</si>
  <si>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</si>
  <si>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</si>
  <si>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</si>
  <si>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</si>
  <si>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</si>
  <si>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</si>
  <si>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</si>
  <si>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</si>
  <si>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</si>
  <si>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</si>
  <si>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</si>
  <si>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</si>
  <si>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</si>
  <si>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</si>
  <si>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</si>
  <si>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</si>
  <si>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</si>
  <si>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</si>
  <si>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</si>
  <si>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</si>
  <si>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</si>
  <si>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</si>
  <si>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</si>
  <si>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</si>
  <si>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</si>
  <si>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República Popular China</t>
  </si>
  <si>
    <t>Suecia</t>
  </si>
  <si>
    <t>Otros</t>
  </si>
  <si>
    <t xml:space="preserve">Total </t>
  </si>
  <si>
    <t>ene-jul</t>
  </si>
  <si>
    <t>Total general</t>
  </si>
  <si>
    <t>Cumbaya</t>
  </si>
  <si>
    <t>Sangolquí</t>
  </si>
  <si>
    <t>Conocoto</t>
  </si>
  <si>
    <t>La Merced</t>
  </si>
  <si>
    <t>Tumbaco</t>
  </si>
  <si>
    <t>Machachi</t>
  </si>
  <si>
    <t>Papallacta</t>
  </si>
  <si>
    <t>Guayllabamba</t>
  </si>
  <si>
    <t>San Rafael</t>
  </si>
  <si>
    <t>Nanegal</t>
  </si>
  <si>
    <t>Cayambe</t>
  </si>
  <si>
    <t>Tababela</t>
  </si>
  <si>
    <t>Yaruquí</t>
  </si>
  <si>
    <t>Amaguaña</t>
  </si>
  <si>
    <t>Estadía promedio en Quito</t>
  </si>
  <si>
    <t>Estadía promedio según continente</t>
  </si>
  <si>
    <t>Continente</t>
  </si>
  <si>
    <t>América</t>
  </si>
  <si>
    <t>Europa</t>
  </si>
  <si>
    <t>Asia</t>
  </si>
  <si>
    <t xml:space="preserve">África </t>
  </si>
  <si>
    <t>Oceanía</t>
  </si>
  <si>
    <t>No informa</t>
  </si>
  <si>
    <t>Gasto promedio del turista durante su estancia en Quito</t>
  </si>
  <si>
    <t xml:space="preserve">Gasto promedio diario según continente </t>
  </si>
  <si>
    <t xml:space="preserve">Gasto promedio del turista según continente </t>
  </si>
  <si>
    <t>Gasto total * # turistas</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</si>
  <si>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</si>
  <si>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</si>
  <si>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</si>
  <si>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</si>
  <si>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</si>
  <si>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</si>
  <si>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</si>
  <si>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</si>
  <si>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</si>
  <si>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</si>
  <si>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</si>
  <si>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</si>
  <si>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</si>
  <si>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</si>
  <si>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</si>
  <si>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</si>
  <si>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</si>
  <si>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</si>
  <si>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</si>
  <si>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</si>
  <si>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</si>
  <si>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</si>
  <si>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El 83 % llega a la ciudad por ser el destino escogido; para el resto, 17 %, se trata de un “paso obligado”. El 86 % de los viajeros selecciona Quito como destino, frente al 79 % de mujeres.
</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</si>
  <si>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</si>
  <si>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</si>
  <si>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</si>
  <si>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</si>
  <si>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</si>
  <si>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</si>
  <si>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</si>
  <si>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</si>
  <si>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</si>
  <si>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</si>
  <si>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</si>
  <si>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</si>
  <si>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</si>
  <si>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</si>
  <si>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</si>
  <si>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</si>
  <si>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</si>
  <si>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Visitantes (turistas y excursionistas) por actividad realizada y motivo de viaje</t>
  </si>
  <si>
    <t>Actividades realizadas</t>
  </si>
  <si>
    <t>Visitó lugares históricos</t>
  </si>
  <si>
    <t>Visita a lugares históricos y observación de la naturaleza</t>
  </si>
  <si>
    <t>Asistió a eventos privados</t>
  </si>
  <si>
    <t>Observó la naturaleza</t>
  </si>
  <si>
    <t>Realizó a actividades académicas</t>
  </si>
  <si>
    <t>Asisitó a eventos</t>
  </si>
  <si>
    <t>Actividades académicas y visita a lugares históricos</t>
  </si>
  <si>
    <t>Eventos públicos, visita a lugares históricos y observación de la naturaleza</t>
  </si>
  <si>
    <t>Eventos privados y visita a lugares históricos</t>
  </si>
  <si>
    <t>Otras actividades</t>
  </si>
  <si>
    <t>Ninguna actividad</t>
  </si>
  <si>
    <t>Visitantes según grado de satisfacción de la seguridad en los servicios de alojamiento, transporte y alimentación</t>
  </si>
  <si>
    <t xml:space="preserve">Grado de satisfacción </t>
  </si>
  <si>
    <t>Seguridad en alojamiento</t>
  </si>
  <si>
    <t>Insuficiente</t>
  </si>
  <si>
    <t>Bien</t>
  </si>
  <si>
    <t>Muy bien</t>
  </si>
  <si>
    <t>Total de grupo</t>
  </si>
  <si>
    <t>Seguridad en transporte</t>
  </si>
  <si>
    <t>Seguridad en alimentación</t>
  </si>
  <si>
    <t xml:space="preserve">Estadía y gasto turístico en la ciudad de Quito, </t>
  </si>
  <si>
    <t>Junio: 2008, 2009, 2010,  agosto 2011, junio 2012 y junio 2013</t>
  </si>
  <si>
    <t>Tabla Nº</t>
  </si>
  <si>
    <t>Número de visitantes (turistas y excursionistas)</t>
  </si>
  <si>
    <t>Proporción de visitantes según grado de satisfacción de la seguridad en los servicios de alojamiento, transporte y alimentación</t>
  </si>
  <si>
    <t>1a</t>
  </si>
  <si>
    <t xml:space="preserve"> </t>
  </si>
  <si>
    <t>Número de visitantes según el grado de satisfacción de la higiene en los servicios de alojamiento, transporte y alimentación</t>
  </si>
  <si>
    <t>Higiene en alojamiento</t>
  </si>
  <si>
    <t>Higiene en transporte</t>
  </si>
  <si>
    <t>Higiene en alimentación</t>
  </si>
  <si>
    <t>Proporción de visitantes según grado de satisfacción de la higiene en los servicios de alojamiento, transporte y alimentación</t>
  </si>
  <si>
    <t>2a</t>
  </si>
  <si>
    <t>Número de visitantes según el grado de satisfacción de la cordialidad en los servicios de alojamiento, transporte y alimentación</t>
  </si>
  <si>
    <t>Cordialidad en alojamiento</t>
  </si>
  <si>
    <t>Cordialidad en transporte</t>
  </si>
  <si>
    <t>Cordialidad en alimentación</t>
  </si>
  <si>
    <t>Proporción de visitantes según grado de satisfacción de la cordialidad en los servicios de alojamiento, transporte y alimentación</t>
  </si>
  <si>
    <t>3a</t>
  </si>
  <si>
    <t>Número de visitantes según el grado de satisfacción de la atención a tiempo en los servicios de alojamiento, transporte y alimentación</t>
  </si>
  <si>
    <t>Atención a tiempo alojamiento</t>
  </si>
  <si>
    <t>Atención a tiempo en transporte</t>
  </si>
  <si>
    <t>Atención a tiempo en alimentación</t>
  </si>
  <si>
    <t>Proporción de visitantes según el grado de satisfacción de la atención a tiempo en los servicios de alojamiento, transporte y alimentación</t>
  </si>
  <si>
    <t>4a</t>
  </si>
  <si>
    <t>Número de visitantes según el grado de satisfacción de los precios en los servicios de alojamiento, transporte y alimentación</t>
  </si>
  <si>
    <t>Precios en alojamiento</t>
  </si>
  <si>
    <t>Precios en transporte</t>
  </si>
  <si>
    <t>Precios en alimentación</t>
  </si>
  <si>
    <t>Proporción de visitantes según el grado de satisfacción de los precios en los servicios de alojamiento, transporte y alimentación</t>
  </si>
  <si>
    <t>5a</t>
  </si>
  <si>
    <t>Evaluación (sobre tres puntos) de los visitantes según grado de satisfacción de la seguridad en los servicios de alojamiento, transporte y alimentación</t>
  </si>
  <si>
    <t>1b</t>
  </si>
  <si>
    <t>Evaluación (sobre tres puntos) de los visitantes según grado de satisfacción de la higiene en los servicios de alojamiento, transporte y alimentación</t>
  </si>
  <si>
    <t>2b</t>
  </si>
  <si>
    <t>Evaluación (sobre tres puntos) de los visitantes según grado de satisfacción de la cordialidad en los servicios de alojamiento, transporte y alimentación</t>
  </si>
  <si>
    <t>3b</t>
  </si>
  <si>
    <t>Evaluación (sobre tres puntos) de los visitantes según el grado de satisfacción de la atención a tiempo en los servicios de alojamiento, transporte y alimentación</t>
  </si>
  <si>
    <t>Evaluación (sobre tres puntos) de los visitantes según el grado de satisfacción de los precios en los servicios de alojamiento, transporte y alimentación</t>
  </si>
  <si>
    <t>5b</t>
  </si>
  <si>
    <t>Atención a tiempo transporte</t>
  </si>
  <si>
    <t>Atención a tiempo alimentación</t>
  </si>
  <si>
    <t>Recomendación de visita</t>
  </si>
  <si>
    <t>Si</t>
  </si>
  <si>
    <t>No</t>
  </si>
  <si>
    <t>Segmento RICE</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</si>
  <si>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</si>
  <si>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</si>
  <si>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</si>
  <si>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</si>
  <si>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</si>
  <si>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</si>
  <si>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</si>
  <si>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</si>
  <si>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</si>
  <si>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</si>
  <si>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</si>
  <si>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</si>
  <si>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</si>
  <si>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</si>
  <si>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</si>
  <si>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</si>
  <si>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</si>
  <si>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</si>
  <si>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</si>
  <si>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</si>
  <si>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</si>
  <si>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</si>
  <si>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</si>
  <si>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</si>
  <si>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</si>
  <si>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</si>
  <si>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</si>
  <si>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</si>
  <si>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</si>
  <si>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</si>
  <si>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</si>
  <si>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previsión</t>
  </si>
  <si>
    <t>Categoría</t>
  </si>
  <si>
    <t>jun-dic</t>
  </si>
  <si>
    <t>ene - dic</t>
  </si>
  <si>
    <t>TOTAL</t>
  </si>
  <si>
    <t>Participación 2013</t>
  </si>
  <si>
    <t xml:space="preserve">Comparativo </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</si>
  <si>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</si>
  <si>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</si>
  <si>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</si>
  <si>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</si>
  <si>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</si>
  <si>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</si>
  <si>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</si>
  <si>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</si>
  <si>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</si>
  <si>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</si>
  <si>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</si>
  <si>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QT</t>
  </si>
  <si>
    <t>Hostal residencia</t>
  </si>
  <si>
    <t xml:space="preserve">Transporte </t>
  </si>
  <si>
    <t>Comparativo 2012-2013</t>
  </si>
  <si>
    <t>Proyecciones 2013</t>
  </si>
  <si>
    <t>Pesimista 
(con promedios)</t>
  </si>
  <si>
    <t>Media 
(con 5% crecimiento OMT) (últimos 3 meses)</t>
  </si>
  <si>
    <t>Optimista 
(con cecimiento interanual por periodos datos a sep - 17%)</t>
  </si>
  <si>
    <t>Total anual</t>
  </si>
  <si>
    <t>META Supuesto 2013</t>
  </si>
  <si>
    <t>Proyecciones 2014</t>
  </si>
  <si>
    <t>Periodo</t>
  </si>
  <si>
    <t>Media 
(con 5% crecimiento OMT)</t>
  </si>
  <si>
    <t>Optimista 
(con cecimiento interanual por periodos a la fecha 17%)</t>
  </si>
  <si>
    <t>ene-ene</t>
  </si>
  <si>
    <t>ene-feb</t>
  </si>
  <si>
    <t>ene-mar</t>
  </si>
  <si>
    <t>ene-abr</t>
  </si>
  <si>
    <t>ene-may</t>
  </si>
  <si>
    <t>ene-jun</t>
  </si>
  <si>
    <t>ene-ago</t>
  </si>
  <si>
    <t>ene-sep</t>
  </si>
  <si>
    <t>ene-oct</t>
  </si>
  <si>
    <t>ene-nov</t>
  </si>
  <si>
    <t>Totales -&gt;</t>
  </si>
  <si>
    <t>Proyección al 2018 (número de turistas)</t>
  </si>
  <si>
    <t>Nacionalidad - principales mercados del DMQ</t>
  </si>
  <si>
    <t>Sitios más visitados</t>
  </si>
  <si>
    <t>Mitad del Mundo, Centro histórico, Teleférico, La Mariscal, El Panecillo, La Ronda, Iglesias</t>
  </si>
  <si>
    <t xml:space="preserve">Estancia media en la ciudad </t>
  </si>
  <si>
    <t>Turistas</t>
  </si>
  <si>
    <t>Días</t>
  </si>
  <si>
    <t>Dólares</t>
  </si>
  <si>
    <t>Millones de Dólares</t>
  </si>
  <si>
    <t>EMPRESA PÚBLICA METROPOLITANA DE GESTIÓN DE DESTINO TURÍSTICO</t>
  </si>
  <si>
    <t>Motivo principal de viaje</t>
  </si>
  <si>
    <t>Visita a familiares o amigo; Ocio, recreo, vacaciones; Negocios</t>
  </si>
  <si>
    <t>Porcentaje de turista que llegan por negocios</t>
  </si>
  <si>
    <t>turistas (aprox)</t>
  </si>
  <si>
    <t>TOH categoría lujo</t>
  </si>
  <si>
    <t>TOH categoría primera</t>
  </si>
  <si>
    <t>TOH categoría segunda</t>
  </si>
  <si>
    <t>Tasa de Ocupación Hotelera (TOH) en DMQ</t>
  </si>
  <si>
    <t>Tarifa habitación ocupada en el DMQ</t>
  </si>
  <si>
    <t>Tarifa en categoría lujo</t>
  </si>
  <si>
    <t>Tarifa en categoría primera</t>
  </si>
  <si>
    <t>tarifa en categoría segunda</t>
  </si>
  <si>
    <t>Estancia promedio en Hoteles del DMQ</t>
  </si>
  <si>
    <t>noches</t>
  </si>
  <si>
    <t>Estancia promedio en Hoteles de lujo</t>
  </si>
  <si>
    <t>Estancia promedio en Hoteles de primera</t>
  </si>
  <si>
    <t>Estancia promedio en Hoteles de segunda</t>
  </si>
  <si>
    <t>2. Tarifa promedio por habitación ocupada, US dólares</t>
  </si>
  <si>
    <t>A. Por categoría</t>
  </si>
  <si>
    <t>jun.</t>
  </si>
  <si>
    <t>jul.</t>
  </si>
  <si>
    <t>ago.</t>
  </si>
  <si>
    <t>sep.</t>
  </si>
  <si>
    <t>oct.</t>
  </si>
  <si>
    <t>nov.</t>
  </si>
  <si>
    <t>dic.</t>
  </si>
  <si>
    <t>feb.</t>
  </si>
  <si>
    <t>abr.</t>
  </si>
  <si>
    <t>may.</t>
  </si>
  <si>
    <t>Ir a "Contenido"</t>
  </si>
  <si>
    <t xml:space="preserve">URBANOS </t>
  </si>
  <si>
    <t>RURALES</t>
  </si>
  <si>
    <t xml:space="preserve">TOTAL </t>
  </si>
  <si>
    <t>Actividades Económicas Turísticas - porcentajes</t>
  </si>
  <si>
    <t xml:space="preserve">ACTIVIDADES </t>
  </si>
  <si>
    <t>total</t>
  </si>
  <si>
    <t>Capacidad Hotelera por plazas - totales - 2008-2013</t>
  </si>
  <si>
    <t>AÑO</t>
  </si>
  <si>
    <t>HABITACIONES</t>
  </si>
  <si>
    <t>Empleos en establecimientos hoteleros 2008-2013</t>
  </si>
  <si>
    <t>HOMBRES</t>
  </si>
  <si>
    <t>MUJERES</t>
  </si>
  <si>
    <t>ALBERGUE</t>
  </si>
  <si>
    <t>CABAÑA</t>
  </si>
  <si>
    <t>HOSTAL</t>
  </si>
  <si>
    <t>HOSTERIA</t>
  </si>
  <si>
    <t>HOTEL RESIDENCIA</t>
  </si>
  <si>
    <t>Establecimientos Turísticos de Quito - cantidad total -</t>
  </si>
  <si>
    <t>(noches por llegada)</t>
  </si>
  <si>
    <t xml:space="preserve">A . Por categoría </t>
  </si>
  <si>
    <t>Residentes</t>
  </si>
  <si>
    <t>Total residentes</t>
  </si>
  <si>
    <t>No residentes</t>
  </si>
  <si>
    <t xml:space="preserve">No Residentes </t>
  </si>
  <si>
    <t xml:space="preserve">No residentes </t>
  </si>
  <si>
    <t>Total no residentes</t>
  </si>
  <si>
    <t>Total estancia media</t>
  </si>
  <si>
    <t xml:space="preserve">País </t>
  </si>
  <si>
    <t>de nacionalidad</t>
  </si>
  <si>
    <t>Estados Unidos, Venezuela, Colombia, Ecuador (no residentes), España, Canadá, Alemania, Argentina, Perú, Reino Unido, Francia, México, Chile, Brasil, Italia</t>
  </si>
  <si>
    <t>Operadores de transporte turístico en el DMQ</t>
  </si>
  <si>
    <t xml:space="preserve"># Unidades de transporte turístico en la ciudad </t>
  </si>
  <si>
    <t># Asientos diarios disponibles</t>
  </si>
  <si>
    <t>Dato Preliminar: Dir. Calidad 20mar2014</t>
  </si>
  <si>
    <t>Quito</t>
  </si>
  <si>
    <t>Llegadas de visitantes - LatinoAmérica</t>
  </si>
  <si>
    <t>Ciudad</t>
  </si>
  <si>
    <t># llegadas 2013
(millones)</t>
  </si>
  <si>
    <t>Buenos Aires</t>
  </si>
  <si>
    <t>Sao Paulo</t>
  </si>
  <si>
    <t>Lima</t>
  </si>
  <si>
    <t>San José</t>
  </si>
  <si>
    <t>Río de Janeiro</t>
  </si>
  <si>
    <t>Bogotá</t>
  </si>
  <si>
    <t>Montevideo</t>
  </si>
  <si>
    <t>Caracas</t>
  </si>
  <si>
    <t>Fuente: MasterCard - Global Destination Cities Index - MasterCard Worldwide Insights
2Q 2013</t>
  </si>
  <si>
    <t>Incremento de llegadas de turistas LatinoAmérica</t>
  </si>
  <si>
    <t>Quito*</t>
  </si>
  <si>
    <t>* Fuente: Sistema Institucional de Indicadores Turísticos de Quito - 2013</t>
  </si>
  <si>
    <t>Gasto Total LatinoAmérica</t>
  </si>
  <si>
    <t>Porcentaje de variación de gasto total en LatinoAmérica</t>
  </si>
  <si>
    <t># llegadas 
(billones) 
2013</t>
  </si>
  <si>
    <t>Variación anual</t>
  </si>
  <si>
    <t>Quito *</t>
  </si>
  <si>
    <t>Período / Años</t>
  </si>
  <si>
    <t xml:space="preserve">Tasa de crecimiento </t>
  </si>
  <si>
    <t>LLEGADAS INTERNACIONALES DE TURISTAS NO RESIDENTES</t>
  </si>
  <si>
    <t xml:space="preserve">Crecimiento </t>
  </si>
  <si>
    <t>Estancia media hotelera DMQ</t>
  </si>
  <si>
    <t>2013-2014</t>
  </si>
  <si>
    <t>Establecimientos Turísticos de Quito - total 2014 - urbanos y rurrales</t>
  </si>
  <si>
    <t xml:space="preserve">Promedio crecimiento mercados QT </t>
  </si>
  <si>
    <t>Mercados QT 
País de nacionalidad</t>
  </si>
  <si>
    <t>MINISTERIO DE TURISMO</t>
  </si>
  <si>
    <t>Llegadas de extranjeros según país de nacionalidad</t>
  </si>
  <si>
    <t>Enero - diciembre 2014</t>
  </si>
  <si>
    <t>RK</t>
  </si>
  <si>
    <t>PAIS</t>
  </si>
  <si>
    <t>ENE</t>
  </si>
  <si>
    <t>FEB</t>
  </si>
  <si>
    <t>MAR</t>
  </si>
  <si>
    <t>ABR</t>
  </si>
  <si>
    <t>MAY</t>
  </si>
  <si>
    <t>JUN</t>
  </si>
  <si>
    <t>JUL</t>
  </si>
  <si>
    <t>AGO</t>
  </si>
  <si>
    <t>SEP</t>
  </si>
  <si>
    <t>OCT</t>
  </si>
  <si>
    <t>NOV</t>
  </si>
  <si>
    <t>DIC</t>
  </si>
  <si>
    <t>ACUM.
ENE-DIC</t>
  </si>
  <si>
    <t>% PART.</t>
  </si>
  <si>
    <t>COLOMBIA</t>
  </si>
  <si>
    <t>ESTADOS UNIDOS</t>
  </si>
  <si>
    <t>PERÚ</t>
  </si>
  <si>
    <t>VENEZUELA</t>
  </si>
  <si>
    <t>ESPAÑA</t>
  </si>
  <si>
    <t>ARGENTINA</t>
  </si>
  <si>
    <t>CHILE</t>
  </si>
  <si>
    <t>CUBA</t>
  </si>
  <si>
    <t>ALEMANIA</t>
  </si>
  <si>
    <t>CANADÁ</t>
  </si>
  <si>
    <t>MÉXICO</t>
  </si>
  <si>
    <t>GRAN BRETAÑA</t>
  </si>
  <si>
    <t>FRANCIA</t>
  </si>
  <si>
    <t>BRASIL</t>
  </si>
  <si>
    <t>FILIPINAS</t>
  </si>
  <si>
    <t>CHINA POPULAR (PEKIN)</t>
  </si>
  <si>
    <t>HAITI</t>
  </si>
  <si>
    <t>ITALIA</t>
  </si>
  <si>
    <t>HOLANDA</t>
  </si>
  <si>
    <t>AUSTRALIA</t>
  </si>
  <si>
    <t>PAIS DESCONOCIDO</t>
  </si>
  <si>
    <t>PANAMÁ</t>
  </si>
  <si>
    <t>SUIZA</t>
  </si>
  <si>
    <t>COSTA RICA</t>
  </si>
  <si>
    <t>INDIA</t>
  </si>
  <si>
    <t>BOLIVIA</t>
  </si>
  <si>
    <t>BÉLGICA</t>
  </si>
  <si>
    <t>JAPÓN</t>
  </si>
  <si>
    <t>ISRAEL</t>
  </si>
  <si>
    <t>UCRANIA</t>
  </si>
  <si>
    <t>REP. DOMINICANA</t>
  </si>
  <si>
    <t>URUGUAY</t>
  </si>
  <si>
    <t>EL SALVADOR</t>
  </si>
  <si>
    <t>SUECIA</t>
  </si>
  <si>
    <t>POLONIA</t>
  </si>
  <si>
    <t>AUSTRIA</t>
  </si>
  <si>
    <t>GUATEMALA</t>
  </si>
  <si>
    <t>DINAMARCA</t>
  </si>
  <si>
    <t>IRLANDA</t>
  </si>
  <si>
    <t>NUEVA ZELANDIA</t>
  </si>
  <si>
    <t>NORUEGA</t>
  </si>
  <si>
    <t>PORTUGAL</t>
  </si>
  <si>
    <t>SENEGAL</t>
  </si>
  <si>
    <t>HONDURAS</t>
  </si>
  <si>
    <t>PARAGUAY</t>
  </si>
  <si>
    <t>RUMANIA</t>
  </si>
  <si>
    <t>FINLANDIA</t>
  </si>
  <si>
    <t>NICARAGUA</t>
  </si>
  <si>
    <t>INDONESIA</t>
  </si>
  <si>
    <t>TURQUÍA</t>
  </si>
  <si>
    <t>MYANMAR</t>
  </si>
  <si>
    <t>GRECIA</t>
  </si>
  <si>
    <t>TAIWAN-CHINA</t>
  </si>
  <si>
    <t>CHECOSLOVAQUIA</t>
  </si>
  <si>
    <t>AFRICA SUD OCCIDENTAL</t>
  </si>
  <si>
    <t>SUDÁFRICA</t>
  </si>
  <si>
    <t>CROACIA</t>
  </si>
  <si>
    <t>LITUANIA</t>
  </si>
  <si>
    <t>BULGARIA</t>
  </si>
  <si>
    <t>MALASIA</t>
  </si>
  <si>
    <t>TAILANDIA</t>
  </si>
  <si>
    <t>BIELORUS</t>
  </si>
  <si>
    <t>SINGAPUR</t>
  </si>
  <si>
    <t>HONG KONG</t>
  </si>
  <si>
    <t>HUNGRÍA</t>
  </si>
  <si>
    <t>YUGOSLAVIA</t>
  </si>
  <si>
    <t>TRINIDAD Y TOBAGO</t>
  </si>
  <si>
    <t>COREA SUR</t>
  </si>
  <si>
    <t>LETONIA</t>
  </si>
  <si>
    <t>SRILANKA</t>
  </si>
  <si>
    <t>LÍBANO</t>
  </si>
  <si>
    <t>EGIPTO</t>
  </si>
  <si>
    <t>LUXEMBURGO</t>
  </si>
  <si>
    <t>ESLOVENIA</t>
  </si>
  <si>
    <t>ESTONIA</t>
  </si>
  <si>
    <t>ARGELIA</t>
  </si>
  <si>
    <t>GHANA</t>
  </si>
  <si>
    <t>KIRIBATI</t>
  </si>
  <si>
    <t>KAZAJSTAN</t>
  </si>
  <si>
    <t>PAKISTÁN</t>
  </si>
  <si>
    <t>VIETNAM NORTE</t>
  </si>
  <si>
    <t>VIETNAM SUR</t>
  </si>
  <si>
    <t>JAMAICA</t>
  </si>
  <si>
    <t>GEORGIA</t>
  </si>
  <si>
    <t>ALBANIA</t>
  </si>
  <si>
    <t>PUERTO RICO</t>
  </si>
  <si>
    <t>ISLANDIA</t>
  </si>
  <si>
    <t>MARRUECOS</t>
  </si>
  <si>
    <t>RUSIA</t>
  </si>
  <si>
    <t>ESCOCIA</t>
  </si>
  <si>
    <t>JORDANIA</t>
  </si>
  <si>
    <t>NIGERIA</t>
  </si>
  <si>
    <t>SURINAM</t>
  </si>
  <si>
    <t>GUYANA</t>
  </si>
  <si>
    <t>BELICE</t>
  </si>
  <si>
    <t>QATAR</t>
  </si>
  <si>
    <t>ARABIA SAUDITA</t>
  </si>
  <si>
    <t>CAMERUN</t>
  </si>
  <si>
    <t>MALTA</t>
  </si>
  <si>
    <t>BAHAMAS</t>
  </si>
  <si>
    <t>REPÚBLICA ESLOVACA/ESLOVAQUIA</t>
  </si>
  <si>
    <t>TÚNEZ</t>
  </si>
  <si>
    <t>KUWAIT</t>
  </si>
  <si>
    <t>CHIPRE</t>
  </si>
  <si>
    <t>PAÍSES BAJOS (LOS)</t>
  </si>
  <si>
    <t>KENIA</t>
  </si>
  <si>
    <t>AZERBAIYAN</t>
  </si>
  <si>
    <t>BARBADOS</t>
  </si>
  <si>
    <t>BANGLADESH</t>
  </si>
  <si>
    <t>MALDIVAS</t>
  </si>
  <si>
    <t>BOSNIA HERZEGOVINA</t>
  </si>
  <si>
    <t>BERMUDAS</t>
  </si>
  <si>
    <t>CONGO</t>
  </si>
  <si>
    <t>ANDORRA</t>
  </si>
  <si>
    <t>BAHREIN</t>
  </si>
  <si>
    <t>ARMENIA</t>
  </si>
  <si>
    <t>IRAK</t>
  </si>
  <si>
    <t>EMIRATOS A. UNIDOS</t>
  </si>
  <si>
    <t>CHAD</t>
  </si>
  <si>
    <t>YEMEN ARABE</t>
  </si>
  <si>
    <t>YEMEN POPULAR</t>
  </si>
  <si>
    <t>CABO VERDE</t>
  </si>
  <si>
    <t>BENIN</t>
  </si>
  <si>
    <t>GUINEA</t>
  </si>
  <si>
    <t>AFGANISTAN</t>
  </si>
  <si>
    <t>LIECHTENSTEIN</t>
  </si>
  <si>
    <t>REP. SERBIA</t>
  </si>
  <si>
    <t>SIERRA LEONA</t>
  </si>
  <si>
    <t>ANGOLA</t>
  </si>
  <si>
    <t>COSTA DE MARFIL</t>
  </si>
  <si>
    <t>ZIMBABWE</t>
  </si>
  <si>
    <t>ETIOPIA</t>
  </si>
  <si>
    <t>SAN VICENTE Y LAS GRANADI</t>
  </si>
  <si>
    <t>NEPAL</t>
  </si>
  <si>
    <t>DOMINICA</t>
  </si>
  <si>
    <t>UGANDA</t>
  </si>
  <si>
    <t>MOLDOVA</t>
  </si>
  <si>
    <t>MOZAMBIQUE</t>
  </si>
  <si>
    <t>SANTA LUCÍA</t>
  </si>
  <si>
    <t>GRANADA</t>
  </si>
  <si>
    <t>MADAGASCAR</t>
  </si>
  <si>
    <t>UZBEKISTAN</t>
  </si>
  <si>
    <t>ERITREA</t>
  </si>
  <si>
    <t>POLINESIA FRANCESA</t>
  </si>
  <si>
    <t>MAURITANIA</t>
  </si>
  <si>
    <t>TAYIKISTAN</t>
  </si>
  <si>
    <t>LIBIA</t>
  </si>
  <si>
    <t>FIJI</t>
  </si>
  <si>
    <t>GUADALUPE</t>
  </si>
  <si>
    <t>CURAZAO</t>
  </si>
  <si>
    <t>KIRGUISTAN</t>
  </si>
  <si>
    <t>BURKINA FASO</t>
  </si>
  <si>
    <t>OMAN</t>
  </si>
  <si>
    <t>NUEVA CALEDONIA</t>
  </si>
  <si>
    <t>MONGOLIA</t>
  </si>
  <si>
    <t>TANZANIA</t>
  </si>
  <si>
    <t>MALI</t>
  </si>
  <si>
    <t>SIRIA</t>
  </si>
  <si>
    <t>SAN MARINO</t>
  </si>
  <si>
    <t>MÓNACO</t>
  </si>
  <si>
    <t>BOTSWANA</t>
  </si>
  <si>
    <t>ANTIGUA BARBUDA</t>
  </si>
  <si>
    <t>MALAWI</t>
  </si>
  <si>
    <t>MAURICIO</t>
  </si>
  <si>
    <t>GAMBIA</t>
  </si>
  <si>
    <t>NAMIBIA</t>
  </si>
  <si>
    <t>ZAMBIA</t>
  </si>
  <si>
    <t>SAMOA OCCIDENTAL</t>
  </si>
  <si>
    <t>LIBERIA</t>
  </si>
  <si>
    <t>CENTRO AFRICA REPUBLI</t>
  </si>
  <si>
    <t>NUEVA GUINEA</t>
  </si>
  <si>
    <t>BURUNDI</t>
  </si>
  <si>
    <t>VATICANO O SANTA SEDE</t>
  </si>
  <si>
    <t>TOGO</t>
  </si>
  <si>
    <t>DJIBOUTI</t>
  </si>
  <si>
    <t>VANUATO</t>
  </si>
  <si>
    <t>SAHARA OCCIDENTAL</t>
  </si>
  <si>
    <t>GABON</t>
  </si>
  <si>
    <t>SOMALIA</t>
  </si>
  <si>
    <t>LESOTHO</t>
  </si>
  <si>
    <t>ISLA BOUVET</t>
  </si>
  <si>
    <t>COMORAS</t>
  </si>
  <si>
    <t>COREA NORTE</t>
  </si>
  <si>
    <t>BRUNEI</t>
  </si>
  <si>
    <t>IRAN</t>
  </si>
  <si>
    <t>SUDÁN</t>
  </si>
  <si>
    <t>CISKEI</t>
  </si>
  <si>
    <t>CAMBOYA</t>
  </si>
  <si>
    <t>PAPUA NUEVA GUINEA</t>
  </si>
  <si>
    <t>TUVALU</t>
  </si>
  <si>
    <t>NAURU</t>
  </si>
  <si>
    <t>GUINEA ECUATORIAL</t>
  </si>
  <si>
    <t>TURKMENISTAN</t>
  </si>
  <si>
    <t>SANTO TOME Y PRINCIPE</t>
  </si>
  <si>
    <t>MICRONESIA</t>
  </si>
  <si>
    <t>O.N. AFRICA</t>
  </si>
  <si>
    <t>GUINEA BISAU</t>
  </si>
  <si>
    <t>SEYCHELLES</t>
  </si>
  <si>
    <t>MARSHALL ISLAS</t>
  </si>
  <si>
    <t>O.N. AMERICA</t>
  </si>
  <si>
    <t>NIGER</t>
  </si>
  <si>
    <t>SUAZILANDIA</t>
  </si>
  <si>
    <t>SWAZILANDIA</t>
  </si>
  <si>
    <t>ALTO VOLTA</t>
  </si>
  <si>
    <t>APATRIDAS</t>
  </si>
  <si>
    <t>BELAU</t>
  </si>
  <si>
    <t>BOPHUTHATSWANA</t>
  </si>
  <si>
    <t>BUTAN</t>
  </si>
  <si>
    <t>ECUADOR</t>
  </si>
  <si>
    <t>KAMPUCHEA</t>
  </si>
  <si>
    <t>LAOS</t>
  </si>
  <si>
    <t>MALVINAS</t>
  </si>
  <si>
    <t>MANCHURIA</t>
  </si>
  <si>
    <t>O.N. ASIA</t>
  </si>
  <si>
    <t>O.N. EUROPA</t>
  </si>
  <si>
    <t>O.N. OCEANIA</t>
  </si>
  <si>
    <t>PALESTINA</t>
  </si>
  <si>
    <t>REP.ARABE UNIDA</t>
  </si>
  <si>
    <t>RUANDA</t>
  </si>
  <si>
    <t>SALOMON ISLAS</t>
  </si>
  <si>
    <t>TANGANICA</t>
  </si>
  <si>
    <t xml:space="preserve">Fuente : Dirección Nacional de Migración </t>
  </si>
  <si>
    <t>Elaboración: Coordinación General de Estadística e Investigación, Ministerio de Turismo</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</si>
  <si>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</si>
  <si>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</si>
  <si>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</si>
  <si>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</si>
  <si>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</si>
  <si>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</si>
  <si>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</si>
  <si>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</si>
  <si>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</si>
  <si>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</si>
  <si>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</si>
  <si>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</si>
  <si>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</si>
  <si>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</si>
  <si>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</si>
  <si>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</si>
  <si>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</si>
  <si>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</si>
  <si>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</si>
  <si>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</si>
  <si>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</si>
  <si>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</si>
  <si>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</si>
  <si>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</si>
  <si>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</si>
  <si>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</si>
  <si>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</si>
  <si>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</si>
  <si>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</si>
  <si>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</si>
  <si>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</si>
  <si>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</si>
  <si>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</si>
  <si>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</si>
  <si>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</si>
  <si>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</si>
  <si>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</si>
  <si>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</si>
  <si>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</si>
  <si>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</si>
  <si>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</si>
  <si>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</si>
  <si>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</si>
  <si>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</si>
  <si>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</si>
  <si>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</si>
  <si>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</si>
  <si>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</si>
  <si>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NOTE</t>
  </si>
  <si>
    <t>2014 Domestic Arriving Data was not provided by DGAC yet  so we considered it tIe same as tIe Domestic Departing passengers.</t>
  </si>
  <si>
    <t>2014 International Arriving Data was based on a preliminary provided by DGAC.</t>
  </si>
  <si>
    <t>Turista del DMQ</t>
  </si>
  <si>
    <t>Tasa de crecimiento 2012-2013-2014</t>
  </si>
  <si>
    <t>Llegada de Turistas a Quito</t>
  </si>
  <si>
    <t>ARRIVING 2015</t>
  </si>
  <si>
    <t>Total 2015</t>
  </si>
  <si>
    <t>VARIATION 2015-2014</t>
  </si>
  <si>
    <t>incremento de PLAZAS</t>
  </si>
  <si>
    <t>Total Plazas DMQ</t>
  </si>
  <si>
    <t>AGENCIA DE VIAJES Y TURISMO</t>
  </si>
  <si>
    <t>ALIMENTOS Y BEBIDAS</t>
  </si>
  <si>
    <t>ALOJAMIENTO</t>
  </si>
  <si>
    <t>CASINOS Y SALAS DE JUEGO</t>
  </si>
  <si>
    <t>RECREACIÓN DIVERSIÓN Y ESPARCIMIENTO</t>
  </si>
  <si>
    <t>TRANSPORTE TURISTICO</t>
  </si>
  <si>
    <t>Fuente: Dirección de calidad y asistencia técnica 02/mar/2015; doc: CATASTRO EN AÑOS-2-02mar2015.xls</t>
  </si>
  <si>
    <t>2014 (e) respecto al 2012</t>
  </si>
  <si>
    <t>2014 (e) respecto al 2011</t>
  </si>
  <si>
    <t>Ene-dic</t>
  </si>
  <si>
    <t>Llegadas internacionales de turistas no residentes</t>
  </si>
  <si>
    <t xml:space="preserve">Capacidad Hotelera por habitaciones - totales </t>
  </si>
  <si>
    <t>LUJO</t>
  </si>
  <si>
    <t>PRIMERA</t>
  </si>
  <si>
    <t>SEGUNDA</t>
  </si>
  <si>
    <t>TERCERA</t>
  </si>
  <si>
    <t>CUARTA</t>
  </si>
  <si>
    <t>CENTRO TURÍSTICO COMUNITARIO</t>
  </si>
  <si>
    <t>APARTAMENTO TURISTICO</t>
  </si>
  <si>
    <t>CAMPAMENTO TURISTICO</t>
  </si>
  <si>
    <t>CAMPING</t>
  </si>
  <si>
    <t>CIUDAD VACACIONAL</t>
  </si>
  <si>
    <t>HOSTAL RESIDENCIAL</t>
  </si>
  <si>
    <t>HOTEL</t>
  </si>
  <si>
    <t>HOTEL APARTAMENTO</t>
  </si>
  <si>
    <t>MOTEL</t>
  </si>
  <si>
    <t>PARADOR</t>
  </si>
  <si>
    <t>PENSION</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</si>
  <si>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</si>
  <si>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</si>
  <si>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</si>
  <si>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</si>
  <si>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</si>
  <si>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</si>
  <si>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</si>
  <si>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</si>
  <si>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</si>
  <si>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</si>
  <si>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</si>
  <si>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</si>
  <si>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</si>
  <si>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</si>
  <si>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</si>
  <si>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</si>
  <si>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</si>
  <si>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</si>
  <si>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</si>
  <si>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</si>
  <si>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</si>
  <si>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</si>
  <si>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</si>
  <si>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</si>
  <si>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</si>
  <si>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</si>
  <si>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</si>
  <si>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</si>
  <si>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</si>
  <si>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TRANSPORTE TERRESTRE</t>
  </si>
  <si>
    <t>CASINOS</t>
  </si>
  <si>
    <t>SALAS DE JUEGO</t>
  </si>
  <si>
    <t>Actividad Económica</t>
  </si>
  <si>
    <t>Totales</t>
  </si>
  <si>
    <t>TIPO</t>
  </si>
  <si>
    <t>2008</t>
  </si>
  <si>
    <t>2009</t>
  </si>
  <si>
    <t>2010</t>
  </si>
  <si>
    <t>2011</t>
  </si>
  <si>
    <t>2012</t>
  </si>
  <si>
    <t>2013</t>
  </si>
  <si>
    <t>2014</t>
  </si>
  <si>
    <t>Etiquetas de fila</t>
  </si>
  <si>
    <t>Suma de 2013</t>
  </si>
  <si>
    <t>Suma de 2014</t>
  </si>
  <si>
    <t xml:space="preserve">ALIMENTOS Y BEBIDAS </t>
  </si>
  <si>
    <t>2014 Global Destination Cities Index</t>
  </si>
  <si>
    <t>MasterCard</t>
  </si>
  <si>
    <t>a mayo</t>
  </si>
  <si>
    <t>a junio</t>
  </si>
  <si>
    <t>a julio</t>
  </si>
  <si>
    <t>a agosto</t>
  </si>
  <si>
    <t>a octubre</t>
  </si>
  <si>
    <t xml:space="preserve">a noviembre </t>
  </si>
  <si>
    <t xml:space="preserve">a diciembre </t>
  </si>
  <si>
    <t>a septiembre</t>
  </si>
  <si>
    <t>a abril</t>
  </si>
  <si>
    <t>a marzo</t>
  </si>
  <si>
    <t>a febrero</t>
  </si>
  <si>
    <t>Variación arribos internacionales 
2014-2015</t>
  </si>
  <si>
    <t>* estimado</t>
  </si>
  <si>
    <t>2015 Global Destination Cities Index</t>
  </si>
  <si>
    <t>Promedio TOH
2009-2015</t>
  </si>
  <si>
    <t>Variación arribos domésticos
2014-2015</t>
  </si>
  <si>
    <t>TOH 2015</t>
  </si>
  <si>
    <t>TOH 2014</t>
  </si>
  <si>
    <t>TOH 2013</t>
  </si>
  <si>
    <t>Total Ciudad</t>
  </si>
  <si>
    <t>Fuente: Sistema Institucional de Indicadores Turísticos - 2015</t>
  </si>
  <si>
    <t>BOH 109</t>
  </si>
  <si>
    <t>Tarifa promedio por habitación disponible, REV Par.      US dólares</t>
  </si>
  <si>
    <t>2015 (ESTIMADO)</t>
  </si>
  <si>
    <t>LLEGADAS A JUL 2015</t>
  </si>
  <si>
    <t>2014 respecto al 2013</t>
  </si>
  <si>
    <t>2015 (e) respecto al 2014</t>
  </si>
  <si>
    <t>Fuente: Sistema Institucional de Indicadores Turísticos - llegadas a julio 2015</t>
  </si>
  <si>
    <t>2015 estimado</t>
  </si>
  <si>
    <t>Participación 2014</t>
  </si>
  <si>
    <t xml:space="preserve">Participación 2015 (e) </t>
  </si>
  <si>
    <t xml:space="preserve">Comparativo 2009-2015 (e) </t>
  </si>
  <si>
    <t xml:space="preserve">Comparativo 2014-2015 (e) </t>
  </si>
  <si>
    <t xml:space="preserve">más turistas </t>
  </si>
  <si>
    <t>Más Turistas</t>
  </si>
  <si>
    <t>Más turistas periodo</t>
  </si>
  <si>
    <t>Llegadas internacionales de turistas no residentes, período 2007 - 2015 (e) y proyecciones al 2018</t>
  </si>
  <si>
    <t xml:space="preserve">Variación periodo 
2009-2015 (e) </t>
  </si>
  <si>
    <t>% crecimiento estimado</t>
  </si>
  <si>
    <t xml:space="preserve">2016 (estimado) </t>
  </si>
  <si>
    <t xml:space="preserve">2017 (estimado) </t>
  </si>
  <si>
    <t xml:space="preserve">2018 (estimado) </t>
  </si>
  <si>
    <t xml:space="preserve">2019 (estimado) </t>
  </si>
  <si>
    <t xml:space="preserve">2020 (estimado) </t>
  </si>
  <si>
    <t xml:space="preserve">2021 (estimado) </t>
  </si>
  <si>
    <t xml:space="preserve">2022 (estimado) </t>
  </si>
  <si>
    <t xml:space="preserve">2023 (estimado) </t>
  </si>
  <si>
    <t xml:space="preserve">2024 (estimado) </t>
  </si>
  <si>
    <t xml:space="preserve">2025 (estimado) </t>
  </si>
  <si>
    <t>2014 Agosto</t>
  </si>
  <si>
    <t xml:space="preserve">2015 (e) </t>
  </si>
  <si>
    <t>en millones</t>
  </si>
  <si>
    <t>2015 Agosto</t>
  </si>
  <si>
    <t>2014 agosto</t>
  </si>
  <si>
    <t>Fuente: Sistema Institucional de Indicadores Turísticos - 2015: perfil agosto 2014</t>
  </si>
  <si>
    <t>datos de producto SIIT entregado en agosto 2015</t>
  </si>
  <si>
    <t>Estadía y gasto turístico en la ciudad de Quito,  agosto 2014</t>
  </si>
  <si>
    <t>Visitas de turistas a lugares de la ciudad de Quito</t>
  </si>
  <si>
    <t xml:space="preserve">  Agosto  2014</t>
  </si>
  <si>
    <t>Visitas de turistas</t>
  </si>
  <si>
    <t>Porcentaje en el total</t>
  </si>
  <si>
    <t>Número de turistas según preferencia de visitas a cercanías</t>
  </si>
  <si>
    <t xml:space="preserve">  Agosto 2014</t>
  </si>
  <si>
    <t>Parroquia - primera preferencia</t>
  </si>
  <si>
    <t>Total días de estancia en Quito</t>
  </si>
  <si>
    <t>Gasto turístico en Quito, USD</t>
  </si>
  <si>
    <t>Estancia media (días)</t>
  </si>
  <si>
    <t>Gasto por turista, USD</t>
  </si>
  <si>
    <t>Gasto diario, USD</t>
  </si>
  <si>
    <t>San Antonio (Mitad del Mundo)</t>
  </si>
  <si>
    <t>Cumbayá</t>
  </si>
  <si>
    <t>Mindo</t>
  </si>
  <si>
    <t>Lloa</t>
  </si>
  <si>
    <t>Puerto Quito</t>
  </si>
  <si>
    <t>Calderón (Carapungo)</t>
  </si>
  <si>
    <t>Pintag</t>
  </si>
  <si>
    <t>Nayón</t>
  </si>
  <si>
    <t>Total primera visita</t>
  </si>
  <si>
    <t>Parroquia - segunda preferencia</t>
  </si>
  <si>
    <t>San Antonio</t>
  </si>
  <si>
    <t>Parroquia - tercera preferencia</t>
  </si>
  <si>
    <t>Parroquia - cuarta preferencia</t>
  </si>
  <si>
    <t>Parroquia - quinta preferencia</t>
  </si>
  <si>
    <r>
      <t>Número de</t>
    </r>
    <r>
      <rPr>
        <b/>
        <sz val="12"/>
        <color theme="3" tint="0.39997558519241921"/>
        <rFont val="Calibri"/>
        <family val="2"/>
        <scheme val="minor"/>
      </rPr>
      <t xml:space="preserve"> visitas de turistas</t>
    </r>
    <r>
      <rPr>
        <b/>
        <sz val="12"/>
        <color theme="1"/>
        <rFont val="Calibri"/>
        <family val="2"/>
        <scheme val="minor"/>
      </rPr>
      <t xml:space="preserve"> según preferencia de llegada a  cercanías</t>
    </r>
  </si>
  <si>
    <t>Total visitas a cercanías</t>
  </si>
  <si>
    <t>Junio: 2008, 2009, 2010,  agosto 2011, junio 2012,  junio 2013 y agosto 2014</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</si>
  <si>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</si>
  <si>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</si>
  <si>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</si>
  <si>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</si>
  <si>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</si>
  <si>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</si>
  <si>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</si>
  <si>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</si>
  <si>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Agosto. 2014</t>
  </si>
  <si>
    <t>Total visitas</t>
  </si>
  <si>
    <t>noches C/ciudad</t>
  </si>
  <si>
    <t>estancia media (noches)</t>
  </si>
  <si>
    <t>Baños</t>
  </si>
  <si>
    <t>Cuenca</t>
  </si>
  <si>
    <t>Ambato</t>
  </si>
  <si>
    <t>Riobamba</t>
  </si>
  <si>
    <t>Latacunga</t>
  </si>
  <si>
    <t>Tena</t>
  </si>
  <si>
    <t>Santo Domingo de los Tsáchilas</t>
  </si>
  <si>
    <t>Puerto Ayora</t>
  </si>
  <si>
    <t>Santa Elena</t>
  </si>
  <si>
    <t>Salinas</t>
  </si>
  <si>
    <t>Puerto López</t>
  </si>
  <si>
    <t>Guayaquil</t>
  </si>
  <si>
    <t>Puerto Baquerizo Moreno</t>
  </si>
  <si>
    <t>Esmeraldas</t>
  </si>
  <si>
    <t>Puerto Francisco de Orellana</t>
  </si>
  <si>
    <t>Nueva Loja</t>
  </si>
  <si>
    <t>Ibarra</t>
  </si>
  <si>
    <t>Cuyabeno</t>
  </si>
  <si>
    <t>Puyo</t>
  </si>
  <si>
    <t>Tulcán</t>
  </si>
  <si>
    <t>Otavalo</t>
  </si>
  <si>
    <t>Atacames</t>
  </si>
  <si>
    <t>Manta</t>
  </si>
  <si>
    <t>Alausí</t>
  </si>
  <si>
    <t>Shushufindi</t>
  </si>
  <si>
    <t>Pedernales</t>
  </si>
  <si>
    <t>Chunchi</t>
  </si>
  <si>
    <t>Machala</t>
  </si>
  <si>
    <t>Guaranda</t>
  </si>
  <si>
    <t>Zamora</t>
  </si>
  <si>
    <t>Azogues</t>
  </si>
  <si>
    <t>Puerto el Carmen del Putumayo</t>
  </si>
  <si>
    <t>Loja</t>
  </si>
  <si>
    <t>Quinsaloma</t>
  </si>
  <si>
    <t>Girón</t>
  </si>
  <si>
    <t>Bahia de Caráquez</t>
  </si>
  <si>
    <t>Quevedo</t>
  </si>
  <si>
    <t>Pujilí</t>
  </si>
  <si>
    <t>Montecristi</t>
  </si>
  <si>
    <t>Cotacachi</t>
  </si>
  <si>
    <t>Patate</t>
  </si>
  <si>
    <t>Bolívar</t>
  </si>
  <si>
    <t>Biblián</t>
  </si>
  <si>
    <t>Gualaceo</t>
  </si>
  <si>
    <t>28 de Mayo</t>
  </si>
  <si>
    <t>El Chaco</t>
  </si>
  <si>
    <t>Sucúa</t>
  </si>
  <si>
    <t>La Joya de los Sachas</t>
  </si>
  <si>
    <t>Portoviejo</t>
  </si>
  <si>
    <t>Pedro Vicente Maldonado</t>
  </si>
  <si>
    <t>San Vicente</t>
  </si>
  <si>
    <t>Paute</t>
  </si>
  <si>
    <t>PARTICIPACIÓN 2014 AGOSTO</t>
  </si>
  <si>
    <t>Comparativo 
2013-2014</t>
  </si>
  <si>
    <t>Eventos internacionales*/</t>
  </si>
  <si>
    <t>participación 2014</t>
  </si>
  <si>
    <t>Con Familia</t>
  </si>
  <si>
    <t>Con amigos</t>
  </si>
  <si>
    <t>Ninguno</t>
  </si>
  <si>
    <t xml:space="preserve">2012 junio </t>
  </si>
  <si>
    <t xml:space="preserve">2014 agosto </t>
  </si>
  <si>
    <t>Vivienda privada "hotel" (vía internet)</t>
  </si>
  <si>
    <t xml:space="preserve">participación </t>
  </si>
  <si>
    <t>CATEGORIA (DATOS 2015)</t>
  </si>
  <si>
    <t>EMPLEADOS</t>
  </si>
  <si>
    <t>participacion</t>
  </si>
  <si>
    <t>% de crecimiento
2014-2015</t>
  </si>
  <si>
    <t>Suma de Visitas de turistas</t>
  </si>
  <si>
    <t>1. CENTRO HISTÓRICO</t>
  </si>
  <si>
    <t>1-El Panecillo</t>
  </si>
  <si>
    <t>1-La Ronda</t>
  </si>
  <si>
    <t>1-Plaza Independencia</t>
  </si>
  <si>
    <t>1-La Basílica</t>
  </si>
  <si>
    <t>1-La Catedral</t>
  </si>
  <si>
    <t>1-Casco colonial</t>
  </si>
  <si>
    <t>1-Plaza S. Francisco</t>
  </si>
  <si>
    <t>1-Plaza Sto. Domingo</t>
  </si>
  <si>
    <t>1-Museo Cera</t>
  </si>
  <si>
    <t>1-Museo BCE</t>
  </si>
  <si>
    <t>1-Compañía de Jesús</t>
  </si>
  <si>
    <t>1-Plaza del Teatro</t>
  </si>
  <si>
    <t>2. LA MARISCAL</t>
  </si>
  <si>
    <t>2-La Mariscal</t>
  </si>
  <si>
    <t>2-Plaza Foch - Zona rosa</t>
  </si>
  <si>
    <t>2-Mercado artesanal</t>
  </si>
  <si>
    <t>3. LOS MIRADORES</t>
  </si>
  <si>
    <t>3-Teleférico</t>
  </si>
  <si>
    <t>3-Itchimbía/Palacio de Cristal</t>
  </si>
  <si>
    <t>3-Cima de La Libertad</t>
  </si>
  <si>
    <t>3-Museo agua</t>
  </si>
  <si>
    <t>3-Ruco Pichincha</t>
  </si>
  <si>
    <t>3-Guápulo</t>
  </si>
  <si>
    <t>4. IGLESIAS, MUSEOS, TEATROS</t>
  </si>
  <si>
    <t>4-Iglesias</t>
  </si>
  <si>
    <t>4-Museos</t>
  </si>
  <si>
    <t>4-Museo Guayasamin</t>
  </si>
  <si>
    <t>4-La Capilla del Hombre</t>
  </si>
  <si>
    <t>4-Casa de la Cultura</t>
  </si>
  <si>
    <t>4-Teatros</t>
  </si>
  <si>
    <t>5. PARQUES</t>
  </si>
  <si>
    <t>5-Parques</t>
  </si>
  <si>
    <t>5-La Carolina</t>
  </si>
  <si>
    <t>5-El Ejido</t>
  </si>
  <si>
    <t>5-Jardín Botánico</t>
  </si>
  <si>
    <t>6. CENTROS COMERCIALES</t>
  </si>
  <si>
    <t>6-Centros comerciales</t>
  </si>
  <si>
    <t>6-Quicentro</t>
  </si>
  <si>
    <t>6-El Recreo</t>
  </si>
  <si>
    <t>6-CCI</t>
  </si>
  <si>
    <t>7. BARRIOS TRADICIONALES</t>
  </si>
  <si>
    <t>7-Villaflora</t>
  </si>
  <si>
    <t>7-La Floresta</t>
  </si>
  <si>
    <t>7-Otros</t>
  </si>
  <si>
    <t>8. CENTROS DEPORTIVOS</t>
  </si>
  <si>
    <t>8-Estadio La liga</t>
  </si>
  <si>
    <t>8-Estadio Atahualpa</t>
  </si>
  <si>
    <t>9. Restaurantes</t>
  </si>
  <si>
    <t>LUGAR GENERAL</t>
  </si>
  <si>
    <t>Lugar visitado en Quito 
ESPECIFICO</t>
  </si>
  <si>
    <t xml:space="preserve">1-Centro histórico per se </t>
  </si>
  <si>
    <t xml:space="preserve">REFUGIO </t>
  </si>
  <si>
    <t>CASA DE HUESPEDES</t>
  </si>
  <si>
    <t>tipo</t>
  </si>
  <si>
    <t>categoría</t>
  </si>
  <si>
    <t>2008-2015</t>
  </si>
  <si>
    <t>Incremento en #</t>
  </si>
  <si>
    <t>dato al 15jun2015; sistema catastros QT</t>
  </si>
  <si>
    <t>lujo</t>
  </si>
  <si>
    <t>Fuente: SIIT 2015 - boletin BOH 109</t>
  </si>
  <si>
    <t xml:space="preserve">Llegadas totales a hoteles </t>
  </si>
  <si>
    <t xml:space="preserve"> (residentes y no residentes)</t>
  </si>
  <si>
    <t>Llegadas de turistas al DMQ</t>
  </si>
  <si>
    <t>oct 2014  - sep 2015</t>
  </si>
  <si>
    <t>estimado con 5% + respecto 2014: ene-sep OK y oct-dic más 5%: ver ceja llegadas</t>
  </si>
  <si>
    <t>llegadas a septiembre 2015</t>
  </si>
  <si>
    <t>-</t>
  </si>
  <si>
    <t>2015 agosto</t>
  </si>
  <si>
    <t>Fuente: Sistema Institucional de Indicadores Turísticos - 2015: perfil agosto 2015</t>
  </si>
  <si>
    <t>2014-2015</t>
  </si>
  <si>
    <t>Participación 2015</t>
  </si>
  <si>
    <t>1 La Ronda</t>
  </si>
  <si>
    <t>1 Centro histórico</t>
  </si>
  <si>
    <t>1 Compañía de Jesús</t>
  </si>
  <si>
    <t>1 La Catedral</t>
  </si>
  <si>
    <t>1 San Francisco</t>
  </si>
  <si>
    <t>1 La Basílica</t>
  </si>
  <si>
    <t>1 Museo de la Ciudad</t>
  </si>
  <si>
    <t>1 Plaza de la Independencia / Palacio de Carondelet</t>
  </si>
  <si>
    <t>1 Museo del agua</t>
  </si>
  <si>
    <t>1 Museo de cera</t>
  </si>
  <si>
    <t>1 Museo del Banco Central del Ecuador</t>
  </si>
  <si>
    <t>1 La Merced</t>
  </si>
  <si>
    <t>1 Plaza del Teatro</t>
  </si>
  <si>
    <t>1 Sto. Domingo</t>
  </si>
  <si>
    <t>1 Teatro Sucre</t>
  </si>
  <si>
    <t>1 El Carmen Alto</t>
  </si>
  <si>
    <t>1 Cima de la Libertad</t>
  </si>
  <si>
    <t>Otro lugar</t>
  </si>
  <si>
    <t>2 Plaza Foch - zona rosa</t>
  </si>
  <si>
    <t>2 La Mariscal</t>
  </si>
  <si>
    <t>2 Mercado artesanal</t>
  </si>
  <si>
    <t>2 Otro lugar</t>
  </si>
  <si>
    <t>3 Teleférico</t>
  </si>
  <si>
    <t>3 El Panecillo</t>
  </si>
  <si>
    <t>3 Itchimbia</t>
  </si>
  <si>
    <t>3 Guápulo</t>
  </si>
  <si>
    <t>3 Otro</t>
  </si>
  <si>
    <t>4 Museo Guayasamín / Capilla del Hombre</t>
  </si>
  <si>
    <t>4 Otros museos</t>
  </si>
  <si>
    <t>4 Otras iglesias</t>
  </si>
  <si>
    <t>4 Casa de la Cultura</t>
  </si>
  <si>
    <t>4 Intiñán</t>
  </si>
  <si>
    <t>5 El Ejido</t>
  </si>
  <si>
    <t>5 La Carolina</t>
  </si>
  <si>
    <t>5 Jardín Botánico</t>
  </si>
  <si>
    <t>5 Parque Metropolitano</t>
  </si>
  <si>
    <t>5 Otros parque y plazas</t>
  </si>
  <si>
    <t>6. CENTROS DEPORTIVOS</t>
  </si>
  <si>
    <t>6 Estadio Atahualpa</t>
  </si>
  <si>
    <t>6 Coliseo Rumiñahui</t>
  </si>
  <si>
    <t>6 Estadio de Liga</t>
  </si>
  <si>
    <t>6 Otros centros deportivos</t>
  </si>
  <si>
    <t>6 Cines</t>
  </si>
  <si>
    <t>7 Villaflora</t>
  </si>
  <si>
    <t>7 San Marcos</t>
  </si>
  <si>
    <t>7 La Floresta</t>
  </si>
  <si>
    <t>7 Otros barrios</t>
  </si>
  <si>
    <t>8. OTROS LUGARES NE</t>
  </si>
  <si>
    <t>8 Otros Lugares NE</t>
  </si>
  <si>
    <t>Estadía y gasto turístico en la ciudad de Quito,  agosto 2015</t>
  </si>
  <si>
    <t xml:space="preserve">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</si>
  <si>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</si>
  <si>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</si>
  <si>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</si>
  <si>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</si>
  <si>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</si>
  <si>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</si>
  <si>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</si>
  <si>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</si>
  <si>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</si>
  <si>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</si>
  <si>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</si>
  <si>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</si>
  <si>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</si>
  <si>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</si>
  <si>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</si>
  <si>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</si>
  <si>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</si>
  <si>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</si>
  <si>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</si>
  <si>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</si>
  <si>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</si>
  <si>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</si>
  <si>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</si>
  <si>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</si>
  <si>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</si>
  <si>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</si>
  <si>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</si>
  <si>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</si>
  <si>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</si>
  <si>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</si>
  <si>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</si>
  <si>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</si>
  <si>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</si>
  <si>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</si>
  <si>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</si>
  <si>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</si>
  <si>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</si>
  <si>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</si>
  <si>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</si>
  <si>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</si>
  <si>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</si>
  <si>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</si>
  <si>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</si>
  <si>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</si>
  <si>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</si>
  <si>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</si>
  <si>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</si>
  <si>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BOH 111</t>
  </si>
  <si>
    <t>Fuente: Sistema Institucional de Indicadores Turísticos - 2015 - llegadas a septiembre 2015</t>
  </si>
  <si>
    <t>Respecto año anterior</t>
  </si>
  <si>
    <t>Turista de Negocios</t>
  </si>
  <si>
    <t xml:space="preserve">Datos Hoteleros </t>
  </si>
  <si>
    <t>BOH 112</t>
  </si>
  <si>
    <t xml:space="preserve">residentes y no redidentes </t>
  </si>
  <si>
    <t>2016
(estimado)</t>
  </si>
  <si>
    <t>% crecimiento</t>
  </si>
  <si>
    <t xml:space="preserve"> Llegadas internacionales</t>
  </si>
  <si>
    <t>meses</t>
  </si>
  <si>
    <t xml:space="preserve">trimestres </t>
  </si>
  <si>
    <t xml:space="preserve">años </t>
  </si>
  <si>
    <t>enero  -  octubre</t>
  </si>
  <si>
    <t>Promedio</t>
  </si>
  <si>
    <t>octubre</t>
  </si>
  <si>
    <t>variable/período</t>
  </si>
  <si>
    <t>nov 2014  - oct 2015</t>
  </si>
  <si>
    <t>Promedio 2007-2015</t>
  </si>
  <si>
    <t>abr-jun</t>
  </si>
  <si>
    <t xml:space="preserve">jul-sep </t>
  </si>
  <si>
    <t>oct - dic</t>
  </si>
  <si>
    <t>jul-sep</t>
  </si>
  <si>
    <t>oct-dic</t>
  </si>
  <si>
    <t>abr - jun</t>
  </si>
  <si>
    <t>jul - sep</t>
  </si>
  <si>
    <t>2007-2011</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</si>
  <si>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</si>
  <si>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</si>
  <si>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</si>
  <si>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</si>
  <si>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</si>
  <si>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</si>
  <si>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</si>
  <si>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</si>
  <si>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</si>
  <si>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</si>
  <si>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</si>
  <si>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</si>
  <si>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</si>
  <si>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</si>
  <si>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</si>
  <si>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</si>
  <si>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</si>
  <si>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</si>
  <si>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</si>
  <si>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r>
      <t>2012</t>
    </r>
    <r>
      <rPr>
        <b/>
        <vertAlign val="superscript"/>
        <sz val="14"/>
        <rFont val="Calibri"/>
        <family val="2"/>
        <scheme val="minor"/>
      </rPr>
      <t>1/</t>
    </r>
  </si>
  <si>
    <t xml:space="preserve">Turistas no residentes </t>
  </si>
  <si>
    <t>CIFRAS DE EMPLEO - INEC</t>
  </si>
  <si>
    <t>Empleo Adecuado (%)</t>
  </si>
  <si>
    <t>reducción del empleo adecuado</t>
  </si>
  <si>
    <t>variación significativa</t>
  </si>
  <si>
    <t>Empleo Inadecuado (%)</t>
  </si>
  <si>
    <t>Desempleo (%)</t>
  </si>
  <si>
    <t>incremento del desempleo</t>
  </si>
  <si>
    <t>variación no significativa</t>
  </si>
  <si>
    <t>reducción del empleo inadecuado</t>
  </si>
  <si>
    <t>No. De personas empleadas en el Sector Turismo en Quito a Dic-15</t>
  </si>
  <si>
    <t>Empleo Adecuado</t>
  </si>
  <si>
    <t>Empleo Inadecuado</t>
  </si>
  <si>
    <t>Alojamiento y Servicios de comida</t>
  </si>
  <si>
    <t>Total Quito</t>
  </si>
  <si>
    <t>% Participación</t>
  </si>
  <si>
    <t>Fuente: INEC- Publicación de Datos a Diciembre 2015</t>
  </si>
  <si>
    <t xml:space="preserve">PRODUCTO INTERNO BRUTO CANTÓN QUITO </t>
  </si>
  <si>
    <t>PROVINCIA</t>
  </si>
  <si>
    <t>CANTÓN</t>
  </si>
  <si>
    <t>Actividades de alojamiento y de comidas (miles de USD)</t>
  </si>
  <si>
    <t>Valor Agregado Bruto Quito  (miles de USD)</t>
  </si>
  <si>
    <t>PICHINCHA</t>
  </si>
  <si>
    <t>2014 último dato disponible</t>
  </si>
  <si>
    <t>Fuente: Banco Central del Ecuador - Cuentas Nacionales Regionales</t>
  </si>
  <si>
    <t>BOH 114</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</si>
  <si>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</si>
  <si>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</si>
  <si>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</si>
  <si>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</si>
  <si>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</si>
  <si>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</si>
  <si>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</si>
  <si>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</si>
  <si>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</si>
  <si>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r>
      <t xml:space="preserve">Datos sugeridos “estancia y gasto recomendados” (sugeridos).- han sido calculados agregando la estancia corta e intermedia (1 a 15 días) de los turistas que visitan Quito por el motivo </t>
    </r>
    <r>
      <rPr>
        <b/>
        <sz val="11"/>
        <color theme="1"/>
        <rFont val="Calibri"/>
        <family val="2"/>
        <scheme val="minor"/>
      </rPr>
      <t>ocio, recreo y vacaciones</t>
    </r>
    <r>
      <rPr>
        <sz val="11"/>
        <color theme="1"/>
        <rFont val="Calibri"/>
        <family val="2"/>
        <scheme val="minor"/>
      </rPr>
      <t>, que representan mejor, la masa crítica de turistas que visitan la ciudad.</t>
    </r>
  </si>
  <si>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</si>
  <si>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</si>
  <si>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</si>
  <si>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</si>
  <si>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</si>
  <si>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</si>
  <si>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</si>
  <si>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</si>
  <si>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</si>
  <si>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</si>
  <si>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ene 2014  - dic 2015 1/</t>
  </si>
  <si>
    <t>Más turistas periodo interanual</t>
  </si>
  <si>
    <t>variaciones</t>
  </si>
  <si>
    <t>Total Mercados Prioritarios Trade</t>
  </si>
  <si>
    <t>Variación interanual</t>
  </si>
  <si>
    <t>ARRIVING 2016</t>
  </si>
  <si>
    <t>VARIATION 2016-2015</t>
  </si>
  <si>
    <t>TOH - Acumulados anuales</t>
  </si>
  <si>
    <t>% TOH de Alojamiento de Lujo corresponde a 9 establecimientos en ciudad</t>
  </si>
  <si>
    <t>China</t>
  </si>
  <si>
    <t>2010-2015</t>
  </si>
  <si>
    <t>Gasto Total (junio 2013 - Agosto 2014 - Agosto 2015)</t>
  </si>
  <si>
    <t>Gasto Total del turista de negocios</t>
  </si>
  <si>
    <r>
      <t xml:space="preserve">Datos Empleo Nacional </t>
    </r>
    <r>
      <rPr>
        <b/>
        <u/>
        <sz val="10"/>
        <color theme="1"/>
        <rFont val="Calibri"/>
        <family val="2"/>
        <scheme val="minor"/>
      </rPr>
      <t>Urbano</t>
    </r>
  </si>
  <si>
    <r>
      <t xml:space="preserve">Datos Empleo Nacional </t>
    </r>
    <r>
      <rPr>
        <b/>
        <u/>
        <sz val="10"/>
        <color theme="1"/>
        <rFont val="Calibri"/>
        <family val="2"/>
        <scheme val="minor"/>
      </rPr>
      <t>Urbano- Rural</t>
    </r>
  </si>
  <si>
    <r>
      <t xml:space="preserve">Datos Empleo </t>
    </r>
    <r>
      <rPr>
        <b/>
        <u/>
        <sz val="10"/>
        <color theme="1"/>
        <rFont val="Calibri"/>
        <family val="2"/>
        <scheme val="minor"/>
      </rPr>
      <t>Urbano</t>
    </r>
    <r>
      <rPr>
        <b/>
        <sz val="10"/>
        <color theme="1"/>
        <rFont val="Calibri"/>
        <family val="2"/>
        <scheme val="minor"/>
      </rPr>
      <t xml:space="preserve"> QUITO</t>
    </r>
  </si>
  <si>
    <t>dato 2015</t>
  </si>
  <si>
    <t>A &amp; B</t>
  </si>
  <si>
    <t xml:space="preserve">Fuente: Dirección de calidad y asistencia técnica 07/marzo/2016 - e-mail </t>
  </si>
  <si>
    <t>LODGE</t>
  </si>
  <si>
    <t>HACIENDAS</t>
  </si>
  <si>
    <t>ÚNICA</t>
  </si>
  <si>
    <t xml:space="preserve">Lujo </t>
  </si>
  <si>
    <t>Valor Agregado inlcuido transporte; artesanìas; eventos y agencias de viajes
(supuesto)</t>
  </si>
  <si>
    <t xml:space="preserve">2011 - 2015 </t>
  </si>
  <si>
    <t xml:space="preserve">Proyecciones </t>
  </si>
  <si>
    <t>Meta 2016 MC</t>
  </si>
  <si>
    <t>Promedio 2007 - 2015</t>
  </si>
  <si>
    <t>Fuente: Sistema Institucional de Indicadores Turísticos - 2015: llegadas a diciembre 2015</t>
  </si>
  <si>
    <t>Variación 
2014-2015</t>
  </si>
  <si>
    <t>Variación 
2011-2015</t>
  </si>
  <si>
    <t>Gasto Diario</t>
  </si>
  <si>
    <t>Ingreso de Divisas al DMQ (estimado anual)</t>
  </si>
  <si>
    <t>COMPARISON 2015 / 2016</t>
  </si>
  <si>
    <t>fuente: BOH 115</t>
  </si>
  <si>
    <t>BOH 115</t>
  </si>
  <si>
    <t>% TOH de Alojamiento de Primera categoría corresponde a 75 establecimientos en ciudad (muestra de análisis 55)</t>
  </si>
  <si>
    <t>Variación anual total</t>
  </si>
  <si>
    <t>Variación domestico anual</t>
  </si>
  <si>
    <t>Variación intern. Anual</t>
  </si>
  <si>
    <t>Sistema Institucional de Indicadores Turísticos
SIIT - 2016</t>
  </si>
  <si>
    <t xml:space="preserve">Fuente: Sistema Institucional de Indicadores Turísticos - 2015; Quito Turismo </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</si>
  <si>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</si>
  <si>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</si>
  <si>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</si>
  <si>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</si>
  <si>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</si>
  <si>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 xml:space="preserve">TOH - Tasa de ocupación hotelera recojida de datos en hoteles de lujo; de primera y de segunda categoría en la ciudad de Quito </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</si>
  <si>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</si>
  <si>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</si>
  <si>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</si>
  <si>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</si>
  <si>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</si>
  <si>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</si>
  <si>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</si>
  <si>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</si>
  <si>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</si>
  <si>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Participación mes</t>
  </si>
  <si>
    <t>$ por participación mes</t>
  </si>
  <si>
    <t>dato ago 2015</t>
  </si>
  <si>
    <t>Estadía promedio en ciudad del turismo de recreación en estancia corta y media (1 a 15 días)</t>
  </si>
  <si>
    <t>1era</t>
  </si>
  <si>
    <t>2da</t>
  </si>
  <si>
    <t>3ra</t>
  </si>
  <si>
    <t>4ta</t>
  </si>
  <si>
    <t>Participación de UIO en EC</t>
  </si>
  <si>
    <t xml:space="preserve">fuente: </t>
  </si>
  <si>
    <t>http://servicios.turismo.gob.ec/index.php/distribucion-de-establecimientos-de-alojamiento-en-el-pais</t>
  </si>
  <si>
    <t xml:space="preserve">Alojamiento </t>
  </si>
  <si>
    <t xml:space="preserve">Variación % 
2015-2016 (e) </t>
  </si>
  <si>
    <t>Variación % 
2014-2015</t>
  </si>
  <si>
    <t>estimado 2016</t>
  </si>
  <si>
    <t>2015-2016</t>
  </si>
  <si>
    <t>nov 1/</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</si>
</sst>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4" formatCode="_(&quot;$&quot;\ * #,##0.00_);_(&quot;$&quot;\ * \(#,##0.00\);_(&quot;$&quot;\ * &quot;-&quot;??_);_(@_)"/>
    <numFmt numFmtId="165" formatCode="_(* #,##0.00_);_(* \(#,##0.00\);_(* &quot;-&quot;??_);_(@_)"/>
    <numFmt numFmtId="166" formatCode="0.0%"/>
    <numFmt numFmtId="167" formatCode="_(* #,##0_);_(* \(#,##0\);_(* &quot;-&quot;??_);_(@_)"/>
    <numFmt numFmtId="168" formatCode="#,##0.000"/>
    <numFmt numFmtId="169" formatCode="#,##0.0"/>
    <numFmt numFmtId="170" formatCode="0.0"/>
    <numFmt numFmtId="171" formatCode="_ * #,##0.00_ ;_ * \-#,##0.00_ ;_ * &quot;-&quot;??_ ;_ @_ "/>
    <numFmt numFmtId="172" formatCode="_ * #,##0_ ;_ * \-#,##0_ ;_ * &quot;-&quot;??_ ;_ @_ "/>
    <numFmt numFmtId="173" formatCode="###0.0"/>
    <numFmt numFmtId="174" formatCode="####.0"/>
    <numFmt numFmtId="175" formatCode="0.0000"/>
    <numFmt numFmtId="176" formatCode="#,##0.00000"/>
    <numFmt numFmtId="177" formatCode="#,##0.0000"/>
    <numFmt numFmtId="178" formatCode="###0"/>
    <numFmt numFmtId="179" formatCode="dd/mmm/yyyy"/>
  </numFmts>
  <fonts count="230">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2"/>
      <name val="Arial"/>
      <family val="2"/>
    </font>
    <font>
      <b/>
      <sz val="10"/>
      <name val="Arial"/>
      <family val="2"/>
    </font>
    <font>
      <sz val="9"/>
      <name val="Arial"/>
      <family val="2"/>
    </font>
    <font>
      <sz val="9"/>
      <color theme="1"/>
      <name val="Calibri"/>
      <family val="2"/>
      <scheme val="minor"/>
    </font>
    <font>
      <sz val="10"/>
      <color indexed="62"/>
      <name val="Calibri"/>
      <family val="2"/>
      <scheme val="minor"/>
    </font>
    <font>
      <sz val="8"/>
      <name val="Calibri"/>
      <family val="2"/>
      <scheme val="minor"/>
    </font>
    <font>
      <sz val="8"/>
      <color indexed="62"/>
      <name val="Calibri"/>
      <family val="2"/>
      <scheme val="minor"/>
    </font>
    <font>
      <b/>
      <i/>
      <sz val="8"/>
      <name val="Calibri"/>
      <family val="2"/>
      <scheme val="minor"/>
    </font>
    <font>
      <b/>
      <sz val="8"/>
      <name val="Calibri"/>
      <family val="2"/>
      <scheme val="minor"/>
    </font>
    <font>
      <b/>
      <sz val="8"/>
      <color indexed="62"/>
      <name val="Calibri"/>
      <family val="2"/>
      <scheme val="minor"/>
    </font>
    <font>
      <sz val="8"/>
      <color theme="0"/>
      <name val="Calibri"/>
      <family val="2"/>
      <scheme val="minor"/>
    </font>
    <font>
      <sz val="12"/>
      <name val="Arial"/>
      <family val="2"/>
    </font>
    <font>
      <sz val="8"/>
      <color theme="1"/>
      <name val="Calibri"/>
      <family val="2"/>
      <scheme val="minor"/>
    </font>
    <font>
      <sz val="8"/>
      <name val="Arial"/>
      <family val="2"/>
    </font>
    <font>
      <b/>
      <sz val="10"/>
      <color indexed="12"/>
      <name val="Calibri"/>
      <family val="2"/>
      <scheme val="minor"/>
    </font>
    <font>
      <sz val="10"/>
      <color indexed="12"/>
      <name val="Calibri"/>
      <family val="2"/>
      <scheme val="minor"/>
    </font>
    <font>
      <b/>
      <sz val="10"/>
      <color theme="4" tint="-0.499984740745262"/>
      <name val="Calibri"/>
      <family val="2"/>
      <scheme val="minor"/>
    </font>
    <font>
      <b/>
      <sz val="10"/>
      <color indexed="6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0"/>
      <color indexed="53"/>
      <name val="Arial"/>
      <family val="2"/>
    </font>
    <font>
      <b/>
      <sz val="10"/>
      <color indexed="63"/>
      <name val="Arial"/>
      <family val="2"/>
    </font>
    <font>
      <sz val="12"/>
      <color indexed="12"/>
      <name val="Arial"/>
      <family val="2"/>
    </font>
    <font>
      <b/>
      <sz val="12"/>
      <color indexed="63"/>
      <name val="Arial"/>
      <family val="2"/>
    </font>
    <font>
      <sz val="9"/>
      <color rgb="FFC00000"/>
      <name val="Arial"/>
      <family val="2"/>
    </font>
    <font>
      <b/>
      <sz val="11"/>
      <name val="Arial"/>
      <family val="2"/>
    </font>
    <font>
      <b/>
      <sz val="11"/>
      <color indexed="48"/>
      <name val="Arial"/>
      <family val="2"/>
    </font>
    <font>
      <b/>
      <sz val="12"/>
      <color theme="4" tint="-0.499984740745262"/>
      <name val="Arial"/>
      <family val="2"/>
    </font>
    <font>
      <sz val="12"/>
      <color theme="4" tint="-0.499984740745262"/>
      <name val="Arial"/>
      <family val="2"/>
    </font>
    <font>
      <sz val="12"/>
      <color theme="3" tint="-0.499984740745262"/>
      <name val="Arial"/>
      <family val="2"/>
    </font>
    <font>
      <b/>
      <sz val="12"/>
      <color theme="3" tint="-0.499984740745262"/>
      <name val="Arial"/>
      <family val="2"/>
    </font>
    <font>
      <b/>
      <sz val="10"/>
      <color indexed="56"/>
      <name val="Arial"/>
      <family val="2"/>
    </font>
    <font>
      <b/>
      <sz val="10"/>
      <color indexed="12"/>
      <name val="Arial"/>
      <family val="2"/>
    </font>
    <font>
      <b/>
      <sz val="10"/>
      <color theme="3" tint="-0.499984740745262"/>
      <name val="Arial"/>
      <family val="2"/>
    </font>
    <font>
      <b/>
      <sz val="11"/>
      <color theme="3" tint="-0.499984740745262"/>
      <name val="Arial"/>
      <family val="2"/>
    </font>
    <font>
      <b/>
      <sz val="12"/>
      <color indexed="56"/>
      <name val="Arial"/>
      <family val="2"/>
    </font>
    <font>
      <b/>
      <sz val="11"/>
      <color indexed="12"/>
      <name val="Arial"/>
      <family val="2"/>
    </font>
    <font>
      <b/>
      <sz val="9"/>
      <color theme="3" tint="-0.499984740745262"/>
      <name val="Arial"/>
      <family val="2"/>
    </font>
    <font>
      <b/>
      <u/>
      <sz val="10"/>
      <color theme="6"/>
      <name val="Arial"/>
      <family val="2"/>
    </font>
    <font>
      <b/>
      <sz val="11"/>
      <color indexed="10"/>
      <name val="Arial"/>
      <family val="2"/>
    </font>
    <font>
      <b/>
      <sz val="11"/>
      <color theme="4" tint="-0.499984740745262"/>
      <name val="Arial"/>
      <family val="2"/>
    </font>
    <font>
      <b/>
      <sz val="11"/>
      <color indexed="56"/>
      <name val="Arial"/>
      <family val="2"/>
    </font>
    <font>
      <b/>
      <sz val="11"/>
      <color indexed="16"/>
      <name val="Arial"/>
      <family val="2"/>
    </font>
    <font>
      <b/>
      <sz val="12"/>
      <color indexed="48"/>
      <name val="Arial"/>
      <family val="2"/>
    </font>
    <font>
      <sz val="10"/>
      <color rgb="FFC00000"/>
      <name val="Arial"/>
      <family val="2"/>
    </font>
    <font>
      <b/>
      <sz val="11"/>
      <color theme="1"/>
      <name val="Calibri"/>
      <family val="2"/>
      <scheme val="minor"/>
    </font>
    <font>
      <sz val="12"/>
      <color rgb="FF000000"/>
      <name val="Calibri"/>
      <family val="2"/>
    </font>
    <font>
      <sz val="12"/>
      <color rgb="FF000000"/>
      <name val="Calibri"/>
      <family val="2"/>
      <scheme val="minor"/>
    </font>
    <font>
      <b/>
      <sz val="9"/>
      <color theme="1"/>
      <name val="Calibri"/>
      <family val="2"/>
      <scheme val="minor"/>
    </font>
    <font>
      <sz val="9"/>
      <color rgb="FF000000"/>
      <name val="Calibri"/>
      <family val="2"/>
    </font>
    <font>
      <b/>
      <sz val="10"/>
      <color indexed="48"/>
      <name val="Arial"/>
      <family val="2"/>
    </font>
    <font>
      <sz val="18"/>
      <name val="Arial"/>
      <family val="2"/>
    </font>
    <font>
      <sz val="18"/>
      <color indexed="63"/>
      <name val="Arial"/>
      <family val="2"/>
    </font>
    <font>
      <b/>
      <sz val="18"/>
      <color indexed="63"/>
      <name val="Arial"/>
      <family val="2"/>
    </font>
    <font>
      <sz val="23"/>
      <color indexed="63"/>
      <name val="Arial"/>
      <family val="2"/>
    </font>
    <font>
      <b/>
      <sz val="18"/>
      <color indexed="12"/>
      <name val="Arial"/>
      <family val="2"/>
    </font>
    <font>
      <sz val="18"/>
      <color indexed="53"/>
      <name val="Arial"/>
      <family val="2"/>
    </font>
    <font>
      <b/>
      <sz val="24"/>
      <name val="Arial"/>
      <family val="2"/>
    </font>
    <font>
      <b/>
      <sz val="10"/>
      <color rgb="FF3333FF"/>
      <name val="Arial"/>
      <family val="2"/>
    </font>
    <font>
      <b/>
      <sz val="10"/>
      <color theme="9" tint="-0.249977111117893"/>
      <name val="Arial"/>
      <family val="2"/>
    </font>
    <font>
      <b/>
      <sz val="11"/>
      <color theme="1"/>
      <name val="Arial"/>
      <family val="2"/>
    </font>
    <font>
      <b/>
      <sz val="11"/>
      <color rgb="FFC00000"/>
      <name val="Arial"/>
      <family val="2"/>
    </font>
    <font>
      <b/>
      <sz val="11"/>
      <color theme="3"/>
      <name val="Arial"/>
      <family val="2"/>
    </font>
    <font>
      <b/>
      <sz val="10"/>
      <color theme="1"/>
      <name val="Arial"/>
      <family val="2"/>
    </font>
    <font>
      <b/>
      <sz val="10"/>
      <color theme="3"/>
      <name val="Arial"/>
      <family val="2"/>
    </font>
    <font>
      <b/>
      <sz val="11"/>
      <color rgb="FF3333FF"/>
      <name val="Arial"/>
      <family val="2"/>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9"/>
      <color theme="0" tint="-0.14999847407452621"/>
      <name val="Calibri"/>
      <family val="2"/>
      <scheme val="minor"/>
    </font>
    <font>
      <sz val="11"/>
      <color theme="1" tint="0.499984740745262"/>
      <name val="Calibri"/>
      <family val="2"/>
      <scheme val="minor"/>
    </font>
    <font>
      <sz val="10"/>
      <color indexed="23"/>
      <name val="Calibri"/>
      <family val="2"/>
      <scheme val="minor"/>
    </font>
    <font>
      <sz val="12"/>
      <color theme="1"/>
      <name val="Calibri"/>
      <family val="2"/>
      <charset val="136"/>
      <scheme val="minor"/>
    </font>
    <font>
      <b/>
      <sz val="12"/>
      <color theme="0"/>
      <name val="Calibri"/>
      <family val="1"/>
      <scheme val="minor"/>
    </font>
    <font>
      <b/>
      <sz val="12"/>
      <color theme="0"/>
      <name val="Calibri"/>
      <family val="2"/>
      <charset val="136"/>
      <scheme val="minor"/>
    </font>
    <font>
      <b/>
      <sz val="10"/>
      <color theme="1"/>
      <name val="Calibri"/>
      <family val="1"/>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b/>
      <sz val="9"/>
      <color theme="1" tint="0.34998626667073579"/>
      <name val="Calibri"/>
      <family val="2"/>
      <scheme val="minor"/>
    </font>
    <font>
      <sz val="11"/>
      <color rgb="FFFF0000"/>
      <name val="Calibri"/>
      <family val="2"/>
      <scheme val="minor"/>
    </font>
    <font>
      <b/>
      <sz val="10"/>
      <color rgb="FF000000"/>
      <name val="Calibri"/>
      <family val="2"/>
      <scheme val="minor"/>
    </font>
    <font>
      <b/>
      <sz val="10"/>
      <color rgb="FFFF0000"/>
      <name val="Calibri"/>
      <family val="2"/>
      <scheme val="minor"/>
    </font>
    <font>
      <b/>
      <sz val="11"/>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theme="6" tint="-0.499984740745262"/>
      <name val="Calibri"/>
      <family val="2"/>
      <scheme val="minor"/>
    </font>
    <font>
      <b/>
      <sz val="11"/>
      <color indexed="16"/>
      <name val="Calibri"/>
      <family val="2"/>
      <scheme val="minor"/>
    </font>
    <font>
      <sz val="11"/>
      <name val="Calibri"/>
      <family val="2"/>
      <scheme val="minor"/>
    </font>
    <font>
      <sz val="11"/>
      <color indexed="12"/>
      <name val="Calibri"/>
      <family val="2"/>
      <scheme val="minor"/>
    </font>
    <font>
      <b/>
      <sz val="11"/>
      <color indexed="63"/>
      <name val="Calibri"/>
      <family val="2"/>
      <scheme val="minor"/>
    </font>
    <font>
      <b/>
      <sz val="11"/>
      <color indexed="48"/>
      <name val="Calibri"/>
      <family val="2"/>
      <scheme val="minor"/>
    </font>
    <font>
      <sz val="8"/>
      <color theme="0" tint="-0.34998626667073579"/>
      <name val="Calibri"/>
      <family val="2"/>
      <scheme val="minor"/>
    </font>
    <font>
      <b/>
      <sz val="8"/>
      <color theme="0" tint="-0.34998626667073579"/>
      <name val="Calibri"/>
      <family val="2"/>
      <scheme val="minor"/>
    </font>
    <font>
      <sz val="9"/>
      <color theme="0" tint="-0.34998626667073579"/>
      <name val="Calibri"/>
      <family val="2"/>
      <scheme val="minor"/>
    </font>
    <font>
      <b/>
      <sz val="9"/>
      <color theme="0" tint="-0.34998626667073579"/>
      <name val="Calibri"/>
      <family val="2"/>
      <scheme val="minor"/>
    </font>
    <font>
      <b/>
      <sz val="10"/>
      <color theme="0" tint="-0.34998626667073579"/>
      <name val="Calibri"/>
      <family val="2"/>
      <scheme val="minor"/>
    </font>
    <font>
      <b/>
      <sz val="11"/>
      <color rgb="FF0070C0"/>
      <name val="Calibri"/>
      <family val="2"/>
      <scheme val="minor"/>
    </font>
    <font>
      <b/>
      <sz val="11"/>
      <color theme="5" tint="-0.249977111117893"/>
      <name val="Arial"/>
      <family val="2"/>
    </font>
    <font>
      <b/>
      <sz val="11"/>
      <color rgb="FFFFC000"/>
      <name val="Arial"/>
      <family val="2"/>
    </font>
    <font>
      <b/>
      <sz val="11"/>
      <color theme="5" tint="-0.249977111117893"/>
      <name val="Calibri"/>
      <family val="2"/>
      <scheme val="minor"/>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9"/>
      <color rgb="FF000000"/>
      <name val="Arial"/>
      <family val="2"/>
    </font>
    <font>
      <sz val="9"/>
      <color rgb="FF000000"/>
      <name val="Arial"/>
      <family val="2"/>
    </font>
    <font>
      <b/>
      <sz val="12"/>
      <color theme="3" tint="0.39997558519241921"/>
      <name val="Calibri"/>
      <family val="2"/>
      <scheme val="minor"/>
    </font>
    <font>
      <b/>
      <sz val="10"/>
      <color rgb="FF000000"/>
      <name val="Arial"/>
      <family val="2"/>
    </font>
    <font>
      <b/>
      <sz val="12"/>
      <name val="Arial Unicode MS"/>
      <family val="2"/>
    </font>
    <font>
      <sz val="11"/>
      <color rgb="FF000000"/>
      <name val="Calibri"/>
      <family val="2"/>
      <scheme val="minor"/>
    </font>
    <font>
      <b/>
      <sz val="11"/>
      <color rgb="FF000000"/>
      <name val="Calibri"/>
      <family val="2"/>
      <scheme val="minor"/>
    </font>
    <font>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0"/>
      <color theme="1"/>
      <name val="Calibri Light"/>
      <family val="2"/>
    </font>
    <font>
      <sz val="10"/>
      <color theme="1"/>
      <name val="Calibri Light"/>
      <family val="2"/>
    </font>
    <font>
      <b/>
      <sz val="8"/>
      <color theme="0" tint="-0.249977111117893"/>
      <name val="Arial"/>
      <family val="2"/>
    </font>
    <font>
      <b/>
      <sz val="8"/>
      <color rgb="FFFF0000"/>
      <name val="Arial"/>
      <family val="2"/>
    </font>
    <font>
      <b/>
      <sz val="14"/>
      <color theme="5" tint="-0.499984740745262"/>
      <name val="Calibri"/>
      <family val="2"/>
      <scheme val="minor"/>
    </font>
    <font>
      <b/>
      <sz val="14"/>
      <color rgb="FF0070C0"/>
      <name val="Calibri"/>
      <family val="2"/>
      <scheme val="minor"/>
    </font>
    <font>
      <sz val="10"/>
      <name val="Arial"/>
      <family val="2"/>
    </font>
    <font>
      <u/>
      <sz val="11"/>
      <color theme="10"/>
      <name val="Calibri"/>
      <family val="2"/>
      <scheme val="minor"/>
    </font>
    <font>
      <b/>
      <u/>
      <sz val="9"/>
      <name val="Arial"/>
      <family val="2"/>
    </font>
    <font>
      <b/>
      <sz val="9"/>
      <name val="Arial"/>
      <family val="2"/>
    </font>
    <font>
      <u/>
      <sz val="9"/>
      <name val="Calibri"/>
      <family val="2"/>
      <scheme val="minor"/>
    </font>
    <font>
      <b/>
      <sz val="9"/>
      <name val="Arial Unicode MS"/>
      <family val="2"/>
    </font>
    <font>
      <sz val="10"/>
      <color theme="0" tint="-0.499984740745262"/>
      <name val="Calibri"/>
      <family val="2"/>
      <scheme val="minor"/>
    </font>
    <font>
      <sz val="10"/>
      <name val="Arial"/>
      <family val="2"/>
    </font>
    <font>
      <sz val="9"/>
      <color theme="1"/>
      <name val="Arial"/>
      <family val="2"/>
    </font>
    <font>
      <sz val="9"/>
      <color theme="3" tint="-0.499984740745262"/>
      <name val="Calibri"/>
      <family val="2"/>
      <scheme val="minor"/>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indexed="12"/>
      <name val="Calibri"/>
      <family val="2"/>
      <scheme val="minor"/>
    </font>
    <font>
      <b/>
      <sz val="14"/>
      <color indexed="62"/>
      <name val="Calibri"/>
      <family val="2"/>
      <scheme val="minor"/>
    </font>
    <font>
      <b/>
      <sz val="14"/>
      <color indexed="9"/>
      <name val="Calibri"/>
      <family val="2"/>
      <scheme val="minor"/>
    </font>
    <font>
      <b/>
      <sz val="14"/>
      <color indexed="63"/>
      <name val="Calibri"/>
      <family val="2"/>
      <scheme val="minor"/>
    </font>
    <font>
      <b/>
      <sz val="14"/>
      <color rgb="FFFFFF00"/>
      <name val="Calibri"/>
      <family val="2"/>
      <scheme val="minor"/>
    </font>
    <font>
      <sz val="14"/>
      <color theme="1"/>
      <name val="Calibri"/>
      <family val="2"/>
      <scheme val="minor"/>
    </font>
    <font>
      <sz val="14"/>
      <color theme="0"/>
      <name val="Calibri"/>
      <family val="2"/>
      <scheme val="minor"/>
    </font>
    <font>
      <sz val="14"/>
      <color indexed="9"/>
      <name val="Calibri"/>
      <family val="2"/>
      <scheme val="minor"/>
    </font>
    <font>
      <b/>
      <sz val="11"/>
      <color theme="4" tint="-0.499984740745262"/>
      <name val="Calibri"/>
      <family val="2"/>
      <scheme val="minor"/>
    </font>
    <font>
      <sz val="14"/>
      <color rgb="FFC00000"/>
      <name val="Calibri"/>
      <family val="2"/>
      <scheme val="minor"/>
    </font>
    <font>
      <b/>
      <sz val="12"/>
      <color theme="0"/>
      <name val="Calibri"/>
      <family val="2"/>
      <scheme val="minor"/>
    </font>
    <font>
      <b/>
      <sz val="14"/>
      <color indexed="12"/>
      <name val="Calibri"/>
      <family val="2"/>
      <scheme val="minor"/>
    </font>
    <font>
      <sz val="14"/>
      <color indexed="62"/>
      <name val="Calibri"/>
      <family val="2"/>
      <scheme val="minor"/>
    </font>
    <font>
      <b/>
      <sz val="14"/>
      <color indexed="20"/>
      <name val="Calibri"/>
      <family val="2"/>
      <scheme val="minor"/>
    </font>
    <font>
      <b/>
      <sz val="14"/>
      <color theme="4" tint="-0.249977111117893"/>
      <name val="Calibri"/>
      <family val="2"/>
      <scheme val="minor"/>
    </font>
    <font>
      <b/>
      <sz val="14"/>
      <color theme="4" tint="-0.499984740745262"/>
      <name val="Calibri"/>
      <family val="2"/>
      <scheme val="minor"/>
    </font>
    <font>
      <b/>
      <vertAlign val="superscript"/>
      <sz val="14"/>
      <name val="Calibri"/>
      <family val="2"/>
      <scheme val="minor"/>
    </font>
    <font>
      <b/>
      <sz val="14"/>
      <color theme="0"/>
      <name val="Calibri"/>
      <family val="2"/>
      <scheme val="minor"/>
    </font>
    <font>
      <b/>
      <sz val="14"/>
      <color rgb="FFC00000"/>
      <name val="Calibri"/>
      <family val="2"/>
      <scheme val="minor"/>
    </font>
    <font>
      <b/>
      <sz val="14"/>
      <color rgb="FFFF0000"/>
      <name val="Calibri"/>
      <family val="2"/>
      <scheme val="minor"/>
    </font>
    <font>
      <b/>
      <sz val="14"/>
      <color indexed="17"/>
      <name val="Calibri"/>
      <family val="2"/>
      <scheme val="minor"/>
    </font>
    <font>
      <sz val="14"/>
      <color rgb="FFFF0000"/>
      <name val="Calibri"/>
      <family val="2"/>
      <scheme val="minor"/>
    </font>
    <font>
      <sz val="14"/>
      <color indexed="23"/>
      <name val="Calibri"/>
      <family val="2"/>
      <scheme val="minor"/>
    </font>
    <font>
      <b/>
      <sz val="14"/>
      <color theme="0" tint="-0.249977111117893"/>
      <name val="Calibri"/>
      <family val="2"/>
      <scheme val="minor"/>
    </font>
    <font>
      <sz val="14"/>
      <color indexed="8"/>
      <name val="Calibri"/>
      <family val="2"/>
      <scheme val="minor"/>
    </font>
    <font>
      <b/>
      <sz val="14"/>
      <color indexed="8"/>
      <name val="Calibri"/>
      <family val="2"/>
      <scheme val="minor"/>
    </font>
    <font>
      <sz val="12"/>
      <color indexed="62"/>
      <name val="Calibri"/>
      <family val="2"/>
      <scheme val="minor"/>
    </font>
    <font>
      <b/>
      <sz val="12"/>
      <color rgb="FF002060"/>
      <name val="Arial"/>
      <family val="2"/>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b/>
      <sz val="10"/>
      <color theme="0"/>
      <name val="Arial"/>
      <family val="2"/>
    </font>
    <font>
      <sz val="8"/>
      <color theme="0" tint="-0.499984740745262"/>
      <name val="Calibri"/>
      <family val="2"/>
      <scheme val="minor"/>
    </font>
    <font>
      <sz val="9"/>
      <color theme="5" tint="-0.249977111117893"/>
      <name val="Arial"/>
      <family val="2"/>
    </font>
    <font>
      <sz val="10"/>
      <color indexed="8"/>
      <name val="Calibri"/>
      <family val="2"/>
      <scheme val="minor"/>
    </font>
    <font>
      <sz val="10"/>
      <color rgb="FF0066FF"/>
      <name val="Calibri"/>
      <family val="2"/>
      <scheme val="minor"/>
    </font>
    <font>
      <b/>
      <u/>
      <sz val="10"/>
      <color theme="1"/>
      <name val="Calibri"/>
      <family val="2"/>
      <scheme val="minor"/>
    </font>
    <font>
      <sz val="10"/>
      <color theme="3"/>
      <name val="Calibri"/>
      <family val="2"/>
      <scheme val="minor"/>
    </font>
    <font>
      <sz val="10"/>
      <color rgb="FF0070C0"/>
      <name val="Calibri"/>
      <family val="2"/>
      <scheme val="minor"/>
    </font>
    <font>
      <sz val="10"/>
      <color rgb="FFFF0000"/>
      <name val="Calibri"/>
      <family val="2"/>
      <scheme val="minor"/>
    </font>
    <font>
      <sz val="9"/>
      <color theme="0" tint="-0.499984740745262"/>
      <name val="Calibri"/>
      <family val="2"/>
      <scheme val="minor"/>
    </font>
    <font>
      <b/>
      <sz val="10"/>
      <color theme="0" tint="-0.499984740745262"/>
      <name val="Calibri"/>
      <family val="2"/>
      <scheme val="minor"/>
    </font>
    <font>
      <sz val="10"/>
      <name val="Arial"/>
    </font>
    <font>
      <sz val="8"/>
      <color rgb="FF00B050"/>
      <name val="Arial"/>
      <family val="2"/>
    </font>
  </fonts>
  <fills count="100">
    <fill>
      <patternFill patternType="none"/>
    </fill>
    <fill>
      <patternFill patternType="gray125"/>
    </fill>
    <fill>
      <patternFill patternType="solid">
        <fgColor theme="2"/>
        <bgColor indexed="64"/>
      </patternFill>
    </fill>
    <fill>
      <patternFill patternType="solid">
        <fgColor indexed="9"/>
        <bgColor indexed="9"/>
      </patternFill>
    </fill>
    <fill>
      <patternFill patternType="solid">
        <fgColor rgb="FFFFFF00"/>
        <bgColor indexed="64"/>
      </patternFill>
    </fill>
    <fill>
      <patternFill patternType="solid">
        <fgColor indexed="9"/>
        <bgColor indexed="64"/>
      </patternFill>
    </fill>
    <fill>
      <patternFill patternType="solid">
        <fgColor indexed="51"/>
        <bgColor indexed="9"/>
      </patternFill>
    </fill>
    <fill>
      <patternFill patternType="solid">
        <fgColor rgb="FF92D050"/>
        <bgColor indexed="64"/>
      </patternFill>
    </fill>
    <fill>
      <patternFill patternType="solid">
        <fgColor indexed="57"/>
        <bgColor indexed="64"/>
      </patternFill>
    </fill>
    <fill>
      <patternFill patternType="solid">
        <fgColor theme="0" tint="-4.9989318521683403E-2"/>
        <bgColor indexed="9"/>
      </patternFill>
    </fill>
    <fill>
      <patternFill patternType="solid">
        <fgColor theme="0"/>
        <bgColor indexed="9"/>
      </patternFill>
    </fill>
    <fill>
      <patternFill patternType="solid">
        <fgColor theme="9" tint="0.39997558519241921"/>
        <bgColor indexed="64"/>
      </patternFill>
    </fill>
    <fill>
      <patternFill patternType="solid">
        <fgColor rgb="FFFFFFEB"/>
        <bgColor indexed="64"/>
      </patternFill>
    </fill>
    <fill>
      <patternFill patternType="solid">
        <fgColor rgb="FFFFFFB9"/>
        <bgColor indexed="64"/>
      </patternFill>
    </fill>
    <fill>
      <patternFill patternType="solid">
        <fgColor indexed="22"/>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EFF4FB"/>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E5E0C8"/>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4"/>
        <bgColor indexed="64"/>
      </patternFill>
    </fill>
    <fill>
      <patternFill patternType="solid">
        <fgColor theme="0" tint="-0.34998626667073579"/>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rgb="FF00B050"/>
        <bgColor indexed="64"/>
      </patternFill>
    </fill>
    <fill>
      <patternFill patternType="solid">
        <fgColor theme="9" tint="0.59999389629810485"/>
        <bgColor indexed="65"/>
      </patternFill>
    </fill>
    <fill>
      <patternFill patternType="solid">
        <fgColor theme="8" tint="0.39997558519241921"/>
        <bgColor indexed="64"/>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0" tint="-0.14999847407452621"/>
        <bgColor indexed="9"/>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6"/>
        <bgColor indexed="64"/>
      </patternFill>
    </fill>
    <fill>
      <patternFill patternType="solid">
        <fgColor theme="3" tint="0.39997558519241921"/>
        <bgColor indexed="64"/>
      </patternFill>
    </fill>
    <fill>
      <patternFill patternType="solid">
        <fgColor theme="7" tint="-0.249977111117893"/>
        <bgColor indexed="64"/>
      </patternFill>
    </fill>
    <fill>
      <patternFill patternType="solid">
        <fgColor rgb="FFFFFBF7"/>
        <bgColor indexed="64"/>
      </patternFill>
    </fill>
    <fill>
      <patternFill patternType="solid">
        <fgColor theme="7" tint="0.59999389629810485"/>
        <bgColor indexed="64"/>
      </patternFill>
    </fill>
  </fills>
  <borders count="328">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theme="0" tint="-0.14999847407452621"/>
      </left>
      <right/>
      <top style="thin">
        <color theme="0" tint="-0.14999847407452621"/>
      </top>
      <bottom style="thin">
        <color theme="0" tint="-0.14999847407452621"/>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thin">
        <color indexed="55"/>
      </bottom>
      <diagonal/>
    </border>
    <border>
      <left/>
      <right/>
      <top/>
      <bottom style="thin">
        <color indexed="55"/>
      </bottom>
      <diagonal/>
    </border>
    <border>
      <left style="thin">
        <color indexed="64"/>
      </left>
      <right style="thin">
        <color indexed="55"/>
      </right>
      <top style="thin">
        <color indexed="55"/>
      </top>
      <bottom style="thin">
        <color indexed="55"/>
      </bottom>
      <diagonal/>
    </border>
    <border>
      <left style="thin">
        <color indexed="55"/>
      </left>
      <right style="thin">
        <color indexed="64"/>
      </right>
      <top style="thin">
        <color indexed="55"/>
      </top>
      <bottom style="thin">
        <color indexed="55"/>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theme="0" tint="-0.24994659260841701"/>
      </left>
      <right style="thin">
        <color indexed="55"/>
      </right>
      <top style="thin">
        <color indexed="22"/>
      </top>
      <bottom style="thin">
        <color theme="0" tint="-0.24994659260841701"/>
      </bottom>
      <diagonal/>
    </border>
    <border>
      <left style="thin">
        <color indexed="22"/>
      </left>
      <right style="thin">
        <color indexed="55"/>
      </right>
      <top style="thin">
        <color indexed="22"/>
      </top>
      <bottom style="thin">
        <color theme="0" tint="-0.24994659260841701"/>
      </bottom>
      <diagonal/>
    </border>
    <border>
      <left style="thin">
        <color theme="0" tint="-0.34998626667073579"/>
      </left>
      <right style="thin">
        <color theme="0" tint="-0.34998626667073579"/>
      </right>
      <top/>
      <bottom style="thin">
        <color theme="0" tint="-0.34998626667073579"/>
      </bottom>
      <diagonal/>
    </border>
    <border>
      <left/>
      <right style="thin">
        <color indexed="55"/>
      </right>
      <top/>
      <bottom style="thin">
        <color indexed="55"/>
      </bottom>
      <diagonal/>
    </border>
    <border>
      <left style="medium">
        <color indexed="64"/>
      </left>
      <right style="thin">
        <color rgb="FF000000"/>
      </right>
      <top style="medium">
        <color indexed="64"/>
      </top>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top/>
      <bottom style="thin">
        <color rgb="FF000000"/>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medium">
        <color indexed="64"/>
      </left>
      <right style="thin">
        <color theme="0" tint="-0.24994659260841701"/>
      </right>
      <top style="thin">
        <color theme="0" tint="-0.249977111117893"/>
      </top>
      <bottom style="thin">
        <color theme="0" tint="-0.24994659260841701"/>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indexed="64"/>
      </left>
      <right style="thin">
        <color indexed="55"/>
      </right>
      <top style="thin">
        <color indexed="55"/>
      </top>
      <bottom/>
      <diagonal/>
    </border>
    <border>
      <left style="thin">
        <color indexed="55"/>
      </left>
      <right style="thin">
        <color indexed="64"/>
      </right>
      <top style="thin">
        <color indexed="55"/>
      </top>
      <bottom/>
      <diagonal/>
    </border>
    <border>
      <left style="thin">
        <color indexed="55"/>
      </left>
      <right/>
      <top style="thin">
        <color indexed="55"/>
      </top>
      <bottom/>
      <diagonal/>
    </border>
    <border>
      <left style="thin">
        <color theme="0" tint="-0.14999847407452621"/>
      </left>
      <right style="thin">
        <color theme="0" tint="-0.14999847407452621"/>
      </right>
      <top style="thin">
        <color theme="0" tint="-0.14999847407452621"/>
      </top>
      <bottom/>
      <diagonal/>
    </border>
    <border>
      <left style="thin">
        <color indexed="64"/>
      </left>
      <right style="thin">
        <color indexed="55"/>
      </right>
      <top style="medium">
        <color indexed="64"/>
      </top>
      <bottom style="medium">
        <color indexed="64"/>
      </bottom>
      <diagonal/>
    </border>
    <border>
      <left style="thin">
        <color indexed="55"/>
      </left>
      <right style="thin">
        <color indexed="64"/>
      </right>
      <top style="medium">
        <color indexed="64"/>
      </top>
      <bottom style="medium">
        <color indexed="64"/>
      </bottom>
      <diagonal/>
    </border>
    <border>
      <left style="thin">
        <color indexed="55"/>
      </left>
      <right/>
      <top style="medium">
        <color indexed="64"/>
      </top>
      <bottom style="medium">
        <color indexed="64"/>
      </bottom>
      <diagonal/>
    </border>
    <border>
      <left style="thin">
        <color theme="0" tint="-0.14999847407452621"/>
      </left>
      <right style="thin">
        <color theme="0" tint="-0.14999847407452621"/>
      </right>
      <top style="medium">
        <color indexed="64"/>
      </top>
      <bottom style="medium">
        <color indexed="64"/>
      </bottom>
      <diagonal/>
    </border>
    <border>
      <left style="thin">
        <color theme="0" tint="-0.14999847407452621"/>
      </left>
      <right style="medium">
        <color indexed="64"/>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style="medium">
        <color indexed="64"/>
      </left>
      <right style="medium">
        <color theme="0" tint="-0.14996795556505021"/>
      </right>
      <top style="medium">
        <color indexed="64"/>
      </top>
      <bottom/>
      <diagonal/>
    </border>
    <border>
      <left/>
      <right style="thin">
        <color theme="0" tint="-4.9989318521683403E-2"/>
      </right>
      <top style="medium">
        <color indexed="64"/>
      </top>
      <bottom/>
      <diagonal/>
    </border>
    <border>
      <left/>
      <right style="thin">
        <color theme="0" tint="-4.9989318521683403E-2"/>
      </right>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24994659260841701"/>
      </left>
      <right style="thin">
        <color theme="0" tint="-4.9989318521683403E-2"/>
      </right>
      <top/>
      <bottom style="thin">
        <color theme="0" tint="-0.24994659260841701"/>
      </bottom>
      <diagonal/>
    </border>
    <border>
      <left style="thin">
        <color theme="0" tint="-0.24994659260841701"/>
      </left>
      <right style="thin">
        <color theme="0" tint="-4.9989318521683403E-2"/>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thin">
        <color theme="0" tint="-0.249977111117893"/>
      </bottom>
      <diagonal/>
    </border>
    <border>
      <left style="thin">
        <color theme="0" tint="-0.24994659260841701"/>
      </left>
      <right style="thin">
        <color theme="0" tint="-4.9989318521683403E-2"/>
      </right>
      <top style="thin">
        <color theme="0" tint="-0.24994659260841701"/>
      </top>
      <bottom style="thin">
        <color theme="0" tint="-0.249977111117893"/>
      </bottom>
      <diagonal/>
    </border>
    <border>
      <left/>
      <right style="thin">
        <color indexed="55"/>
      </right>
      <top style="thin">
        <color indexed="55"/>
      </top>
      <bottom/>
      <diagonal/>
    </border>
    <border>
      <left style="thin">
        <color indexed="55"/>
      </left>
      <right style="thin">
        <color indexed="55"/>
      </right>
      <top style="thin">
        <color indexed="55"/>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thin">
        <color indexed="55"/>
      </left>
      <right style="thin">
        <color indexed="55"/>
      </right>
      <top/>
      <bottom style="thin">
        <color indexed="55"/>
      </bottom>
      <diagonal/>
    </border>
    <border>
      <left style="thin">
        <color indexed="55"/>
      </left>
      <right/>
      <top/>
      <bottom style="thin">
        <color indexed="55"/>
      </bottom>
      <diagonal/>
    </border>
    <border>
      <left style="medium">
        <color indexed="64"/>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medium">
        <color indexed="64"/>
      </right>
      <top/>
      <bottom style="thin">
        <color theme="0" tint="-0.14999847407452621"/>
      </bottom>
      <diagonal/>
    </border>
    <border>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medium">
        <color indexed="64"/>
      </left>
      <right style="thin">
        <color theme="0" tint="-0.14999847407452621"/>
      </right>
      <top style="medium">
        <color indexed="64"/>
      </top>
      <bottom style="medium">
        <color indexed="64"/>
      </bottom>
      <diagonal/>
    </border>
    <border>
      <left style="thin">
        <color theme="0" tint="-0.24994659260841701"/>
      </left>
      <right style="thin">
        <color theme="0" tint="-4.9989318521683403E-2"/>
      </right>
      <top style="medium">
        <color indexed="64"/>
      </top>
      <bottom style="medium">
        <color indexed="64"/>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64"/>
      </left>
      <right style="thin">
        <color indexed="64"/>
      </right>
      <top style="medium">
        <color indexed="64"/>
      </top>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style="thin">
        <color theme="0" tint="-0.34998626667073579"/>
      </left>
      <right style="thin">
        <color theme="0" tint="-0.34998626667073579"/>
      </right>
      <top style="thin">
        <color theme="0" tint="-0.34998626667073579"/>
      </top>
      <bottom style="thin">
        <color theme="0" tint="-0.24994659260841701"/>
      </bottom>
      <diagonal/>
    </border>
    <border>
      <left style="thin">
        <color theme="0" tint="-0.34998626667073579"/>
      </left>
      <right/>
      <top/>
      <bottom/>
      <diagonal/>
    </border>
    <border>
      <left/>
      <right style="thin">
        <color theme="0" tint="-0.249977111117893"/>
      </right>
      <top/>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theme="0" tint="-0.34998626667073579"/>
      </right>
      <top style="thin">
        <color theme="0" tint="-0.24994659260841701"/>
      </top>
      <bottom style="thin">
        <color theme="0" tint="-0.24994659260841701"/>
      </bottom>
      <diagonal/>
    </border>
    <border>
      <left/>
      <right/>
      <top/>
      <bottom style="thin">
        <color theme="0" tint="-0.14993743705557422"/>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249977111117893"/>
      </left>
      <right style="thin">
        <color indexed="55"/>
      </right>
      <top style="thin">
        <color theme="0" tint="-0.249977111117893"/>
      </top>
      <bottom style="thin">
        <color theme="0" tint="-0.249977111117893"/>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thin">
        <color theme="0" tint="-0.34998626667073579"/>
      </right>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indexed="55"/>
      </left>
      <right/>
      <top/>
      <bottom/>
      <diagonal/>
    </border>
    <border>
      <left style="thin">
        <color theme="0" tint="-0.24994659260841701"/>
      </left>
      <right style="medium">
        <color theme="0" tint="-0.34998626667073579"/>
      </right>
      <top style="thin">
        <color theme="0" tint="-0.24994659260841701"/>
      </top>
      <bottom style="thin">
        <color theme="0" tint="-0.24994659260841701"/>
      </bottom>
      <diagonal/>
    </border>
    <border>
      <left style="medium">
        <color indexed="64"/>
      </left>
      <right/>
      <top style="medium">
        <color indexed="64"/>
      </top>
      <bottom style="thin">
        <color indexed="22"/>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theme="0" tint="-0.249977111117893"/>
      </left>
      <right style="thin">
        <color indexed="22"/>
      </right>
      <top style="medium">
        <color indexed="64"/>
      </top>
      <bottom style="thin">
        <color theme="0" tint="-0.249977111117893"/>
      </bottom>
      <diagonal/>
    </border>
    <border>
      <left style="thin">
        <color indexed="22"/>
      </left>
      <right style="thin">
        <color indexed="22"/>
      </right>
      <top style="medium">
        <color indexed="64"/>
      </top>
      <bottom style="thin">
        <color theme="0" tint="-0.249977111117893"/>
      </bottom>
      <diagonal/>
    </border>
    <border>
      <left style="thin">
        <color indexed="22"/>
      </left>
      <right style="thin">
        <color theme="0" tint="-0.249977111117893"/>
      </right>
      <top style="medium">
        <color indexed="64"/>
      </top>
      <bottom style="thin">
        <color theme="0" tint="-0.249977111117893"/>
      </bottom>
      <diagonal/>
    </border>
    <border>
      <left style="thin">
        <color theme="0" tint="-0.249977111117893"/>
      </left>
      <right/>
      <top style="medium">
        <color indexed="64"/>
      </top>
      <bottom style="thin">
        <color theme="0" tint="-0.249977111117893"/>
      </bottom>
      <diagonal/>
    </border>
    <border>
      <left/>
      <right/>
      <top style="medium">
        <color indexed="64"/>
      </top>
      <bottom style="thin">
        <color theme="0" tint="-0.249977111117893"/>
      </bottom>
      <diagonal/>
    </border>
    <border>
      <left/>
      <right/>
      <top style="medium">
        <color indexed="64"/>
      </top>
      <bottom style="thin">
        <color theme="0" tint="-0.24994659260841701"/>
      </bottom>
      <diagonal/>
    </border>
    <border>
      <left style="thin">
        <color theme="0" tint="-0.24994659260841701"/>
      </left>
      <right style="thin">
        <color indexed="55"/>
      </right>
      <top style="medium">
        <color indexed="64"/>
      </top>
      <bottom style="thin">
        <color theme="0" tint="-0.24994659260841701"/>
      </bottom>
      <diagonal/>
    </border>
    <border>
      <left style="thin">
        <color indexed="22"/>
      </left>
      <right style="thin">
        <color indexed="55"/>
      </right>
      <top style="medium">
        <color indexed="64"/>
      </top>
      <bottom style="thin">
        <color theme="0" tint="-0.24994659260841701"/>
      </bottom>
      <diagonal/>
    </border>
    <border>
      <left style="thin">
        <color indexed="64"/>
      </left>
      <right/>
      <top/>
      <bottom style="medium">
        <color indexed="64"/>
      </bottom>
      <diagonal/>
    </border>
    <border>
      <left style="thin">
        <color theme="0" tint="-0.34998626667073579"/>
      </left>
      <right style="thin">
        <color theme="0" tint="-0.34998626667073579"/>
      </right>
      <top style="thin">
        <color theme="0" tint="-0.34998626667073579"/>
      </top>
      <bottom/>
      <diagonal/>
    </border>
    <border>
      <left/>
      <right style="medium">
        <color indexed="64"/>
      </right>
      <top style="medium">
        <color indexed="64"/>
      </top>
      <bottom style="thin">
        <color indexed="64"/>
      </bottom>
      <diagonal/>
    </border>
    <border>
      <left style="thin">
        <color indexed="22"/>
      </left>
      <right style="thin">
        <color indexed="22"/>
      </right>
      <top style="thin">
        <color indexed="22"/>
      </top>
      <bottom/>
      <diagonal/>
    </border>
  </borders>
  <cellStyleXfs count="91">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164" fontId="1" fillId="0" borderId="0" applyFont="0" applyFill="0" applyBorder="0" applyAlignment="0" applyProtection="0"/>
    <xf numFmtId="0" fontId="33" fillId="0" borderId="0" applyNumberFormat="0" applyFill="0" applyBorder="0" applyAlignment="0" applyProtection="0">
      <alignment vertical="top"/>
      <protection locked="0"/>
    </xf>
    <xf numFmtId="0" fontId="87" fillId="0" borderId="0"/>
    <xf numFmtId="0" fontId="86" fillId="38" borderId="100" applyNumberFormat="0" applyAlignment="0" applyProtection="0"/>
    <xf numFmtId="0" fontId="2" fillId="0" borderId="0"/>
    <xf numFmtId="0" fontId="88" fillId="0" borderId="0" applyNumberFormat="0" applyFill="0" applyBorder="0" applyAlignment="0" applyProtection="0">
      <alignment vertical="top"/>
      <protection locked="0"/>
    </xf>
    <xf numFmtId="0" fontId="90" fillId="0" borderId="0"/>
    <xf numFmtId="0" fontId="1" fillId="0" borderId="0"/>
    <xf numFmtId="0" fontId="88" fillId="0" borderId="0" applyNumberFormat="0" applyFill="0" applyBorder="0" applyAlignment="0" applyProtection="0"/>
    <xf numFmtId="9" fontId="90" fillId="0" borderId="0" applyFont="0" applyFill="0" applyBorder="0" applyAlignment="0" applyProtection="0"/>
    <xf numFmtId="0" fontId="94" fillId="0" borderId="0"/>
    <xf numFmtId="171" fontId="2" fillId="0" borderId="0" applyFont="0" applyFill="0" applyBorder="0" applyAlignment="0" applyProtection="0"/>
    <xf numFmtId="9" fontId="2" fillId="0" borderId="0" applyFont="0" applyFill="0" applyBorder="0" applyAlignment="0" applyProtection="0"/>
    <xf numFmtId="0" fontId="1" fillId="47" borderId="0" applyNumberFormat="0" applyBorder="0" applyAlignment="0" applyProtection="0"/>
    <xf numFmtId="0" fontId="110"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2" fillId="0" borderId="0"/>
    <xf numFmtId="0" fontId="148" fillId="0" borderId="0"/>
    <xf numFmtId="0" fontId="1" fillId="0" borderId="0"/>
    <xf numFmtId="0" fontId="149" fillId="0" borderId="0"/>
    <xf numFmtId="0" fontId="151" fillId="0" borderId="0" applyNumberFormat="0" applyFill="0" applyBorder="0" applyAlignment="0" applyProtection="0"/>
    <xf numFmtId="0" fontId="152" fillId="0" borderId="171" applyNumberFormat="0" applyFill="0" applyAlignment="0" applyProtection="0"/>
    <xf numFmtId="0" fontId="153" fillId="0" borderId="172" applyNumberFormat="0" applyFill="0" applyAlignment="0" applyProtection="0"/>
    <xf numFmtId="0" fontId="154" fillId="0" borderId="173" applyNumberFormat="0" applyFill="0" applyAlignment="0" applyProtection="0"/>
    <xf numFmtId="0" fontId="154" fillId="0" borderId="0" applyNumberFormat="0" applyFill="0" applyBorder="0" applyAlignment="0" applyProtection="0"/>
    <xf numFmtId="0" fontId="155" fillId="54" borderId="0" applyNumberFormat="0" applyBorder="0" applyAlignment="0" applyProtection="0"/>
    <xf numFmtId="0" fontId="156" fillId="55" borderId="0" applyNumberFormat="0" applyBorder="0" applyAlignment="0" applyProtection="0"/>
    <xf numFmtId="0" fontId="157" fillId="56" borderId="0" applyNumberFormat="0" applyBorder="0" applyAlignment="0" applyProtection="0"/>
    <xf numFmtId="0" fontId="86" fillId="57" borderId="100" applyNumberFormat="0" applyAlignment="0" applyProtection="0"/>
    <xf numFmtId="0" fontId="158" fillId="58" borderId="174" applyNumberFormat="0" applyAlignment="0" applyProtection="0"/>
    <xf numFmtId="0" fontId="159" fillId="58" borderId="100" applyNumberFormat="0" applyAlignment="0" applyProtection="0"/>
    <xf numFmtId="0" fontId="160" fillId="0" borderId="175" applyNumberFormat="0" applyFill="0" applyAlignment="0" applyProtection="0"/>
    <xf numFmtId="0" fontId="161" fillId="59" borderId="176" applyNumberFormat="0" applyAlignment="0" applyProtection="0"/>
    <xf numFmtId="0" fontId="105" fillId="0" borderId="0" applyNumberFormat="0" applyFill="0" applyBorder="0" applyAlignment="0" applyProtection="0"/>
    <xf numFmtId="0" fontId="1" fillId="60" borderId="177" applyNumberFormat="0" applyFont="0" applyAlignment="0" applyProtection="0"/>
    <xf numFmtId="0" fontId="162" fillId="0" borderId="0" applyNumberFormat="0" applyFill="0" applyBorder="0" applyAlignment="0" applyProtection="0"/>
    <xf numFmtId="0" fontId="61" fillId="0" borderId="178" applyNumberFormat="0" applyFill="0" applyAlignment="0" applyProtection="0"/>
    <xf numFmtId="0" fontId="163"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63" fillId="64" borderId="0" applyNumberFormat="0" applyBorder="0" applyAlignment="0" applyProtection="0"/>
    <xf numFmtId="0" fontId="163"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63" fillId="68" borderId="0" applyNumberFormat="0" applyBorder="0" applyAlignment="0" applyProtection="0"/>
    <xf numFmtId="0" fontId="163"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63" fillId="72" borderId="0" applyNumberFormat="0" applyBorder="0" applyAlignment="0" applyProtection="0"/>
    <xf numFmtId="0" fontId="163"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63" fillId="76" borderId="0" applyNumberFormat="0" applyBorder="0" applyAlignment="0" applyProtection="0"/>
    <xf numFmtId="0" fontId="163" fillId="77"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63" fillId="80" borderId="0" applyNumberFormat="0" applyBorder="0" applyAlignment="0" applyProtection="0"/>
    <xf numFmtId="0" fontId="163" fillId="81" borderId="0" applyNumberFormat="0" applyBorder="0" applyAlignment="0" applyProtection="0"/>
    <xf numFmtId="0" fontId="1" fillId="82" borderId="0" applyNumberFormat="0" applyBorder="0" applyAlignment="0" applyProtection="0"/>
    <xf numFmtId="0" fontId="163" fillId="83" borderId="0" applyNumberFormat="0" applyBorder="0" applyAlignment="0" applyProtection="0"/>
    <xf numFmtId="0" fontId="1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1" fillId="0" borderId="0" applyNumberFormat="0" applyFill="0" applyBorder="0" applyAlignment="0" applyProtection="0"/>
    <xf numFmtId="0" fontId="177" fillId="0" borderId="0"/>
    <xf numFmtId="0" fontId="180" fillId="0" borderId="0"/>
    <xf numFmtId="0" fontId="2" fillId="0" borderId="0"/>
    <xf numFmtId="0" fontId="2" fillId="0" borderId="0"/>
    <xf numFmtId="0" fontId="228" fillId="0" borderId="0"/>
  </cellStyleXfs>
  <cellXfs count="2397">
    <xf numFmtId="0" fontId="0" fillId="0" borderId="0" xfId="0"/>
    <xf numFmtId="3" fontId="0" fillId="0" borderId="0" xfId="0" applyNumberFormat="1"/>
    <xf numFmtId="0" fontId="5" fillId="0" borderId="0" xfId="0" applyFont="1"/>
    <xf numFmtId="0" fontId="7" fillId="3" borderId="3" xfId="0" applyFont="1" applyFill="1" applyBorder="1"/>
    <xf numFmtId="3" fontId="5" fillId="0" borderId="0" xfId="0" applyNumberFormat="1" applyFont="1"/>
    <xf numFmtId="0" fontId="0" fillId="0" borderId="0" xfId="0" applyAlignment="1">
      <alignment horizontal="center"/>
    </xf>
    <xf numFmtId="9" fontId="0" fillId="0" borderId="0" xfId="2" applyFont="1"/>
    <xf numFmtId="9" fontId="5" fillId="0" borderId="0" xfId="2" applyFont="1"/>
    <xf numFmtId="166" fontId="5" fillId="0" borderId="0" xfId="2" applyNumberFormat="1" applyFont="1"/>
    <xf numFmtId="4" fontId="5" fillId="0" borderId="0" xfId="0" applyNumberFormat="1" applyFont="1"/>
    <xf numFmtId="169" fontId="5" fillId="0" borderId="0" xfId="0" applyNumberFormat="1" applyFont="1"/>
    <xf numFmtId="3" fontId="5" fillId="4" borderId="0" xfId="0" applyNumberFormat="1" applyFont="1" applyFill="1"/>
    <xf numFmtId="0" fontId="5" fillId="7" borderId="0" xfId="0" applyFont="1" applyFill="1"/>
    <xf numFmtId="0" fontId="5" fillId="0" borderId="0" xfId="0" applyFont="1" applyAlignment="1">
      <alignment horizontal="center"/>
    </xf>
    <xf numFmtId="0" fontId="5" fillId="0" borderId="0" xfId="0" applyFont="1" applyAlignment="1">
      <alignment horizontal="left"/>
    </xf>
    <xf numFmtId="167" fontId="5" fillId="0" borderId="0" xfId="1" applyNumberFormat="1" applyFont="1" applyAlignment="1">
      <alignment horizontal="left"/>
    </xf>
    <xf numFmtId="3" fontId="9" fillId="0" borderId="0" xfId="0" applyNumberFormat="1" applyFont="1" applyAlignment="1">
      <alignment vertical="center"/>
    </xf>
    <xf numFmtId="3" fontId="9" fillId="8" borderId="0" xfId="0" applyNumberFormat="1" applyFont="1" applyFill="1" applyAlignment="1">
      <alignment vertical="center"/>
    </xf>
    <xf numFmtId="3" fontId="2" fillId="0" borderId="0" xfId="0" applyNumberFormat="1" applyFont="1" applyAlignment="1">
      <alignment vertical="center"/>
    </xf>
    <xf numFmtId="3" fontId="2" fillId="5" borderId="14" xfId="0" applyNumberFormat="1" applyFont="1" applyFill="1" applyBorder="1" applyAlignment="1">
      <alignment horizontal="center" vertical="center"/>
    </xf>
    <xf numFmtId="3" fontId="10" fillId="5" borderId="15" xfId="0" applyNumberFormat="1" applyFont="1" applyFill="1" applyBorder="1" applyAlignment="1">
      <alignment horizontal="center" vertical="center" wrapText="1"/>
    </xf>
    <xf numFmtId="3" fontId="10" fillId="5" borderId="16" xfId="0" applyNumberFormat="1" applyFont="1" applyFill="1" applyBorder="1" applyAlignment="1">
      <alignment horizontal="center" vertical="center" wrapText="1"/>
    </xf>
    <xf numFmtId="3" fontId="10" fillId="5" borderId="17" xfId="0" applyNumberFormat="1" applyFont="1" applyFill="1" applyBorder="1" applyAlignment="1">
      <alignment horizontal="center" vertical="center" wrapText="1"/>
    </xf>
    <xf numFmtId="3" fontId="10" fillId="0" borderId="18" xfId="0" applyNumberFormat="1" applyFont="1" applyBorder="1" applyAlignment="1">
      <alignment horizontal="left" vertical="center" wrapText="1"/>
    </xf>
    <xf numFmtId="3" fontId="10" fillId="0" borderId="19" xfId="0" applyNumberFormat="1" applyFont="1" applyBorder="1" applyAlignment="1">
      <alignment horizontal="right" vertical="center"/>
    </xf>
    <xf numFmtId="3" fontId="10" fillId="0" borderId="10" xfId="0" applyNumberFormat="1" applyFont="1" applyBorder="1" applyAlignment="1">
      <alignment horizontal="right" vertical="center"/>
    </xf>
    <xf numFmtId="3" fontId="10" fillId="0" borderId="20" xfId="0" applyNumberFormat="1" applyFont="1" applyBorder="1" applyAlignment="1">
      <alignment horizontal="left" vertical="center" wrapText="1"/>
    </xf>
    <xf numFmtId="3" fontId="10" fillId="0" borderId="21" xfId="0" applyNumberFormat="1" applyFont="1" applyBorder="1" applyAlignment="1">
      <alignment horizontal="left" vertical="center" wrapText="1"/>
    </xf>
    <xf numFmtId="0" fontId="5" fillId="0" borderId="0" xfId="0" applyFont="1" applyAlignment="1">
      <alignment wrapText="1"/>
    </xf>
    <xf numFmtId="3" fontId="0" fillId="0" borderId="0" xfId="0" applyNumberFormat="1" applyAlignment="1">
      <alignment wrapText="1"/>
    </xf>
    <xf numFmtId="0" fontId="0" fillId="0" borderId="0" xfId="0" applyAlignment="1">
      <alignment wrapText="1"/>
    </xf>
    <xf numFmtId="3" fontId="0" fillId="0" borderId="0" xfId="0" applyNumberFormat="1" applyAlignment="1">
      <alignment vertical="center" wrapText="1"/>
    </xf>
    <xf numFmtId="0" fontId="0" fillId="0" borderId="0" xfId="0" applyAlignment="1">
      <alignment vertical="center" wrapText="1"/>
    </xf>
    <xf numFmtId="9" fontId="11" fillId="0" borderId="0" xfId="0" applyNumberFormat="1" applyFont="1"/>
    <xf numFmtId="0" fontId="11" fillId="0" borderId="0" xfId="0" applyFont="1"/>
    <xf numFmtId="3" fontId="2" fillId="0" borderId="10" xfId="0" applyNumberFormat="1" applyFont="1" applyBorder="1" applyAlignment="1">
      <alignment horizontal="center" vertical="center"/>
    </xf>
    <xf numFmtId="3" fontId="10" fillId="0" borderId="19" xfId="0" applyNumberFormat="1" applyFont="1" applyBorder="1" applyAlignment="1">
      <alignment vertical="center"/>
    </xf>
    <xf numFmtId="3" fontId="10" fillId="0" borderId="10" xfId="0" applyNumberFormat="1" applyFont="1" applyBorder="1" applyAlignment="1">
      <alignment vertical="center"/>
    </xf>
    <xf numFmtId="3" fontId="2" fillId="0" borderId="19" xfId="0" applyNumberFormat="1" applyFont="1" applyBorder="1" applyAlignment="1">
      <alignment vertical="center"/>
    </xf>
    <xf numFmtId="3" fontId="2" fillId="0" borderId="10" xfId="0" applyNumberFormat="1" applyFont="1" applyBorder="1" applyAlignment="1">
      <alignment vertical="center"/>
    </xf>
    <xf numFmtId="3" fontId="10" fillId="0" borderId="22" xfId="0" applyNumberFormat="1" applyFont="1" applyBorder="1" applyAlignment="1">
      <alignment vertical="center"/>
    </xf>
    <xf numFmtId="3" fontId="10" fillId="0" borderId="23" xfId="0" applyNumberFormat="1" applyFont="1" applyBorder="1" applyAlignment="1">
      <alignment vertical="center"/>
    </xf>
    <xf numFmtId="0" fontId="0" fillId="0" borderId="0" xfId="0" applyAlignment="1"/>
    <xf numFmtId="2" fontId="0" fillId="0" borderId="0" xfId="0" applyNumberFormat="1" applyAlignment="1">
      <alignment wrapText="1"/>
    </xf>
    <xf numFmtId="9" fontId="0" fillId="0" borderId="0" xfId="2" applyFont="1" applyAlignment="1">
      <alignment wrapText="1"/>
    </xf>
    <xf numFmtId="0" fontId="7" fillId="0" borderId="3" xfId="0" applyFont="1" applyFill="1" applyBorder="1"/>
    <xf numFmtId="0" fontId="12" fillId="3" borderId="3" xfId="0" applyFont="1" applyFill="1" applyBorder="1"/>
    <xf numFmtId="0" fontId="7" fillId="3" borderId="3" xfId="0" applyFont="1" applyFill="1" applyBorder="1" applyAlignment="1">
      <alignment wrapText="1"/>
    </xf>
    <xf numFmtId="0" fontId="12" fillId="3" borderId="3" xfId="0" applyFont="1" applyFill="1" applyBorder="1" applyAlignment="1">
      <alignment wrapText="1"/>
    </xf>
    <xf numFmtId="0" fontId="7" fillId="0" borderId="3" xfId="0" applyFont="1" applyFill="1" applyBorder="1" applyAlignment="1">
      <alignment wrapText="1"/>
    </xf>
    <xf numFmtId="170" fontId="7" fillId="0" borderId="12" xfId="0" applyNumberFormat="1" applyFont="1" applyFill="1" applyBorder="1" applyAlignment="1">
      <alignment horizontal="center" wrapText="1"/>
    </xf>
    <xf numFmtId="0" fontId="13" fillId="3" borderId="3" xfId="0" applyFont="1" applyFill="1" applyBorder="1" applyAlignment="1">
      <alignment wrapText="1"/>
    </xf>
    <xf numFmtId="0" fontId="14" fillId="3" borderId="3" xfId="0" applyFont="1" applyFill="1" applyBorder="1" applyAlignment="1">
      <alignment wrapText="1"/>
    </xf>
    <xf numFmtId="0" fontId="13" fillId="0" borderId="3" xfId="0" applyFont="1" applyFill="1" applyBorder="1" applyAlignment="1">
      <alignment wrapText="1"/>
    </xf>
    <xf numFmtId="0" fontId="15" fillId="3" borderId="3" xfId="0" applyFont="1" applyFill="1" applyBorder="1" applyAlignment="1">
      <alignment horizontal="left" wrapText="1"/>
    </xf>
    <xf numFmtId="3" fontId="13" fillId="0" borderId="1" xfId="0" applyNumberFormat="1" applyFont="1" applyFill="1" applyBorder="1" applyAlignment="1">
      <alignment horizontal="left" wrapText="1"/>
    </xf>
    <xf numFmtId="3" fontId="13" fillId="0" borderId="1" xfId="0" applyNumberFormat="1" applyFont="1" applyFill="1" applyBorder="1"/>
    <xf numFmtId="3" fontId="13" fillId="0" borderId="4" xfId="0" applyNumberFormat="1" applyFont="1" applyFill="1" applyBorder="1"/>
    <xf numFmtId="3" fontId="13" fillId="0" borderId="3" xfId="0" applyNumberFormat="1" applyFont="1" applyFill="1" applyBorder="1" applyAlignment="1">
      <alignment wrapText="1"/>
    </xf>
    <xf numFmtId="9" fontId="13" fillId="0" borderId="3" xfId="2" applyFont="1" applyFill="1" applyBorder="1" applyAlignment="1">
      <alignment wrapText="1"/>
    </xf>
    <xf numFmtId="168" fontId="13" fillId="0" borderId="0" xfId="0" applyNumberFormat="1" applyFont="1" applyFill="1" applyBorder="1"/>
    <xf numFmtId="170" fontId="13" fillId="0" borderId="12" xfId="0" applyNumberFormat="1" applyFont="1" applyFill="1" applyBorder="1" applyAlignment="1">
      <alignment horizontal="center" wrapText="1"/>
    </xf>
    <xf numFmtId="0" fontId="13" fillId="3" borderId="3" xfId="0" applyFont="1" applyFill="1" applyBorder="1"/>
    <xf numFmtId="0" fontId="13" fillId="3" borderId="12" xfId="0" applyFont="1" applyFill="1" applyBorder="1"/>
    <xf numFmtId="0" fontId="16" fillId="3" borderId="12" xfId="0" applyFont="1" applyFill="1" applyBorder="1" applyAlignment="1"/>
    <xf numFmtId="0" fontId="16" fillId="3" borderId="13" xfId="0" applyFont="1" applyFill="1" applyBorder="1" applyAlignment="1"/>
    <xf numFmtId="0" fontId="16" fillId="3" borderId="3" xfId="0" applyFont="1" applyFill="1" applyBorder="1" applyAlignment="1">
      <alignment horizontal="left"/>
    </xf>
    <xf numFmtId="0" fontId="14" fillId="3" borderId="3" xfId="0" applyFont="1" applyFill="1" applyBorder="1"/>
    <xf numFmtId="0" fontId="17" fillId="3" borderId="3" xfId="0" applyFont="1" applyFill="1" applyBorder="1" applyAlignment="1">
      <alignment horizontal="center" vertical="justify"/>
    </xf>
    <xf numFmtId="0" fontId="17" fillId="3" borderId="12" xfId="0" applyFont="1" applyFill="1" applyBorder="1" applyAlignment="1">
      <alignment horizontal="center" vertical="justify"/>
    </xf>
    <xf numFmtId="0" fontId="13" fillId="0" borderId="3" xfId="0" applyFont="1" applyFill="1" applyBorder="1"/>
    <xf numFmtId="0" fontId="17" fillId="3" borderId="3" xfId="0" applyFont="1" applyFill="1" applyBorder="1"/>
    <xf numFmtId="0" fontId="17" fillId="3" borderId="0" xfId="0" applyFont="1" applyFill="1" applyBorder="1"/>
    <xf numFmtId="0" fontId="13" fillId="0" borderId="0" xfId="3" applyFont="1"/>
    <xf numFmtId="0" fontId="13" fillId="6" borderId="3" xfId="0" applyFont="1" applyFill="1" applyBorder="1"/>
    <xf numFmtId="0" fontId="13" fillId="10" borderId="0" xfId="0" applyFont="1" applyFill="1" applyBorder="1"/>
    <xf numFmtId="0" fontId="13" fillId="2" borderId="24" xfId="3" applyFont="1" applyFill="1" applyBorder="1" applyAlignment="1">
      <alignment horizontal="center" vertical="justify"/>
    </xf>
    <xf numFmtId="0" fontId="13" fillId="2" borderId="2" xfId="3" applyFont="1" applyFill="1" applyBorder="1" applyAlignment="1">
      <alignment horizontal="center" vertical="justify"/>
    </xf>
    <xf numFmtId="0" fontId="13" fillId="3" borderId="3" xfId="0" applyFont="1" applyFill="1" applyBorder="1" applyAlignment="1">
      <alignment horizontal="center"/>
    </xf>
    <xf numFmtId="0" fontId="17" fillId="6" borderId="3" xfId="0" applyFont="1" applyFill="1" applyBorder="1" applyAlignment="1">
      <alignment horizontal="center"/>
    </xf>
    <xf numFmtId="0" fontId="17" fillId="6" borderId="0" xfId="0" applyFont="1" applyFill="1" applyBorder="1" applyAlignment="1">
      <alignment horizontal="center"/>
    </xf>
    <xf numFmtId="0" fontId="13" fillId="3" borderId="3" xfId="0" applyFont="1" applyFill="1" applyBorder="1" applyAlignment="1">
      <alignment horizontal="center" wrapText="1"/>
    </xf>
    <xf numFmtId="0" fontId="13" fillId="3" borderId="12" xfId="0" applyFont="1" applyFill="1" applyBorder="1" applyAlignment="1">
      <alignment wrapText="1"/>
    </xf>
    <xf numFmtId="0" fontId="13" fillId="0" borderId="3" xfId="0" applyFont="1" applyFill="1" applyBorder="1" applyAlignment="1">
      <alignment horizontal="center"/>
    </xf>
    <xf numFmtId="0" fontId="18" fillId="0" borderId="3" xfId="0" applyFont="1" applyFill="1" applyBorder="1" applyAlignment="1">
      <alignment horizontal="center"/>
    </xf>
    <xf numFmtId="0" fontId="13" fillId="0" borderId="0" xfId="0" applyFont="1" applyFill="1" applyBorder="1" applyAlignment="1">
      <alignment horizontal="center"/>
    </xf>
    <xf numFmtId="3" fontId="13" fillId="0" borderId="1" xfId="0" applyNumberFormat="1" applyFont="1" applyFill="1" applyBorder="1" applyAlignment="1">
      <alignment horizontal="left"/>
    </xf>
    <xf numFmtId="0" fontId="15" fillId="3" borderId="3" xfId="0" applyFont="1" applyFill="1" applyBorder="1" applyAlignment="1">
      <alignment horizontal="left"/>
    </xf>
    <xf numFmtId="0" fontId="13" fillId="6" borderId="12" xfId="0" applyFont="1" applyFill="1" applyBorder="1"/>
    <xf numFmtId="0" fontId="13" fillId="3" borderId="3" xfId="0" applyFont="1" applyFill="1" applyBorder="1" applyAlignment="1">
      <alignment horizontal="left"/>
    </xf>
    <xf numFmtId="0" fontId="13" fillId="10" borderId="0" xfId="0" applyFont="1" applyFill="1" applyBorder="1" applyAlignment="1">
      <alignment horizontal="center"/>
    </xf>
    <xf numFmtId="170" fontId="17" fillId="6" borderId="3" xfId="0" applyNumberFormat="1" applyFont="1" applyFill="1" applyBorder="1" applyAlignment="1">
      <alignment horizontal="center"/>
    </xf>
    <xf numFmtId="170" fontId="17" fillId="6" borderId="0" xfId="0" applyNumberFormat="1" applyFont="1" applyFill="1" applyBorder="1" applyAlignment="1">
      <alignment horizontal="center"/>
    </xf>
    <xf numFmtId="0" fontId="18" fillId="3" borderId="3" xfId="0" applyFont="1" applyFill="1" applyBorder="1" applyAlignment="1">
      <alignment horizontal="center"/>
    </xf>
    <xf numFmtId="3" fontId="13" fillId="6" borderId="3" xfId="0" applyNumberFormat="1" applyFont="1" applyFill="1" applyBorder="1"/>
    <xf numFmtId="3" fontId="13" fillId="6" borderId="12" xfId="0" applyNumberFormat="1" applyFont="1" applyFill="1" applyBorder="1"/>
    <xf numFmtId="168" fontId="13" fillId="0" borderId="1" xfId="0" applyNumberFormat="1" applyFont="1" applyFill="1" applyBorder="1"/>
    <xf numFmtId="9" fontId="13" fillId="7" borderId="3" xfId="2" applyFont="1" applyFill="1" applyBorder="1" applyAlignment="1">
      <alignment wrapText="1"/>
    </xf>
    <xf numFmtId="168" fontId="13" fillId="0" borderId="3" xfId="0" applyNumberFormat="1" applyFont="1" applyFill="1" applyBorder="1" applyAlignment="1">
      <alignment wrapText="1"/>
    </xf>
    <xf numFmtId="0" fontId="8" fillId="0" borderId="0" xfId="0" applyFont="1"/>
    <xf numFmtId="0" fontId="19" fillId="0" borderId="0" xfId="0" applyFont="1"/>
    <xf numFmtId="0" fontId="19" fillId="0" borderId="0" xfId="0" applyFont="1" applyAlignment="1">
      <alignment horizontal="center"/>
    </xf>
    <xf numFmtId="0" fontId="9" fillId="0" borderId="25" xfId="0" applyFont="1" applyBorder="1" applyAlignment="1">
      <alignment horizontal="center"/>
    </xf>
    <xf numFmtId="3" fontId="0" fillId="0" borderId="0" xfId="0" applyNumberFormat="1" applyBorder="1"/>
    <xf numFmtId="0" fontId="9" fillId="0" borderId="0" xfId="0" applyFont="1" applyBorder="1"/>
    <xf numFmtId="0" fontId="0" fillId="0" borderId="0" xfId="0" applyBorder="1"/>
    <xf numFmtId="0" fontId="9" fillId="0" borderId="26" xfId="0" applyFont="1" applyBorder="1" applyAlignment="1">
      <alignment horizontal="center"/>
    </xf>
    <xf numFmtId="0" fontId="0" fillId="0" borderId="27" xfId="0" applyBorder="1"/>
    <xf numFmtId="169" fontId="0" fillId="0" borderId="27" xfId="0" applyNumberFormat="1" applyBorder="1" applyAlignment="1">
      <alignment horizontal="center"/>
    </xf>
    <xf numFmtId="166" fontId="0" fillId="0" borderId="0" xfId="2" applyNumberFormat="1" applyFont="1"/>
    <xf numFmtId="3" fontId="20" fillId="0" borderId="0" xfId="0" applyNumberFormat="1" applyFont="1" applyBorder="1" applyAlignment="1">
      <alignment horizontal="center"/>
    </xf>
    <xf numFmtId="3" fontId="0" fillId="4" borderId="0" xfId="0" applyNumberFormat="1" applyFill="1"/>
    <xf numFmtId="0" fontId="13" fillId="2" borderId="2" xfId="3" applyFont="1" applyFill="1" applyBorder="1" applyAlignment="1">
      <alignment horizontal="center" vertical="justify"/>
    </xf>
    <xf numFmtId="0" fontId="23" fillId="0" borderId="0" xfId="0" applyFont="1" applyFill="1"/>
    <xf numFmtId="0" fontId="24" fillId="0" borderId="30" xfId="0" applyFont="1" applyFill="1" applyBorder="1" applyAlignment="1">
      <alignment horizontal="center"/>
    </xf>
    <xf numFmtId="0" fontId="5" fillId="0" borderId="0" xfId="0" applyFont="1" applyAlignment="1">
      <alignment horizontal="center" wrapText="1"/>
    </xf>
    <xf numFmtId="0" fontId="23" fillId="0" borderId="0" xfId="0" applyFont="1"/>
    <xf numFmtId="3" fontId="25" fillId="0" borderId="33" xfId="0" applyNumberFormat="1" applyFont="1" applyFill="1" applyBorder="1"/>
    <xf numFmtId="3" fontId="25" fillId="0" borderId="34" xfId="0" applyNumberFormat="1" applyFont="1" applyFill="1" applyBorder="1"/>
    <xf numFmtId="0" fontId="6" fillId="14" borderId="4" xfId="0" applyFont="1" applyFill="1" applyBorder="1"/>
    <xf numFmtId="0" fontId="6" fillId="14" borderId="0" xfId="0" applyFont="1" applyFill="1" applyBorder="1"/>
    <xf numFmtId="3" fontId="0" fillId="16" borderId="0" xfId="0" applyNumberFormat="1" applyFill="1" applyAlignment="1">
      <alignment wrapText="1"/>
    </xf>
    <xf numFmtId="9" fontId="0" fillId="16" borderId="0" xfId="2" applyFont="1" applyFill="1"/>
    <xf numFmtId="0" fontId="5" fillId="0" borderId="0" xfId="0" applyFont="1" applyAlignment="1">
      <alignment horizontal="left" vertical="center" wrapText="1"/>
    </xf>
    <xf numFmtId="9" fontId="0" fillId="4" borderId="0" xfId="2" applyFont="1" applyFill="1"/>
    <xf numFmtId="167" fontId="0" fillId="0" borderId="0" xfId="1" applyNumberFormat="1" applyFont="1"/>
    <xf numFmtId="167" fontId="5" fillId="0" borderId="0" xfId="1" applyNumberFormat="1" applyFont="1"/>
    <xf numFmtId="164" fontId="5" fillId="0" borderId="0" xfId="4" applyFont="1"/>
    <xf numFmtId="164" fontId="5" fillId="0" borderId="0" xfId="4" applyFont="1" applyAlignment="1">
      <alignment horizontal="left"/>
    </xf>
    <xf numFmtId="0" fontId="11" fillId="0" borderId="0" xfId="0" applyFont="1" applyAlignment="1">
      <alignment horizontal="center" wrapText="1"/>
    </xf>
    <xf numFmtId="3" fontId="10" fillId="5" borderId="0" xfId="0" applyNumberFormat="1"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9" fontId="0" fillId="15" borderId="0" xfId="2" applyFont="1" applyFill="1"/>
    <xf numFmtId="0" fontId="11" fillId="0" borderId="0" xfId="0" applyFont="1" applyAlignment="1">
      <alignment vertical="center"/>
    </xf>
    <xf numFmtId="0" fontId="30" fillId="0" borderId="54" xfId="0" applyFont="1" applyBorder="1" applyAlignment="1">
      <alignment horizontal="center" vertical="center"/>
    </xf>
    <xf numFmtId="0" fontId="16" fillId="11" borderId="54" xfId="0" applyFont="1" applyFill="1" applyBorder="1" applyAlignment="1">
      <alignment horizontal="center" vertical="center"/>
    </xf>
    <xf numFmtId="0" fontId="16" fillId="11" borderId="11" xfId="0" applyFont="1" applyFill="1" applyBorder="1" applyAlignment="1">
      <alignment horizontal="center" vertical="center"/>
    </xf>
    <xf numFmtId="0" fontId="20" fillId="0" borderId="0" xfId="0" applyFont="1" applyAlignment="1">
      <alignment horizontal="center" vertical="center"/>
    </xf>
    <xf numFmtId="0" fontId="20" fillId="0" borderId="0" xfId="0" applyFont="1" applyAlignment="1">
      <alignment horizontal="center" vertical="center" wrapText="1"/>
    </xf>
    <xf numFmtId="0" fontId="20" fillId="19" borderId="51" xfId="0" applyFont="1" applyFill="1" applyBorder="1" applyAlignment="1">
      <alignment horizontal="center" vertical="center" wrapText="1"/>
    </xf>
    <xf numFmtId="0" fontId="20" fillId="19" borderId="52" xfId="0" applyFont="1" applyFill="1" applyBorder="1" applyAlignment="1">
      <alignment horizontal="center" vertical="center" wrapText="1"/>
    </xf>
    <xf numFmtId="0" fontId="20" fillId="19" borderId="53" xfId="0" applyFont="1" applyFill="1" applyBorder="1" applyAlignment="1">
      <alignment horizontal="center" vertical="center" wrapText="1"/>
    </xf>
    <xf numFmtId="0" fontId="31" fillId="0" borderId="58" xfId="0" applyFont="1" applyBorder="1" applyAlignment="1">
      <alignment horizontal="center" vertical="center"/>
    </xf>
    <xf numFmtId="3" fontId="11" fillId="0" borderId="59" xfId="0" applyNumberFormat="1" applyFont="1" applyBorder="1" applyAlignment="1">
      <alignment vertical="center"/>
    </xf>
    <xf numFmtId="3" fontId="11" fillId="0" borderId="58" xfId="0" applyNumberFormat="1" applyFont="1" applyBorder="1" applyAlignment="1">
      <alignment vertical="center"/>
    </xf>
    <xf numFmtId="0" fontId="11" fillId="0" borderId="27" xfId="0" applyFont="1" applyBorder="1" applyAlignment="1">
      <alignment vertical="center"/>
    </xf>
    <xf numFmtId="167" fontId="11" fillId="0" borderId="0" xfId="1" applyNumberFormat="1" applyFont="1" applyAlignment="1">
      <alignment vertical="center" wrapText="1"/>
    </xf>
    <xf numFmtId="167" fontId="11" fillId="0" borderId="60" xfId="0" applyNumberFormat="1" applyFont="1" applyBorder="1" applyAlignment="1">
      <alignment vertical="center"/>
    </xf>
    <xf numFmtId="0" fontId="31" fillId="0" borderId="62" xfId="0" applyFont="1" applyBorder="1" applyAlignment="1">
      <alignment horizontal="center" vertical="center"/>
    </xf>
    <xf numFmtId="3" fontId="11" fillId="0" borderId="27" xfId="0" applyNumberFormat="1" applyFont="1" applyBorder="1" applyAlignment="1">
      <alignment vertical="center"/>
    </xf>
    <xf numFmtId="3" fontId="11" fillId="0" borderId="62" xfId="0" applyNumberFormat="1" applyFont="1" applyBorder="1" applyAlignment="1">
      <alignment vertical="center"/>
    </xf>
    <xf numFmtId="3" fontId="11" fillId="0" borderId="64" xfId="0" applyNumberFormat="1" applyFont="1" applyBorder="1" applyAlignment="1">
      <alignment vertical="center"/>
    </xf>
    <xf numFmtId="3" fontId="11" fillId="0" borderId="63" xfId="0" applyNumberFormat="1" applyFont="1" applyBorder="1" applyAlignment="1">
      <alignment vertical="center"/>
    </xf>
    <xf numFmtId="0" fontId="28" fillId="0" borderId="0" xfId="0" applyFont="1" applyAlignment="1">
      <alignment vertical="center"/>
    </xf>
    <xf numFmtId="167" fontId="28" fillId="19" borderId="53" xfId="0" applyNumberFormat="1" applyFont="1" applyFill="1" applyBorder="1" applyAlignment="1">
      <alignment vertical="center" wrapText="1"/>
    </xf>
    <xf numFmtId="0" fontId="31" fillId="0" borderId="0" xfId="0" applyFont="1" applyBorder="1" applyAlignment="1">
      <alignment horizontal="center" vertical="center"/>
    </xf>
    <xf numFmtId="3" fontId="11" fillId="0" borderId="0" xfId="0" applyNumberFormat="1" applyFont="1" applyBorder="1" applyAlignment="1">
      <alignment vertical="center"/>
    </xf>
    <xf numFmtId="9" fontId="11" fillId="0" borderId="0" xfId="2" applyFont="1" applyBorder="1" applyAlignment="1">
      <alignment vertical="center"/>
    </xf>
    <xf numFmtId="9" fontId="11" fillId="0" borderId="0" xfId="2" applyFont="1" applyAlignment="1">
      <alignment horizontal="center" vertical="center" wrapText="1"/>
    </xf>
    <xf numFmtId="0" fontId="11" fillId="0" borderId="0" xfId="0" applyFont="1" applyAlignment="1">
      <alignment horizontal="center" vertical="center"/>
    </xf>
    <xf numFmtId="0" fontId="11" fillId="0" borderId="39" xfId="0" applyFont="1" applyBorder="1" applyAlignment="1">
      <alignment vertical="center"/>
    </xf>
    <xf numFmtId="0" fontId="11" fillId="0" borderId="0" xfId="0" applyFont="1" applyBorder="1" applyAlignment="1">
      <alignment vertical="center"/>
    </xf>
    <xf numFmtId="166" fontId="11" fillId="0" borderId="0" xfId="2" applyNumberFormat="1" applyFont="1" applyBorder="1" applyAlignment="1">
      <alignment vertical="center"/>
    </xf>
    <xf numFmtId="166" fontId="11" fillId="18" borderId="6" xfId="2" applyNumberFormat="1" applyFont="1" applyFill="1" applyBorder="1" applyAlignment="1">
      <alignment horizontal="center" vertical="center" wrapText="1"/>
    </xf>
    <xf numFmtId="0" fontId="11" fillId="0" borderId="42" xfId="0" applyFont="1" applyBorder="1" applyAlignment="1">
      <alignment vertical="center"/>
    </xf>
    <xf numFmtId="0" fontId="11" fillId="0" borderId="35" xfId="0" applyFont="1" applyBorder="1" applyAlignment="1">
      <alignment vertical="center"/>
    </xf>
    <xf numFmtId="166" fontId="11" fillId="0" borderId="35" xfId="2" applyNumberFormat="1" applyFont="1" applyBorder="1" applyAlignment="1">
      <alignment vertical="center"/>
    </xf>
    <xf numFmtId="166" fontId="11" fillId="18" borderId="8" xfId="2" applyNumberFormat="1" applyFont="1" applyFill="1" applyBorder="1" applyAlignment="1">
      <alignment horizontal="center" vertical="center" wrapText="1"/>
    </xf>
    <xf numFmtId="9" fontId="11" fillId="0" borderId="0" xfId="2" applyFont="1" applyBorder="1" applyAlignment="1">
      <alignment horizontal="center" vertical="center" wrapText="1"/>
    </xf>
    <xf numFmtId="9" fontId="11" fillId="0" borderId="0" xfId="2" applyFont="1" applyAlignment="1">
      <alignment vertical="center" wrapText="1"/>
    </xf>
    <xf numFmtId="0" fontId="0" fillId="0" borderId="0" xfId="0" applyAlignment="1">
      <alignment horizontal="left"/>
    </xf>
    <xf numFmtId="0" fontId="0" fillId="0" borderId="0" xfId="0" applyAlignment="1">
      <alignment horizontal="left" wrapText="1"/>
    </xf>
    <xf numFmtId="0" fontId="33" fillId="0" borderId="0" xfId="5" applyAlignment="1" applyProtection="1"/>
    <xf numFmtId="167" fontId="0" fillId="0" borderId="0" xfId="1" applyNumberFormat="1" applyFont="1" applyAlignment="1">
      <alignment horizontal="left"/>
    </xf>
    <xf numFmtId="2" fontId="0" fillId="0" borderId="0" xfId="0" applyNumberFormat="1" applyAlignment="1">
      <alignment horizontal="center"/>
    </xf>
    <xf numFmtId="0" fontId="0" fillId="22" borderId="0" xfId="0" applyFill="1" applyBorder="1"/>
    <xf numFmtId="0" fontId="36" fillId="22" borderId="0" xfId="0" applyFont="1" applyFill="1" applyBorder="1"/>
    <xf numFmtId="0" fontId="0" fillId="22" borderId="0" xfId="0" applyFill="1" applyBorder="1" applyAlignment="1">
      <alignment horizontal="center"/>
    </xf>
    <xf numFmtId="170" fontId="0" fillId="22" borderId="0" xfId="0" applyNumberFormat="1" applyFill="1" applyBorder="1" applyAlignment="1">
      <alignment horizontal="center"/>
    </xf>
    <xf numFmtId="170" fontId="37" fillId="22" borderId="0" xfId="0" applyNumberFormat="1" applyFont="1" applyFill="1" applyBorder="1" applyAlignment="1">
      <alignment horizontal="center"/>
    </xf>
    <xf numFmtId="0" fontId="0" fillId="22" borderId="0" xfId="0" applyFill="1"/>
    <xf numFmtId="0" fontId="0" fillId="23" borderId="0" xfId="0" applyFill="1" applyBorder="1"/>
    <xf numFmtId="0" fontId="8" fillId="22" borderId="38" xfId="0" applyFont="1" applyFill="1" applyBorder="1" applyAlignment="1">
      <alignment horizontal="left" vertical="center"/>
    </xf>
    <xf numFmtId="0" fontId="8" fillId="22" borderId="29" xfId="0" applyFont="1" applyFill="1" applyBorder="1"/>
    <xf numFmtId="0" fontId="19" fillId="22" borderId="29" xfId="0" applyFont="1" applyFill="1" applyBorder="1" applyAlignment="1">
      <alignment horizontal="center"/>
    </xf>
    <xf numFmtId="0" fontId="8" fillId="22" borderId="29" xfId="0" applyFont="1" applyFill="1" applyBorder="1" applyAlignment="1">
      <alignment horizontal="left" vertical="center"/>
    </xf>
    <xf numFmtId="0" fontId="38" fillId="22" borderId="29" xfId="0" applyFont="1" applyFill="1" applyBorder="1" applyAlignment="1">
      <alignment horizontal="center"/>
    </xf>
    <xf numFmtId="0" fontId="39" fillId="22" borderId="29" xfId="0" applyFont="1" applyFill="1" applyBorder="1" applyAlignment="1">
      <alignment horizontal="center"/>
    </xf>
    <xf numFmtId="0" fontId="39" fillId="22" borderId="29" xfId="0" applyFont="1" applyFill="1" applyBorder="1" applyAlignment="1">
      <alignment horizontal="right"/>
    </xf>
    <xf numFmtId="0" fontId="39" fillId="22" borderId="64" xfId="0" applyFont="1" applyFill="1" applyBorder="1" applyAlignment="1">
      <alignment horizontal="center"/>
    </xf>
    <xf numFmtId="0" fontId="39" fillId="22" borderId="66" xfId="0" applyFont="1" applyFill="1" applyBorder="1" applyAlignment="1">
      <alignment horizontal="center"/>
    </xf>
    <xf numFmtId="0" fontId="8" fillId="22" borderId="26" xfId="0" applyFont="1" applyFill="1" applyBorder="1" applyAlignment="1">
      <alignment horizontal="center"/>
    </xf>
    <xf numFmtId="0" fontId="8" fillId="22" borderId="27" xfId="0" applyFont="1" applyFill="1" applyBorder="1" applyAlignment="1">
      <alignment horizontal="center"/>
    </xf>
    <xf numFmtId="0" fontId="0" fillId="22" borderId="27" xfId="0" applyFill="1" applyBorder="1"/>
    <xf numFmtId="0" fontId="40" fillId="24" borderId="66" xfId="0" applyFont="1" applyFill="1" applyBorder="1"/>
    <xf numFmtId="0" fontId="2" fillId="24" borderId="0" xfId="0" applyFont="1" applyFill="1" applyBorder="1"/>
    <xf numFmtId="170" fontId="19" fillId="0" borderId="0" xfId="0" applyNumberFormat="1" applyFont="1" applyFill="1" applyBorder="1"/>
    <xf numFmtId="170" fontId="19" fillId="0" borderId="0" xfId="0" applyNumberFormat="1" applyFont="1" applyFill="1" applyBorder="1" applyAlignment="1">
      <alignment horizontal="left"/>
    </xf>
    <xf numFmtId="0" fontId="19" fillId="0" borderId="0" xfId="0" applyFont="1" applyFill="1" applyBorder="1"/>
    <xf numFmtId="170" fontId="19" fillId="0" borderId="0" xfId="0" applyNumberFormat="1" applyFont="1" applyFill="1" applyBorder="1" applyAlignment="1">
      <alignment horizontal="center"/>
    </xf>
    <xf numFmtId="0" fontId="41" fillId="5" borderId="25" xfId="0" applyFont="1" applyFill="1" applyBorder="1"/>
    <xf numFmtId="0" fontId="42" fillId="21" borderId="0" xfId="0" applyFont="1" applyFill="1" applyBorder="1" applyAlignment="1">
      <alignment horizontal="right"/>
    </xf>
    <xf numFmtId="170" fontId="8" fillId="5" borderId="37" xfId="0" applyNumberFormat="1" applyFont="1" applyFill="1" applyBorder="1" applyAlignment="1">
      <alignment horizontal="center"/>
    </xf>
    <xf numFmtId="170" fontId="8" fillId="5" borderId="31" xfId="0" applyNumberFormat="1" applyFont="1" applyFill="1" applyBorder="1" applyAlignment="1">
      <alignment horizontal="center"/>
    </xf>
    <xf numFmtId="0" fontId="8" fillId="5" borderId="31" xfId="0" applyNumberFormat="1" applyFont="1" applyFill="1" applyBorder="1" applyAlignment="1">
      <alignment horizontal="center"/>
    </xf>
    <xf numFmtId="170" fontId="8" fillId="5" borderId="32" xfId="0" applyNumberFormat="1" applyFont="1" applyFill="1" applyBorder="1" applyAlignment="1">
      <alignment horizontal="center"/>
    </xf>
    <xf numFmtId="170" fontId="43" fillId="2" borderId="37" xfId="0" applyNumberFormat="1" applyFont="1" applyFill="1" applyBorder="1" applyAlignment="1">
      <alignment horizontal="center"/>
    </xf>
    <xf numFmtId="170" fontId="43" fillId="2" borderId="31" xfId="0" applyNumberFormat="1" applyFont="1" applyFill="1" applyBorder="1" applyAlignment="1">
      <alignment horizontal="center"/>
    </xf>
    <xf numFmtId="0" fontId="44" fillId="2" borderId="31" xfId="0" applyFont="1" applyFill="1" applyBorder="1"/>
    <xf numFmtId="0" fontId="43" fillId="2" borderId="31" xfId="0" applyNumberFormat="1" applyFont="1" applyFill="1" applyBorder="1" applyAlignment="1">
      <alignment horizontal="center"/>
    </xf>
    <xf numFmtId="170" fontId="43" fillId="2" borderId="32" xfId="0" applyNumberFormat="1" applyFont="1" applyFill="1" applyBorder="1" applyAlignment="1">
      <alignment horizontal="center"/>
    </xf>
    <xf numFmtId="0" fontId="45" fillId="5" borderId="37" xfId="0" applyFont="1" applyFill="1" applyBorder="1"/>
    <xf numFmtId="1" fontId="46" fillId="5" borderId="31" xfId="0" applyNumberFormat="1" applyFont="1" applyFill="1" applyBorder="1" applyAlignment="1">
      <alignment horizontal="center"/>
    </xf>
    <xf numFmtId="1" fontId="46" fillId="5" borderId="32" xfId="0" applyNumberFormat="1" applyFont="1" applyFill="1" applyBorder="1" applyAlignment="1">
      <alignment horizontal="center"/>
    </xf>
    <xf numFmtId="1" fontId="41" fillId="21" borderId="37" xfId="0" applyNumberFormat="1" applyFont="1" applyFill="1" applyBorder="1" applyAlignment="1">
      <alignment horizontal="center"/>
    </xf>
    <xf numFmtId="1" fontId="41" fillId="21" borderId="31" xfId="0" applyNumberFormat="1" applyFont="1" applyFill="1" applyBorder="1" applyAlignment="1">
      <alignment horizontal="center"/>
    </xf>
    <xf numFmtId="1" fontId="41" fillId="21" borderId="32" xfId="0" applyNumberFormat="1" applyFont="1" applyFill="1" applyBorder="1" applyAlignment="1">
      <alignment horizontal="center"/>
    </xf>
    <xf numFmtId="0" fontId="47" fillId="2" borderId="37" xfId="0" applyFont="1" applyFill="1" applyBorder="1" applyAlignment="1">
      <alignment horizontal="center"/>
    </xf>
    <xf numFmtId="0" fontId="47" fillId="2" borderId="31" xfId="0" applyFont="1" applyFill="1" applyBorder="1" applyAlignment="1">
      <alignment horizontal="center"/>
    </xf>
    <xf numFmtId="0" fontId="48" fillId="5" borderId="58" xfId="0" applyFont="1" applyFill="1" applyBorder="1" applyAlignment="1">
      <alignment horizontal="center"/>
    </xf>
    <xf numFmtId="0" fontId="48" fillId="5" borderId="59" xfId="0" applyFont="1" applyFill="1" applyBorder="1" applyAlignment="1">
      <alignment horizontal="center"/>
    </xf>
    <xf numFmtId="0" fontId="9" fillId="25" borderId="37" xfId="0" applyFont="1" applyFill="1" applyBorder="1" applyAlignment="1">
      <alignment horizontal="center"/>
    </xf>
    <xf numFmtId="0" fontId="9" fillId="25" borderId="31" xfId="0" applyFont="1" applyFill="1" applyBorder="1" applyAlignment="1">
      <alignment horizontal="center"/>
    </xf>
    <xf numFmtId="0" fontId="9" fillId="26" borderId="31" xfId="0" applyFont="1" applyFill="1" applyBorder="1" applyAlignment="1">
      <alignment horizontal="center"/>
    </xf>
    <xf numFmtId="0" fontId="9" fillId="26" borderId="31" xfId="0" applyFont="1" applyFill="1" applyBorder="1" applyAlignment="1">
      <alignment horizontal="left"/>
    </xf>
    <xf numFmtId="0" fontId="9" fillId="26" borderId="32" xfId="0" applyFont="1" applyFill="1" applyBorder="1" applyAlignment="1">
      <alignment horizontal="center"/>
    </xf>
    <xf numFmtId="0" fontId="9" fillId="0" borderId="0" xfId="0" applyFont="1" applyFill="1" applyBorder="1" applyAlignment="1">
      <alignment horizontal="center"/>
    </xf>
    <xf numFmtId="0" fontId="49" fillId="27" borderId="38" xfId="0" applyFont="1" applyFill="1" applyBorder="1" applyAlignment="1">
      <alignment horizontal="center"/>
    </xf>
    <xf numFmtId="0" fontId="49" fillId="27" borderId="29" xfId="0" applyFont="1" applyFill="1" applyBorder="1" applyAlignment="1">
      <alignment horizontal="center"/>
    </xf>
    <xf numFmtId="3" fontId="19" fillId="0" borderId="0" xfId="0" applyNumberFormat="1" applyFont="1" applyFill="1" applyBorder="1"/>
    <xf numFmtId="3" fontId="19" fillId="0" borderId="0" xfId="0" applyNumberFormat="1" applyFont="1" applyFill="1" applyBorder="1" applyAlignment="1">
      <alignment horizontal="left"/>
    </xf>
    <xf numFmtId="170" fontId="8" fillId="5" borderId="39" xfId="0" applyNumberFormat="1" applyFont="1" applyFill="1" applyBorder="1" applyAlignment="1">
      <alignment horizontal="center"/>
    </xf>
    <xf numFmtId="170" fontId="8" fillId="5" borderId="0" xfId="0" applyNumberFormat="1" applyFont="1" applyFill="1" applyBorder="1" applyAlignment="1">
      <alignment horizontal="center"/>
    </xf>
    <xf numFmtId="170" fontId="8" fillId="5" borderId="7" xfId="0" applyNumberFormat="1" applyFont="1" applyFill="1" applyBorder="1" applyAlignment="1">
      <alignment horizontal="center"/>
    </xf>
    <xf numFmtId="170" fontId="43" fillId="2" borderId="39" xfId="0" applyNumberFormat="1" applyFont="1" applyFill="1" applyBorder="1" applyAlignment="1">
      <alignment horizontal="center"/>
    </xf>
    <xf numFmtId="170" fontId="43" fillId="2" borderId="0" xfId="0" applyNumberFormat="1" applyFont="1" applyFill="1" applyBorder="1" applyAlignment="1">
      <alignment horizontal="center"/>
    </xf>
    <xf numFmtId="170" fontId="43" fillId="2" borderId="7" xfId="0" applyNumberFormat="1" applyFont="1" applyFill="1" applyBorder="1" applyAlignment="1">
      <alignment horizontal="center"/>
    </xf>
    <xf numFmtId="170" fontId="46" fillId="5" borderId="39" xfId="0" applyNumberFormat="1" applyFont="1" applyFill="1" applyBorder="1" applyAlignment="1">
      <alignment horizontal="center"/>
    </xf>
    <xf numFmtId="170" fontId="46" fillId="5" borderId="0" xfId="0" applyNumberFormat="1" applyFont="1" applyFill="1" applyBorder="1" applyAlignment="1">
      <alignment horizontal="center"/>
    </xf>
    <xf numFmtId="170" fontId="50" fillId="5" borderId="7" xfId="0" applyNumberFormat="1" applyFont="1" applyFill="1" applyBorder="1" applyAlignment="1">
      <alignment horizontal="center"/>
    </xf>
    <xf numFmtId="170" fontId="8" fillId="21" borderId="39" xfId="0" applyNumberFormat="1" applyFont="1" applyFill="1" applyBorder="1" applyAlignment="1">
      <alignment horizontal="center"/>
    </xf>
    <xf numFmtId="170" fontId="8" fillId="21" borderId="0" xfId="0" applyNumberFormat="1" applyFont="1" applyFill="1" applyBorder="1" applyAlignment="1">
      <alignment horizontal="center"/>
    </xf>
    <xf numFmtId="170" fontId="8" fillId="21" borderId="7" xfId="0" applyNumberFormat="1" applyFont="1" applyFill="1" applyBorder="1" applyAlignment="1">
      <alignment horizontal="center"/>
    </xf>
    <xf numFmtId="170" fontId="51" fillId="2" borderId="39" xfId="0" applyNumberFormat="1" applyFont="1" applyFill="1" applyBorder="1" applyAlignment="1">
      <alignment horizontal="center"/>
    </xf>
    <xf numFmtId="170" fontId="51" fillId="2" borderId="0" xfId="0" applyNumberFormat="1" applyFont="1" applyFill="1" applyBorder="1" applyAlignment="1">
      <alignment horizontal="center"/>
    </xf>
    <xf numFmtId="170" fontId="52" fillId="5" borderId="68" xfId="0" applyNumberFormat="1" applyFont="1" applyFill="1" applyBorder="1" applyAlignment="1">
      <alignment horizontal="center"/>
    </xf>
    <xf numFmtId="170" fontId="52" fillId="5" borderId="69" xfId="0" applyNumberFormat="1" applyFont="1" applyFill="1" applyBorder="1" applyAlignment="1">
      <alignment horizontal="center"/>
    </xf>
    <xf numFmtId="170" fontId="52" fillId="5" borderId="70" xfId="0" applyNumberFormat="1" applyFont="1" applyFill="1" applyBorder="1" applyAlignment="1">
      <alignment horizontal="center"/>
    </xf>
    <xf numFmtId="170" fontId="41" fillId="25" borderId="39" xfId="0" applyNumberFormat="1" applyFont="1" applyFill="1" applyBorder="1" applyAlignment="1">
      <alignment horizontal="center"/>
    </xf>
    <xf numFmtId="170" fontId="41" fillId="25" borderId="0" xfId="0" applyNumberFormat="1" applyFont="1" applyFill="1" applyBorder="1" applyAlignment="1">
      <alignment horizontal="center"/>
    </xf>
    <xf numFmtId="170" fontId="41" fillId="26" borderId="0" xfId="0" applyNumberFormat="1" applyFont="1" applyFill="1" applyBorder="1" applyAlignment="1">
      <alignment horizontal="center"/>
    </xf>
    <xf numFmtId="170" fontId="41" fillId="26" borderId="7" xfId="0" applyNumberFormat="1" applyFont="1" applyFill="1" applyBorder="1" applyAlignment="1">
      <alignment horizontal="center"/>
    </xf>
    <xf numFmtId="170" fontId="41" fillId="0" borderId="0" xfId="0" applyNumberFormat="1" applyFont="1" applyFill="1" applyBorder="1" applyAlignment="1">
      <alignment horizontal="center"/>
    </xf>
    <xf numFmtId="3" fontId="53" fillId="27" borderId="25" xfId="0" applyNumberFormat="1" applyFont="1" applyFill="1" applyBorder="1" applyAlignment="1">
      <alignment horizontal="center"/>
    </xf>
    <xf numFmtId="3" fontId="53" fillId="27" borderId="0" xfId="0" applyNumberFormat="1" applyFont="1" applyFill="1" applyBorder="1" applyAlignment="1">
      <alignment horizontal="center"/>
    </xf>
    <xf numFmtId="170" fontId="54" fillId="14" borderId="31" xfId="5" applyNumberFormat="1" applyFont="1" applyFill="1" applyBorder="1" applyAlignment="1" applyProtection="1">
      <alignment horizontal="center" vertical="distributed" shrinkToFit="1"/>
    </xf>
    <xf numFmtId="0" fontId="55" fillId="5" borderId="25" xfId="0" applyFont="1" applyFill="1" applyBorder="1"/>
    <xf numFmtId="170" fontId="46" fillId="5" borderId="7" xfId="0" applyNumberFormat="1" applyFont="1" applyFill="1" applyBorder="1" applyAlignment="1">
      <alignment horizontal="center"/>
    </xf>
    <xf numFmtId="1" fontId="47" fillId="2" borderId="39" xfId="0" applyNumberFormat="1" applyFont="1" applyFill="1" applyBorder="1" applyAlignment="1">
      <alignment horizontal="center"/>
    </xf>
    <xf numFmtId="1" fontId="47" fillId="2" borderId="0" xfId="0" applyNumberFormat="1" applyFont="1" applyFill="1" applyBorder="1" applyAlignment="1">
      <alignment horizontal="center"/>
    </xf>
    <xf numFmtId="1" fontId="48" fillId="5" borderId="39" xfId="0" applyNumberFormat="1" applyFont="1" applyFill="1" applyBorder="1" applyAlignment="1">
      <alignment horizontal="center"/>
    </xf>
    <xf numFmtId="1" fontId="48" fillId="5" borderId="0" xfId="0" applyNumberFormat="1" applyFont="1" applyFill="1" applyBorder="1" applyAlignment="1">
      <alignment horizontal="center"/>
    </xf>
    <xf numFmtId="1" fontId="9" fillId="25" borderId="39" xfId="0" applyNumberFormat="1" applyFont="1" applyFill="1" applyBorder="1" applyAlignment="1">
      <alignment horizontal="center"/>
    </xf>
    <xf numFmtId="1" fontId="9" fillId="25" borderId="0" xfId="0" applyNumberFormat="1" applyFont="1" applyFill="1" applyBorder="1" applyAlignment="1">
      <alignment horizontal="center"/>
    </xf>
    <xf numFmtId="1" fontId="9" fillId="26" borderId="0" xfId="0" applyNumberFormat="1" applyFont="1" applyFill="1" applyBorder="1" applyAlignment="1">
      <alignment horizontal="center"/>
    </xf>
    <xf numFmtId="1" fontId="9" fillId="26" borderId="7" xfId="0" applyNumberFormat="1" applyFont="1" applyFill="1" applyBorder="1" applyAlignment="1">
      <alignment horizontal="center"/>
    </xf>
    <xf numFmtId="1" fontId="9" fillId="0" borderId="0" xfId="0" applyNumberFormat="1" applyFont="1" applyFill="1" applyBorder="1" applyAlignment="1">
      <alignment horizontal="center"/>
    </xf>
    <xf numFmtId="1" fontId="49" fillId="27" borderId="25" xfId="0" applyNumberFormat="1" applyFont="1" applyFill="1" applyBorder="1" applyAlignment="1">
      <alignment horizontal="center"/>
    </xf>
    <xf numFmtId="3" fontId="49" fillId="27" borderId="0" xfId="0" applyNumberFormat="1" applyFont="1" applyFill="1" applyBorder="1" applyAlignment="1">
      <alignment horizontal="center"/>
    </xf>
    <xf numFmtId="170" fontId="42" fillId="21" borderId="0" xfId="0" applyNumberFormat="1" applyFont="1" applyFill="1" applyBorder="1" applyAlignment="1">
      <alignment horizontal="right"/>
    </xf>
    <xf numFmtId="170" fontId="41" fillId="5" borderId="39" xfId="0" applyNumberFormat="1" applyFont="1" applyFill="1" applyBorder="1" applyAlignment="1">
      <alignment horizontal="center"/>
    </xf>
    <xf numFmtId="170" fontId="41" fillId="5" borderId="0" xfId="0" applyNumberFormat="1" applyFont="1" applyFill="1" applyBorder="1" applyAlignment="1">
      <alignment horizontal="center"/>
    </xf>
    <xf numFmtId="170" fontId="41" fillId="5" borderId="7" xfId="0" applyNumberFormat="1" applyFont="1" applyFill="1" applyBorder="1" applyAlignment="1">
      <alignment horizontal="center"/>
    </xf>
    <xf numFmtId="170" fontId="56" fillId="2" borderId="39" xfId="0" applyNumberFormat="1" applyFont="1" applyFill="1" applyBorder="1" applyAlignment="1">
      <alignment horizontal="center"/>
    </xf>
    <xf numFmtId="170" fontId="56" fillId="2" borderId="0" xfId="0" applyNumberFormat="1" applyFont="1" applyFill="1" applyBorder="1" applyAlignment="1">
      <alignment horizontal="center"/>
    </xf>
    <xf numFmtId="170" fontId="56" fillId="2" borderId="7" xfId="0" applyNumberFormat="1" applyFont="1" applyFill="1" applyBorder="1" applyAlignment="1">
      <alignment horizontal="center"/>
    </xf>
    <xf numFmtId="170" fontId="50" fillId="5" borderId="39" xfId="0" applyNumberFormat="1" applyFont="1" applyFill="1" applyBorder="1" applyAlignment="1">
      <alignment horizontal="center"/>
    </xf>
    <xf numFmtId="170" fontId="50" fillId="5" borderId="0" xfId="0" applyNumberFormat="1" applyFont="1" applyFill="1" applyBorder="1" applyAlignment="1">
      <alignment horizontal="center"/>
    </xf>
    <xf numFmtId="170" fontId="41" fillId="21" borderId="39" xfId="0" applyNumberFormat="1" applyFont="1" applyFill="1" applyBorder="1" applyAlignment="1">
      <alignment horizontal="center"/>
    </xf>
    <xf numFmtId="170" fontId="41" fillId="21" borderId="0" xfId="0" applyNumberFormat="1" applyFont="1" applyFill="1" applyBorder="1" applyAlignment="1">
      <alignment horizontal="center"/>
    </xf>
    <xf numFmtId="170" fontId="41" fillId="21" borderId="7" xfId="0" applyNumberFormat="1" applyFont="1" applyFill="1" applyBorder="1" applyAlignment="1">
      <alignment horizontal="center"/>
    </xf>
    <xf numFmtId="170" fontId="57" fillId="2" borderId="39" xfId="0" applyNumberFormat="1" applyFont="1" applyFill="1" applyBorder="1" applyAlignment="1">
      <alignment horizontal="center"/>
    </xf>
    <xf numFmtId="170" fontId="57" fillId="2" borderId="0" xfId="0" applyNumberFormat="1" applyFont="1" applyFill="1" applyBorder="1" applyAlignment="1">
      <alignment horizontal="center"/>
    </xf>
    <xf numFmtId="170" fontId="49" fillId="27" borderId="0" xfId="0" applyNumberFormat="1" applyFont="1" applyFill="1" applyBorder="1" applyAlignment="1">
      <alignment horizontal="center"/>
    </xf>
    <xf numFmtId="0" fontId="58" fillId="5" borderId="25" xfId="0" applyFont="1" applyFill="1" applyBorder="1"/>
    <xf numFmtId="0" fontId="8" fillId="5" borderId="25" xfId="0" applyFont="1" applyFill="1" applyBorder="1"/>
    <xf numFmtId="0" fontId="59" fillId="21" borderId="0" xfId="0" applyFont="1" applyFill="1" applyBorder="1" applyAlignment="1">
      <alignment horizontal="right"/>
    </xf>
    <xf numFmtId="170" fontId="52" fillId="5" borderId="72" xfId="0" applyNumberFormat="1" applyFont="1" applyFill="1" applyBorder="1" applyAlignment="1">
      <alignment horizontal="center"/>
    </xf>
    <xf numFmtId="170" fontId="52" fillId="5" borderId="73" xfId="0" applyNumberFormat="1" applyFont="1" applyFill="1" applyBorder="1" applyAlignment="1">
      <alignment horizontal="center"/>
    </xf>
    <xf numFmtId="170" fontId="50" fillId="27" borderId="25" xfId="0" applyNumberFormat="1" applyFont="1" applyFill="1" applyBorder="1" applyAlignment="1">
      <alignment horizontal="center"/>
    </xf>
    <xf numFmtId="0" fontId="60" fillId="24" borderId="71" xfId="0" applyFont="1" applyFill="1" applyBorder="1"/>
    <xf numFmtId="0" fontId="0" fillId="0" borderId="39" xfId="0" applyBorder="1"/>
    <xf numFmtId="0" fontId="0" fillId="0" borderId="7" xfId="0" applyBorder="1"/>
    <xf numFmtId="0" fontId="0" fillId="0" borderId="25" xfId="0" applyBorder="1"/>
    <xf numFmtId="170" fontId="37" fillId="0" borderId="0" xfId="0" applyNumberFormat="1" applyFont="1" applyFill="1" applyAlignment="1">
      <alignment horizontal="center"/>
    </xf>
    <xf numFmtId="0" fontId="61" fillId="0" borderId="0" xfId="0" applyFont="1"/>
    <xf numFmtId="0" fontId="61" fillId="0" borderId="53" xfId="0" applyFont="1" applyBorder="1" applyAlignment="1">
      <alignment horizontal="center" vertical="center"/>
    </xf>
    <xf numFmtId="0" fontId="61" fillId="0" borderId="51" xfId="0" applyFont="1" applyBorder="1" applyAlignment="1">
      <alignment horizontal="center" vertical="center"/>
    </xf>
    <xf numFmtId="0" fontId="61" fillId="0" borderId="52" xfId="0" applyFont="1" applyBorder="1" applyAlignment="1">
      <alignment horizontal="center" vertical="center"/>
    </xf>
    <xf numFmtId="0" fontId="0" fillId="0" borderId="41" xfId="0" applyBorder="1" applyAlignment="1">
      <alignment horizontal="center" vertical="center"/>
    </xf>
    <xf numFmtId="0" fontId="61" fillId="0" borderId="77" xfId="0" applyFont="1" applyBorder="1" applyAlignment="1">
      <alignment horizontal="center" vertical="center" wrapText="1"/>
    </xf>
    <xf numFmtId="10" fontId="61" fillId="0" borderId="53" xfId="0" applyNumberFormat="1" applyFont="1" applyBorder="1" applyAlignment="1">
      <alignment horizontal="center" vertical="center"/>
    </xf>
    <xf numFmtId="0" fontId="0" fillId="0" borderId="66" xfId="0" applyBorder="1" applyAlignment="1">
      <alignment horizontal="center" vertical="center"/>
    </xf>
    <xf numFmtId="0" fontId="61" fillId="0" borderId="77" xfId="0" applyFont="1" applyBorder="1"/>
    <xf numFmtId="0" fontId="61" fillId="0" borderId="53" xfId="0" applyFont="1" applyBorder="1"/>
    <xf numFmtId="0" fontId="64" fillId="0" borderId="0" xfId="0" applyFont="1"/>
    <xf numFmtId="0" fontId="64" fillId="0" borderId="81" xfId="0" applyFont="1" applyBorder="1"/>
    <xf numFmtId="0" fontId="64" fillId="0" borderId="56" xfId="0" applyFont="1" applyBorder="1"/>
    <xf numFmtId="0" fontId="64" fillId="0" borderId="57" xfId="0" applyFont="1" applyBorder="1"/>
    <xf numFmtId="0" fontId="11" fillId="0" borderId="41" xfId="0" applyFont="1" applyBorder="1" applyAlignment="1">
      <alignment horizontal="center" vertical="center"/>
    </xf>
    <xf numFmtId="0" fontId="11" fillId="0" borderId="21" xfId="0" applyFont="1" applyBorder="1"/>
    <xf numFmtId="0" fontId="11" fillId="0" borderId="61" xfId="0" applyFont="1" applyBorder="1"/>
    <xf numFmtId="0" fontId="11" fillId="0" borderId="66" xfId="0" applyFont="1" applyBorder="1" applyAlignment="1">
      <alignment horizontal="center" vertical="center"/>
    </xf>
    <xf numFmtId="0" fontId="11" fillId="0" borderId="14" xfId="0" applyFont="1" applyBorder="1"/>
    <xf numFmtId="0" fontId="11" fillId="0" borderId="47" xfId="0" applyFont="1" applyBorder="1"/>
    <xf numFmtId="0" fontId="11" fillId="0" borderId="67" xfId="0" applyFont="1" applyBorder="1" applyAlignment="1">
      <alignment horizontal="center" vertical="center"/>
    </xf>
    <xf numFmtId="0" fontId="11" fillId="0" borderId="18" xfId="0" applyFont="1" applyBorder="1"/>
    <xf numFmtId="0" fontId="11" fillId="0" borderId="79" xfId="0" applyFont="1" applyBorder="1"/>
    <xf numFmtId="0" fontId="64" fillId="0" borderId="77" xfId="0" applyFont="1" applyBorder="1"/>
    <xf numFmtId="0" fontId="64" fillId="0" borderId="52" xfId="0" applyFont="1" applyBorder="1"/>
    <xf numFmtId="0" fontId="64" fillId="0" borderId="77" xfId="0" applyFont="1" applyBorder="1" applyAlignment="1">
      <alignment horizontal="center" vertical="center"/>
    </xf>
    <xf numFmtId="9" fontId="11" fillId="0" borderId="0" xfId="2" applyFont="1"/>
    <xf numFmtId="2" fontId="66" fillId="23" borderId="0" xfId="0" applyNumberFormat="1" applyFont="1" applyFill="1" applyBorder="1"/>
    <xf numFmtId="2" fontId="67" fillId="23" borderId="0" xfId="0" applyNumberFormat="1" applyFont="1" applyFill="1" applyBorder="1" applyAlignment="1">
      <alignment horizontal="center"/>
    </xf>
    <xf numFmtId="2" fontId="68" fillId="23" borderId="0" xfId="0" applyNumberFormat="1" applyFont="1" applyFill="1" applyBorder="1" applyAlignment="1">
      <alignment horizontal="center"/>
    </xf>
    <xf numFmtId="2" fontId="69" fillId="23" borderId="0" xfId="0" applyNumberFormat="1" applyFont="1" applyFill="1" applyBorder="1" applyAlignment="1">
      <alignment horizontal="center"/>
    </xf>
    <xf numFmtId="2" fontId="70" fillId="23" borderId="0" xfId="0" applyNumberFormat="1" applyFont="1" applyFill="1" applyBorder="1" applyAlignment="1">
      <alignment horizontal="center"/>
    </xf>
    <xf numFmtId="170" fontId="37" fillId="23" borderId="0" xfId="0" applyNumberFormat="1" applyFont="1" applyFill="1" applyBorder="1" applyAlignment="1">
      <alignment horizontal="center"/>
    </xf>
    <xf numFmtId="2" fontId="71" fillId="23" borderId="0" xfId="0" applyNumberFormat="1" applyFont="1" applyFill="1" applyBorder="1" applyAlignment="1">
      <alignment horizontal="center"/>
    </xf>
    <xf numFmtId="0" fontId="8" fillId="28" borderId="0" xfId="0" applyFont="1" applyFill="1" applyBorder="1" applyAlignment="1">
      <alignment horizontal="left" vertical="center"/>
    </xf>
    <xf numFmtId="0" fontId="66" fillId="28" borderId="0" xfId="0" applyFont="1" applyFill="1" applyBorder="1"/>
    <xf numFmtId="0" fontId="67" fillId="28" borderId="0" xfId="0" applyFont="1" applyFill="1" applyBorder="1" applyAlignment="1">
      <alignment horizontal="center"/>
    </xf>
    <xf numFmtId="0" fontId="72" fillId="28" borderId="0" xfId="0" quotePrefix="1" applyFont="1" applyFill="1" applyBorder="1" applyAlignment="1">
      <alignment horizontal="left" vertical="center"/>
    </xf>
    <xf numFmtId="0" fontId="19" fillId="28" borderId="0" xfId="0" applyFont="1" applyFill="1" applyBorder="1" applyAlignment="1">
      <alignment horizontal="center"/>
    </xf>
    <xf numFmtId="0" fontId="68" fillId="28" borderId="0" xfId="0" applyFont="1" applyFill="1" applyBorder="1" applyAlignment="1">
      <alignment horizontal="center"/>
    </xf>
    <xf numFmtId="0" fontId="69" fillId="28" borderId="0" xfId="0" applyFont="1" applyFill="1" applyBorder="1" applyAlignment="1">
      <alignment horizontal="center"/>
    </xf>
    <xf numFmtId="0" fontId="73" fillId="28" borderId="0" xfId="0" applyFont="1" applyFill="1" applyBorder="1" applyAlignment="1">
      <alignment horizontal="center"/>
    </xf>
    <xf numFmtId="0" fontId="41" fillId="28" borderId="0" xfId="0" applyFont="1" applyFill="1" applyBorder="1" applyAlignment="1">
      <alignment horizontal="center"/>
    </xf>
    <xf numFmtId="0" fontId="39" fillId="28" borderId="0" xfId="0" applyFont="1" applyFill="1" applyBorder="1" applyAlignment="1">
      <alignment horizontal="center"/>
    </xf>
    <xf numFmtId="0" fontId="69" fillId="0" borderId="0" xfId="0" applyFont="1" applyFill="1" applyBorder="1" applyAlignment="1">
      <alignment horizontal="center"/>
    </xf>
    <xf numFmtId="0" fontId="0" fillId="0" borderId="0" xfId="0" applyFill="1"/>
    <xf numFmtId="0" fontId="0" fillId="0" borderId="36" xfId="0" applyFill="1" applyBorder="1"/>
    <xf numFmtId="170" fontId="0" fillId="23" borderId="0" xfId="0" applyNumberFormat="1" applyFill="1" applyBorder="1" applyAlignment="1">
      <alignment horizontal="center"/>
    </xf>
    <xf numFmtId="0" fontId="41" fillId="5" borderId="0" xfId="0" applyFont="1" applyFill="1" applyBorder="1"/>
    <xf numFmtId="0" fontId="42" fillId="28" borderId="0" xfId="0" applyFont="1" applyFill="1" applyBorder="1" applyAlignment="1">
      <alignment horizontal="right"/>
    </xf>
    <xf numFmtId="0" fontId="41" fillId="28" borderId="37" xfId="0" applyFont="1" applyFill="1" applyBorder="1" applyAlignment="1">
      <alignment horizontal="center"/>
    </xf>
    <xf numFmtId="0" fontId="41" fillId="28" borderId="31" xfId="0" applyFont="1" applyFill="1" applyBorder="1" applyAlignment="1">
      <alignment horizontal="center"/>
    </xf>
    <xf numFmtId="0" fontId="41" fillId="28" borderId="32" xfId="0" applyFont="1" applyFill="1" applyBorder="1" applyAlignment="1">
      <alignment horizontal="center"/>
    </xf>
    <xf numFmtId="170" fontId="41" fillId="28" borderId="0" xfId="0" applyNumberFormat="1" applyFont="1" applyFill="1" applyBorder="1" applyAlignment="1">
      <alignment horizontal="center"/>
    </xf>
    <xf numFmtId="3" fontId="41" fillId="5" borderId="37" xfId="0" applyNumberFormat="1" applyFont="1" applyFill="1" applyBorder="1" applyAlignment="1">
      <alignment horizontal="center"/>
    </xf>
    <xf numFmtId="3" fontId="41" fillId="5" borderId="31" xfId="0" applyNumberFormat="1" applyFont="1" applyFill="1" applyBorder="1" applyAlignment="1">
      <alignment horizontal="center"/>
    </xf>
    <xf numFmtId="3" fontId="41" fillId="5" borderId="32" xfId="0" applyNumberFormat="1" applyFont="1" applyFill="1" applyBorder="1" applyAlignment="1">
      <alignment horizontal="center"/>
    </xf>
    <xf numFmtId="3" fontId="52" fillId="28" borderId="0" xfId="0" applyNumberFormat="1" applyFont="1" applyFill="1" applyBorder="1" applyAlignment="1">
      <alignment horizontal="center"/>
    </xf>
    <xf numFmtId="3" fontId="52" fillId="5" borderId="37" xfId="0" applyNumberFormat="1" applyFont="1" applyFill="1" applyBorder="1" applyAlignment="1"/>
    <xf numFmtId="3" fontId="52" fillId="5" borderId="31" xfId="0" applyNumberFormat="1" applyFont="1" applyFill="1" applyBorder="1" applyAlignment="1"/>
    <xf numFmtId="0" fontId="74" fillId="5" borderId="25" xfId="0" applyFont="1" applyFill="1" applyBorder="1" applyAlignment="1">
      <alignment horizontal="center"/>
    </xf>
    <xf numFmtId="0" fontId="74" fillId="5" borderId="0" xfId="0" applyFont="1" applyFill="1" applyBorder="1" applyAlignment="1">
      <alignment horizontal="center"/>
    </xf>
    <xf numFmtId="0" fontId="74" fillId="5" borderId="71" xfId="0" applyFont="1" applyFill="1" applyBorder="1" applyAlignment="1">
      <alignment horizontal="center"/>
    </xf>
    <xf numFmtId="0" fontId="74" fillId="5" borderId="38" xfId="0" applyFont="1" applyFill="1" applyBorder="1" applyAlignment="1"/>
    <xf numFmtId="0" fontId="74" fillId="5" borderId="29" xfId="0" applyFont="1" applyFill="1" applyBorder="1" applyAlignment="1"/>
    <xf numFmtId="0" fontId="75" fillId="5" borderId="29" xfId="0" applyFont="1" applyFill="1" applyBorder="1" applyAlignment="1"/>
    <xf numFmtId="0" fontId="74" fillId="5" borderId="67" xfId="0" applyFont="1" applyFill="1" applyBorder="1" applyAlignment="1"/>
    <xf numFmtId="0" fontId="9" fillId="5" borderId="29" xfId="0" applyFont="1" applyFill="1" applyBorder="1" applyAlignment="1"/>
    <xf numFmtId="170" fontId="76" fillId="5" borderId="26" xfId="0" applyNumberFormat="1" applyFont="1" applyFill="1" applyBorder="1" applyAlignment="1">
      <alignment horizontal="left"/>
    </xf>
    <xf numFmtId="170" fontId="76" fillId="5" borderId="27" xfId="0" applyNumberFormat="1" applyFont="1" applyFill="1" applyBorder="1" applyAlignment="1">
      <alignment horizontal="center"/>
    </xf>
    <xf numFmtId="170" fontId="77" fillId="24" borderId="29" xfId="0" applyNumberFormat="1" applyFont="1" applyFill="1" applyBorder="1" applyAlignment="1">
      <alignment horizontal="center"/>
    </xf>
    <xf numFmtId="0" fontId="8" fillId="5" borderId="39" xfId="0" applyNumberFormat="1" applyFont="1" applyFill="1" applyBorder="1" applyAlignment="1">
      <alignment horizontal="center"/>
    </xf>
    <xf numFmtId="0" fontId="8" fillId="5" borderId="0" xfId="0" applyNumberFormat="1" applyFont="1" applyFill="1" applyBorder="1" applyAlignment="1">
      <alignment horizontal="center"/>
    </xf>
    <xf numFmtId="0" fontId="8" fillId="5" borderId="7" xfId="0" applyNumberFormat="1" applyFont="1" applyFill="1" applyBorder="1" applyAlignment="1">
      <alignment horizontal="center"/>
    </xf>
    <xf numFmtId="1" fontId="8" fillId="28" borderId="0" xfId="0" applyNumberFormat="1" applyFont="1" applyFill="1" applyBorder="1" applyAlignment="1">
      <alignment horizontal="center"/>
    </xf>
    <xf numFmtId="1" fontId="52" fillId="28" borderId="0" xfId="0" applyNumberFormat="1" applyFont="1" applyFill="1" applyBorder="1" applyAlignment="1">
      <alignment horizontal="center"/>
    </xf>
    <xf numFmtId="1" fontId="52" fillId="22" borderId="39" xfId="0" applyNumberFormat="1" applyFont="1" applyFill="1" applyBorder="1" applyAlignment="1">
      <alignment horizontal="center" vertical="center"/>
    </xf>
    <xf numFmtId="1" fontId="52" fillId="22" borderId="0" xfId="0" applyNumberFormat="1" applyFont="1" applyFill="1" applyBorder="1" applyAlignment="1">
      <alignment horizontal="center" vertical="center"/>
    </xf>
    <xf numFmtId="1" fontId="52" fillId="0" borderId="71" xfId="0" applyNumberFormat="1" applyFont="1" applyFill="1" applyBorder="1" applyAlignment="1">
      <alignment horizontal="center" vertical="center"/>
    </xf>
    <xf numFmtId="1" fontId="56" fillId="5" borderId="82" xfId="0" applyNumberFormat="1" applyFont="1" applyFill="1" applyBorder="1" applyAlignment="1">
      <alignment horizontal="center"/>
    </xf>
    <xf numFmtId="1" fontId="56" fillId="5" borderId="83" xfId="0" applyNumberFormat="1" applyFont="1" applyFill="1" applyBorder="1" applyAlignment="1">
      <alignment horizontal="center"/>
    </xf>
    <xf numFmtId="1" fontId="56" fillId="29" borderId="25" xfId="0" applyNumberFormat="1" applyFont="1" applyFill="1" applyBorder="1" applyAlignment="1">
      <alignment horizontal="center"/>
    </xf>
    <xf numFmtId="1" fontId="56" fillId="29" borderId="0" xfId="0" applyNumberFormat="1" applyFont="1" applyFill="1" applyBorder="1" applyAlignment="1">
      <alignment horizontal="center"/>
    </xf>
    <xf numFmtId="1" fontId="56" fillId="29" borderId="71" xfId="0" applyNumberFormat="1" applyFont="1" applyFill="1" applyBorder="1" applyAlignment="1">
      <alignment horizontal="center"/>
    </xf>
    <xf numFmtId="1" fontId="78" fillId="22" borderId="0" xfId="0" applyNumberFormat="1" applyFont="1" applyFill="1" applyBorder="1" applyAlignment="1">
      <alignment horizontal="center"/>
    </xf>
    <xf numFmtId="1" fontId="78" fillId="30" borderId="0" xfId="0" applyNumberFormat="1" applyFont="1" applyFill="1" applyBorder="1" applyAlignment="1">
      <alignment horizontal="center"/>
    </xf>
    <xf numFmtId="1" fontId="79" fillId="31" borderId="38" xfId="0" applyNumberFormat="1" applyFont="1" applyFill="1" applyBorder="1" applyAlignment="1">
      <alignment horizontal="center"/>
    </xf>
    <xf numFmtId="0" fontId="79" fillId="31" borderId="29" xfId="0" applyFont="1" applyFill="1" applyBorder="1" applyAlignment="1">
      <alignment horizontal="center"/>
    </xf>
    <xf numFmtId="0" fontId="79" fillId="24" borderId="29" xfId="0" applyFont="1" applyFill="1" applyBorder="1" applyAlignment="1">
      <alignment horizontal="center"/>
    </xf>
    <xf numFmtId="0" fontId="55" fillId="5" borderId="0" xfId="0" applyFont="1" applyFill="1" applyBorder="1" applyAlignment="1">
      <alignment horizontal="left" vertical="center"/>
    </xf>
    <xf numFmtId="2" fontId="41" fillId="5" borderId="39" xfId="0" applyNumberFormat="1" applyFont="1" applyFill="1" applyBorder="1" applyAlignment="1">
      <alignment horizontal="center"/>
    </xf>
    <xf numFmtId="2" fontId="41" fillId="5" borderId="0" xfId="0" applyNumberFormat="1" applyFont="1" applyFill="1" applyBorder="1" applyAlignment="1">
      <alignment horizontal="center"/>
    </xf>
    <xf numFmtId="2" fontId="41" fillId="5" borderId="7" xfId="0" applyNumberFormat="1" applyFont="1" applyFill="1" applyBorder="1" applyAlignment="1">
      <alignment horizontal="center"/>
    </xf>
    <xf numFmtId="2" fontId="41" fillId="28" borderId="0" xfId="0" applyNumberFormat="1" applyFont="1" applyFill="1" applyBorder="1" applyAlignment="1">
      <alignment horizontal="center"/>
    </xf>
    <xf numFmtId="3" fontId="41" fillId="28" borderId="0" xfId="0" applyNumberFormat="1" applyFont="1" applyFill="1" applyBorder="1" applyAlignment="1">
      <alignment horizontal="center"/>
    </xf>
    <xf numFmtId="3" fontId="41" fillId="5" borderId="39" xfId="0" applyNumberFormat="1" applyFont="1" applyFill="1" applyBorder="1" applyAlignment="1">
      <alignment horizontal="center"/>
    </xf>
    <xf numFmtId="3" fontId="41" fillId="5" borderId="0" xfId="0" applyNumberFormat="1" applyFont="1" applyFill="1" applyBorder="1" applyAlignment="1">
      <alignment horizontal="center"/>
    </xf>
    <xf numFmtId="3" fontId="41" fillId="5" borderId="7" xfId="0" applyNumberFormat="1" applyFont="1" applyFill="1" applyBorder="1" applyAlignment="1">
      <alignment horizontal="center"/>
    </xf>
    <xf numFmtId="170" fontId="56" fillId="5" borderId="84" xfId="0" applyNumberFormat="1" applyFont="1" applyFill="1" applyBorder="1" applyAlignment="1">
      <alignment horizontal="center" vertical="center"/>
    </xf>
    <xf numFmtId="170" fontId="56" fillId="5" borderId="85" xfId="0" applyNumberFormat="1" applyFont="1" applyFill="1" applyBorder="1" applyAlignment="1">
      <alignment horizontal="center" vertical="center"/>
    </xf>
    <xf numFmtId="170" fontId="56" fillId="5" borderId="70" xfId="0" applyNumberFormat="1" applyFont="1" applyFill="1" applyBorder="1" applyAlignment="1">
      <alignment horizontal="center" vertical="center"/>
    </xf>
    <xf numFmtId="170" fontId="56" fillId="29" borderId="25" xfId="0" applyNumberFormat="1" applyFont="1" applyFill="1" applyBorder="1" applyAlignment="1">
      <alignment horizontal="center" vertical="center"/>
    </xf>
    <xf numFmtId="170" fontId="56" fillId="29" borderId="0" xfId="0" applyNumberFormat="1" applyFont="1" applyFill="1" applyBorder="1" applyAlignment="1">
      <alignment horizontal="center" vertical="center"/>
    </xf>
    <xf numFmtId="170" fontId="56" fillId="29" borderId="71" xfId="0" applyNumberFormat="1" applyFont="1" applyFill="1" applyBorder="1" applyAlignment="1">
      <alignment horizontal="center" vertical="center"/>
    </xf>
    <xf numFmtId="3" fontId="78" fillId="30" borderId="0" xfId="0" applyNumberFormat="1" applyFont="1" applyFill="1" applyBorder="1" applyAlignment="1">
      <alignment horizontal="center"/>
    </xf>
    <xf numFmtId="170" fontId="78" fillId="30" borderId="0" xfId="0" applyNumberFormat="1" applyFont="1" applyFill="1" applyBorder="1" applyAlignment="1">
      <alignment horizontal="center"/>
    </xf>
    <xf numFmtId="2" fontId="79" fillId="31" borderId="25" xfId="0" applyNumberFormat="1" applyFont="1" applyFill="1" applyBorder="1" applyAlignment="1">
      <alignment horizontal="center"/>
    </xf>
    <xf numFmtId="3" fontId="79" fillId="31" borderId="0" xfId="0" applyNumberFormat="1" applyFont="1" applyFill="1" applyBorder="1" applyAlignment="1">
      <alignment horizontal="center"/>
    </xf>
    <xf numFmtId="3" fontId="79" fillId="24" borderId="0" xfId="0" applyNumberFormat="1" applyFont="1" applyFill="1" applyBorder="1" applyAlignment="1">
      <alignment horizontal="center"/>
    </xf>
    <xf numFmtId="0" fontId="58" fillId="5" borderId="0" xfId="0" applyFont="1" applyFill="1" applyBorder="1" applyAlignment="1">
      <alignment horizontal="left" vertical="center"/>
    </xf>
    <xf numFmtId="2" fontId="52" fillId="28" borderId="0" xfId="0" applyNumberFormat="1" applyFont="1" applyFill="1" applyBorder="1" applyAlignment="1">
      <alignment horizontal="center"/>
    </xf>
    <xf numFmtId="2" fontId="56" fillId="5" borderId="84" xfId="0" applyNumberFormat="1" applyFont="1" applyFill="1" applyBorder="1" applyAlignment="1">
      <alignment horizontal="center" vertical="center"/>
    </xf>
    <xf numFmtId="2" fontId="56" fillId="5" borderId="85" xfId="0" applyNumberFormat="1" applyFont="1" applyFill="1" applyBorder="1" applyAlignment="1">
      <alignment horizontal="center" vertical="center"/>
    </xf>
    <xf numFmtId="2" fontId="56" fillId="5" borderId="70" xfId="0" applyNumberFormat="1" applyFont="1" applyFill="1" applyBorder="1" applyAlignment="1">
      <alignment horizontal="center" vertical="center"/>
    </xf>
    <xf numFmtId="2" fontId="56" fillId="29" borderId="25" xfId="0" applyNumberFormat="1" applyFont="1" applyFill="1" applyBorder="1" applyAlignment="1">
      <alignment horizontal="center" vertical="center"/>
    </xf>
    <xf numFmtId="2" fontId="56" fillId="29" borderId="0" xfId="0" applyNumberFormat="1" applyFont="1" applyFill="1" applyBorder="1" applyAlignment="1">
      <alignment horizontal="center" vertical="center"/>
    </xf>
    <xf numFmtId="2" fontId="56" fillId="29" borderId="71" xfId="0" applyNumberFormat="1" applyFont="1" applyFill="1" applyBorder="1" applyAlignment="1">
      <alignment horizontal="center" vertical="center"/>
    </xf>
    <xf numFmtId="2" fontId="78" fillId="30" borderId="0" xfId="0" applyNumberFormat="1" applyFont="1" applyFill="1" applyBorder="1" applyAlignment="1">
      <alignment horizontal="center" vertical="center"/>
    </xf>
    <xf numFmtId="2" fontId="78" fillId="30" borderId="0" xfId="0" applyNumberFormat="1" applyFont="1" applyFill="1" applyBorder="1" applyAlignment="1">
      <alignment horizontal="center"/>
    </xf>
    <xf numFmtId="2" fontId="79" fillId="31" borderId="0" xfId="0" applyNumberFormat="1" applyFont="1" applyFill="1" applyBorder="1" applyAlignment="1">
      <alignment horizontal="center"/>
    </xf>
    <xf numFmtId="2" fontId="79" fillId="24" borderId="0" xfId="0" applyNumberFormat="1" applyFont="1" applyFill="1" applyBorder="1" applyAlignment="1">
      <alignment horizontal="center"/>
    </xf>
    <xf numFmtId="0" fontId="41" fillId="5" borderId="0" xfId="0" applyFont="1" applyFill="1" applyBorder="1" applyAlignment="1">
      <alignment horizontal="left" vertical="center"/>
    </xf>
    <xf numFmtId="0" fontId="41" fillId="5" borderId="39" xfId="0" applyFont="1" applyFill="1" applyBorder="1" applyAlignment="1">
      <alignment horizontal="center"/>
    </xf>
    <xf numFmtId="0" fontId="41" fillId="5" borderId="0" xfId="0" applyFont="1" applyFill="1" applyBorder="1" applyAlignment="1">
      <alignment horizontal="center"/>
    </xf>
    <xf numFmtId="0" fontId="41" fillId="5" borderId="0" xfId="0" applyFont="1" applyFill="1" applyBorder="1" applyAlignment="1">
      <alignment horizontal="left"/>
    </xf>
    <xf numFmtId="0" fontId="41" fillId="5" borderId="7" xfId="0" applyFont="1" applyFill="1" applyBorder="1" applyAlignment="1">
      <alignment horizontal="center"/>
    </xf>
    <xf numFmtId="0" fontId="41" fillId="28" borderId="0" xfId="0" applyFont="1" applyFill="1" applyBorder="1"/>
    <xf numFmtId="0" fontId="19" fillId="0" borderId="39" xfId="0" applyFont="1" applyFill="1" applyBorder="1"/>
    <xf numFmtId="2" fontId="41" fillId="5" borderId="0" xfId="0" applyNumberFormat="1" applyFont="1" applyFill="1" applyBorder="1" applyAlignment="1">
      <alignment horizontal="left"/>
    </xf>
    <xf numFmtId="0" fontId="52" fillId="31" borderId="39" xfId="0" applyFont="1" applyFill="1" applyBorder="1" applyAlignment="1">
      <alignment horizontal="center"/>
    </xf>
    <xf numFmtId="0" fontId="52" fillId="31" borderId="0" xfId="0" applyFont="1" applyFill="1" applyBorder="1" applyAlignment="1">
      <alignment horizontal="center"/>
    </xf>
    <xf numFmtId="0" fontId="52" fillId="31" borderId="7" xfId="0" applyFont="1" applyFill="1" applyBorder="1" applyAlignment="1">
      <alignment horizontal="center"/>
    </xf>
    <xf numFmtId="3" fontId="52" fillId="5" borderId="39" xfId="0" applyNumberFormat="1" applyFont="1" applyFill="1" applyBorder="1" applyAlignment="1"/>
    <xf numFmtId="3" fontId="52" fillId="5" borderId="0" xfId="0" applyNumberFormat="1" applyFont="1" applyFill="1" applyBorder="1" applyAlignment="1"/>
    <xf numFmtId="0" fontId="74" fillId="5" borderId="82" xfId="0" applyFont="1" applyFill="1" applyBorder="1" applyAlignment="1">
      <alignment horizontal="center"/>
    </xf>
    <xf numFmtId="0" fontId="74" fillId="5" borderId="83" xfId="0" applyFont="1" applyFill="1" applyBorder="1" applyAlignment="1">
      <alignment horizontal="center"/>
    </xf>
    <xf numFmtId="0" fontId="74" fillId="29" borderId="25" xfId="0" applyFont="1" applyFill="1" applyBorder="1" applyAlignment="1">
      <alignment horizontal="center"/>
    </xf>
    <xf numFmtId="0" fontId="74" fillId="29" borderId="0" xfId="0" applyFont="1" applyFill="1" applyBorder="1" applyAlignment="1">
      <alignment horizontal="center"/>
    </xf>
    <xf numFmtId="0" fontId="74" fillId="29" borderId="71" xfId="0" applyFont="1" applyFill="1" applyBorder="1" applyAlignment="1">
      <alignment horizontal="center"/>
    </xf>
    <xf numFmtId="0" fontId="80" fillId="30" borderId="0" xfId="0" applyFont="1" applyFill="1" applyBorder="1" applyAlignment="1">
      <alignment horizontal="center"/>
    </xf>
    <xf numFmtId="0" fontId="80" fillId="22" borderId="0" xfId="0" applyFont="1" applyFill="1" applyBorder="1" applyAlignment="1">
      <alignment horizontal="center"/>
    </xf>
    <xf numFmtId="170" fontId="79" fillId="22" borderId="25" xfId="0" applyNumberFormat="1" applyFont="1" applyFill="1" applyBorder="1" applyAlignment="1">
      <alignment horizontal="center"/>
    </xf>
    <xf numFmtId="0" fontId="79" fillId="31" borderId="0" xfId="0" applyFont="1" applyFill="1" applyBorder="1" applyAlignment="1">
      <alignment horizontal="center"/>
    </xf>
    <xf numFmtId="0" fontId="79" fillId="22" borderId="0" xfId="0" applyFont="1" applyFill="1" applyBorder="1" applyAlignment="1">
      <alignment horizontal="center"/>
    </xf>
    <xf numFmtId="0" fontId="79" fillId="24" borderId="0" xfId="0" applyFont="1" applyFill="1" applyBorder="1" applyAlignment="1">
      <alignment horizontal="center"/>
    </xf>
    <xf numFmtId="4" fontId="56" fillId="5" borderId="84" xfId="0" applyNumberFormat="1" applyFont="1" applyFill="1" applyBorder="1" applyAlignment="1">
      <alignment horizontal="center"/>
    </xf>
    <xf numFmtId="4" fontId="56" fillId="5" borderId="85" xfId="0" applyNumberFormat="1" applyFont="1" applyFill="1" applyBorder="1" applyAlignment="1">
      <alignment horizontal="center"/>
    </xf>
    <xf numFmtId="4" fontId="56" fillId="5" borderId="70" xfId="0" applyNumberFormat="1" applyFont="1" applyFill="1" applyBorder="1" applyAlignment="1">
      <alignment horizontal="center"/>
    </xf>
    <xf numFmtId="4" fontId="56" fillId="29" borderId="25" xfId="0" applyNumberFormat="1" applyFont="1" applyFill="1" applyBorder="1" applyAlignment="1">
      <alignment horizontal="center"/>
    </xf>
    <xf numFmtId="4" fontId="56" fillId="29" borderId="0" xfId="0" applyNumberFormat="1" applyFont="1" applyFill="1" applyBorder="1" applyAlignment="1">
      <alignment horizontal="center"/>
    </xf>
    <xf numFmtId="4" fontId="56" fillId="29" borderId="71" xfId="0" applyNumberFormat="1" applyFont="1" applyFill="1" applyBorder="1" applyAlignment="1">
      <alignment horizontal="center"/>
    </xf>
    <xf numFmtId="4" fontId="78" fillId="30" borderId="0" xfId="0" applyNumberFormat="1" applyFont="1" applyFill="1" applyBorder="1" applyAlignment="1">
      <alignment horizontal="center"/>
    </xf>
    <xf numFmtId="170" fontId="81" fillId="5" borderId="82" xfId="0" applyNumberFormat="1" applyFont="1" applyFill="1" applyBorder="1" applyAlignment="1">
      <alignment horizontal="center"/>
    </xf>
    <xf numFmtId="170" fontId="81" fillId="5" borderId="83" xfId="0" applyNumberFormat="1" applyFont="1" applyFill="1" applyBorder="1" applyAlignment="1">
      <alignment horizontal="center"/>
    </xf>
    <xf numFmtId="170" fontId="81" fillId="29" borderId="25" xfId="0" applyNumberFormat="1" applyFont="1" applyFill="1" applyBorder="1" applyAlignment="1">
      <alignment horizontal="center"/>
    </xf>
    <xf numFmtId="170" fontId="81" fillId="29" borderId="0" xfId="0" applyNumberFormat="1" applyFont="1" applyFill="1" applyBorder="1" applyAlignment="1">
      <alignment horizontal="center"/>
    </xf>
    <xf numFmtId="170" fontId="81" fillId="29" borderId="71" xfId="0" applyNumberFormat="1" applyFont="1" applyFill="1" applyBorder="1" applyAlignment="1">
      <alignment horizontal="center"/>
    </xf>
    <xf numFmtId="170" fontId="78" fillId="22" borderId="0" xfId="0" applyNumberFormat="1" applyFont="1" applyFill="1" applyBorder="1" applyAlignment="1">
      <alignment horizontal="center"/>
    </xf>
    <xf numFmtId="170" fontId="79" fillId="22" borderId="0" xfId="0" applyNumberFormat="1" applyFont="1" applyFill="1" applyBorder="1" applyAlignment="1">
      <alignment horizontal="center"/>
    </xf>
    <xf numFmtId="0" fontId="58" fillId="32" borderId="0" xfId="0" applyFont="1" applyFill="1" applyBorder="1" applyAlignment="1">
      <alignment horizontal="left" vertical="center"/>
    </xf>
    <xf numFmtId="0" fontId="42" fillId="33" borderId="0" xfId="0" applyFont="1" applyFill="1" applyBorder="1" applyAlignment="1">
      <alignment horizontal="right"/>
    </xf>
    <xf numFmtId="2" fontId="41" fillId="32" borderId="39" xfId="0" applyNumberFormat="1" applyFont="1" applyFill="1" applyBorder="1" applyAlignment="1">
      <alignment horizontal="center"/>
    </xf>
    <xf numFmtId="2" fontId="41" fillId="32" borderId="0" xfId="0" applyNumberFormat="1" applyFont="1" applyFill="1" applyBorder="1" applyAlignment="1">
      <alignment horizontal="center"/>
    </xf>
    <xf numFmtId="2" fontId="41" fillId="32" borderId="7" xfId="0" applyNumberFormat="1" applyFont="1" applyFill="1" applyBorder="1" applyAlignment="1">
      <alignment horizontal="center"/>
    </xf>
    <xf numFmtId="2" fontId="41" fillId="33" borderId="0" xfId="0" applyNumberFormat="1" applyFont="1" applyFill="1" applyBorder="1" applyAlignment="1">
      <alignment horizontal="center"/>
    </xf>
    <xf numFmtId="2" fontId="52" fillId="33" borderId="0" xfId="0" applyNumberFormat="1" applyFont="1" applyFill="1" applyBorder="1" applyAlignment="1">
      <alignment horizontal="center"/>
    </xf>
    <xf numFmtId="2" fontId="56" fillId="29" borderId="0" xfId="0" applyNumberFormat="1" applyFont="1" applyFill="1" applyBorder="1" applyAlignment="1">
      <alignment horizontal="center"/>
    </xf>
    <xf numFmtId="2" fontId="56" fillId="29" borderId="71" xfId="0" applyNumberFormat="1" applyFont="1" applyFill="1" applyBorder="1" applyAlignment="1">
      <alignment horizontal="center"/>
    </xf>
    <xf numFmtId="170" fontId="41" fillId="22" borderId="0" xfId="0" applyNumberFormat="1" applyFont="1" applyFill="1" applyBorder="1" applyAlignment="1">
      <alignment horizontal="center"/>
    </xf>
    <xf numFmtId="9" fontId="11" fillId="0" borderId="0" xfId="2" applyNumberFormat="1" applyFont="1" applyAlignment="1">
      <alignment vertical="center" wrapText="1"/>
    </xf>
    <xf numFmtId="0" fontId="31" fillId="0" borderId="54" xfId="0" applyFont="1" applyBorder="1" applyAlignment="1">
      <alignment horizontal="right" vertical="center"/>
    </xf>
    <xf numFmtId="3" fontId="64" fillId="0" borderId="11" xfId="0" applyNumberFormat="1" applyFont="1" applyBorder="1" applyAlignment="1">
      <alignment horizontal="right" vertical="center"/>
    </xf>
    <xf numFmtId="3" fontId="64" fillId="0" borderId="54" xfId="0" applyNumberFormat="1" applyFont="1" applyBorder="1" applyAlignment="1">
      <alignment horizontal="right" vertical="center"/>
    </xf>
    <xf numFmtId="3" fontId="64" fillId="12" borderId="11" xfId="0" applyNumberFormat="1" applyFont="1" applyFill="1" applyBorder="1" applyAlignment="1">
      <alignment horizontal="righ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170" fontId="0" fillId="0" borderId="0" xfId="0" applyNumberFormat="1" applyAlignment="1">
      <alignment horizontal="center" vertical="center"/>
    </xf>
    <xf numFmtId="0" fontId="61" fillId="0" borderId="54" xfId="0" applyFont="1" applyBorder="1" applyAlignment="1">
      <alignment horizontal="center"/>
    </xf>
    <xf numFmtId="0" fontId="61" fillId="0" borderId="51" xfId="0" applyFont="1" applyBorder="1" applyAlignment="1">
      <alignment horizontal="center"/>
    </xf>
    <xf numFmtId="0" fontId="61" fillId="0" borderId="52" xfId="0" applyFont="1" applyBorder="1" applyAlignment="1">
      <alignment horizontal="center"/>
    </xf>
    <xf numFmtId="0" fontId="61" fillId="0" borderId="53" xfId="0" applyFont="1" applyBorder="1" applyAlignment="1">
      <alignment horizontal="center"/>
    </xf>
    <xf numFmtId="0" fontId="0" fillId="0" borderId="74" xfId="0" applyBorder="1" applyAlignment="1">
      <alignment horizontal="center" vertical="center"/>
    </xf>
    <xf numFmtId="166" fontId="0" fillId="0" borderId="60" xfId="2" applyNumberFormat="1" applyFont="1" applyBorder="1" applyAlignment="1">
      <alignment horizontal="center" vertical="center"/>
    </xf>
    <xf numFmtId="166" fontId="0" fillId="0" borderId="21" xfId="2" applyNumberFormat="1" applyFont="1" applyBorder="1" applyAlignment="1">
      <alignment horizontal="center" vertical="center"/>
    </xf>
    <xf numFmtId="166" fontId="0" fillId="0" borderId="61" xfId="2" applyNumberFormat="1" applyFont="1" applyBorder="1" applyAlignment="1">
      <alignment horizontal="center" vertical="center"/>
    </xf>
    <xf numFmtId="0" fontId="0" fillId="0" borderId="62" xfId="0" applyBorder="1" applyAlignment="1">
      <alignment horizontal="center" vertical="center"/>
    </xf>
    <xf numFmtId="166" fontId="0" fillId="0" borderId="46" xfId="2" applyNumberFormat="1" applyFont="1" applyBorder="1" applyAlignment="1">
      <alignment horizontal="center" vertical="center"/>
    </xf>
    <xf numFmtId="166" fontId="0" fillId="0" borderId="14" xfId="2" applyNumberFormat="1" applyFont="1" applyBorder="1" applyAlignment="1">
      <alignment horizontal="center" vertical="center"/>
    </xf>
    <xf numFmtId="166" fontId="0" fillId="0" borderId="47" xfId="2" applyNumberFormat="1" applyFont="1" applyBorder="1" applyAlignment="1">
      <alignment horizontal="center" vertical="center"/>
    </xf>
    <xf numFmtId="0" fontId="0" fillId="0" borderId="63" xfId="0" applyBorder="1" applyAlignment="1">
      <alignment horizontal="center" vertical="center"/>
    </xf>
    <xf numFmtId="166" fontId="0" fillId="0" borderId="48" xfId="2" applyNumberFormat="1" applyFont="1" applyBorder="1" applyAlignment="1">
      <alignment horizontal="center" vertical="center"/>
    </xf>
    <xf numFmtId="166" fontId="0" fillId="0" borderId="49" xfId="2" applyNumberFormat="1" applyFont="1" applyBorder="1" applyAlignment="1">
      <alignment horizontal="center" vertical="center"/>
    </xf>
    <xf numFmtId="166" fontId="0" fillId="0" borderId="50" xfId="2" applyNumberFormat="1" applyFont="1" applyBorder="1" applyAlignment="1">
      <alignment horizontal="center" vertical="center"/>
    </xf>
    <xf numFmtId="0" fontId="61" fillId="0" borderId="0" xfId="0" applyFont="1" applyAlignment="1">
      <alignment horizontal="center" vertical="center"/>
    </xf>
    <xf numFmtId="0" fontId="61" fillId="0" borderId="0" xfId="0" applyFont="1" applyAlignment="1">
      <alignment horizontal="center" vertical="center" wrapText="1"/>
    </xf>
    <xf numFmtId="0" fontId="5" fillId="7" borderId="14" xfId="0" applyFont="1" applyFill="1" applyBorder="1"/>
    <xf numFmtId="166" fontId="5" fillId="7" borderId="14" xfId="2" applyNumberFormat="1" applyFont="1" applyFill="1" applyBorder="1"/>
    <xf numFmtId="0" fontId="28" fillId="7" borderId="14" xfId="0" applyFont="1" applyFill="1" applyBorder="1" applyAlignment="1">
      <alignment horizontal="center"/>
    </xf>
    <xf numFmtId="0" fontId="11" fillId="0" borderId="0" xfId="0" applyFont="1" applyAlignment="1">
      <alignment horizontal="center" vertical="center" wrapText="1"/>
    </xf>
    <xf numFmtId="0" fontId="6" fillId="11" borderId="51" xfId="0" applyFont="1" applyFill="1" applyBorder="1" applyAlignment="1">
      <alignment horizontal="center" vertical="center"/>
    </xf>
    <xf numFmtId="0" fontId="6" fillId="11" borderId="52" xfId="0" applyFont="1" applyFill="1" applyBorder="1" applyAlignment="1">
      <alignment horizontal="center" vertical="center"/>
    </xf>
    <xf numFmtId="0" fontId="32" fillId="0" borderId="8" xfId="0" applyFont="1" applyBorder="1" applyAlignment="1">
      <alignment horizontal="center" vertical="center"/>
    </xf>
    <xf numFmtId="0" fontId="32" fillId="0" borderId="8" xfId="0" applyFont="1" applyBorder="1" applyAlignment="1">
      <alignment horizontal="center" vertical="center" wrapText="1"/>
    </xf>
    <xf numFmtId="0" fontId="5" fillId="0" borderId="55" xfId="0" applyFont="1" applyBorder="1" applyAlignment="1">
      <alignment horizontal="center" vertical="center"/>
    </xf>
    <xf numFmtId="9" fontId="5" fillId="0" borderId="56" xfId="0" applyNumberFormat="1" applyFont="1" applyBorder="1" applyAlignment="1">
      <alignment horizontal="center" vertical="center"/>
    </xf>
    <xf numFmtId="9" fontId="5" fillId="0" borderId="56" xfId="0" applyNumberFormat="1" applyFont="1" applyBorder="1" applyAlignment="1">
      <alignment horizontal="center" vertical="center" wrapText="1"/>
    </xf>
    <xf numFmtId="0" fontId="20" fillId="0" borderId="5" xfId="0" applyFont="1" applyBorder="1" applyAlignment="1">
      <alignment horizontal="center" vertical="center"/>
    </xf>
    <xf numFmtId="3" fontId="5" fillId="0" borderId="55" xfId="0" applyNumberFormat="1" applyFont="1" applyBorder="1" applyAlignment="1">
      <alignment horizontal="right" vertical="center"/>
    </xf>
    <xf numFmtId="167" fontId="5" fillId="0" borderId="56" xfId="0" applyNumberFormat="1" applyFont="1" applyBorder="1" applyAlignment="1">
      <alignment horizontal="right" vertical="center" wrapText="1"/>
    </xf>
    <xf numFmtId="3" fontId="0" fillId="7" borderId="0" xfId="0" applyNumberFormat="1" applyFill="1" applyBorder="1"/>
    <xf numFmtId="0" fontId="5" fillId="0" borderId="0" xfId="0" applyFont="1" applyAlignment="1">
      <alignment vertical="center"/>
    </xf>
    <xf numFmtId="0" fontId="5" fillId="0" borderId="32"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98" xfId="0" applyFont="1" applyBorder="1" applyAlignment="1">
      <alignment horizontal="left" vertical="center" wrapText="1"/>
    </xf>
    <xf numFmtId="0" fontId="0" fillId="0" borderId="14" xfId="0" applyBorder="1"/>
    <xf numFmtId="3" fontId="0" fillId="0" borderId="14" xfId="0" applyNumberFormat="1" applyBorder="1"/>
    <xf numFmtId="167" fontId="61" fillId="0" borderId="53" xfId="1" applyNumberFormat="1" applyFont="1" applyBorder="1"/>
    <xf numFmtId="0" fontId="89" fillId="0" borderId="0" xfId="0" applyFont="1"/>
    <xf numFmtId="167" fontId="89" fillId="0" borderId="0" xfId="1" applyNumberFormat="1" applyFont="1"/>
    <xf numFmtId="2" fontId="76" fillId="31" borderId="2" xfId="0" applyNumberFormat="1" applyFont="1" applyFill="1" applyBorder="1" applyAlignment="1">
      <alignment horizontal="center"/>
    </xf>
    <xf numFmtId="166" fontId="0" fillId="0" borderId="14" xfId="2" applyNumberFormat="1" applyFont="1" applyBorder="1"/>
    <xf numFmtId="0" fontId="0" fillId="19" borderId="51" xfId="0" applyFill="1" applyBorder="1" applyAlignment="1">
      <alignment horizontal="center" vertical="center"/>
    </xf>
    <xf numFmtId="0" fontId="0" fillId="19" borderId="52" xfId="0" applyFill="1" applyBorder="1" applyAlignment="1">
      <alignment horizontal="center" vertical="center"/>
    </xf>
    <xf numFmtId="0" fontId="61" fillId="19" borderId="53" xfId="0" applyFont="1" applyFill="1" applyBorder="1" applyAlignment="1">
      <alignment horizontal="center" vertical="center"/>
    </xf>
    <xf numFmtId="0" fontId="34" fillId="19" borderId="0" xfId="0" applyFont="1" applyFill="1"/>
    <xf numFmtId="0" fontId="0" fillId="19" borderId="0" xfId="0" applyFill="1"/>
    <xf numFmtId="9" fontId="0" fillId="0" borderId="61" xfId="0" applyNumberFormat="1" applyBorder="1" applyAlignment="1">
      <alignment horizontal="center" vertical="center"/>
    </xf>
    <xf numFmtId="0" fontId="91" fillId="0" borderId="0" xfId="0" applyFont="1"/>
    <xf numFmtId="9" fontId="92" fillId="0" borderId="0" xfId="2" applyFont="1"/>
    <xf numFmtId="0" fontId="61" fillId="39" borderId="14" xfId="0" applyFont="1" applyFill="1" applyBorder="1" applyAlignment="1">
      <alignment horizontal="center" vertical="center" wrapText="1"/>
    </xf>
    <xf numFmtId="0" fontId="11" fillId="7" borderId="51" xfId="0" applyFont="1" applyFill="1" applyBorder="1" applyAlignment="1">
      <alignment horizontal="center" vertical="center" wrapText="1"/>
    </xf>
    <xf numFmtId="167" fontId="11" fillId="7" borderId="5" xfId="1" applyNumberFormat="1" applyFont="1" applyFill="1" applyBorder="1" applyAlignment="1">
      <alignment horizontal="center" vertical="center" wrapText="1"/>
    </xf>
    <xf numFmtId="166" fontId="11" fillId="0" borderId="0" xfId="2" applyNumberFormat="1" applyFont="1" applyAlignment="1">
      <alignment horizontal="center" vertical="center" wrapText="1"/>
    </xf>
    <xf numFmtId="3" fontId="25" fillId="21" borderId="91" xfId="0" applyNumberFormat="1" applyFont="1" applyFill="1" applyBorder="1"/>
    <xf numFmtId="3" fontId="25" fillId="0" borderId="93" xfId="0" applyNumberFormat="1" applyFont="1" applyFill="1" applyBorder="1"/>
    <xf numFmtId="3" fontId="25" fillId="0" borderId="94" xfId="0" applyNumberFormat="1" applyFont="1" applyFill="1" applyBorder="1"/>
    <xf numFmtId="3" fontId="93" fillId="0" borderId="0" xfId="0" applyNumberFormat="1" applyFont="1" applyBorder="1"/>
    <xf numFmtId="0" fontId="22" fillId="0" borderId="0" xfId="0" applyFont="1" applyAlignment="1">
      <alignment horizontal="center" vertical="center" wrapText="1"/>
    </xf>
    <xf numFmtId="0" fontId="25" fillId="13" borderId="89" xfId="0" applyFont="1" applyFill="1" applyBorder="1" applyAlignment="1">
      <alignment horizontal="center" vertical="center" wrapText="1"/>
    </xf>
    <xf numFmtId="0" fontId="25" fillId="13" borderId="90" xfId="0" applyFont="1" applyFill="1" applyBorder="1" applyAlignment="1">
      <alignment horizontal="center" vertical="center" wrapText="1"/>
    </xf>
    <xf numFmtId="0" fontId="24" fillId="21" borderId="91" xfId="0" applyFont="1" applyFill="1" applyBorder="1" applyAlignment="1">
      <alignment horizontal="center" vertical="center" wrapText="1"/>
    </xf>
    <xf numFmtId="0" fontId="5" fillId="0" borderId="0" xfId="0" applyFont="1" applyAlignment="1">
      <alignment horizontal="center" vertical="center" wrapText="1"/>
    </xf>
    <xf numFmtId="0" fontId="6" fillId="40" borderId="4" xfId="0" applyFont="1" applyFill="1" applyBorder="1"/>
    <xf numFmtId="3" fontId="25" fillId="40" borderId="33" xfId="0" applyNumberFormat="1" applyFont="1" applyFill="1" applyBorder="1"/>
    <xf numFmtId="3" fontId="25" fillId="40" borderId="34" xfId="0" applyNumberFormat="1" applyFont="1" applyFill="1" applyBorder="1"/>
    <xf numFmtId="3" fontId="25" fillId="40" borderId="91" xfId="0" applyNumberFormat="1" applyFont="1" applyFill="1" applyBorder="1"/>
    <xf numFmtId="9" fontId="5" fillId="40" borderId="0" xfId="2" applyFont="1" applyFill="1"/>
    <xf numFmtId="0" fontId="5" fillId="40" borderId="0" xfId="0" applyFont="1" applyFill="1"/>
    <xf numFmtId="9" fontId="5" fillId="19" borderId="0" xfId="2" applyFont="1" applyFill="1"/>
    <xf numFmtId="9" fontId="5" fillId="0" borderId="99" xfId="2" applyNumberFormat="1" applyFont="1" applyBorder="1" applyAlignment="1">
      <alignment horizontal="right" vertical="center" wrapText="1"/>
    </xf>
    <xf numFmtId="9" fontId="5" fillId="0" borderId="0" xfId="0" applyNumberFormat="1" applyFont="1" applyAlignment="1">
      <alignment vertical="center"/>
    </xf>
    <xf numFmtId="0" fontId="5" fillId="0" borderId="31" xfId="0" applyFont="1" applyBorder="1" applyAlignment="1">
      <alignment horizontal="center" vertical="center" wrapText="1"/>
    </xf>
    <xf numFmtId="0" fontId="5" fillId="0" borderId="103" xfId="0" applyFont="1" applyBorder="1" applyAlignment="1">
      <alignment horizontal="center" vertical="center" wrapText="1"/>
    </xf>
    <xf numFmtId="165" fontId="5" fillId="0" borderId="103" xfId="1" applyFont="1" applyBorder="1" applyAlignment="1">
      <alignment horizontal="center" vertical="center" wrapText="1"/>
    </xf>
    <xf numFmtId="3" fontId="0" fillId="0" borderId="0" xfId="0" applyNumberFormat="1" applyFill="1" applyBorder="1" applyAlignment="1">
      <alignment horizontal="center"/>
    </xf>
    <xf numFmtId="0" fontId="30" fillId="0" borderId="0" xfId="0" applyFont="1" applyFill="1" applyBorder="1" applyAlignment="1">
      <alignment horizontal="left"/>
    </xf>
    <xf numFmtId="0" fontId="94" fillId="0" borderId="0" xfId="14"/>
    <xf numFmtId="0" fontId="94" fillId="0" borderId="37" xfId="14" applyBorder="1"/>
    <xf numFmtId="0" fontId="94" fillId="0" borderId="31" xfId="14" applyBorder="1"/>
    <xf numFmtId="0" fontId="94" fillId="0" borderId="31" xfId="14" applyBorder="1" applyAlignment="1">
      <alignment horizontal="right"/>
    </xf>
    <xf numFmtId="0" fontId="84" fillId="0" borderId="32" xfId="14" applyFont="1" applyBorder="1" applyAlignment="1">
      <alignment horizontal="right"/>
    </xf>
    <xf numFmtId="0" fontId="94" fillId="0" borderId="39" xfId="14" applyBorder="1"/>
    <xf numFmtId="0" fontId="94" fillId="0" borderId="0" xfId="14" applyBorder="1"/>
    <xf numFmtId="0" fontId="94" fillId="0" borderId="0" xfId="14" applyBorder="1" applyAlignment="1">
      <alignment horizontal="right"/>
    </xf>
    <xf numFmtId="0" fontId="94" fillId="0" borderId="7" xfId="14" applyBorder="1" applyAlignment="1">
      <alignment horizontal="right"/>
    </xf>
    <xf numFmtId="0" fontId="94" fillId="0" borderId="42" xfId="14" applyBorder="1"/>
    <xf numFmtId="0" fontId="94" fillId="0" borderId="35" xfId="14" applyBorder="1"/>
    <xf numFmtId="0" fontId="94" fillId="0" borderId="35" xfId="14" applyBorder="1" applyAlignment="1">
      <alignment horizontal="right"/>
    </xf>
    <xf numFmtId="0" fontId="94" fillId="0" borderId="9" xfId="14" applyBorder="1" applyAlignment="1">
      <alignment horizontal="right"/>
    </xf>
    <xf numFmtId="0" fontId="95" fillId="41" borderId="36" xfId="14" applyFont="1" applyFill="1" applyBorder="1" applyAlignment="1">
      <alignment horizontal="center" vertical="center" wrapText="1"/>
    </xf>
    <xf numFmtId="3" fontId="94" fillId="0" borderId="0" xfId="14" applyNumberFormat="1"/>
    <xf numFmtId="170" fontId="94" fillId="0" borderId="0" xfId="14" applyNumberFormat="1"/>
    <xf numFmtId="2" fontId="94" fillId="0" borderId="0" xfId="14" applyNumberFormat="1"/>
    <xf numFmtId="0" fontId="96" fillId="42" borderId="27" xfId="14" applyFont="1" applyFill="1" applyBorder="1"/>
    <xf numFmtId="3" fontId="96" fillId="42" borderId="27" xfId="14" applyNumberFormat="1" applyFont="1" applyFill="1" applyBorder="1"/>
    <xf numFmtId="0" fontId="97" fillId="0" borderId="0" xfId="14" applyFont="1"/>
    <xf numFmtId="3" fontId="96" fillId="42" borderId="27" xfId="14" applyNumberFormat="1" applyFont="1" applyFill="1" applyBorder="1" applyAlignment="1"/>
    <xf numFmtId="9" fontId="94" fillId="0" borderId="0" xfId="2" applyFont="1"/>
    <xf numFmtId="0" fontId="21" fillId="0" borderId="0" xfId="8" applyFont="1"/>
    <xf numFmtId="0" fontId="99" fillId="0" borderId="0" xfId="8" applyFont="1" applyFill="1" applyBorder="1" applyAlignment="1">
      <alignment horizontal="left"/>
    </xf>
    <xf numFmtId="172" fontId="99" fillId="0" borderId="0" xfId="15" applyNumberFormat="1" applyFont="1" applyFill="1" applyBorder="1" applyAlignment="1">
      <alignment horizontal="right"/>
    </xf>
    <xf numFmtId="172" fontId="99" fillId="0" borderId="0" xfId="8" applyNumberFormat="1" applyFont="1" applyFill="1" applyBorder="1" applyAlignment="1">
      <alignment horizontal="right"/>
    </xf>
    <xf numFmtId="172" fontId="99" fillId="0" borderId="0" xfId="15" applyNumberFormat="1" applyFont="1" applyFill="1" applyBorder="1"/>
    <xf numFmtId="10" fontId="99" fillId="0" borderId="0" xfId="8" applyNumberFormat="1" applyFont="1" applyFill="1" applyBorder="1" applyAlignment="1">
      <alignment horizontal="center"/>
    </xf>
    <xf numFmtId="0" fontId="99" fillId="0" borderId="25" xfId="8" applyFont="1" applyFill="1" applyBorder="1"/>
    <xf numFmtId="0" fontId="99" fillId="0" borderId="0" xfId="8" applyFont="1" applyFill="1" applyBorder="1" applyAlignment="1">
      <alignment horizontal="center"/>
    </xf>
    <xf numFmtId="0" fontId="99" fillId="0" borderId="71" xfId="8" applyFont="1" applyFill="1" applyBorder="1" applyAlignment="1">
      <alignment horizontal="center"/>
    </xf>
    <xf numFmtId="0" fontId="21" fillId="0" borderId="25" xfId="8" applyFont="1" applyFill="1" applyBorder="1"/>
    <xf numFmtId="172" fontId="21" fillId="43" borderId="0" xfId="15" applyNumberFormat="1" applyFont="1" applyFill="1" applyBorder="1"/>
    <xf numFmtId="172" fontId="101" fillId="43" borderId="0" xfId="15" applyNumberFormat="1" applyFont="1" applyFill="1" applyBorder="1"/>
    <xf numFmtId="172" fontId="99" fillId="0" borderId="71" xfId="15" applyNumberFormat="1" applyFont="1" applyFill="1" applyBorder="1"/>
    <xf numFmtId="0" fontId="99" fillId="0" borderId="54" xfId="8" applyFont="1" applyFill="1" applyBorder="1" applyAlignment="1">
      <alignment horizontal="left"/>
    </xf>
    <xf numFmtId="172" fontId="99" fillId="0" borderId="11" xfId="15" applyNumberFormat="1" applyFont="1" applyFill="1" applyBorder="1"/>
    <xf numFmtId="172" fontId="99" fillId="0" borderId="11" xfId="8" applyNumberFormat="1" applyFont="1" applyBorder="1"/>
    <xf numFmtId="172" fontId="99" fillId="0" borderId="104" xfId="8" applyNumberFormat="1" applyFont="1" applyFill="1" applyBorder="1" applyAlignment="1">
      <alignment horizontal="right"/>
    </xf>
    <xf numFmtId="172" fontId="99" fillId="0" borderId="0" xfId="8" applyNumberFormat="1" applyFont="1" applyBorder="1"/>
    <xf numFmtId="3" fontId="21" fillId="43" borderId="0" xfId="8" applyNumberFormat="1" applyFont="1" applyFill="1" applyBorder="1" applyAlignment="1" applyProtection="1">
      <alignment horizontal="right"/>
    </xf>
    <xf numFmtId="3" fontId="21" fillId="43" borderId="0" xfId="8" applyNumberFormat="1" applyFont="1" applyFill="1" applyBorder="1" applyProtection="1"/>
    <xf numFmtId="3" fontId="21" fillId="43" borderId="0" xfId="8" applyNumberFormat="1" applyFont="1" applyFill="1" applyBorder="1" applyProtection="1">
      <protection locked="0"/>
    </xf>
    <xf numFmtId="3" fontId="99" fillId="0" borderId="11" xfId="8" applyNumberFormat="1" applyFont="1" applyBorder="1" applyAlignment="1">
      <alignment horizontal="right"/>
    </xf>
    <xf numFmtId="172" fontId="99" fillId="0" borderId="104" xfId="15" applyNumberFormat="1" applyFont="1" applyFill="1" applyBorder="1"/>
    <xf numFmtId="3" fontId="99" fillId="0" borderId="0" xfId="8" applyNumberFormat="1" applyFont="1" applyBorder="1" applyAlignment="1">
      <alignment horizontal="right"/>
    </xf>
    <xf numFmtId="0" fontId="99" fillId="44" borderId="0" xfId="8" applyFont="1" applyFill="1" applyBorder="1"/>
    <xf numFmtId="3" fontId="99" fillId="44" borderId="0" xfId="8" applyNumberFormat="1" applyFont="1" applyFill="1" applyBorder="1" applyAlignment="1">
      <alignment horizontal="right"/>
    </xf>
    <xf numFmtId="172" fontId="99" fillId="44" borderId="0" xfId="15" applyNumberFormat="1" applyFont="1" applyFill="1" applyBorder="1"/>
    <xf numFmtId="0" fontId="21" fillId="44" borderId="0" xfId="8" applyFont="1" applyFill="1" applyBorder="1"/>
    <xf numFmtId="166" fontId="21" fillId="44" borderId="0" xfId="8" applyNumberFormat="1" applyFont="1" applyFill="1" applyBorder="1" applyAlignment="1">
      <alignment horizontal="right"/>
    </xf>
    <xf numFmtId="166" fontId="21" fillId="44" borderId="0" xfId="15" applyNumberFormat="1" applyFont="1" applyFill="1" applyBorder="1"/>
    <xf numFmtId="0" fontId="21" fillId="44" borderId="0" xfId="8" applyFont="1" applyFill="1" applyBorder="1" applyAlignment="1">
      <alignment horizontal="left"/>
    </xf>
    <xf numFmtId="172" fontId="21" fillId="43" borderId="0" xfId="15" applyNumberFormat="1" applyFont="1" applyFill="1" applyBorder="1" applyProtection="1"/>
    <xf numFmtId="1" fontId="21" fillId="43" borderId="0" xfId="8" applyNumberFormat="1" applyFont="1" applyFill="1" applyBorder="1" applyProtection="1"/>
    <xf numFmtId="172" fontId="21" fillId="43" borderId="0" xfId="15" applyNumberFormat="1" applyFont="1" applyFill="1" applyBorder="1" applyProtection="1">
      <protection locked="0"/>
    </xf>
    <xf numFmtId="1" fontId="21" fillId="43" borderId="0" xfId="8" applyNumberFormat="1" applyFont="1" applyFill="1" applyBorder="1" applyProtection="1">
      <protection locked="0"/>
    </xf>
    <xf numFmtId="172" fontId="21" fillId="43" borderId="0" xfId="15" applyNumberFormat="1" applyFont="1" applyFill="1" applyBorder="1" applyAlignment="1" applyProtection="1">
      <alignment horizontal="right"/>
    </xf>
    <xf numFmtId="1" fontId="21" fillId="43" borderId="0" xfId="8" applyNumberFormat="1" applyFont="1" applyFill="1" applyBorder="1" applyAlignment="1" applyProtection="1">
      <alignment horizontal="right"/>
    </xf>
    <xf numFmtId="3" fontId="99" fillId="0" borderId="104" xfId="8" applyNumberFormat="1" applyFont="1" applyBorder="1" applyAlignment="1">
      <alignment horizontal="right"/>
    </xf>
    <xf numFmtId="0" fontId="21" fillId="44" borderId="0" xfId="8" applyFont="1" applyFill="1"/>
    <xf numFmtId="166" fontId="21" fillId="44" borderId="0" xfId="8" applyNumberFormat="1" applyFont="1" applyFill="1"/>
    <xf numFmtId="0" fontId="21" fillId="0" borderId="0" xfId="8" applyFont="1" applyFill="1" applyBorder="1" applyAlignment="1">
      <alignment horizontal="left"/>
    </xf>
    <xf numFmtId="166" fontId="21" fillId="0" borderId="0" xfId="8" applyNumberFormat="1" applyFont="1" applyFill="1"/>
    <xf numFmtId="0" fontId="21" fillId="0" borderId="0" xfId="8" applyFont="1" applyFill="1"/>
    <xf numFmtId="3" fontId="21" fillId="45" borderId="0" xfId="8" applyNumberFormat="1" applyFont="1" applyFill="1" applyBorder="1" applyAlignment="1" applyProtection="1">
      <alignment horizontal="right"/>
    </xf>
    <xf numFmtId="0" fontId="21" fillId="16" borderId="25" xfId="8" applyFont="1" applyFill="1" applyBorder="1"/>
    <xf numFmtId="3" fontId="101" fillId="45" borderId="0" xfId="8" applyNumberFormat="1" applyFont="1" applyFill="1" applyBorder="1" applyAlignment="1" applyProtection="1">
      <alignment horizontal="right"/>
    </xf>
    <xf numFmtId="0" fontId="99" fillId="35" borderId="0" xfId="8" applyFont="1" applyFill="1" applyBorder="1"/>
    <xf numFmtId="0" fontId="21" fillId="35" borderId="0" xfId="8" applyFont="1" applyFill="1"/>
    <xf numFmtId="166" fontId="21" fillId="35" borderId="0" xfId="8" applyNumberFormat="1" applyFont="1" applyFill="1"/>
    <xf numFmtId="0" fontId="21" fillId="35" borderId="0" xfId="8" applyFont="1" applyFill="1" applyBorder="1"/>
    <xf numFmtId="0" fontId="21" fillId="35" borderId="0" xfId="8" applyFont="1" applyFill="1" applyBorder="1" applyAlignment="1">
      <alignment horizontal="left"/>
    </xf>
    <xf numFmtId="3" fontId="101" fillId="0" borderId="0" xfId="8" applyNumberFormat="1" applyFont="1" applyFill="1" applyBorder="1" applyAlignment="1" applyProtection="1">
      <alignment horizontal="right"/>
    </xf>
    <xf numFmtId="172" fontId="21" fillId="0" borderId="0" xfId="8" applyNumberFormat="1" applyFont="1"/>
    <xf numFmtId="4" fontId="21" fillId="0" borderId="0" xfId="8" applyNumberFormat="1" applyFont="1"/>
    <xf numFmtId="166" fontId="21" fillId="35" borderId="0" xfId="16" applyNumberFormat="1" applyFont="1" applyFill="1"/>
    <xf numFmtId="3" fontId="21" fillId="0" borderId="0" xfId="8" applyNumberFormat="1" applyFont="1"/>
    <xf numFmtId="166" fontId="21" fillId="0" borderId="0" xfId="16" applyNumberFormat="1" applyFont="1"/>
    <xf numFmtId="9" fontId="21" fillId="0" borderId="0" xfId="16" applyFont="1"/>
    <xf numFmtId="0" fontId="102" fillId="0" borderId="0" xfId="8" applyFont="1"/>
    <xf numFmtId="0" fontId="103" fillId="0" borderId="0" xfId="8" applyFont="1"/>
    <xf numFmtId="0" fontId="103" fillId="35" borderId="0" xfId="8" applyFont="1" applyFill="1"/>
    <xf numFmtId="10" fontId="21" fillId="0" borderId="0" xfId="16" applyNumberFormat="1" applyFont="1"/>
    <xf numFmtId="3" fontId="0" fillId="0" borderId="0" xfId="0" applyNumberFormat="1" applyAlignment="1">
      <alignment horizontal="center"/>
    </xf>
    <xf numFmtId="0" fontId="0" fillId="18" borderId="0" xfId="0" applyFill="1" applyAlignment="1">
      <alignment horizontal="center"/>
    </xf>
    <xf numFmtId="0" fontId="0" fillId="18" borderId="0" xfId="0" applyFill="1" applyAlignment="1">
      <alignment horizontal="left"/>
    </xf>
    <xf numFmtId="2" fontId="76" fillId="19" borderId="2" xfId="0" applyNumberFormat="1" applyFont="1" applyFill="1" applyBorder="1" applyAlignment="1">
      <alignment horizontal="center" vertical="justify"/>
    </xf>
    <xf numFmtId="9" fontId="0" fillId="0" borderId="0" xfId="0" applyNumberFormat="1" applyAlignment="1">
      <alignment horizontal="center"/>
    </xf>
    <xf numFmtId="9" fontId="0" fillId="18" borderId="0" xfId="0" applyNumberFormat="1" applyFill="1" applyAlignment="1">
      <alignment horizontal="center"/>
    </xf>
    <xf numFmtId="0" fontId="99" fillId="0" borderId="25" xfId="0" applyFont="1" applyFill="1" applyBorder="1"/>
    <xf numFmtId="0" fontId="99" fillId="0" borderId="0" xfId="0" applyFont="1" applyFill="1" applyBorder="1" applyAlignment="1">
      <alignment horizontal="center"/>
    </xf>
    <xf numFmtId="0" fontId="99" fillId="0" borderId="71" xfId="0" applyFont="1" applyFill="1" applyBorder="1" applyAlignment="1">
      <alignment horizontal="center"/>
    </xf>
    <xf numFmtId="0" fontId="21" fillId="0" borderId="25" xfId="0" applyFont="1" applyFill="1" applyBorder="1"/>
    <xf numFmtId="3" fontId="21" fillId="45" borderId="0" xfId="0" applyNumberFormat="1" applyFont="1" applyFill="1" applyBorder="1" applyAlignment="1" applyProtection="1">
      <alignment horizontal="right"/>
    </xf>
    <xf numFmtId="0" fontId="21" fillId="16" borderId="25" xfId="0" applyFont="1" applyFill="1" applyBorder="1"/>
    <xf numFmtId="3" fontId="101" fillId="45" borderId="0" xfId="0" applyNumberFormat="1" applyFont="1" applyFill="1" applyBorder="1" applyAlignment="1" applyProtection="1">
      <alignment horizontal="right"/>
    </xf>
    <xf numFmtId="0" fontId="99" fillId="0" borderId="54" xfId="0" applyFont="1" applyFill="1" applyBorder="1" applyAlignment="1">
      <alignment horizontal="left"/>
    </xf>
    <xf numFmtId="3" fontId="99" fillId="0" borderId="11" xfId="0" applyNumberFormat="1" applyFont="1" applyBorder="1" applyAlignment="1">
      <alignment horizontal="right"/>
    </xf>
    <xf numFmtId="3" fontId="99" fillId="0" borderId="104" xfId="0" applyNumberFormat="1" applyFont="1" applyBorder="1" applyAlignment="1">
      <alignment horizontal="right"/>
    </xf>
    <xf numFmtId="0" fontId="99" fillId="35" borderId="0" xfId="0" applyFont="1" applyFill="1" applyBorder="1"/>
    <xf numFmtId="0" fontId="21" fillId="35" borderId="0" xfId="0" applyFont="1" applyFill="1"/>
    <xf numFmtId="166" fontId="21" fillId="35" borderId="0" xfId="0" applyNumberFormat="1" applyFont="1" applyFill="1"/>
    <xf numFmtId="0" fontId="21" fillId="35" borderId="0" xfId="0" applyFont="1" applyFill="1" applyBorder="1"/>
    <xf numFmtId="0" fontId="21" fillId="35" borderId="0" xfId="0" applyFont="1" applyFill="1" applyBorder="1" applyAlignment="1">
      <alignment horizontal="left"/>
    </xf>
    <xf numFmtId="0" fontId="21" fillId="0" borderId="0" xfId="0" applyFont="1"/>
    <xf numFmtId="167" fontId="30" fillId="0" borderId="0" xfId="0" applyNumberFormat="1" applyFont="1"/>
    <xf numFmtId="0" fontId="104" fillId="0" borderId="53" xfId="0" applyFont="1" applyBorder="1" applyAlignment="1">
      <alignment horizontal="center" vertical="center" wrapText="1"/>
    </xf>
    <xf numFmtId="0" fontId="5" fillId="0" borderId="14" xfId="0" applyFont="1" applyBorder="1" applyAlignment="1">
      <alignment horizontal="left" vertical="top"/>
    </xf>
    <xf numFmtId="1" fontId="64" fillId="19" borderId="52" xfId="0" applyNumberFormat="1" applyFont="1" applyFill="1" applyBorder="1" applyAlignment="1">
      <alignment horizontal="center" vertical="center"/>
    </xf>
    <xf numFmtId="3" fontId="5" fillId="0" borderId="103" xfId="0" applyNumberFormat="1" applyFont="1" applyBorder="1" applyAlignment="1">
      <alignment horizontal="right" vertical="center" wrapText="1"/>
    </xf>
    <xf numFmtId="3" fontId="0" fillId="0" borderId="26" xfId="0" applyNumberFormat="1" applyBorder="1"/>
    <xf numFmtId="166" fontId="0" fillId="0" borderId="26" xfId="2" applyNumberFormat="1" applyFont="1" applyBorder="1"/>
    <xf numFmtId="0" fontId="0" fillId="7" borderId="40" xfId="0" applyFill="1" applyBorder="1"/>
    <xf numFmtId="17" fontId="79" fillId="24" borderId="0" xfId="0" applyNumberFormat="1" applyFont="1" applyFill="1" applyBorder="1" applyAlignment="1">
      <alignment horizontal="center"/>
    </xf>
    <xf numFmtId="0" fontId="106" fillId="0" borderId="0" xfId="0" applyFont="1" applyFill="1" applyBorder="1" applyAlignment="1">
      <alignment horizontal="center" vertical="center" wrapText="1"/>
    </xf>
    <xf numFmtId="0" fontId="27" fillId="0" borderId="0" xfId="0" applyFont="1" applyFill="1" applyBorder="1" applyAlignment="1">
      <alignment vertical="center" wrapText="1"/>
    </xf>
    <xf numFmtId="167" fontId="27" fillId="0" borderId="0" xfId="1" applyNumberFormat="1" applyFont="1" applyFill="1" applyBorder="1" applyAlignment="1">
      <alignment vertical="center" wrapText="1"/>
    </xf>
    <xf numFmtId="0" fontId="107" fillId="0" borderId="0" xfId="0" applyFont="1" applyFill="1" applyBorder="1" applyAlignment="1">
      <alignment horizontal="center" vertical="center" wrapText="1"/>
    </xf>
    <xf numFmtId="167" fontId="107" fillId="0" borderId="0" xfId="1" applyNumberFormat="1" applyFont="1" applyFill="1" applyBorder="1" applyAlignment="1">
      <alignment vertical="center" wrapText="1"/>
    </xf>
    <xf numFmtId="167" fontId="0" fillId="0" borderId="14" xfId="0" applyNumberFormat="1" applyBorder="1"/>
    <xf numFmtId="167" fontId="27" fillId="0" borderId="0" xfId="1" applyNumberFormat="1" applyFont="1" applyFill="1" applyAlignment="1">
      <alignment vertical="center" wrapText="1"/>
    </xf>
    <xf numFmtId="0" fontId="27" fillId="0" borderId="0" xfId="0" applyFont="1" applyFill="1" applyAlignment="1">
      <alignment vertical="center" wrapText="1"/>
    </xf>
    <xf numFmtId="9" fontId="27" fillId="0" borderId="0" xfId="2" applyFont="1" applyFill="1" applyAlignment="1">
      <alignment vertical="center" wrapText="1"/>
    </xf>
    <xf numFmtId="167" fontId="0" fillId="0" borderId="0" xfId="0" applyNumberFormat="1"/>
    <xf numFmtId="166" fontId="27" fillId="0" borderId="0" xfId="2" applyNumberFormat="1" applyFont="1" applyFill="1" applyAlignment="1">
      <alignment vertical="center" wrapText="1"/>
    </xf>
    <xf numFmtId="0" fontId="5" fillId="0" borderId="0" xfId="0" applyFont="1" applyBorder="1" applyAlignment="1">
      <alignment horizontal="left" vertical="center" wrapText="1"/>
    </xf>
    <xf numFmtId="1" fontId="6" fillId="0" borderId="0"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4" xfId="0" applyFont="1" applyBorder="1" applyAlignment="1">
      <alignment horizontal="center" vertical="center" wrapText="1"/>
    </xf>
    <xf numFmtId="1" fontId="6" fillId="48" borderId="14" xfId="0" applyNumberFormat="1" applyFont="1" applyFill="1" applyBorder="1" applyAlignment="1">
      <alignment horizontal="center" vertical="center" wrapText="1"/>
    </xf>
    <xf numFmtId="0" fontId="6" fillId="48" borderId="14" xfId="0" applyFont="1" applyFill="1" applyBorder="1" applyAlignment="1">
      <alignment horizontal="center" vertical="center" wrapText="1"/>
    </xf>
    <xf numFmtId="0" fontId="5" fillId="0" borderId="14" xfId="0" applyFont="1" applyBorder="1" applyAlignment="1">
      <alignment horizontal="left" vertical="center" wrapText="1"/>
    </xf>
    <xf numFmtId="1" fontId="5" fillId="0" borderId="14" xfId="0" applyNumberFormat="1" applyFont="1" applyBorder="1" applyAlignment="1">
      <alignment horizontal="center" vertical="center" wrapText="1"/>
    </xf>
    <xf numFmtId="3" fontId="5" fillId="0" borderId="14" xfId="0" applyNumberFormat="1" applyFont="1" applyBorder="1" applyAlignment="1">
      <alignment horizontal="center" vertical="center" wrapText="1"/>
    </xf>
    <xf numFmtId="0" fontId="5" fillId="0" borderId="14" xfId="0" applyFont="1" applyBorder="1" applyAlignment="1">
      <alignment horizontal="center" vertical="center" wrapText="1"/>
    </xf>
    <xf numFmtId="1" fontId="5" fillId="0" borderId="0" xfId="0" applyNumberFormat="1" applyFont="1" applyAlignment="1">
      <alignment horizontal="center" vertical="center" wrapText="1"/>
    </xf>
    <xf numFmtId="0" fontId="28" fillId="0" borderId="0" xfId="0" applyFont="1" applyAlignment="1">
      <alignment horizontal="center" vertical="center" wrapText="1"/>
    </xf>
    <xf numFmtId="0" fontId="6" fillId="0" borderId="0" xfId="0" applyFont="1" applyBorder="1" applyAlignment="1">
      <alignment horizontal="left" vertical="center" wrapText="1"/>
    </xf>
    <xf numFmtId="0" fontId="28" fillId="0" borderId="14" xfId="0" applyFont="1" applyBorder="1" applyAlignment="1">
      <alignment horizontal="left" vertical="center" wrapText="1"/>
    </xf>
    <xf numFmtId="0" fontId="5" fillId="0" borderId="0" xfId="0" applyFont="1" applyAlignment="1">
      <alignment horizontal="left" vertical="center"/>
    </xf>
    <xf numFmtId="0" fontId="28" fillId="0" borderId="0" xfId="0" applyFont="1" applyAlignment="1">
      <alignment horizontal="left" vertical="center" wrapText="1"/>
    </xf>
    <xf numFmtId="1" fontId="28" fillId="0" borderId="0" xfId="0" applyNumberFormat="1" applyFont="1" applyAlignment="1">
      <alignment horizontal="center" vertical="center" wrapText="1"/>
    </xf>
    <xf numFmtId="0" fontId="11" fillId="0" borderId="0" xfId="0" applyFont="1" applyBorder="1" applyAlignment="1">
      <alignment horizontal="left" vertical="center" wrapText="1"/>
    </xf>
    <xf numFmtId="0" fontId="64" fillId="0" borderId="0" xfId="0" applyFont="1" applyAlignment="1">
      <alignment horizontal="center" vertical="center" wrapText="1"/>
    </xf>
    <xf numFmtId="0" fontId="11" fillId="0" borderId="0" xfId="0" applyFont="1" applyAlignment="1">
      <alignment horizontal="left" vertical="center" wrapText="1"/>
    </xf>
    <xf numFmtId="0" fontId="11" fillId="0" borderId="0" xfId="0" pivotButton="1" applyFont="1" applyAlignment="1">
      <alignment wrapText="1"/>
    </xf>
    <xf numFmtId="0" fontId="11" fillId="0" borderId="0" xfId="0" applyFont="1" applyAlignment="1">
      <alignment wrapText="1"/>
    </xf>
    <xf numFmtId="0" fontId="11" fillId="0" borderId="0" xfId="0" applyFont="1" applyAlignment="1">
      <alignment horizontal="left" wrapText="1"/>
    </xf>
    <xf numFmtId="0" fontId="11" fillId="0" borderId="0" xfId="0" applyNumberFormat="1" applyFont="1" applyAlignment="1">
      <alignment wrapText="1"/>
    </xf>
    <xf numFmtId="0" fontId="16" fillId="18" borderId="5" xfId="0" applyFont="1" applyFill="1" applyBorder="1" applyAlignment="1">
      <alignment horizontal="center" vertical="center" wrapText="1"/>
    </xf>
    <xf numFmtId="166" fontId="0" fillId="7" borderId="0" xfId="2" applyNumberFormat="1" applyFont="1" applyFill="1" applyBorder="1"/>
    <xf numFmtId="165" fontId="108" fillId="0" borderId="0" xfId="1" applyFont="1" applyAlignment="1">
      <alignment horizontal="center"/>
    </xf>
    <xf numFmtId="0" fontId="99" fillId="0" borderId="39" xfId="0" applyFont="1" applyFill="1" applyBorder="1"/>
    <xf numFmtId="0" fontId="99" fillId="0" borderId="7" xfId="0" applyFont="1" applyFill="1" applyBorder="1" applyAlignment="1">
      <alignment horizontal="center"/>
    </xf>
    <xf numFmtId="0" fontId="21" fillId="0" borderId="39" xfId="0" applyFont="1" applyFill="1" applyBorder="1"/>
    <xf numFmtId="172" fontId="99" fillId="0" borderId="7" xfId="15" applyNumberFormat="1" applyFont="1" applyFill="1" applyBorder="1"/>
    <xf numFmtId="0" fontId="21" fillId="16" borderId="39" xfId="0" applyFont="1" applyFill="1" applyBorder="1"/>
    <xf numFmtId="0" fontId="21" fillId="0" borderId="39" xfId="0" applyFont="1" applyFill="1" applyBorder="1" applyAlignment="1">
      <alignment horizontal="left"/>
    </xf>
    <xf numFmtId="166" fontId="21" fillId="0" borderId="0" xfId="0" applyNumberFormat="1" applyFont="1" applyFill="1" applyBorder="1"/>
    <xf numFmtId="166" fontId="21" fillId="0" borderId="7" xfId="0" applyNumberFormat="1" applyFont="1" applyFill="1" applyBorder="1"/>
    <xf numFmtId="0" fontId="99" fillId="35" borderId="39" xfId="0" applyFont="1" applyFill="1" applyBorder="1"/>
    <xf numFmtId="166" fontId="21" fillId="35" borderId="0" xfId="0" applyNumberFormat="1" applyFont="1" applyFill="1" applyBorder="1"/>
    <xf numFmtId="0" fontId="21" fillId="35" borderId="7" xfId="0" applyFont="1" applyFill="1" applyBorder="1"/>
    <xf numFmtId="0" fontId="21" fillId="35" borderId="39" xfId="0" applyFont="1" applyFill="1" applyBorder="1"/>
    <xf numFmtId="0" fontId="21" fillId="35" borderId="42" xfId="0" applyFont="1" applyFill="1" applyBorder="1" applyAlignment="1">
      <alignment horizontal="left"/>
    </xf>
    <xf numFmtId="166" fontId="21" fillId="35" borderId="35" xfId="0" applyNumberFormat="1" applyFont="1" applyFill="1" applyBorder="1"/>
    <xf numFmtId="166" fontId="21" fillId="35" borderId="9" xfId="0" applyNumberFormat="1" applyFont="1" applyFill="1" applyBorder="1"/>
    <xf numFmtId="0" fontId="99" fillId="0" borderId="0" xfId="8" applyFont="1" applyAlignment="1">
      <alignment horizontal="center" vertical="center"/>
    </xf>
    <xf numFmtId="0" fontId="61" fillId="0" borderId="0" xfId="0" applyFont="1" applyBorder="1" applyAlignment="1">
      <alignment horizontal="center" vertical="center"/>
    </xf>
    <xf numFmtId="0" fontId="61" fillId="0" borderId="108" xfId="0" applyFont="1" applyBorder="1" applyAlignment="1">
      <alignment horizontal="center" vertical="center"/>
    </xf>
    <xf numFmtId="0" fontId="0" fillId="19" borderId="108" xfId="0" applyFill="1" applyBorder="1" applyAlignment="1">
      <alignment horizontal="center" vertical="center"/>
    </xf>
    <xf numFmtId="0" fontId="61" fillId="19" borderId="0" xfId="0" applyFont="1" applyFill="1" applyBorder="1" applyAlignment="1">
      <alignment horizontal="center" vertical="top" wrapText="1"/>
    </xf>
    <xf numFmtId="167" fontId="5" fillId="21" borderId="56" xfId="0" applyNumberFormat="1" applyFont="1" applyFill="1" applyBorder="1" applyAlignment="1">
      <alignment horizontal="right" vertical="center" wrapText="1"/>
    </xf>
    <xf numFmtId="3" fontId="5" fillId="21" borderId="55" xfId="0" applyNumberFormat="1" applyFont="1" applyFill="1" applyBorder="1" applyAlignment="1">
      <alignment horizontal="right" vertical="center"/>
    </xf>
    <xf numFmtId="9" fontId="5" fillId="21" borderId="56" xfId="0" applyNumberFormat="1" applyFont="1" applyFill="1" applyBorder="1" applyAlignment="1">
      <alignment horizontal="center" vertical="center" wrapText="1"/>
    </xf>
    <xf numFmtId="9" fontId="5" fillId="21" borderId="57" xfId="0" applyNumberFormat="1" applyFont="1" applyFill="1" applyBorder="1" applyAlignment="1">
      <alignment horizontal="center" vertical="center" wrapText="1"/>
    </xf>
    <xf numFmtId="9" fontId="5" fillId="21" borderId="56" xfId="0" applyNumberFormat="1" applyFont="1" applyFill="1" applyBorder="1" applyAlignment="1">
      <alignment horizontal="center" vertical="center"/>
    </xf>
    <xf numFmtId="0" fontId="11" fillId="21" borderId="0" xfId="0" applyFont="1" applyFill="1" applyAlignment="1">
      <alignment vertical="center" wrapText="1"/>
    </xf>
    <xf numFmtId="3" fontId="21" fillId="45" borderId="0" xfId="18" applyNumberFormat="1" applyFont="1" applyFill="1" applyBorder="1" applyAlignment="1" applyProtection="1">
      <alignment horizontal="right"/>
    </xf>
    <xf numFmtId="3" fontId="101" fillId="45" borderId="0" xfId="18" applyNumberFormat="1" applyFont="1" applyFill="1" applyBorder="1" applyAlignment="1" applyProtection="1">
      <alignment horizontal="right"/>
    </xf>
    <xf numFmtId="0" fontId="111" fillId="0" borderId="0" xfId="8" applyFont="1"/>
    <xf numFmtId="0" fontId="111" fillId="0" borderId="0" xfId="8" applyFont="1" applyAlignment="1">
      <alignment horizontal="center"/>
    </xf>
    <xf numFmtId="3" fontId="111" fillId="0" borderId="0" xfId="8" applyNumberFormat="1" applyFont="1"/>
    <xf numFmtId="0" fontId="112" fillId="0" borderId="0" xfId="8" applyFont="1" applyAlignment="1">
      <alignment horizontal="center" vertical="center"/>
    </xf>
    <xf numFmtId="9" fontId="112" fillId="0" borderId="0" xfId="2" applyFont="1" applyAlignment="1">
      <alignment horizontal="center" vertical="center"/>
    </xf>
    <xf numFmtId="0" fontId="113" fillId="0" borderId="0" xfId="8" applyFont="1" applyAlignment="1">
      <alignment horizontal="center" vertical="center" wrapText="1"/>
    </xf>
    <xf numFmtId="0" fontId="112" fillId="0" borderId="0" xfId="8" applyFont="1" applyAlignment="1">
      <alignment horizontal="center"/>
    </xf>
    <xf numFmtId="3" fontId="105" fillId="7" borderId="0" xfId="0" applyNumberFormat="1" applyFont="1" applyFill="1" applyBorder="1"/>
    <xf numFmtId="167" fontId="5" fillId="19" borderId="0" xfId="1" applyNumberFormat="1" applyFont="1" applyFill="1" applyAlignment="1">
      <alignment horizontal="left"/>
    </xf>
    <xf numFmtId="167" fontId="11" fillId="0" borderId="0" xfId="0" applyNumberFormat="1" applyFont="1"/>
    <xf numFmtId="167" fontId="11" fillId="0" borderId="61" xfId="1" applyNumberFormat="1" applyFont="1" applyBorder="1" applyAlignment="1">
      <alignment horizontal="center" vertical="center"/>
    </xf>
    <xf numFmtId="167" fontId="11" fillId="0" borderId="47" xfId="1" applyNumberFormat="1" applyFont="1" applyBorder="1" applyAlignment="1">
      <alignment horizontal="center" vertical="center"/>
    </xf>
    <xf numFmtId="167" fontId="64" fillId="0" borderId="53" xfId="1" applyNumberFormat="1" applyFont="1" applyBorder="1" applyAlignment="1">
      <alignment horizontal="center" vertical="center"/>
    </xf>
    <xf numFmtId="170" fontId="10" fillId="19" borderId="0" xfId="0" applyNumberFormat="1" applyFont="1" applyFill="1" applyBorder="1" applyAlignment="1">
      <alignment horizontal="center"/>
    </xf>
    <xf numFmtId="170" fontId="82" fillId="22" borderId="0" xfId="0" applyNumberFormat="1" applyFont="1" applyFill="1" applyBorder="1" applyAlignment="1">
      <alignment horizontal="center"/>
    </xf>
    <xf numFmtId="170" fontId="41" fillId="37" borderId="120" xfId="23" applyNumberFormat="1" applyFont="1" applyFill="1" applyBorder="1" applyAlignment="1">
      <alignment horizontal="center"/>
    </xf>
    <xf numFmtId="170" fontId="41" fillId="37" borderId="121" xfId="23" applyNumberFormat="1" applyFont="1" applyFill="1" applyBorder="1" applyAlignment="1">
      <alignment horizontal="center"/>
    </xf>
    <xf numFmtId="170" fontId="41" fillId="37" borderId="117" xfId="23" applyNumberFormat="1" applyFont="1" applyFill="1" applyBorder="1" applyAlignment="1">
      <alignment horizontal="center"/>
    </xf>
    <xf numFmtId="170" fontId="41" fillId="37" borderId="114" xfId="23" applyNumberFormat="1" applyFont="1" applyFill="1" applyBorder="1" applyAlignment="1">
      <alignment horizontal="center"/>
    </xf>
    <xf numFmtId="170" fontId="41" fillId="37" borderId="118" xfId="23" applyNumberFormat="1" applyFont="1" applyFill="1" applyBorder="1" applyAlignment="1">
      <alignment horizontal="center"/>
    </xf>
    <xf numFmtId="170" fontId="41" fillId="37" borderId="105" xfId="23" applyNumberFormat="1" applyFont="1" applyFill="1" applyBorder="1" applyAlignment="1">
      <alignment horizontal="center"/>
    </xf>
    <xf numFmtId="170" fontId="41" fillId="37" borderId="87" xfId="23" applyNumberFormat="1" applyFont="1" applyFill="1" applyBorder="1" applyAlignment="1">
      <alignment horizontal="center"/>
    </xf>
    <xf numFmtId="170" fontId="41" fillId="37" borderId="113" xfId="23" applyNumberFormat="1" applyFont="1" applyFill="1" applyBorder="1" applyAlignment="1">
      <alignment horizontal="center"/>
    </xf>
    <xf numFmtId="170" fontId="41" fillId="37" borderId="106" xfId="23" applyNumberFormat="1" applyFont="1" applyFill="1" applyBorder="1" applyAlignment="1">
      <alignment horizontal="center"/>
    </xf>
    <xf numFmtId="170" fontId="41" fillId="37" borderId="107" xfId="23" applyNumberFormat="1" applyFont="1" applyFill="1" applyBorder="1" applyAlignment="1">
      <alignment horizontal="center"/>
    </xf>
    <xf numFmtId="170" fontId="41" fillId="37" borderId="112" xfId="23" applyNumberFormat="1" applyFont="1" applyFill="1" applyBorder="1" applyAlignment="1">
      <alignment horizontal="center"/>
    </xf>
    <xf numFmtId="170" fontId="41" fillId="21" borderId="119" xfId="23" applyNumberFormat="1" applyFont="1" applyFill="1" applyBorder="1" applyAlignment="1">
      <alignment horizontal="center"/>
    </xf>
    <xf numFmtId="170" fontId="41" fillId="21" borderId="120" xfId="23" applyNumberFormat="1" applyFont="1" applyFill="1" applyBorder="1" applyAlignment="1">
      <alignment horizontal="center"/>
    </xf>
    <xf numFmtId="170" fontId="41" fillId="21" borderId="121" xfId="23" applyNumberFormat="1" applyFont="1" applyFill="1" applyBorder="1" applyAlignment="1">
      <alignment horizontal="center"/>
    </xf>
    <xf numFmtId="170" fontId="41" fillId="21" borderId="117" xfId="23" applyNumberFormat="1" applyFont="1" applyFill="1" applyBorder="1" applyAlignment="1">
      <alignment horizontal="center"/>
    </xf>
    <xf numFmtId="170" fontId="41" fillId="21" borderId="114" xfId="23" applyNumberFormat="1" applyFont="1" applyFill="1" applyBorder="1" applyAlignment="1">
      <alignment horizontal="center"/>
    </xf>
    <xf numFmtId="170" fontId="41" fillId="21" borderId="118" xfId="23" applyNumberFormat="1" applyFont="1" applyFill="1" applyBorder="1" applyAlignment="1">
      <alignment horizontal="center"/>
    </xf>
    <xf numFmtId="170" fontId="41" fillId="21" borderId="105" xfId="23" applyNumberFormat="1" applyFont="1" applyFill="1" applyBorder="1" applyAlignment="1">
      <alignment horizontal="center"/>
    </xf>
    <xf numFmtId="170" fontId="41" fillId="21" borderId="87" xfId="23" applyNumberFormat="1" applyFont="1" applyFill="1" applyBorder="1" applyAlignment="1">
      <alignment horizontal="center"/>
    </xf>
    <xf numFmtId="170" fontId="41" fillId="21" borderId="113" xfId="23" applyNumberFormat="1" applyFont="1" applyFill="1" applyBorder="1" applyAlignment="1">
      <alignment horizontal="center"/>
    </xf>
    <xf numFmtId="170" fontId="41" fillId="21" borderId="106" xfId="23" applyNumberFormat="1" applyFont="1" applyFill="1" applyBorder="1" applyAlignment="1">
      <alignment horizontal="center"/>
    </xf>
    <xf numFmtId="170" fontId="41" fillId="21" borderId="107" xfId="23" applyNumberFormat="1" applyFont="1" applyFill="1" applyBorder="1" applyAlignment="1">
      <alignment horizontal="center"/>
    </xf>
    <xf numFmtId="170" fontId="41" fillId="21" borderId="112" xfId="23" applyNumberFormat="1" applyFont="1" applyFill="1" applyBorder="1" applyAlignment="1">
      <alignment horizontal="center"/>
    </xf>
    <xf numFmtId="170" fontId="41" fillId="37" borderId="54" xfId="0" applyNumberFormat="1" applyFont="1" applyFill="1" applyBorder="1" applyAlignment="1">
      <alignment horizontal="center"/>
    </xf>
    <xf numFmtId="1" fontId="50" fillId="31" borderId="11" xfId="0" applyNumberFormat="1" applyFont="1" applyFill="1" applyBorder="1" applyAlignment="1">
      <alignment horizontal="center"/>
    </xf>
    <xf numFmtId="1" fontId="50" fillId="31" borderId="0" xfId="0" applyNumberFormat="1" applyFont="1" applyFill="1" applyBorder="1" applyAlignment="1">
      <alignment horizontal="center"/>
    </xf>
    <xf numFmtId="1" fontId="50" fillId="31" borderId="35" xfId="0" applyNumberFormat="1" applyFont="1" applyFill="1" applyBorder="1" applyAlignment="1">
      <alignment horizontal="center"/>
    </xf>
    <xf numFmtId="0" fontId="114" fillId="0" borderId="0" xfId="0" applyFont="1"/>
    <xf numFmtId="170" fontId="77" fillId="19" borderId="29" xfId="0" applyNumberFormat="1" applyFont="1" applyFill="1" applyBorder="1" applyAlignment="1">
      <alignment horizontal="center"/>
    </xf>
    <xf numFmtId="0" fontId="79" fillId="19" borderId="29" xfId="0" applyFont="1" applyFill="1" applyBorder="1" applyAlignment="1">
      <alignment horizontal="center"/>
    </xf>
    <xf numFmtId="170" fontId="19" fillId="19" borderId="0" xfId="0" applyNumberFormat="1" applyFont="1" applyFill="1" applyBorder="1" applyAlignment="1">
      <alignment horizontal="center"/>
    </xf>
    <xf numFmtId="4" fontId="56" fillId="5" borderId="122" xfId="0" applyNumberFormat="1" applyFont="1" applyFill="1" applyBorder="1" applyAlignment="1">
      <alignment horizontal="center"/>
    </xf>
    <xf numFmtId="4" fontId="56" fillId="5" borderId="123" xfId="0" applyNumberFormat="1" applyFont="1" applyFill="1" applyBorder="1" applyAlignment="1">
      <alignment horizontal="center"/>
    </xf>
    <xf numFmtId="4" fontId="56" fillId="5" borderId="124" xfId="0" applyNumberFormat="1" applyFont="1" applyFill="1" applyBorder="1" applyAlignment="1">
      <alignment horizontal="center"/>
    </xf>
    <xf numFmtId="2" fontId="76" fillId="31" borderId="125" xfId="0" applyNumberFormat="1" applyFont="1" applyFill="1" applyBorder="1" applyAlignment="1">
      <alignment horizontal="center"/>
    </xf>
    <xf numFmtId="2" fontId="76" fillId="19" borderId="125" xfId="0" applyNumberFormat="1" applyFont="1" applyFill="1" applyBorder="1" applyAlignment="1">
      <alignment horizontal="center" vertical="justify"/>
    </xf>
    <xf numFmtId="0" fontId="58" fillId="32" borderId="54" xfId="0" applyFont="1" applyFill="1" applyBorder="1" applyAlignment="1">
      <alignment horizontal="left" vertical="center"/>
    </xf>
    <xf numFmtId="0" fontId="42" fillId="33" borderId="11" xfId="0" applyFont="1" applyFill="1" applyBorder="1" applyAlignment="1">
      <alignment horizontal="right"/>
    </xf>
    <xf numFmtId="2" fontId="41" fillId="32" borderId="54" xfId="0" applyNumberFormat="1" applyFont="1" applyFill="1" applyBorder="1" applyAlignment="1">
      <alignment horizontal="center"/>
    </xf>
    <xf numFmtId="2" fontId="41" fillId="32" borderId="11" xfId="0" applyNumberFormat="1" applyFont="1" applyFill="1" applyBorder="1" applyAlignment="1">
      <alignment horizontal="center"/>
    </xf>
    <xf numFmtId="2" fontId="41" fillId="32" borderId="104" xfId="0" applyNumberFormat="1" applyFont="1" applyFill="1" applyBorder="1" applyAlignment="1">
      <alignment horizontal="center"/>
    </xf>
    <xf numFmtId="2" fontId="41" fillId="33" borderId="11" xfId="0" applyNumberFormat="1" applyFont="1" applyFill="1" applyBorder="1" applyAlignment="1">
      <alignment horizontal="center"/>
    </xf>
    <xf numFmtId="2" fontId="52" fillId="33" borderId="11" xfId="0" applyNumberFormat="1" applyFont="1" applyFill="1" applyBorder="1" applyAlignment="1">
      <alignment horizontal="center"/>
    </xf>
    <xf numFmtId="4" fontId="56" fillId="5" borderId="126" xfId="0" applyNumberFormat="1" applyFont="1" applyFill="1" applyBorder="1" applyAlignment="1">
      <alignment horizontal="center"/>
    </xf>
    <xf numFmtId="4" fontId="56" fillId="5" borderId="127" xfId="0" applyNumberFormat="1" applyFont="1" applyFill="1" applyBorder="1" applyAlignment="1">
      <alignment horizontal="center"/>
    </xf>
    <xf numFmtId="4" fontId="56" fillId="5" borderId="128" xfId="0" applyNumberFormat="1" applyFont="1" applyFill="1" applyBorder="1" applyAlignment="1">
      <alignment horizontal="center"/>
    </xf>
    <xf numFmtId="4" fontId="56" fillId="29" borderId="108" xfId="0" applyNumberFormat="1" applyFont="1" applyFill="1" applyBorder="1" applyAlignment="1">
      <alignment horizontal="center"/>
    </xf>
    <xf numFmtId="4" fontId="56" fillId="29" borderId="11" xfId="0" applyNumberFormat="1" applyFont="1" applyFill="1" applyBorder="1" applyAlignment="1">
      <alignment horizontal="center"/>
    </xf>
    <xf numFmtId="2" fontId="56" fillId="29" borderId="11" xfId="0" applyNumberFormat="1" applyFont="1" applyFill="1" applyBorder="1" applyAlignment="1">
      <alignment horizontal="center"/>
    </xf>
    <xf numFmtId="2" fontId="56" fillId="29" borderId="77" xfId="0" applyNumberFormat="1" applyFont="1" applyFill="1" applyBorder="1" applyAlignment="1">
      <alignment horizontal="center"/>
    </xf>
    <xf numFmtId="2" fontId="78" fillId="30" borderId="11" xfId="0" applyNumberFormat="1" applyFont="1" applyFill="1" applyBorder="1" applyAlignment="1">
      <alignment horizontal="center"/>
    </xf>
    <xf numFmtId="2" fontId="76" fillId="31" borderId="129" xfId="0" applyNumberFormat="1" applyFont="1" applyFill="1" applyBorder="1" applyAlignment="1">
      <alignment horizontal="center"/>
    </xf>
    <xf numFmtId="2" fontId="76" fillId="19" borderId="130" xfId="0" applyNumberFormat="1" applyFont="1" applyFill="1" applyBorder="1" applyAlignment="1">
      <alignment horizontal="center" vertical="justify"/>
    </xf>
    <xf numFmtId="170" fontId="50" fillId="36" borderId="91" xfId="0" applyNumberFormat="1" applyFont="1" applyFill="1" applyBorder="1" applyAlignment="1">
      <alignment horizontal="center"/>
    </xf>
    <xf numFmtId="170" fontId="50" fillId="36" borderId="131" xfId="0" applyNumberFormat="1" applyFont="1" applyFill="1" applyBorder="1" applyAlignment="1">
      <alignment horizontal="center"/>
    </xf>
    <xf numFmtId="170" fontId="50" fillId="36" borderId="102" xfId="0" applyNumberFormat="1" applyFont="1" applyFill="1" applyBorder="1" applyAlignment="1">
      <alignment horizontal="center"/>
    </xf>
    <xf numFmtId="170" fontId="50" fillId="36" borderId="95" xfId="0" applyNumberFormat="1" applyFont="1" applyFill="1" applyBorder="1" applyAlignment="1">
      <alignment horizontal="center"/>
    </xf>
    <xf numFmtId="0" fontId="21" fillId="19" borderId="0" xfId="0" applyFont="1" applyFill="1" applyBorder="1" applyAlignment="1">
      <alignment horizontal="center" vertical="top"/>
    </xf>
    <xf numFmtId="0" fontId="0" fillId="23" borderId="0" xfId="0" applyFont="1" applyFill="1" applyBorder="1"/>
    <xf numFmtId="0" fontId="0" fillId="0" borderId="0" xfId="0" applyFont="1"/>
    <xf numFmtId="0" fontId="83" fillId="5" borderId="31" xfId="0" applyFont="1" applyFill="1" applyBorder="1" applyAlignment="1">
      <alignment horizontal="left"/>
    </xf>
    <xf numFmtId="0" fontId="83" fillId="28" borderId="31" xfId="0" applyFont="1" applyFill="1" applyBorder="1"/>
    <xf numFmtId="170" fontId="83" fillId="5" borderId="31" xfId="0" applyNumberFormat="1" applyFont="1" applyFill="1" applyBorder="1" applyAlignment="1">
      <alignment horizontal="center"/>
    </xf>
    <xf numFmtId="0" fontId="83" fillId="5" borderId="31" xfId="0" applyFont="1" applyFill="1" applyBorder="1" applyAlignment="1">
      <alignment horizontal="center"/>
    </xf>
    <xf numFmtId="0" fontId="83" fillId="5" borderId="32" xfId="0" applyFont="1" applyFill="1" applyBorder="1" applyAlignment="1">
      <alignment horizontal="center"/>
    </xf>
    <xf numFmtId="0" fontId="83" fillId="28" borderId="37" xfId="0" applyFont="1" applyFill="1" applyBorder="1" applyAlignment="1">
      <alignment horizontal="center"/>
    </xf>
    <xf numFmtId="0" fontId="83" fillId="28" borderId="31" xfId="0" applyFont="1" applyFill="1" applyBorder="1" applyAlignment="1">
      <alignment horizontal="center"/>
    </xf>
    <xf numFmtId="170" fontId="83" fillId="28" borderId="31" xfId="0" applyNumberFormat="1" applyFont="1" applyFill="1" applyBorder="1" applyAlignment="1">
      <alignment horizontal="center"/>
    </xf>
    <xf numFmtId="0" fontId="0" fillId="28" borderId="31" xfId="0" applyFont="1" applyFill="1" applyBorder="1"/>
    <xf numFmtId="1" fontId="83" fillId="28" borderId="31" xfId="0" applyNumberFormat="1" applyFont="1" applyFill="1" applyBorder="1" applyAlignment="1">
      <alignment horizontal="center"/>
    </xf>
    <xf numFmtId="1" fontId="83" fillId="28" borderId="32" xfId="0" applyNumberFormat="1" applyFont="1" applyFill="1" applyBorder="1" applyAlignment="1">
      <alignment horizontal="center"/>
    </xf>
    <xf numFmtId="1" fontId="83" fillId="5" borderId="31" xfId="0" applyNumberFormat="1" applyFont="1" applyFill="1" applyBorder="1" applyAlignment="1">
      <alignment horizontal="center"/>
    </xf>
    <xf numFmtId="1" fontId="83" fillId="5" borderId="32" xfId="0" applyNumberFormat="1" applyFont="1" applyFill="1" applyBorder="1" applyAlignment="1">
      <alignment horizontal="center"/>
    </xf>
    <xf numFmtId="1" fontId="115" fillId="28" borderId="37" xfId="0" applyNumberFormat="1" applyFont="1" applyFill="1" applyBorder="1" applyAlignment="1">
      <alignment horizontal="center"/>
    </xf>
    <xf numFmtId="1" fontId="115" fillId="28" borderId="31" xfId="0" applyNumberFormat="1" applyFont="1" applyFill="1" applyBorder="1" applyAlignment="1">
      <alignment horizontal="center"/>
    </xf>
    <xf numFmtId="1" fontId="83" fillId="20" borderId="31" xfId="0" applyNumberFormat="1" applyFont="1" applyFill="1" applyBorder="1" applyAlignment="1">
      <alignment horizontal="center"/>
    </xf>
    <xf numFmtId="170" fontId="83" fillId="20" borderId="31" xfId="0" applyNumberFormat="1" applyFont="1" applyFill="1" applyBorder="1" applyAlignment="1">
      <alignment horizontal="center"/>
    </xf>
    <xf numFmtId="170" fontId="83" fillId="0" borderId="31" xfId="0" applyNumberFormat="1" applyFont="1" applyFill="1" applyBorder="1" applyAlignment="1">
      <alignment horizontal="center"/>
    </xf>
    <xf numFmtId="0" fontId="118" fillId="52" borderId="31" xfId="0" applyFont="1" applyFill="1" applyBorder="1" applyAlignment="1">
      <alignment horizontal="center"/>
    </xf>
    <xf numFmtId="0" fontId="83" fillId="28" borderId="0" xfId="0" applyFont="1" applyFill="1" applyBorder="1"/>
    <xf numFmtId="0" fontId="83" fillId="5" borderId="0" xfId="0" applyFont="1" applyFill="1" applyBorder="1" applyAlignment="1">
      <alignment horizontal="left" vertical="center"/>
    </xf>
    <xf numFmtId="170" fontId="120" fillId="22" borderId="0" xfId="0" applyNumberFormat="1" applyFont="1" applyFill="1" applyBorder="1" applyAlignment="1">
      <alignment horizontal="center" vertical="center"/>
    </xf>
    <xf numFmtId="170" fontId="118" fillId="52" borderId="2" xfId="0" applyNumberFormat="1" applyFont="1" applyFill="1" applyBorder="1" applyAlignment="1">
      <alignment horizontal="center"/>
    </xf>
    <xf numFmtId="0" fontId="0" fillId="23" borderId="0" xfId="0" applyFont="1" applyFill="1" applyBorder="1" applyAlignment="1">
      <alignment vertical="center"/>
    </xf>
    <xf numFmtId="0" fontId="121" fillId="5" borderId="0" xfId="0" applyFont="1" applyFill="1" applyBorder="1" applyAlignment="1">
      <alignment horizontal="left" vertical="center"/>
    </xf>
    <xf numFmtId="170" fontId="118" fillId="52" borderId="2" xfId="0" applyNumberFormat="1" applyFont="1" applyFill="1" applyBorder="1" applyAlignment="1">
      <alignment horizontal="center" vertical="center"/>
    </xf>
    <xf numFmtId="170" fontId="0" fillId="0" borderId="0" xfId="0" applyNumberFormat="1" applyFont="1" applyFill="1" applyBorder="1" applyAlignment="1">
      <alignment horizontal="center" vertical="center"/>
    </xf>
    <xf numFmtId="170" fontId="0" fillId="0" borderId="0" xfId="0" applyNumberFormat="1" applyFont="1" applyFill="1" applyBorder="1" applyAlignment="1">
      <alignment vertical="center"/>
    </xf>
    <xf numFmtId="0" fontId="0" fillId="0" borderId="0" xfId="0" applyFont="1" applyFill="1" applyBorder="1" applyAlignment="1">
      <alignment vertical="center"/>
    </xf>
    <xf numFmtId="170" fontId="117" fillId="22" borderId="0" xfId="0" applyNumberFormat="1" applyFont="1" applyFill="1" applyBorder="1" applyAlignment="1">
      <alignment horizontal="center" vertical="center"/>
    </xf>
    <xf numFmtId="0" fontId="5" fillId="23" borderId="0" xfId="0" applyFont="1" applyFill="1" applyBorder="1" applyAlignment="1">
      <alignment vertical="center"/>
    </xf>
    <xf numFmtId="0" fontId="7" fillId="0" borderId="0" xfId="0" applyFont="1" applyFill="1" applyAlignment="1">
      <alignment vertical="center"/>
    </xf>
    <xf numFmtId="0" fontId="83" fillId="22" borderId="0" xfId="0" applyFont="1" applyFill="1" applyBorder="1" applyAlignment="1">
      <alignment horizontal="left" vertical="center"/>
    </xf>
    <xf numFmtId="0" fontId="122" fillId="28" borderId="0" xfId="0" applyFont="1" applyFill="1" applyBorder="1" applyAlignment="1">
      <alignment horizontal="center"/>
    </xf>
    <xf numFmtId="0" fontId="123" fillId="28" borderId="0" xfId="0" applyFont="1" applyFill="1" applyBorder="1" applyAlignment="1">
      <alignment horizontal="center"/>
    </xf>
    <xf numFmtId="0" fontId="124" fillId="28" borderId="0" xfId="0" applyFont="1" applyFill="1" applyBorder="1" applyAlignment="1">
      <alignment horizontal="center"/>
    </xf>
    <xf numFmtId="0" fontId="124" fillId="28" borderId="0" xfId="0" applyFont="1" applyFill="1" applyBorder="1" applyAlignment="1">
      <alignment horizontal="right"/>
    </xf>
    <xf numFmtId="0" fontId="124" fillId="28" borderId="132" xfId="0" applyFont="1" applyFill="1" applyBorder="1" applyAlignment="1">
      <alignment horizontal="center"/>
    </xf>
    <xf numFmtId="0" fontId="122" fillId="5" borderId="37" xfId="0" applyFont="1" applyFill="1" applyBorder="1"/>
    <xf numFmtId="0" fontId="119" fillId="5" borderId="37" xfId="0" applyFont="1" applyFill="1" applyBorder="1" applyAlignment="1">
      <alignment horizontal="center"/>
    </xf>
    <xf numFmtId="0" fontId="119" fillId="5" borderId="31" xfId="0" applyFont="1" applyFill="1" applyBorder="1" applyAlignment="1">
      <alignment horizontal="center"/>
    </xf>
    <xf numFmtId="0" fontId="119" fillId="5" borderId="32" xfId="0" applyFont="1" applyFill="1" applyBorder="1" applyAlignment="1">
      <alignment horizontal="center"/>
    </xf>
    <xf numFmtId="0" fontId="115" fillId="5" borderId="133" xfId="0" applyFont="1" applyFill="1" applyBorder="1" applyAlignment="1">
      <alignment horizontal="center"/>
    </xf>
    <xf numFmtId="0" fontId="115" fillId="5" borderId="134" xfId="0" applyFont="1" applyFill="1" applyBorder="1" applyAlignment="1">
      <alignment horizontal="center"/>
    </xf>
    <xf numFmtId="0" fontId="115" fillId="5" borderId="31" xfId="0" applyFont="1" applyFill="1" applyBorder="1" applyAlignment="1">
      <alignment horizontal="center"/>
    </xf>
    <xf numFmtId="0" fontId="120" fillId="21" borderId="37" xfId="0" applyFont="1" applyFill="1" applyBorder="1" applyAlignment="1"/>
    <xf numFmtId="0" fontId="120" fillId="21" borderId="31" xfId="0" applyFont="1" applyFill="1" applyBorder="1" applyAlignment="1"/>
    <xf numFmtId="0" fontId="120" fillId="21" borderId="32" xfId="0" applyFont="1" applyFill="1" applyBorder="1" applyAlignment="1"/>
    <xf numFmtId="0" fontId="120" fillId="30" borderId="37" xfId="0" applyFont="1" applyFill="1" applyBorder="1" applyAlignment="1">
      <alignment horizontal="center"/>
    </xf>
    <xf numFmtId="0" fontId="120" fillId="30" borderId="31" xfId="0" applyFont="1" applyFill="1" applyBorder="1" applyAlignment="1">
      <alignment horizontal="center"/>
    </xf>
    <xf numFmtId="0" fontId="120" fillId="30" borderId="32" xfId="0" applyFont="1" applyFill="1" applyBorder="1" applyAlignment="1">
      <alignment horizontal="center"/>
    </xf>
    <xf numFmtId="1" fontId="83" fillId="0" borderId="135" xfId="0" applyNumberFormat="1" applyFont="1" applyFill="1" applyBorder="1" applyAlignment="1">
      <alignment horizontal="center"/>
    </xf>
    <xf numFmtId="0" fontId="83" fillId="22" borderId="136" xfId="0" applyFont="1" applyFill="1" applyBorder="1" applyAlignment="1">
      <alignment horizontal="center"/>
    </xf>
    <xf numFmtId="0" fontId="83" fillId="22" borderId="31" xfId="0" applyFont="1" applyFill="1" applyBorder="1" applyAlignment="1">
      <alignment horizontal="center"/>
    </xf>
    <xf numFmtId="0" fontId="83" fillId="22" borderId="32" xfId="0" applyFont="1" applyFill="1" applyBorder="1" applyAlignment="1">
      <alignment horizontal="center"/>
    </xf>
    <xf numFmtId="0" fontId="122" fillId="23" borderId="0" xfId="0" applyFont="1" applyFill="1" applyBorder="1" applyAlignment="1">
      <alignment vertical="center"/>
    </xf>
    <xf numFmtId="170" fontId="83" fillId="0" borderId="140" xfId="0" applyNumberFormat="1" applyFont="1" applyFill="1" applyBorder="1" applyAlignment="1">
      <alignment horizontal="center"/>
    </xf>
    <xf numFmtId="170" fontId="83" fillId="0" borderId="0" xfId="0" applyNumberFormat="1" applyFont="1" applyFill="1" applyBorder="1" applyAlignment="1">
      <alignment horizontal="center"/>
    </xf>
    <xf numFmtId="170" fontId="83" fillId="0" borderId="7" xfId="0" applyNumberFormat="1" applyFont="1" applyFill="1" applyBorder="1" applyAlignment="1">
      <alignment horizontal="center"/>
    </xf>
    <xf numFmtId="170" fontId="83" fillId="20" borderId="0" xfId="0" applyNumberFormat="1" applyFont="1" applyFill="1" applyBorder="1" applyAlignment="1">
      <alignment horizontal="center"/>
    </xf>
    <xf numFmtId="170" fontId="122" fillId="0" borderId="0" xfId="0" applyNumberFormat="1" applyFont="1" applyFill="1" applyBorder="1" applyAlignment="1">
      <alignment horizontal="center" vertical="center"/>
    </xf>
    <xf numFmtId="170" fontId="122" fillId="0" borderId="0" xfId="0" applyNumberFormat="1" applyFont="1" applyFill="1" applyBorder="1" applyAlignment="1">
      <alignment vertical="center"/>
    </xf>
    <xf numFmtId="0" fontId="122" fillId="0" borderId="0" xfId="0" applyFont="1" applyFill="1" applyBorder="1" applyAlignment="1">
      <alignment vertical="center"/>
    </xf>
    <xf numFmtId="0" fontId="125" fillId="28" borderId="0" xfId="0" applyFont="1" applyFill="1" applyBorder="1" applyAlignment="1">
      <alignment vertical="center"/>
    </xf>
    <xf numFmtId="170" fontId="83" fillId="5" borderId="0" xfId="0" applyNumberFormat="1" applyFont="1" applyFill="1" applyBorder="1" applyAlignment="1">
      <alignment horizontal="center" vertical="center"/>
    </xf>
    <xf numFmtId="170" fontId="83" fillId="5" borderId="7" xfId="0" applyNumberFormat="1" applyFont="1" applyFill="1" applyBorder="1" applyAlignment="1">
      <alignment horizontal="center" vertical="center"/>
    </xf>
    <xf numFmtId="170" fontId="83" fillId="28" borderId="39" xfId="0" applyNumberFormat="1" applyFont="1" applyFill="1" applyBorder="1" applyAlignment="1">
      <alignment horizontal="center" vertical="center"/>
    </xf>
    <xf numFmtId="170" fontId="83" fillId="28" borderId="0" xfId="0" applyNumberFormat="1" applyFont="1" applyFill="1" applyBorder="1" applyAlignment="1">
      <alignment horizontal="center" vertical="center"/>
    </xf>
    <xf numFmtId="170" fontId="83" fillId="28" borderId="7" xfId="0" applyNumberFormat="1" applyFont="1" applyFill="1" applyBorder="1" applyAlignment="1">
      <alignment horizontal="center" vertical="center"/>
    </xf>
    <xf numFmtId="170" fontId="83" fillId="5" borderId="39" xfId="0" applyNumberFormat="1" applyFont="1" applyFill="1" applyBorder="1" applyAlignment="1">
      <alignment horizontal="center" vertical="center"/>
    </xf>
    <xf numFmtId="170" fontId="115" fillId="28" borderId="0" xfId="0" applyNumberFormat="1" applyFont="1" applyFill="1" applyBorder="1" applyAlignment="1">
      <alignment horizontal="center" vertical="center"/>
    </xf>
    <xf numFmtId="170" fontId="119" fillId="5" borderId="39" xfId="0" applyNumberFormat="1" applyFont="1" applyFill="1" applyBorder="1" applyAlignment="1">
      <alignment horizontal="center" vertical="center"/>
    </xf>
    <xf numFmtId="170" fontId="119" fillId="5" borderId="0" xfId="0" applyNumberFormat="1" applyFont="1" applyFill="1" applyBorder="1" applyAlignment="1">
      <alignment horizontal="center" vertical="center"/>
    </xf>
    <xf numFmtId="170" fontId="119" fillId="5" borderId="7" xfId="0" applyNumberFormat="1" applyFont="1" applyFill="1" applyBorder="1" applyAlignment="1">
      <alignment horizontal="center" vertical="center"/>
    </xf>
    <xf numFmtId="170" fontId="115" fillId="5" borderId="88" xfId="0" applyNumberFormat="1" applyFont="1" applyFill="1" applyBorder="1" applyAlignment="1">
      <alignment horizontal="center" vertical="center"/>
    </xf>
    <xf numFmtId="170" fontId="115" fillId="5" borderId="69" xfId="0" applyNumberFormat="1" applyFont="1" applyFill="1" applyBorder="1" applyAlignment="1">
      <alignment horizontal="center" vertical="center"/>
    </xf>
    <xf numFmtId="170" fontId="115" fillId="5" borderId="70" xfId="0" applyNumberFormat="1" applyFont="1" applyFill="1" applyBorder="1" applyAlignment="1">
      <alignment horizontal="center" vertical="center"/>
    </xf>
    <xf numFmtId="170" fontId="120" fillId="5" borderId="138" xfId="0" applyNumberFormat="1" applyFont="1" applyFill="1" applyBorder="1" applyAlignment="1">
      <alignment horizontal="center" vertical="center"/>
    </xf>
    <xf numFmtId="170" fontId="120" fillId="5" borderId="2" xfId="0" applyNumberFormat="1" applyFont="1" applyFill="1" applyBorder="1" applyAlignment="1">
      <alignment horizontal="center" vertical="center"/>
    </xf>
    <xf numFmtId="170" fontId="120" fillId="5" borderId="139" xfId="0" applyNumberFormat="1" applyFont="1" applyFill="1" applyBorder="1" applyAlignment="1">
      <alignment horizontal="center" vertical="center"/>
    </xf>
    <xf numFmtId="170" fontId="120" fillId="30" borderId="138" xfId="0" applyNumberFormat="1" applyFont="1" applyFill="1" applyBorder="1" applyAlignment="1">
      <alignment horizontal="center" vertical="center"/>
    </xf>
    <xf numFmtId="170" fontId="120" fillId="30" borderId="2" xfId="0" applyNumberFormat="1" applyFont="1" applyFill="1" applyBorder="1" applyAlignment="1">
      <alignment horizontal="center" vertical="center"/>
    </xf>
    <xf numFmtId="170" fontId="120" fillId="30" borderId="139" xfId="0" applyNumberFormat="1" applyFont="1" applyFill="1" applyBorder="1" applyAlignment="1">
      <alignment horizontal="center" vertical="center"/>
    </xf>
    <xf numFmtId="170" fontId="83" fillId="0" borderId="105" xfId="0" applyNumberFormat="1" applyFont="1" applyFill="1" applyBorder="1" applyAlignment="1">
      <alignment horizontal="center"/>
    </xf>
    <xf numFmtId="170" fontId="83" fillId="0" borderId="141" xfId="0" applyNumberFormat="1" applyFont="1" applyFill="1" applyBorder="1" applyAlignment="1">
      <alignment horizontal="center"/>
    </xf>
    <xf numFmtId="0" fontId="122" fillId="0" borderId="0" xfId="0" applyFont="1" applyFill="1" applyAlignment="1">
      <alignment vertical="center"/>
    </xf>
    <xf numFmtId="170" fontId="83" fillId="0" borderId="142" xfId="0" applyNumberFormat="1" applyFont="1" applyFill="1" applyBorder="1" applyAlignment="1">
      <alignment horizontal="center"/>
    </xf>
    <xf numFmtId="170" fontId="83" fillId="0" borderId="143" xfId="0" applyNumberFormat="1" applyFont="1" applyFill="1" applyBorder="1" applyAlignment="1">
      <alignment horizontal="center"/>
    </xf>
    <xf numFmtId="0" fontId="6" fillId="5" borderId="0" xfId="0" applyFont="1" applyFill="1" applyBorder="1" applyAlignment="1">
      <alignment horizontal="right" vertical="center"/>
    </xf>
    <xf numFmtId="0" fontId="6" fillId="28" borderId="0" xfId="0" applyFont="1" applyFill="1" applyBorder="1" applyAlignment="1">
      <alignment vertical="center"/>
    </xf>
    <xf numFmtId="2" fontId="6" fillId="5" borderId="0" xfId="0" applyNumberFormat="1" applyFont="1" applyFill="1" applyBorder="1" applyAlignment="1">
      <alignment horizontal="center" vertical="center"/>
    </xf>
    <xf numFmtId="3" fontId="6" fillId="5" borderId="0" xfId="0" applyNumberFormat="1" applyFont="1" applyFill="1" applyBorder="1" applyAlignment="1">
      <alignment horizontal="center" vertical="center"/>
    </xf>
    <xf numFmtId="3" fontId="6" fillId="5" borderId="7" xfId="0" applyNumberFormat="1" applyFont="1" applyFill="1" applyBorder="1" applyAlignment="1">
      <alignment horizontal="center" vertical="center"/>
    </xf>
    <xf numFmtId="3" fontId="6" fillId="28" borderId="39" xfId="0" applyNumberFormat="1" applyFont="1" applyFill="1" applyBorder="1" applyAlignment="1">
      <alignment horizontal="center" vertical="center"/>
    </xf>
    <xf numFmtId="3" fontId="6" fillId="28" borderId="0" xfId="0" applyNumberFormat="1" applyFont="1" applyFill="1" applyBorder="1" applyAlignment="1">
      <alignment horizontal="center" vertical="center"/>
    </xf>
    <xf numFmtId="3" fontId="6" fillId="28" borderId="7" xfId="0" applyNumberFormat="1" applyFont="1" applyFill="1" applyBorder="1" applyAlignment="1">
      <alignment horizontal="center" vertical="center"/>
    </xf>
    <xf numFmtId="3" fontId="6" fillId="5" borderId="39" xfId="0" applyNumberFormat="1" applyFont="1" applyFill="1" applyBorder="1" applyAlignment="1">
      <alignment horizontal="center" vertical="center"/>
    </xf>
    <xf numFmtId="3" fontId="22" fillId="28" borderId="0" xfId="0" applyNumberFormat="1" applyFont="1" applyFill="1" applyBorder="1" applyAlignment="1">
      <alignment horizontal="center" vertical="center"/>
    </xf>
    <xf numFmtId="3" fontId="116" fillId="5" borderId="39" xfId="0" applyNumberFormat="1" applyFont="1" applyFill="1" applyBorder="1" applyAlignment="1">
      <alignment horizontal="center" vertical="center"/>
    </xf>
    <xf numFmtId="3" fontId="116" fillId="5" borderId="0" xfId="0" applyNumberFormat="1" applyFont="1" applyFill="1" applyBorder="1" applyAlignment="1">
      <alignment horizontal="center" vertical="center"/>
    </xf>
    <xf numFmtId="3" fontId="116" fillId="5" borderId="7" xfId="0" applyNumberFormat="1" applyFont="1" applyFill="1" applyBorder="1" applyAlignment="1">
      <alignment horizontal="center" vertical="center"/>
    </xf>
    <xf numFmtId="3" fontId="117" fillId="5" borderId="39" xfId="0" applyNumberFormat="1" applyFont="1" applyFill="1" applyBorder="1" applyAlignment="1">
      <alignment horizontal="center" vertical="center"/>
    </xf>
    <xf numFmtId="3" fontId="117" fillId="5" borderId="0" xfId="0" applyNumberFormat="1" applyFont="1" applyFill="1" applyBorder="1" applyAlignment="1">
      <alignment horizontal="center" vertical="center"/>
    </xf>
    <xf numFmtId="3" fontId="117" fillId="5" borderId="7" xfId="0" applyNumberFormat="1" applyFont="1" applyFill="1" applyBorder="1" applyAlignment="1">
      <alignment horizontal="center" vertical="center"/>
    </xf>
    <xf numFmtId="3" fontId="117" fillId="30" borderId="39" xfId="0" applyNumberFormat="1" applyFont="1" applyFill="1" applyBorder="1" applyAlignment="1">
      <alignment horizontal="center" vertical="center"/>
    </xf>
    <xf numFmtId="3" fontId="117" fillId="30" borderId="0" xfId="0" applyNumberFormat="1" applyFont="1" applyFill="1" applyBorder="1" applyAlignment="1">
      <alignment horizontal="center" vertical="center"/>
    </xf>
    <xf numFmtId="3" fontId="117" fillId="30" borderId="7" xfId="0" applyNumberFormat="1" applyFont="1" applyFill="1" applyBorder="1" applyAlignment="1">
      <alignment horizontal="center" vertical="center"/>
    </xf>
    <xf numFmtId="170" fontId="6" fillId="0" borderId="39" xfId="0" applyNumberFormat="1" applyFont="1" applyFill="1" applyBorder="1" applyAlignment="1">
      <alignment horizontal="center" vertical="center"/>
    </xf>
    <xf numFmtId="1" fontId="6" fillId="22" borderId="137" xfId="0" applyNumberFormat="1" applyFont="1" applyFill="1" applyBorder="1" applyAlignment="1">
      <alignment horizontal="center" vertical="center"/>
    </xf>
    <xf numFmtId="1" fontId="6" fillId="22" borderId="0" xfId="0" applyNumberFormat="1" applyFont="1" applyFill="1" applyBorder="1" applyAlignment="1">
      <alignment horizontal="center" vertical="center"/>
    </xf>
    <xf numFmtId="3" fontId="26" fillId="52" borderId="0" xfId="0" applyNumberFormat="1" applyFont="1" applyFill="1" applyBorder="1" applyAlignment="1">
      <alignment horizontal="center" vertical="center"/>
    </xf>
    <xf numFmtId="3" fontId="5" fillId="0" borderId="0" xfId="0" applyNumberFormat="1" applyFont="1" applyFill="1" applyBorder="1" applyAlignment="1">
      <alignment horizontal="center" vertical="center"/>
    </xf>
    <xf numFmtId="3" fontId="5" fillId="0" borderId="0" xfId="0" applyNumberFormat="1" applyFont="1" applyFill="1" applyBorder="1" applyAlignment="1">
      <alignment vertical="center"/>
    </xf>
    <xf numFmtId="0" fontId="0" fillId="19" borderId="0" xfId="0" applyFont="1" applyFill="1" applyAlignment="1">
      <alignment horizontal="center"/>
    </xf>
    <xf numFmtId="3" fontId="22" fillId="5" borderId="144" xfId="0" applyNumberFormat="1" applyFont="1" applyFill="1" applyBorder="1" applyAlignment="1">
      <alignment horizontal="center" vertical="center"/>
    </xf>
    <xf numFmtId="3" fontId="22" fillId="5" borderId="145" xfId="0" applyNumberFormat="1" applyFont="1" applyFill="1" applyBorder="1" applyAlignment="1">
      <alignment horizontal="center" vertical="center"/>
    </xf>
    <xf numFmtId="3" fontId="22" fillId="5" borderId="124" xfId="0" applyNumberFormat="1" applyFont="1" applyFill="1" applyBorder="1" applyAlignment="1">
      <alignment horizontal="center" vertical="center"/>
    </xf>
    <xf numFmtId="170" fontId="6" fillId="0" borderId="92" xfId="0" applyNumberFormat="1" applyFont="1" applyFill="1" applyBorder="1" applyAlignment="1">
      <alignment horizontal="center" vertical="center"/>
    </xf>
    <xf numFmtId="170" fontId="6" fillId="0" borderId="146" xfId="0" applyNumberFormat="1" applyFont="1" applyFill="1" applyBorder="1" applyAlignment="1">
      <alignment horizontal="center" vertical="center"/>
    </xf>
    <xf numFmtId="170" fontId="6" fillId="0" borderId="147" xfId="0" applyNumberFormat="1" applyFont="1" applyFill="1" applyBorder="1" applyAlignment="1">
      <alignment horizontal="center" vertical="center"/>
    </xf>
    <xf numFmtId="170" fontId="115" fillId="5" borderId="96" xfId="0" applyNumberFormat="1" applyFont="1" applyFill="1" applyBorder="1" applyAlignment="1">
      <alignment horizontal="center" vertical="center"/>
    </xf>
    <xf numFmtId="170" fontId="115" fillId="5" borderId="148" xfId="0" applyNumberFormat="1" applyFont="1" applyFill="1" applyBorder="1" applyAlignment="1">
      <alignment horizontal="center" vertical="center"/>
    </xf>
    <xf numFmtId="170" fontId="115" fillId="5" borderId="149" xfId="0" applyNumberFormat="1" applyFont="1" applyFill="1" applyBorder="1" applyAlignment="1">
      <alignment horizontal="center" vertical="center"/>
    </xf>
    <xf numFmtId="170" fontId="120" fillId="5" borderId="150" xfId="0" applyNumberFormat="1" applyFont="1" applyFill="1" applyBorder="1" applyAlignment="1">
      <alignment horizontal="center" vertical="center"/>
    </xf>
    <xf numFmtId="170" fontId="120" fillId="5" borderId="151" xfId="0" applyNumberFormat="1" applyFont="1" applyFill="1" applyBorder="1" applyAlignment="1">
      <alignment horizontal="center" vertical="center"/>
    </xf>
    <xf numFmtId="170" fontId="120" fillId="5" borderId="152" xfId="0" applyNumberFormat="1" applyFont="1" applyFill="1" applyBorder="1" applyAlignment="1">
      <alignment horizontal="center" vertical="center"/>
    </xf>
    <xf numFmtId="170" fontId="120" fillId="30" borderId="150" xfId="0" applyNumberFormat="1" applyFont="1" applyFill="1" applyBorder="1" applyAlignment="1">
      <alignment horizontal="center" vertical="center"/>
    </xf>
    <xf numFmtId="170" fontId="120" fillId="30" borderId="151" xfId="0" applyNumberFormat="1" applyFont="1" applyFill="1" applyBorder="1" applyAlignment="1">
      <alignment horizontal="center" vertical="center"/>
    </xf>
    <xf numFmtId="170" fontId="120" fillId="30" borderId="152" xfId="0" applyNumberFormat="1" applyFont="1" applyFill="1" applyBorder="1" applyAlignment="1">
      <alignment horizontal="center" vertical="center"/>
    </xf>
    <xf numFmtId="170" fontId="83" fillId="0" borderId="117" xfId="0" applyNumberFormat="1" applyFont="1" applyFill="1" applyBorder="1" applyAlignment="1">
      <alignment horizontal="center"/>
    </xf>
    <xf numFmtId="170" fontId="118" fillId="52" borderId="151" xfId="0" applyNumberFormat="1" applyFont="1" applyFill="1" applyBorder="1" applyAlignment="1">
      <alignment horizontal="center"/>
    </xf>
    <xf numFmtId="170" fontId="118" fillId="52" borderId="151" xfId="0" applyNumberFormat="1" applyFont="1" applyFill="1" applyBorder="1" applyAlignment="1">
      <alignment horizontal="center" vertical="center"/>
    </xf>
    <xf numFmtId="170" fontId="125" fillId="28" borderId="54" xfId="0" applyNumberFormat="1" applyFont="1" applyFill="1" applyBorder="1" applyAlignment="1">
      <alignment horizontal="right" vertical="center"/>
    </xf>
    <xf numFmtId="170" fontId="83" fillId="5" borderId="11" xfId="0" applyNumberFormat="1" applyFont="1" applyFill="1" applyBorder="1" applyAlignment="1">
      <alignment horizontal="center"/>
    </xf>
    <xf numFmtId="170" fontId="83" fillId="5" borderId="104" xfId="0" applyNumberFormat="1" applyFont="1" applyFill="1" applyBorder="1" applyAlignment="1">
      <alignment horizontal="center"/>
    </xf>
    <xf numFmtId="170" fontId="83" fillId="28" borderId="54" xfId="0" applyNumberFormat="1" applyFont="1" applyFill="1" applyBorder="1" applyAlignment="1">
      <alignment horizontal="center"/>
    </xf>
    <xf numFmtId="170" fontId="83" fillId="28" borderId="11" xfId="0" applyNumberFormat="1" applyFont="1" applyFill="1" applyBorder="1" applyAlignment="1">
      <alignment horizontal="center"/>
    </xf>
    <xf numFmtId="170" fontId="83" fillId="28" borderId="104" xfId="0" applyNumberFormat="1" applyFont="1" applyFill="1" applyBorder="1" applyAlignment="1">
      <alignment horizontal="center"/>
    </xf>
    <xf numFmtId="170" fontId="83" fillId="5" borderId="54" xfId="0" applyNumberFormat="1" applyFont="1" applyFill="1" applyBorder="1" applyAlignment="1">
      <alignment horizontal="center"/>
    </xf>
    <xf numFmtId="170" fontId="115" fillId="28" borderId="11" xfId="0" applyNumberFormat="1" applyFont="1" applyFill="1" applyBorder="1" applyAlignment="1">
      <alignment horizontal="center"/>
    </xf>
    <xf numFmtId="170" fontId="119" fillId="5" borderId="54" xfId="0" applyNumberFormat="1" applyFont="1" applyFill="1" applyBorder="1" applyAlignment="1">
      <alignment horizontal="center"/>
    </xf>
    <xf numFmtId="170" fontId="119" fillId="5" borderId="11" xfId="0" applyNumberFormat="1" applyFont="1" applyFill="1" applyBorder="1" applyAlignment="1">
      <alignment horizontal="center"/>
    </xf>
    <xf numFmtId="170" fontId="119" fillId="5" borderId="104" xfId="0" applyNumberFormat="1" applyFont="1" applyFill="1" applyBorder="1" applyAlignment="1">
      <alignment horizontal="center"/>
    </xf>
    <xf numFmtId="170" fontId="115" fillId="5" borderId="153" xfId="0" applyNumberFormat="1" applyFont="1" applyFill="1" applyBorder="1" applyAlignment="1">
      <alignment horizontal="center"/>
    </xf>
    <xf numFmtId="170" fontId="115" fillId="5" borderId="154" xfId="0" applyNumberFormat="1" applyFont="1" applyFill="1" applyBorder="1" applyAlignment="1">
      <alignment horizontal="center"/>
    </xf>
    <xf numFmtId="170" fontId="115" fillId="5" borderId="128" xfId="0" applyNumberFormat="1" applyFont="1" applyFill="1" applyBorder="1" applyAlignment="1">
      <alignment horizontal="center"/>
    </xf>
    <xf numFmtId="170" fontId="120" fillId="5" borderId="155" xfId="0" applyNumberFormat="1" applyFont="1" applyFill="1" applyBorder="1" applyAlignment="1">
      <alignment horizontal="center"/>
    </xf>
    <xf numFmtId="170" fontId="120" fillId="5" borderId="129" xfId="0" applyNumberFormat="1" applyFont="1" applyFill="1" applyBorder="1" applyAlignment="1">
      <alignment horizontal="center"/>
    </xf>
    <xf numFmtId="170" fontId="120" fillId="5" borderId="130" xfId="0" applyNumberFormat="1" applyFont="1" applyFill="1" applyBorder="1" applyAlignment="1">
      <alignment horizontal="center"/>
    </xf>
    <xf numFmtId="170" fontId="120" fillId="30" borderId="155" xfId="0" applyNumberFormat="1" applyFont="1" applyFill="1" applyBorder="1" applyAlignment="1">
      <alignment horizontal="center"/>
    </xf>
    <xf numFmtId="170" fontId="120" fillId="30" borderId="129" xfId="0" applyNumberFormat="1" applyFont="1" applyFill="1" applyBorder="1" applyAlignment="1">
      <alignment horizontal="center"/>
    </xf>
    <xf numFmtId="170" fontId="120" fillId="30" borderId="130" xfId="0" applyNumberFormat="1" applyFont="1" applyFill="1" applyBorder="1" applyAlignment="1">
      <alignment horizontal="center"/>
    </xf>
    <xf numFmtId="170" fontId="83" fillId="0" borderId="119" xfId="0" applyNumberFormat="1" applyFont="1" applyFill="1" applyBorder="1" applyAlignment="1">
      <alignment horizontal="center"/>
    </xf>
    <xf numFmtId="170" fontId="83" fillId="0" borderId="156" xfId="0" applyNumberFormat="1" applyFont="1" applyFill="1" applyBorder="1" applyAlignment="1">
      <alignment horizontal="center"/>
    </xf>
    <xf numFmtId="170" fontId="83" fillId="0" borderId="11" xfId="0" applyNumberFormat="1" applyFont="1" applyFill="1" applyBorder="1" applyAlignment="1">
      <alignment horizontal="center"/>
    </xf>
    <xf numFmtId="170" fontId="83" fillId="0" borderId="104" xfId="0" applyNumberFormat="1" applyFont="1" applyFill="1" applyBorder="1" applyAlignment="1">
      <alignment horizontal="center"/>
    </xf>
    <xf numFmtId="170" fontId="83" fillId="20" borderId="11" xfId="0" applyNumberFormat="1" applyFont="1" applyFill="1" applyBorder="1" applyAlignment="1">
      <alignment horizontal="center"/>
    </xf>
    <xf numFmtId="170" fontId="120" fillId="22" borderId="11" xfId="0" applyNumberFormat="1" applyFont="1" applyFill="1" applyBorder="1" applyAlignment="1">
      <alignment horizontal="center" vertical="center"/>
    </xf>
    <xf numFmtId="170" fontId="118" fillId="52" borderId="129" xfId="0" applyNumberFormat="1" applyFont="1" applyFill="1" applyBorder="1" applyAlignment="1">
      <alignment horizontal="center"/>
    </xf>
    <xf numFmtId="165" fontId="5" fillId="0" borderId="0" xfId="1" applyFont="1" applyBorder="1" applyAlignment="1">
      <alignment horizontal="center" vertical="center" wrapText="1"/>
    </xf>
    <xf numFmtId="166" fontId="5" fillId="0" borderId="99" xfId="2" applyNumberFormat="1" applyFont="1" applyBorder="1" applyAlignment="1">
      <alignment horizontal="right" vertical="center" wrapText="1"/>
    </xf>
    <xf numFmtId="166" fontId="5" fillId="0" borderId="0" xfId="2" applyNumberFormat="1" applyFont="1" applyAlignment="1">
      <alignment vertical="center"/>
    </xf>
    <xf numFmtId="0" fontId="5" fillId="19" borderId="31" xfId="0" applyFont="1" applyFill="1" applyBorder="1" applyAlignment="1">
      <alignment horizontal="center" vertical="center" wrapText="1"/>
    </xf>
    <xf numFmtId="0" fontId="5" fillId="19" borderId="103" xfId="0" applyFont="1" applyFill="1" applyBorder="1" applyAlignment="1">
      <alignment horizontal="center" vertical="center" wrapText="1"/>
    </xf>
    <xf numFmtId="165" fontId="5" fillId="19" borderId="103" xfId="1" applyFont="1" applyFill="1" applyBorder="1" applyAlignment="1">
      <alignment horizontal="center" vertical="center" wrapText="1"/>
    </xf>
    <xf numFmtId="165" fontId="5" fillId="19" borderId="0" xfId="1" applyFont="1" applyFill="1" applyBorder="1" applyAlignment="1">
      <alignment horizontal="center" vertical="center" wrapText="1"/>
    </xf>
    <xf numFmtId="0" fontId="6" fillId="19" borderId="86" xfId="0" applyFont="1" applyFill="1" applyBorder="1" applyAlignment="1">
      <alignment horizontal="center" vertical="center" wrapText="1"/>
    </xf>
    <xf numFmtId="0" fontId="20" fillId="19" borderId="0" xfId="0" applyFont="1" applyFill="1" applyAlignment="1">
      <alignment horizontal="center" wrapText="1"/>
    </xf>
    <xf numFmtId="3" fontId="6" fillId="19" borderId="91" xfId="0" applyNumberFormat="1" applyFont="1" applyFill="1" applyBorder="1" applyAlignment="1">
      <alignment horizontal="center" wrapText="1"/>
    </xf>
    <xf numFmtId="0" fontId="28" fillId="19" borderId="0" xfId="0" applyFont="1" applyFill="1" applyAlignment="1">
      <alignment horizontal="center" wrapText="1"/>
    </xf>
    <xf numFmtId="3" fontId="25" fillId="0" borderId="157" xfId="0" applyNumberFormat="1" applyFont="1" applyFill="1" applyBorder="1"/>
    <xf numFmtId="3" fontId="25" fillId="0" borderId="158" xfId="0" applyNumberFormat="1" applyFont="1" applyFill="1" applyBorder="1"/>
    <xf numFmtId="3" fontId="13" fillId="19" borderId="0" xfId="0" applyNumberFormat="1" applyFont="1" applyFill="1" applyBorder="1" applyAlignment="1">
      <alignment wrapText="1"/>
    </xf>
    <xf numFmtId="0" fontId="105" fillId="0" borderId="5" xfId="0" applyFont="1" applyBorder="1" applyAlignment="1">
      <alignment horizontal="center" vertical="center" wrapText="1"/>
    </xf>
    <xf numFmtId="3" fontId="0" fillId="7" borderId="26" xfId="0" applyNumberFormat="1" applyFill="1" applyBorder="1"/>
    <xf numFmtId="166" fontId="0" fillId="7" borderId="26" xfId="2" applyNumberFormat="1" applyFont="1" applyFill="1" applyBorder="1"/>
    <xf numFmtId="0" fontId="0" fillId="0" borderId="5" xfId="0" applyBorder="1" applyAlignment="1">
      <alignment horizontal="center" vertical="center"/>
    </xf>
    <xf numFmtId="3" fontId="105" fillId="7" borderId="78" xfId="0" applyNumberFormat="1" applyFont="1" applyFill="1" applyBorder="1"/>
    <xf numFmtId="166" fontId="0" fillId="7" borderId="78" xfId="2" applyNumberFormat="1" applyFont="1" applyFill="1" applyBorder="1"/>
    <xf numFmtId="3" fontId="0" fillId="7" borderId="159" xfId="0" applyNumberFormat="1" applyFill="1" applyBorder="1"/>
    <xf numFmtId="0" fontId="0" fillId="20" borderId="54" xfId="0" applyFill="1" applyBorder="1"/>
    <xf numFmtId="9" fontId="105" fillId="20" borderId="5" xfId="2" applyFont="1" applyFill="1" applyBorder="1" applyAlignment="1">
      <alignment horizontal="center" vertical="center"/>
    </xf>
    <xf numFmtId="0" fontId="0" fillId="20" borderId="42" xfId="0" applyFill="1" applyBorder="1"/>
    <xf numFmtId="3" fontId="105" fillId="20" borderId="8" xfId="0" applyNumberFormat="1" applyFont="1" applyFill="1" applyBorder="1"/>
    <xf numFmtId="166" fontId="5" fillId="0" borderId="54" xfId="2" applyNumberFormat="1" applyFont="1" applyBorder="1" applyAlignment="1">
      <alignment horizontal="center" vertical="center" wrapText="1"/>
    </xf>
    <xf numFmtId="165" fontId="5" fillId="0" borderId="11" xfId="1" applyFont="1" applyBorder="1" applyAlignment="1">
      <alignment horizontal="center" vertical="center"/>
    </xf>
    <xf numFmtId="165" fontId="5" fillId="0" borderId="104" xfId="1" applyFont="1" applyBorder="1" applyAlignment="1">
      <alignment horizontal="center" vertical="center"/>
    </xf>
    <xf numFmtId="0" fontId="2" fillId="0" borderId="54" xfId="0" applyFont="1" applyBorder="1" applyAlignment="1">
      <alignment horizontal="center" vertical="center" wrapText="1"/>
    </xf>
    <xf numFmtId="0" fontId="9" fillId="11" borderId="11" xfId="0" applyFont="1" applyFill="1" applyBorder="1" applyAlignment="1">
      <alignment horizontal="center" vertical="center" wrapText="1"/>
    </xf>
    <xf numFmtId="0" fontId="109" fillId="34" borderId="11" xfId="0" applyFont="1" applyFill="1" applyBorder="1" applyAlignment="1">
      <alignment horizontal="center" vertical="center" wrapText="1"/>
    </xf>
    <xf numFmtId="166" fontId="110" fillId="12" borderId="0" xfId="2" applyNumberFormat="1" applyFont="1" applyFill="1" applyBorder="1" applyAlignment="1">
      <alignment horizontal="center"/>
    </xf>
    <xf numFmtId="0" fontId="9" fillId="0" borderId="54" xfId="0" applyFont="1" applyBorder="1" applyAlignment="1">
      <alignment horizontal="right"/>
    </xf>
    <xf numFmtId="3" fontId="2" fillId="0" borderId="11" xfId="0" applyNumberFormat="1" applyFont="1" applyBorder="1" applyAlignment="1">
      <alignment horizontal="right"/>
    </xf>
    <xf numFmtId="0" fontId="9" fillId="40" borderId="28" xfId="0" applyFont="1" applyFill="1" applyBorder="1" applyAlignment="1">
      <alignment horizontal="center"/>
    </xf>
    <xf numFmtId="167" fontId="28" fillId="19" borderId="5" xfId="0" applyNumberFormat="1" applyFont="1" applyFill="1" applyBorder="1" applyAlignment="1">
      <alignment vertical="center" wrapText="1"/>
    </xf>
    <xf numFmtId="0" fontId="126" fillId="0" borderId="14" xfId="0" applyFont="1" applyFill="1" applyBorder="1" applyAlignment="1">
      <alignment horizontal="center" vertical="center" wrapText="1"/>
    </xf>
    <xf numFmtId="167" fontId="126" fillId="0" borderId="14" xfId="1" applyNumberFormat="1" applyFont="1" applyFill="1" applyBorder="1" applyAlignment="1">
      <alignment vertical="center" wrapText="1"/>
    </xf>
    <xf numFmtId="3" fontId="126" fillId="0" borderId="14" xfId="0" applyNumberFormat="1" applyFont="1" applyFill="1" applyBorder="1"/>
    <xf numFmtId="167" fontId="127" fillId="0" borderId="14" xfId="0" applyNumberFormat="1" applyFont="1" applyFill="1" applyBorder="1" applyAlignment="1">
      <alignment vertical="center" wrapText="1"/>
    </xf>
    <xf numFmtId="0" fontId="126" fillId="0" borderId="14" xfId="0" applyFont="1" applyFill="1" applyBorder="1" applyAlignment="1">
      <alignment vertical="center" wrapText="1"/>
    </xf>
    <xf numFmtId="167" fontId="126" fillId="0" borderId="14" xfId="1" applyNumberFormat="1" applyFont="1" applyFill="1" applyBorder="1" applyAlignment="1">
      <alignment horizontal="center" vertical="center" wrapText="1"/>
    </xf>
    <xf numFmtId="167" fontId="11" fillId="45" borderId="21" xfId="0" applyNumberFormat="1" applyFont="1" applyFill="1" applyBorder="1" applyAlignment="1">
      <alignment vertical="center"/>
    </xf>
    <xf numFmtId="167" fontId="11" fillId="45" borderId="61" xfId="0" applyNumberFormat="1" applyFont="1" applyFill="1" applyBorder="1" applyAlignment="1">
      <alignment vertical="center"/>
    </xf>
    <xf numFmtId="167" fontId="128" fillId="0" borderId="14" xfId="0" applyNumberFormat="1" applyFont="1" applyFill="1" applyBorder="1" applyAlignment="1">
      <alignment horizontal="center" vertical="center" wrapText="1"/>
    </xf>
    <xf numFmtId="0" fontId="128" fillId="0" borderId="14" xfId="0" applyFont="1" applyFill="1" applyBorder="1" applyAlignment="1">
      <alignment horizontal="center" vertical="center" wrapText="1"/>
    </xf>
    <xf numFmtId="0" fontId="128" fillId="0" borderId="14" xfId="0" applyFont="1" applyFill="1" applyBorder="1" applyAlignment="1">
      <alignment horizontal="center" vertical="center"/>
    </xf>
    <xf numFmtId="0" fontId="129" fillId="0" borderId="14" xfId="0" applyFont="1" applyFill="1" applyBorder="1" applyAlignment="1">
      <alignment horizontal="center" vertical="center"/>
    </xf>
    <xf numFmtId="167" fontId="128" fillId="0" borderId="14" xfId="1" applyNumberFormat="1" applyFont="1" applyFill="1" applyBorder="1" applyAlignment="1">
      <alignment horizontal="center" vertical="center" wrapText="1"/>
    </xf>
    <xf numFmtId="0" fontId="127" fillId="0" borderId="14" xfId="0" applyFont="1" applyFill="1" applyBorder="1" applyAlignment="1">
      <alignment horizontal="right" vertical="center" wrapText="1"/>
    </xf>
    <xf numFmtId="167" fontId="130" fillId="0" borderId="14" xfId="0" applyNumberFormat="1" applyFont="1" applyFill="1" applyBorder="1" applyAlignment="1">
      <alignment horizontal="center" vertical="center" wrapText="1"/>
    </xf>
    <xf numFmtId="0" fontId="11" fillId="0" borderId="54" xfId="0" applyFont="1" applyBorder="1" applyAlignment="1">
      <alignment horizontal="center" vertical="center"/>
    </xf>
    <xf numFmtId="0" fontId="16" fillId="40" borderId="11" xfId="0" applyFont="1" applyFill="1" applyBorder="1" applyAlignment="1">
      <alignment horizontal="center" vertical="center"/>
    </xf>
    <xf numFmtId="166" fontId="11" fillId="40" borderId="0" xfId="2" applyNumberFormat="1" applyFont="1" applyFill="1" applyBorder="1" applyAlignment="1">
      <alignment vertical="center"/>
    </xf>
    <xf numFmtId="166" fontId="11" fillId="40" borderId="35" xfId="2" applyNumberFormat="1" applyFont="1" applyFill="1" applyBorder="1" applyAlignment="1">
      <alignment vertical="center"/>
    </xf>
    <xf numFmtId="9" fontId="11" fillId="0" borderId="0" xfId="0" applyNumberFormat="1" applyFont="1" applyAlignment="1">
      <alignment horizontal="center" vertical="center" wrapText="1"/>
    </xf>
    <xf numFmtId="0" fontId="83" fillId="0" borderId="0" xfId="0" applyFont="1" applyFill="1" applyBorder="1" applyAlignment="1">
      <alignment horizontal="left" vertical="center"/>
    </xf>
    <xf numFmtId="0" fontId="115" fillId="14" borderId="0" xfId="0" applyFont="1" applyFill="1" applyBorder="1" applyAlignment="1">
      <alignment horizontal="center"/>
    </xf>
    <xf numFmtId="0" fontId="83" fillId="17" borderId="37" xfId="0" applyFont="1" applyFill="1" applyBorder="1" applyAlignment="1">
      <alignment vertical="center"/>
    </xf>
    <xf numFmtId="0" fontId="0" fillId="19" borderId="43" xfId="0" applyFont="1" applyFill="1" applyBorder="1" applyAlignment="1">
      <alignment vertical="center"/>
    </xf>
    <xf numFmtId="1" fontId="118" fillId="51" borderId="37" xfId="0" applyNumberFormat="1" applyFont="1" applyFill="1" applyBorder="1" applyAlignment="1">
      <alignment horizontal="left" vertical="center"/>
    </xf>
    <xf numFmtId="170" fontId="118" fillId="51" borderId="31" xfId="0" applyNumberFormat="1" applyFont="1" applyFill="1" applyBorder="1" applyAlignment="1">
      <alignment horizontal="center" vertical="center"/>
    </xf>
    <xf numFmtId="170" fontId="118" fillId="51" borderId="32" xfId="0" applyNumberFormat="1" applyFont="1" applyFill="1" applyBorder="1" applyAlignment="1">
      <alignment horizontal="center" vertical="center"/>
    </xf>
    <xf numFmtId="0" fontId="0" fillId="0" borderId="0" xfId="0" applyFont="1" applyAlignment="1">
      <alignment vertical="center"/>
    </xf>
    <xf numFmtId="0" fontId="83" fillId="17" borderId="39" xfId="0" applyFont="1" applyFill="1" applyBorder="1"/>
    <xf numFmtId="170" fontId="83" fillId="51" borderId="74" xfId="0" applyNumberFormat="1" applyFont="1" applyFill="1" applyBorder="1" applyAlignment="1">
      <alignment horizontal="center"/>
    </xf>
    <xf numFmtId="170" fontId="83" fillId="51" borderId="36" xfId="0" applyNumberFormat="1" applyFont="1" applyFill="1" applyBorder="1" applyAlignment="1">
      <alignment horizontal="center"/>
    </xf>
    <xf numFmtId="1" fontId="83" fillId="22" borderId="39" xfId="0" applyNumberFormat="1" applyFont="1" applyFill="1" applyBorder="1" applyAlignment="1">
      <alignment horizontal="center" vertical="center" wrapText="1"/>
    </xf>
    <xf numFmtId="0" fontId="61" fillId="4" borderId="65" xfId="0" applyFont="1" applyFill="1" applyBorder="1" applyAlignment="1">
      <alignment horizontal="center" vertical="center" wrapText="1"/>
    </xf>
    <xf numFmtId="0" fontId="122" fillId="19" borderId="5" xfId="0" applyFont="1" applyFill="1" applyBorder="1" applyAlignment="1">
      <alignment horizontal="center" vertical="center" wrapText="1"/>
    </xf>
    <xf numFmtId="0" fontId="83" fillId="17" borderId="54" xfId="0" applyFont="1" applyFill="1" applyBorder="1"/>
    <xf numFmtId="170" fontId="41" fillId="22" borderId="54" xfId="0" applyNumberFormat="1" applyFont="1" applyFill="1" applyBorder="1" applyAlignment="1">
      <alignment horizontal="center"/>
    </xf>
    <xf numFmtId="170" fontId="41" fillId="22" borderId="11" xfId="0" applyNumberFormat="1" applyFont="1" applyFill="1" applyBorder="1" applyAlignment="1">
      <alignment horizontal="center"/>
    </xf>
    <xf numFmtId="170" fontId="82" fillId="19" borderId="5" xfId="0" applyNumberFormat="1" applyFont="1" applyFill="1" applyBorder="1" applyAlignment="1">
      <alignment horizontal="center"/>
    </xf>
    <xf numFmtId="170" fontId="41" fillId="0" borderId="111" xfId="0" applyNumberFormat="1" applyFont="1" applyFill="1" applyBorder="1" applyAlignment="1">
      <alignment horizontal="center"/>
    </xf>
    <xf numFmtId="170" fontId="41" fillId="0" borderId="109" xfId="0" applyNumberFormat="1" applyFont="1" applyFill="1" applyBorder="1" applyAlignment="1">
      <alignment horizontal="center"/>
    </xf>
    <xf numFmtId="170" fontId="41" fillId="0" borderId="109" xfId="23" applyNumberFormat="1" applyFont="1" applyFill="1" applyBorder="1" applyAlignment="1">
      <alignment horizontal="center"/>
    </xf>
    <xf numFmtId="1" fontId="0" fillId="0" borderId="0" xfId="0" applyNumberFormat="1" applyFont="1"/>
    <xf numFmtId="1" fontId="132" fillId="0" borderId="11" xfId="0" applyNumberFormat="1" applyFont="1" applyFill="1" applyBorder="1" applyAlignment="1">
      <alignment horizontal="center"/>
    </xf>
    <xf numFmtId="1" fontId="134" fillId="4" borderId="104" xfId="0" applyNumberFormat="1" applyFont="1" applyFill="1" applyBorder="1" applyAlignment="1">
      <alignment horizontal="center"/>
    </xf>
    <xf numFmtId="0" fontId="121" fillId="17" borderId="39" xfId="0" applyFont="1" applyFill="1" applyBorder="1"/>
    <xf numFmtId="170" fontId="41" fillId="22" borderId="39" xfId="0" applyNumberFormat="1" applyFont="1" applyFill="1" applyBorder="1" applyAlignment="1">
      <alignment horizontal="center"/>
    </xf>
    <xf numFmtId="170" fontId="41" fillId="0" borderId="105" xfId="0" applyNumberFormat="1" applyFont="1" applyFill="1" applyBorder="1" applyAlignment="1">
      <alignment horizontal="center"/>
    </xf>
    <xf numFmtId="170" fontId="41" fillId="0" borderId="87" xfId="0" applyNumberFormat="1" applyFont="1" applyFill="1" applyBorder="1" applyAlignment="1">
      <alignment horizontal="center"/>
    </xf>
    <xf numFmtId="170" fontId="41" fillId="0" borderId="87" xfId="23" applyNumberFormat="1" applyFont="1" applyFill="1" applyBorder="1" applyAlignment="1">
      <alignment horizontal="center"/>
    </xf>
    <xf numFmtId="1" fontId="132" fillId="0" borderId="0" xfId="0" applyNumberFormat="1" applyFont="1" applyFill="1" applyBorder="1" applyAlignment="1">
      <alignment horizontal="center"/>
    </xf>
    <xf numFmtId="1" fontId="134" fillId="4" borderId="7" xfId="0" applyNumberFormat="1" applyFont="1" applyFill="1" applyBorder="1" applyAlignment="1">
      <alignment horizontal="center"/>
    </xf>
    <xf numFmtId="0" fontId="121" fillId="17" borderId="42" xfId="0" applyFont="1" applyFill="1" applyBorder="1"/>
    <xf numFmtId="170" fontId="41" fillId="22" borderId="42" xfId="0" applyNumberFormat="1" applyFont="1" applyFill="1" applyBorder="1" applyAlignment="1">
      <alignment horizontal="center"/>
    </xf>
    <xf numFmtId="170" fontId="41" fillId="22" borderId="35" xfId="0" applyNumberFormat="1" applyFont="1" applyFill="1" applyBorder="1" applyAlignment="1">
      <alignment horizontal="center"/>
    </xf>
    <xf numFmtId="170" fontId="41" fillId="0" borderId="106" xfId="0" applyNumberFormat="1" applyFont="1" applyFill="1" applyBorder="1" applyAlignment="1">
      <alignment horizontal="center"/>
    </xf>
    <xf numFmtId="170" fontId="41" fillId="0" borderId="107" xfId="0" applyNumberFormat="1" applyFont="1" applyFill="1" applyBorder="1" applyAlignment="1">
      <alignment horizontal="center"/>
    </xf>
    <xf numFmtId="170" fontId="41" fillId="0" borderId="107" xfId="23" applyNumberFormat="1" applyFont="1" applyFill="1" applyBorder="1" applyAlignment="1">
      <alignment horizontal="center"/>
    </xf>
    <xf numFmtId="1" fontId="132" fillId="0" borderId="35" xfId="0" applyNumberFormat="1" applyFont="1" applyFill="1" applyBorder="1" applyAlignment="1">
      <alignment horizontal="center"/>
    </xf>
    <xf numFmtId="1" fontId="134" fillId="4" borderId="9" xfId="0" applyNumberFormat="1" applyFont="1" applyFill="1" applyBorder="1" applyAlignment="1">
      <alignment horizontal="center"/>
    </xf>
    <xf numFmtId="0" fontId="121" fillId="22" borderId="0" xfId="0" applyFont="1" applyFill="1" applyBorder="1"/>
    <xf numFmtId="170" fontId="132" fillId="22" borderId="0" xfId="0" applyNumberFormat="1" applyFont="1" applyFill="1" applyBorder="1" applyAlignment="1">
      <alignment horizontal="center"/>
    </xf>
    <xf numFmtId="170" fontId="41" fillId="22" borderId="0" xfId="23" applyNumberFormat="1" applyFont="1" applyFill="1" applyBorder="1" applyAlignment="1">
      <alignment horizontal="center"/>
    </xf>
    <xf numFmtId="170" fontId="133" fillId="22" borderId="0" xfId="23" applyNumberFormat="1" applyFont="1" applyFill="1" applyBorder="1" applyAlignment="1">
      <alignment horizontal="center"/>
    </xf>
    <xf numFmtId="1" fontId="0" fillId="22" borderId="0" xfId="0" applyNumberFormat="1" applyFont="1" applyFill="1"/>
    <xf numFmtId="0" fontId="0" fillId="22" borderId="0" xfId="0" applyFont="1" applyFill="1"/>
    <xf numFmtId="0" fontId="121" fillId="17" borderId="0" xfId="0" applyFont="1" applyFill="1" applyBorder="1"/>
    <xf numFmtId="170" fontId="135" fillId="22" borderId="0" xfId="0" applyNumberFormat="1" applyFont="1" applyFill="1" applyBorder="1" applyAlignment="1">
      <alignment horizontal="center"/>
    </xf>
    <xf numFmtId="1" fontId="118" fillId="21" borderId="37" xfId="0" applyNumberFormat="1" applyFont="1" applyFill="1" applyBorder="1" applyAlignment="1">
      <alignment horizontal="left" vertical="center"/>
    </xf>
    <xf numFmtId="170" fontId="118" fillId="21" borderId="31" xfId="0" applyNumberFormat="1" applyFont="1" applyFill="1" applyBorder="1" applyAlignment="1">
      <alignment horizontal="center" vertical="center"/>
    </xf>
    <xf numFmtId="170" fontId="118" fillId="21" borderId="32" xfId="0" applyNumberFormat="1" applyFont="1" applyFill="1" applyBorder="1" applyAlignment="1">
      <alignment horizontal="center" vertical="center"/>
    </xf>
    <xf numFmtId="170" fontId="0" fillId="0" borderId="0" xfId="0" applyNumberFormat="1" applyFont="1" applyBorder="1"/>
    <xf numFmtId="170" fontId="132" fillId="0" borderId="0" xfId="19" applyNumberFormat="1" applyFont="1" applyFill="1" applyBorder="1" applyAlignment="1">
      <alignment horizontal="center"/>
    </xf>
    <xf numFmtId="1" fontId="135" fillId="0" borderId="0" xfId="19" applyNumberFormat="1" applyFont="1" applyFill="1" applyBorder="1" applyAlignment="1">
      <alignment horizontal="center"/>
    </xf>
    <xf numFmtId="170" fontId="83" fillId="21" borderId="74" xfId="0" applyNumberFormat="1" applyFont="1" applyFill="1" applyBorder="1" applyAlignment="1">
      <alignment horizontal="center"/>
    </xf>
    <xf numFmtId="170" fontId="83" fillId="21" borderId="36" xfId="0" applyNumberFormat="1" applyFont="1" applyFill="1" applyBorder="1" applyAlignment="1">
      <alignment horizontal="center"/>
    </xf>
    <xf numFmtId="170" fontId="83" fillId="21" borderId="75" xfId="0" applyNumberFormat="1" applyFont="1" applyFill="1" applyBorder="1" applyAlignment="1">
      <alignment horizontal="center"/>
    </xf>
    <xf numFmtId="0" fontId="83" fillId="49" borderId="54" xfId="0" applyFont="1" applyFill="1" applyBorder="1"/>
    <xf numFmtId="0" fontId="121" fillId="49" borderId="39" xfId="0" applyFont="1" applyFill="1" applyBorder="1"/>
    <xf numFmtId="0" fontId="121" fillId="49" borderId="42" xfId="0" applyFont="1" applyFill="1" applyBorder="1"/>
    <xf numFmtId="170" fontId="118" fillId="22" borderId="0" xfId="0" applyNumberFormat="1" applyFont="1" applyFill="1" applyBorder="1" applyAlignment="1">
      <alignment horizontal="center" vertical="top"/>
    </xf>
    <xf numFmtId="1" fontId="118" fillId="37" borderId="37" xfId="0" applyNumberFormat="1" applyFont="1" applyFill="1" applyBorder="1" applyAlignment="1">
      <alignment horizontal="left" vertical="center"/>
    </xf>
    <xf numFmtId="170" fontId="118" fillId="37" borderId="31" xfId="0" applyNumberFormat="1" applyFont="1" applyFill="1" applyBorder="1" applyAlignment="1">
      <alignment horizontal="center" vertical="center"/>
    </xf>
    <xf numFmtId="170" fontId="118" fillId="37" borderId="32" xfId="0" applyNumberFormat="1" applyFont="1" applyFill="1" applyBorder="1" applyAlignment="1">
      <alignment horizontal="center" vertical="center"/>
    </xf>
    <xf numFmtId="170" fontId="83" fillId="37" borderId="39" xfId="0" applyNumberFormat="1" applyFont="1" applyFill="1" applyBorder="1" applyAlignment="1">
      <alignment horizontal="center"/>
    </xf>
    <xf numFmtId="170" fontId="83" fillId="37" borderId="0" xfId="0" applyNumberFormat="1" applyFont="1" applyFill="1" applyBorder="1" applyAlignment="1">
      <alignment horizontal="center"/>
    </xf>
    <xf numFmtId="170" fontId="83" fillId="37" borderId="7" xfId="0" applyNumberFormat="1" applyFont="1" applyFill="1" applyBorder="1" applyAlignment="1">
      <alignment horizontal="center"/>
    </xf>
    <xf numFmtId="0" fontId="83" fillId="50" borderId="54" xfId="0" applyFont="1" applyFill="1" applyBorder="1"/>
    <xf numFmtId="0" fontId="121" fillId="50" borderId="39" xfId="0" applyFont="1" applyFill="1" applyBorder="1"/>
    <xf numFmtId="0" fontId="121" fillId="50" borderId="42" xfId="0" applyFont="1" applyFill="1" applyBorder="1"/>
    <xf numFmtId="170" fontId="135" fillId="22" borderId="0" xfId="23" applyNumberFormat="1" applyFont="1" applyFill="1" applyBorder="1" applyAlignment="1">
      <alignment horizontal="center"/>
    </xf>
    <xf numFmtId="0" fontId="122" fillId="0" borderId="0" xfId="0" applyFont="1" applyFill="1" applyBorder="1" applyAlignment="1">
      <alignment horizontal="left"/>
    </xf>
    <xf numFmtId="3" fontId="0" fillId="0" borderId="5" xfId="0" applyNumberFormat="1" applyBorder="1"/>
    <xf numFmtId="0" fontId="5" fillId="19" borderId="0" xfId="0" applyFont="1" applyFill="1" applyAlignment="1">
      <alignment horizontal="center"/>
    </xf>
    <xf numFmtId="164" fontId="5" fillId="19" borderId="0" xfId="4" applyFont="1" applyFill="1" applyAlignment="1">
      <alignment horizontal="left"/>
    </xf>
    <xf numFmtId="0" fontId="5" fillId="19" borderId="0" xfId="0" applyFont="1" applyFill="1" applyAlignment="1">
      <alignment horizontal="left"/>
    </xf>
    <xf numFmtId="164" fontId="5" fillId="19" borderId="0" xfId="4" applyFont="1" applyFill="1"/>
    <xf numFmtId="0" fontId="5" fillId="0" borderId="37" xfId="0" applyFont="1" applyBorder="1"/>
    <xf numFmtId="164" fontId="5" fillId="0" borderId="31" xfId="4" applyFont="1" applyBorder="1"/>
    <xf numFmtId="164" fontId="5" fillId="0" borderId="31" xfId="4" applyFont="1" applyBorder="1" applyAlignment="1">
      <alignment horizontal="left"/>
    </xf>
    <xf numFmtId="164" fontId="5" fillId="19" borderId="32" xfId="4" applyFont="1" applyFill="1" applyBorder="1" applyAlignment="1">
      <alignment horizontal="left"/>
    </xf>
    <xf numFmtId="167" fontId="5" fillId="0" borderId="54" xfId="0" applyNumberFormat="1" applyFont="1" applyBorder="1"/>
    <xf numFmtId="167" fontId="5" fillId="0" borderId="11" xfId="0" applyNumberFormat="1" applyFont="1" applyBorder="1"/>
    <xf numFmtId="167" fontId="5" fillId="19" borderId="104" xfId="0" applyNumberFormat="1" applyFont="1" applyFill="1" applyBorder="1"/>
    <xf numFmtId="164" fontId="5" fillId="0" borderId="37" xfId="4" applyFont="1" applyBorder="1"/>
    <xf numFmtId="0" fontId="5" fillId="0" borderId="54" xfId="0" applyFont="1" applyBorder="1" applyAlignment="1">
      <alignment horizontal="right"/>
    </xf>
    <xf numFmtId="170" fontId="5" fillId="7" borderId="0" xfId="0" applyNumberFormat="1" applyFont="1" applyFill="1"/>
    <xf numFmtId="164" fontId="5" fillId="4" borderId="31" xfId="4" applyFont="1" applyFill="1" applyBorder="1" applyAlignment="1">
      <alignment horizontal="left"/>
    </xf>
    <xf numFmtId="0" fontId="0" fillId="0" borderId="0" xfId="0" applyAlignment="1">
      <alignment horizontal="center"/>
    </xf>
    <xf numFmtId="170" fontId="0" fillId="18" borderId="0" xfId="0" applyNumberFormat="1" applyFill="1" applyAlignment="1">
      <alignment horizontal="center" wrapText="1"/>
    </xf>
    <xf numFmtId="0" fontId="0" fillId="0" borderId="0" xfId="0" applyAlignment="1">
      <alignment horizontal="left" indent="1"/>
    </xf>
    <xf numFmtId="0" fontId="136" fillId="3" borderId="12" xfId="0" applyFont="1" applyFill="1" applyBorder="1" applyAlignment="1"/>
    <xf numFmtId="0" fontId="61" fillId="0" borderId="0" xfId="0" applyFont="1" applyAlignment="1">
      <alignment horizontal="left" indent="1"/>
    </xf>
    <xf numFmtId="0" fontId="137" fillId="0" borderId="0" xfId="24" applyFont="1" applyBorder="1" applyAlignment="1">
      <alignment horizontal="left" vertical="center" wrapText="1" indent="1"/>
    </xf>
    <xf numFmtId="3" fontId="137" fillId="0" borderId="0" xfId="24" applyNumberFormat="1" applyFont="1" applyBorder="1" applyAlignment="1">
      <alignment horizontal="center" vertical="center" wrapText="1"/>
    </xf>
    <xf numFmtId="0" fontId="137" fillId="0" borderId="0" xfId="24" applyFont="1" applyBorder="1" applyAlignment="1">
      <alignment horizontal="center" vertical="center" wrapText="1"/>
    </xf>
    <xf numFmtId="1" fontId="0" fillId="0" borderId="0" xfId="0" applyNumberFormat="1"/>
    <xf numFmtId="0" fontId="139" fillId="35" borderId="163" xfId="24" applyFont="1" applyFill="1" applyBorder="1" applyAlignment="1">
      <alignment horizontal="left" vertical="top" wrapText="1" indent="1"/>
    </xf>
    <xf numFmtId="3" fontId="139" fillId="35" borderId="164" xfId="24" applyNumberFormat="1" applyFont="1" applyFill="1" applyBorder="1" applyAlignment="1">
      <alignment horizontal="center" vertical="center"/>
    </xf>
    <xf numFmtId="173" fontId="139" fillId="35" borderId="165" xfId="24" applyNumberFormat="1" applyFont="1" applyFill="1" applyBorder="1" applyAlignment="1">
      <alignment horizontal="center" vertical="center"/>
    </xf>
    <xf numFmtId="0" fontId="138" fillId="0" borderId="163" xfId="24" applyFont="1" applyBorder="1" applyAlignment="1">
      <alignment horizontal="left" vertical="top" wrapText="1" indent="1"/>
    </xf>
    <xf numFmtId="3" fontId="138" fillId="0" borderId="164" xfId="24" applyNumberFormat="1" applyFont="1" applyBorder="1" applyAlignment="1">
      <alignment horizontal="center" vertical="center"/>
    </xf>
    <xf numFmtId="173" fontId="138" fillId="0" borderId="165" xfId="24" applyNumberFormat="1" applyFont="1" applyBorder="1" applyAlignment="1">
      <alignment horizontal="center" vertical="center"/>
    </xf>
    <xf numFmtId="174" fontId="138" fillId="0" borderId="165" xfId="24" applyNumberFormat="1" applyFont="1" applyBorder="1" applyAlignment="1">
      <alignment horizontal="center" vertical="center"/>
    </xf>
    <xf numFmtId="0" fontId="139" fillId="35" borderId="166" xfId="24" applyFont="1" applyFill="1" applyBorder="1" applyAlignment="1">
      <alignment horizontal="left" vertical="top" wrapText="1" indent="1"/>
    </xf>
    <xf numFmtId="3" fontId="139" fillId="35" borderId="167" xfId="24" applyNumberFormat="1" applyFont="1" applyFill="1" applyBorder="1" applyAlignment="1">
      <alignment horizontal="center" vertical="center"/>
    </xf>
    <xf numFmtId="0" fontId="139" fillId="35" borderId="168" xfId="24" applyFont="1" applyFill="1" applyBorder="1" applyAlignment="1">
      <alignment horizontal="center" vertical="center" wrapText="1"/>
    </xf>
    <xf numFmtId="170" fontId="0" fillId="0" borderId="0" xfId="0" applyNumberFormat="1"/>
    <xf numFmtId="0" fontId="84" fillId="0" borderId="0" xfId="0" applyFont="1"/>
    <xf numFmtId="3" fontId="139" fillId="35" borderId="54" xfId="25" applyNumberFormat="1" applyFont="1" applyFill="1" applyBorder="1" applyAlignment="1">
      <alignment horizontal="center" vertical="center" wrapText="1"/>
    </xf>
    <xf numFmtId="3" fontId="140" fillId="35" borderId="54" xfId="0" applyNumberFormat="1" applyFont="1" applyFill="1" applyBorder="1" applyAlignment="1">
      <alignment horizontal="center" vertical="center" wrapText="1"/>
    </xf>
    <xf numFmtId="3" fontId="140" fillId="35" borderId="52" xfId="0" applyNumberFormat="1" applyFont="1" applyFill="1" applyBorder="1" applyAlignment="1">
      <alignment horizontal="center" vertical="center" wrapText="1"/>
    </xf>
    <xf numFmtId="3" fontId="140" fillId="35" borderId="104" xfId="0" applyNumberFormat="1" applyFont="1" applyFill="1" applyBorder="1" applyAlignment="1">
      <alignment horizontal="center" vertical="center" wrapText="1"/>
    </xf>
    <xf numFmtId="3" fontId="138" fillId="0" borderId="0" xfId="25" applyNumberFormat="1" applyFont="1" applyBorder="1" applyAlignment="1">
      <alignment vertical="top" wrapText="1"/>
    </xf>
    <xf numFmtId="3" fontId="141" fillId="21" borderId="39" xfId="0" applyNumberFormat="1" applyFont="1" applyFill="1" applyBorder="1" applyAlignment="1">
      <alignment vertical="center" wrapText="1"/>
    </xf>
    <xf numFmtId="3" fontId="138" fillId="21" borderId="39" xfId="25" applyNumberFormat="1" applyFont="1" applyFill="1" applyBorder="1" applyAlignment="1">
      <alignment horizontal="center" vertical="center"/>
    </xf>
    <xf numFmtId="3" fontId="138" fillId="21" borderId="169" xfId="25" applyNumberFormat="1" applyFont="1" applyFill="1" applyBorder="1" applyAlignment="1">
      <alignment horizontal="center" vertical="center"/>
    </xf>
    <xf numFmtId="3" fontId="138" fillId="21" borderId="7" xfId="25" applyNumberFormat="1" applyFont="1" applyFill="1" applyBorder="1" applyAlignment="1">
      <alignment horizontal="center" vertical="center"/>
    </xf>
    <xf numFmtId="169" fontId="138" fillId="21" borderId="39" xfId="25" applyNumberFormat="1" applyFont="1" applyFill="1" applyBorder="1" applyAlignment="1">
      <alignment horizontal="center" vertical="center"/>
    </xf>
    <xf numFmtId="3" fontId="0" fillId="21" borderId="20" xfId="0" applyNumberFormat="1" applyFill="1" applyBorder="1" applyAlignment="1">
      <alignment horizontal="center"/>
    </xf>
    <xf numFmtId="3" fontId="0" fillId="21" borderId="7" xfId="0" applyNumberFormat="1" applyFill="1" applyBorder="1" applyAlignment="1">
      <alignment horizontal="center"/>
    </xf>
    <xf numFmtId="3" fontId="138" fillId="21" borderId="20" xfId="25" applyNumberFormat="1" applyFont="1" applyFill="1" applyBorder="1" applyAlignment="1">
      <alignment horizontal="center" vertical="center"/>
    </xf>
    <xf numFmtId="3" fontId="141" fillId="21" borderId="39" xfId="0" applyNumberFormat="1" applyFont="1" applyFill="1" applyBorder="1" applyAlignment="1">
      <alignment vertical="center"/>
    </xf>
    <xf numFmtId="3" fontId="141" fillId="0" borderId="39" xfId="0" applyNumberFormat="1" applyFont="1" applyFill="1" applyBorder="1" applyAlignment="1">
      <alignment vertical="center" wrapText="1"/>
    </xf>
    <xf numFmtId="3" fontId="138" fillId="0" borderId="39" xfId="25" applyNumberFormat="1" applyFont="1" applyFill="1" applyBorder="1" applyAlignment="1">
      <alignment horizontal="center" vertical="center"/>
    </xf>
    <xf numFmtId="3" fontId="138" fillId="0" borderId="20" xfId="25" applyNumberFormat="1" applyFont="1" applyFill="1" applyBorder="1" applyAlignment="1">
      <alignment horizontal="center" vertical="center"/>
    </xf>
    <xf numFmtId="3" fontId="138" fillId="0" borderId="7" xfId="25" applyNumberFormat="1" applyFont="1" applyFill="1" applyBorder="1" applyAlignment="1">
      <alignment horizontal="center" vertical="center"/>
    </xf>
    <xf numFmtId="169" fontId="138" fillId="0" borderId="39" xfId="25" applyNumberFormat="1" applyFont="1" applyFill="1" applyBorder="1" applyAlignment="1">
      <alignment horizontal="center" vertical="center"/>
    </xf>
    <xf numFmtId="3" fontId="0" fillId="0" borderId="20" xfId="0" applyNumberFormat="1" applyFill="1" applyBorder="1" applyAlignment="1">
      <alignment horizontal="center"/>
    </xf>
    <xf numFmtId="3" fontId="0" fillId="0" borderId="7" xfId="0" applyNumberFormat="1" applyFill="1" applyBorder="1" applyAlignment="1">
      <alignment horizontal="center"/>
    </xf>
    <xf numFmtId="3" fontId="141" fillId="0" borderId="39" xfId="0" applyNumberFormat="1" applyFont="1" applyFill="1" applyBorder="1" applyAlignment="1">
      <alignment vertical="center"/>
    </xf>
    <xf numFmtId="3" fontId="138" fillId="0" borderId="0" xfId="25" applyNumberFormat="1" applyFont="1" applyFill="1" applyBorder="1" applyAlignment="1">
      <alignment vertical="top" wrapText="1"/>
    </xf>
    <xf numFmtId="3" fontId="141" fillId="35" borderId="42" xfId="0" applyNumberFormat="1" applyFont="1" applyFill="1" applyBorder="1" applyAlignment="1">
      <alignment vertical="center" wrapText="1"/>
    </xf>
    <xf numFmtId="3" fontId="138" fillId="35" borderId="42" xfId="25" applyNumberFormat="1" applyFont="1" applyFill="1" applyBorder="1" applyAlignment="1">
      <alignment horizontal="center" vertical="center"/>
    </xf>
    <xf numFmtId="3" fontId="138" fillId="35" borderId="56" xfId="25" applyNumberFormat="1" applyFont="1" applyFill="1" applyBorder="1" applyAlignment="1">
      <alignment horizontal="center" vertical="center"/>
    </xf>
    <xf numFmtId="3" fontId="138" fillId="35" borderId="9" xfId="25" applyNumberFormat="1" applyFont="1" applyFill="1" applyBorder="1" applyAlignment="1">
      <alignment horizontal="center" vertical="center"/>
    </xf>
    <xf numFmtId="169" fontId="138" fillId="35" borderId="42" xfId="25" applyNumberFormat="1" applyFont="1" applyFill="1" applyBorder="1" applyAlignment="1">
      <alignment horizontal="center" vertical="center"/>
    </xf>
    <xf numFmtId="3" fontId="0" fillId="35" borderId="56" xfId="0" applyNumberFormat="1" applyFill="1" applyBorder="1" applyAlignment="1">
      <alignment horizontal="center"/>
    </xf>
    <xf numFmtId="3" fontId="0" fillId="35" borderId="9" xfId="0" applyNumberFormat="1" applyFill="1" applyBorder="1" applyAlignment="1">
      <alignment horizontal="center"/>
    </xf>
    <xf numFmtId="3" fontId="141" fillId="0" borderId="0" xfId="0" applyNumberFormat="1" applyFont="1" applyBorder="1" applyAlignment="1">
      <alignment vertical="center" wrapText="1"/>
    </xf>
    <xf numFmtId="3" fontId="138" fillId="0" borderId="0" xfId="25" applyNumberFormat="1" applyFont="1" applyBorder="1" applyAlignment="1">
      <alignment horizontal="center" vertical="center"/>
    </xf>
    <xf numFmtId="3" fontId="0" fillId="0" borderId="0" xfId="0" applyNumberFormat="1" applyBorder="1" applyAlignment="1">
      <alignment horizontal="center"/>
    </xf>
    <xf numFmtId="3" fontId="139" fillId="0" borderId="54" xfId="25" applyNumberFormat="1" applyFont="1" applyBorder="1" applyAlignment="1">
      <alignment horizontal="center" vertical="center" wrapText="1"/>
    </xf>
    <xf numFmtId="3" fontId="140" fillId="0" borderId="54" xfId="0" applyNumberFormat="1" applyFont="1" applyBorder="1" applyAlignment="1">
      <alignment horizontal="center" vertical="center" wrapText="1"/>
    </xf>
    <xf numFmtId="3" fontId="140" fillId="0" borderId="52" xfId="0" applyNumberFormat="1" applyFont="1" applyBorder="1" applyAlignment="1">
      <alignment horizontal="center" vertical="center" wrapText="1"/>
    </xf>
    <xf numFmtId="3" fontId="140" fillId="0" borderId="104" xfId="0" applyNumberFormat="1" applyFont="1" applyBorder="1" applyAlignment="1">
      <alignment horizontal="center" vertical="center" wrapText="1"/>
    </xf>
    <xf numFmtId="3" fontId="141" fillId="0" borderId="39" xfId="0" applyNumberFormat="1" applyFont="1" applyBorder="1" applyAlignment="1">
      <alignment vertical="center"/>
    </xf>
    <xf numFmtId="3" fontId="138" fillId="0" borderId="39" xfId="25" applyNumberFormat="1" applyFont="1" applyBorder="1" applyAlignment="1">
      <alignment horizontal="center" vertical="center"/>
    </xf>
    <xf numFmtId="3" fontId="138" fillId="0" borderId="20" xfId="25" applyNumberFormat="1" applyFont="1" applyBorder="1" applyAlignment="1">
      <alignment horizontal="center" vertical="center"/>
    </xf>
    <xf numFmtId="3" fontId="138" fillId="0" borderId="7" xfId="25" applyNumberFormat="1" applyFont="1" applyBorder="1" applyAlignment="1">
      <alignment horizontal="center" vertical="center"/>
    </xf>
    <xf numFmtId="4" fontId="138" fillId="0" borderId="39" xfId="25" applyNumberFormat="1" applyFont="1" applyBorder="1" applyAlignment="1">
      <alignment horizontal="center" vertical="center"/>
    </xf>
    <xf numFmtId="3" fontId="0" fillId="0" borderId="20" xfId="0" applyNumberFormat="1" applyBorder="1" applyAlignment="1">
      <alignment horizontal="center"/>
    </xf>
    <xf numFmtId="3" fontId="0" fillId="0" borderId="7" xfId="0" applyNumberFormat="1" applyBorder="1" applyAlignment="1">
      <alignment horizontal="center"/>
    </xf>
    <xf numFmtId="3" fontId="141" fillId="0" borderId="42" xfId="0" applyNumberFormat="1" applyFont="1" applyBorder="1" applyAlignment="1">
      <alignment vertical="center" wrapText="1"/>
    </xf>
    <xf numFmtId="3" fontId="138" fillId="0" borderId="42" xfId="25" applyNumberFormat="1" applyFont="1" applyBorder="1" applyAlignment="1">
      <alignment horizontal="center" vertical="center"/>
    </xf>
    <xf numFmtId="3" fontId="138" fillId="0" borderId="56" xfId="25" applyNumberFormat="1" applyFont="1" applyBorder="1" applyAlignment="1">
      <alignment horizontal="center" vertical="center"/>
    </xf>
    <xf numFmtId="3" fontId="138" fillId="0" borderId="9" xfId="25" applyNumberFormat="1" applyFont="1" applyBorder="1" applyAlignment="1">
      <alignment horizontal="center" vertical="center"/>
    </xf>
    <xf numFmtId="4" fontId="138" fillId="0" borderId="42" xfId="25" applyNumberFormat="1" applyFont="1" applyBorder="1" applyAlignment="1">
      <alignment horizontal="center" vertical="center"/>
    </xf>
    <xf numFmtId="3" fontId="0" fillId="0" borderId="56" xfId="0" applyNumberFormat="1" applyBorder="1" applyAlignment="1">
      <alignment horizontal="center"/>
    </xf>
    <xf numFmtId="3" fontId="0" fillId="0" borderId="9" xfId="0" applyNumberFormat="1" applyBorder="1" applyAlignment="1">
      <alignment horizontal="center"/>
    </xf>
    <xf numFmtId="3" fontId="139" fillId="0" borderId="54" xfId="25" applyNumberFormat="1" applyFont="1" applyBorder="1" applyAlignment="1">
      <alignment horizontal="center" vertical="center"/>
    </xf>
    <xf numFmtId="3" fontId="143" fillId="0" borderId="42" xfId="0" applyNumberFormat="1" applyFont="1" applyBorder="1" applyAlignment="1">
      <alignment horizontal="center" vertical="center" wrapText="1"/>
    </xf>
    <xf numFmtId="3" fontId="140" fillId="0" borderId="51" xfId="0" applyNumberFormat="1" applyFont="1" applyBorder="1" applyAlignment="1">
      <alignment horizontal="center" vertical="center" wrapText="1"/>
    </xf>
    <xf numFmtId="3" fontId="140" fillId="0" borderId="53" xfId="0" applyNumberFormat="1" applyFont="1" applyBorder="1" applyAlignment="1">
      <alignment horizontal="center" vertical="center" wrapText="1"/>
    </xf>
    <xf numFmtId="0" fontId="138" fillId="0" borderId="166" xfId="24" applyFont="1" applyBorder="1" applyAlignment="1">
      <alignment horizontal="left" vertical="top" wrapText="1" indent="1"/>
    </xf>
    <xf numFmtId="3" fontId="138" fillId="0" borderId="167" xfId="24" applyNumberFormat="1" applyFont="1" applyBorder="1" applyAlignment="1">
      <alignment horizontal="center" vertical="center"/>
    </xf>
    <xf numFmtId="0" fontId="138" fillId="0" borderId="168" xfId="24" applyFont="1" applyBorder="1" applyAlignment="1">
      <alignment horizontal="center" vertical="center" wrapText="1"/>
    </xf>
    <xf numFmtId="0" fontId="61" fillId="35" borderId="0" xfId="0" applyFont="1" applyFill="1" applyAlignment="1">
      <alignment horizontal="center" vertical="center" wrapText="1"/>
    </xf>
    <xf numFmtId="0" fontId="145" fillId="0" borderId="0" xfId="0" applyFont="1" applyAlignment="1">
      <alignment vertical="center"/>
    </xf>
    <xf numFmtId="0" fontId="145" fillId="21" borderId="0" xfId="0" applyFont="1" applyFill="1" applyAlignment="1">
      <alignment vertical="center"/>
    </xf>
    <xf numFmtId="3" fontId="0" fillId="21" borderId="0" xfId="0" applyNumberFormat="1" applyFill="1" applyAlignment="1">
      <alignment horizontal="center"/>
    </xf>
    <xf numFmtId="2" fontId="0" fillId="21" borderId="0" xfId="0" applyNumberFormat="1" applyFill="1" applyAlignment="1">
      <alignment horizontal="center"/>
    </xf>
    <xf numFmtId="0" fontId="146" fillId="35" borderId="0" xfId="0" applyFont="1" applyFill="1" applyAlignment="1">
      <alignment vertical="center"/>
    </xf>
    <xf numFmtId="3" fontId="61" fillId="35" borderId="0" xfId="0" applyNumberFormat="1" applyFont="1" applyFill="1"/>
    <xf numFmtId="2" fontId="61" fillId="35" borderId="0" xfId="0" applyNumberFormat="1" applyFont="1" applyFill="1"/>
    <xf numFmtId="0" fontId="0" fillId="0" borderId="36" xfId="0" applyBorder="1"/>
    <xf numFmtId="0" fontId="5" fillId="0" borderId="36" xfId="0" applyFont="1" applyBorder="1"/>
    <xf numFmtId="3" fontId="147" fillId="0" borderId="1" xfId="0" applyNumberFormat="1" applyFont="1" applyFill="1" applyBorder="1"/>
    <xf numFmtId="0" fontId="0" fillId="21" borderId="0" xfId="0" applyFill="1" applyAlignment="1">
      <alignment horizontal="center" vertical="center"/>
    </xf>
    <xf numFmtId="0" fontId="5" fillId="21" borderId="0" xfId="0" applyFont="1" applyFill="1" applyAlignment="1">
      <alignment horizontal="center" vertical="center" wrapText="1"/>
    </xf>
    <xf numFmtId="167" fontId="0" fillId="21" borderId="0" xfId="1" applyNumberFormat="1" applyFont="1" applyFill="1"/>
    <xf numFmtId="9" fontId="0" fillId="21" borderId="0" xfId="2" applyFont="1" applyFill="1"/>
    <xf numFmtId="3" fontId="21" fillId="45" borderId="0" xfId="26" applyNumberFormat="1" applyFont="1" applyFill="1" applyBorder="1" applyAlignment="1" applyProtection="1">
      <alignment horizontal="right"/>
    </xf>
    <xf numFmtId="3" fontId="101" fillId="45" borderId="0" xfId="26" applyNumberFormat="1" applyFont="1" applyFill="1" applyBorder="1" applyAlignment="1" applyProtection="1">
      <alignment horizontal="right"/>
    </xf>
    <xf numFmtId="167" fontId="0" fillId="0" borderId="0" xfId="1" applyNumberFormat="1" applyFont="1" applyAlignment="1">
      <alignment wrapText="1"/>
    </xf>
    <xf numFmtId="0" fontId="11" fillId="19" borderId="71" xfId="0" applyFont="1" applyFill="1" applyBorder="1" applyAlignment="1">
      <alignment horizontal="center" vertical="center"/>
    </xf>
    <xf numFmtId="0" fontId="11" fillId="19" borderId="20" xfId="0" applyFont="1" applyFill="1" applyBorder="1"/>
    <xf numFmtId="0" fontId="11" fillId="19" borderId="110" xfId="0" applyFont="1" applyFill="1" applyBorder="1"/>
    <xf numFmtId="0" fontId="11" fillId="0" borderId="67" xfId="0" applyFont="1" applyFill="1" applyBorder="1" applyAlignment="1">
      <alignment horizontal="center" vertical="center"/>
    </xf>
    <xf numFmtId="0" fontId="11" fillId="0" borderId="18" xfId="0" applyFont="1" applyFill="1" applyBorder="1"/>
    <xf numFmtId="0" fontId="11" fillId="0" borderId="79" xfId="0" applyFont="1" applyFill="1" applyBorder="1"/>
    <xf numFmtId="0" fontId="91" fillId="0" borderId="0" xfId="0" applyFont="1" applyFill="1"/>
    <xf numFmtId="0" fontId="0" fillId="0" borderId="71" xfId="0" applyBorder="1" applyAlignment="1">
      <alignment horizontal="center" vertical="center"/>
    </xf>
    <xf numFmtId="0" fontId="28" fillId="0" borderId="0" xfId="0" applyFont="1"/>
    <xf numFmtId="0" fontId="28" fillId="0" borderId="77" xfId="0" applyFont="1" applyBorder="1" applyAlignment="1">
      <alignment horizontal="center" vertical="center"/>
    </xf>
    <xf numFmtId="0" fontId="28" fillId="0" borderId="52" xfId="0" applyFont="1" applyBorder="1" applyAlignment="1">
      <alignment horizontal="center" vertical="center"/>
    </xf>
    <xf numFmtId="0" fontId="28" fillId="0" borderId="108" xfId="0" applyFont="1" applyBorder="1" applyAlignment="1">
      <alignment horizontal="center" vertical="center"/>
    </xf>
    <xf numFmtId="0" fontId="28" fillId="0" borderId="53" xfId="0" applyFont="1" applyBorder="1" applyAlignment="1">
      <alignment horizontal="center" vertical="center"/>
    </xf>
    <xf numFmtId="167" fontId="150" fillId="0" borderId="0" xfId="1" applyNumberFormat="1" applyFont="1"/>
    <xf numFmtId="0" fontId="136" fillId="3" borderId="0" xfId="0" applyFont="1" applyFill="1" applyBorder="1" applyAlignment="1"/>
    <xf numFmtId="166" fontId="141" fillId="21" borderId="39" xfId="2" applyNumberFormat="1" applyFont="1" applyFill="1" applyBorder="1" applyAlignment="1">
      <alignment vertical="center" wrapText="1"/>
    </xf>
    <xf numFmtId="166" fontId="141" fillId="21" borderId="39" xfId="2" applyNumberFormat="1" applyFont="1" applyFill="1" applyBorder="1" applyAlignment="1">
      <alignment vertical="center"/>
    </xf>
    <xf numFmtId="166" fontId="141" fillId="0" borderId="39" xfId="2" applyNumberFormat="1" applyFont="1" applyFill="1" applyBorder="1" applyAlignment="1">
      <alignment vertical="center" wrapText="1"/>
    </xf>
    <xf numFmtId="166" fontId="141" fillId="0" borderId="39" xfId="2" applyNumberFormat="1" applyFont="1" applyFill="1" applyBorder="1" applyAlignment="1">
      <alignment vertical="center"/>
    </xf>
    <xf numFmtId="166" fontId="141" fillId="35" borderId="42" xfId="2" applyNumberFormat="1" applyFont="1" applyFill="1" applyBorder="1" applyAlignment="1">
      <alignment vertical="center" wrapText="1"/>
    </xf>
    <xf numFmtId="166" fontId="138" fillId="0" borderId="163" xfId="2" applyNumberFormat="1" applyFont="1" applyBorder="1" applyAlignment="1">
      <alignment horizontal="center" vertical="top" wrapText="1"/>
    </xf>
    <xf numFmtId="166" fontId="138" fillId="0" borderId="166" xfId="2" applyNumberFormat="1" applyFont="1" applyBorder="1" applyAlignment="1">
      <alignment horizontal="center" vertical="top" wrapText="1"/>
    </xf>
    <xf numFmtId="0" fontId="139" fillId="0" borderId="160" xfId="24" applyFont="1" applyBorder="1" applyAlignment="1">
      <alignment horizontal="center" vertical="center" wrapText="1"/>
    </xf>
    <xf numFmtId="3" fontId="139" fillId="0" borderId="161" xfId="24" applyNumberFormat="1" applyFont="1" applyBorder="1" applyAlignment="1">
      <alignment horizontal="center" vertical="center" wrapText="1"/>
    </xf>
    <xf numFmtId="0" fontId="139" fillId="0" borderId="162" xfId="24" applyFont="1" applyBorder="1" applyAlignment="1">
      <alignment horizontal="center" vertical="center" wrapText="1"/>
    </xf>
    <xf numFmtId="0" fontId="0" fillId="0" borderId="0" xfId="0" pivotButton="1"/>
    <xf numFmtId="0" fontId="0" fillId="0" borderId="0" xfId="0" applyNumberFormat="1"/>
    <xf numFmtId="0" fontId="164" fillId="36" borderId="14" xfId="0" applyFont="1" applyFill="1" applyBorder="1" applyAlignment="1">
      <alignment horizontal="center"/>
    </xf>
    <xf numFmtId="0" fontId="165" fillId="36" borderId="14" xfId="0" applyFont="1" applyFill="1" applyBorder="1" applyAlignment="1">
      <alignment horizontal="center"/>
    </xf>
    <xf numFmtId="0" fontId="164" fillId="36" borderId="44" xfId="0" applyFont="1" applyFill="1" applyBorder="1" applyAlignment="1">
      <alignment horizontal="center"/>
    </xf>
    <xf numFmtId="0" fontId="164" fillId="0" borderId="0" xfId="0" applyFont="1" applyAlignment="1">
      <alignment horizontal="center"/>
    </xf>
    <xf numFmtId="0" fontId="164" fillId="0" borderId="179" xfId="0" applyFont="1" applyBorder="1" applyAlignment="1">
      <alignment horizontal="center"/>
    </xf>
    <xf numFmtId="0" fontId="164" fillId="0" borderId="44" xfId="0" applyFont="1" applyBorder="1" applyAlignment="1">
      <alignment horizontal="center"/>
    </xf>
    <xf numFmtId="0" fontId="165" fillId="0" borderId="46" xfId="0" applyFont="1" applyBorder="1" applyAlignment="1">
      <alignment horizontal="left"/>
    </xf>
    <xf numFmtId="0" fontId="165" fillId="0" borderId="14" xfId="0" applyFont="1" applyBorder="1" applyAlignment="1">
      <alignment horizontal="center"/>
    </xf>
    <xf numFmtId="0" fontId="164" fillId="0" borderId="14" xfId="0" applyFont="1" applyBorder="1" applyAlignment="1">
      <alignment horizontal="center"/>
    </xf>
    <xf numFmtId="0" fontId="165" fillId="0" borderId="46" xfId="0" applyFont="1" applyFill="1" applyBorder="1" applyAlignment="1">
      <alignment horizontal="left"/>
    </xf>
    <xf numFmtId="0" fontId="165" fillId="0" borderId="14" xfId="0" applyFont="1" applyFill="1" applyBorder="1" applyAlignment="1">
      <alignment horizontal="center"/>
    </xf>
    <xf numFmtId="0" fontId="164" fillId="0" borderId="0" xfId="0" applyFont="1" applyFill="1" applyAlignment="1">
      <alignment horizontal="center"/>
    </xf>
    <xf numFmtId="0" fontId="165" fillId="0" borderId="48" xfId="0" applyFont="1" applyBorder="1" applyAlignment="1">
      <alignment horizontal="left"/>
    </xf>
    <xf numFmtId="0" fontId="165" fillId="0" borderId="49" xfId="0" applyFont="1" applyBorder="1" applyAlignment="1">
      <alignment horizontal="center"/>
    </xf>
    <xf numFmtId="0" fontId="164" fillId="0" borderId="49" xfId="0" applyFont="1" applyBorder="1" applyAlignment="1">
      <alignment horizontal="center"/>
    </xf>
    <xf numFmtId="0" fontId="62" fillId="7" borderId="14" xfId="0" applyFont="1" applyFill="1" applyBorder="1" applyAlignment="1">
      <alignment horizontal="center" vertical="center"/>
    </xf>
    <xf numFmtId="1" fontId="11" fillId="7" borderId="14" xfId="0" applyNumberFormat="1" applyFont="1" applyFill="1" applyBorder="1" applyAlignment="1">
      <alignment horizontal="center" vertical="top"/>
    </xf>
    <xf numFmtId="0" fontId="11" fillId="7" borderId="14" xfId="0" applyFont="1" applyFill="1" applyBorder="1" applyAlignment="1">
      <alignment horizontal="center" vertical="top"/>
    </xf>
    <xf numFmtId="167" fontId="11" fillId="19" borderId="47" xfId="1" applyNumberFormat="1" applyFont="1" applyFill="1" applyBorder="1" applyAlignment="1">
      <alignment horizontal="center" vertical="center"/>
    </xf>
    <xf numFmtId="9" fontId="166" fillId="0" borderId="0" xfId="2" applyFont="1" applyAlignment="1">
      <alignment horizontal="center" vertical="center"/>
    </xf>
    <xf numFmtId="9" fontId="167" fillId="0" borderId="0" xfId="2" applyFont="1" applyAlignment="1">
      <alignment horizontal="center" vertical="center"/>
    </xf>
    <xf numFmtId="3" fontId="168" fillId="0" borderId="0" xfId="0" applyNumberFormat="1" applyFont="1" applyFill="1" applyBorder="1" applyAlignment="1">
      <alignment horizontal="center"/>
    </xf>
    <xf numFmtId="0" fontId="7" fillId="0" borderId="0" xfId="0" applyFont="1"/>
    <xf numFmtId="3" fontId="6" fillId="0" borderId="0" xfId="0" applyNumberFormat="1" applyFont="1" applyFill="1" applyBorder="1" applyAlignment="1">
      <alignment horizontal="center"/>
    </xf>
    <xf numFmtId="3" fontId="169" fillId="0" borderId="0" xfId="0" applyNumberFormat="1" applyFont="1" applyFill="1" applyBorder="1" applyAlignment="1">
      <alignment horizontal="center"/>
    </xf>
    <xf numFmtId="3" fontId="168" fillId="0" borderId="0" xfId="0" applyNumberFormat="1" applyFont="1" applyFill="1" applyBorder="1" applyAlignment="1">
      <alignment horizontal="left"/>
    </xf>
    <xf numFmtId="3" fontId="169" fillId="0" borderId="0" xfId="0" applyNumberFormat="1" applyFont="1" applyFill="1" applyBorder="1" applyAlignment="1">
      <alignment horizontal="left"/>
    </xf>
    <xf numFmtId="0" fontId="20" fillId="0" borderId="0" xfId="0" applyFont="1"/>
    <xf numFmtId="3" fontId="0" fillId="7" borderId="78" xfId="0" applyNumberFormat="1" applyFont="1" applyFill="1" applyBorder="1"/>
    <xf numFmtId="0" fontId="0" fillId="0" borderId="0" xfId="0" applyAlignment="1">
      <alignment horizontal="center"/>
    </xf>
    <xf numFmtId="164" fontId="7" fillId="19" borderId="0" xfId="4" applyFont="1" applyFill="1" applyAlignment="1">
      <alignment horizontal="left"/>
    </xf>
    <xf numFmtId="164" fontId="6" fillId="19" borderId="0" xfId="4" applyFont="1" applyFill="1" applyAlignment="1">
      <alignment horizontal="left"/>
    </xf>
    <xf numFmtId="3" fontId="0" fillId="0" borderId="54" xfId="0" applyNumberFormat="1" applyBorder="1"/>
    <xf numFmtId="3" fontId="0" fillId="0" borderId="11" xfId="0" applyNumberFormat="1" applyBorder="1"/>
    <xf numFmtId="9" fontId="0" fillId="0" borderId="11" xfId="2" applyFont="1" applyBorder="1"/>
    <xf numFmtId="9" fontId="0" fillId="0" borderId="104" xfId="2" applyFont="1" applyBorder="1"/>
    <xf numFmtId="166" fontId="138" fillId="0" borderId="165" xfId="2" applyNumberFormat="1" applyFont="1" applyBorder="1" applyAlignment="1">
      <alignment horizontal="center" vertical="center"/>
    </xf>
    <xf numFmtId="166" fontId="139" fillId="35" borderId="168" xfId="24" applyNumberFormat="1" applyFont="1" applyFill="1" applyBorder="1" applyAlignment="1">
      <alignment horizontal="center" vertical="center" wrapText="1"/>
    </xf>
    <xf numFmtId="3" fontId="11" fillId="0" borderId="0" xfId="0" applyNumberFormat="1" applyFont="1"/>
    <xf numFmtId="0" fontId="11" fillId="0" borderId="0" xfId="0" applyFont="1" applyAlignment="1">
      <alignment horizontal="center"/>
    </xf>
    <xf numFmtId="0" fontId="175" fillId="3" borderId="12" xfId="0" applyFont="1" applyFill="1" applyBorder="1" applyAlignment="1"/>
    <xf numFmtId="0" fontId="175" fillId="3" borderId="0" xfId="0" applyFont="1" applyFill="1" applyBorder="1" applyAlignment="1"/>
    <xf numFmtId="0" fontId="175" fillId="3" borderId="3" xfId="0" applyFont="1" applyFill="1" applyBorder="1" applyAlignment="1">
      <alignment horizontal="left"/>
    </xf>
    <xf numFmtId="0" fontId="175" fillId="3" borderId="0" xfId="0" applyFont="1" applyFill="1" applyBorder="1" applyAlignment="1">
      <alignment horizontal="left"/>
    </xf>
    <xf numFmtId="3" fontId="0" fillId="18" borderId="0" xfId="0" applyNumberFormat="1" applyFill="1"/>
    <xf numFmtId="0" fontId="0" fillId="18" borderId="0" xfId="0" applyFill="1"/>
    <xf numFmtId="0" fontId="136" fillId="84" borderId="12" xfId="0" applyFont="1" applyFill="1" applyBorder="1" applyAlignment="1"/>
    <xf numFmtId="0" fontId="144" fillId="84" borderId="0" xfId="0" applyFont="1" applyFill="1" applyBorder="1" applyAlignment="1">
      <alignment horizontal="left"/>
    </xf>
    <xf numFmtId="0" fontId="84" fillId="18" borderId="0" xfId="0" applyFont="1" applyFill="1"/>
    <xf numFmtId="3" fontId="140" fillId="18" borderId="54" xfId="0" applyNumberFormat="1" applyFont="1" applyFill="1" applyBorder="1" applyAlignment="1">
      <alignment horizontal="center" vertical="center" wrapText="1"/>
    </xf>
    <xf numFmtId="0" fontId="172" fillId="18" borderId="51" xfId="85" applyFont="1" applyFill="1" applyBorder="1" applyAlignment="1">
      <alignment horizontal="center" vertical="center" wrapText="1"/>
    </xf>
    <xf numFmtId="0" fontId="173" fillId="18" borderId="52" xfId="0" applyFont="1" applyFill="1" applyBorder="1" applyAlignment="1">
      <alignment horizontal="center" vertical="center" wrapText="1"/>
    </xf>
    <xf numFmtId="0" fontId="172" fillId="18" borderId="104" xfId="85" applyFont="1" applyFill="1" applyBorder="1" applyAlignment="1">
      <alignment horizontal="center" vertical="center" wrapText="1"/>
    </xf>
    <xf numFmtId="0" fontId="27" fillId="18" borderId="6" xfId="0" applyFont="1" applyFill="1" applyBorder="1" applyAlignment="1">
      <alignment horizontal="left" vertical="center" indent="1"/>
    </xf>
    <xf numFmtId="3" fontId="145" fillId="18" borderId="180" xfId="0" applyNumberFormat="1" applyFont="1" applyFill="1" applyBorder="1" applyAlignment="1">
      <alignment horizontal="center" vertical="center"/>
    </xf>
    <xf numFmtId="0" fontId="145" fillId="18" borderId="20" xfId="0" applyFont="1" applyFill="1" applyBorder="1" applyAlignment="1">
      <alignment horizontal="center" vertical="center"/>
    </xf>
    <xf numFmtId="2" fontId="145" fillId="18" borderId="7" xfId="0" applyNumberFormat="1" applyFont="1" applyFill="1" applyBorder="1" applyAlignment="1">
      <alignment horizontal="center" vertical="center"/>
    </xf>
    <xf numFmtId="3" fontId="145" fillId="18" borderId="20" xfId="0" applyNumberFormat="1" applyFont="1" applyFill="1" applyBorder="1" applyAlignment="1">
      <alignment horizontal="center" vertical="center"/>
    </xf>
    <xf numFmtId="0" fontId="145" fillId="18" borderId="180" xfId="0" applyFont="1" applyFill="1" applyBorder="1" applyAlignment="1">
      <alignment horizontal="center" vertical="center"/>
    </xf>
    <xf numFmtId="0" fontId="6" fillId="18" borderId="8" xfId="0" applyFont="1" applyFill="1" applyBorder="1" applyAlignment="1">
      <alignment horizontal="left" vertical="center" indent="1"/>
    </xf>
    <xf numFmtId="3" fontId="83" fillId="18" borderId="55" xfId="0" applyNumberFormat="1" applyFont="1" applyFill="1" applyBorder="1" applyAlignment="1">
      <alignment horizontal="center" vertical="center"/>
    </xf>
    <xf numFmtId="3" fontId="83" fillId="18" borderId="56" xfId="0" applyNumberFormat="1" applyFont="1" applyFill="1" applyBorder="1" applyAlignment="1">
      <alignment horizontal="center" vertical="center"/>
    </xf>
    <xf numFmtId="2" fontId="83" fillId="18" borderId="9" xfId="0" applyNumberFormat="1" applyFont="1" applyFill="1" applyBorder="1" applyAlignment="1">
      <alignment horizontal="center" vertical="center"/>
    </xf>
    <xf numFmtId="0" fontId="136" fillId="84" borderId="0" xfId="0" applyFont="1" applyFill="1" applyBorder="1" applyAlignment="1"/>
    <xf numFmtId="0" fontId="6" fillId="18" borderId="42" xfId="0" applyFont="1" applyFill="1" applyBorder="1" applyAlignment="1">
      <alignment horizontal="left" vertical="center" indent="1"/>
    </xf>
    <xf numFmtId="0" fontId="64" fillId="85" borderId="0" xfId="0" applyFont="1" applyFill="1" applyAlignment="1">
      <alignment horizontal="center" vertical="center" wrapText="1"/>
    </xf>
    <xf numFmtId="0" fontId="64" fillId="85" borderId="0" xfId="0" applyFont="1" applyFill="1" applyAlignment="1">
      <alignment horizontal="center" vertical="center"/>
    </xf>
    <xf numFmtId="0" fontId="146" fillId="0" borderId="0" xfId="0" applyFont="1" applyAlignment="1">
      <alignment vertical="center"/>
    </xf>
    <xf numFmtId="3" fontId="61" fillId="0" borderId="0" xfId="0" applyNumberFormat="1" applyFont="1" applyAlignment="1"/>
    <xf numFmtId="2" fontId="61" fillId="0" borderId="0" xfId="0" applyNumberFormat="1" applyFont="1" applyAlignment="1"/>
    <xf numFmtId="2" fontId="61" fillId="0" borderId="0" xfId="0" applyNumberFormat="1" applyFont="1"/>
    <xf numFmtId="0" fontId="145" fillId="0" borderId="0" xfId="0" applyFont="1" applyFill="1" applyAlignment="1">
      <alignment horizontal="left" vertical="center" indent="2"/>
    </xf>
    <xf numFmtId="3" fontId="61" fillId="0" borderId="0" xfId="0" applyNumberFormat="1" applyFont="1" applyFill="1" applyAlignment="1">
      <alignment horizontal="right"/>
    </xf>
    <xf numFmtId="3" fontId="0" fillId="0" borderId="0" xfId="0" applyNumberFormat="1" applyFont="1" applyFill="1" applyAlignment="1">
      <alignment horizontal="right"/>
    </xf>
    <xf numFmtId="2" fontId="0" fillId="0" borderId="0" xfId="0" applyNumberFormat="1" applyFont="1" applyFill="1" applyAlignment="1">
      <alignment horizontal="right"/>
    </xf>
    <xf numFmtId="2" fontId="61" fillId="0" borderId="0" xfId="0" applyNumberFormat="1" applyFont="1" applyFill="1"/>
    <xf numFmtId="3" fontId="61" fillId="0" borderId="0" xfId="0" applyNumberFormat="1" applyFont="1" applyFill="1" applyAlignment="1">
      <alignment horizontal="right" vertical="center" wrapText="1"/>
    </xf>
    <xf numFmtId="3" fontId="0" fillId="0" borderId="0" xfId="0" applyNumberFormat="1" applyFont="1" applyFill="1" applyAlignment="1">
      <alignment horizontal="right" vertical="center" wrapText="1"/>
    </xf>
    <xf numFmtId="2" fontId="0" fillId="0" borderId="0" xfId="0" applyNumberFormat="1" applyFont="1" applyFill="1" applyAlignment="1">
      <alignment horizontal="right" vertical="center" wrapText="1"/>
    </xf>
    <xf numFmtId="0" fontId="145" fillId="85" borderId="0" xfId="0" applyFont="1" applyFill="1" applyAlignment="1">
      <alignment vertical="center"/>
    </xf>
    <xf numFmtId="3" fontId="61" fillId="85" borderId="0" xfId="0" applyNumberFormat="1" applyFont="1" applyFill="1" applyAlignment="1">
      <alignment horizontal="right" vertical="center" wrapText="1"/>
    </xf>
    <xf numFmtId="2" fontId="61" fillId="85" borderId="0" xfId="0" applyNumberFormat="1" applyFont="1" applyFill="1" applyAlignment="1">
      <alignment horizontal="right" vertical="center" wrapText="1"/>
    </xf>
    <xf numFmtId="170" fontId="41" fillId="0" borderId="114" xfId="23" applyNumberFormat="1" applyFont="1" applyFill="1" applyBorder="1" applyAlignment="1">
      <alignment horizontal="center"/>
    </xf>
    <xf numFmtId="170" fontId="41" fillId="0" borderId="115" xfId="23" applyNumberFormat="1" applyFont="1" applyFill="1" applyBorder="1" applyAlignment="1">
      <alignment horizontal="center"/>
    </xf>
    <xf numFmtId="170" fontId="176" fillId="0" borderId="0" xfId="0" applyNumberFormat="1" applyFont="1" applyFill="1" applyBorder="1" applyAlignment="1">
      <alignment horizontal="center" vertical="top"/>
    </xf>
    <xf numFmtId="3" fontId="21" fillId="45" borderId="0" xfId="86" applyNumberFormat="1" applyFont="1" applyFill="1" applyBorder="1" applyAlignment="1" applyProtection="1">
      <alignment horizontal="right"/>
    </xf>
    <xf numFmtId="3" fontId="101" fillId="45" borderId="0" xfId="86" applyNumberFormat="1" applyFont="1" applyFill="1" applyBorder="1" applyAlignment="1" applyProtection="1">
      <alignment horizontal="right"/>
    </xf>
    <xf numFmtId="0" fontId="0" fillId="0" borderId="0" xfId="0" applyAlignment="1">
      <alignment vertical="center"/>
    </xf>
    <xf numFmtId="0" fontId="61" fillId="86" borderId="0" xfId="0" applyFont="1" applyFill="1"/>
    <xf numFmtId="0" fontId="61" fillId="86" borderId="0" xfId="0" applyFont="1" applyFill="1" applyAlignment="1">
      <alignment horizontal="center"/>
    </xf>
    <xf numFmtId="0" fontId="0" fillId="86" borderId="0" xfId="0" applyFill="1" applyAlignment="1">
      <alignment horizontal="left"/>
    </xf>
    <xf numFmtId="170" fontId="131" fillId="51" borderId="75" xfId="0" applyNumberFormat="1" applyFont="1" applyFill="1" applyBorder="1" applyAlignment="1">
      <alignment horizontal="center"/>
    </xf>
    <xf numFmtId="3" fontId="178" fillId="19" borderId="0" xfId="0" applyNumberFormat="1" applyFont="1" applyFill="1" applyBorder="1" applyAlignment="1">
      <alignment horizontal="center"/>
    </xf>
    <xf numFmtId="3" fontId="179" fillId="19" borderId="0" xfId="0" applyNumberFormat="1" applyFont="1" applyFill="1" applyBorder="1" applyAlignment="1">
      <alignment horizontal="center"/>
    </xf>
    <xf numFmtId="3" fontId="21" fillId="45" borderId="0" xfId="87" applyNumberFormat="1" applyFont="1" applyFill="1" applyBorder="1" applyAlignment="1" applyProtection="1">
      <alignment horizontal="right"/>
    </xf>
    <xf numFmtId="3" fontId="101" fillId="45" borderId="0" xfId="87" applyNumberFormat="1" applyFont="1" applyFill="1" applyBorder="1" applyAlignment="1" applyProtection="1">
      <alignment horizontal="right"/>
    </xf>
    <xf numFmtId="3" fontId="183" fillId="22" borderId="0" xfId="87" applyNumberFormat="1" applyFont="1" applyFill="1"/>
    <xf numFmtId="0" fontId="184" fillId="23" borderId="0" xfId="87" applyFont="1" applyFill="1"/>
    <xf numFmtId="0" fontId="184" fillId="0" borderId="0" xfId="87" applyFont="1" applyFill="1"/>
    <xf numFmtId="0" fontId="185" fillId="14" borderId="0" xfId="87" applyFont="1" applyFill="1"/>
    <xf numFmtId="0" fontId="186" fillId="14" borderId="0" xfId="87" applyFont="1" applyFill="1" applyAlignment="1">
      <alignment horizontal="center"/>
    </xf>
    <xf numFmtId="0" fontId="184" fillId="5" borderId="0" xfId="87" applyFont="1" applyFill="1" applyBorder="1"/>
    <xf numFmtId="0" fontId="187" fillId="87" borderId="0" xfId="87" applyFont="1" applyFill="1" applyBorder="1" applyAlignment="1">
      <alignment horizontal="center"/>
    </xf>
    <xf numFmtId="0" fontId="188" fillId="13" borderId="0" xfId="87" applyFont="1" applyFill="1" applyBorder="1" applyAlignment="1">
      <alignment horizontal="center"/>
    </xf>
    <xf numFmtId="0" fontId="85" fillId="85" borderId="87" xfId="87" applyFont="1" applyFill="1" applyBorder="1" applyAlignment="1">
      <alignment horizontal="center"/>
    </xf>
    <xf numFmtId="0" fontId="85" fillId="0" borderId="87" xfId="87" applyFont="1" applyFill="1" applyBorder="1" applyAlignment="1">
      <alignment horizontal="center"/>
    </xf>
    <xf numFmtId="0" fontId="190" fillId="0" borderId="0" xfId="87" applyFont="1" applyFill="1"/>
    <xf numFmtId="0" fontId="190" fillId="22" borderId="0" xfId="87" applyFont="1" applyFill="1"/>
    <xf numFmtId="0" fontId="191" fillId="0" borderId="0" xfId="87" applyFont="1" applyFill="1" applyAlignment="1">
      <alignment horizontal="center"/>
    </xf>
    <xf numFmtId="0" fontId="191" fillId="0" borderId="0" xfId="87" applyFont="1" applyFill="1"/>
    <xf numFmtId="0" fontId="184" fillId="0" borderId="0" xfId="87" applyFont="1"/>
    <xf numFmtId="0" fontId="185" fillId="0" borderId="0" xfId="87" applyFont="1" applyFill="1"/>
    <xf numFmtId="0" fontId="192" fillId="0" borderId="0" xfId="87" applyFont="1" applyFill="1" applyAlignment="1">
      <alignment horizontal="center"/>
    </xf>
    <xf numFmtId="0" fontId="29" fillId="0" borderId="0" xfId="87" applyFont="1" applyFill="1" applyBorder="1" applyAlignment="1">
      <alignment horizontal="center"/>
    </xf>
    <xf numFmtId="0" fontId="187" fillId="0" borderId="0" xfId="87" applyFont="1" applyFill="1" applyBorder="1" applyAlignment="1">
      <alignment horizontal="center"/>
    </xf>
    <xf numFmtId="0" fontId="186" fillId="0" borderId="0" xfId="87" applyFont="1" applyFill="1" applyBorder="1" applyAlignment="1">
      <alignment horizontal="center"/>
    </xf>
    <xf numFmtId="0" fontId="186" fillId="16" borderId="191" xfId="87" applyFont="1" applyFill="1" applyBorder="1" applyAlignment="1">
      <alignment horizontal="center"/>
    </xf>
    <xf numFmtId="0" fontId="186" fillId="16" borderId="192" xfId="87" applyFont="1" applyFill="1" applyBorder="1" applyAlignment="1">
      <alignment horizontal="center"/>
    </xf>
    <xf numFmtId="0" fontId="186" fillId="16" borderId="193" xfId="87" applyFont="1" applyFill="1" applyBorder="1" applyAlignment="1">
      <alignment horizontal="center"/>
    </xf>
    <xf numFmtId="0" fontId="186" fillId="86" borderId="38" xfId="87" applyFont="1" applyFill="1" applyBorder="1" applyAlignment="1">
      <alignment horizontal="center"/>
    </xf>
    <xf numFmtId="0" fontId="186" fillId="86" borderId="29" xfId="87" applyFont="1" applyFill="1" applyBorder="1" applyAlignment="1">
      <alignment horizontal="center"/>
    </xf>
    <xf numFmtId="0" fontId="186" fillId="34" borderId="194" xfId="87" applyFont="1" applyFill="1" applyBorder="1" applyAlignment="1">
      <alignment horizontal="center"/>
    </xf>
    <xf numFmtId="0" fontId="186" fillId="34" borderId="195" xfId="87" applyFont="1" applyFill="1" applyBorder="1" applyAlignment="1">
      <alignment horizontal="center"/>
    </xf>
    <xf numFmtId="0" fontId="186" fillId="34" borderId="196" xfId="87" applyFont="1" applyFill="1" applyBorder="1" applyAlignment="1">
      <alignment horizontal="center"/>
    </xf>
    <xf numFmtId="0" fontId="186" fillId="0" borderId="197" xfId="87" applyFont="1" applyFill="1" applyBorder="1" applyAlignment="1">
      <alignment horizontal="center"/>
    </xf>
    <xf numFmtId="0" fontId="186" fillId="0" borderId="198" xfId="87" applyFont="1" applyFill="1" applyBorder="1" applyAlignment="1">
      <alignment horizontal="center"/>
    </xf>
    <xf numFmtId="0" fontId="184" fillId="0" borderId="0" xfId="87" applyFont="1" applyFill="1" applyBorder="1"/>
    <xf numFmtId="0" fontId="186" fillId="0" borderId="25" xfId="87" applyFont="1" applyFill="1" applyBorder="1" applyAlignment="1">
      <alignment horizontal="center"/>
    </xf>
    <xf numFmtId="0" fontId="186" fillId="0" borderId="203" xfId="87" applyFont="1" applyFill="1" applyBorder="1" applyAlignment="1">
      <alignment horizontal="center"/>
    </xf>
    <xf numFmtId="0" fontId="186" fillId="0" borderId="204" xfId="87" applyFont="1" applyFill="1" applyBorder="1" applyAlignment="1">
      <alignment horizontal="center"/>
    </xf>
    <xf numFmtId="0" fontId="186" fillId="0" borderId="205" xfId="87" applyFont="1" applyFill="1" applyBorder="1" applyAlignment="1">
      <alignment horizontal="center"/>
    </xf>
    <xf numFmtId="0" fontId="186" fillId="22" borderId="204" xfId="87" applyFont="1" applyFill="1" applyBorder="1" applyAlignment="1">
      <alignment horizontal="center"/>
    </xf>
    <xf numFmtId="0" fontId="186" fillId="22" borderId="0" xfId="87" applyFont="1" applyFill="1" applyBorder="1" applyAlignment="1">
      <alignment horizontal="center"/>
    </xf>
    <xf numFmtId="0" fontId="186" fillId="22" borderId="25" xfId="87" applyFont="1" applyFill="1" applyBorder="1" applyAlignment="1">
      <alignment horizontal="center"/>
    </xf>
    <xf numFmtId="0" fontId="186" fillId="22" borderId="206" xfId="87" applyFont="1" applyFill="1" applyBorder="1" applyAlignment="1">
      <alignment horizontal="center"/>
    </xf>
    <xf numFmtId="0" fontId="186" fillId="22" borderId="207" xfId="87" applyFont="1" applyFill="1" applyBorder="1" applyAlignment="1">
      <alignment horizontal="center"/>
    </xf>
    <xf numFmtId="0" fontId="186" fillId="22" borderId="208" xfId="87" applyFont="1" applyFill="1" applyBorder="1" applyAlignment="1">
      <alignment horizontal="center"/>
    </xf>
    <xf numFmtId="0" fontId="186" fillId="4" borderId="209" xfId="87" applyFont="1" applyFill="1" applyBorder="1" applyAlignment="1">
      <alignment horizontal="center"/>
    </xf>
    <xf numFmtId="0" fontId="186" fillId="4" borderId="0" xfId="87" applyFont="1" applyFill="1" applyBorder="1" applyAlignment="1">
      <alignment horizontal="center"/>
    </xf>
    <xf numFmtId="0" fontId="186" fillId="0" borderId="210" xfId="87" applyFont="1" applyFill="1" applyBorder="1" applyAlignment="1">
      <alignment horizontal="center"/>
    </xf>
    <xf numFmtId="0" fontId="186" fillId="0" borderId="207" xfId="87" applyFont="1" applyFill="1" applyBorder="1" applyAlignment="1">
      <alignment horizontal="center"/>
    </xf>
    <xf numFmtId="0" fontId="186" fillId="86" borderId="0" xfId="87" applyFont="1" applyFill="1" applyBorder="1" applyAlignment="1">
      <alignment horizontal="center"/>
    </xf>
    <xf numFmtId="0" fontId="194" fillId="5" borderId="0" xfId="87" applyFont="1" applyFill="1" applyBorder="1"/>
    <xf numFmtId="170" fontId="184" fillId="5" borderId="0" xfId="87" applyNumberFormat="1" applyFont="1" applyFill="1" applyBorder="1"/>
    <xf numFmtId="170" fontId="29" fillId="5" borderId="0" xfId="87" applyNumberFormat="1" applyFont="1" applyFill="1" applyBorder="1" applyAlignment="1">
      <alignment horizontal="right"/>
    </xf>
    <xf numFmtId="0" fontId="195" fillId="0" borderId="0" xfId="87" applyFont="1" applyFill="1" applyBorder="1" applyAlignment="1">
      <alignment horizontal="center"/>
    </xf>
    <xf numFmtId="0" fontId="186" fillId="16" borderId="273" xfId="87" applyFont="1" applyFill="1" applyBorder="1" applyAlignment="1">
      <alignment horizontal="center"/>
    </xf>
    <xf numFmtId="0" fontId="186" fillId="86" borderId="274" xfId="87" applyFont="1" applyFill="1" applyBorder="1" applyAlignment="1">
      <alignment horizontal="center"/>
    </xf>
    <xf numFmtId="0" fontId="186" fillId="86" borderId="193" xfId="87" applyFont="1" applyFill="1" applyBorder="1" applyAlignment="1">
      <alignment horizontal="center"/>
    </xf>
    <xf numFmtId="0" fontId="186" fillId="0" borderId="275" xfId="87" applyFont="1" applyFill="1" applyBorder="1" applyAlignment="1">
      <alignment horizontal="center"/>
    </xf>
    <xf numFmtId="0" fontId="186" fillId="4" borderId="277" xfId="87" applyFont="1" applyFill="1" applyBorder="1" applyAlignment="1">
      <alignment horizontal="center"/>
    </xf>
    <xf numFmtId="0" fontId="185" fillId="0" borderId="0" xfId="87" applyFont="1"/>
    <xf numFmtId="0" fontId="186" fillId="2" borderId="0" xfId="87" applyFont="1" applyFill="1" applyBorder="1" applyAlignment="1">
      <alignment horizontal="center"/>
    </xf>
    <xf numFmtId="0" fontId="191" fillId="5" borderId="0" xfId="87" applyFont="1" applyFill="1" applyBorder="1"/>
    <xf numFmtId="0" fontId="192" fillId="0" borderId="204" xfId="87" applyFont="1" applyFill="1" applyBorder="1" applyAlignment="1">
      <alignment horizontal="center"/>
    </xf>
    <xf numFmtId="0" fontId="192" fillId="0" borderId="0" xfId="87" applyFont="1" applyFill="1" applyBorder="1" applyAlignment="1">
      <alignment horizontal="center"/>
    </xf>
    <xf numFmtId="0" fontId="192" fillId="0" borderId="205" xfId="87" applyFont="1" applyFill="1" applyBorder="1" applyAlignment="1">
      <alignment horizontal="center"/>
    </xf>
    <xf numFmtId="0" fontId="187" fillId="0" borderId="181" xfId="87" applyFont="1" applyFill="1" applyBorder="1" applyAlignment="1">
      <alignment horizontal="center"/>
    </xf>
    <xf numFmtId="0" fontId="196" fillId="0" borderId="0" xfId="87" applyFont="1"/>
    <xf numFmtId="3" fontId="181" fillId="0" borderId="34" xfId="87" applyNumberFormat="1" applyFont="1" applyFill="1" applyBorder="1"/>
    <xf numFmtId="3" fontId="181" fillId="21" borderId="91" xfId="87" applyNumberFormat="1" applyFont="1" applyFill="1" applyBorder="1"/>
    <xf numFmtId="0" fontId="197" fillId="23" borderId="0" xfId="87" applyFont="1" applyFill="1"/>
    <xf numFmtId="0" fontId="184" fillId="23" borderId="0" xfId="87" applyFont="1" applyFill="1" applyBorder="1"/>
    <xf numFmtId="0" fontId="184" fillId="23" borderId="0" xfId="87" applyFont="1" applyFill="1" applyAlignment="1">
      <alignment horizontal="center"/>
    </xf>
    <xf numFmtId="0" fontId="197" fillId="23" borderId="0" xfId="87" applyFont="1" applyFill="1" applyAlignment="1">
      <alignment horizontal="center"/>
    </xf>
    <xf numFmtId="3" fontId="190" fillId="22" borderId="0" xfId="87" applyNumberFormat="1" applyFont="1" applyFill="1"/>
    <xf numFmtId="0" fontId="197" fillId="0" borderId="0" xfId="87" applyFont="1"/>
    <xf numFmtId="0" fontId="198" fillId="5" borderId="0" xfId="87" applyFont="1" applyFill="1"/>
    <xf numFmtId="0" fontId="184" fillId="0" borderId="0" xfId="87" applyFont="1" applyBorder="1"/>
    <xf numFmtId="0" fontId="197" fillId="0" borderId="0" xfId="87" applyFont="1" applyFill="1"/>
    <xf numFmtId="0" fontId="184" fillId="0" borderId="0" xfId="87" applyFont="1" applyFill="1" applyAlignment="1">
      <alignment horizontal="center"/>
    </xf>
    <xf numFmtId="0" fontId="197" fillId="0" borderId="0" xfId="87" applyFont="1" applyFill="1" applyAlignment="1">
      <alignment horizontal="center"/>
    </xf>
    <xf numFmtId="0" fontId="29" fillId="0" borderId="0" xfId="87" applyFont="1" applyAlignment="1">
      <alignment horizontal="center"/>
    </xf>
    <xf numFmtId="0" fontId="198" fillId="5" borderId="0" xfId="87" applyFont="1" applyFill="1" applyBorder="1"/>
    <xf numFmtId="0" fontId="29" fillId="0" borderId="0" xfId="87" applyFont="1" applyBorder="1" applyAlignment="1">
      <alignment horizontal="center"/>
    </xf>
    <xf numFmtId="0" fontId="198" fillId="0" borderId="0" xfId="87" applyFont="1" applyFill="1" applyBorder="1"/>
    <xf numFmtId="0" fontId="29" fillId="14" borderId="0" xfId="87" applyFont="1" applyFill="1"/>
    <xf numFmtId="0" fontId="199" fillId="34" borderId="0" xfId="87" applyFont="1" applyFill="1" applyBorder="1" applyAlignment="1">
      <alignment horizontal="center"/>
    </xf>
    <xf numFmtId="0" fontId="199" fillId="2" borderId="0" xfId="87" applyFont="1" applyFill="1" applyBorder="1" applyAlignment="1">
      <alignment horizontal="center"/>
    </xf>
    <xf numFmtId="0" fontId="199" fillId="89" borderId="0" xfId="87" applyFont="1" applyFill="1" applyBorder="1" applyAlignment="1">
      <alignment horizontal="center"/>
    </xf>
    <xf numFmtId="0" fontId="186" fillId="13" borderId="89" xfId="87" applyFont="1" applyFill="1" applyBorder="1" applyAlignment="1">
      <alignment horizontal="center"/>
    </xf>
    <xf numFmtId="0" fontId="186" fillId="13" borderId="90" xfId="87" applyFont="1" applyFill="1" applyBorder="1" applyAlignment="1">
      <alignment horizontal="center"/>
    </xf>
    <xf numFmtId="0" fontId="184" fillId="0" borderId="201" xfId="87" applyFont="1" applyFill="1" applyBorder="1" applyAlignment="1">
      <alignment horizontal="center"/>
    </xf>
    <xf numFmtId="0" fontId="197" fillId="0" borderId="202" xfId="87" applyFont="1" applyFill="1" applyBorder="1" applyAlignment="1">
      <alignment horizontal="center"/>
    </xf>
    <xf numFmtId="0" fontId="29" fillId="0" borderId="0" xfId="87" applyFont="1" applyFill="1"/>
    <xf numFmtId="0" fontId="186" fillId="0" borderId="30" xfId="87" applyFont="1" applyFill="1" applyBorder="1" applyAlignment="1">
      <alignment horizontal="center"/>
    </xf>
    <xf numFmtId="0" fontId="186" fillId="0" borderId="211" xfId="87" applyFont="1" applyFill="1" applyBorder="1" applyAlignment="1">
      <alignment horizontal="center"/>
    </xf>
    <xf numFmtId="0" fontId="188" fillId="22" borderId="214" xfId="87" applyFont="1" applyFill="1" applyBorder="1" applyAlignment="1">
      <alignment horizontal="center"/>
    </xf>
    <xf numFmtId="0" fontId="188" fillId="22" borderId="215" xfId="87" applyFont="1" applyFill="1" applyBorder="1" applyAlignment="1">
      <alignment horizontal="center"/>
    </xf>
    <xf numFmtId="0" fontId="188" fillId="22" borderId="216" xfId="87" applyFont="1" applyFill="1" applyBorder="1" applyAlignment="1">
      <alignment horizontal="center"/>
    </xf>
    <xf numFmtId="0" fontId="188" fillId="22" borderId="184" xfId="87" applyFont="1" applyFill="1" applyBorder="1" applyAlignment="1">
      <alignment horizontal="center"/>
    </xf>
    <xf numFmtId="0" fontId="188" fillId="22" borderId="87" xfId="87" applyFont="1" applyFill="1" applyBorder="1" applyAlignment="1">
      <alignment horizontal="center"/>
    </xf>
    <xf numFmtId="0" fontId="188" fillId="22" borderId="182" xfId="87" applyFont="1" applyFill="1" applyBorder="1" applyAlignment="1">
      <alignment horizontal="center"/>
    </xf>
    <xf numFmtId="0" fontId="188" fillId="22" borderId="217" xfId="87" applyFont="1" applyFill="1" applyBorder="1" applyAlignment="1">
      <alignment horizontal="center"/>
    </xf>
    <xf numFmtId="0" fontId="188" fillId="22" borderId="218" xfId="87" applyFont="1" applyFill="1" applyBorder="1" applyAlignment="1">
      <alignment horizontal="center"/>
    </xf>
    <xf numFmtId="0" fontId="188" fillId="22" borderId="219" xfId="87" applyFont="1" applyFill="1" applyBorder="1" applyAlignment="1">
      <alignment horizontal="center"/>
    </xf>
    <xf numFmtId="0" fontId="188" fillId="22" borderId="220" xfId="87" applyFont="1" applyFill="1" applyBorder="1" applyAlignment="1">
      <alignment horizontal="center"/>
    </xf>
    <xf numFmtId="0" fontId="188" fillId="22" borderId="221" xfId="87" applyFont="1" applyFill="1" applyBorder="1" applyAlignment="1">
      <alignment horizontal="center"/>
    </xf>
    <xf numFmtId="0" fontId="188" fillId="22" borderId="222" xfId="87" applyFont="1" applyFill="1" applyBorder="1" applyAlignment="1">
      <alignment horizontal="center"/>
    </xf>
    <xf numFmtId="0" fontId="188" fillId="22" borderId="25" xfId="87" applyFont="1" applyFill="1" applyBorder="1" applyAlignment="1">
      <alignment horizontal="center"/>
    </xf>
    <xf numFmtId="0" fontId="188" fillId="22" borderId="0" xfId="87" applyFont="1" applyFill="1" applyBorder="1" applyAlignment="1">
      <alignment horizontal="center"/>
    </xf>
    <xf numFmtId="0" fontId="188" fillId="22" borderId="223" xfId="87" applyFont="1" applyFill="1" applyBorder="1" applyAlignment="1">
      <alignment horizontal="center"/>
    </xf>
    <xf numFmtId="0" fontId="188" fillId="22" borderId="224" xfId="87" applyFont="1" applyFill="1" applyBorder="1" applyAlignment="1">
      <alignment horizontal="center"/>
    </xf>
    <xf numFmtId="0" fontId="188" fillId="22" borderId="225" xfId="87" applyFont="1" applyFill="1" applyBorder="1" applyAlignment="1">
      <alignment horizontal="center"/>
    </xf>
    <xf numFmtId="0" fontId="188" fillId="22" borderId="226" xfId="87" applyFont="1" applyFill="1" applyBorder="1" applyAlignment="1">
      <alignment horizontal="center"/>
    </xf>
    <xf numFmtId="0" fontId="188" fillId="22" borderId="227" xfId="87" applyFont="1" applyFill="1" applyBorder="1" applyAlignment="1">
      <alignment horizontal="center"/>
    </xf>
    <xf numFmtId="0" fontId="188" fillId="22" borderId="228" xfId="87" applyFont="1" applyFill="1" applyBorder="1" applyAlignment="1">
      <alignment horizontal="center"/>
    </xf>
    <xf numFmtId="0" fontId="188" fillId="22" borderId="229" xfId="87" applyFont="1" applyFill="1" applyBorder="1" applyAlignment="1">
      <alignment horizontal="center"/>
    </xf>
    <xf numFmtId="0" fontId="188" fillId="22" borderId="230" xfId="87" applyFont="1" applyFill="1" applyBorder="1" applyAlignment="1">
      <alignment horizontal="center"/>
    </xf>
    <xf numFmtId="0" fontId="188" fillId="22" borderId="231" xfId="87" applyFont="1" applyFill="1" applyBorder="1" applyAlignment="1">
      <alignment horizontal="center"/>
    </xf>
    <xf numFmtId="0" fontId="188" fillId="22" borderId="92" xfId="87" applyFont="1" applyFill="1" applyBorder="1" applyAlignment="1">
      <alignment horizontal="center"/>
    </xf>
    <xf numFmtId="0" fontId="188" fillId="5" borderId="230" xfId="87" applyFont="1" applyFill="1" applyBorder="1" applyAlignment="1">
      <alignment horizontal="center"/>
    </xf>
    <xf numFmtId="0" fontId="188" fillId="5" borderId="231" xfId="87" applyFont="1" applyFill="1" applyBorder="1" applyAlignment="1">
      <alignment horizontal="center"/>
    </xf>
    <xf numFmtId="0" fontId="188" fillId="5" borderId="92" xfId="87" applyFont="1" applyFill="1" applyBorder="1" applyAlignment="1">
      <alignment horizontal="center"/>
    </xf>
    <xf numFmtId="0" fontId="29" fillId="5" borderId="0" xfId="87" applyFont="1" applyFill="1" applyBorder="1" applyAlignment="1">
      <alignment horizontal="center"/>
    </xf>
    <xf numFmtId="0" fontId="200" fillId="0" borderId="30" xfId="87" applyFont="1" applyFill="1" applyBorder="1" applyAlignment="1">
      <alignment horizontal="center"/>
    </xf>
    <xf numFmtId="0" fontId="29" fillId="22" borderId="91" xfId="87" applyFont="1" applyFill="1" applyBorder="1" applyAlignment="1">
      <alignment horizontal="center"/>
    </xf>
    <xf numFmtId="1" fontId="29" fillId="22" borderId="91" xfId="87" applyNumberFormat="1" applyFont="1" applyFill="1" applyBorder="1" applyAlignment="1">
      <alignment horizontal="center"/>
    </xf>
    <xf numFmtId="0" fontId="29" fillId="2" borderId="232" xfId="87" applyFont="1" applyFill="1" applyBorder="1" applyAlignment="1">
      <alignment horizontal="center"/>
    </xf>
    <xf numFmtId="1" fontId="29" fillId="2" borderId="232" xfId="87" applyNumberFormat="1" applyFont="1" applyFill="1" applyBorder="1" applyAlignment="1">
      <alignment horizontal="center"/>
    </xf>
    <xf numFmtId="0" fontId="29" fillId="23" borderId="0" xfId="87" applyFont="1" applyFill="1"/>
    <xf numFmtId="0" fontId="29" fillId="14" borderId="4" xfId="87" applyFont="1" applyFill="1" applyBorder="1"/>
    <xf numFmtId="3" fontId="29" fillId="90" borderId="233" xfId="87" applyNumberFormat="1" applyFont="1" applyFill="1" applyBorder="1"/>
    <xf numFmtId="3" fontId="29" fillId="90" borderId="1" xfId="87" applyNumberFormat="1" applyFont="1" applyFill="1" applyBorder="1"/>
    <xf numFmtId="3" fontId="29" fillId="90" borderId="234" xfId="87" applyNumberFormat="1" applyFont="1" applyFill="1" applyBorder="1"/>
    <xf numFmtId="3" fontId="186" fillId="35" borderId="233" xfId="87" applyNumberFormat="1" applyFont="1" applyFill="1" applyBorder="1"/>
    <xf numFmtId="3" fontId="186" fillId="35" borderId="1" xfId="87" applyNumberFormat="1" applyFont="1" applyFill="1" applyBorder="1"/>
    <xf numFmtId="3" fontId="186" fillId="35" borderId="234" xfId="87" applyNumberFormat="1" applyFont="1" applyFill="1" applyBorder="1"/>
    <xf numFmtId="3" fontId="186" fillId="0" borderId="184" xfId="87" applyNumberFormat="1" applyFont="1" applyBorder="1"/>
    <xf numFmtId="3" fontId="186" fillId="0" borderId="87" xfId="87" applyNumberFormat="1" applyFont="1" applyBorder="1"/>
    <xf numFmtId="3" fontId="186" fillId="91" borderId="87" xfId="87" applyNumberFormat="1" applyFont="1" applyFill="1" applyBorder="1"/>
    <xf numFmtId="3" fontId="186" fillId="91" borderId="182" xfId="87" applyNumberFormat="1" applyFont="1" applyFill="1" applyBorder="1"/>
    <xf numFmtId="3" fontId="29" fillId="22" borderId="204" xfId="87" applyNumberFormat="1" applyFont="1" applyFill="1" applyBorder="1"/>
    <xf numFmtId="3" fontId="29" fillId="22" borderId="0" xfId="87" applyNumberFormat="1" applyFont="1" applyFill="1" applyBorder="1"/>
    <xf numFmtId="3" fontId="29" fillId="22" borderId="205" xfId="87" applyNumberFormat="1" applyFont="1" applyFill="1" applyBorder="1"/>
    <xf numFmtId="3" fontId="29" fillId="22" borderId="235" xfId="87" applyNumberFormat="1" applyFont="1" applyFill="1" applyBorder="1"/>
    <xf numFmtId="3" fontId="29" fillId="22" borderId="236" xfId="87" applyNumberFormat="1" applyFont="1" applyFill="1" applyBorder="1"/>
    <xf numFmtId="3" fontId="29" fillId="22" borderId="237" xfId="87" applyNumberFormat="1" applyFont="1" applyFill="1" applyBorder="1"/>
    <xf numFmtId="3" fontId="29" fillId="22" borderId="238" xfId="87" applyNumberFormat="1" applyFont="1" applyFill="1" applyBorder="1"/>
    <xf numFmtId="3" fontId="29" fillId="22" borderId="239" xfId="87" applyNumberFormat="1" applyFont="1" applyFill="1" applyBorder="1"/>
    <xf numFmtId="3" fontId="29" fillId="22" borderId="91" xfId="87" applyNumberFormat="1" applyFont="1" applyFill="1" applyBorder="1"/>
    <xf numFmtId="3" fontId="29" fillId="22" borderId="240" xfId="87" applyNumberFormat="1" applyFont="1" applyFill="1" applyBorder="1"/>
    <xf numFmtId="3" fontId="29" fillId="22" borderId="223" xfId="87" applyNumberFormat="1" applyFont="1" applyFill="1" applyBorder="1"/>
    <xf numFmtId="3" fontId="29" fillId="22" borderId="87" xfId="87" applyNumberFormat="1" applyFont="1" applyFill="1" applyBorder="1"/>
    <xf numFmtId="3" fontId="29" fillId="22" borderId="224" xfId="87" applyNumberFormat="1" applyFont="1" applyFill="1" applyBorder="1"/>
    <xf numFmtId="3" fontId="29" fillId="22" borderId="102" xfId="87" applyNumberFormat="1" applyFont="1" applyFill="1" applyBorder="1"/>
    <xf numFmtId="3" fontId="29" fillId="22" borderId="241" xfId="87" applyNumberFormat="1" applyFont="1" applyFill="1" applyBorder="1"/>
    <xf numFmtId="3" fontId="29" fillId="85" borderId="242" xfId="87" applyNumberFormat="1" applyFont="1" applyFill="1" applyBorder="1"/>
    <xf numFmtId="3" fontId="29" fillId="85" borderId="1" xfId="87" applyNumberFormat="1" applyFont="1" applyFill="1" applyBorder="1"/>
    <xf numFmtId="3" fontId="29" fillId="85" borderId="243" xfId="87" applyNumberFormat="1" applyFont="1" applyFill="1" applyBorder="1"/>
    <xf numFmtId="3" fontId="29" fillId="34" borderId="242" xfId="87" applyNumberFormat="1" applyFont="1" applyFill="1" applyBorder="1"/>
    <xf numFmtId="3" fontId="29" fillId="34" borderId="1" xfId="87" applyNumberFormat="1" applyFont="1" applyFill="1" applyBorder="1"/>
    <xf numFmtId="3" fontId="29" fillId="34" borderId="243" xfId="87" applyNumberFormat="1" applyFont="1" applyFill="1" applyBorder="1"/>
    <xf numFmtId="3" fontId="29" fillId="36" borderId="244" xfId="87" applyNumberFormat="1" applyFont="1" applyFill="1" applyBorder="1"/>
    <xf numFmtId="3" fontId="29" fillId="36" borderId="0" xfId="87" applyNumberFormat="1" applyFont="1" applyFill="1" applyBorder="1"/>
    <xf numFmtId="3" fontId="29" fillId="36" borderId="185" xfId="87" applyNumberFormat="1" applyFont="1" applyFill="1" applyBorder="1"/>
    <xf numFmtId="3" fontId="29" fillId="20" borderId="181" xfId="87" applyNumberFormat="1" applyFont="1" applyFill="1" applyBorder="1"/>
    <xf numFmtId="3" fontId="29" fillId="20" borderId="0" xfId="87" applyNumberFormat="1" applyFont="1" applyFill="1" applyBorder="1"/>
    <xf numFmtId="3" fontId="29" fillId="20" borderId="86" xfId="87" applyNumberFormat="1" applyFont="1" applyFill="1" applyBorder="1"/>
    <xf numFmtId="3" fontId="29" fillId="37" borderId="181" xfId="87" applyNumberFormat="1" applyFont="1" applyFill="1" applyBorder="1"/>
    <xf numFmtId="3" fontId="29" fillId="37" borderId="0" xfId="87" applyNumberFormat="1" applyFont="1" applyFill="1" applyBorder="1"/>
    <xf numFmtId="3" fontId="29" fillId="37" borderId="86" xfId="87" applyNumberFormat="1" applyFont="1" applyFill="1" applyBorder="1"/>
    <xf numFmtId="3" fontId="199" fillId="34" borderId="0" xfId="87" applyNumberFormat="1" applyFont="1" applyFill="1" applyBorder="1"/>
    <xf numFmtId="3" fontId="199" fillId="2" borderId="0" xfId="87" applyNumberFormat="1" applyFont="1" applyFill="1" applyBorder="1"/>
    <xf numFmtId="3" fontId="199" fillId="89" borderId="0" xfId="87" applyNumberFormat="1" applyFont="1" applyFill="1" applyBorder="1"/>
    <xf numFmtId="3" fontId="186" fillId="0" borderId="33" xfId="87" applyNumberFormat="1" applyFont="1" applyFill="1" applyBorder="1"/>
    <xf numFmtId="3" fontId="186" fillId="0" borderId="34" xfId="87" applyNumberFormat="1" applyFont="1" applyFill="1" applyBorder="1"/>
    <xf numFmtId="3" fontId="186" fillId="21" borderId="91" xfId="87" applyNumberFormat="1" applyFont="1" applyFill="1" applyBorder="1"/>
    <xf numFmtId="3" fontId="29" fillId="22" borderId="91" xfId="87" applyNumberFormat="1" applyFont="1" applyFill="1" applyBorder="1" applyAlignment="1">
      <alignment horizontal="center"/>
    </xf>
    <xf numFmtId="3" fontId="85" fillId="85" borderId="212" xfId="87" applyNumberFormat="1" applyFont="1" applyFill="1" applyBorder="1" applyAlignment="1">
      <alignment horizontal="center"/>
    </xf>
    <xf numFmtId="3" fontId="186" fillId="2" borderId="232" xfId="87" applyNumberFormat="1" applyFont="1" applyFill="1" applyBorder="1" applyAlignment="1">
      <alignment horizontal="center"/>
    </xf>
    <xf numFmtId="3" fontId="197" fillId="0" borderId="202" xfId="87" applyNumberFormat="1" applyFont="1" applyFill="1" applyBorder="1" applyAlignment="1">
      <alignment horizontal="center"/>
    </xf>
    <xf numFmtId="3" fontId="29" fillId="0" borderId="245" xfId="87" applyNumberFormat="1" applyFont="1" applyFill="1" applyBorder="1" applyAlignment="1">
      <alignment horizontal="center"/>
    </xf>
    <xf numFmtId="175" fontId="190" fillId="22" borderId="0" xfId="87" applyNumberFormat="1" applyFont="1" applyFill="1"/>
    <xf numFmtId="3" fontId="29" fillId="0" borderId="0" xfId="87" applyNumberFormat="1" applyFont="1" applyFill="1" applyBorder="1"/>
    <xf numFmtId="176" fontId="29" fillId="0" borderId="0" xfId="87" applyNumberFormat="1" applyFont="1" applyFill="1" applyBorder="1"/>
    <xf numFmtId="3" fontId="202" fillId="0" borderId="0" xfId="87" applyNumberFormat="1" applyFont="1" applyFill="1" applyBorder="1" applyAlignment="1">
      <alignment horizontal="center"/>
    </xf>
    <xf numFmtId="3" fontId="202" fillId="0" borderId="0" xfId="87" applyNumberFormat="1" applyFont="1" applyFill="1" applyBorder="1"/>
    <xf numFmtId="0" fontId="29" fillId="0" borderId="0" xfId="87" applyFont="1"/>
    <xf numFmtId="3" fontId="29" fillId="90" borderId="246" xfId="87" applyNumberFormat="1" applyFont="1" applyFill="1" applyBorder="1"/>
    <xf numFmtId="3" fontId="29" fillId="90" borderId="247" xfId="87" applyNumberFormat="1" applyFont="1" applyFill="1" applyBorder="1"/>
    <xf numFmtId="3" fontId="29" fillId="90" borderId="248" xfId="87" applyNumberFormat="1" applyFont="1" applyFill="1" applyBorder="1"/>
    <xf numFmtId="3" fontId="186" fillId="35" borderId="246" xfId="87" applyNumberFormat="1" applyFont="1" applyFill="1" applyBorder="1"/>
    <xf numFmtId="3" fontId="186" fillId="35" borderId="247" xfId="87" applyNumberFormat="1" applyFont="1" applyFill="1" applyBorder="1"/>
    <xf numFmtId="3" fontId="186" fillId="35" borderId="248" xfId="87" applyNumberFormat="1" applyFont="1" applyFill="1" applyBorder="1"/>
    <xf numFmtId="3" fontId="29" fillId="22" borderId="249" xfId="87" applyNumberFormat="1" applyFont="1" applyFill="1" applyBorder="1"/>
    <xf numFmtId="3" fontId="29" fillId="22" borderId="250" xfId="87" applyNumberFormat="1" applyFont="1" applyFill="1" applyBorder="1"/>
    <xf numFmtId="3" fontId="29" fillId="22" borderId="251" xfId="87" applyNumberFormat="1" applyFont="1" applyFill="1" applyBorder="1"/>
    <xf numFmtId="3" fontId="29" fillId="22" borderId="252" xfId="87" applyNumberFormat="1" applyFont="1" applyFill="1" applyBorder="1"/>
    <xf numFmtId="3" fontId="29" fillId="22" borderId="253" xfId="87" applyNumberFormat="1" applyFont="1" applyFill="1" applyBorder="1"/>
    <xf numFmtId="3" fontId="29" fillId="22" borderId="254" xfId="87" applyNumberFormat="1" applyFont="1" applyFill="1" applyBorder="1"/>
    <xf numFmtId="3" fontId="29" fillId="22" borderId="255" xfId="87" applyNumberFormat="1" applyFont="1" applyFill="1" applyBorder="1"/>
    <xf numFmtId="3" fontId="29" fillId="22" borderId="256" xfId="87" applyNumberFormat="1" applyFont="1" applyFill="1" applyBorder="1"/>
    <xf numFmtId="3" fontId="29" fillId="22" borderId="257" xfId="87" applyNumberFormat="1" applyFont="1" applyFill="1" applyBorder="1"/>
    <xf numFmtId="3" fontId="29" fillId="22" borderId="258" xfId="87" applyNumberFormat="1" applyFont="1" applyFill="1" applyBorder="1"/>
    <xf numFmtId="3" fontId="29" fillId="22" borderId="259" xfId="87" applyNumberFormat="1" applyFont="1" applyFill="1" applyBorder="1"/>
    <xf numFmtId="3" fontId="29" fillId="22" borderId="260" xfId="87" applyNumberFormat="1" applyFont="1" applyFill="1" applyBorder="1"/>
    <xf numFmtId="3" fontId="29" fillId="22" borderId="261" xfId="87" applyNumberFormat="1" applyFont="1" applyFill="1" applyBorder="1"/>
    <xf numFmtId="3" fontId="29" fillId="22" borderId="262" xfId="87" applyNumberFormat="1" applyFont="1" applyFill="1" applyBorder="1"/>
    <xf numFmtId="3" fontId="29" fillId="22" borderId="263" xfId="87" applyNumberFormat="1" applyFont="1" applyFill="1" applyBorder="1"/>
    <xf numFmtId="3" fontId="29" fillId="22" borderId="264" xfId="87" applyNumberFormat="1" applyFont="1" applyFill="1" applyBorder="1"/>
    <xf numFmtId="3" fontId="29" fillId="22" borderId="265" xfId="87" applyNumberFormat="1" applyFont="1" applyFill="1" applyBorder="1"/>
    <xf numFmtId="3" fontId="29" fillId="85" borderId="266" xfId="87" applyNumberFormat="1" applyFont="1" applyFill="1" applyBorder="1"/>
    <xf numFmtId="3" fontId="29" fillId="85" borderId="267" xfId="87" applyNumberFormat="1" applyFont="1" applyFill="1" applyBorder="1"/>
    <xf numFmtId="3" fontId="29" fillId="85" borderId="268" xfId="87" applyNumberFormat="1" applyFont="1" applyFill="1" applyBorder="1"/>
    <xf numFmtId="3" fontId="29" fillId="34" borderId="266" xfId="87" applyNumberFormat="1" applyFont="1" applyFill="1" applyBorder="1"/>
    <xf numFmtId="3" fontId="29" fillId="34" borderId="267" xfId="87" applyNumberFormat="1" applyFont="1" applyFill="1" applyBorder="1"/>
    <xf numFmtId="3" fontId="29" fillId="34" borderId="268" xfId="87" applyNumberFormat="1" applyFont="1" applyFill="1" applyBorder="1"/>
    <xf numFmtId="3" fontId="29" fillId="36" borderId="269" xfId="87" applyNumberFormat="1" applyFont="1" applyFill="1" applyBorder="1"/>
    <xf numFmtId="3" fontId="29" fillId="36" borderId="270" xfId="87" applyNumberFormat="1" applyFont="1" applyFill="1" applyBorder="1"/>
    <xf numFmtId="3" fontId="29" fillId="20" borderId="271" xfId="87" applyNumberFormat="1" applyFont="1" applyFill="1" applyBorder="1"/>
    <xf numFmtId="3" fontId="29" fillId="20" borderId="207" xfId="87" applyNumberFormat="1" applyFont="1" applyFill="1" applyBorder="1"/>
    <xf numFmtId="3" fontId="29" fillId="37" borderId="271" xfId="87" applyNumberFormat="1" applyFont="1" applyFill="1" applyBorder="1"/>
    <xf numFmtId="3" fontId="29" fillId="37" borderId="207" xfId="87" applyNumberFormat="1" applyFont="1" applyFill="1" applyBorder="1"/>
    <xf numFmtId="3" fontId="29" fillId="37" borderId="272" xfId="87" applyNumberFormat="1" applyFont="1" applyFill="1" applyBorder="1"/>
    <xf numFmtId="3" fontId="186" fillId="0" borderId="93" xfId="87" applyNumberFormat="1" applyFont="1" applyFill="1" applyBorder="1"/>
    <xf numFmtId="3" fontId="186" fillId="0" borderId="94" xfId="87" applyNumberFormat="1" applyFont="1" applyFill="1" applyBorder="1"/>
    <xf numFmtId="0" fontId="29" fillId="0" borderId="0" xfId="87" applyFont="1" applyBorder="1"/>
    <xf numFmtId="3" fontId="187" fillId="5" borderId="0" xfId="87" applyNumberFormat="1" applyFont="1" applyFill="1" applyBorder="1"/>
    <xf numFmtId="3" fontId="203" fillId="5" borderId="0" xfId="87" applyNumberFormat="1" applyFont="1" applyFill="1" applyBorder="1"/>
    <xf numFmtId="3" fontId="204" fillId="5" borderId="0" xfId="87" applyNumberFormat="1" applyFont="1" applyFill="1" applyBorder="1"/>
    <xf numFmtId="3" fontId="205" fillId="5" borderId="0" xfId="87" applyNumberFormat="1" applyFont="1" applyFill="1" applyBorder="1"/>
    <xf numFmtId="3" fontId="203" fillId="0" borderId="0" xfId="87" applyNumberFormat="1" applyFont="1" applyBorder="1"/>
    <xf numFmtId="3" fontId="29" fillId="0" borderId="0" xfId="87" applyNumberFormat="1" applyFont="1" applyBorder="1"/>
    <xf numFmtId="4" fontId="29" fillId="0" borderId="0" xfId="87" applyNumberFormat="1" applyFont="1" applyBorder="1"/>
    <xf numFmtId="3" fontId="29" fillId="13" borderId="0" xfId="87" applyNumberFormat="1" applyFont="1" applyFill="1" applyBorder="1" applyAlignment="1">
      <alignment horizontal="center"/>
    </xf>
    <xf numFmtId="169" fontId="29" fillId="13" borderId="0" xfId="87" applyNumberFormat="1" applyFont="1" applyFill="1" applyBorder="1" applyAlignment="1">
      <alignment horizontal="center"/>
    </xf>
    <xf numFmtId="169" fontId="29" fillId="21" borderId="0" xfId="87" applyNumberFormat="1" applyFont="1" applyFill="1" applyBorder="1" applyAlignment="1">
      <alignment horizontal="center"/>
    </xf>
    <xf numFmtId="0" fontId="197" fillId="0" borderId="0" xfId="87" applyFont="1" applyFill="1" applyBorder="1" applyAlignment="1">
      <alignment horizontal="center"/>
    </xf>
    <xf numFmtId="169" fontId="29" fillId="22" borderId="73" xfId="87" applyNumberFormat="1" applyFont="1" applyFill="1" applyBorder="1" applyAlignment="1">
      <alignment horizontal="center"/>
    </xf>
    <xf numFmtId="3" fontId="192" fillId="5" borderId="0" xfId="87" applyNumberFormat="1" applyFont="1" applyFill="1" applyBorder="1"/>
    <xf numFmtId="3" fontId="184" fillId="0" borderId="0" xfId="87" applyNumberFormat="1" applyFont="1" applyBorder="1"/>
    <xf numFmtId="177" fontId="184" fillId="0" borderId="0" xfId="87" applyNumberFormat="1" applyFont="1" applyBorder="1"/>
    <xf numFmtId="168" fontId="184" fillId="0" borderId="0" xfId="87" applyNumberFormat="1" applyFont="1" applyBorder="1"/>
    <xf numFmtId="3" fontId="184" fillId="0" borderId="0" xfId="87" applyNumberFormat="1" applyFont="1" applyFill="1" applyBorder="1"/>
    <xf numFmtId="3" fontId="184" fillId="0" borderId="0" xfId="87" applyNumberFormat="1" applyFont="1" applyFill="1" applyBorder="1" applyAlignment="1">
      <alignment horizontal="center"/>
    </xf>
    <xf numFmtId="169" fontId="184" fillId="0" borderId="0" xfId="87" applyNumberFormat="1" applyFont="1" applyFill="1" applyBorder="1" applyAlignment="1">
      <alignment horizontal="center"/>
    </xf>
    <xf numFmtId="3" fontId="197" fillId="0" borderId="0" xfId="87" applyNumberFormat="1" applyFont="1" applyFill="1" applyBorder="1" applyAlignment="1">
      <alignment horizontal="center"/>
    </xf>
    <xf numFmtId="3" fontId="184" fillId="0" borderId="83" xfId="87" applyNumberFormat="1" applyFont="1" applyFill="1" applyBorder="1" applyAlignment="1">
      <alignment horizontal="center"/>
    </xf>
    <xf numFmtId="0" fontId="29" fillId="0" borderId="0" xfId="87" applyFont="1" applyFill="1" applyBorder="1"/>
    <xf numFmtId="0" fontId="202" fillId="0" borderId="0" xfId="87" applyFont="1" applyFill="1" applyBorder="1" applyAlignment="1">
      <alignment horizontal="center"/>
    </xf>
    <xf numFmtId="0" fontId="199" fillId="86" borderId="0" xfId="87" applyFont="1" applyFill="1" applyBorder="1" applyAlignment="1">
      <alignment horizontal="center"/>
    </xf>
    <xf numFmtId="0" fontId="188" fillId="22" borderId="278" xfId="87" applyFont="1" applyFill="1" applyBorder="1" applyAlignment="1">
      <alignment horizontal="center"/>
    </xf>
    <xf numFmtId="0" fontId="188" fillId="22" borderId="204" xfId="87" applyFont="1" applyFill="1" applyBorder="1" applyAlignment="1">
      <alignment horizontal="center"/>
    </xf>
    <xf numFmtId="3" fontId="29" fillId="22" borderId="279" xfId="87" applyNumberFormat="1" applyFont="1" applyFill="1" applyBorder="1"/>
    <xf numFmtId="3" fontId="29" fillId="22" borderId="280" xfId="87" applyNumberFormat="1" applyFont="1" applyFill="1" applyBorder="1"/>
    <xf numFmtId="3" fontId="29" fillId="0" borderId="0" xfId="87" applyNumberFormat="1" applyFont="1" applyFill="1" applyBorder="1" applyAlignment="1">
      <alignment horizontal="right"/>
    </xf>
    <xf numFmtId="3" fontId="29" fillId="22" borderId="281" xfId="87" applyNumberFormat="1" applyFont="1" applyFill="1" applyBorder="1"/>
    <xf numFmtId="3" fontId="29" fillId="22" borderId="282" xfId="87" applyNumberFormat="1" applyFont="1" applyFill="1" applyBorder="1"/>
    <xf numFmtId="3" fontId="29" fillId="22" borderId="283" xfId="87" applyNumberFormat="1" applyFont="1" applyFill="1" applyBorder="1"/>
    <xf numFmtId="3" fontId="29" fillId="20" borderId="272" xfId="87" applyNumberFormat="1" applyFont="1" applyFill="1" applyBorder="1"/>
    <xf numFmtId="3" fontId="184" fillId="0" borderId="0" xfId="87" applyNumberFormat="1" applyFont="1"/>
    <xf numFmtId="3" fontId="184" fillId="0" borderId="25" xfId="87" applyNumberFormat="1" applyFont="1" applyBorder="1"/>
    <xf numFmtId="3" fontId="197" fillId="0" borderId="0" xfId="87" applyNumberFormat="1" applyFont="1" applyBorder="1"/>
    <xf numFmtId="3" fontId="206" fillId="0" borderId="0" xfId="87" applyNumberFormat="1" applyFont="1" applyBorder="1"/>
    <xf numFmtId="3" fontId="191" fillId="0" borderId="0" xfId="87" applyNumberFormat="1" applyFont="1" applyAlignment="1">
      <alignment horizontal="center"/>
    </xf>
    <xf numFmtId="3" fontId="197" fillId="0" borderId="0" xfId="87" applyNumberFormat="1" applyFont="1"/>
    <xf numFmtId="3" fontId="186" fillId="0" borderId="0" xfId="87" applyNumberFormat="1" applyFont="1" applyAlignment="1">
      <alignment horizontal="center"/>
    </xf>
    <xf numFmtId="169" fontId="186" fillId="0" borderId="0" xfId="87" applyNumberFormat="1" applyFont="1" applyAlignment="1">
      <alignment horizontal="center"/>
    </xf>
    <xf numFmtId="3" fontId="29" fillId="0" borderId="0" xfId="87" applyNumberFormat="1" applyFont="1" applyFill="1" applyBorder="1" applyAlignment="1">
      <alignment horizontal="center"/>
    </xf>
    <xf numFmtId="0" fontId="184" fillId="0" borderId="25" xfId="87" applyFont="1" applyBorder="1"/>
    <xf numFmtId="3" fontId="184" fillId="0" borderId="210" xfId="87" applyNumberFormat="1" applyFont="1" applyBorder="1"/>
    <xf numFmtId="3" fontId="197" fillId="0" borderId="210" xfId="87" applyNumberFormat="1" applyFont="1" applyBorder="1"/>
    <xf numFmtId="3" fontId="184" fillId="0" borderId="0" xfId="87" applyNumberFormat="1" applyFont="1" applyAlignment="1">
      <alignment horizontal="center"/>
    </xf>
    <xf numFmtId="3" fontId="197" fillId="0" borderId="0" xfId="87" applyNumberFormat="1" applyFont="1" applyAlignment="1">
      <alignment horizontal="center"/>
    </xf>
    <xf numFmtId="0" fontId="29" fillId="0" borderId="83" xfId="87" applyFont="1" applyBorder="1" applyAlignment="1">
      <alignment horizontal="center"/>
    </xf>
    <xf numFmtId="3" fontId="184" fillId="0" borderId="0" xfId="87" applyNumberFormat="1" applyFont="1" applyFill="1"/>
    <xf numFmtId="3" fontId="29" fillId="22" borderId="184" xfId="87" applyNumberFormat="1" applyFont="1" applyFill="1" applyBorder="1"/>
    <xf numFmtId="3" fontId="29" fillId="22" borderId="182" xfId="87" applyNumberFormat="1" applyFont="1" applyFill="1" applyBorder="1"/>
    <xf numFmtId="0" fontId="29" fillId="22" borderId="280" xfId="87" applyFont="1" applyFill="1" applyBorder="1"/>
    <xf numFmtId="0" fontId="29" fillId="22" borderId="91" xfId="87" applyFont="1" applyFill="1" applyBorder="1"/>
    <xf numFmtId="0" fontId="191" fillId="23" borderId="0" xfId="87" applyFont="1" applyFill="1"/>
    <xf numFmtId="3" fontId="191" fillId="0" borderId="25" xfId="87" applyNumberFormat="1" applyFont="1" applyBorder="1"/>
    <xf numFmtId="3" fontId="191" fillId="0" borderId="0" xfId="87" applyNumberFormat="1" applyFont="1" applyBorder="1"/>
    <xf numFmtId="0" fontId="191" fillId="0" borderId="0" xfId="87" applyFont="1"/>
    <xf numFmtId="3" fontId="29" fillId="22" borderId="284" xfId="87" applyNumberFormat="1" applyFont="1" applyFill="1" applyBorder="1"/>
    <xf numFmtId="3" fontId="191" fillId="0" borderId="0" xfId="87" applyNumberFormat="1" applyFont="1"/>
    <xf numFmtId="3" fontId="191" fillId="0" borderId="0" xfId="87" applyNumberFormat="1" applyFont="1" applyFill="1" applyBorder="1"/>
    <xf numFmtId="3" fontId="191" fillId="0" borderId="0" xfId="87" applyNumberFormat="1" applyFont="1" applyFill="1" applyBorder="1" applyAlignment="1">
      <alignment horizontal="center"/>
    </xf>
    <xf numFmtId="0" fontId="184" fillId="0" borderId="210" xfId="87" applyFont="1" applyBorder="1"/>
    <xf numFmtId="0" fontId="197" fillId="0" borderId="210" xfId="87" applyFont="1" applyBorder="1"/>
    <xf numFmtId="0" fontId="197" fillId="0" borderId="0" xfId="87" applyFont="1" applyBorder="1"/>
    <xf numFmtId="0" fontId="29" fillId="20" borderId="0" xfId="87" applyFont="1" applyFill="1" applyBorder="1" applyAlignment="1">
      <alignment horizontal="center"/>
    </xf>
    <xf numFmtId="0" fontId="188" fillId="22" borderId="285" xfId="87" applyFont="1" applyFill="1" applyBorder="1" applyAlignment="1">
      <alignment horizontal="center"/>
    </xf>
    <xf numFmtId="0" fontId="29" fillId="0" borderId="232" xfId="87" applyFont="1" applyFill="1" applyBorder="1" applyAlignment="1">
      <alignment horizontal="center"/>
    </xf>
    <xf numFmtId="1" fontId="29" fillId="0" borderId="232" xfId="87" applyNumberFormat="1" applyFont="1" applyFill="1" applyBorder="1" applyAlignment="1">
      <alignment horizontal="center"/>
    </xf>
    <xf numFmtId="3" fontId="186" fillId="35" borderId="286" xfId="87" applyNumberFormat="1" applyFont="1" applyFill="1" applyBorder="1"/>
    <xf numFmtId="3" fontId="186" fillId="35" borderId="287" xfId="87" applyNumberFormat="1" applyFont="1" applyFill="1" applyBorder="1"/>
    <xf numFmtId="3" fontId="29" fillId="22" borderId="288" xfId="87" applyNumberFormat="1" applyFont="1" applyFill="1" applyBorder="1"/>
    <xf numFmtId="0" fontId="192" fillId="23" borderId="0" xfId="87" applyFont="1" applyFill="1"/>
    <xf numFmtId="0" fontId="192" fillId="0" borderId="0" xfId="87" applyFont="1" applyFill="1"/>
    <xf numFmtId="3" fontId="192" fillId="0" borderId="0" xfId="87" applyNumberFormat="1" applyFont="1" applyBorder="1"/>
    <xf numFmtId="3" fontId="192" fillId="0" borderId="25" xfId="87" applyNumberFormat="1" applyFont="1" applyBorder="1"/>
    <xf numFmtId="0" fontId="192" fillId="0" borderId="0" xfId="87" applyFont="1" applyBorder="1"/>
    <xf numFmtId="3" fontId="207" fillId="0" borderId="0" xfId="87" applyNumberFormat="1" applyFont="1" applyBorder="1"/>
    <xf numFmtId="0" fontId="192" fillId="0" borderId="0" xfId="87" applyFont="1"/>
    <xf numFmtId="3" fontId="197" fillId="0" borderId="0" xfId="87" applyNumberFormat="1" applyFont="1" applyFill="1" applyBorder="1"/>
    <xf numFmtId="0" fontId="200" fillId="21" borderId="91" xfId="87" applyFont="1" applyFill="1" applyBorder="1" applyAlignment="1">
      <alignment vertical="justify"/>
    </xf>
    <xf numFmtId="3" fontId="190" fillId="22" borderId="0" xfId="87" applyNumberFormat="1" applyFont="1" applyFill="1" applyBorder="1"/>
    <xf numFmtId="3" fontId="29" fillId="22" borderId="291" xfId="87" applyNumberFormat="1" applyFont="1" applyFill="1" applyBorder="1"/>
    <xf numFmtId="3" fontId="29" fillId="0" borderId="0" xfId="87" applyNumberFormat="1" applyFont="1" applyFill="1"/>
    <xf numFmtId="9" fontId="29" fillId="0" borderId="0" xfId="2" applyFont="1" applyFill="1" applyBorder="1" applyAlignment="1">
      <alignment horizontal="center"/>
    </xf>
    <xf numFmtId="3" fontId="184" fillId="0" borderId="0" xfId="87" applyNumberFormat="1" applyFont="1" applyBorder="1" applyAlignment="1">
      <alignment horizontal="center"/>
    </xf>
    <xf numFmtId="9" fontId="29" fillId="0" borderId="0" xfId="2" applyFont="1" applyBorder="1" applyAlignment="1">
      <alignment horizontal="center"/>
    </xf>
    <xf numFmtId="3" fontId="208" fillId="0" borderId="0" xfId="87" applyNumberFormat="1" applyFont="1" applyFill="1" applyBorder="1" applyAlignment="1">
      <alignment horizontal="center"/>
    </xf>
    <xf numFmtId="3" fontId="206" fillId="0" borderId="0" xfId="87" applyNumberFormat="1" applyFont="1" applyFill="1" applyBorder="1"/>
    <xf numFmtId="0" fontId="190" fillId="22" borderId="0" xfId="87" applyFont="1" applyFill="1" applyBorder="1"/>
    <xf numFmtId="168" fontId="184" fillId="0" borderId="0" xfId="87" applyNumberFormat="1" applyFont="1" applyFill="1" applyBorder="1"/>
    <xf numFmtId="0" fontId="191" fillId="0" borderId="0" xfId="87" applyFont="1" applyFill="1" applyBorder="1" applyAlignment="1">
      <alignment horizontal="center"/>
    </xf>
    <xf numFmtId="178" fontId="209" fillId="0" borderId="0" xfId="87" applyNumberFormat="1" applyFont="1" applyFill="1" applyBorder="1" applyAlignment="1">
      <alignment horizontal="right" vertical="center"/>
    </xf>
    <xf numFmtId="178" fontId="209" fillId="0" borderId="0" xfId="88" applyNumberFormat="1" applyFont="1" applyFill="1" applyBorder="1" applyAlignment="1">
      <alignment horizontal="right" vertical="center"/>
    </xf>
    <xf numFmtId="0" fontId="190" fillId="0" borderId="0" xfId="87" applyFont="1" applyFill="1" applyBorder="1"/>
    <xf numFmtId="3" fontId="190" fillId="0" borderId="0" xfId="87" applyNumberFormat="1" applyFont="1" applyFill="1" applyBorder="1"/>
    <xf numFmtId="0" fontId="184" fillId="0" borderId="0" xfId="87" applyFont="1" applyFill="1" applyBorder="1" applyAlignment="1">
      <alignment horizontal="center" vertical="center"/>
    </xf>
    <xf numFmtId="0" fontId="184" fillId="0" borderId="0" xfId="88" applyFont="1" applyFill="1" applyBorder="1"/>
    <xf numFmtId="0" fontId="209" fillId="0" borderId="0" xfId="88" applyFont="1" applyFill="1" applyBorder="1" applyAlignment="1">
      <alignment horizontal="left" vertical="top" wrapText="1"/>
    </xf>
    <xf numFmtId="0" fontId="209" fillId="0" borderId="0" xfId="87" applyFont="1" applyFill="1" applyBorder="1" applyAlignment="1">
      <alignment horizontal="left"/>
    </xf>
    <xf numFmtId="0" fontId="209" fillId="0" borderId="0" xfId="87" applyFont="1" applyFill="1" applyBorder="1" applyAlignment="1">
      <alignment horizontal="left" vertical="top" wrapText="1"/>
    </xf>
    <xf numFmtId="0" fontId="209" fillId="0" borderId="0" xfId="88" applyFont="1" applyFill="1" applyBorder="1" applyAlignment="1">
      <alignment horizontal="center" wrapText="1"/>
    </xf>
    <xf numFmtId="0" fontId="210" fillId="0" borderId="0" xfId="87" applyFont="1" applyFill="1" applyBorder="1" applyAlignment="1">
      <alignment vertical="center" wrapText="1"/>
    </xf>
    <xf numFmtId="0" fontId="209" fillId="0" borderId="0" xfId="87" applyFont="1" applyFill="1" applyBorder="1" applyAlignment="1">
      <alignment horizontal="left" wrapText="1"/>
    </xf>
    <xf numFmtId="0" fontId="209" fillId="0" borderId="0" xfId="87" applyFont="1" applyFill="1" applyBorder="1" applyAlignment="1">
      <alignment horizontal="center" wrapText="1"/>
    </xf>
    <xf numFmtId="173" fontId="209" fillId="0" borderId="0" xfId="88" applyNumberFormat="1" applyFont="1" applyFill="1" applyBorder="1" applyAlignment="1">
      <alignment horizontal="right" vertical="center"/>
    </xf>
    <xf numFmtId="0" fontId="209" fillId="0" borderId="0" xfId="87" applyFont="1" applyFill="1" applyBorder="1" applyAlignment="1"/>
    <xf numFmtId="178" fontId="209" fillId="0" borderId="0" xfId="87" applyNumberFormat="1" applyFont="1" applyFill="1" applyBorder="1" applyAlignment="1">
      <alignment horizontal="right" vertical="top"/>
    </xf>
    <xf numFmtId="178" fontId="184" fillId="0" borderId="0" xfId="87" applyNumberFormat="1" applyFont="1" applyFill="1" applyBorder="1"/>
    <xf numFmtId="174" fontId="209" fillId="0" borderId="0" xfId="88" applyNumberFormat="1" applyFont="1" applyFill="1" applyBorder="1" applyAlignment="1">
      <alignment horizontal="right" vertical="center"/>
    </xf>
    <xf numFmtId="0" fontId="184" fillId="0" borderId="0" xfId="87" applyFont="1" applyFill="1" applyBorder="1" applyAlignment="1">
      <alignment horizontal="center"/>
    </xf>
    <xf numFmtId="0" fontId="209" fillId="0" borderId="0" xfId="88" applyFont="1" applyFill="1" applyBorder="1" applyAlignment="1">
      <alignment horizontal="left" vertical="center" wrapText="1"/>
    </xf>
    <xf numFmtId="3" fontId="184" fillId="5" borderId="0" xfId="87" applyNumberFormat="1" applyFont="1" applyFill="1" applyBorder="1"/>
    <xf numFmtId="0" fontId="184" fillId="0" borderId="0" xfId="87" applyFont="1" applyAlignment="1">
      <alignment horizontal="center"/>
    </xf>
    <xf numFmtId="0" fontId="197" fillId="0" borderId="0" xfId="87" applyFont="1" applyFill="1" applyBorder="1"/>
    <xf numFmtId="0" fontId="184" fillId="23" borderId="0" xfId="87" applyFont="1" applyFill="1" applyAlignment="1">
      <alignment vertical="center"/>
    </xf>
    <xf numFmtId="0" fontId="184" fillId="0" borderId="0" xfId="87" applyFont="1" applyFill="1" applyAlignment="1">
      <alignment vertical="center"/>
    </xf>
    <xf numFmtId="0" fontId="185" fillId="0" borderId="0" xfId="87" applyFont="1" applyAlignment="1">
      <alignment vertical="center"/>
    </xf>
    <xf numFmtId="0" fontId="188" fillId="22" borderId="214" xfId="87" applyFont="1" applyFill="1" applyBorder="1" applyAlignment="1">
      <alignment horizontal="center" vertical="center"/>
    </xf>
    <xf numFmtId="0" fontId="188" fillId="22" borderId="215" xfId="87" applyFont="1" applyFill="1" applyBorder="1" applyAlignment="1">
      <alignment horizontal="center" vertical="center"/>
    </xf>
    <xf numFmtId="0" fontId="188" fillId="22" borderId="216" xfId="87" applyFont="1" applyFill="1" applyBorder="1" applyAlignment="1">
      <alignment horizontal="center" vertical="center"/>
    </xf>
    <xf numFmtId="0" fontId="188" fillId="22" borderId="184" xfId="87" applyFont="1" applyFill="1" applyBorder="1" applyAlignment="1">
      <alignment horizontal="center" vertical="center"/>
    </xf>
    <xf numFmtId="0" fontId="188" fillId="22" borderId="87" xfId="87" applyFont="1" applyFill="1" applyBorder="1" applyAlignment="1">
      <alignment horizontal="center" vertical="center"/>
    </xf>
    <xf numFmtId="0" fontId="188" fillId="22" borderId="182" xfId="87" applyFont="1" applyFill="1" applyBorder="1" applyAlignment="1">
      <alignment horizontal="center" vertical="center"/>
    </xf>
    <xf numFmtId="0" fontId="188" fillId="22" borderId="204" xfId="87" applyFont="1" applyFill="1" applyBorder="1" applyAlignment="1">
      <alignment horizontal="center" vertical="center"/>
    </xf>
    <xf numFmtId="0" fontId="188" fillId="22" borderId="0" xfId="87" applyFont="1" applyFill="1" applyBorder="1" applyAlignment="1">
      <alignment horizontal="center" vertical="center"/>
    </xf>
    <xf numFmtId="0" fontId="188" fillId="22" borderId="205" xfId="87" applyFont="1" applyFill="1" applyBorder="1" applyAlignment="1">
      <alignment horizontal="center" vertical="center"/>
    </xf>
    <xf numFmtId="0" fontId="188" fillId="22" borderId="220" xfId="87" applyFont="1" applyFill="1" applyBorder="1" applyAlignment="1">
      <alignment horizontal="center" vertical="center"/>
    </xf>
    <xf numFmtId="0" fontId="188" fillId="22" borderId="221" xfId="87" applyFont="1" applyFill="1" applyBorder="1" applyAlignment="1">
      <alignment horizontal="center" vertical="center"/>
    </xf>
    <xf numFmtId="0" fontId="188" fillId="22" borderId="222" xfId="87" applyFont="1" applyFill="1" applyBorder="1" applyAlignment="1">
      <alignment horizontal="center" vertical="center"/>
    </xf>
    <xf numFmtId="0" fontId="188" fillId="22" borderId="278" xfId="87" applyFont="1" applyFill="1" applyBorder="1" applyAlignment="1">
      <alignment horizontal="center" vertical="center"/>
    </xf>
    <xf numFmtId="0" fontId="188" fillId="22" borderId="223" xfId="87" applyFont="1" applyFill="1" applyBorder="1" applyAlignment="1">
      <alignment horizontal="center" vertical="center"/>
    </xf>
    <xf numFmtId="0" fontId="188" fillId="22" borderId="224" xfId="87" applyFont="1" applyFill="1" applyBorder="1" applyAlignment="1">
      <alignment horizontal="center" vertical="center"/>
    </xf>
    <xf numFmtId="0" fontId="184" fillId="5" borderId="0" xfId="87" applyFont="1" applyFill="1" applyBorder="1" applyAlignment="1">
      <alignment vertical="center"/>
    </xf>
    <xf numFmtId="0" fontId="188" fillId="22" borderId="225" xfId="87" applyFont="1" applyFill="1" applyBorder="1" applyAlignment="1">
      <alignment horizontal="center" vertical="center"/>
    </xf>
    <xf numFmtId="0" fontId="188" fillId="22" borderId="226" xfId="87" applyFont="1" applyFill="1" applyBorder="1" applyAlignment="1">
      <alignment horizontal="center" vertical="center"/>
    </xf>
    <xf numFmtId="0" fontId="188" fillId="22" borderId="227" xfId="87" applyFont="1" applyFill="1" applyBorder="1" applyAlignment="1">
      <alignment horizontal="center" vertical="center"/>
    </xf>
    <xf numFmtId="0" fontId="188" fillId="22" borderId="228" xfId="87" applyFont="1" applyFill="1" applyBorder="1" applyAlignment="1">
      <alignment horizontal="center" vertical="center"/>
    </xf>
    <xf numFmtId="0" fontId="188" fillId="22" borderId="229" xfId="87" applyFont="1" applyFill="1" applyBorder="1" applyAlignment="1">
      <alignment horizontal="center" vertical="center"/>
    </xf>
    <xf numFmtId="0" fontId="188" fillId="22" borderId="230" xfId="87" applyFont="1" applyFill="1" applyBorder="1" applyAlignment="1">
      <alignment horizontal="center" vertical="center"/>
    </xf>
    <xf numFmtId="0" fontId="188" fillId="22" borderId="231" xfId="87" applyFont="1" applyFill="1" applyBorder="1" applyAlignment="1">
      <alignment horizontal="center" vertical="center"/>
    </xf>
    <xf numFmtId="0" fontId="188" fillId="22" borderId="92" xfId="87" applyFont="1" applyFill="1" applyBorder="1" applyAlignment="1">
      <alignment horizontal="center" vertical="center"/>
    </xf>
    <xf numFmtId="0" fontId="188" fillId="5" borderId="230" xfId="87" applyFont="1" applyFill="1" applyBorder="1" applyAlignment="1">
      <alignment horizontal="center" vertical="center"/>
    </xf>
    <xf numFmtId="0" fontId="188" fillId="5" borderId="231" xfId="87" applyFont="1" applyFill="1" applyBorder="1" applyAlignment="1">
      <alignment horizontal="center" vertical="center"/>
    </xf>
    <xf numFmtId="0" fontId="188" fillId="5" borderId="92" xfId="87" applyFont="1" applyFill="1" applyBorder="1" applyAlignment="1">
      <alignment horizontal="center" vertical="center"/>
    </xf>
    <xf numFmtId="0" fontId="29" fillId="5" borderId="0" xfId="87" applyFont="1" applyFill="1" applyBorder="1" applyAlignment="1">
      <alignment horizontal="center" vertical="center"/>
    </xf>
    <xf numFmtId="0" fontId="200" fillId="0" borderId="30" xfId="87" applyFont="1" applyFill="1" applyBorder="1" applyAlignment="1">
      <alignment horizontal="center" vertical="center"/>
    </xf>
    <xf numFmtId="0" fontId="29" fillId="22" borderId="91" xfId="87" applyFont="1" applyFill="1" applyBorder="1" applyAlignment="1">
      <alignment horizontal="center" vertical="center"/>
    </xf>
    <xf numFmtId="1" fontId="29" fillId="22" borderId="91" xfId="87" applyNumberFormat="1" applyFont="1" applyFill="1" applyBorder="1" applyAlignment="1">
      <alignment horizontal="center" vertical="center"/>
    </xf>
    <xf numFmtId="0" fontId="184" fillId="0" borderId="0" xfId="87" applyFont="1" applyFill="1" applyAlignment="1">
      <alignment horizontal="center" vertical="center"/>
    </xf>
    <xf numFmtId="0" fontId="29" fillId="0" borderId="232" xfId="87" applyFont="1" applyFill="1" applyBorder="1" applyAlignment="1">
      <alignment horizontal="center" vertical="center"/>
    </xf>
    <xf numFmtId="1" fontId="29" fillId="0" borderId="232" xfId="87" applyNumberFormat="1" applyFont="1" applyFill="1" applyBorder="1" applyAlignment="1">
      <alignment horizontal="center" vertical="center"/>
    </xf>
    <xf numFmtId="0" fontId="197" fillId="0" borderId="202" xfId="87" applyFont="1" applyFill="1" applyBorder="1" applyAlignment="1">
      <alignment horizontal="center" vertical="center"/>
    </xf>
    <xf numFmtId="0" fontId="184" fillId="0" borderId="290" xfId="87" applyFont="1" applyFill="1" applyBorder="1" applyAlignment="1">
      <alignment vertical="center"/>
    </xf>
    <xf numFmtId="0" fontId="190" fillId="22" borderId="0" xfId="87" applyFont="1" applyFill="1" applyAlignment="1">
      <alignment vertical="center"/>
    </xf>
    <xf numFmtId="3" fontId="190" fillId="22" borderId="0" xfId="87" applyNumberFormat="1" applyFont="1" applyFill="1" applyBorder="1" applyAlignment="1">
      <alignment vertical="center"/>
    </xf>
    <xf numFmtId="0" fontId="184" fillId="0" borderId="0" xfId="87" applyFont="1" applyAlignment="1">
      <alignment vertical="center"/>
    </xf>
    <xf numFmtId="0" fontId="193" fillId="21" borderId="91" xfId="87" applyFont="1" applyFill="1" applyBorder="1" applyAlignment="1">
      <alignment horizontal="center" vertical="center" wrapText="1"/>
    </xf>
    <xf numFmtId="3" fontId="181" fillId="22" borderId="91" xfId="87" applyNumberFormat="1" applyFont="1" applyFill="1" applyBorder="1" applyAlignment="1">
      <alignment horizontal="center"/>
    </xf>
    <xf numFmtId="3" fontId="183" fillId="85" borderId="212" xfId="87" applyNumberFormat="1" applyFont="1" applyFill="1" applyBorder="1" applyAlignment="1">
      <alignment horizontal="center"/>
    </xf>
    <xf numFmtId="3" fontId="211" fillId="2" borderId="232" xfId="87" applyNumberFormat="1" applyFont="1" applyFill="1" applyBorder="1" applyAlignment="1">
      <alignment horizontal="center"/>
    </xf>
    <xf numFmtId="3" fontId="211" fillId="0" borderId="202" xfId="87" applyNumberFormat="1" applyFont="1" applyFill="1" applyBorder="1" applyAlignment="1">
      <alignment horizontal="center"/>
    </xf>
    <xf numFmtId="3" fontId="181" fillId="0" borderId="245" xfId="87" applyNumberFormat="1" applyFont="1" applyFill="1" applyBorder="1" applyAlignment="1">
      <alignment horizontal="center"/>
    </xf>
    <xf numFmtId="3" fontId="181" fillId="0" borderId="0" xfId="87" applyNumberFormat="1" applyFont="1" applyFill="1"/>
    <xf numFmtId="4" fontId="181" fillId="0" borderId="0" xfId="2" applyNumberFormat="1" applyFont="1" applyFill="1" applyBorder="1" applyAlignment="1">
      <alignment horizontal="center"/>
    </xf>
    <xf numFmtId="3" fontId="181" fillId="5" borderId="0" xfId="87" applyNumberFormat="1" applyFont="1" applyFill="1" applyBorder="1"/>
    <xf numFmtId="3" fontId="181" fillId="0" borderId="0" xfId="87" applyNumberFormat="1" applyFont="1" applyFill="1" applyAlignment="1">
      <alignment horizontal="center"/>
    </xf>
    <xf numFmtId="3" fontId="181" fillId="23" borderId="0" xfId="87" applyNumberFormat="1" applyFont="1" applyFill="1"/>
    <xf numFmtId="0" fontId="195" fillId="0" borderId="0" xfId="87" applyFont="1" applyFill="1" applyAlignment="1">
      <alignment horizontal="center"/>
    </xf>
    <xf numFmtId="3" fontId="195" fillId="0" borderId="0" xfId="87" applyNumberFormat="1" applyFont="1" applyFill="1" applyBorder="1" applyAlignment="1">
      <alignment horizontal="center"/>
    </xf>
    <xf numFmtId="9" fontId="182" fillId="0" borderId="0" xfId="2" applyFont="1" applyFill="1" applyBorder="1" applyAlignment="1">
      <alignment horizontal="center"/>
    </xf>
    <xf numFmtId="9" fontId="181" fillId="85" borderId="0" xfId="2" applyFont="1" applyFill="1" applyBorder="1" applyAlignment="1">
      <alignment horizontal="center"/>
    </xf>
    <xf numFmtId="9" fontId="181" fillId="35" borderId="0" xfId="2" applyFont="1" applyFill="1" applyBorder="1" applyAlignment="1">
      <alignment horizontal="center"/>
    </xf>
    <xf numFmtId="179" fontId="182" fillId="0" borderId="0" xfId="87" applyNumberFormat="1" applyFont="1" applyFill="1" applyAlignment="1">
      <alignment horizontal="center"/>
    </xf>
    <xf numFmtId="170" fontId="212" fillId="0" borderId="109" xfId="0" applyNumberFormat="1" applyFont="1" applyFill="1" applyBorder="1" applyAlignment="1">
      <alignment horizontal="center"/>
    </xf>
    <xf numFmtId="170" fontId="212" fillId="0" borderId="87" xfId="0" applyNumberFormat="1" applyFont="1" applyFill="1" applyBorder="1" applyAlignment="1">
      <alignment horizontal="center"/>
    </xf>
    <xf numFmtId="170" fontId="212" fillId="0" borderId="107" xfId="0" applyNumberFormat="1" applyFont="1" applyFill="1" applyBorder="1" applyAlignment="1">
      <alignment horizontal="center"/>
    </xf>
    <xf numFmtId="0" fontId="215" fillId="0" borderId="0" xfId="0" applyFont="1" applyAlignment="1">
      <alignment horizontal="center" wrapText="1"/>
    </xf>
    <xf numFmtId="17" fontId="215" fillId="0" borderId="0" xfId="0" applyNumberFormat="1" applyFont="1" applyAlignment="1">
      <alignment horizontal="center" wrapText="1"/>
    </xf>
    <xf numFmtId="0" fontId="216" fillId="0" borderId="0" xfId="0" applyFont="1" applyAlignment="1">
      <alignment wrapText="1"/>
    </xf>
    <xf numFmtId="2" fontId="0" fillId="93" borderId="14" xfId="0" applyNumberFormat="1" applyFill="1" applyBorder="1" applyAlignment="1">
      <alignment wrapText="1"/>
    </xf>
    <xf numFmtId="0" fontId="214" fillId="0" borderId="179" xfId="0" applyFont="1" applyBorder="1" applyAlignment="1">
      <alignment horizontal="left" vertical="center"/>
    </xf>
    <xf numFmtId="2" fontId="0" fillId="93" borderId="44" xfId="0" applyNumberFormat="1" applyFill="1" applyBorder="1" applyAlignment="1">
      <alignment wrapText="1"/>
    </xf>
    <xf numFmtId="2" fontId="0" fillId="93" borderId="45" xfId="0" applyNumberFormat="1" applyFill="1" applyBorder="1" applyAlignment="1">
      <alignment wrapText="1"/>
    </xf>
    <xf numFmtId="0" fontId="214" fillId="0" borderId="46" xfId="0" applyFont="1" applyBorder="1" applyAlignment="1">
      <alignment horizontal="left" vertical="center"/>
    </xf>
    <xf numFmtId="2" fontId="0" fillId="93" borderId="47" xfId="0" applyNumberFormat="1" applyFill="1" applyBorder="1" applyAlignment="1">
      <alignment wrapText="1"/>
    </xf>
    <xf numFmtId="0" fontId="214" fillId="0" borderId="48" xfId="0" applyFont="1" applyBorder="1" applyAlignment="1">
      <alignment horizontal="left" vertical="center"/>
    </xf>
    <xf numFmtId="2" fontId="0" fillId="93" borderId="49" xfId="0" applyNumberFormat="1" applyFill="1" applyBorder="1" applyAlignment="1">
      <alignment wrapText="1"/>
    </xf>
    <xf numFmtId="2" fontId="0" fillId="93" borderId="50" xfId="0" applyNumberFormat="1" applyFill="1" applyBorder="1" applyAlignment="1">
      <alignment wrapText="1"/>
    </xf>
    <xf numFmtId="0" fontId="61" fillId="0" borderId="37" xfId="0" applyFont="1" applyBorder="1" applyAlignment="1">
      <alignment horizontal="center" vertical="center" wrapText="1"/>
    </xf>
    <xf numFmtId="0" fontId="61" fillId="0" borderId="31" xfId="0" applyFont="1" applyBorder="1" applyAlignment="1">
      <alignment horizontal="center" vertical="center" wrapText="1"/>
    </xf>
    <xf numFmtId="0" fontId="61" fillId="0" borderId="32" xfId="0" applyFont="1" applyBorder="1" applyAlignment="1">
      <alignment horizontal="center" vertical="center" wrapText="1"/>
    </xf>
    <xf numFmtId="0" fontId="186" fillId="86" borderId="274" xfId="87" applyFont="1" applyFill="1" applyBorder="1" applyAlignment="1">
      <alignment horizontal="center"/>
    </xf>
    <xf numFmtId="0" fontId="186" fillId="86" borderId="193" xfId="87" applyFont="1" applyFill="1" applyBorder="1" applyAlignment="1">
      <alignment horizontal="center"/>
    </xf>
    <xf numFmtId="0" fontId="186" fillId="16" borderId="191" xfId="87" applyFont="1" applyFill="1" applyBorder="1" applyAlignment="1">
      <alignment horizontal="center"/>
    </xf>
    <xf numFmtId="0" fontId="200" fillId="21" borderId="91" xfId="87" applyFont="1" applyFill="1" applyBorder="1" applyAlignment="1">
      <alignment horizontal="center" vertical="justify"/>
    </xf>
    <xf numFmtId="0" fontId="29" fillId="20" borderId="0" xfId="87" applyFont="1" applyFill="1"/>
    <xf numFmtId="3" fontId="29" fillId="20" borderId="233" xfId="87" applyNumberFormat="1" applyFont="1" applyFill="1" applyBorder="1"/>
    <xf numFmtId="3" fontId="29" fillId="20" borderId="1" xfId="87" applyNumberFormat="1" applyFont="1" applyFill="1" applyBorder="1"/>
    <xf numFmtId="3" fontId="29" fillId="20" borderId="234" xfId="87" applyNumberFormat="1" applyFont="1" applyFill="1" applyBorder="1"/>
    <xf numFmtId="3" fontId="186" fillId="20" borderId="233" xfId="87" applyNumberFormat="1" applyFont="1" applyFill="1" applyBorder="1"/>
    <xf numFmtId="3" fontId="186" fillId="20" borderId="1" xfId="87" applyNumberFormat="1" applyFont="1" applyFill="1" applyBorder="1"/>
    <xf numFmtId="3" fontId="186" fillId="20" borderId="234" xfId="87" applyNumberFormat="1" applyFont="1" applyFill="1" applyBorder="1"/>
    <xf numFmtId="3" fontId="186" fillId="20" borderId="184" xfId="87" applyNumberFormat="1" applyFont="1" applyFill="1" applyBorder="1"/>
    <xf numFmtId="3" fontId="186" fillId="20" borderId="87" xfId="87" applyNumberFormat="1" applyFont="1" applyFill="1" applyBorder="1"/>
    <xf numFmtId="3" fontId="186" fillId="20" borderId="182" xfId="87" applyNumberFormat="1" applyFont="1" applyFill="1" applyBorder="1"/>
    <xf numFmtId="3" fontId="29" fillId="20" borderId="217" xfId="87" applyNumberFormat="1" applyFont="1" applyFill="1" applyBorder="1"/>
    <xf numFmtId="3" fontId="29" fillId="20" borderId="218" xfId="87" applyNumberFormat="1" applyFont="1" applyFill="1" applyBorder="1"/>
    <xf numFmtId="3" fontId="29" fillId="20" borderId="219" xfId="87" applyNumberFormat="1" applyFont="1" applyFill="1" applyBorder="1"/>
    <xf numFmtId="3" fontId="29" fillId="20" borderId="235" xfId="87" applyNumberFormat="1" applyFont="1" applyFill="1" applyBorder="1"/>
    <xf numFmtId="3" fontId="29" fillId="20" borderId="236" xfId="87" applyNumberFormat="1" applyFont="1" applyFill="1" applyBorder="1"/>
    <xf numFmtId="3" fontId="29" fillId="20" borderId="237" xfId="87" applyNumberFormat="1" applyFont="1" applyFill="1" applyBorder="1"/>
    <xf numFmtId="3" fontId="29" fillId="20" borderId="279" xfId="87" applyNumberFormat="1" applyFont="1" applyFill="1" applyBorder="1"/>
    <xf numFmtId="3" fontId="29" fillId="20" borderId="280" xfId="87" applyNumberFormat="1" applyFont="1" applyFill="1" applyBorder="1"/>
    <xf numFmtId="3" fontId="29" fillId="20" borderId="91" xfId="87" applyNumberFormat="1" applyFont="1" applyFill="1" applyBorder="1"/>
    <xf numFmtId="3" fontId="29" fillId="20" borderId="240" xfId="87" applyNumberFormat="1" applyFont="1" applyFill="1" applyBorder="1"/>
    <xf numFmtId="3" fontId="29" fillId="20" borderId="223" xfId="87" applyNumberFormat="1" applyFont="1" applyFill="1" applyBorder="1"/>
    <xf numFmtId="3" fontId="29" fillId="20" borderId="87" xfId="87" applyNumberFormat="1" applyFont="1" applyFill="1" applyBorder="1"/>
    <xf numFmtId="3" fontId="29" fillId="20" borderId="224" xfId="87" applyNumberFormat="1" applyFont="1" applyFill="1" applyBorder="1"/>
    <xf numFmtId="3" fontId="29" fillId="20" borderId="184" xfId="87" applyNumberFormat="1" applyFont="1" applyFill="1" applyBorder="1"/>
    <xf numFmtId="3" fontId="29" fillId="20" borderId="182" xfId="87" applyNumberFormat="1" applyFont="1" applyFill="1" applyBorder="1"/>
    <xf numFmtId="3" fontId="29" fillId="20" borderId="291" xfId="87" applyNumberFormat="1" applyFont="1" applyFill="1" applyBorder="1"/>
    <xf numFmtId="0" fontId="184" fillId="20" borderId="0" xfId="87" applyFont="1" applyFill="1" applyBorder="1"/>
    <xf numFmtId="3" fontId="29" fillId="20" borderId="242" xfId="87" applyNumberFormat="1" applyFont="1" applyFill="1" applyBorder="1"/>
    <xf numFmtId="3" fontId="29" fillId="20" borderId="243" xfId="87" applyNumberFormat="1" applyFont="1" applyFill="1" applyBorder="1"/>
    <xf numFmtId="3" fontId="29" fillId="20" borderId="244" xfId="87" applyNumberFormat="1" applyFont="1" applyFill="1" applyBorder="1"/>
    <xf numFmtId="3" fontId="29" fillId="20" borderId="185" xfId="87" applyNumberFormat="1" applyFont="1" applyFill="1" applyBorder="1"/>
    <xf numFmtId="3" fontId="199" fillId="20" borderId="0" xfId="87" applyNumberFormat="1" applyFont="1" applyFill="1" applyBorder="1"/>
    <xf numFmtId="3" fontId="186" fillId="20" borderId="33" xfId="87" applyNumberFormat="1" applyFont="1" applyFill="1" applyBorder="1"/>
    <xf numFmtId="3" fontId="186" fillId="20" borderId="34" xfId="87" applyNumberFormat="1" applyFont="1" applyFill="1" applyBorder="1"/>
    <xf numFmtId="3" fontId="186" fillId="20" borderId="91" xfId="87" applyNumberFormat="1" applyFont="1" applyFill="1" applyBorder="1"/>
    <xf numFmtId="3" fontId="29" fillId="20" borderId="91" xfId="87" applyNumberFormat="1" applyFont="1" applyFill="1" applyBorder="1" applyAlignment="1">
      <alignment horizontal="center"/>
    </xf>
    <xf numFmtId="3" fontId="85" fillId="20" borderId="212" xfId="87" applyNumberFormat="1" applyFont="1" applyFill="1" applyBorder="1" applyAlignment="1">
      <alignment horizontal="center"/>
    </xf>
    <xf numFmtId="0" fontId="184" fillId="20" borderId="0" xfId="87" applyFont="1" applyFill="1" applyAlignment="1">
      <alignment horizontal="center"/>
    </xf>
    <xf numFmtId="3" fontId="186" fillId="20" borderId="232" xfId="87" applyNumberFormat="1" applyFont="1" applyFill="1" applyBorder="1" applyAlignment="1">
      <alignment horizontal="center"/>
    </xf>
    <xf numFmtId="3" fontId="197" fillId="20" borderId="202" xfId="87" applyNumberFormat="1" applyFont="1" applyFill="1" applyBorder="1" applyAlignment="1">
      <alignment horizontal="center"/>
    </xf>
    <xf numFmtId="3" fontId="29" fillId="20" borderId="245" xfId="87" applyNumberFormat="1" applyFont="1" applyFill="1" applyBorder="1" applyAlignment="1">
      <alignment horizontal="center"/>
    </xf>
    <xf numFmtId="0" fontId="190" fillId="20" borderId="0" xfId="87" applyFont="1" applyFill="1"/>
    <xf numFmtId="3" fontId="190" fillId="20" borderId="0" xfId="87" applyNumberFormat="1" applyFont="1" applyFill="1"/>
    <xf numFmtId="3" fontId="29" fillId="20" borderId="0" xfId="87" applyNumberFormat="1" applyFont="1" applyFill="1"/>
    <xf numFmtId="9" fontId="29" fillId="20" borderId="0" xfId="2" applyFont="1" applyFill="1" applyBorder="1" applyAlignment="1">
      <alignment horizontal="center"/>
    </xf>
    <xf numFmtId="9" fontId="181" fillId="20" borderId="0" xfId="2" applyFont="1" applyFill="1" applyBorder="1" applyAlignment="1">
      <alignment horizontal="center"/>
    </xf>
    <xf numFmtId="3" fontId="29" fillId="20" borderId="204" xfId="87" applyNumberFormat="1" applyFont="1" applyFill="1" applyBorder="1"/>
    <xf numFmtId="3" fontId="29" fillId="20" borderId="205" xfId="87" applyNumberFormat="1" applyFont="1" applyFill="1" applyBorder="1"/>
    <xf numFmtId="0" fontId="29" fillId="40" borderId="0" xfId="87" applyFont="1" applyFill="1"/>
    <xf numFmtId="0" fontId="29" fillId="40" borderId="4" xfId="87" applyFont="1" applyFill="1" applyBorder="1"/>
    <xf numFmtId="3" fontId="186" fillId="40" borderId="91" xfId="87" applyNumberFormat="1" applyFont="1" applyFill="1" applyBorder="1"/>
    <xf numFmtId="3" fontId="181" fillId="20" borderId="34" xfId="87" applyNumberFormat="1" applyFont="1" applyFill="1" applyBorder="1"/>
    <xf numFmtId="3" fontId="181" fillId="20" borderId="91" xfId="87" applyNumberFormat="1" applyFont="1" applyFill="1" applyBorder="1"/>
    <xf numFmtId="3" fontId="181" fillId="20" borderId="0" xfId="87" applyNumberFormat="1" applyFont="1" applyFill="1" applyBorder="1"/>
    <xf numFmtId="3" fontId="181" fillId="20" borderId="91" xfId="87" applyNumberFormat="1" applyFont="1" applyFill="1" applyBorder="1" applyAlignment="1">
      <alignment horizontal="center"/>
    </xf>
    <xf numFmtId="3" fontId="183" fillId="20" borderId="212" xfId="87" applyNumberFormat="1" applyFont="1" applyFill="1" applyBorder="1" applyAlignment="1">
      <alignment horizontal="center"/>
    </xf>
    <xf numFmtId="3" fontId="181" fillId="20" borderId="0" xfId="87" applyNumberFormat="1" applyFont="1" applyFill="1" applyAlignment="1">
      <alignment horizontal="center"/>
    </xf>
    <xf numFmtId="3" fontId="211" fillId="20" borderId="232" xfId="87" applyNumberFormat="1" applyFont="1" applyFill="1" applyBorder="1" applyAlignment="1">
      <alignment horizontal="center"/>
    </xf>
    <xf numFmtId="3" fontId="211" fillId="20" borderId="202" xfId="87" applyNumberFormat="1" applyFont="1" applyFill="1" applyBorder="1" applyAlignment="1">
      <alignment horizontal="center"/>
    </xf>
    <xf numFmtId="3" fontId="181" fillId="20" borderId="245" xfId="87" applyNumberFormat="1" applyFont="1" applyFill="1" applyBorder="1" applyAlignment="1">
      <alignment horizontal="center"/>
    </xf>
    <xf numFmtId="3" fontId="181" fillId="20" borderId="0" xfId="87" applyNumberFormat="1" applyFont="1" applyFill="1"/>
    <xf numFmtId="3" fontId="183" fillId="20" borderId="0" xfId="87" applyNumberFormat="1" applyFont="1" applyFill="1"/>
    <xf numFmtId="4" fontId="181" fillId="20" borderId="0" xfId="2" applyNumberFormat="1" applyFont="1" applyFill="1" applyBorder="1" applyAlignment="1">
      <alignment horizontal="center"/>
    </xf>
    <xf numFmtId="3" fontId="29" fillId="20" borderId="201" xfId="87" applyNumberFormat="1" applyFont="1" applyFill="1" applyBorder="1"/>
    <xf numFmtId="3" fontId="29" fillId="20" borderId="276" xfId="87" applyNumberFormat="1" applyFont="1" applyFill="1" applyBorder="1"/>
    <xf numFmtId="0" fontId="2" fillId="11" borderId="5" xfId="0" applyFont="1" applyFill="1" applyBorder="1" applyAlignment="1">
      <alignment horizontal="center" vertical="center" wrapText="1"/>
    </xf>
    <xf numFmtId="3" fontId="0" fillId="0" borderId="6" xfId="0" applyNumberFormat="1" applyBorder="1" applyAlignment="1">
      <alignment horizontal="center"/>
    </xf>
    <xf numFmtId="3" fontId="2" fillId="0" borderId="5" xfId="0" applyNumberFormat="1" applyFont="1" applyBorder="1" applyAlignment="1">
      <alignment horizontal="center"/>
    </xf>
    <xf numFmtId="3" fontId="9" fillId="40" borderId="28" xfId="0" applyNumberFormat="1" applyFont="1" applyFill="1" applyBorder="1"/>
    <xf numFmtId="166" fontId="9" fillId="40" borderId="28" xfId="2" applyNumberFormat="1" applyFont="1" applyFill="1" applyBorder="1" applyAlignment="1">
      <alignment horizontal="center"/>
    </xf>
    <xf numFmtId="166" fontId="109" fillId="40" borderId="28" xfId="2" applyNumberFormat="1" applyFont="1" applyFill="1" applyBorder="1" applyAlignment="1">
      <alignment horizontal="center"/>
    </xf>
    <xf numFmtId="0" fontId="176" fillId="85" borderId="0" xfId="0" applyFont="1" applyFill="1"/>
    <xf numFmtId="3" fontId="0" fillId="22" borderId="0" xfId="0" applyNumberFormat="1" applyFill="1" applyBorder="1"/>
    <xf numFmtId="3" fontId="170" fillId="0" borderId="6" xfId="69" applyNumberFormat="1" applyFill="1" applyBorder="1" applyAlignment="1">
      <alignment horizontal="right"/>
    </xf>
    <xf numFmtId="3" fontId="105" fillId="0" borderId="6" xfId="0" applyNumberFormat="1" applyFont="1" applyFill="1" applyBorder="1"/>
    <xf numFmtId="0" fontId="176" fillId="85" borderId="54" xfId="0" applyFont="1" applyFill="1" applyBorder="1" applyAlignment="1">
      <alignment horizontal="center"/>
    </xf>
    <xf numFmtId="3" fontId="176" fillId="85" borderId="11" xfId="0" applyNumberFormat="1" applyFont="1" applyFill="1" applyBorder="1"/>
    <xf numFmtId="3" fontId="176" fillId="85" borderId="5" xfId="0" applyNumberFormat="1" applyFont="1" applyFill="1" applyBorder="1" applyAlignment="1">
      <alignment horizontal="center"/>
    </xf>
    <xf numFmtId="3" fontId="0" fillId="20" borderId="6" xfId="0" applyNumberFormat="1" applyFill="1" applyBorder="1" applyAlignment="1">
      <alignment horizontal="center"/>
    </xf>
    <xf numFmtId="0" fontId="0" fillId="0" borderId="0" xfId="0" applyFill="1" applyBorder="1"/>
    <xf numFmtId="0" fontId="0" fillId="0" borderId="0" xfId="0" applyFill="1" applyAlignment="1">
      <alignment horizontal="center"/>
    </xf>
    <xf numFmtId="166" fontId="109" fillId="0" borderId="0" xfId="2" applyNumberFormat="1" applyFont="1" applyFill="1" applyBorder="1" applyAlignment="1">
      <alignment horizontal="center"/>
    </xf>
    <xf numFmtId="0" fontId="217" fillId="0" borderId="0" xfId="0" applyFont="1" applyFill="1" applyAlignment="1">
      <alignment horizontal="center"/>
    </xf>
    <xf numFmtId="165" fontId="5" fillId="0" borderId="0" xfId="1" applyFont="1" applyFill="1" applyBorder="1" applyAlignment="1">
      <alignment horizontal="center" vertical="center"/>
    </xf>
    <xf numFmtId="166" fontId="0" fillId="0" borderId="0" xfId="2" applyNumberFormat="1" applyFont="1" applyFill="1"/>
    <xf numFmtId="166" fontId="218" fillId="85" borderId="54" xfId="2" applyNumberFormat="1" applyFont="1" applyFill="1" applyBorder="1" applyAlignment="1">
      <alignment horizontal="center" vertical="center" wrapText="1"/>
    </xf>
    <xf numFmtId="165" fontId="218" fillId="85" borderId="11" xfId="1" applyFont="1" applyFill="1" applyBorder="1" applyAlignment="1">
      <alignment horizontal="center" vertical="center"/>
    </xf>
    <xf numFmtId="165" fontId="218" fillId="85" borderId="104" xfId="1" applyFont="1" applyFill="1" applyBorder="1" applyAlignment="1">
      <alignment horizontal="center" vertical="center"/>
    </xf>
    <xf numFmtId="0" fontId="13" fillId="0" borderId="0" xfId="0" applyFont="1" applyFill="1" applyBorder="1" applyAlignment="1">
      <alignment horizontal="left"/>
    </xf>
    <xf numFmtId="3" fontId="0" fillId="94" borderId="0" xfId="0" applyNumberFormat="1" applyFill="1" applyBorder="1"/>
    <xf numFmtId="0" fontId="192" fillId="23" borderId="0" xfId="87" applyFont="1" applyFill="1" applyAlignment="1">
      <alignment vertical="center"/>
    </xf>
    <xf numFmtId="0" fontId="192" fillId="0" borderId="0" xfId="87" applyFont="1" applyFill="1" applyAlignment="1">
      <alignment vertical="center"/>
    </xf>
    <xf numFmtId="3" fontId="184" fillId="0" borderId="0" xfId="87" applyNumberFormat="1" applyFont="1" applyBorder="1" applyAlignment="1">
      <alignment vertical="center"/>
    </xf>
    <xf numFmtId="3" fontId="207" fillId="0" borderId="0" xfId="87" applyNumberFormat="1" applyFont="1" applyBorder="1" applyAlignment="1">
      <alignment vertical="center"/>
    </xf>
    <xf numFmtId="3" fontId="208" fillId="0" borderId="0" xfId="87" applyNumberFormat="1" applyFont="1" applyFill="1" applyBorder="1" applyAlignment="1">
      <alignment horizontal="center" vertical="center"/>
    </xf>
    <xf numFmtId="3" fontId="190" fillId="22" borderId="0" xfId="87" applyNumberFormat="1" applyFont="1" applyFill="1" applyAlignment="1">
      <alignment vertical="center"/>
    </xf>
    <xf numFmtId="3" fontId="29" fillId="0" borderId="0" xfId="87" applyNumberFormat="1" applyFont="1" applyFill="1" applyAlignment="1">
      <alignment vertical="center"/>
    </xf>
    <xf numFmtId="0" fontId="191" fillId="0" borderId="0" xfId="87" applyFont="1" applyFill="1" applyAlignment="1">
      <alignment horizontal="center" vertical="center"/>
    </xf>
    <xf numFmtId="9" fontId="182" fillId="0" borderId="0" xfId="2" applyFont="1" applyFill="1" applyBorder="1" applyAlignment="1">
      <alignment horizontal="center" vertical="center"/>
    </xf>
    <xf numFmtId="0" fontId="192" fillId="0" borderId="0" xfId="87" applyFont="1" applyAlignment="1">
      <alignment vertical="center"/>
    </xf>
    <xf numFmtId="0" fontId="29" fillId="23" borderId="0" xfId="87" applyFont="1" applyFill="1" applyAlignment="1">
      <alignment vertical="center" wrapText="1"/>
    </xf>
    <xf numFmtId="0" fontId="29" fillId="0" borderId="0" xfId="87" applyFont="1" applyFill="1" applyAlignment="1">
      <alignment vertical="center" wrapText="1"/>
    </xf>
    <xf numFmtId="0" fontId="184" fillId="5" borderId="0" xfId="87" applyFont="1" applyFill="1" applyBorder="1" applyAlignment="1">
      <alignment vertical="center" wrapText="1"/>
    </xf>
    <xf numFmtId="3" fontId="29" fillId="22" borderId="91" xfId="87" applyNumberFormat="1" applyFont="1" applyFill="1" applyBorder="1" applyAlignment="1">
      <alignment horizontal="center" vertical="center" wrapText="1"/>
    </xf>
    <xf numFmtId="3" fontId="85" fillId="85" borderId="212" xfId="87" applyNumberFormat="1" applyFont="1" applyFill="1" applyBorder="1" applyAlignment="1">
      <alignment horizontal="center" vertical="center" wrapText="1"/>
    </xf>
    <xf numFmtId="0" fontId="184" fillId="0" borderId="0" xfId="87" applyFont="1" applyFill="1" applyAlignment="1">
      <alignment horizontal="center" vertical="center" wrapText="1"/>
    </xf>
    <xf numFmtId="3" fontId="186" fillId="2" borderId="232" xfId="87" applyNumberFormat="1" applyFont="1" applyFill="1" applyBorder="1" applyAlignment="1">
      <alignment horizontal="center" vertical="center" wrapText="1"/>
    </xf>
    <xf numFmtId="3" fontId="197" fillId="0" borderId="202" xfId="87" applyNumberFormat="1" applyFont="1" applyFill="1" applyBorder="1" applyAlignment="1">
      <alignment horizontal="center" vertical="center" wrapText="1"/>
    </xf>
    <xf numFmtId="3" fontId="29" fillId="0" borderId="245" xfId="87" applyNumberFormat="1" applyFont="1" applyFill="1" applyBorder="1" applyAlignment="1">
      <alignment horizontal="center" vertical="center" wrapText="1"/>
    </xf>
    <xf numFmtId="0" fontId="190" fillId="22" borderId="0" xfId="87" applyFont="1" applyFill="1" applyAlignment="1">
      <alignment vertical="center" wrapText="1"/>
    </xf>
    <xf numFmtId="3" fontId="190" fillId="22" borderId="0" xfId="87" applyNumberFormat="1" applyFont="1" applyFill="1" applyAlignment="1">
      <alignment vertical="center" wrapText="1"/>
    </xf>
    <xf numFmtId="3" fontId="29" fillId="0" borderId="0" xfId="87" applyNumberFormat="1" applyFont="1" applyFill="1" applyAlignment="1">
      <alignment vertical="center" wrapText="1"/>
    </xf>
    <xf numFmtId="9" fontId="29" fillId="0" borderId="0" xfId="2" applyFont="1" applyFill="1" applyBorder="1" applyAlignment="1">
      <alignment horizontal="center" vertical="center" wrapText="1"/>
    </xf>
    <xf numFmtId="9" fontId="181" fillId="85" borderId="0" xfId="2" applyFont="1" applyFill="1" applyBorder="1" applyAlignment="1">
      <alignment horizontal="center" vertical="center" wrapText="1"/>
    </xf>
    <xf numFmtId="9" fontId="181" fillId="35" borderId="0" xfId="2" applyFont="1" applyFill="1" applyBorder="1" applyAlignment="1">
      <alignment horizontal="center" vertical="center" wrapText="1"/>
    </xf>
    <xf numFmtId="0" fontId="29" fillId="0" borderId="0" xfId="87" applyFont="1" applyAlignment="1">
      <alignment vertical="center" wrapText="1"/>
    </xf>
    <xf numFmtId="3" fontId="29" fillId="90" borderId="293" xfId="87" applyNumberFormat="1" applyFont="1" applyFill="1" applyBorder="1" applyAlignment="1">
      <alignment vertical="center" wrapText="1"/>
    </xf>
    <xf numFmtId="3" fontId="29" fillId="90" borderId="294" xfId="87" applyNumberFormat="1" applyFont="1" applyFill="1" applyBorder="1" applyAlignment="1">
      <alignment vertical="center" wrapText="1"/>
    </xf>
    <xf numFmtId="3" fontId="29" fillId="90" borderId="295" xfId="87" applyNumberFormat="1" applyFont="1" applyFill="1" applyBorder="1" applyAlignment="1">
      <alignment vertical="center" wrapText="1"/>
    </xf>
    <xf numFmtId="3" fontId="186" fillId="35" borderId="293" xfId="87" applyNumberFormat="1" applyFont="1" applyFill="1" applyBorder="1" applyAlignment="1">
      <alignment vertical="center" wrapText="1"/>
    </xf>
    <xf numFmtId="3" fontId="186" fillId="35" borderId="294" xfId="87" applyNumberFormat="1" applyFont="1" applyFill="1" applyBorder="1" applyAlignment="1">
      <alignment vertical="center" wrapText="1"/>
    </xf>
    <xf numFmtId="3" fontId="186" fillId="35" borderId="295" xfId="87" applyNumberFormat="1" applyFont="1" applyFill="1" applyBorder="1" applyAlignment="1">
      <alignment vertical="center" wrapText="1"/>
    </xf>
    <xf numFmtId="3" fontId="186" fillId="0" borderId="296" xfId="87" applyNumberFormat="1" applyFont="1" applyBorder="1" applyAlignment="1">
      <alignment vertical="center" wrapText="1"/>
    </xf>
    <xf numFmtId="3" fontId="186" fillId="0" borderId="297" xfId="87" applyNumberFormat="1" applyFont="1" applyBorder="1" applyAlignment="1">
      <alignment vertical="center" wrapText="1"/>
    </xf>
    <xf numFmtId="3" fontId="186" fillId="91" borderId="297" xfId="87" applyNumberFormat="1" applyFont="1" applyFill="1" applyBorder="1" applyAlignment="1">
      <alignment vertical="center" wrapText="1"/>
    </xf>
    <xf numFmtId="3" fontId="186" fillId="91" borderId="298" xfId="87" applyNumberFormat="1" applyFont="1" applyFill="1" applyBorder="1" applyAlignment="1">
      <alignment vertical="center" wrapText="1"/>
    </xf>
    <xf numFmtId="3" fontId="29" fillId="22" borderId="299" xfId="87" applyNumberFormat="1" applyFont="1" applyFill="1" applyBorder="1" applyAlignment="1">
      <alignment vertical="center" wrapText="1"/>
    </xf>
    <xf numFmtId="3" fontId="29" fillId="22" borderId="300" xfId="87" applyNumberFormat="1" applyFont="1" applyFill="1" applyBorder="1" applyAlignment="1">
      <alignment vertical="center" wrapText="1"/>
    </xf>
    <xf numFmtId="3" fontId="29" fillId="22" borderId="301" xfId="87" applyNumberFormat="1" applyFont="1" applyFill="1" applyBorder="1" applyAlignment="1">
      <alignment vertical="center" wrapText="1"/>
    </xf>
    <xf numFmtId="3" fontId="29" fillId="22" borderId="302" xfId="87" applyNumberFormat="1" applyFont="1" applyFill="1" applyBorder="1" applyAlignment="1">
      <alignment vertical="center" wrapText="1"/>
    </xf>
    <xf numFmtId="3" fontId="29" fillId="22" borderId="303" xfId="87" applyNumberFormat="1" applyFont="1" applyFill="1" applyBorder="1" applyAlignment="1">
      <alignment vertical="center" wrapText="1"/>
    </xf>
    <xf numFmtId="3" fontId="29" fillId="22" borderId="304" xfId="87" applyNumberFormat="1" applyFont="1" applyFill="1" applyBorder="1" applyAlignment="1">
      <alignment vertical="center" wrapText="1"/>
    </xf>
    <xf numFmtId="3" fontId="29" fillId="22" borderId="305" xfId="87" applyNumberFormat="1" applyFont="1" applyFill="1" applyBorder="1" applyAlignment="1">
      <alignment vertical="center" wrapText="1"/>
    </xf>
    <xf numFmtId="3" fontId="29" fillId="22" borderId="306" xfId="87" applyNumberFormat="1" applyFont="1" applyFill="1" applyBorder="1" applyAlignment="1">
      <alignment vertical="center" wrapText="1"/>
    </xf>
    <xf numFmtId="3" fontId="29" fillId="22" borderId="307" xfId="87" applyNumberFormat="1" applyFont="1" applyFill="1" applyBorder="1" applyAlignment="1">
      <alignment vertical="center" wrapText="1"/>
    </xf>
    <xf numFmtId="3" fontId="29" fillId="22" borderId="308" xfId="87" applyNumberFormat="1" applyFont="1" applyFill="1" applyBorder="1" applyAlignment="1">
      <alignment vertical="center" wrapText="1"/>
    </xf>
    <xf numFmtId="3" fontId="29" fillId="22" borderId="309" xfId="87" applyNumberFormat="1" applyFont="1" applyFill="1" applyBorder="1" applyAlignment="1">
      <alignment vertical="center" wrapText="1"/>
    </xf>
    <xf numFmtId="3" fontId="29" fillId="22" borderId="310" xfId="87" applyNumberFormat="1" applyFont="1" applyFill="1" applyBorder="1" applyAlignment="1">
      <alignment vertical="center" wrapText="1"/>
    </xf>
    <xf numFmtId="3" fontId="29" fillId="22" borderId="311" xfId="87" applyNumberFormat="1" applyFont="1" applyFill="1" applyBorder="1" applyAlignment="1">
      <alignment vertical="center" wrapText="1"/>
    </xf>
    <xf numFmtId="3" fontId="29" fillId="22" borderId="312" xfId="87" applyNumberFormat="1" applyFont="1" applyFill="1" applyBorder="1" applyAlignment="1">
      <alignment vertical="center" wrapText="1"/>
    </xf>
    <xf numFmtId="3" fontId="29" fillId="22" borderId="313" xfId="87" applyNumberFormat="1" applyFont="1" applyFill="1" applyBorder="1" applyAlignment="1">
      <alignment vertical="center" wrapText="1"/>
    </xf>
    <xf numFmtId="3" fontId="29" fillId="22" borderId="314" xfId="87" applyNumberFormat="1" applyFont="1" applyFill="1" applyBorder="1" applyAlignment="1">
      <alignment vertical="center" wrapText="1"/>
    </xf>
    <xf numFmtId="3" fontId="29" fillId="22" borderId="315" xfId="87" applyNumberFormat="1" applyFont="1" applyFill="1" applyBorder="1" applyAlignment="1">
      <alignment vertical="center" wrapText="1"/>
    </xf>
    <xf numFmtId="0" fontId="184" fillId="5" borderId="31" xfId="87" applyFont="1" applyFill="1" applyBorder="1" applyAlignment="1">
      <alignment vertical="center" wrapText="1"/>
    </xf>
    <xf numFmtId="3" fontId="29" fillId="85" borderId="316" xfId="87" applyNumberFormat="1" applyFont="1" applyFill="1" applyBorder="1" applyAlignment="1">
      <alignment vertical="center" wrapText="1"/>
    </xf>
    <xf numFmtId="3" fontId="29" fillId="85" borderId="317" xfId="87" applyNumberFormat="1" applyFont="1" applyFill="1" applyBorder="1" applyAlignment="1">
      <alignment vertical="center" wrapText="1"/>
    </xf>
    <xf numFmtId="3" fontId="29" fillId="85" borderId="318" xfId="87" applyNumberFormat="1" applyFont="1" applyFill="1" applyBorder="1" applyAlignment="1">
      <alignment vertical="center" wrapText="1"/>
    </xf>
    <xf numFmtId="3" fontId="29" fillId="34" borderId="316" xfId="87" applyNumberFormat="1" applyFont="1" applyFill="1" applyBorder="1" applyAlignment="1">
      <alignment vertical="center" wrapText="1"/>
    </xf>
    <xf numFmtId="3" fontId="29" fillId="34" borderId="317" xfId="87" applyNumberFormat="1" applyFont="1" applyFill="1" applyBorder="1" applyAlignment="1">
      <alignment vertical="center" wrapText="1"/>
    </xf>
    <xf numFmtId="3" fontId="29" fillId="34" borderId="318" xfId="87" applyNumberFormat="1" applyFont="1" applyFill="1" applyBorder="1" applyAlignment="1">
      <alignment vertical="center" wrapText="1"/>
    </xf>
    <xf numFmtId="3" fontId="29" fillId="36" borderId="319" xfId="87" applyNumberFormat="1" applyFont="1" applyFill="1" applyBorder="1" applyAlignment="1">
      <alignment vertical="center" wrapText="1"/>
    </xf>
    <xf numFmtId="3" fontId="29" fillId="36" borderId="320" xfId="87" applyNumberFormat="1" applyFont="1" applyFill="1" applyBorder="1" applyAlignment="1">
      <alignment vertical="center" wrapText="1"/>
    </xf>
    <xf numFmtId="3" fontId="29" fillId="20" borderId="298" xfId="87" applyNumberFormat="1" applyFont="1" applyFill="1" applyBorder="1" applyAlignment="1">
      <alignment vertical="center" wrapText="1"/>
    </xf>
    <xf numFmtId="3" fontId="29" fillId="20" borderId="321" xfId="87" applyNumberFormat="1" applyFont="1" applyFill="1" applyBorder="1" applyAlignment="1">
      <alignment vertical="center" wrapText="1"/>
    </xf>
    <xf numFmtId="3" fontId="29" fillId="20" borderId="296" xfId="87" applyNumberFormat="1" applyFont="1" applyFill="1" applyBorder="1" applyAlignment="1">
      <alignment vertical="center" wrapText="1"/>
    </xf>
    <xf numFmtId="3" fontId="29" fillId="37" borderId="298" xfId="87" applyNumberFormat="1" applyFont="1" applyFill="1" applyBorder="1" applyAlignment="1">
      <alignment vertical="center" wrapText="1"/>
    </xf>
    <xf numFmtId="3" fontId="29" fillId="37" borderId="321" xfId="87" applyNumberFormat="1" applyFont="1" applyFill="1" applyBorder="1" applyAlignment="1">
      <alignment vertical="center" wrapText="1"/>
    </xf>
    <xf numFmtId="3" fontId="29" fillId="37" borderId="296" xfId="87" applyNumberFormat="1" applyFont="1" applyFill="1" applyBorder="1" applyAlignment="1">
      <alignment vertical="center" wrapText="1"/>
    </xf>
    <xf numFmtId="3" fontId="29" fillId="20" borderId="31" xfId="87" applyNumberFormat="1" applyFont="1" applyFill="1" applyBorder="1" applyAlignment="1">
      <alignment vertical="center" wrapText="1"/>
    </xf>
    <xf numFmtId="3" fontId="199" fillId="34" borderId="31" xfId="87" applyNumberFormat="1" applyFont="1" applyFill="1" applyBorder="1" applyAlignment="1">
      <alignment vertical="center" wrapText="1"/>
    </xf>
    <xf numFmtId="3" fontId="199" fillId="2" borderId="31" xfId="87" applyNumberFormat="1" applyFont="1" applyFill="1" applyBorder="1" applyAlignment="1">
      <alignment vertical="center" wrapText="1"/>
    </xf>
    <xf numFmtId="3" fontId="199" fillId="89" borderId="31" xfId="87" applyNumberFormat="1" applyFont="1" applyFill="1" applyBorder="1" applyAlignment="1">
      <alignment vertical="center" wrapText="1"/>
    </xf>
    <xf numFmtId="3" fontId="186" fillId="0" borderId="322" xfId="87" applyNumberFormat="1" applyFont="1" applyFill="1" applyBorder="1" applyAlignment="1">
      <alignment vertical="center" wrapText="1"/>
    </xf>
    <xf numFmtId="3" fontId="186" fillId="0" borderId="323" xfId="87" applyNumberFormat="1" applyFont="1" applyFill="1" applyBorder="1" applyAlignment="1">
      <alignment vertical="center" wrapText="1"/>
    </xf>
    <xf numFmtId="3" fontId="184" fillId="0" borderId="42" xfId="87" applyNumberFormat="1" applyFont="1" applyBorder="1" applyAlignment="1">
      <alignment horizontal="center" vertical="center"/>
    </xf>
    <xf numFmtId="3" fontId="184" fillId="0" borderId="324" xfId="87" applyNumberFormat="1" applyFont="1" applyBorder="1" applyAlignment="1">
      <alignment vertical="center"/>
    </xf>
    <xf numFmtId="3" fontId="184" fillId="0" borderId="35" xfId="87" applyNumberFormat="1" applyFont="1" applyBorder="1" applyAlignment="1">
      <alignment vertical="center"/>
    </xf>
    <xf numFmtId="0" fontId="184" fillId="0" borderId="35" xfId="87" applyFont="1" applyBorder="1" applyAlignment="1">
      <alignment vertical="center"/>
    </xf>
    <xf numFmtId="9" fontId="29" fillId="0" borderId="35" xfId="2" applyFont="1" applyBorder="1" applyAlignment="1">
      <alignment horizontal="center" vertical="center"/>
    </xf>
    <xf numFmtId="0" fontId="29" fillId="40" borderId="0" xfId="87" applyFont="1" applyFill="1" applyBorder="1"/>
    <xf numFmtId="0" fontId="29" fillId="0" borderId="4" xfId="87" applyFont="1" applyFill="1" applyBorder="1"/>
    <xf numFmtId="166" fontId="21" fillId="4" borderId="7" xfId="0" applyNumberFormat="1" applyFont="1" applyFill="1" applyBorder="1"/>
    <xf numFmtId="166" fontId="21" fillId="4" borderId="0" xfId="0" applyNumberFormat="1" applyFont="1" applyFill="1"/>
    <xf numFmtId="166" fontId="21" fillId="85" borderId="7" xfId="16" applyNumberFormat="1" applyFont="1" applyFill="1" applyBorder="1"/>
    <xf numFmtId="166" fontId="21" fillId="85" borderId="0" xfId="16" applyNumberFormat="1" applyFont="1" applyFill="1"/>
    <xf numFmtId="170" fontId="219" fillId="22" borderId="0" xfId="0" applyNumberFormat="1" applyFont="1" applyFill="1" applyBorder="1" applyAlignment="1">
      <alignment horizontal="center"/>
    </xf>
    <xf numFmtId="9" fontId="197" fillId="0" borderId="0" xfId="2" applyFont="1" applyFill="1" applyBorder="1"/>
    <xf numFmtId="0" fontId="214" fillId="0" borderId="0" xfId="0" applyFont="1" applyBorder="1" applyAlignment="1">
      <alignment horizontal="left" vertical="center"/>
    </xf>
    <xf numFmtId="2" fontId="0" fillId="93" borderId="0" xfId="0" applyNumberFormat="1" applyFill="1" applyBorder="1" applyAlignment="1">
      <alignment wrapText="1"/>
    </xf>
    <xf numFmtId="9" fontId="5" fillId="0" borderId="0" xfId="2" applyFont="1" applyAlignment="1">
      <alignment horizontal="left"/>
    </xf>
    <xf numFmtId="0" fontId="200" fillId="21" borderId="91" xfId="87" applyFont="1" applyFill="1" applyBorder="1" applyAlignment="1">
      <alignment horizontal="center" vertical="justify"/>
    </xf>
    <xf numFmtId="0" fontId="109" fillId="4" borderId="5" xfId="0" applyFont="1" applyFill="1" applyBorder="1" applyAlignment="1">
      <alignment horizontal="center" vertical="center" wrapText="1"/>
    </xf>
    <xf numFmtId="0" fontId="193" fillId="21" borderId="325" xfId="87" applyFont="1" applyFill="1" applyBorder="1" applyAlignment="1">
      <alignment horizontal="center" vertical="center" wrapText="1"/>
    </xf>
    <xf numFmtId="9" fontId="184" fillId="0" borderId="14" xfId="2" applyFont="1" applyFill="1" applyBorder="1"/>
    <xf numFmtId="0" fontId="184" fillId="0" borderId="179" xfId="87" applyFont="1" applyFill="1" applyBorder="1"/>
    <xf numFmtId="3" fontId="184" fillId="0" borderId="44" xfId="87" applyNumberFormat="1" applyFont="1" applyFill="1" applyBorder="1"/>
    <xf numFmtId="3" fontId="184" fillId="0" borderId="45" xfId="87" applyNumberFormat="1" applyFont="1" applyFill="1" applyBorder="1"/>
    <xf numFmtId="9" fontId="184" fillId="0" borderId="47" xfId="2" applyFont="1" applyFill="1" applyBorder="1"/>
    <xf numFmtId="9" fontId="184" fillId="0" borderId="50" xfId="2" applyFont="1" applyFill="1" applyBorder="1"/>
    <xf numFmtId="0" fontId="184" fillId="0" borderId="39" xfId="87" applyFont="1" applyFill="1" applyBorder="1"/>
    <xf numFmtId="0" fontId="184" fillId="0" borderId="42" xfId="87" applyFont="1" applyFill="1" applyBorder="1"/>
    <xf numFmtId="0" fontId="184" fillId="0" borderId="35" xfId="87" applyFont="1" applyFill="1" applyBorder="1"/>
    <xf numFmtId="0" fontId="29" fillId="0" borderId="49" xfId="87" applyFont="1" applyFill="1" applyBorder="1"/>
    <xf numFmtId="0" fontId="34" fillId="0" borderId="0" xfId="0" applyFont="1" applyAlignment="1">
      <alignment horizontal="center" vertical="center" wrapText="1"/>
    </xf>
    <xf numFmtId="0" fontId="0" fillId="0" borderId="26" xfId="0" applyBorder="1" applyAlignment="1">
      <alignment horizontal="center" vertical="center"/>
    </xf>
    <xf numFmtId="0" fontId="0" fillId="0" borderId="27" xfId="0" applyBorder="1" applyAlignment="1">
      <alignment vertical="center"/>
    </xf>
    <xf numFmtId="0" fontId="0" fillId="0" borderId="27" xfId="0" applyBorder="1" applyAlignment="1">
      <alignment horizontal="left" vertical="center"/>
    </xf>
    <xf numFmtId="0" fontId="0" fillId="18" borderId="27" xfId="0" applyFill="1" applyBorder="1" applyAlignment="1">
      <alignment horizontal="left" vertical="center"/>
    </xf>
    <xf numFmtId="0" fontId="0" fillId="0" borderId="27" xfId="0" applyBorder="1" applyAlignment="1">
      <alignment horizontal="left" vertical="center" wrapText="1"/>
    </xf>
    <xf numFmtId="0" fontId="0" fillId="0" borderId="40" xfId="0" applyBorder="1" applyAlignment="1">
      <alignment horizontal="center" vertical="center"/>
    </xf>
    <xf numFmtId="0" fontId="0" fillId="0" borderId="36" xfId="0" applyBorder="1" applyAlignment="1">
      <alignment vertical="center"/>
    </xf>
    <xf numFmtId="0" fontId="0" fillId="0" borderId="36" xfId="0" applyBorder="1" applyAlignment="1">
      <alignment horizontal="left" vertical="center"/>
    </xf>
    <xf numFmtId="0" fontId="0" fillId="18" borderId="36" xfId="0" applyFill="1" applyBorder="1" applyAlignment="1">
      <alignment horizontal="left" vertical="center"/>
    </xf>
    <xf numFmtId="0" fontId="0" fillId="0" borderId="36" xfId="0" applyBorder="1" applyAlignment="1">
      <alignment horizontal="left" vertical="center" wrapText="1"/>
    </xf>
    <xf numFmtId="0" fontId="0" fillId="0" borderId="41" xfId="0" applyBorder="1" applyAlignment="1">
      <alignment vertical="center" wrapText="1"/>
    </xf>
    <xf numFmtId="0" fontId="33" fillId="0" borderId="27" xfId="5" applyBorder="1" applyAlignment="1" applyProtection="1">
      <alignment vertical="center"/>
    </xf>
    <xf numFmtId="0" fontId="0" fillId="0" borderId="27" xfId="0" applyBorder="1" applyAlignment="1">
      <alignment vertical="center" wrapText="1"/>
    </xf>
    <xf numFmtId="0" fontId="0" fillId="0" borderId="66" xfId="0" applyBorder="1" applyAlignment="1">
      <alignment vertical="center"/>
    </xf>
    <xf numFmtId="164" fontId="0" fillId="0" borderId="0" xfId="4" applyFont="1" applyAlignment="1">
      <alignment horizontal="center"/>
    </xf>
    <xf numFmtId="164" fontId="0" fillId="18" borderId="0" xfId="4" applyFont="1" applyFill="1" applyAlignment="1">
      <alignment horizontal="center"/>
    </xf>
    <xf numFmtId="0" fontId="0" fillId="0" borderId="66" xfId="0" applyBorder="1" applyAlignment="1">
      <alignment horizontal="left" vertical="center"/>
    </xf>
    <xf numFmtId="4" fontId="220" fillId="22" borderId="14" xfId="89" applyNumberFormat="1" applyFont="1" applyFill="1" applyBorder="1" applyAlignment="1">
      <alignment horizontal="center" vertical="center"/>
    </xf>
    <xf numFmtId="4" fontId="5" fillId="22" borderId="14" xfId="0" applyNumberFormat="1" applyFont="1" applyFill="1" applyBorder="1" applyAlignment="1">
      <alignment horizontal="center" vertical="center"/>
    </xf>
    <xf numFmtId="4" fontId="221" fillId="53" borderId="14" xfId="0" applyNumberFormat="1" applyFont="1" applyFill="1" applyBorder="1" applyAlignment="1">
      <alignment horizontal="center" vertical="center"/>
    </xf>
    <xf numFmtId="0" fontId="106" fillId="88" borderId="14" xfId="0" applyFont="1" applyFill="1" applyBorder="1" applyAlignment="1">
      <alignment horizontal="center" vertical="center" wrapText="1"/>
    </xf>
    <xf numFmtId="0" fontId="106" fillId="53" borderId="14" xfId="0" applyFont="1" applyFill="1" applyBorder="1" applyAlignment="1">
      <alignment horizontal="center" vertical="center" wrapText="1"/>
    </xf>
    <xf numFmtId="0" fontId="28" fillId="0" borderId="14" xfId="0" applyFont="1" applyBorder="1"/>
    <xf numFmtId="17" fontId="28" fillId="0" borderId="14" xfId="0" applyNumberFormat="1" applyFont="1" applyBorder="1" applyAlignment="1">
      <alignment horizontal="center"/>
    </xf>
    <xf numFmtId="2" fontId="5" fillId="22" borderId="14" xfId="89" applyNumberFormat="1" applyFont="1" applyFill="1" applyBorder="1" applyAlignment="1">
      <alignment vertical="center" wrapText="1"/>
    </xf>
    <xf numFmtId="4" fontId="5" fillId="22" borderId="14" xfId="89" applyNumberFormat="1" applyFont="1" applyFill="1" applyBorder="1" applyAlignment="1">
      <alignment horizontal="center" vertical="center"/>
    </xf>
    <xf numFmtId="0" fontId="6" fillId="0" borderId="14" xfId="0" applyFont="1" applyBorder="1" applyAlignment="1">
      <alignment wrapText="1"/>
    </xf>
    <xf numFmtId="167" fontId="5" fillId="0" borderId="14" xfId="1" applyNumberFormat="1" applyFont="1" applyBorder="1" applyAlignment="1">
      <alignment horizontal="center"/>
    </xf>
    <xf numFmtId="0" fontId="6" fillId="0" borderId="14" xfId="0" applyFont="1" applyBorder="1"/>
    <xf numFmtId="167" fontId="28" fillId="0" borderId="14" xfId="1" applyNumberFormat="1" applyFont="1" applyBorder="1" applyAlignment="1">
      <alignment horizontal="center"/>
    </xf>
    <xf numFmtId="9" fontId="5" fillId="0" borderId="14" xfId="2" applyFont="1" applyBorder="1" applyAlignment="1">
      <alignment horizontal="center"/>
    </xf>
    <xf numFmtId="2" fontId="28" fillId="22" borderId="0" xfId="89" applyNumberFormat="1" applyFont="1" applyFill="1" applyBorder="1" applyAlignment="1">
      <alignment vertical="center"/>
    </xf>
    <xf numFmtId="0" fontId="28" fillId="88" borderId="14" xfId="0" applyFont="1" applyFill="1" applyBorder="1" applyAlignment="1">
      <alignment horizontal="center" vertical="center" wrapText="1"/>
    </xf>
    <xf numFmtId="0" fontId="28" fillId="53" borderId="14" xfId="0" applyFont="1" applyFill="1" applyBorder="1" applyAlignment="1">
      <alignment horizontal="center" vertical="center"/>
    </xf>
    <xf numFmtId="0" fontId="27" fillId="53" borderId="14"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27" fillId="0" borderId="14" xfId="0" applyFont="1" applyFill="1" applyBorder="1" applyAlignment="1">
      <alignment horizontal="center"/>
    </xf>
    <xf numFmtId="167" fontId="27" fillId="0" borderId="14" xfId="1" applyNumberFormat="1" applyFont="1" applyBorder="1" applyAlignment="1">
      <alignment horizontal="center"/>
    </xf>
    <xf numFmtId="166" fontId="5" fillId="0" borderId="66" xfId="2" applyNumberFormat="1" applyFont="1" applyBorder="1" applyAlignment="1">
      <alignment horizontal="center"/>
    </xf>
    <xf numFmtId="0" fontId="5" fillId="0" borderId="14" xfId="0" applyFont="1" applyBorder="1" applyAlignment="1">
      <alignment horizontal="center"/>
    </xf>
    <xf numFmtId="166" fontId="5" fillId="0" borderId="14" xfId="0" applyNumberFormat="1" applyFont="1" applyBorder="1" applyAlignment="1">
      <alignment horizontal="center"/>
    </xf>
    <xf numFmtId="1" fontId="61" fillId="7" borderId="14" xfId="0" applyNumberFormat="1" applyFont="1" applyFill="1" applyBorder="1" applyAlignment="1">
      <alignment horizontal="center" vertical="center"/>
    </xf>
    <xf numFmtId="0" fontId="62" fillId="19" borderId="14" xfId="0" applyFont="1" applyFill="1" applyBorder="1" applyAlignment="1">
      <alignment horizontal="center" vertical="center"/>
    </xf>
    <xf numFmtId="1" fontId="61" fillId="19" borderId="14" xfId="0" applyNumberFormat="1" applyFont="1" applyFill="1" applyBorder="1" applyAlignment="1">
      <alignment horizontal="center" vertical="center"/>
    </xf>
    <xf numFmtId="9" fontId="1" fillId="0" borderId="0" xfId="2" applyFont="1"/>
    <xf numFmtId="0" fontId="5" fillId="4" borderId="0" xfId="0" applyFont="1" applyFill="1"/>
    <xf numFmtId="0" fontId="28" fillId="4" borderId="0" xfId="0" applyFont="1" applyFill="1"/>
    <xf numFmtId="0" fontId="11" fillId="4" borderId="0" xfId="0" applyFont="1" applyFill="1" applyAlignment="1">
      <alignment wrapText="1"/>
    </xf>
    <xf numFmtId="0" fontId="11" fillId="95" borderId="40" xfId="0" applyFont="1" applyFill="1" applyBorder="1" applyAlignment="1">
      <alignment horizontal="center" vertical="top"/>
    </xf>
    <xf numFmtId="167" fontId="1" fillId="19" borderId="110" xfId="1" applyNumberFormat="1" applyFont="1" applyFill="1" applyBorder="1"/>
    <xf numFmtId="167" fontId="1" fillId="0" borderId="61" xfId="1" applyNumberFormat="1" applyFont="1" applyBorder="1"/>
    <xf numFmtId="167" fontId="1" fillId="0" borderId="47" xfId="1" applyNumberFormat="1" applyFont="1" applyBorder="1"/>
    <xf numFmtId="166" fontId="5" fillId="0" borderId="14" xfId="2" applyNumberFormat="1" applyFont="1" applyBorder="1"/>
    <xf numFmtId="166" fontId="0" fillId="0" borderId="0" xfId="0" applyNumberFormat="1"/>
    <xf numFmtId="166" fontId="5" fillId="46" borderId="14" xfId="2" applyNumberFormat="1" applyFont="1" applyFill="1" applyBorder="1"/>
    <xf numFmtId="0" fontId="5" fillId="96" borderId="14" xfId="0" applyFont="1" applyFill="1" applyBorder="1" applyAlignment="1">
      <alignment horizontal="left" vertical="center" wrapText="1"/>
    </xf>
    <xf numFmtId="166" fontId="0" fillId="96" borderId="0" xfId="0" applyNumberFormat="1" applyFill="1"/>
    <xf numFmtId="166" fontId="5" fillId="96" borderId="14" xfId="2" applyNumberFormat="1" applyFont="1" applyFill="1" applyBorder="1"/>
    <xf numFmtId="0" fontId="5" fillId="46" borderId="14" xfId="0" applyFont="1" applyFill="1" applyBorder="1" applyAlignment="1">
      <alignment horizontal="left" vertical="center" wrapText="1"/>
    </xf>
    <xf numFmtId="166" fontId="0" fillId="46" borderId="0" xfId="0" applyNumberFormat="1" applyFill="1"/>
    <xf numFmtId="0" fontId="5" fillId="19" borderId="14" xfId="0" applyFont="1" applyFill="1" applyBorder="1" applyAlignment="1">
      <alignment horizontal="left" vertical="center" wrapText="1"/>
    </xf>
    <xf numFmtId="166" fontId="5" fillId="19" borderId="14" xfId="2" applyNumberFormat="1" applyFont="1" applyFill="1" applyBorder="1"/>
    <xf numFmtId="166" fontId="0" fillId="19" borderId="0" xfId="0" applyNumberFormat="1" applyFill="1"/>
    <xf numFmtId="0" fontId="5" fillId="97" borderId="14" xfId="0" applyFont="1" applyFill="1" applyBorder="1" applyAlignment="1">
      <alignment horizontal="left" vertical="center" wrapText="1"/>
    </xf>
    <xf numFmtId="166" fontId="5" fillId="97" borderId="14" xfId="2" applyNumberFormat="1" applyFont="1" applyFill="1" applyBorder="1"/>
    <xf numFmtId="166" fontId="0" fillId="97" borderId="0" xfId="0" applyNumberFormat="1" applyFill="1"/>
    <xf numFmtId="0" fontId="11" fillId="0" borderId="179" xfId="0" applyFont="1" applyBorder="1" applyAlignment="1">
      <alignment horizontal="center" wrapText="1"/>
    </xf>
    <xf numFmtId="9" fontId="11" fillId="0" borderId="44" xfId="2" applyFont="1" applyBorder="1" applyAlignment="1">
      <alignment horizontal="center" wrapText="1"/>
    </xf>
    <xf numFmtId="9" fontId="11" fillId="0" borderId="45" xfId="2" applyFont="1" applyBorder="1" applyAlignment="1">
      <alignment horizontal="center" wrapText="1"/>
    </xf>
    <xf numFmtId="0" fontId="20" fillId="0" borderId="48" xfId="0" applyFont="1" applyBorder="1" applyAlignment="1">
      <alignment horizontal="center" wrapText="1"/>
    </xf>
    <xf numFmtId="0" fontId="11" fillId="0" borderId="49" xfId="0" applyFont="1" applyBorder="1" applyAlignment="1">
      <alignment horizontal="center" wrapText="1"/>
    </xf>
    <xf numFmtId="0" fontId="11" fillId="0" borderId="50" xfId="0" applyFont="1" applyBorder="1" applyAlignment="1">
      <alignment horizontal="center" wrapText="1"/>
    </xf>
    <xf numFmtId="0" fontId="11" fillId="0" borderId="51" xfId="0" applyFont="1" applyBorder="1" applyAlignment="1">
      <alignment horizontal="center" wrapText="1"/>
    </xf>
    <xf numFmtId="0" fontId="11" fillId="0" borderId="53" xfId="0" applyFont="1" applyBorder="1" applyAlignment="1">
      <alignment horizontal="center" wrapText="1"/>
    </xf>
    <xf numFmtId="166" fontId="5" fillId="0" borderId="0" xfId="2" applyNumberFormat="1" applyFont="1" applyBorder="1" applyAlignment="1">
      <alignment horizontal="center" vertical="center" wrapText="1"/>
    </xf>
    <xf numFmtId="165" fontId="223" fillId="0" borderId="0" xfId="1" applyFont="1" applyBorder="1" applyAlignment="1">
      <alignment horizontal="center" vertical="top"/>
    </xf>
    <xf numFmtId="9" fontId="108" fillId="4" borderId="0" xfId="2" applyFont="1" applyFill="1" applyAlignment="1">
      <alignment horizontal="center"/>
    </xf>
    <xf numFmtId="165" fontId="108" fillId="0" borderId="0" xfId="1" applyFont="1" applyFill="1" applyAlignment="1">
      <alignment horizontal="center"/>
    </xf>
    <xf numFmtId="0" fontId="5" fillId="4" borderId="0" xfId="0" applyFont="1" applyFill="1" applyAlignment="1">
      <alignment horizontal="center"/>
    </xf>
    <xf numFmtId="9" fontId="5" fillId="0" borderId="0" xfId="2" applyFont="1" applyAlignment="1">
      <alignment vertical="center"/>
    </xf>
    <xf numFmtId="0" fontId="5" fillId="0" borderId="0" xfId="0" applyFont="1" applyAlignment="1">
      <alignment horizontal="center" vertical="center"/>
    </xf>
    <xf numFmtId="9" fontId="5" fillId="4" borderId="0" xfId="2" applyFont="1" applyFill="1" applyAlignment="1">
      <alignment horizontal="center" vertical="center"/>
    </xf>
    <xf numFmtId="0" fontId="5" fillId="4" borderId="0" xfId="0" applyFont="1" applyFill="1" applyAlignment="1">
      <alignment horizontal="center" vertical="center"/>
    </xf>
    <xf numFmtId="0" fontId="28" fillId="4" borderId="0" xfId="0" applyFont="1" applyFill="1" applyAlignment="1">
      <alignment horizontal="center" wrapText="1"/>
    </xf>
    <xf numFmtId="0" fontId="5" fillId="4" borderId="0" xfId="0" applyFont="1" applyFill="1" applyAlignment="1">
      <alignment horizontal="center" vertical="center" wrapText="1"/>
    </xf>
    <xf numFmtId="2" fontId="0" fillId="0" borderId="0" xfId="0" applyNumberFormat="1" applyAlignment="1">
      <alignment horizontal="center" wrapText="1"/>
    </xf>
    <xf numFmtId="0" fontId="0" fillId="0" borderId="38" xfId="0" applyBorder="1" applyAlignment="1">
      <alignment horizontal="center"/>
    </xf>
    <xf numFmtId="0" fontId="33" fillId="0" borderId="29" xfId="5" applyBorder="1" applyAlignment="1" applyProtection="1"/>
    <xf numFmtId="165" fontId="0" fillId="18" borderId="29" xfId="1" applyFont="1" applyFill="1" applyBorder="1" applyAlignment="1">
      <alignment horizontal="center" vertical="center"/>
    </xf>
    <xf numFmtId="0" fontId="0" fillId="0" borderId="67" xfId="0" applyBorder="1" applyAlignment="1">
      <alignment horizontal="left"/>
    </xf>
    <xf numFmtId="0" fontId="0" fillId="0" borderId="25" xfId="0" applyBorder="1" applyAlignment="1">
      <alignment horizontal="center"/>
    </xf>
    <xf numFmtId="0" fontId="0" fillId="0" borderId="0" xfId="0" applyBorder="1" applyAlignment="1">
      <alignment horizontal="right"/>
    </xf>
    <xf numFmtId="165" fontId="0" fillId="18" borderId="0" xfId="1" applyFont="1" applyFill="1" applyBorder="1" applyAlignment="1">
      <alignment horizontal="center"/>
    </xf>
    <xf numFmtId="0" fontId="0" fillId="0" borderId="71" xfId="0" applyBorder="1" applyAlignment="1">
      <alignment horizontal="left"/>
    </xf>
    <xf numFmtId="0" fontId="0" fillId="0" borderId="40" xfId="0" applyBorder="1" applyAlignment="1">
      <alignment horizontal="center"/>
    </xf>
    <xf numFmtId="0" fontId="0" fillId="0" borderId="36" xfId="0" applyBorder="1" applyAlignment="1">
      <alignment horizontal="right"/>
    </xf>
    <xf numFmtId="165" fontId="0" fillId="18" borderId="36" xfId="1" applyFont="1" applyFill="1" applyBorder="1" applyAlignment="1">
      <alignment horizontal="center"/>
    </xf>
    <xf numFmtId="0" fontId="0" fillId="0" borderId="41" xfId="0" applyBorder="1" applyAlignment="1">
      <alignment horizontal="left"/>
    </xf>
    <xf numFmtId="164" fontId="0" fillId="0" borderId="29" xfId="4" applyFont="1" applyBorder="1" applyAlignment="1">
      <alignment horizontal="center"/>
    </xf>
    <xf numFmtId="164" fontId="0" fillId="18" borderId="29" xfId="4" applyFont="1" applyFill="1" applyBorder="1" applyAlignment="1">
      <alignment horizontal="center"/>
    </xf>
    <xf numFmtId="164" fontId="0" fillId="0" borderId="0" xfId="4" applyFont="1" applyBorder="1" applyAlignment="1">
      <alignment horizontal="center"/>
    </xf>
    <xf numFmtId="164" fontId="0" fillId="18" borderId="0" xfId="4" applyFont="1" applyFill="1" applyBorder="1" applyAlignment="1">
      <alignment horizontal="center"/>
    </xf>
    <xf numFmtId="164" fontId="0" fillId="0" borderId="36" xfId="4" applyFont="1" applyBorder="1" applyAlignment="1">
      <alignment horizontal="center"/>
    </xf>
    <xf numFmtId="164" fontId="0" fillId="18" borderId="36" xfId="4" applyFont="1" applyFill="1" applyBorder="1" applyAlignment="1">
      <alignment horizontal="center"/>
    </xf>
    <xf numFmtId="2" fontId="0" fillId="0" borderId="29" xfId="0" applyNumberFormat="1" applyBorder="1" applyAlignment="1">
      <alignment horizontal="center"/>
    </xf>
    <xf numFmtId="2" fontId="0" fillId="18" borderId="29" xfId="0" applyNumberFormat="1" applyFill="1" applyBorder="1" applyAlignment="1">
      <alignment horizontal="center"/>
    </xf>
    <xf numFmtId="2" fontId="0" fillId="0" borderId="0" xfId="0" applyNumberFormat="1" applyBorder="1" applyAlignment="1">
      <alignment horizontal="center"/>
    </xf>
    <xf numFmtId="2" fontId="0" fillId="18" borderId="0" xfId="0" applyNumberFormat="1" applyFill="1" applyBorder="1" applyAlignment="1">
      <alignment horizontal="center"/>
    </xf>
    <xf numFmtId="2" fontId="0" fillId="0" borderId="36" xfId="0" applyNumberFormat="1" applyBorder="1" applyAlignment="1">
      <alignment horizontal="center"/>
    </xf>
    <xf numFmtId="2" fontId="0" fillId="18" borderId="36" xfId="0" applyNumberFormat="1" applyFill="1" applyBorder="1" applyAlignment="1">
      <alignment horizontal="center"/>
    </xf>
    <xf numFmtId="166" fontId="21" fillId="35" borderId="7" xfId="0" applyNumberFormat="1" applyFont="1" applyFill="1" applyBorder="1"/>
    <xf numFmtId="166" fontId="21" fillId="35" borderId="7" xfId="16" applyNumberFormat="1" applyFont="1" applyFill="1" applyBorder="1"/>
    <xf numFmtId="0" fontId="21" fillId="46" borderId="0" xfId="0" applyFont="1" applyFill="1"/>
    <xf numFmtId="170" fontId="132" fillId="4" borderId="53" xfId="0" applyNumberFormat="1" applyFont="1" applyFill="1" applyBorder="1" applyAlignment="1">
      <alignment horizontal="center"/>
    </xf>
    <xf numFmtId="170" fontId="132" fillId="4" borderId="110" xfId="0" applyNumberFormat="1" applyFont="1" applyFill="1" applyBorder="1" applyAlignment="1">
      <alignment horizontal="center"/>
    </xf>
    <xf numFmtId="170" fontId="132" fillId="4" borderId="57" xfId="0" applyNumberFormat="1" applyFont="1" applyFill="1" applyBorder="1" applyAlignment="1">
      <alignment horizontal="center"/>
    </xf>
    <xf numFmtId="165" fontId="0" fillId="0" borderId="29" xfId="1" applyFont="1" applyBorder="1" applyAlignment="1">
      <alignment horizontal="center"/>
    </xf>
    <xf numFmtId="170" fontId="213" fillId="36" borderId="7" xfId="0" applyNumberFormat="1" applyFont="1" applyFill="1" applyBorder="1" applyAlignment="1">
      <alignment horizontal="center"/>
    </xf>
    <xf numFmtId="170" fontId="213" fillId="36" borderId="9" xfId="0" applyNumberFormat="1" applyFont="1" applyFill="1" applyBorder="1" applyAlignment="1">
      <alignment horizontal="center"/>
    </xf>
    <xf numFmtId="165" fontId="0" fillId="0" borderId="0" xfId="1" applyFont="1" applyBorder="1" applyAlignment="1">
      <alignment horizontal="center"/>
    </xf>
    <xf numFmtId="165" fontId="0" fillId="0" borderId="36" xfId="1" applyFont="1" applyBorder="1" applyAlignment="1">
      <alignment horizontal="center"/>
    </xf>
    <xf numFmtId="170" fontId="0" fillId="0" borderId="116" xfId="0" applyNumberFormat="1" applyFont="1" applyBorder="1"/>
    <xf numFmtId="0" fontId="0" fillId="0" borderId="31" xfId="0" applyFont="1" applyBorder="1"/>
    <xf numFmtId="170" fontId="131" fillId="4" borderId="326" xfId="0" applyNumberFormat="1" applyFont="1" applyFill="1" applyBorder="1" applyAlignment="1">
      <alignment horizontal="center"/>
    </xf>
    <xf numFmtId="3" fontId="182" fillId="0" borderId="0" xfId="87" applyNumberFormat="1" applyFont="1" applyFill="1" applyBorder="1" applyAlignment="1">
      <alignment horizontal="center"/>
    </xf>
    <xf numFmtId="9" fontId="181" fillId="19" borderId="0" xfId="2" applyFont="1" applyFill="1" applyBorder="1" applyAlignment="1">
      <alignment horizontal="center"/>
    </xf>
    <xf numFmtId="10" fontId="29" fillId="19" borderId="0" xfId="2" applyNumberFormat="1" applyFont="1" applyFill="1" applyBorder="1" applyAlignment="1">
      <alignment horizontal="center"/>
    </xf>
    <xf numFmtId="10" fontId="29" fillId="19" borderId="9" xfId="2" applyNumberFormat="1" applyFont="1" applyFill="1" applyBorder="1" applyAlignment="1">
      <alignment horizontal="center" vertical="center"/>
    </xf>
    <xf numFmtId="0" fontId="29" fillId="40" borderId="292" xfId="87" applyFont="1" applyFill="1" applyBorder="1" applyAlignment="1">
      <alignment vertical="center" wrapText="1"/>
    </xf>
    <xf numFmtId="0" fontId="29" fillId="40" borderId="0" xfId="87" applyFont="1" applyFill="1" applyAlignment="1">
      <alignment vertical="center" wrapText="1"/>
    </xf>
    <xf numFmtId="3" fontId="181" fillId="40" borderId="91" xfId="87" applyNumberFormat="1" applyFont="1" applyFill="1" applyBorder="1"/>
    <xf numFmtId="170" fontId="41" fillId="98" borderId="2" xfId="0" applyNumberFormat="1" applyFont="1" applyFill="1" applyBorder="1" applyAlignment="1">
      <alignment horizontal="center"/>
    </xf>
    <xf numFmtId="0" fontId="0" fillId="0" borderId="32" xfId="0" applyFont="1" applyBorder="1" applyAlignment="1">
      <alignment horizontal="center"/>
    </xf>
    <xf numFmtId="0" fontId="83" fillId="17" borderId="42" xfId="0" applyFont="1" applyFill="1" applyBorder="1" applyAlignment="1">
      <alignment vertical="center"/>
    </xf>
    <xf numFmtId="0" fontId="122" fillId="0" borderId="324" xfId="0" applyFont="1" applyBorder="1" applyAlignment="1">
      <alignment horizontal="center" vertical="center"/>
    </xf>
    <xf numFmtId="0" fontId="122" fillId="0" borderId="35" xfId="0" applyFont="1" applyBorder="1" applyAlignment="1">
      <alignment horizontal="center" vertical="center"/>
    </xf>
    <xf numFmtId="0" fontId="0" fillId="4" borderId="9" xfId="0" applyFont="1" applyFill="1" applyBorder="1" applyAlignment="1">
      <alignment horizontal="center" vertical="center"/>
    </xf>
    <xf numFmtId="0" fontId="99" fillId="0" borderId="0" xfId="8" applyFont="1"/>
    <xf numFmtId="0" fontId="99" fillId="0" borderId="0" xfId="8" applyFont="1" applyAlignment="1">
      <alignment horizontal="center"/>
    </xf>
    <xf numFmtId="0" fontId="99" fillId="0" borderId="0" xfId="8" applyFont="1" applyAlignment="1">
      <alignment horizontal="center" wrapText="1"/>
    </xf>
    <xf numFmtId="0" fontId="99" fillId="0" borderId="0" xfId="8" applyFont="1" applyAlignment="1">
      <alignment horizontal="right"/>
    </xf>
    <xf numFmtId="165" fontId="99" fillId="0" borderId="0" xfId="1" applyFont="1"/>
    <xf numFmtId="0" fontId="99" fillId="0" borderId="25" xfId="8" applyFont="1" applyFill="1" applyBorder="1" applyAlignment="1">
      <alignment horizontal="left"/>
    </xf>
    <xf numFmtId="0" fontId="21" fillId="0" borderId="0" xfId="8" applyFont="1" applyAlignment="1">
      <alignment horizontal="left"/>
    </xf>
    <xf numFmtId="0" fontId="99" fillId="0" borderId="38" xfId="8" applyFont="1" applyBorder="1" applyAlignment="1">
      <alignment horizontal="right"/>
    </xf>
    <xf numFmtId="0" fontId="21" fillId="0" borderId="29" xfId="8" applyFont="1" applyBorder="1"/>
    <xf numFmtId="166" fontId="21" fillId="0" borderId="29" xfId="2" applyNumberFormat="1" applyFont="1" applyBorder="1"/>
    <xf numFmtId="0" fontId="99" fillId="0" borderId="29" xfId="8" applyFont="1" applyBorder="1" applyAlignment="1">
      <alignment horizontal="left"/>
    </xf>
    <xf numFmtId="0" fontId="21" fillId="0" borderId="67" xfId="8" applyFont="1" applyBorder="1"/>
    <xf numFmtId="0" fontId="21" fillId="0" borderId="0" xfId="8" applyFont="1" applyBorder="1"/>
    <xf numFmtId="9" fontId="21" fillId="0" borderId="0" xfId="2" applyFont="1" applyBorder="1"/>
    <xf numFmtId="0" fontId="21" fillId="0" borderId="71" xfId="8" applyFont="1" applyBorder="1"/>
    <xf numFmtId="0" fontId="99" fillId="0" borderId="40" xfId="8" applyFont="1" applyFill="1" applyBorder="1"/>
    <xf numFmtId="0" fontId="21" fillId="0" borderId="36" xfId="8" applyFont="1" applyBorder="1"/>
    <xf numFmtId="9" fontId="21" fillId="0" borderId="36" xfId="2" applyFont="1" applyBorder="1"/>
    <xf numFmtId="0" fontId="99" fillId="0" borderId="40" xfId="8" applyFont="1" applyFill="1" applyBorder="1" applyAlignment="1">
      <alignment horizontal="left"/>
    </xf>
    <xf numFmtId="0" fontId="21" fillId="0" borderId="41" xfId="8" applyFont="1" applyBorder="1"/>
    <xf numFmtId="0" fontId="61" fillId="86" borderId="29" xfId="0" applyFont="1" applyFill="1" applyBorder="1"/>
    <xf numFmtId="0" fontId="61" fillId="86" borderId="29" xfId="0" applyFont="1" applyFill="1" applyBorder="1" applyAlignment="1">
      <alignment horizontal="center"/>
    </xf>
    <xf numFmtId="0" fontId="0" fillId="86" borderId="67" xfId="0" applyFill="1" applyBorder="1" applyAlignment="1">
      <alignment horizontal="left"/>
    </xf>
    <xf numFmtId="0" fontId="33" fillId="0" borderId="0" xfId="5" applyBorder="1" applyAlignment="1" applyProtection="1"/>
    <xf numFmtId="3" fontId="0" fillId="18" borderId="0" xfId="0" applyNumberFormat="1" applyFill="1" applyBorder="1" applyAlignment="1">
      <alignment horizontal="center"/>
    </xf>
    <xf numFmtId="9" fontId="0" fillId="0" borderId="0" xfId="2" applyFont="1" applyBorder="1" applyAlignment="1">
      <alignment horizontal="center"/>
    </xf>
    <xf numFmtId="10" fontId="0" fillId="18" borderId="0" xfId="2" applyNumberFormat="1" applyFont="1" applyFill="1" applyBorder="1" applyAlignment="1">
      <alignment horizontal="center"/>
    </xf>
    <xf numFmtId="0" fontId="0" fillId="0" borderId="36" xfId="0" applyBorder="1" applyAlignment="1">
      <alignment horizontal="center"/>
    </xf>
    <xf numFmtId="3" fontId="0" fillId="18" borderId="36" xfId="0" applyNumberFormat="1" applyFill="1" applyBorder="1" applyAlignment="1">
      <alignment horizontal="center"/>
    </xf>
    <xf numFmtId="0" fontId="0" fillId="0" borderId="0" xfId="0" applyFill="1" applyAlignment="1">
      <alignment horizontal="left"/>
    </xf>
    <xf numFmtId="0" fontId="61" fillId="21" borderId="29" xfId="0" applyFont="1" applyFill="1" applyBorder="1" applyAlignment="1">
      <alignment horizontal="center"/>
    </xf>
    <xf numFmtId="3" fontId="0" fillId="21" borderId="0" xfId="0" applyNumberFormat="1" applyFill="1" applyBorder="1" applyAlignment="1">
      <alignment horizontal="center"/>
    </xf>
    <xf numFmtId="9" fontId="0" fillId="21" borderId="0" xfId="2" applyFont="1" applyFill="1" applyBorder="1" applyAlignment="1">
      <alignment horizontal="center"/>
    </xf>
    <xf numFmtId="0" fontId="0" fillId="21" borderId="36" xfId="0" applyFill="1" applyBorder="1" applyAlignment="1">
      <alignment horizontal="center"/>
    </xf>
    <xf numFmtId="0" fontId="0" fillId="21" borderId="27" xfId="0" applyFill="1" applyBorder="1" applyAlignment="1">
      <alignment horizontal="left" vertical="center"/>
    </xf>
    <xf numFmtId="0" fontId="0" fillId="21" borderId="36" xfId="0" applyFill="1" applyBorder="1" applyAlignment="1">
      <alignment horizontal="left" vertical="center"/>
    </xf>
    <xf numFmtId="170" fontId="0" fillId="21" borderId="0" xfId="0" applyNumberFormat="1" applyFill="1" applyAlignment="1">
      <alignment horizontal="center" wrapText="1"/>
    </xf>
    <xf numFmtId="164" fontId="0" fillId="21" borderId="0" xfId="4" applyFont="1" applyFill="1" applyAlignment="1">
      <alignment horizontal="center"/>
    </xf>
    <xf numFmtId="0" fontId="0" fillId="21" borderId="0" xfId="0" applyFill="1" applyAlignment="1">
      <alignment horizontal="left"/>
    </xf>
    <xf numFmtId="0" fontId="61" fillId="21" borderId="0" xfId="0" applyFont="1" applyFill="1" applyAlignment="1">
      <alignment horizontal="center"/>
    </xf>
    <xf numFmtId="9" fontId="0" fillId="21" borderId="0" xfId="0" applyNumberFormat="1" applyFill="1" applyAlignment="1">
      <alignment horizontal="center"/>
    </xf>
    <xf numFmtId="0" fontId="0" fillId="21" borderId="0" xfId="0" applyFill="1" applyAlignment="1">
      <alignment horizontal="center"/>
    </xf>
    <xf numFmtId="165" fontId="0" fillId="21" borderId="29" xfId="1" applyFont="1" applyFill="1" applyBorder="1" applyAlignment="1">
      <alignment horizontal="center" vertical="center"/>
    </xf>
    <xf numFmtId="165" fontId="0" fillId="21" borderId="0" xfId="1" applyFont="1" applyFill="1" applyBorder="1" applyAlignment="1">
      <alignment horizontal="center"/>
    </xf>
    <xf numFmtId="165" fontId="0" fillId="21" borderId="36" xfId="1" applyFont="1" applyFill="1" applyBorder="1" applyAlignment="1">
      <alignment horizontal="center"/>
    </xf>
    <xf numFmtId="164" fontId="0" fillId="21" borderId="29" xfId="4" applyFont="1" applyFill="1" applyBorder="1" applyAlignment="1">
      <alignment horizontal="center"/>
    </xf>
    <xf numFmtId="164" fontId="0" fillId="21" borderId="0" xfId="4" applyFont="1" applyFill="1" applyBorder="1" applyAlignment="1">
      <alignment horizontal="center"/>
    </xf>
    <xf numFmtId="164" fontId="0" fillId="21" borderId="36" xfId="4" applyFont="1" applyFill="1" applyBorder="1" applyAlignment="1">
      <alignment horizontal="center"/>
    </xf>
    <xf numFmtId="2" fontId="0" fillId="21" borderId="29" xfId="0" applyNumberFormat="1" applyFill="1" applyBorder="1" applyAlignment="1">
      <alignment horizontal="center"/>
    </xf>
    <xf numFmtId="2" fontId="0" fillId="21" borderId="0" xfId="0" applyNumberFormat="1" applyFill="1" applyBorder="1" applyAlignment="1">
      <alignment horizontal="center"/>
    </xf>
    <xf numFmtId="2" fontId="0" fillId="21" borderId="36" xfId="0" applyNumberFormat="1" applyFill="1" applyBorder="1" applyAlignment="1">
      <alignment horizontal="center"/>
    </xf>
    <xf numFmtId="0" fontId="0" fillId="0" borderId="0" xfId="0" applyAlignment="1">
      <alignment horizontal="center"/>
    </xf>
    <xf numFmtId="0" fontId="61" fillId="0" borderId="0" xfId="0" applyFont="1" applyFill="1"/>
    <xf numFmtId="0" fontId="0" fillId="0" borderId="0" xfId="0" applyFont="1" applyFill="1"/>
    <xf numFmtId="170" fontId="6" fillId="22" borderId="0" xfId="0" applyNumberFormat="1" applyFont="1" applyFill="1" applyBorder="1" applyAlignment="1">
      <alignment horizontal="left" vertical="center"/>
    </xf>
    <xf numFmtId="170" fontId="7" fillId="22" borderId="0" xfId="0" applyNumberFormat="1" applyFont="1" applyFill="1" applyBorder="1" applyAlignment="1">
      <alignment horizontal="center" vertical="center"/>
    </xf>
    <xf numFmtId="170" fontId="6" fillId="22" borderId="0" xfId="0" applyNumberFormat="1" applyFont="1" applyFill="1" applyBorder="1" applyAlignment="1">
      <alignment horizontal="center" vertical="center"/>
    </xf>
    <xf numFmtId="170" fontId="7" fillId="22" borderId="0" xfId="0" applyNumberFormat="1" applyFont="1" applyFill="1" applyBorder="1" applyAlignment="1">
      <alignment horizontal="left" vertical="center"/>
    </xf>
    <xf numFmtId="3" fontId="5" fillId="0" borderId="11" xfId="0" applyNumberFormat="1" applyFont="1" applyBorder="1"/>
    <xf numFmtId="3" fontId="7" fillId="0" borderId="170"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327" xfId="0" applyNumberFormat="1" applyFont="1" applyFill="1" applyBorder="1"/>
    <xf numFmtId="0" fontId="5" fillId="0" borderId="0" xfId="0" applyFont="1" applyAlignment="1">
      <alignment horizontal="left" wrapText="1"/>
    </xf>
    <xf numFmtId="0" fontId="5" fillId="0" borderId="38" xfId="0" applyFont="1" applyBorder="1"/>
    <xf numFmtId="0" fontId="5" fillId="0" borderId="29" xfId="0" applyFont="1" applyBorder="1"/>
    <xf numFmtId="0" fontId="5" fillId="0" borderId="14" xfId="0" applyFont="1" applyFill="1" applyBorder="1" applyAlignment="1">
      <alignment wrapText="1"/>
    </xf>
    <xf numFmtId="0" fontId="5" fillId="4" borderId="14" xfId="0" applyFont="1" applyFill="1" applyBorder="1" applyAlignment="1">
      <alignment horizontal="center" vertical="center" wrapText="1"/>
    </xf>
    <xf numFmtId="0" fontId="5" fillId="0" borderId="40"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7" borderId="0" xfId="0" applyNumberFormat="1" applyFont="1" applyFill="1" applyAlignment="1">
      <alignment horizontal="left" wrapText="1"/>
    </xf>
    <xf numFmtId="3" fontId="5" fillId="7" borderId="0" xfId="0" applyNumberFormat="1" applyFont="1" applyFill="1" applyAlignment="1">
      <alignment wrapText="1"/>
    </xf>
    <xf numFmtId="3" fontId="7" fillId="36" borderId="17" xfId="0" applyNumberFormat="1" applyFont="1" applyFill="1" applyBorder="1" applyAlignment="1">
      <alignment horizontal="left" wrapText="1"/>
    </xf>
    <xf numFmtId="3" fontId="5" fillId="0" borderId="54" xfId="0" applyNumberFormat="1" applyFont="1" applyBorder="1" applyAlignment="1">
      <alignment horizontal="left" wrapText="1"/>
    </xf>
    <xf numFmtId="3" fontId="5" fillId="0" borderId="11" xfId="0" applyNumberFormat="1" applyFont="1" applyBorder="1" applyAlignment="1">
      <alignment wrapText="1"/>
    </xf>
    <xf numFmtId="9" fontId="5" fillId="0" borderId="14" xfId="0" applyNumberFormat="1" applyFont="1" applyBorder="1"/>
    <xf numFmtId="9" fontId="5" fillId="7" borderId="14" xfId="0" applyNumberFormat="1" applyFont="1" applyFill="1" applyBorder="1"/>
    <xf numFmtId="3" fontId="5" fillId="99" borderId="0" xfId="0" applyNumberFormat="1" applyFont="1" applyFill="1" applyAlignment="1">
      <alignment wrapText="1"/>
    </xf>
    <xf numFmtId="9" fontId="5" fillId="99" borderId="14" xfId="0" applyNumberFormat="1" applyFont="1" applyFill="1" applyBorder="1"/>
    <xf numFmtId="9" fontId="5" fillId="99" borderId="18" xfId="0" applyNumberFormat="1" applyFont="1" applyFill="1" applyBorder="1"/>
    <xf numFmtId="166" fontId="5" fillId="0" borderId="14" xfId="2" applyNumberFormat="1" applyFont="1" applyFill="1" applyBorder="1"/>
    <xf numFmtId="166" fontId="5" fillId="0" borderId="14" xfId="2" applyNumberFormat="1" applyFont="1" applyBorder="1" applyAlignment="1">
      <alignment horizontal="center" vertical="center"/>
    </xf>
    <xf numFmtId="166" fontId="5" fillId="0" borderId="18" xfId="2" applyNumberFormat="1" applyFont="1" applyFill="1" applyBorder="1"/>
    <xf numFmtId="166" fontId="5" fillId="0" borderId="18" xfId="2" applyNumberFormat="1" applyFont="1" applyBorder="1" applyAlignment="1">
      <alignment horizontal="center" vertical="center"/>
    </xf>
    <xf numFmtId="166" fontId="5" fillId="0" borderId="52" xfId="2" applyNumberFormat="1" applyFont="1" applyFill="1" applyBorder="1"/>
    <xf numFmtId="166" fontId="5" fillId="0" borderId="52" xfId="2" applyNumberFormat="1" applyFont="1" applyBorder="1" applyAlignment="1">
      <alignment horizontal="center" vertical="center"/>
    </xf>
    <xf numFmtId="166" fontId="5" fillId="0" borderId="52" xfId="2" applyNumberFormat="1" applyFont="1" applyBorder="1"/>
    <xf numFmtId="166" fontId="5" fillId="0" borderId="53" xfId="0" applyNumberFormat="1" applyFont="1" applyBorder="1"/>
    <xf numFmtId="0" fontId="7" fillId="0" borderId="0" xfId="0" applyFont="1" applyFill="1" applyBorder="1" applyAlignment="1">
      <alignment horizontal="left"/>
    </xf>
    <xf numFmtId="0" fontId="28" fillId="0" borderId="0" xfId="0" applyFont="1" applyAlignment="1">
      <alignment wrapText="1"/>
    </xf>
    <xf numFmtId="17" fontId="5" fillId="0" borderId="0" xfId="0" applyNumberFormat="1" applyFont="1" applyAlignment="1">
      <alignment horizontal="center" wrapText="1"/>
    </xf>
    <xf numFmtId="9" fontId="5" fillId="0" borderId="14" xfId="2" applyNumberFormat="1" applyFont="1" applyBorder="1"/>
    <xf numFmtId="9" fontId="224" fillId="0" borderId="14" xfId="2" applyNumberFormat="1" applyFont="1" applyBorder="1"/>
    <xf numFmtId="9" fontId="225" fillId="0" borderId="14" xfId="2" applyNumberFormat="1" applyFont="1" applyBorder="1"/>
    <xf numFmtId="9" fontId="225" fillId="0" borderId="18" xfId="2" applyNumberFormat="1" applyFont="1" applyBorder="1"/>
    <xf numFmtId="0" fontId="64" fillId="0" borderId="0" xfId="0" applyFont="1" applyAlignment="1">
      <alignment wrapText="1"/>
    </xf>
    <xf numFmtId="17" fontId="11" fillId="0" borderId="0" xfId="0" applyNumberFormat="1" applyFont="1" applyAlignment="1">
      <alignment horizontal="center" wrapText="1"/>
    </xf>
    <xf numFmtId="0" fontId="5" fillId="0" borderId="32" xfId="0" applyFont="1" applyBorder="1" applyAlignment="1">
      <alignment horizontal="center" wrapText="1"/>
    </xf>
    <xf numFmtId="9" fontId="10" fillId="0" borderId="180" xfId="2" applyFont="1" applyBorder="1" applyAlignment="1">
      <alignment horizontal="center" vertical="center" wrapText="1"/>
    </xf>
    <xf numFmtId="9" fontId="0" fillId="0" borderId="7" xfId="2" applyFont="1" applyBorder="1"/>
    <xf numFmtId="1" fontId="5" fillId="0" borderId="31" xfId="0" applyNumberFormat="1" applyFont="1" applyBorder="1"/>
    <xf numFmtId="1" fontId="5" fillId="0" borderId="32" xfId="0" applyNumberFormat="1" applyFont="1" applyBorder="1"/>
    <xf numFmtId="0" fontId="5" fillId="0" borderId="39" xfId="0" applyFont="1" applyBorder="1"/>
    <xf numFmtId="1" fontId="5" fillId="0" borderId="0" xfId="0" applyNumberFormat="1" applyFont="1" applyBorder="1"/>
    <xf numFmtId="1" fontId="5" fillId="0" borderId="7" xfId="0" applyNumberFormat="1" applyFont="1" applyBorder="1"/>
    <xf numFmtId="0" fontId="5" fillId="0" borderId="54" xfId="0" applyFont="1" applyBorder="1"/>
    <xf numFmtId="1" fontId="5" fillId="0" borderId="11" xfId="0" applyNumberFormat="1" applyFont="1" applyBorder="1"/>
    <xf numFmtId="1" fontId="5" fillId="0" borderId="104" xfId="0" applyNumberFormat="1" applyFont="1" applyBorder="1"/>
    <xf numFmtId="9" fontId="10" fillId="0" borderId="51" xfId="2" applyFont="1" applyBorder="1" applyAlignment="1">
      <alignment horizontal="center" vertical="center" wrapText="1"/>
    </xf>
    <xf numFmtId="0" fontId="5" fillId="0" borderId="42" xfId="0" applyFont="1" applyBorder="1" applyAlignment="1">
      <alignment horizontal="center" vertical="center"/>
    </xf>
    <xf numFmtId="0" fontId="5" fillId="0" borderId="35"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7" xfId="0" applyFont="1" applyBorder="1" applyAlignment="1">
      <alignment horizontal="center" wrapText="1"/>
    </xf>
    <xf numFmtId="0" fontId="0" fillId="0" borderId="39" xfId="0" applyBorder="1" applyAlignment="1">
      <alignment horizontal="center"/>
    </xf>
    <xf numFmtId="0" fontId="0" fillId="0" borderId="7" xfId="0" applyBorder="1" applyAlignment="1">
      <alignment horizontal="center"/>
    </xf>
    <xf numFmtId="3" fontId="10" fillId="0" borderId="10" xfId="0" applyNumberFormat="1" applyFont="1" applyBorder="1" applyAlignment="1">
      <alignment horizontal="right" vertical="top"/>
    </xf>
    <xf numFmtId="167" fontId="0" fillId="0" borderId="0" xfId="1" applyNumberFormat="1" applyFont="1" applyBorder="1"/>
    <xf numFmtId="3" fontId="10" fillId="0" borderId="180" xfId="0" applyNumberFormat="1" applyFont="1" applyBorder="1" applyAlignment="1">
      <alignment horizontal="left" vertical="top" wrapText="1"/>
    </xf>
    <xf numFmtId="0" fontId="0" fillId="0" borderId="54" xfId="0" applyBorder="1"/>
    <xf numFmtId="167" fontId="0" fillId="0" borderId="11" xfId="1" applyNumberFormat="1" applyFont="1" applyBorder="1"/>
    <xf numFmtId="0" fontId="0" fillId="0" borderId="54" xfId="0" applyBorder="1" applyAlignment="1">
      <alignment horizontal="center" vertical="center" wrapText="1"/>
    </xf>
    <xf numFmtId="0" fontId="0" fillId="0" borderId="11" xfId="0" applyBorder="1" applyAlignment="1">
      <alignment horizontal="center" vertical="center" wrapText="1"/>
    </xf>
    <xf numFmtId="0" fontId="0" fillId="21" borderId="54" xfId="0" applyFill="1" applyBorder="1" applyAlignment="1">
      <alignment horizontal="center" vertical="center" wrapText="1"/>
    </xf>
    <xf numFmtId="0" fontId="11" fillId="0" borderId="104" xfId="0" applyFont="1" applyBorder="1" applyAlignment="1">
      <alignment horizontal="center" vertical="center" wrapText="1"/>
    </xf>
    <xf numFmtId="0" fontId="0" fillId="21" borderId="53" xfId="0" applyFill="1" applyBorder="1" applyAlignment="1">
      <alignment horizontal="center" vertical="center" wrapText="1"/>
    </xf>
    <xf numFmtId="3" fontId="10" fillId="0" borderId="110" xfId="0" applyNumberFormat="1" applyFont="1" applyBorder="1" applyAlignment="1">
      <alignment vertical="center"/>
    </xf>
    <xf numFmtId="167" fontId="0" fillId="21" borderId="110" xfId="1" applyNumberFormat="1" applyFont="1" applyFill="1" applyBorder="1"/>
    <xf numFmtId="167" fontId="0" fillId="21" borderId="53" xfId="1" applyNumberFormat="1" applyFont="1" applyFill="1" applyBorder="1"/>
    <xf numFmtId="9" fontId="0" fillId="21" borderId="39" xfId="2" applyFont="1" applyFill="1" applyBorder="1" applyAlignment="1">
      <alignment horizontal="center"/>
    </xf>
    <xf numFmtId="9" fontId="0" fillId="0" borderId="7" xfId="2" applyFont="1" applyBorder="1" applyAlignment="1">
      <alignment horizontal="center"/>
    </xf>
    <xf numFmtId="9" fontId="0" fillId="21" borderId="54" xfId="2" applyFont="1" applyFill="1" applyBorder="1" applyAlignment="1">
      <alignment horizontal="center"/>
    </xf>
    <xf numFmtId="9" fontId="0" fillId="0" borderId="104" xfId="2" applyFont="1" applyBorder="1" applyAlignment="1">
      <alignment horizontal="center"/>
    </xf>
    <xf numFmtId="0" fontId="20" fillId="19" borderId="0" xfId="0" applyFont="1" applyFill="1"/>
    <xf numFmtId="2" fontId="20" fillId="0" borderId="0" xfId="0" applyNumberFormat="1" applyFont="1" applyFill="1"/>
    <xf numFmtId="9" fontId="226" fillId="0" borderId="0" xfId="2" applyFont="1" applyFill="1" applyBorder="1" applyAlignment="1">
      <alignment horizontal="center"/>
    </xf>
    <xf numFmtId="0" fontId="176" fillId="0" borderId="0" xfId="0" applyFont="1" applyFill="1"/>
    <xf numFmtId="0" fontId="20" fillId="0" borderId="0" xfId="0" applyFont="1" applyAlignment="1">
      <alignment vertical="center" wrapText="1"/>
    </xf>
    <xf numFmtId="2" fontId="20" fillId="19" borderId="0" xfId="0" applyNumberFormat="1" applyFont="1" applyFill="1"/>
    <xf numFmtId="0" fontId="20" fillId="0" borderId="0" xfId="0" applyFont="1" applyFill="1"/>
    <xf numFmtId="0" fontId="13" fillId="0" borderId="0" xfId="0" applyFont="1" applyFill="1" applyBorder="1" applyAlignment="1">
      <alignment horizontal="center" vertical="center" wrapText="1"/>
    </xf>
    <xf numFmtId="9" fontId="13" fillId="0" borderId="0" xfId="2" applyFont="1" applyFill="1" applyBorder="1" applyAlignment="1">
      <alignment horizontal="center"/>
    </xf>
    <xf numFmtId="10" fontId="20" fillId="0" borderId="0" xfId="2" applyNumberFormat="1" applyFont="1" applyFill="1" applyBorder="1" applyAlignment="1">
      <alignment horizontal="center"/>
    </xf>
    <xf numFmtId="10" fontId="20" fillId="19" borderId="0" xfId="2" applyNumberFormat="1" applyFont="1" applyFill="1" applyBorder="1" applyAlignment="1">
      <alignment horizontal="center"/>
    </xf>
    <xf numFmtId="165" fontId="20" fillId="0" borderId="0" xfId="1" applyFont="1" applyAlignment="1">
      <alignment wrapText="1"/>
    </xf>
    <xf numFmtId="0" fontId="11" fillId="0" borderId="0" xfId="0" applyFont="1" applyAlignment="1">
      <alignment horizontal="center" vertical="center" wrapText="1"/>
    </xf>
    <xf numFmtId="0" fontId="0" fillId="0" borderId="14" xfId="0" applyBorder="1" applyAlignment="1">
      <alignment vertical="center" wrapText="1"/>
    </xf>
    <xf numFmtId="0" fontId="61" fillId="0" borderId="14" xfId="0" applyFont="1" applyBorder="1" applyAlignment="1">
      <alignment horizontal="center" vertical="center" wrapText="1"/>
    </xf>
    <xf numFmtId="166" fontId="0" fillId="0" borderId="14" xfId="2" applyNumberFormat="1" applyFont="1" applyBorder="1" applyAlignment="1">
      <alignment vertical="center" wrapText="1"/>
    </xf>
    <xf numFmtId="0" fontId="64" fillId="0" borderId="0" xfId="0" applyFont="1" applyAlignment="1">
      <alignment horizontal="center" wrapText="1"/>
    </xf>
    <xf numFmtId="0" fontId="28" fillId="39" borderId="0" xfId="0" applyFont="1" applyFill="1" applyBorder="1" applyAlignment="1">
      <alignment horizontal="center" vertical="center" wrapText="1"/>
    </xf>
    <xf numFmtId="0" fontId="186" fillId="14" borderId="0" xfId="87" applyFont="1" applyFill="1" applyAlignment="1">
      <alignment horizontal="center"/>
    </xf>
    <xf numFmtId="9" fontId="105" fillId="20" borderId="0" xfId="2" applyFont="1" applyFill="1" applyBorder="1" applyAlignment="1">
      <alignment horizontal="center" vertical="center"/>
    </xf>
    <xf numFmtId="3" fontId="105" fillId="20" borderId="0" xfId="0" applyNumberFormat="1" applyFont="1" applyFill="1" applyBorder="1"/>
    <xf numFmtId="166" fontId="2" fillId="11" borderId="5" xfId="2" applyNumberFormat="1" applyFont="1" applyFill="1" applyBorder="1" applyAlignment="1">
      <alignment horizontal="center" vertical="center" wrapText="1"/>
    </xf>
    <xf numFmtId="166" fontId="0" fillId="0" borderId="6" xfId="2" applyNumberFormat="1" applyFont="1" applyBorder="1" applyAlignment="1">
      <alignment horizontal="center"/>
    </xf>
    <xf numFmtId="166" fontId="0" fillId="20" borderId="6" xfId="2" applyNumberFormat="1" applyFont="1" applyFill="1" applyBorder="1" applyAlignment="1">
      <alignment horizontal="center"/>
    </xf>
    <xf numFmtId="166" fontId="2" fillId="0" borderId="5" xfId="2" applyNumberFormat="1" applyFont="1" applyBorder="1" applyAlignment="1">
      <alignment horizontal="center"/>
    </xf>
    <xf numFmtId="166" fontId="176" fillId="85" borderId="5" xfId="2" applyNumberFormat="1" applyFont="1" applyFill="1" applyBorder="1" applyAlignment="1">
      <alignment horizontal="center"/>
    </xf>
    <xf numFmtId="0" fontId="227" fillId="85" borderId="0" xfId="0" applyFont="1" applyFill="1" applyAlignment="1">
      <alignment horizontal="center"/>
    </xf>
    <xf numFmtId="166" fontId="176" fillId="0" borderId="0" xfId="2" applyNumberFormat="1" applyFont="1" applyFill="1"/>
    <xf numFmtId="166" fontId="176" fillId="85" borderId="0" xfId="2" applyNumberFormat="1" applyFont="1" applyFill="1" applyAlignment="1">
      <alignment horizontal="center"/>
    </xf>
    <xf numFmtId="166" fontId="225" fillId="4" borderId="5" xfId="2" applyNumberFormat="1" applyFont="1" applyFill="1" applyBorder="1" applyAlignment="1">
      <alignment horizontal="center"/>
    </xf>
    <xf numFmtId="3" fontId="225" fillId="4" borderId="54" xfId="0" applyNumberFormat="1" applyFont="1" applyFill="1" applyBorder="1"/>
    <xf numFmtId="3" fontId="225" fillId="4" borderId="8" xfId="0" applyNumberFormat="1" applyFont="1" applyFill="1" applyBorder="1" applyAlignment="1">
      <alignment horizontal="center"/>
    </xf>
    <xf numFmtId="0" fontId="34" fillId="0" borderId="0" xfId="0" applyFont="1" applyAlignment="1">
      <alignment horizontal="center" vertical="center" wrapText="1"/>
    </xf>
    <xf numFmtId="0" fontId="35" fillId="0" borderId="0" xfId="0" applyFont="1" applyAlignment="1">
      <alignment horizontal="center"/>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19" borderId="54" xfId="0" applyFont="1" applyFill="1" applyBorder="1" applyAlignment="1">
      <alignment horizontal="center" vertical="center"/>
    </xf>
    <xf numFmtId="0" fontId="5" fillId="19" borderId="104" xfId="0" applyFont="1" applyFill="1" applyBorder="1" applyAlignment="1">
      <alignment horizontal="center" vertical="center"/>
    </xf>
    <xf numFmtId="0" fontId="30" fillId="19" borderId="0" xfId="0" applyFont="1" applyFill="1" applyBorder="1" applyAlignment="1">
      <alignment horizontal="left"/>
    </xf>
    <xf numFmtId="0" fontId="188" fillId="13" borderId="181" xfId="87" applyFont="1" applyFill="1" applyBorder="1" applyAlignment="1">
      <alignment horizontal="center"/>
    </xf>
    <xf numFmtId="0" fontId="188" fillId="13" borderId="0" xfId="87" applyFont="1" applyFill="1" applyBorder="1" applyAlignment="1">
      <alignment horizontal="center"/>
    </xf>
    <xf numFmtId="0" fontId="29" fillId="34" borderId="181" xfId="87" applyFont="1" applyFill="1" applyBorder="1" applyAlignment="1">
      <alignment horizontal="center"/>
    </xf>
    <xf numFmtId="0" fontId="29" fillId="34" borderId="0" xfId="87" applyFont="1" applyFill="1" applyBorder="1" applyAlignment="1">
      <alignment horizontal="center"/>
    </xf>
    <xf numFmtId="0" fontId="29" fillId="34" borderId="86" xfId="87" applyFont="1" applyFill="1" applyBorder="1" applyAlignment="1">
      <alignment horizontal="center"/>
    </xf>
    <xf numFmtId="0" fontId="189" fillId="4" borderId="182" xfId="87" applyFont="1" applyFill="1" applyBorder="1" applyAlignment="1">
      <alignment horizontal="center"/>
    </xf>
    <xf numFmtId="0" fontId="189" fillId="4" borderId="183" xfId="87" applyFont="1" applyFill="1" applyBorder="1" applyAlignment="1">
      <alignment horizontal="center"/>
    </xf>
    <xf numFmtId="0" fontId="189" fillId="4" borderId="184" xfId="87" applyFont="1" applyFill="1" applyBorder="1" applyAlignment="1">
      <alignment horizontal="center"/>
    </xf>
    <xf numFmtId="0" fontId="186" fillId="85" borderId="4" xfId="87" applyFont="1" applyFill="1" applyBorder="1" applyAlignment="1">
      <alignment horizontal="center"/>
    </xf>
    <xf numFmtId="0" fontId="186" fillId="85" borderId="185" xfId="87" applyFont="1" applyFill="1" applyBorder="1" applyAlignment="1">
      <alignment horizontal="center"/>
    </xf>
    <xf numFmtId="0" fontId="186" fillId="85" borderId="186" xfId="87" applyFont="1" applyFill="1" applyBorder="1" applyAlignment="1">
      <alignment horizontal="center"/>
    </xf>
    <xf numFmtId="0" fontId="186" fillId="35" borderId="4" xfId="87" applyFont="1" applyFill="1" applyBorder="1" applyAlignment="1">
      <alignment horizontal="center"/>
    </xf>
    <xf numFmtId="0" fontId="186" fillId="35" borderId="185" xfId="87" applyFont="1" applyFill="1" applyBorder="1" applyAlignment="1">
      <alignment horizontal="center"/>
    </xf>
    <xf numFmtId="0" fontId="186" fillId="85" borderId="182" xfId="87" applyFont="1" applyFill="1" applyBorder="1" applyAlignment="1">
      <alignment horizontal="center"/>
    </xf>
    <xf numFmtId="0" fontId="186" fillId="85" borderId="183" xfId="87" applyFont="1" applyFill="1" applyBorder="1" applyAlignment="1">
      <alignment horizontal="center"/>
    </xf>
    <xf numFmtId="0" fontId="186" fillId="85" borderId="184" xfId="87" applyFont="1" applyFill="1" applyBorder="1" applyAlignment="1">
      <alignment horizontal="center"/>
    </xf>
    <xf numFmtId="0" fontId="186" fillId="88" borderId="182" xfId="87" applyFont="1" applyFill="1" applyBorder="1" applyAlignment="1">
      <alignment horizontal="center"/>
    </xf>
    <xf numFmtId="0" fontId="186" fillId="88" borderId="183" xfId="87" applyFont="1" applyFill="1" applyBorder="1" applyAlignment="1">
      <alignment horizontal="center"/>
    </xf>
    <xf numFmtId="0" fontId="186" fillId="86" borderId="187" xfId="87" applyFont="1" applyFill="1" applyBorder="1" applyAlignment="1">
      <alignment horizontal="center"/>
    </xf>
    <xf numFmtId="0" fontId="186" fillId="86" borderId="188" xfId="87" applyFont="1" applyFill="1" applyBorder="1" applyAlignment="1">
      <alignment horizontal="center"/>
    </xf>
    <xf numFmtId="0" fontId="186" fillId="86" borderId="189" xfId="87" applyFont="1" applyFill="1" applyBorder="1" applyAlignment="1">
      <alignment horizontal="center"/>
    </xf>
    <xf numFmtId="0" fontId="186" fillId="16" borderId="190" xfId="87" applyFont="1" applyFill="1" applyBorder="1" applyAlignment="1">
      <alignment horizontal="center"/>
    </xf>
    <xf numFmtId="0" fontId="186" fillId="16" borderId="191" xfId="87" applyFont="1" applyFill="1" applyBorder="1" applyAlignment="1">
      <alignment horizontal="center"/>
    </xf>
    <xf numFmtId="0" fontId="29" fillId="85" borderId="70" xfId="87" applyFont="1" applyFill="1" applyBorder="1" applyAlignment="1">
      <alignment horizontal="center"/>
    </xf>
    <xf numFmtId="0" fontId="29" fillId="85" borderId="199" xfId="87" applyFont="1" applyFill="1" applyBorder="1" applyAlignment="1">
      <alignment horizontal="center"/>
    </xf>
    <xf numFmtId="0" fontId="186" fillId="14" borderId="0" xfId="87" applyFont="1" applyFill="1" applyAlignment="1">
      <alignment horizontal="center"/>
    </xf>
    <xf numFmtId="0" fontId="187" fillId="87" borderId="0" xfId="87" applyFont="1" applyFill="1" applyBorder="1" applyAlignment="1">
      <alignment horizontal="center"/>
    </xf>
    <xf numFmtId="0" fontId="29" fillId="85" borderId="200" xfId="87" applyFont="1" applyFill="1" applyBorder="1" applyAlignment="1">
      <alignment horizontal="center" vertical="justify"/>
    </xf>
    <xf numFmtId="0" fontId="29" fillId="85" borderId="212" xfId="87" applyFont="1" applyFill="1" applyBorder="1" applyAlignment="1">
      <alignment horizontal="center" vertical="justify"/>
    </xf>
    <xf numFmtId="0" fontId="85" fillId="0" borderId="0" xfId="87" applyFont="1" applyFill="1" applyBorder="1" applyAlignment="1">
      <alignment horizontal="center"/>
    </xf>
    <xf numFmtId="0" fontId="85" fillId="0" borderId="213" xfId="87" applyFont="1" applyFill="1" applyBorder="1" applyAlignment="1">
      <alignment horizontal="center"/>
    </xf>
    <xf numFmtId="0" fontId="29" fillId="14" borderId="144" xfId="87" applyFont="1" applyFill="1" applyBorder="1" applyAlignment="1">
      <alignment horizontal="center" vertical="justify"/>
    </xf>
    <xf numFmtId="0" fontId="29" fillId="14" borderId="211" xfId="87" applyFont="1" applyFill="1" applyBorder="1" applyAlignment="1">
      <alignment horizontal="center" vertical="justify"/>
    </xf>
    <xf numFmtId="0" fontId="186" fillId="92" borderId="182" xfId="87" applyFont="1" applyFill="1" applyBorder="1" applyAlignment="1">
      <alignment horizontal="center"/>
    </xf>
    <xf numFmtId="0" fontId="186" fillId="92" borderId="183" xfId="87" applyFont="1" applyFill="1" applyBorder="1" applyAlignment="1">
      <alignment horizontal="center"/>
    </xf>
    <xf numFmtId="0" fontId="186" fillId="92" borderId="184" xfId="87" applyFont="1" applyFill="1" applyBorder="1" applyAlignment="1">
      <alignment horizontal="center"/>
    </xf>
    <xf numFmtId="0" fontId="196" fillId="34" borderId="70" xfId="87" applyFont="1" applyFill="1" applyBorder="1" applyAlignment="1">
      <alignment horizontal="center"/>
    </xf>
    <xf numFmtId="0" fontId="196" fillId="34" borderId="199" xfId="87" applyFont="1" applyFill="1" applyBorder="1" applyAlignment="1">
      <alignment horizontal="center"/>
    </xf>
    <xf numFmtId="0" fontId="196" fillId="34" borderId="88" xfId="87" applyFont="1" applyFill="1" applyBorder="1" applyAlignment="1">
      <alignment horizontal="center"/>
    </xf>
    <xf numFmtId="0" fontId="188" fillId="36" borderId="70" xfId="87" applyFont="1" applyFill="1" applyBorder="1" applyAlignment="1">
      <alignment horizontal="center"/>
    </xf>
    <xf numFmtId="0" fontId="188" fillId="36" borderId="199" xfId="87" applyFont="1" applyFill="1" applyBorder="1" applyAlignment="1">
      <alignment horizontal="center"/>
    </xf>
    <xf numFmtId="0" fontId="188" fillId="20" borderId="182" xfId="87" applyFont="1" applyFill="1" applyBorder="1" applyAlignment="1">
      <alignment horizontal="center"/>
    </xf>
    <xf numFmtId="0" fontId="188" fillId="20" borderId="183" xfId="87" applyFont="1" applyFill="1" applyBorder="1" applyAlignment="1">
      <alignment horizontal="center"/>
    </xf>
    <xf numFmtId="0" fontId="188" fillId="20" borderId="184" xfId="87" applyFont="1" applyFill="1" applyBorder="1" applyAlignment="1">
      <alignment horizontal="center"/>
    </xf>
    <xf numFmtId="0" fontId="188" fillId="37" borderId="182" xfId="87" applyFont="1" applyFill="1" applyBorder="1" applyAlignment="1">
      <alignment horizontal="center"/>
    </xf>
    <xf numFmtId="0" fontId="188" fillId="37" borderId="183" xfId="87" applyFont="1" applyFill="1" applyBorder="1" applyAlignment="1">
      <alignment horizontal="center"/>
    </xf>
    <xf numFmtId="0" fontId="188" fillId="37" borderId="184" xfId="87" applyFont="1" applyFill="1" applyBorder="1" applyAlignment="1">
      <alignment horizontal="center"/>
    </xf>
    <xf numFmtId="0" fontId="29" fillId="20" borderId="181" xfId="87" applyFont="1" applyFill="1" applyBorder="1" applyAlignment="1">
      <alignment horizontal="center"/>
    </xf>
    <xf numFmtId="0" fontId="29" fillId="20" borderId="0" xfId="87" applyFont="1" applyFill="1" applyBorder="1" applyAlignment="1">
      <alignment horizontal="center"/>
    </xf>
    <xf numFmtId="0" fontId="200" fillId="21" borderId="91" xfId="87" applyFont="1" applyFill="1" applyBorder="1" applyAlignment="1">
      <alignment horizontal="center" vertical="justify"/>
    </xf>
    <xf numFmtId="0" fontId="29" fillId="34" borderId="276" xfId="87" applyFont="1" applyFill="1" applyBorder="1" applyAlignment="1">
      <alignment horizontal="center"/>
    </xf>
    <xf numFmtId="0" fontId="29" fillId="4" borderId="182" xfId="87" applyFont="1" applyFill="1" applyBorder="1" applyAlignment="1">
      <alignment horizontal="center"/>
    </xf>
    <xf numFmtId="0" fontId="29" fillId="4" borderId="183" xfId="87" applyFont="1" applyFill="1" applyBorder="1" applyAlignment="1">
      <alignment horizontal="center"/>
    </xf>
    <xf numFmtId="0" fontId="29" fillId="4" borderId="184" xfId="87" applyFont="1" applyFill="1" applyBorder="1" applyAlignment="1">
      <alignment horizontal="center"/>
    </xf>
    <xf numFmtId="0" fontId="186" fillId="92" borderId="210" xfId="87" applyFont="1" applyFill="1" applyBorder="1" applyAlignment="1">
      <alignment horizontal="center"/>
    </xf>
    <xf numFmtId="0" fontId="186" fillId="88" borderId="0" xfId="87" applyFont="1" applyFill="1" applyBorder="1" applyAlignment="1">
      <alignment horizontal="center"/>
    </xf>
    <xf numFmtId="0" fontId="186" fillId="86" borderId="274" xfId="87" applyFont="1" applyFill="1" applyBorder="1" applyAlignment="1">
      <alignment horizontal="center"/>
    </xf>
    <xf numFmtId="0" fontId="186" fillId="86" borderId="193" xfId="87" applyFont="1" applyFill="1" applyBorder="1" applyAlignment="1">
      <alignment horizontal="center"/>
    </xf>
    <xf numFmtId="0" fontId="186" fillId="86" borderId="289" xfId="87" applyFont="1" applyFill="1" applyBorder="1" applyAlignment="1">
      <alignment horizontal="center"/>
    </xf>
    <xf numFmtId="0" fontId="209" fillId="0" borderId="0" xfId="88" applyFont="1" applyFill="1" applyBorder="1" applyAlignment="1">
      <alignment horizontal="left" wrapText="1"/>
    </xf>
    <xf numFmtId="0" fontId="209" fillId="0" borderId="0" xfId="88" applyFont="1" applyFill="1" applyBorder="1" applyAlignment="1">
      <alignment horizontal="left" vertical="top" wrapText="1"/>
    </xf>
    <xf numFmtId="0" fontId="210" fillId="0" borderId="0" xfId="88" applyFont="1" applyFill="1" applyBorder="1" applyAlignment="1">
      <alignment horizontal="center" vertical="center" wrapText="1"/>
    </xf>
    <xf numFmtId="0" fontId="181" fillId="35" borderId="0" xfId="87" applyFont="1" applyFill="1" applyBorder="1" applyAlignment="1">
      <alignment horizontal="center" vertical="center" wrapText="1"/>
    </xf>
    <xf numFmtId="0" fontId="181" fillId="35" borderId="36" xfId="87" applyFont="1" applyFill="1" applyBorder="1" applyAlignment="1">
      <alignment horizontal="center" vertical="center" wrapText="1"/>
    </xf>
    <xf numFmtId="0" fontId="181" fillId="85" borderId="0" xfId="87" applyFont="1" applyFill="1" applyBorder="1" applyAlignment="1">
      <alignment horizontal="center" vertical="center" wrapText="1"/>
    </xf>
    <xf numFmtId="0" fontId="181" fillId="85" borderId="36" xfId="87" applyFont="1" applyFill="1" applyBorder="1" applyAlignment="1">
      <alignment horizontal="center" vertical="center" wrapText="1"/>
    </xf>
    <xf numFmtId="0" fontId="29" fillId="0" borderId="0" xfId="87" applyFont="1" applyFill="1" applyBorder="1" applyAlignment="1">
      <alignment horizontal="center" vertical="center" wrapText="1"/>
    </xf>
    <xf numFmtId="0" fontId="29" fillId="0" borderId="36" xfId="87" applyFont="1" applyFill="1" applyBorder="1" applyAlignment="1">
      <alignment horizontal="center" vertical="center" wrapText="1"/>
    </xf>
    <xf numFmtId="0" fontId="64" fillId="0" borderId="35" xfId="0" applyFont="1" applyBorder="1" applyAlignment="1">
      <alignment horizontal="center" vertical="center"/>
    </xf>
    <xf numFmtId="0" fontId="11" fillId="0" borderId="0" xfId="0" applyFont="1" applyBorder="1" applyAlignment="1">
      <alignment horizontal="center" vertical="center" wrapText="1"/>
    </xf>
    <xf numFmtId="0" fontId="29" fillId="0" borderId="0" xfId="0" applyFont="1" applyAlignment="1">
      <alignment horizontal="center" vertical="center"/>
    </xf>
    <xf numFmtId="0" fontId="126" fillId="0" borderId="14" xfId="0" applyFont="1" applyFill="1" applyBorder="1" applyAlignment="1">
      <alignment horizontal="center" vertical="center" wrapText="1"/>
    </xf>
    <xf numFmtId="0" fontId="31" fillId="0" borderId="37" xfId="0" applyFont="1" applyBorder="1" applyAlignment="1">
      <alignment horizontal="center" vertical="center"/>
    </xf>
    <xf numFmtId="0" fontId="31" fillId="0" borderId="31" xfId="0" applyFont="1" applyBorder="1" applyAlignment="1">
      <alignment horizontal="center" vertical="center"/>
    </xf>
    <xf numFmtId="0" fontId="31" fillId="0" borderId="32" xfId="0" applyFont="1" applyBorder="1" applyAlignment="1">
      <alignment horizontal="center" vertical="center"/>
    </xf>
    <xf numFmtId="0" fontId="128" fillId="0" borderId="14" xfId="0" applyFont="1" applyFill="1" applyBorder="1" applyAlignment="1">
      <alignment horizontal="center" vertical="center" wrapText="1"/>
    </xf>
    <xf numFmtId="0" fontId="11" fillId="0" borderId="35" xfId="0" applyFont="1" applyBorder="1" applyAlignment="1">
      <alignment horizontal="center" vertical="center"/>
    </xf>
    <xf numFmtId="0" fontId="28" fillId="0" borderId="0" xfId="0" applyFont="1" applyAlignment="1">
      <alignment horizontal="center" vertical="center"/>
    </xf>
    <xf numFmtId="0" fontId="28" fillId="16" borderId="14" xfId="0" applyFont="1" applyFill="1" applyBorder="1" applyAlignment="1">
      <alignment horizontal="center" vertical="center"/>
    </xf>
    <xf numFmtId="0" fontId="28" fillId="4" borderId="14" xfId="0" applyFont="1" applyFill="1" applyBorder="1" applyAlignment="1">
      <alignment horizontal="center" vertical="center"/>
    </xf>
    <xf numFmtId="0" fontId="28" fillId="4" borderId="0" xfId="0" applyFont="1" applyFill="1" applyAlignment="1">
      <alignment horizontal="center" wrapText="1"/>
    </xf>
    <xf numFmtId="0" fontId="28" fillId="18" borderId="0" xfId="0" applyFont="1" applyFill="1" applyAlignment="1">
      <alignment horizontal="center" wrapText="1"/>
    </xf>
    <xf numFmtId="0" fontId="50" fillId="19" borderId="39" xfId="0" applyFont="1" applyFill="1" applyBorder="1" applyAlignment="1">
      <alignment horizontal="center" vertical="justify"/>
    </xf>
    <xf numFmtId="0" fontId="50" fillId="19" borderId="0" xfId="0" applyFont="1" applyFill="1" applyBorder="1" applyAlignment="1">
      <alignment horizontal="center" vertical="justify"/>
    </xf>
    <xf numFmtId="0" fontId="50" fillId="19" borderId="7" xfId="0" applyFont="1" applyFill="1" applyBorder="1" applyAlignment="1">
      <alignment horizontal="center" vertical="justify"/>
    </xf>
    <xf numFmtId="170" fontId="7" fillId="22" borderId="0" xfId="0" applyNumberFormat="1" applyFont="1" applyFill="1" applyBorder="1" applyAlignment="1">
      <alignment horizontal="left" vertical="center" wrapText="1"/>
    </xf>
    <xf numFmtId="0" fontId="0" fillId="0" borderId="31" xfId="0" applyBorder="1" applyAlignment="1">
      <alignment horizontal="center" vertical="center"/>
    </xf>
    <xf numFmtId="0" fontId="0" fillId="0" borderId="0" xfId="0" applyBorder="1" applyAlignment="1">
      <alignment horizontal="center" vertical="center"/>
    </xf>
    <xf numFmtId="0" fontId="62" fillId="0" borderId="58" xfId="0" applyFont="1" applyBorder="1" applyAlignment="1">
      <alignment vertical="center" wrapText="1"/>
    </xf>
    <xf numFmtId="0" fontId="62" fillId="0" borderId="63" xfId="0" applyFont="1" applyBorder="1" applyAlignment="1">
      <alignment vertical="center" wrapText="1"/>
    </xf>
    <xf numFmtId="0" fontId="61" fillId="47" borderId="0" xfId="17" applyFont="1" applyAlignment="1">
      <alignment horizontal="center" vertical="center" wrapText="1"/>
    </xf>
    <xf numFmtId="0" fontId="33" fillId="0" borderId="29" xfId="5" applyBorder="1" applyAlignment="1" applyProtection="1">
      <alignment horizontal="left" vertical="center" wrapText="1"/>
    </xf>
    <xf numFmtId="0" fontId="63" fillId="0" borderId="76" xfId="0" applyFont="1" applyBorder="1" applyAlignment="1">
      <alignment horizontal="center" vertical="center" wrapText="1"/>
    </xf>
    <xf numFmtId="0" fontId="63" fillId="0" borderId="78" xfId="0" applyFont="1" applyBorder="1" applyAlignment="1">
      <alignment horizontal="center" vertical="center" wrapText="1"/>
    </xf>
    <xf numFmtId="0" fontId="63" fillId="0" borderId="101" xfId="0" applyFont="1" applyBorder="1" applyAlignment="1">
      <alignment horizontal="center" vertical="center" wrapText="1"/>
    </xf>
    <xf numFmtId="0" fontId="63" fillId="0" borderId="80" xfId="0" applyFont="1" applyBorder="1" applyAlignment="1">
      <alignment horizontal="center" vertical="center" wrapText="1"/>
    </xf>
    <xf numFmtId="0" fontId="65" fillId="0" borderId="43" xfId="0" applyFont="1" applyBorder="1" applyAlignment="1">
      <alignment horizontal="center" vertical="center" wrapText="1"/>
    </xf>
    <xf numFmtId="0" fontId="65" fillId="0" borderId="6" xfId="0" applyFont="1" applyBorder="1" applyAlignment="1">
      <alignment horizontal="center" vertical="center" wrapText="1"/>
    </xf>
    <xf numFmtId="0" fontId="65" fillId="0" borderId="8" xfId="0" applyFont="1" applyBorder="1" applyAlignment="1">
      <alignment horizontal="center" vertical="center" wrapText="1"/>
    </xf>
    <xf numFmtId="0" fontId="64" fillId="0" borderId="77" xfId="0" applyFont="1" applyBorder="1" applyAlignment="1">
      <alignment horizontal="center"/>
    </xf>
    <xf numFmtId="0" fontId="64" fillId="0" borderId="52" xfId="0" applyFont="1" applyBorder="1" applyAlignment="1">
      <alignment horizontal="center"/>
    </xf>
    <xf numFmtId="0" fontId="64" fillId="0" borderId="53" xfId="0" applyFont="1" applyBorder="1" applyAlignment="1">
      <alignment horizontal="center"/>
    </xf>
    <xf numFmtId="0" fontId="65" fillId="0" borderId="76" xfId="0" applyFont="1" applyBorder="1" applyAlignment="1">
      <alignment horizontal="center" vertical="center" wrapText="1"/>
    </xf>
    <xf numFmtId="0" fontId="65" fillId="0" borderId="78" xfId="0" applyFont="1" applyBorder="1" applyAlignment="1">
      <alignment horizontal="center" vertical="center" wrapText="1"/>
    </xf>
    <xf numFmtId="0" fontId="65" fillId="0" borderId="101" xfId="0" applyFont="1" applyBorder="1" applyAlignment="1">
      <alignment horizontal="center" vertical="center" wrapText="1"/>
    </xf>
    <xf numFmtId="0" fontId="65" fillId="0" borderId="80" xfId="0" applyFont="1" applyBorder="1" applyAlignment="1">
      <alignment horizontal="center" vertical="center" wrapText="1"/>
    </xf>
    <xf numFmtId="0" fontId="20" fillId="0" borderId="0" xfId="0" applyFont="1" applyAlignment="1">
      <alignment horizontal="left"/>
    </xf>
    <xf numFmtId="0" fontId="164" fillId="36" borderId="54" xfId="0" applyFont="1" applyFill="1" applyBorder="1" applyAlignment="1">
      <alignment horizontal="center"/>
    </xf>
    <xf numFmtId="0" fontId="164" fillId="36" borderId="104" xfId="0" applyFont="1" applyFill="1" applyBorder="1" applyAlignment="1">
      <alignment horizontal="center"/>
    </xf>
    <xf numFmtId="0" fontId="164" fillId="0" borderId="54" xfId="0" applyFont="1" applyBorder="1" applyAlignment="1">
      <alignment horizontal="center"/>
    </xf>
    <xf numFmtId="0" fontId="164" fillId="0" borderId="104" xfId="0" applyFont="1" applyBorder="1" applyAlignment="1">
      <alignment horizontal="center"/>
    </xf>
    <xf numFmtId="0" fontId="174" fillId="18" borderId="0" xfId="85" applyFont="1" applyFill="1" applyAlignment="1">
      <alignment horizontal="left" vertical="center" wrapText="1"/>
    </xf>
    <xf numFmtId="0" fontId="0" fillId="0" borderId="0" xfId="0" applyAlignment="1">
      <alignment horizontal="left" vertical="center" wrapText="1"/>
    </xf>
    <xf numFmtId="0" fontId="85" fillId="0" borderId="0" xfId="0" applyFont="1" applyAlignment="1">
      <alignment horizontal="center" vertical="center" wrapText="1"/>
    </xf>
    <xf numFmtId="0" fontId="0" fillId="0" borderId="0" xfId="0" applyAlignment="1">
      <alignment horizontal="center"/>
    </xf>
    <xf numFmtId="17" fontId="20" fillId="0" borderId="0" xfId="0" applyNumberFormat="1" applyFont="1" applyAlignment="1">
      <alignment horizontal="center" vertical="top" wrapText="1"/>
    </xf>
    <xf numFmtId="0" fontId="5" fillId="0" borderId="14" xfId="0" applyFont="1" applyBorder="1" applyAlignment="1">
      <alignment horizontal="center" vertical="center" wrapText="1"/>
    </xf>
    <xf numFmtId="0" fontId="5" fillId="0" borderId="0" xfId="0" applyFont="1" applyAlignment="1">
      <alignment horizontal="left" vertical="center" wrapText="1"/>
    </xf>
    <xf numFmtId="0" fontId="0" fillId="0" borderId="0" xfId="0" applyAlignment="1">
      <alignment horizontal="center" vertical="top" wrapText="1"/>
    </xf>
    <xf numFmtId="0" fontId="11" fillId="0" borderId="0" xfId="0" applyFont="1" applyAlignment="1">
      <alignment horizontal="left" vertical="center" wrapText="1"/>
    </xf>
    <xf numFmtId="0" fontId="16" fillId="9" borderId="1" xfId="0" applyFont="1" applyFill="1" applyBorder="1" applyAlignment="1">
      <alignment horizontal="left" wrapText="1"/>
    </xf>
    <xf numFmtId="0" fontId="13" fillId="2" borderId="2" xfId="3" applyFont="1" applyFill="1" applyBorder="1" applyAlignment="1">
      <alignment horizontal="center" vertical="justify"/>
    </xf>
    <xf numFmtId="0" fontId="17" fillId="3" borderId="12" xfId="0" applyFont="1" applyFill="1" applyBorder="1" applyAlignment="1">
      <alignment horizontal="center"/>
    </xf>
    <xf numFmtId="0" fontId="17" fillId="3" borderId="13" xfId="0" applyFont="1" applyFill="1" applyBorder="1" applyAlignment="1">
      <alignment horizontal="center"/>
    </xf>
    <xf numFmtId="0" fontId="16" fillId="9" borderId="12" xfId="0" applyFont="1" applyFill="1" applyBorder="1" applyAlignment="1">
      <alignment horizontal="center" vertical="justify"/>
    </xf>
    <xf numFmtId="0" fontId="16" fillId="9" borderId="13" xfId="0" applyFont="1" applyFill="1" applyBorder="1" applyAlignment="1">
      <alignment horizontal="center" vertical="justify"/>
    </xf>
    <xf numFmtId="3" fontId="0" fillId="7" borderId="0" xfId="0" applyNumberFormat="1" applyFill="1" applyAlignment="1">
      <alignment horizontal="center" vertical="center" wrapText="1"/>
    </xf>
    <xf numFmtId="0" fontId="0" fillId="0" borderId="0" xfId="0" applyAlignment="1">
      <alignment horizontal="center" wrapText="1"/>
    </xf>
    <xf numFmtId="0" fontId="11" fillId="0" borderId="0" xfId="0" applyFont="1" applyAlignment="1">
      <alignment horizontal="center" vertical="center" wrapText="1"/>
    </xf>
    <xf numFmtId="0" fontId="100" fillId="14" borderId="38" xfId="8" applyFont="1" applyFill="1" applyBorder="1" applyAlignment="1">
      <alignment horizontal="left"/>
    </xf>
    <xf numFmtId="0" fontId="100" fillId="14" borderId="29" xfId="8" applyFont="1" applyFill="1" applyBorder="1" applyAlignment="1">
      <alignment horizontal="left"/>
    </xf>
    <xf numFmtId="0" fontId="100" fillId="14" borderId="67" xfId="8" applyFont="1" applyFill="1" applyBorder="1" applyAlignment="1">
      <alignment horizontal="left"/>
    </xf>
    <xf numFmtId="0" fontId="98" fillId="14" borderId="0" xfId="8" applyFont="1" applyFill="1" applyAlignment="1">
      <alignment horizontal="center"/>
    </xf>
    <xf numFmtId="0" fontId="100" fillId="14" borderId="37" xfId="0" applyFont="1" applyFill="1" applyBorder="1" applyAlignment="1">
      <alignment horizontal="left"/>
    </xf>
    <xf numFmtId="0" fontId="100" fillId="14" borderId="31" xfId="0" applyFont="1" applyFill="1" applyBorder="1" applyAlignment="1">
      <alignment horizontal="left"/>
    </xf>
    <xf numFmtId="0" fontId="100" fillId="14" borderId="32" xfId="0" applyFont="1" applyFill="1" applyBorder="1" applyAlignment="1">
      <alignment horizontal="left"/>
    </xf>
    <xf numFmtId="0" fontId="229" fillId="0" borderId="0" xfId="8" applyFont="1"/>
    <xf numFmtId="0" fontId="229" fillId="0" borderId="0" xfId="8" applyFont="1" applyAlignment="1">
      <alignment horizontal="center"/>
    </xf>
    <xf numFmtId="3" fontId="29" fillId="22" borderId="31" xfId="87" applyNumberFormat="1" applyFont="1" applyFill="1" applyBorder="1" applyAlignment="1">
      <alignment vertical="center" wrapText="1"/>
    </xf>
    <xf numFmtId="3" fontId="229" fillId="0" borderId="0" xfId="8" applyNumberFormat="1" applyFont="1"/>
    <xf numFmtId="3" fontId="21" fillId="45" borderId="0" xfId="90" applyNumberFormat="1" applyFont="1" applyFill="1" applyBorder="1" applyAlignment="1" applyProtection="1">
      <alignment horizontal="right"/>
    </xf>
    <xf numFmtId="3" fontId="101" fillId="45" borderId="0" xfId="90" applyNumberFormat="1" applyFont="1" applyFill="1" applyBorder="1" applyAlignment="1" applyProtection="1">
      <alignment horizontal="right"/>
    </xf>
  </cellXfs>
  <cellStyles count="91">
    <cellStyle name="20% - Énfasis1" xfId="47" builtinId="30" customBuiltin="1"/>
    <cellStyle name="20% - Énfasis2" xfId="51" builtinId="34" customBuiltin="1"/>
    <cellStyle name="20% - Énfasis3" xfId="55" builtinId="38" customBuiltin="1"/>
    <cellStyle name="20% - Énfasis4" xfId="59" builtinId="42" customBuiltin="1"/>
    <cellStyle name="20% - Énfasis5" xfId="63" builtinId="46" customBuiltin="1"/>
    <cellStyle name="20% - Énfasis6" xfId="67" builtinId="50" customBuiltin="1"/>
    <cellStyle name="40% - Énfasis1" xfId="48" builtinId="31" customBuiltin="1"/>
    <cellStyle name="40% - Énfasis2" xfId="52" builtinId="35" customBuiltin="1"/>
    <cellStyle name="40% - Énfasis3" xfId="56" builtinId="39" customBuiltin="1"/>
    <cellStyle name="40% - Énfasis4" xfId="60" builtinId="43" customBuiltin="1"/>
    <cellStyle name="40% - Énfasis5" xfId="64" builtinId="47" customBuiltin="1"/>
    <cellStyle name="40% - Énfasis6" xfId="17" builtinId="51" customBuiltin="1"/>
    <cellStyle name="60% - Énfasis1" xfId="49" builtinId="32" customBuiltin="1"/>
    <cellStyle name="60% - Énfasis2" xfId="53" builtinId="36" customBuiltin="1"/>
    <cellStyle name="60% - Énfasis3" xfId="57" builtinId="40" customBuiltin="1"/>
    <cellStyle name="60% - Énfasis4" xfId="61" builtinId="44" customBuiltin="1"/>
    <cellStyle name="60% - Énfasis5" xfId="65" builtinId="48" customBuiltin="1"/>
    <cellStyle name="60% - Énfasis6" xfId="68" builtinId="52" customBuiltin="1"/>
    <cellStyle name="Buena" xfId="34" builtinId="26" customBuiltin="1"/>
    <cellStyle name="Cálculo" xfId="39" builtinId="22" customBuiltin="1"/>
    <cellStyle name="Celda de comprobación" xfId="41" builtinId="23" customBuiltin="1"/>
    <cellStyle name="Celda vinculada" xfId="40" builtinId="24" customBuiltin="1"/>
    <cellStyle name="Encabezado 1" xfId="30" builtinId="16" customBuiltin="1"/>
    <cellStyle name="Encabezado 4" xfId="33" builtinId="19" customBuiltin="1"/>
    <cellStyle name="Énfasis1" xfId="46" builtinId="29" customBuiltin="1"/>
    <cellStyle name="Énfasis2" xfId="50" builtinId="33" customBuiltin="1"/>
    <cellStyle name="Énfasis3" xfId="54" builtinId="37" customBuiltin="1"/>
    <cellStyle name="Énfasis4" xfId="58" builtinId="41" customBuiltin="1"/>
    <cellStyle name="Énfasis5" xfId="62" builtinId="45" customBuiltin="1"/>
    <cellStyle name="Énfasis6" xfId="66" builtinId="49" customBuiltin="1"/>
    <cellStyle name="Entrada" xfId="37" builtinId="20" customBuiltin="1"/>
    <cellStyle name="Entrada 2" xfId="7"/>
    <cellStyle name="Hipervínculo" xfId="5" builtinId="8"/>
    <cellStyle name="Hipervínculo 2" xfId="9"/>
    <cellStyle name="Hipervínculo 3" xfId="12"/>
    <cellStyle name="Hipervínculo 4" xfId="85"/>
    <cellStyle name="Incorrecto" xfId="35" builtinId="27" customBuiltin="1"/>
    <cellStyle name="Millares" xfId="1" builtinId="3"/>
    <cellStyle name="Millares 2" xfId="15"/>
    <cellStyle name="Moneda" xfId="4" builtinId="4"/>
    <cellStyle name="Neutral" xfId="36" builtinId="28" customBuiltin="1"/>
    <cellStyle name="Normal" xfId="0" builtinId="0"/>
    <cellStyle name="Normal 10" xfId="86"/>
    <cellStyle name="Normal 11" xfId="87"/>
    <cellStyle name="Normal 12" xfId="90"/>
    <cellStyle name="Normal 2" xfId="6"/>
    <cellStyle name="Normal 2 2" xfId="11"/>
    <cellStyle name="Normal 2 2 2" xfId="19"/>
    <cellStyle name="Normal 2 3" xfId="22"/>
    <cellStyle name="Normal 2 4" xfId="27"/>
    <cellStyle name="Normal 3" xfId="10"/>
    <cellStyle name="Normal 3 2" xfId="20"/>
    <cellStyle name="Normal 4" xfId="14"/>
    <cellStyle name="Normal 5" xfId="18"/>
    <cellStyle name="Normal 5 2" xfId="23"/>
    <cellStyle name="Normal 6" xfId="26"/>
    <cellStyle name="Normal 7" xfId="28"/>
    <cellStyle name="Normal 8" xfId="69"/>
    <cellStyle name="Normal 9" xfId="8"/>
    <cellStyle name="Normal_agosto 2009" xfId="3"/>
    <cellStyle name="Normal_Hoja1" xfId="89"/>
    <cellStyle name="Normal_Hoja3" xfId="25"/>
    <cellStyle name="Normal_llegadas 2007-2013 (octubre)" xfId="88"/>
    <cellStyle name="Normal_Lugares Quito" xfId="24"/>
    <cellStyle name="Notas" xfId="43" builtinId="10" customBuiltin="1"/>
    <cellStyle name="Porcentaje" xfId="2" builtinId="5"/>
    <cellStyle name="Porcentaje 2" xfId="13"/>
    <cellStyle name="Porcentaje 2 2" xfId="21"/>
    <cellStyle name="Porcentaje 3" xfId="16"/>
    <cellStyle name="Salida" xfId="38" builtinId="21" customBuiltin="1"/>
    <cellStyle name="style1416211455668" xfId="70"/>
    <cellStyle name="style1416211456168" xfId="71"/>
    <cellStyle name="style1416211456184" xfId="72"/>
    <cellStyle name="style1440439133965" xfId="79"/>
    <cellStyle name="style1440439134015" xfId="80"/>
    <cellStyle name="style1440439134536" xfId="76"/>
    <cellStyle name="style1440439134576" xfId="73"/>
    <cellStyle name="style1440439134606" xfId="78"/>
    <cellStyle name="style1440439134656" xfId="75"/>
    <cellStyle name="style1440439134786" xfId="77"/>
    <cellStyle name="style1440439134806" xfId="83"/>
    <cellStyle name="style1440439134826" xfId="74"/>
    <cellStyle name="style1440439134866" xfId="84"/>
    <cellStyle name="style1440439135458" xfId="81"/>
    <cellStyle name="style1440439135648" xfId="82"/>
    <cellStyle name="Texto de advertencia" xfId="42" builtinId="11" customBuiltin="1"/>
    <cellStyle name="Texto explicativo" xfId="44" builtinId="53" customBuiltin="1"/>
    <cellStyle name="Título" xfId="29" builtinId="15" customBuiltin="1"/>
    <cellStyle name="Título 2" xfId="31" builtinId="17" customBuiltin="1"/>
    <cellStyle name="Título 3" xfId="32" builtinId="18" customBuiltin="1"/>
    <cellStyle name="Total" xfId="45" builtinId="25" customBuiltin="1"/>
  </cellStyles>
  <dxfs count="6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border outline="0">
        <top style="thin">
          <color indexed="64"/>
        </top>
      </border>
    </dxf>
    <dxf>
      <border outline="0">
        <bottom style="thin">
          <color indexed="64"/>
        </bottom>
      </border>
    </dxf>
    <dxf>
      <font>
        <b/>
        <i val="0"/>
        <strike val="0"/>
        <condense val="0"/>
        <extend val="0"/>
        <outline val="0"/>
        <shadow val="0"/>
        <u val="none"/>
        <vertAlign val="baseline"/>
        <sz val="12"/>
        <color theme="0"/>
        <name val="Calibri"/>
        <scheme val="minor"/>
      </font>
      <fill>
        <patternFill patternType="solid">
          <fgColor indexed="64"/>
          <bgColor theme="4"/>
        </patternFill>
      </fill>
      <alignment horizontal="center" vertical="center" textRotation="0" wrapText="1" indent="0" justifyLastLine="0" shrinkToFit="0" readingOrder="0"/>
    </dxf>
    <dxf>
      <numFmt numFmtId="167" formatCode="_(* #,##0_);_(* \(#,##0\);_(* &quot;-&quot;??_);_(@_)"/>
    </dxf>
    <dxf>
      <numFmt numFmtId="167" formatCode="_(* #,##0_);_(* \(#,##0\);_(* &quot;-&quot;??_);_(@_)"/>
    </dxf>
    <dxf>
      <numFmt numFmtId="167" formatCode="_(* #,##0_);_(* \(#,##0\);_(* &quot;-&quot;??_);_(@_)"/>
    </dxf>
    <dxf>
      <font>
        <b val="0"/>
        <i val="0"/>
        <strike val="0"/>
        <condense val="0"/>
        <extend val="0"/>
        <outline val="0"/>
        <shadow val="0"/>
        <u val="none"/>
        <vertAlign val="baseline"/>
        <sz val="10"/>
        <color rgb="FF000000"/>
        <name val="Calibri"/>
        <scheme val="minor"/>
      </font>
      <numFmt numFmtId="167" formatCode="_(* #,##0_);_(* \(#,##0\);_(*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rgb="FF000000"/>
        <name val="Calibri"/>
        <scheme val="minor"/>
      </font>
      <numFmt numFmtId="167" formatCode="_(* #,##0_);_(* \(#,##0\);_(*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rgb="FF000000"/>
        <name val="Calibri"/>
        <scheme val="minor"/>
      </font>
      <numFmt numFmtId="167" formatCode="_(* #,##0_);_(* \(#,##0\);_(*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rgb="FF000000"/>
        <name val="Calibri"/>
        <scheme val="minor"/>
      </font>
      <numFmt numFmtId="167" formatCode="_(* #,##0_);_(* \(#,##0\);_(*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rgb="FF000000"/>
        <name val="Calibri"/>
        <scheme val="minor"/>
      </font>
      <numFmt numFmtId="167" formatCode="_(* #,##0_);_(* \(#,##0\);_(*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rgb="FF000000"/>
        <name val="Calibri"/>
        <scheme val="minor"/>
      </font>
      <numFmt numFmtId="167" formatCode="_(* #,##0_);_(* \(#,##0\);_(*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rgb="FF000000"/>
        <name val="Calibri"/>
        <scheme val="minor"/>
      </font>
      <numFmt numFmtId="167" formatCode="_(* #,##0_);_(* \(#,##0\);_(*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rgb="FF000000"/>
        <name val="Calibri"/>
        <scheme val="minor"/>
      </font>
      <numFmt numFmtId="167" formatCode="_(* #,##0_);_(* \(#,##0\);_(*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rgb="FF000000"/>
        <name val="Calibri"/>
        <scheme val="minor"/>
      </font>
      <numFmt numFmtId="167" formatCode="_(* #,##0_);_(* \(#,##0\);_(* &quot;-&quot;??_);_(@_)"/>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0"/>
        <color rgb="FF000000"/>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wrapText="1" readingOrder="0"/>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font>
        <sz val="9"/>
      </font>
    </dxf>
    <dxf>
      <alignment wrapText="1" readingOrder="0"/>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font>
        <sz val="9"/>
      </font>
    </dxf>
  </dxfs>
  <tableStyles count="0" defaultTableStyle="TableStyleMedium9"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8"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pivotCacheDefinition" Target="pivotCache/pivotCacheDefinition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21.xml"/><Relationship Id="rId1" Type="http://schemas.microsoft.com/office/2011/relationships/chartStyle" Target="style21.xml"/></Relationships>
</file>

<file path=xl/charts/_rels/chart2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23.xml"/><Relationship Id="rId1" Type="http://schemas.microsoft.com/office/2011/relationships/chartStyle" Target="style23.xml"/></Relationships>
</file>

<file path=xl/charts/_rels/chart26.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7.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8.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9.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9.xml"/><Relationship Id="rId1" Type="http://schemas.microsoft.com/office/2011/relationships/chartStyle" Target="style29.xml"/></Relationships>
</file>

<file path=xl/charts/_rels/chart33.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4.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5.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6.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7.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9.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1.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3.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39.xml"/><Relationship Id="rId1" Type="http://schemas.microsoft.com/office/2011/relationships/chartStyle" Target="style39.xml"/></Relationships>
</file>

<file path=xl/charts/_rels/chart46.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7.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8.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9.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51.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53.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54.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55.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49.xml"/><Relationship Id="rId1" Type="http://schemas.microsoft.com/office/2011/relationships/chartStyle" Target="style49.xml"/></Relationships>
</file>

<file path=xl/charts/_rels/chart57.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50.xml"/><Relationship Id="rId1" Type="http://schemas.microsoft.com/office/2011/relationships/chartStyle" Target="style50.xml"/></Relationships>
</file>

<file path=xl/charts/_rels/chart58.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9.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53.xml"/><Relationship Id="rId1" Type="http://schemas.microsoft.com/office/2011/relationships/chartStyle" Target="style53.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54.xml"/><Relationship Id="rId1" Type="http://schemas.microsoft.com/office/2011/relationships/chartStyle" Target="style54.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55.xml"/><Relationship Id="rId1" Type="http://schemas.microsoft.com/office/2011/relationships/chartStyle" Target="style55.xml"/></Relationships>
</file>

<file path=xl/charts/_rels/chart63.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64.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57.xml"/><Relationship Id="rId1" Type="http://schemas.microsoft.com/office/2011/relationships/chartStyle" Target="style57.xml"/></Relationships>
</file>

<file path=xl/charts/_rels/chart66.xml.rels><?xml version="1.0" encoding="UTF-8" standalone="yes"?>
<Relationships xmlns="http://schemas.openxmlformats.org/package/2006/relationships"><Relationship Id="rId3" Type="http://schemas.openxmlformats.org/officeDocument/2006/relationships/chartUserShapes" Target="../drawings/drawing51.xml"/><Relationship Id="rId2" Type="http://schemas.microsoft.com/office/2011/relationships/chartColorStyle" Target="colors58.xml"/><Relationship Id="rId1" Type="http://schemas.microsoft.com/office/2011/relationships/chartStyle" Target="style58.xml"/></Relationships>
</file>

<file path=xl/charts/_rels/chart67.xml.rels><?xml version="1.0" encoding="UTF-8" standalone="yes"?>
<Relationships xmlns="http://schemas.openxmlformats.org/package/2006/relationships"><Relationship Id="rId1" Type="http://schemas.openxmlformats.org/officeDocument/2006/relationships/chartUserShapes" Target="../drawings/drawing52.xml"/></Relationships>
</file>

<file path=xl/charts/_rels/chart68.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59.xml"/><Relationship Id="rId1" Type="http://schemas.microsoft.com/office/2011/relationships/chartStyle" Target="style59.xml"/></Relationships>
</file>

<file path=xl/charts/_rels/chart69.xml.rels><?xml version="1.0" encoding="UTF-8" standalone="yes"?>
<Relationships xmlns="http://schemas.openxmlformats.org/package/2006/relationships"><Relationship Id="rId3" Type="http://schemas.openxmlformats.org/officeDocument/2006/relationships/chartUserShapes" Target="../drawings/drawing55.xml"/><Relationship Id="rId2" Type="http://schemas.microsoft.com/office/2011/relationships/chartColorStyle" Target="colors60.xml"/><Relationship Id="rId1" Type="http://schemas.microsoft.com/office/2011/relationships/chartStyle" Target="style60.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3" Type="http://schemas.openxmlformats.org/officeDocument/2006/relationships/chartUserShapes" Target="../drawings/drawing57.xml"/><Relationship Id="rId2" Type="http://schemas.microsoft.com/office/2011/relationships/chartColorStyle" Target="colors61.xml"/><Relationship Id="rId1" Type="http://schemas.microsoft.com/office/2011/relationships/chartStyle" Target="style61.xml"/></Relationships>
</file>

<file path=xl/charts/_rels/chart71.xml.rels><?xml version="1.0" encoding="UTF-8" standalone="yes"?>
<Relationships xmlns="http://schemas.openxmlformats.org/package/2006/relationships"><Relationship Id="rId3" Type="http://schemas.openxmlformats.org/officeDocument/2006/relationships/chartUserShapes" Target="../drawings/drawing58.xml"/><Relationship Id="rId2" Type="http://schemas.microsoft.com/office/2011/relationships/chartColorStyle" Target="colors62.xml"/><Relationship Id="rId1" Type="http://schemas.microsoft.com/office/2011/relationships/chartStyle" Target="style62.xml"/></Relationships>
</file>

<file path=xl/charts/_rels/chart72.xml.rels><?xml version="1.0" encoding="UTF-8" standalone="yes"?>
<Relationships xmlns="http://schemas.openxmlformats.org/package/2006/relationships"><Relationship Id="rId3" Type="http://schemas.openxmlformats.org/officeDocument/2006/relationships/chartUserShapes" Target="../drawings/drawing60.xml"/><Relationship Id="rId2" Type="http://schemas.microsoft.com/office/2011/relationships/chartColorStyle" Target="colors63.xml"/><Relationship Id="rId1" Type="http://schemas.microsoft.com/office/2011/relationships/chartStyle" Target="style63.xml"/></Relationships>
</file>

<file path=xl/charts/_rels/chart73.xml.rels><?xml version="1.0" encoding="UTF-8" standalone="yes"?>
<Relationships xmlns="http://schemas.openxmlformats.org/package/2006/relationships"><Relationship Id="rId1" Type="http://schemas.openxmlformats.org/officeDocument/2006/relationships/chartUserShapes" Target="../drawings/drawing61.xml"/></Relationships>
</file>

<file path=xl/charts/_rels/chart74.xml.rels><?xml version="1.0" encoding="UTF-8" standalone="yes"?>
<Relationships xmlns="http://schemas.openxmlformats.org/package/2006/relationships"><Relationship Id="rId3" Type="http://schemas.openxmlformats.org/officeDocument/2006/relationships/chartUserShapes" Target="../drawings/drawing63.xml"/><Relationship Id="rId2" Type="http://schemas.microsoft.com/office/2011/relationships/chartColorStyle" Target="colors64.xml"/><Relationship Id="rId1" Type="http://schemas.microsoft.com/office/2011/relationships/chartStyle" Target="style64.xml"/></Relationships>
</file>

<file path=xl/charts/_rels/chart75.xml.rels><?xml version="1.0" encoding="UTF-8" standalone="yes"?>
<Relationships xmlns="http://schemas.openxmlformats.org/package/2006/relationships"><Relationship Id="rId1" Type="http://schemas.openxmlformats.org/officeDocument/2006/relationships/chartUserShapes" Target="../drawings/drawing65.xml"/></Relationships>
</file>

<file path=xl/charts/_rels/chart76.xml.rels><?xml version="1.0" encoding="UTF-8" standalone="yes"?>
<Relationships xmlns="http://schemas.openxmlformats.org/package/2006/relationships"><Relationship Id="rId1" Type="http://schemas.openxmlformats.org/officeDocument/2006/relationships/chartUserShapes" Target="../drawings/drawing66.xml"/></Relationships>
</file>

<file path=xl/charts/_rels/chart77.xml.rels><?xml version="1.0" encoding="UTF-8" standalone="yes"?>
<Relationships xmlns="http://schemas.openxmlformats.org/package/2006/relationships"><Relationship Id="rId3" Type="http://schemas.openxmlformats.org/officeDocument/2006/relationships/chartUserShapes" Target="../drawings/drawing68.xml"/><Relationship Id="rId2" Type="http://schemas.microsoft.com/office/2011/relationships/chartColorStyle" Target="colors65.xml"/><Relationship Id="rId1" Type="http://schemas.microsoft.com/office/2011/relationships/chartStyle" Target="style65.xml"/></Relationships>
</file>

<file path=xl/charts/_rels/chart78.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79.xml.rels><?xml version="1.0" encoding="UTF-8" standalone="yes"?>
<Relationships xmlns="http://schemas.openxmlformats.org/package/2006/relationships"><Relationship Id="rId3" Type="http://schemas.openxmlformats.org/officeDocument/2006/relationships/chartUserShapes" Target="../drawings/drawing71.xml"/><Relationship Id="rId2" Type="http://schemas.microsoft.com/office/2011/relationships/chartColorStyle" Target="colors66.xml"/><Relationship Id="rId1" Type="http://schemas.microsoft.com/office/2011/relationships/chartStyle" Target="style66.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81.xml.rels><?xml version="1.0" encoding="UTF-8" standalone="yes"?>
<Relationships xmlns="http://schemas.openxmlformats.org/package/2006/relationships"><Relationship Id="rId1" Type="http://schemas.openxmlformats.org/officeDocument/2006/relationships/chartUserShapes" Target="../drawings/drawing73.xml"/></Relationships>
</file>

<file path=xl/charts/_rels/chart85.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86.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87.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88.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89.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'Llegadas-Htls vs tur'!$A$5</c:f>
              <c:strCache>
                <c:ptCount val="1"/>
                <c:pt idx="0">
                  <c:v>Llegadas totales a hoteles </c:v>
                </c:pt>
              </c:strCache>
            </c:strRef>
          </c:tx>
          <c:spPr>
            <a:solidFill>
              <a:schemeClr val="accent2">
                <a:alpha val="70000"/>
              </a:schemeClr>
            </a:solidFill>
            <a:ln>
              <a:noFill/>
            </a:ln>
            <a:effectLst/>
          </c:spPr>
          <c:invertIfNegative val="0"/>
          <c:trendline>
            <c:spPr>
              <a:ln w="15875" cap="rnd">
                <a:solidFill>
                  <a:schemeClr val="accent2"/>
                </a:solidFill>
              </a:ln>
              <a:effectLst/>
            </c:spPr>
            <c:trendlineType val="linear"/>
            <c:forward val="10"/>
            <c:dispRSqr val="1"/>
            <c:dispEq val="1"/>
            <c:trendlineLbl>
              <c:layout>
                <c:manualLayout>
                  <c:x val="5.5640555706398663E-2"/>
                  <c:y val="8.9956313600334847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rgbClr val="FF0000"/>
                      </a:solidFill>
                      <a:latin typeface="+mn-lt"/>
                      <a:ea typeface="+mn-ea"/>
                      <a:cs typeface="+mn-cs"/>
                    </a:defRPr>
                  </a:pPr>
                  <a:endParaRPr lang="es-ES"/>
                </a:p>
              </c:txPr>
            </c:trendlineLbl>
          </c:trendline>
          <c:cat>
            <c:numRef>
              <c:f>'Llegadas-Htls vs tur'!$B$2:$I$2</c:f>
              <c:numCache>
                <c:formatCode>General</c:formatCode>
                <c:ptCount val="8"/>
                <c:pt idx="0">
                  <c:v>2007</c:v>
                </c:pt>
                <c:pt idx="1">
                  <c:v>2008</c:v>
                </c:pt>
                <c:pt idx="2">
                  <c:v>2009</c:v>
                </c:pt>
                <c:pt idx="3">
                  <c:v>2010</c:v>
                </c:pt>
                <c:pt idx="4">
                  <c:v>2011</c:v>
                </c:pt>
                <c:pt idx="5">
                  <c:v>2012</c:v>
                </c:pt>
                <c:pt idx="6">
                  <c:v>2013</c:v>
                </c:pt>
                <c:pt idx="7">
                  <c:v>2014</c:v>
                </c:pt>
              </c:numCache>
            </c:numRef>
          </c:cat>
          <c:val>
            <c:numRef>
              <c:f>'Llegadas-Htls vs tur'!$B$5:$I$5</c:f>
              <c:numCache>
                <c:formatCode>#,##0</c:formatCode>
                <c:ptCount val="8"/>
                <c:pt idx="0">
                  <c:v>529324.99999999988</c:v>
                </c:pt>
                <c:pt idx="1">
                  <c:v>557145</c:v>
                </c:pt>
                <c:pt idx="2">
                  <c:v>508813.99999999942</c:v>
                </c:pt>
                <c:pt idx="3">
                  <c:v>535485</c:v>
                </c:pt>
                <c:pt idx="4">
                  <c:v>530083</c:v>
                </c:pt>
                <c:pt idx="5">
                  <c:v>595882</c:v>
                </c:pt>
                <c:pt idx="6">
                  <c:v>629730.99999999977</c:v>
                </c:pt>
                <c:pt idx="7">
                  <c:v>634195</c:v>
                </c:pt>
              </c:numCache>
            </c:numRef>
          </c:val>
        </c:ser>
        <c:ser>
          <c:idx val="0"/>
          <c:order val="1"/>
          <c:tx>
            <c:strRef>
              <c:f>'Llegadas-Htls vs tur'!$A$6</c:f>
              <c:strCache>
                <c:ptCount val="1"/>
                <c:pt idx="0">
                  <c:v>Llegadas de turistas al DMQ</c:v>
                </c:pt>
              </c:strCache>
            </c:strRef>
          </c:tx>
          <c:spPr>
            <a:solidFill>
              <a:schemeClr val="accent1">
                <a:alpha val="70000"/>
              </a:schemeClr>
            </a:solidFill>
            <a:ln>
              <a:noFill/>
            </a:ln>
            <a:effectLst/>
          </c:spPr>
          <c:invertIfNegative val="0"/>
          <c:trendline>
            <c:spPr>
              <a:ln w="15875" cap="rnd">
                <a:solidFill>
                  <a:schemeClr val="accent1"/>
                </a:solidFill>
              </a:ln>
              <a:effectLst/>
            </c:spPr>
            <c:trendlineType val="linear"/>
            <c:forward val="10"/>
            <c:dispRSqr val="1"/>
            <c:dispEq val="1"/>
            <c:trendlineLbl>
              <c:layout>
                <c:manualLayout>
                  <c:x val="2.7117838718446592E-4"/>
                  <c:y val="-4.0998247312109243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rgbClr val="0070C0"/>
                      </a:solidFill>
                      <a:latin typeface="+mn-lt"/>
                      <a:ea typeface="+mn-ea"/>
                      <a:cs typeface="+mn-cs"/>
                    </a:defRPr>
                  </a:pPr>
                  <a:endParaRPr lang="es-ES"/>
                </a:p>
              </c:txPr>
            </c:trendlineLbl>
          </c:trendline>
          <c:trendline>
            <c:spPr>
              <a:ln w="15875" cap="rnd">
                <a:solidFill>
                  <a:schemeClr val="accent1"/>
                </a:solidFill>
              </a:ln>
              <a:effectLst/>
            </c:spPr>
            <c:trendlineType val="linear"/>
            <c:dispRSqr val="0"/>
            <c:dispEq val="0"/>
          </c:trendline>
          <c:cat>
            <c:numRef>
              <c:f>'Llegadas-Htls vs tur'!$B$2:$I$2</c:f>
              <c:numCache>
                <c:formatCode>General</c:formatCode>
                <c:ptCount val="8"/>
                <c:pt idx="0">
                  <c:v>2007</c:v>
                </c:pt>
                <c:pt idx="1">
                  <c:v>2008</c:v>
                </c:pt>
                <c:pt idx="2">
                  <c:v>2009</c:v>
                </c:pt>
                <c:pt idx="3">
                  <c:v>2010</c:v>
                </c:pt>
                <c:pt idx="4">
                  <c:v>2011</c:v>
                </c:pt>
                <c:pt idx="5">
                  <c:v>2012</c:v>
                </c:pt>
                <c:pt idx="6">
                  <c:v>2013</c:v>
                </c:pt>
                <c:pt idx="7">
                  <c:v>2014</c:v>
                </c:pt>
              </c:numCache>
            </c:numRef>
          </c:cat>
          <c:val>
            <c:numRef>
              <c:f>'Llegadas-Htls vs tur'!$B$6:$I$6</c:f>
              <c:numCache>
                <c:formatCode>#,##0</c:formatCode>
                <c:ptCount val="8"/>
                <c:pt idx="0">
                  <c:v>417853</c:v>
                </c:pt>
                <c:pt idx="1">
                  <c:v>471499</c:v>
                </c:pt>
                <c:pt idx="2">
                  <c:v>461865</c:v>
                </c:pt>
                <c:pt idx="3">
                  <c:v>474221</c:v>
                </c:pt>
                <c:pt idx="4">
                  <c:v>487378</c:v>
                </c:pt>
                <c:pt idx="5">
                  <c:v>533458</c:v>
                </c:pt>
                <c:pt idx="6">
                  <c:v>628958</c:v>
                </c:pt>
                <c:pt idx="7">
                  <c:v>703015</c:v>
                </c:pt>
              </c:numCache>
            </c:numRef>
          </c:val>
        </c:ser>
        <c:dLbls>
          <c:showLegendKey val="0"/>
          <c:showVal val="0"/>
          <c:showCatName val="0"/>
          <c:showSerName val="0"/>
          <c:showPercent val="0"/>
          <c:showBubbleSize val="0"/>
        </c:dLbls>
        <c:gapWidth val="80"/>
        <c:overlap val="25"/>
        <c:axId val="302772760"/>
        <c:axId val="303846392"/>
      </c:barChart>
      <c:catAx>
        <c:axId val="302772760"/>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S"/>
          </a:p>
        </c:txPr>
        <c:crossAx val="303846392"/>
        <c:crosses val="autoZero"/>
        <c:auto val="1"/>
        <c:lblAlgn val="ctr"/>
        <c:lblOffset val="100"/>
        <c:noMultiLvlLbl val="0"/>
      </c:catAx>
      <c:valAx>
        <c:axId val="303846392"/>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S"/>
          </a:p>
        </c:txPr>
        <c:crossAx val="302772760"/>
        <c:crosses val="autoZero"/>
        <c:crossBetween val="between"/>
      </c:valAx>
      <c:spPr>
        <a:noFill/>
        <a:ln>
          <a:noFill/>
        </a:ln>
        <a:effectLst/>
      </c:spPr>
    </c:plotArea>
    <c:legend>
      <c:legendPos val="b"/>
      <c:layout>
        <c:manualLayout>
          <c:xMode val="edge"/>
          <c:yMode val="edge"/>
          <c:x val="0.10437158910123447"/>
          <c:y val="0.83441450537359152"/>
          <c:w val="0.62586892750938095"/>
          <c:h val="7.90053785340622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verticalDpi="597"/>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MERCADOS</a:t>
            </a:r>
            <a:r>
              <a:rPr lang="es-EC" baseline="0"/>
              <a:t> PRIORITARIOS TRADE uio</a:t>
            </a:r>
          </a:p>
          <a:p>
            <a:pPr>
              <a:defRPr/>
            </a:pPr>
            <a:r>
              <a:rPr lang="es-EC" baseline="0"/>
              <a:t>- variación 2011 - 2015 (e)  -</a:t>
            </a:r>
            <a:endParaRPr lang="es-EC"/>
          </a:p>
        </c:rich>
      </c:tx>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a:outerShdw blurRad="63500" sx="102000" sy="102000" algn="ctr" rotWithShape="0">
                <a:prstClr val="black">
                  <a:alpha val="20000"/>
                </a:prstClr>
              </a:outerShdw>
            </a:effectLst>
          </c:spPr>
          <c:invertIfNegative val="0"/>
          <c:dPt>
            <c:idx val="0"/>
            <c:invertIfNegative val="0"/>
            <c:bubble3D val="0"/>
            <c:spPr>
              <a:solidFill>
                <a:schemeClr val="accent1"/>
              </a:solidFill>
              <a:ln>
                <a:noFill/>
              </a:ln>
              <a:effectLst>
                <a:outerShdw blurRad="63500" sx="102000" sy="102000" algn="ctr" rotWithShape="0">
                  <a:prstClr val="black">
                    <a:alpha val="20000"/>
                  </a:prstClr>
                </a:outerShdw>
              </a:effectLst>
            </c:spPr>
          </c:dPt>
          <c:dPt>
            <c:idx val="1"/>
            <c:invertIfNegative val="0"/>
            <c:bubble3D val="0"/>
            <c:spPr>
              <a:solidFill>
                <a:schemeClr val="accent1"/>
              </a:solidFill>
              <a:ln>
                <a:noFill/>
              </a:ln>
              <a:effectLst>
                <a:outerShdw blurRad="63500" sx="102000" sy="102000" algn="ctr" rotWithShape="0">
                  <a:prstClr val="black">
                    <a:alpha val="20000"/>
                  </a:prstClr>
                </a:outerShdw>
              </a:effectLst>
            </c:spPr>
          </c:dPt>
          <c:dPt>
            <c:idx val="3"/>
            <c:invertIfNegative val="0"/>
            <c:bubble3D val="0"/>
            <c:spPr>
              <a:solidFill>
                <a:schemeClr val="accent1"/>
              </a:solidFill>
              <a:ln>
                <a:noFill/>
              </a:ln>
              <a:effectLst>
                <a:outerShdw blurRad="63500" sx="102000" sy="102000" algn="ctr" rotWithShape="0">
                  <a:prstClr val="black">
                    <a:alpha val="20000"/>
                  </a:prstClr>
                </a:outerShdw>
              </a:effectLst>
            </c:spPr>
          </c:dPt>
          <c:dPt>
            <c:idx val="4"/>
            <c:invertIfNegative val="0"/>
            <c:bubble3D val="0"/>
            <c:spPr>
              <a:solidFill>
                <a:schemeClr val="accent1"/>
              </a:solidFill>
              <a:ln>
                <a:noFill/>
              </a:ln>
              <a:effectLst>
                <a:outerShdw blurRad="63500" sx="102000" sy="102000" algn="ctr" rotWithShape="0">
                  <a:prstClr val="black">
                    <a:alpha val="20000"/>
                  </a:prstClr>
                </a:outerShdw>
              </a:effectLst>
            </c:spPr>
          </c:dPt>
          <c:dPt>
            <c:idx val="5"/>
            <c:invertIfNegative val="0"/>
            <c:bubble3D val="0"/>
            <c:spPr>
              <a:solidFill>
                <a:schemeClr val="accent1"/>
              </a:solidFill>
              <a:ln>
                <a:noFill/>
              </a:ln>
              <a:effectLst>
                <a:outerShdw blurRad="63500" sx="102000" sy="102000" algn="ctr" rotWithShape="0">
                  <a:prstClr val="black">
                    <a:alpha val="20000"/>
                  </a:prstClr>
                </a:outerShdw>
              </a:effectLst>
            </c:spPr>
          </c:dPt>
          <c:dPt>
            <c:idx val="6"/>
            <c:invertIfNegative val="0"/>
            <c:bubble3D val="0"/>
            <c:spPr>
              <a:solidFill>
                <a:schemeClr val="accent1"/>
              </a:solidFill>
              <a:ln>
                <a:noFill/>
              </a:ln>
              <a:effectLst>
                <a:outerShdw blurRad="63500" sx="102000" sy="102000" algn="ctr" rotWithShape="0">
                  <a:prstClr val="black">
                    <a:alpha val="20000"/>
                  </a:prstClr>
                </a:outerShdw>
              </a:effectLst>
            </c:spPr>
          </c:dPt>
          <c:dPt>
            <c:idx val="7"/>
            <c:invertIfNegative val="0"/>
            <c:bubble3D val="0"/>
            <c:spPr>
              <a:solidFill>
                <a:schemeClr val="accent1"/>
              </a:solidFill>
              <a:ln>
                <a:noFill/>
              </a:ln>
              <a:effectLst>
                <a:outerShdw blurRad="63500" sx="102000" sy="102000" algn="ctr" rotWithShape="0">
                  <a:prstClr val="black">
                    <a:alpha val="20000"/>
                  </a:prstClr>
                </a:outerShdw>
              </a:effectLst>
            </c:spPr>
          </c:dPt>
          <c:dPt>
            <c:idx val="8"/>
            <c:invertIfNegative val="0"/>
            <c:bubble3D val="0"/>
            <c:spPr>
              <a:solidFill>
                <a:schemeClr val="accent1"/>
              </a:solidFill>
              <a:ln>
                <a:noFill/>
              </a:ln>
              <a:effectLst>
                <a:outerShdw blurRad="63500" sx="102000" sy="102000" algn="ctr" rotWithShape="0">
                  <a:prstClr val="black">
                    <a:alpha val="20000"/>
                  </a:prstClr>
                </a:outerShdw>
              </a:effectLst>
            </c:spPr>
          </c:dPt>
          <c:dPt>
            <c:idx val="9"/>
            <c:invertIfNegative val="0"/>
            <c:bubble3D val="0"/>
            <c:spPr>
              <a:solidFill>
                <a:schemeClr val="accent1"/>
              </a:solidFill>
              <a:ln>
                <a:noFill/>
              </a:ln>
              <a:effectLst>
                <a:outerShdw blurRad="63500" sx="102000" sy="102000" algn="ctr" rotWithShape="0">
                  <a:prstClr val="black">
                    <a:alpha val="20000"/>
                  </a:prstClr>
                </a:outerShdw>
              </a:effectLst>
            </c:spPr>
          </c:dPt>
          <c:dPt>
            <c:idx val="10"/>
            <c:invertIfNegative val="0"/>
            <c:bubble3D val="0"/>
            <c:spPr>
              <a:solidFill>
                <a:schemeClr val="accent1"/>
              </a:solidFill>
              <a:ln>
                <a:noFill/>
              </a:ln>
              <a:effectLst>
                <a:outerShdw blurRad="63500" sx="102000" sy="102000" algn="ctr" rotWithShape="0">
                  <a:prstClr val="black">
                    <a:alpha val="20000"/>
                  </a:prstClr>
                </a:outerShdw>
              </a:effectLst>
            </c:spPr>
          </c:dPt>
          <c:dPt>
            <c:idx val="12"/>
            <c:invertIfNegative val="0"/>
            <c:bubble3D val="0"/>
            <c:spPr>
              <a:solidFill>
                <a:schemeClr val="accent1"/>
              </a:solidFill>
              <a:ln>
                <a:noFill/>
              </a:ln>
              <a:effectLst>
                <a:outerShdw blurRad="63500" sx="102000" sy="102000" algn="ctr" rotWithShape="0">
                  <a:prstClr val="black">
                    <a:alpha val="20000"/>
                  </a:prstClr>
                </a:outerShdw>
              </a:effectLst>
            </c:spPr>
          </c:dPt>
          <c:dPt>
            <c:idx val="13"/>
            <c:invertIfNegative val="0"/>
            <c:bubble3D val="0"/>
            <c:spPr>
              <a:solidFill>
                <a:schemeClr val="accent1"/>
              </a:solidFill>
              <a:ln>
                <a:noFill/>
              </a:ln>
              <a:effectLst>
                <a:outerShdw blurRad="63500" sx="102000" sy="102000" algn="ctr" rotWithShape="0">
                  <a:prstClr val="black">
                    <a:alpha val="20000"/>
                  </a:prstClr>
                </a:outerShdw>
              </a:effectLst>
            </c:spPr>
          </c:dPt>
          <c:dPt>
            <c:idx val="14"/>
            <c:invertIfNegative val="0"/>
            <c:bubble3D val="0"/>
            <c:spPr>
              <a:solidFill>
                <a:schemeClr val="accent1"/>
              </a:solidFill>
              <a:ln>
                <a:noFill/>
              </a:ln>
              <a:effectLst>
                <a:outerShdw blurRad="63500" sx="102000" sy="102000" algn="ctr" rotWithShape="0">
                  <a:prstClr val="black">
                    <a:alpha val="20000"/>
                  </a:prstClr>
                </a:outerShdw>
              </a:effectLst>
            </c:spPr>
          </c:dPt>
          <c:dLbls>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S"/>
                </a:p>
              </c:txPr>
              <c:dLblPos val="outEnd"/>
              <c:showLegendKey val="0"/>
              <c:showVal val="1"/>
              <c:showCatName val="1"/>
              <c:showSerName val="0"/>
              <c:showPercent val="0"/>
              <c:showBubbleSize val="0"/>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S"/>
                </a:p>
              </c:txPr>
              <c:dLblPos val="outEnd"/>
              <c:showLegendKey val="0"/>
              <c:showVal val="1"/>
              <c:showCatName val="1"/>
              <c:showSerName val="0"/>
              <c:showPercent val="0"/>
              <c:showBubbleSize val="0"/>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es-ES"/>
                </a:p>
              </c:txPr>
              <c:dLblPos val="outEnd"/>
              <c:showLegendKey val="0"/>
              <c:showVal val="1"/>
              <c:showCatName val="1"/>
              <c:showSerName val="0"/>
              <c:showPercent val="0"/>
              <c:showBubbleSize val="0"/>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S"/>
                </a:p>
              </c:txPr>
              <c:dLblPos val="outEnd"/>
              <c:showLegendKey val="0"/>
              <c:showVal val="1"/>
              <c:showCatName val="1"/>
              <c:showSerName val="0"/>
              <c:showPercent val="0"/>
              <c:showBubbleSize val="0"/>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S"/>
                </a:p>
              </c:txPr>
              <c:dLblPos val="outEnd"/>
              <c:showLegendKey val="0"/>
              <c:showVal val="1"/>
              <c:showCatName val="1"/>
              <c:showSerName val="0"/>
              <c:showPercent val="0"/>
              <c:showBubbleSize val="0"/>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lumOff val="40000"/>
                        </a:schemeClr>
                      </a:solidFill>
                      <a:latin typeface="+mn-lt"/>
                      <a:ea typeface="+mn-ea"/>
                      <a:cs typeface="+mn-cs"/>
                    </a:defRPr>
                  </a:pPr>
                  <a:endParaRPr lang="es-ES"/>
                </a:p>
              </c:txPr>
              <c:dLblPos val="outEnd"/>
              <c:showLegendKey val="0"/>
              <c:showVal val="1"/>
              <c:showCatName val="1"/>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ES"/>
              </a:p>
            </c:txPr>
            <c:dLblPos val="outEnd"/>
            <c:showLegendKey val="0"/>
            <c:showVal val="1"/>
            <c:showCatName val="1"/>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Canadá</c:v>
                </c:pt>
                <c:pt idx="5">
                  <c:v>Alemania</c:v>
                </c:pt>
                <c:pt idx="6">
                  <c:v>Argentina</c:v>
                </c:pt>
                <c:pt idx="7">
                  <c:v>Reino Unido</c:v>
                </c:pt>
                <c:pt idx="8">
                  <c:v>Perú</c:v>
                </c:pt>
                <c:pt idx="9">
                  <c:v>Chile</c:v>
                </c:pt>
                <c:pt idx="10">
                  <c:v>México</c:v>
                </c:pt>
                <c:pt idx="11">
                  <c:v>Brasil</c:v>
                </c:pt>
                <c:pt idx="12">
                  <c:v>Australia</c:v>
                </c:pt>
                <c:pt idx="13">
                  <c:v>República Popular China</c:v>
                </c:pt>
                <c:pt idx="14">
                  <c:v>Rusia</c:v>
                </c:pt>
              </c:strCache>
            </c:strRef>
          </c:cat>
          <c:val>
            <c:numRef>
              <c:extLst>
                <c:ext xmlns:c15="http://schemas.microsoft.com/office/drawing/2012/chart" uri="{02D57815-91ED-43cb-92C2-25804820EDAC}">
                  <c15:fullRef>
                    <c15:sqref>'Llegadas x nacionalidad'!$GG$52:$GG$83</c15:sqref>
                  </c15:fullRef>
                </c:ext>
              </c:extLst>
              <c:f>('Llegadas x nacionalidad'!$GG$52:$GG$55,'Llegadas x nacionalidad'!$GG$57:$GG$60,'Llegadas x nacionalidad'!$GG$62:$GG$65,'Llegadas x nacionalidad'!$GG$69,'Llegadas x nacionalidad'!$GG$71,'Llegadas x nacionalidad'!$GG$80)</c:f>
              <c:numCache>
                <c:formatCode>0%</c:formatCode>
                <c:ptCount val="15"/>
                <c:pt idx="0">
                  <c:v>0.24197084912754563</c:v>
                </c:pt>
                <c:pt idx="1">
                  <c:v>0.10017223512253159</c:v>
                </c:pt>
                <c:pt idx="2">
                  <c:v>0.71465710148742922</c:v>
                </c:pt>
                <c:pt idx="3">
                  <c:v>0.31487260082604474</c:v>
                </c:pt>
                <c:pt idx="4">
                  <c:v>0.26486933900910481</c:v>
                </c:pt>
                <c:pt idx="5">
                  <c:v>0.10513087447947655</c:v>
                </c:pt>
                <c:pt idx="6">
                  <c:v>0.59163587504198856</c:v>
                </c:pt>
                <c:pt idx="7">
                  <c:v>0.21878500420050395</c:v>
                </c:pt>
                <c:pt idx="8">
                  <c:v>0.20724537618210737</c:v>
                </c:pt>
                <c:pt idx="9">
                  <c:v>-7.6584433050348788E-2</c:v>
                </c:pt>
                <c:pt idx="10">
                  <c:v>0.43982433590402747</c:v>
                </c:pt>
                <c:pt idx="11">
                  <c:v>0.26609299813414511</c:v>
                </c:pt>
                <c:pt idx="12">
                  <c:v>0.2254882343524891</c:v>
                </c:pt>
                <c:pt idx="13">
                  <c:v>1.158303431262615</c:v>
                </c:pt>
                <c:pt idx="14">
                  <c:v>0.12294026776519051</c:v>
                </c:pt>
              </c:numCache>
            </c:numRef>
          </c:val>
          <c:extLst>
            <c:ext xmlns:c15="http://schemas.microsoft.com/office/drawing/2012/chart" uri="{02D57815-91ED-43cb-92C2-25804820EDAC}">
              <c15:categoryFilterExceptions>
                <c15:categoryFilterException>
                  <c15:sqref>'Llegadas x nacionalidad'!$GG$77</c15:sqref>
                  <c15:spPr xmlns:c15="http://schemas.microsoft.com/office/drawing/2012/chart">
                    <a:solidFill>
                      <a:schemeClr val="accent1"/>
                    </a:solidFill>
                    <a:ln>
                      <a:noFill/>
                    </a:ln>
                    <a:effectLst>
                      <a:outerShdw blurRad="63500" sx="102000" sy="102000" algn="ctr" rotWithShape="0">
                        <a:prstClr val="black">
                          <a:alpha val="20000"/>
                        </a:prstClr>
                      </a:outerShdw>
                    </a:effectLst>
                  </c15:spPr>
                  <c15:invertIfNegative val="0"/>
                  <c15:bubble3D val="0"/>
                  <c15: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S"/>
                      </a:p>
                    </c:txPr>
                    <c:dLblPos val="outEnd"/>
                    <c:showLegendKey val="0"/>
                    <c:showVal val="1"/>
                    <c:showCatName val="1"/>
                    <c:showSerName val="0"/>
                    <c:showPercent val="0"/>
                    <c:showBubbleSize val="0"/>
                  </c15:dLbl>
                </c15:categoryFilterException>
              </c15:categoryFilterExceptions>
            </c:ext>
          </c:extLst>
        </c:ser>
        <c:dLbls>
          <c:showLegendKey val="0"/>
          <c:showVal val="0"/>
          <c:showCatName val="0"/>
          <c:showSerName val="0"/>
          <c:showPercent val="0"/>
          <c:showBubbleSize val="0"/>
        </c:dLbls>
        <c:gapWidth val="100"/>
        <c:axId val="334066160"/>
        <c:axId val="334070080"/>
      </c:barChart>
      <c:catAx>
        <c:axId val="33406616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34070080"/>
        <c:crosses val="autoZero"/>
        <c:auto val="1"/>
        <c:lblAlgn val="ctr"/>
        <c:lblOffset val="100"/>
        <c:noMultiLvlLbl val="0"/>
      </c:catAx>
      <c:valAx>
        <c:axId val="334070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34066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MERCADOS</a:t>
            </a:r>
            <a:r>
              <a:rPr lang="es-EC" baseline="0"/>
              <a:t> PRIORITARIOS TRADE uio</a:t>
            </a:r>
          </a:p>
          <a:p>
            <a:pPr>
              <a:defRPr/>
            </a:pPr>
            <a:r>
              <a:rPr lang="es-EC" baseline="0"/>
              <a:t>- variación 2014 - 2015 (e)  -</a:t>
            </a:r>
            <a:endParaRPr lang="es-EC"/>
          </a:p>
        </c:rich>
      </c:tx>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a:outerShdw blurRad="63500" sx="102000" sy="102000" algn="ctr" rotWithShape="0">
                <a:prstClr val="black">
                  <a:alpha val="20000"/>
                </a:prstClr>
              </a:outerShdw>
            </a:effectLst>
          </c:spPr>
          <c:invertIfNegative val="0"/>
          <c:dPt>
            <c:idx val="0"/>
            <c:invertIfNegative val="0"/>
            <c:bubble3D val="0"/>
            <c:spPr>
              <a:solidFill>
                <a:schemeClr val="accent1"/>
              </a:solidFill>
              <a:ln>
                <a:noFill/>
              </a:ln>
              <a:effectLst>
                <a:outerShdw blurRad="63500" sx="102000" sy="102000" algn="ctr" rotWithShape="0">
                  <a:prstClr val="black">
                    <a:alpha val="20000"/>
                  </a:prstClr>
                </a:outerShdw>
              </a:effectLst>
            </c:spPr>
          </c:dPt>
          <c:dPt>
            <c:idx val="1"/>
            <c:invertIfNegative val="0"/>
            <c:bubble3D val="0"/>
            <c:spPr>
              <a:solidFill>
                <a:schemeClr val="accent1"/>
              </a:solidFill>
              <a:ln>
                <a:noFill/>
              </a:ln>
              <a:effectLst>
                <a:outerShdw blurRad="63500" sx="102000" sy="102000" algn="ctr" rotWithShape="0">
                  <a:prstClr val="black">
                    <a:alpha val="20000"/>
                  </a:prstClr>
                </a:outerShdw>
              </a:effectLst>
            </c:spPr>
          </c:dPt>
          <c:dPt>
            <c:idx val="3"/>
            <c:invertIfNegative val="0"/>
            <c:bubble3D val="0"/>
            <c:spPr>
              <a:solidFill>
                <a:schemeClr val="accent1"/>
              </a:solidFill>
              <a:ln>
                <a:noFill/>
              </a:ln>
              <a:effectLst>
                <a:outerShdw blurRad="63500" sx="102000" sy="102000" algn="ctr" rotWithShape="0">
                  <a:prstClr val="black">
                    <a:alpha val="20000"/>
                  </a:prstClr>
                </a:outerShdw>
              </a:effectLst>
            </c:spPr>
          </c:dPt>
          <c:dPt>
            <c:idx val="4"/>
            <c:invertIfNegative val="0"/>
            <c:bubble3D val="0"/>
            <c:spPr>
              <a:solidFill>
                <a:schemeClr val="accent1"/>
              </a:solidFill>
              <a:ln>
                <a:noFill/>
              </a:ln>
              <a:effectLst>
                <a:outerShdw blurRad="63500" sx="102000" sy="102000" algn="ctr" rotWithShape="0">
                  <a:prstClr val="black">
                    <a:alpha val="20000"/>
                  </a:prstClr>
                </a:outerShdw>
              </a:effectLst>
            </c:spPr>
          </c:dPt>
          <c:dPt>
            <c:idx val="5"/>
            <c:invertIfNegative val="0"/>
            <c:bubble3D val="0"/>
            <c:spPr>
              <a:solidFill>
                <a:schemeClr val="accent1"/>
              </a:solidFill>
              <a:ln>
                <a:noFill/>
              </a:ln>
              <a:effectLst>
                <a:outerShdw blurRad="63500" sx="102000" sy="102000" algn="ctr" rotWithShape="0">
                  <a:prstClr val="black">
                    <a:alpha val="20000"/>
                  </a:prstClr>
                </a:outerShdw>
              </a:effectLst>
            </c:spPr>
          </c:dPt>
          <c:dPt>
            <c:idx val="6"/>
            <c:invertIfNegative val="0"/>
            <c:bubble3D val="0"/>
            <c:spPr>
              <a:solidFill>
                <a:schemeClr val="accent1"/>
              </a:solidFill>
              <a:ln>
                <a:noFill/>
              </a:ln>
              <a:effectLst>
                <a:outerShdw blurRad="63500" sx="102000" sy="102000" algn="ctr" rotWithShape="0">
                  <a:prstClr val="black">
                    <a:alpha val="20000"/>
                  </a:prstClr>
                </a:outerShdw>
              </a:effectLst>
            </c:spPr>
          </c:dPt>
          <c:dPt>
            <c:idx val="7"/>
            <c:invertIfNegative val="0"/>
            <c:bubble3D val="0"/>
            <c:spPr>
              <a:solidFill>
                <a:schemeClr val="accent1"/>
              </a:solidFill>
              <a:ln>
                <a:noFill/>
              </a:ln>
              <a:effectLst>
                <a:outerShdw blurRad="63500" sx="102000" sy="102000" algn="ctr" rotWithShape="0">
                  <a:prstClr val="black">
                    <a:alpha val="20000"/>
                  </a:prstClr>
                </a:outerShdw>
              </a:effectLst>
            </c:spPr>
          </c:dPt>
          <c:dPt>
            <c:idx val="8"/>
            <c:invertIfNegative val="0"/>
            <c:bubble3D val="0"/>
            <c:spPr>
              <a:solidFill>
                <a:schemeClr val="accent1"/>
              </a:solidFill>
              <a:ln>
                <a:noFill/>
              </a:ln>
              <a:effectLst>
                <a:outerShdw blurRad="63500" sx="102000" sy="102000" algn="ctr" rotWithShape="0">
                  <a:prstClr val="black">
                    <a:alpha val="20000"/>
                  </a:prstClr>
                </a:outerShdw>
              </a:effectLst>
            </c:spPr>
          </c:dPt>
          <c:dPt>
            <c:idx val="9"/>
            <c:invertIfNegative val="0"/>
            <c:bubble3D val="0"/>
            <c:spPr>
              <a:solidFill>
                <a:schemeClr val="accent1"/>
              </a:solidFill>
              <a:ln>
                <a:noFill/>
              </a:ln>
              <a:effectLst>
                <a:outerShdw blurRad="63500" sx="102000" sy="102000" algn="ctr" rotWithShape="0">
                  <a:prstClr val="black">
                    <a:alpha val="20000"/>
                  </a:prstClr>
                </a:outerShdw>
              </a:effectLst>
            </c:spPr>
          </c:dPt>
          <c:dPt>
            <c:idx val="10"/>
            <c:invertIfNegative val="0"/>
            <c:bubble3D val="0"/>
            <c:spPr>
              <a:solidFill>
                <a:schemeClr val="accent1"/>
              </a:solidFill>
              <a:ln>
                <a:noFill/>
              </a:ln>
              <a:effectLst>
                <a:outerShdw blurRad="63500" sx="102000" sy="102000" algn="ctr" rotWithShape="0">
                  <a:prstClr val="black">
                    <a:alpha val="20000"/>
                  </a:prstClr>
                </a:outerShdw>
              </a:effectLst>
            </c:spPr>
          </c:dPt>
          <c:dPt>
            <c:idx val="13"/>
            <c:invertIfNegative val="0"/>
            <c:bubble3D val="0"/>
            <c:spPr>
              <a:solidFill>
                <a:schemeClr val="accent1"/>
              </a:solidFill>
              <a:ln>
                <a:noFill/>
              </a:ln>
              <a:effectLst>
                <a:outerShdw blurRad="63500" sx="102000" sy="102000" algn="ctr" rotWithShape="0">
                  <a:prstClr val="black">
                    <a:alpha val="20000"/>
                  </a:prstClr>
                </a:outerShdw>
              </a:effectLst>
            </c:spPr>
          </c:dPt>
          <c:dPt>
            <c:idx val="14"/>
            <c:invertIfNegative val="0"/>
            <c:bubble3D val="0"/>
            <c:spPr>
              <a:solidFill>
                <a:schemeClr val="accent1"/>
              </a:solidFill>
              <a:ln>
                <a:noFill/>
              </a:ln>
              <a:effectLst>
                <a:outerShdw blurRad="63500" sx="102000" sy="102000" algn="ctr" rotWithShape="0">
                  <a:prstClr val="black">
                    <a:alpha val="20000"/>
                  </a:prstClr>
                </a:outerShdw>
              </a:effectLst>
            </c:spPr>
          </c:dPt>
          <c:dPt>
            <c:idx val="15"/>
            <c:invertIfNegative val="0"/>
            <c:bubble3D val="0"/>
            <c:spPr>
              <a:solidFill>
                <a:schemeClr val="accent1"/>
              </a:solidFill>
              <a:ln>
                <a:noFill/>
              </a:ln>
              <a:effectLst>
                <a:outerShdw blurRad="63500" sx="102000" sy="102000" algn="ctr" rotWithShape="0">
                  <a:prstClr val="black">
                    <a:alpha val="20000"/>
                  </a:prstClr>
                </a:outerShdw>
              </a:effectLst>
            </c:spPr>
          </c:dPt>
          <c:dLbls>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S"/>
                </a:p>
              </c:txPr>
              <c:dLblPos val="outEnd"/>
              <c:showLegendKey val="0"/>
              <c:showVal val="1"/>
              <c:showCatName val="1"/>
              <c:showSerName val="0"/>
              <c:showPercent val="0"/>
              <c:showBubbleSize val="0"/>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S"/>
                </a:p>
              </c:txPr>
              <c:dLblPos val="outEnd"/>
              <c:showLegendKey val="0"/>
              <c:showVal val="1"/>
              <c:showCatName val="1"/>
              <c:showSerName val="0"/>
              <c:showPercent val="0"/>
              <c:showBubbleSize val="0"/>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es-ES"/>
                </a:p>
              </c:txPr>
              <c:dLblPos val="outEnd"/>
              <c:showLegendKey val="0"/>
              <c:showVal val="1"/>
              <c:showCatName val="1"/>
              <c:showSerName val="0"/>
              <c:showPercent val="0"/>
              <c:showBubbleSize val="0"/>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S"/>
                </a:p>
              </c:txPr>
              <c:dLblPos val="outEnd"/>
              <c:showLegendKey val="0"/>
              <c:showVal val="1"/>
              <c:showCatName val="1"/>
              <c:showSerName val="0"/>
              <c:showPercent val="0"/>
              <c:showBubbleSize val="0"/>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S"/>
                </a:p>
              </c:txPr>
              <c:dLblPos val="outEnd"/>
              <c:showLegendKey val="0"/>
              <c:showVal val="1"/>
              <c:showCatName val="1"/>
              <c:showSerName val="0"/>
              <c:showPercent val="0"/>
              <c:showBubbleSize val="0"/>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lumOff val="40000"/>
                        </a:schemeClr>
                      </a:solidFill>
                      <a:latin typeface="+mn-lt"/>
                      <a:ea typeface="+mn-ea"/>
                      <a:cs typeface="+mn-cs"/>
                    </a:defRPr>
                  </a:pPr>
                  <a:endParaRPr lang="es-ES"/>
                </a:p>
              </c:txPr>
              <c:dLblPos val="outEnd"/>
              <c:showLegendKey val="0"/>
              <c:showVal val="1"/>
              <c:showCatName val="1"/>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ES"/>
              </a:p>
            </c:txPr>
            <c:dLblPos val="outEnd"/>
            <c:showLegendKey val="0"/>
            <c:showVal val="1"/>
            <c:showCatName val="1"/>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nacionalidad'!$C$67,'Llegadas x nacionalidad'!$C$69,'Llegadas x nacionalidad'!$C$71,'Llegadas x nacionalidad'!$C$80)</c:f>
              <c:strCache>
                <c:ptCount val="16"/>
                <c:pt idx="0">
                  <c:v>Estados Unidos</c:v>
                </c:pt>
                <c:pt idx="1">
                  <c:v>Colombia</c:v>
                </c:pt>
                <c:pt idx="2">
                  <c:v>Ecuador</c:v>
                </c:pt>
                <c:pt idx="3">
                  <c:v>España</c:v>
                </c:pt>
                <c:pt idx="4">
                  <c:v>Canadá</c:v>
                </c:pt>
                <c:pt idx="5">
                  <c:v>Alemania</c:v>
                </c:pt>
                <c:pt idx="6">
                  <c:v>Argentina</c:v>
                </c:pt>
                <c:pt idx="7">
                  <c:v>Reino Unido</c:v>
                </c:pt>
                <c:pt idx="8">
                  <c:v>Perú</c:v>
                </c:pt>
                <c:pt idx="9">
                  <c:v>Chile</c:v>
                </c:pt>
                <c:pt idx="10">
                  <c:v>México</c:v>
                </c:pt>
                <c:pt idx="11">
                  <c:v>Brasil</c:v>
                </c:pt>
                <c:pt idx="12">
                  <c:v>Italia</c:v>
                </c:pt>
                <c:pt idx="13">
                  <c:v>Australia</c:v>
                </c:pt>
                <c:pt idx="14">
                  <c:v>República Popular China</c:v>
                </c:pt>
                <c:pt idx="15">
                  <c:v>Rusia</c:v>
                </c:pt>
              </c:strCache>
            </c:strRef>
          </c:cat>
          <c:val>
            <c:numRef>
              <c:extLst>
                <c:ext xmlns:c15="http://schemas.microsoft.com/office/drawing/2012/chart" uri="{02D57815-91ED-43cb-92C2-25804820EDAC}">
                  <c15:fullRef>
                    <c15:sqref>'Llegadas x nacionalidad'!$GF$52:$GF$83</c15:sqref>
                  </c15:fullRef>
                </c:ext>
              </c:extLst>
              <c:f>('Llegadas x nacionalidad'!$GF$52:$GF$55,'Llegadas x nacionalidad'!$GF$57:$GF$60,'Llegadas x nacionalidad'!$GF$62:$GF$65,'Llegadas x nacionalidad'!$GF$67,'Llegadas x nacionalidad'!$GF$69,'Llegadas x nacionalidad'!$GF$71,'Llegadas x nacionalidad'!$GF$80)</c:f>
              <c:numCache>
                <c:formatCode>0%</c:formatCode>
                <c:ptCount val="16"/>
                <c:pt idx="0">
                  <c:v>0.10008920682389721</c:v>
                </c:pt>
                <c:pt idx="1">
                  <c:v>-0.19732190361513258</c:v>
                </c:pt>
                <c:pt idx="2">
                  <c:v>0.20935921717171713</c:v>
                </c:pt>
                <c:pt idx="3">
                  <c:v>2.7654814744487499E-2</c:v>
                </c:pt>
                <c:pt idx="4">
                  <c:v>2.6189562547966228E-2</c:v>
                </c:pt>
                <c:pt idx="5">
                  <c:v>-3.3542295286650758E-2</c:v>
                </c:pt>
                <c:pt idx="6">
                  <c:v>0.14418526031102097</c:v>
                </c:pt>
                <c:pt idx="7">
                  <c:v>4.9717139063671922E-3</c:v>
                </c:pt>
                <c:pt idx="8">
                  <c:v>-0.26782179474165058</c:v>
                </c:pt>
                <c:pt idx="9">
                  <c:v>-0.14758884233395408</c:v>
                </c:pt>
                <c:pt idx="10">
                  <c:v>-7.3309618354290729E-2</c:v>
                </c:pt>
                <c:pt idx="11">
                  <c:v>-5.9481689524365389E-2</c:v>
                </c:pt>
                <c:pt idx="12">
                  <c:v>-4.255449424442781E-3</c:v>
                </c:pt>
                <c:pt idx="13">
                  <c:v>-4.004702194357368E-2</c:v>
                </c:pt>
                <c:pt idx="14">
                  <c:v>8.5236242670275075E-2</c:v>
                </c:pt>
                <c:pt idx="15">
                  <c:v>-0.14814453125000004</c:v>
                </c:pt>
              </c:numCache>
            </c:numRef>
          </c:val>
          <c:extLst>
            <c:ext xmlns:c15="http://schemas.microsoft.com/office/drawing/2012/chart" uri="{02D57815-91ED-43cb-92C2-25804820EDAC}">
              <c15:categoryFilterExceptions>
                <c15:categoryFilterException>
                  <c15:sqref>'Llegadas x nacionalidad'!$GF$77</c15:sqref>
                  <c15:spPr xmlns:c15="http://schemas.microsoft.com/office/drawing/2012/chart">
                    <a:solidFill>
                      <a:schemeClr val="accent1"/>
                    </a:solidFill>
                    <a:ln>
                      <a:noFill/>
                    </a:ln>
                    <a:effectLst>
                      <a:outerShdw blurRad="63500" sx="102000" sy="102000" algn="ctr" rotWithShape="0">
                        <a:prstClr val="black">
                          <a:alpha val="20000"/>
                        </a:prstClr>
                      </a:outerShdw>
                    </a:effectLst>
                  </c15:spPr>
                  <c15:invertIfNegative val="0"/>
                  <c15:bubble3D val="0"/>
                  <c15: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S"/>
                      </a:p>
                    </c:txPr>
                    <c:dLblPos val="outEnd"/>
                    <c:showLegendKey val="0"/>
                    <c:showVal val="1"/>
                    <c:showCatName val="1"/>
                    <c:showSerName val="0"/>
                    <c:showPercent val="0"/>
                    <c:showBubbleSize val="0"/>
                  </c15:dLbl>
                </c15:categoryFilterException>
              </c15:categoryFilterExceptions>
            </c:ext>
          </c:extLst>
        </c:ser>
        <c:dLbls>
          <c:showLegendKey val="0"/>
          <c:showVal val="0"/>
          <c:showCatName val="0"/>
          <c:showSerName val="0"/>
          <c:showPercent val="0"/>
          <c:showBubbleSize val="0"/>
        </c:dLbls>
        <c:gapWidth val="100"/>
        <c:axId val="334062240"/>
        <c:axId val="334070864"/>
      </c:barChart>
      <c:catAx>
        <c:axId val="33406224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34070864"/>
        <c:crosses val="autoZero"/>
        <c:auto val="1"/>
        <c:lblAlgn val="ctr"/>
        <c:lblOffset val="100"/>
        <c:noMultiLvlLbl val="0"/>
      </c:catAx>
      <c:valAx>
        <c:axId val="3340708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340622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MERCADOS coyunturales</a:t>
            </a:r>
            <a:r>
              <a:rPr lang="es-EC" baseline="0"/>
              <a:t> </a:t>
            </a:r>
          </a:p>
          <a:p>
            <a:pPr>
              <a:defRPr/>
            </a:pPr>
            <a:r>
              <a:rPr lang="es-EC" baseline="0"/>
              <a:t>- variación 2014 - 2015 (e)  -</a:t>
            </a:r>
            <a:endParaRPr lang="es-EC"/>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a:outerShdw blurRad="63500" sx="102000" sy="102000" algn="ctr" rotWithShape="0">
                <a:prstClr val="black">
                  <a:alpha val="20000"/>
                </a:prstClr>
              </a:outerShdw>
            </a:effectLst>
          </c:spPr>
          <c:invertIfNegative val="0"/>
          <c:dPt>
            <c:idx val="2"/>
            <c:invertIfNegative val="0"/>
            <c:bubble3D val="0"/>
            <c:spPr>
              <a:solidFill>
                <a:schemeClr val="accent1"/>
              </a:solidFill>
              <a:ln>
                <a:noFill/>
              </a:ln>
              <a:effectLst>
                <a:outerShdw blurRad="63500" sx="102000" sy="102000" algn="ctr" rotWithShape="0">
                  <a:prstClr val="black">
                    <a:alpha val="20000"/>
                  </a:prstClr>
                </a:outerShdw>
              </a:effectLst>
            </c:spPr>
          </c:dPt>
          <c:dLbls>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S"/>
                </a:p>
              </c:txPr>
              <c:dLblPos val="outEnd"/>
              <c:showLegendKey val="0"/>
              <c:showVal val="1"/>
              <c:showCatName val="1"/>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ES"/>
              </a:p>
            </c:txPr>
            <c:dLblPos val="outEnd"/>
            <c:showLegendKey val="0"/>
            <c:showVal val="1"/>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Venezuela</c:v>
                </c:pt>
                <c:pt idx="1">
                  <c:v>Cuba</c:v>
                </c:pt>
                <c:pt idx="2">
                  <c:v>República Popular China</c:v>
                </c:pt>
              </c:strCache>
            </c:strRef>
          </c:cat>
          <c:val>
            <c:numRef>
              <c:extLst>
                <c:ext xmlns:c15="http://schemas.microsoft.com/office/drawing/2012/chart" uri="{02D57815-91ED-43cb-92C2-25804820EDAC}">
                  <c15:fullRef>
                    <c15:sqref>'Llegadas x nacionalidad'!$GF$52:$GF$83</c15:sqref>
                  </c15:fullRef>
                </c:ext>
              </c:extLst>
              <c:f>('Llegadas x nacionalidad'!$GF$56,'Llegadas x nacionalidad'!$GF$66,'Llegadas x nacionalidad'!$GF$71)</c:f>
              <c:numCache>
                <c:formatCode>0%</c:formatCode>
                <c:ptCount val="3"/>
                <c:pt idx="0">
                  <c:v>-0.45006625490674412</c:v>
                </c:pt>
                <c:pt idx="1">
                  <c:v>0.75308121773938685</c:v>
                </c:pt>
                <c:pt idx="2">
                  <c:v>8.5236242670275075E-2</c:v>
                </c:pt>
              </c:numCache>
            </c:numRef>
          </c:val>
          <c:extLst>
            <c:ext xmlns:c15="http://schemas.microsoft.com/office/drawing/2012/chart" uri="{02D57815-91ED-43cb-92C2-25804820EDAC}">
              <c15:categoryFilterExceptions>
                <c15:categoryFilterException>
                  <c15:sqref>'Llegadas x nacionalidad'!$GF$52</c15:sqref>
                  <c15:spPr xmlns:c15="http://schemas.microsoft.com/office/drawing/2012/chart">
                    <a:solidFill>
                      <a:schemeClr val="accent1"/>
                    </a:solidFill>
                    <a:ln>
                      <a:noFill/>
                    </a:ln>
                    <a:effectLst>
                      <a:outerShdw blurRad="63500" sx="102000" sy="102000" algn="ctr" rotWithShape="0">
                        <a:prstClr val="black">
                          <a:alpha val="20000"/>
                        </a:prstClr>
                      </a:outerShdw>
                    </a:effectLst>
                  </c15:spPr>
                  <c15:invertIfNegative val="0"/>
                  <c15:bubble3D val="0"/>
                </c15:categoryFilterException>
                <c15:categoryFilterException>
                  <c15:sqref>'Llegadas x nacionalidad'!$GF$53</c15:sqref>
                  <c15:spPr xmlns:c15="http://schemas.microsoft.com/office/drawing/2012/chart">
                    <a:solidFill>
                      <a:schemeClr val="accent1"/>
                    </a:solidFill>
                    <a:ln>
                      <a:noFill/>
                    </a:ln>
                    <a:effectLst>
                      <a:outerShdw blurRad="63500" sx="102000" sy="102000" algn="ctr" rotWithShape="0">
                        <a:prstClr val="black">
                          <a:alpha val="20000"/>
                        </a:prstClr>
                      </a:outerShdw>
                    </a:effectLst>
                  </c15:spPr>
                  <c15:invertIfNegative val="0"/>
                  <c15:bubble3D val="0"/>
                </c15:categoryFilterException>
                <c15:categoryFilterException>
                  <c15:sqref>'Llegadas x nacionalidad'!$GF$55</c15:sqref>
                  <c15:spPr xmlns:c15="http://schemas.microsoft.com/office/drawing/2012/chart">
                    <a:solidFill>
                      <a:schemeClr val="accent1"/>
                    </a:solidFill>
                    <a:ln>
                      <a:noFill/>
                    </a:ln>
                    <a:effectLst>
                      <a:outerShdw blurRad="63500" sx="102000" sy="102000" algn="ctr" rotWithShape="0">
                        <a:prstClr val="black">
                          <a:alpha val="20000"/>
                        </a:prstClr>
                      </a:outerShdw>
                    </a:effectLst>
                  </c15:spPr>
                  <c15:invertIfNegative val="0"/>
                  <c15:bubble3D val="0"/>
                  <c15: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S"/>
                      </a:p>
                    </c:txPr>
                    <c:dLblPos val="outEnd"/>
                    <c:showLegendKey val="0"/>
                    <c:showVal val="1"/>
                    <c:showCatName val="1"/>
                    <c:showSerName val="0"/>
                    <c:showPercent val="0"/>
                    <c:showBubbleSize val="0"/>
                  </c15:dLbl>
                </c15:categoryFilterException>
                <c15:categoryFilterException>
                  <c15:sqref>'Llegadas x nacionalidad'!$GF$57</c15:sqref>
                  <c15:spPr xmlns:c15="http://schemas.microsoft.com/office/drawing/2012/chart">
                    <a:solidFill>
                      <a:schemeClr val="accent1"/>
                    </a:solidFill>
                    <a:ln>
                      <a:noFill/>
                    </a:ln>
                    <a:effectLst>
                      <a:outerShdw blurRad="63500" sx="102000" sy="102000" algn="ctr" rotWithShape="0">
                        <a:prstClr val="black">
                          <a:alpha val="20000"/>
                        </a:prstClr>
                      </a:outerShdw>
                    </a:effectLst>
                  </c15:spPr>
                  <c15:invertIfNegative val="0"/>
                  <c15:bubble3D val="0"/>
                  <c15: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S"/>
                      </a:p>
                    </c:txPr>
                    <c:dLblPos val="outEnd"/>
                    <c:showLegendKey val="0"/>
                    <c:showVal val="1"/>
                    <c:showCatName val="1"/>
                    <c:showSerName val="0"/>
                    <c:showPercent val="0"/>
                    <c:showBubbleSize val="0"/>
                  </c15:dLbl>
                </c15:categoryFilterException>
                <c15:categoryFilterException>
                  <c15:sqref>'Llegadas x nacionalidad'!$GF$58</c15:sqref>
                  <c15:spPr xmlns:c15="http://schemas.microsoft.com/office/drawing/2012/chart">
                    <a:solidFill>
                      <a:schemeClr val="accent1"/>
                    </a:solidFill>
                    <a:ln>
                      <a:noFill/>
                    </a:ln>
                    <a:effectLst>
                      <a:outerShdw blurRad="63500" sx="102000" sy="102000" algn="ctr" rotWithShape="0">
                        <a:prstClr val="black">
                          <a:alpha val="20000"/>
                        </a:prstClr>
                      </a:outerShdw>
                    </a:effectLst>
                  </c15:spPr>
                  <c15:invertIfNegative val="0"/>
                  <c15:bubble3D val="0"/>
                  <c15: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es-ES"/>
                      </a:p>
                    </c:txPr>
                    <c:dLblPos val="outEnd"/>
                    <c:showLegendKey val="0"/>
                    <c:showVal val="1"/>
                    <c:showCatName val="1"/>
                    <c:showSerName val="0"/>
                    <c:showPercent val="0"/>
                    <c:showBubbleSize val="0"/>
                  </c15:dLbl>
                </c15:categoryFilterException>
                <c15:categoryFilterException>
                  <c15:sqref>'Llegadas x nacionalidad'!$GF$59</c15:sqref>
                  <c15:spPr xmlns:c15="http://schemas.microsoft.com/office/drawing/2012/chart">
                    <a:solidFill>
                      <a:schemeClr val="accent1"/>
                    </a:solidFill>
                    <a:ln>
                      <a:noFill/>
                    </a:ln>
                    <a:effectLst>
                      <a:outerShdw blurRad="63500" sx="102000" sy="102000" algn="ctr" rotWithShape="0">
                        <a:prstClr val="black">
                          <a:alpha val="20000"/>
                        </a:prstClr>
                      </a:outerShdw>
                    </a:effectLst>
                  </c15:spPr>
                  <c15:invertIfNegative val="0"/>
                  <c15:bubble3D val="0"/>
                  <c15: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S"/>
                      </a:p>
                    </c:txPr>
                    <c:dLblPos val="outEnd"/>
                    <c:showLegendKey val="0"/>
                    <c:showVal val="1"/>
                    <c:showCatName val="1"/>
                    <c:showSerName val="0"/>
                    <c:showPercent val="0"/>
                    <c:showBubbleSize val="0"/>
                  </c15:dLbl>
                </c15:categoryFilterException>
                <c15:categoryFilterException>
                  <c15:sqref>'Llegadas x nacionalidad'!$GF$60</c15:sqref>
                  <c15:spPr xmlns:c15="http://schemas.microsoft.com/office/drawing/2012/chart">
                    <a:solidFill>
                      <a:schemeClr val="accent1"/>
                    </a:solidFill>
                    <a:ln>
                      <a:noFill/>
                    </a:ln>
                    <a:effectLst>
                      <a:outerShdw blurRad="63500" sx="102000" sy="102000" algn="ctr" rotWithShape="0">
                        <a:prstClr val="black">
                          <a:alpha val="20000"/>
                        </a:prstClr>
                      </a:outerShdw>
                    </a:effectLst>
                  </c15:spPr>
                  <c15:invertIfNegative val="0"/>
                  <c15:bubble3D val="0"/>
                  <c15: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es-ES"/>
                      </a:p>
                    </c:txPr>
                    <c:dLblPos val="outEnd"/>
                    <c:showLegendKey val="0"/>
                    <c:showVal val="1"/>
                    <c:showCatName val="1"/>
                    <c:showSerName val="0"/>
                    <c:showPercent val="0"/>
                    <c:showBubbleSize val="0"/>
                  </c15:dLbl>
                </c15:categoryFilterException>
                <c15:categoryFilterException>
                  <c15:sqref>'Llegadas x nacionalidad'!$GF$62</c15:sqref>
                  <c15:spPr xmlns:c15="http://schemas.microsoft.com/office/drawing/2012/chart">
                    <a:solidFill>
                      <a:schemeClr val="accent1"/>
                    </a:solidFill>
                    <a:ln>
                      <a:noFill/>
                    </a:ln>
                    <a:effectLst>
                      <a:outerShdw blurRad="63500" sx="102000" sy="102000" algn="ctr" rotWithShape="0">
                        <a:prstClr val="black">
                          <a:alpha val="20000"/>
                        </a:prstClr>
                      </a:outerShdw>
                    </a:effectLst>
                  </c15:spPr>
                  <c15:invertIfNegative val="0"/>
                  <c15:bubble3D val="0"/>
                  <c15: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es-ES"/>
                      </a:p>
                    </c:txPr>
                    <c:dLblPos val="outEnd"/>
                    <c:showLegendKey val="0"/>
                    <c:showVal val="1"/>
                    <c:showCatName val="1"/>
                    <c:showSerName val="0"/>
                    <c:showPercent val="0"/>
                    <c:showBubbleSize val="0"/>
                  </c15:dLbl>
                </c15:categoryFilterException>
                <c15:categoryFilterException>
                  <c15:sqref>'Llegadas x nacionalidad'!$GF$63</c15:sqref>
                  <c15:spPr xmlns:c15="http://schemas.microsoft.com/office/drawing/2012/chart">
                    <a:solidFill>
                      <a:schemeClr val="accent1"/>
                    </a:solidFill>
                    <a:ln>
                      <a:noFill/>
                    </a:ln>
                    <a:effectLst>
                      <a:outerShdw blurRad="63500" sx="102000" sy="102000" algn="ctr" rotWithShape="0">
                        <a:prstClr val="black">
                          <a:alpha val="20000"/>
                        </a:prstClr>
                      </a:outerShdw>
                    </a:effectLst>
                  </c15:spPr>
                  <c15:invertIfNegative val="0"/>
                  <c15:bubble3D val="0"/>
                  <c15: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S"/>
                      </a:p>
                    </c:txPr>
                    <c:dLblPos val="outEnd"/>
                    <c:showLegendKey val="0"/>
                    <c:showVal val="1"/>
                    <c:showCatName val="1"/>
                    <c:showSerName val="0"/>
                    <c:showPercent val="0"/>
                    <c:showBubbleSize val="0"/>
                  </c15:dLbl>
                </c15:categoryFilterException>
                <c15:categoryFilterException>
                  <c15:sqref>'Llegadas x nacionalidad'!$GF$64</c15:sqref>
                  <c15:spPr xmlns:c15="http://schemas.microsoft.com/office/drawing/2012/chart">
                    <a:solidFill>
                      <a:schemeClr val="accent1"/>
                    </a:solidFill>
                    <a:ln>
                      <a:noFill/>
                    </a:ln>
                    <a:effectLst>
                      <a:outerShdw blurRad="63500" sx="102000" sy="102000" algn="ctr" rotWithShape="0">
                        <a:prstClr val="black">
                          <a:alpha val="20000"/>
                        </a:prstClr>
                      </a:outerShdw>
                    </a:effectLst>
                  </c15:spPr>
                  <c15:invertIfNegative val="0"/>
                  <c15:bubble3D val="0"/>
                  <c15: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es-ES"/>
                      </a:p>
                    </c:txPr>
                    <c:dLblPos val="outEnd"/>
                    <c:showLegendKey val="0"/>
                    <c:showVal val="1"/>
                    <c:showCatName val="1"/>
                    <c:showSerName val="0"/>
                    <c:showPercent val="0"/>
                    <c:showBubbleSize val="0"/>
                  </c15:dLbl>
                </c15:categoryFilterException>
                <c15:categoryFilterException>
                  <c15:sqref>'Llegadas x nacionalidad'!$GF$69</c15:sqref>
                  <c15:spPr xmlns:c15="http://schemas.microsoft.com/office/drawing/2012/chart">
                    <a:solidFill>
                      <a:schemeClr val="accent1"/>
                    </a:solidFill>
                    <a:ln>
                      <a:noFill/>
                    </a:ln>
                    <a:effectLst>
                      <a:outerShdw blurRad="63500" sx="102000" sy="102000" algn="ctr" rotWithShape="0">
                        <a:prstClr val="black">
                          <a:alpha val="20000"/>
                        </a:prstClr>
                      </a:outerShdw>
                    </a:effectLst>
                  </c15:spPr>
                  <c15:invertIfNegative val="0"/>
                  <c15:bubble3D val="0"/>
                  <c15: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S"/>
                      </a:p>
                    </c:txPr>
                    <c:dLblPos val="outEnd"/>
                    <c:showLegendKey val="0"/>
                    <c:showVal val="1"/>
                    <c:showCatName val="1"/>
                    <c:showSerName val="0"/>
                    <c:showPercent val="0"/>
                    <c:showBubbleSize val="0"/>
                  </c15:dLbl>
                </c15:categoryFilterException>
                <c15:categoryFilterException>
                  <c15:sqref>'Llegadas x nacionalidad'!$GF$77</c15:sqref>
                  <c15:spPr xmlns:c15="http://schemas.microsoft.com/office/drawing/2012/chart">
                    <a:solidFill>
                      <a:schemeClr val="accent1"/>
                    </a:solidFill>
                    <a:ln>
                      <a:noFill/>
                    </a:ln>
                    <a:effectLst>
                      <a:outerShdw blurRad="63500" sx="102000" sy="102000" algn="ctr" rotWithShape="0">
                        <a:prstClr val="black">
                          <a:alpha val="20000"/>
                        </a:prstClr>
                      </a:outerShdw>
                    </a:effectLst>
                  </c15:spPr>
                  <c15:invertIfNegative val="0"/>
                  <c15:bubble3D val="0"/>
                  <c15: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S"/>
                      </a:p>
                    </c:txPr>
                    <c:dLblPos val="outEnd"/>
                    <c:showLegendKey val="0"/>
                    <c:showVal val="1"/>
                    <c:showCatName val="1"/>
                    <c:showSerName val="0"/>
                    <c:showPercent val="0"/>
                    <c:showBubbleSize val="0"/>
                  </c15:dLbl>
                </c15:categoryFilterException>
                <c15:categoryFilterException>
                  <c15:sqref>'Llegadas x nacionalidad'!$GF$80</c15:sqref>
                  <c15:spPr xmlns:c15="http://schemas.microsoft.com/office/drawing/2012/chart">
                    <a:solidFill>
                      <a:schemeClr val="accent1"/>
                    </a:solidFill>
                    <a:ln>
                      <a:noFill/>
                    </a:ln>
                    <a:effectLst>
                      <a:outerShdw blurRad="63500" sx="102000" sy="102000" algn="ctr" rotWithShape="0">
                        <a:prstClr val="black">
                          <a:alpha val="20000"/>
                        </a:prstClr>
                      </a:outerShdw>
                    </a:effectLst>
                  </c15:spPr>
                  <c15:invertIfNegative val="0"/>
                  <c15:bubble3D val="0"/>
                  <c15: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lumOff val="40000"/>
                              </a:schemeClr>
                            </a:solidFill>
                            <a:latin typeface="+mn-lt"/>
                            <a:ea typeface="+mn-ea"/>
                            <a:cs typeface="+mn-cs"/>
                          </a:defRPr>
                        </a:pPr>
                        <a:endParaRPr lang="es-ES"/>
                      </a:p>
                    </c:txPr>
                    <c:dLblPos val="outEnd"/>
                    <c:showLegendKey val="0"/>
                    <c:showVal val="1"/>
                    <c:showCatName val="1"/>
                    <c:showSerName val="0"/>
                    <c:showPercent val="0"/>
                    <c:showBubbleSize val="0"/>
                  </c15:dLbl>
                </c15:categoryFilterException>
              </c15:categoryFilterExceptions>
            </c:ext>
          </c:extLst>
        </c:ser>
        <c:dLbls>
          <c:showLegendKey val="0"/>
          <c:showVal val="0"/>
          <c:showCatName val="0"/>
          <c:showSerName val="0"/>
          <c:showPercent val="0"/>
          <c:showBubbleSize val="0"/>
        </c:dLbls>
        <c:gapWidth val="100"/>
        <c:axId val="334068904"/>
        <c:axId val="334066944"/>
      </c:barChart>
      <c:catAx>
        <c:axId val="33406890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34066944"/>
        <c:crosses val="autoZero"/>
        <c:auto val="1"/>
        <c:lblAlgn val="ctr"/>
        <c:lblOffset val="100"/>
        <c:noMultiLvlLbl val="0"/>
      </c:catAx>
      <c:valAx>
        <c:axId val="3340669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340689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COYUNTURALES</a:t>
            </a:r>
          </a:p>
          <a:p>
            <a:pPr>
              <a:defRPr/>
            </a:pPr>
            <a:r>
              <a:rPr lang="es-EC"/>
              <a:t># Turistas por Nacionalidad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nacionalidad'!$D$52:$D$83</c15:sqref>
                  </c15:fullRef>
                </c:ext>
              </c:extLst>
              <c:f>('Llegadas x nacionalidad'!$D$56,'Llegadas x nacionalidad'!$D$66,'Llegadas x nacionalidad'!$D$71)</c:f>
            </c:numRef>
          </c:val>
        </c:ser>
        <c:ser>
          <c:idx val="1"/>
          <c:order val="1"/>
          <c:spPr>
            <a:solidFill>
              <a:schemeClr val="accent2"/>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nacionalidad'!$E$52:$E$83</c15:sqref>
                  </c15:fullRef>
                </c:ext>
              </c:extLst>
              <c:f>('Llegadas x nacionalidad'!$E$56,'Llegadas x nacionalidad'!$E$66,'Llegadas x nacionalidad'!$E$71)</c:f>
            </c:numRef>
          </c:val>
        </c:ser>
        <c:ser>
          <c:idx val="2"/>
          <c:order val="2"/>
          <c:spPr>
            <a:solidFill>
              <a:schemeClr val="accent3"/>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nacionalidad'!$F$52:$F$83</c15:sqref>
                  </c15:fullRef>
                </c:ext>
              </c:extLst>
              <c:f>('Llegadas x nacionalidad'!$F$56,'Llegadas x nacionalidad'!$F$66,'Llegadas x nacionalidad'!$F$71)</c:f>
            </c:numRef>
          </c:val>
        </c:ser>
        <c:ser>
          <c:idx val="3"/>
          <c:order val="3"/>
          <c:spPr>
            <a:solidFill>
              <a:schemeClr val="accent4"/>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nacionalidad'!$G$52:$G$83</c15:sqref>
                  </c15:fullRef>
                </c:ext>
              </c:extLst>
              <c:f>('Llegadas x nacionalidad'!$G$56,'Llegadas x nacionalidad'!$G$66,'Llegadas x nacionalidad'!$G$71)</c:f>
            </c:numRef>
          </c:val>
        </c:ser>
        <c:ser>
          <c:idx val="4"/>
          <c:order val="4"/>
          <c:spPr>
            <a:solidFill>
              <a:schemeClr val="accent5"/>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nacionalidad'!$H$52:$H$83</c15:sqref>
                  </c15:fullRef>
                </c:ext>
              </c:extLst>
              <c:f>('Llegadas x nacionalidad'!$H$56,'Llegadas x nacionalidad'!$H$66,'Llegadas x nacionalidad'!$H$71)</c:f>
            </c:numRef>
          </c:val>
        </c:ser>
        <c:ser>
          <c:idx val="5"/>
          <c:order val="5"/>
          <c:spPr>
            <a:solidFill>
              <a:schemeClr val="accent6"/>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nacionalidad'!$I$52:$I$83</c15:sqref>
                  </c15:fullRef>
                </c:ext>
              </c:extLst>
              <c:f>('Llegadas x nacionalidad'!$I$56,'Llegadas x nacionalidad'!$I$66,'Llegadas x nacionalidad'!$I$71)</c:f>
            </c:numRef>
          </c:val>
        </c:ser>
        <c:ser>
          <c:idx val="6"/>
          <c:order val="6"/>
          <c:spPr>
            <a:solidFill>
              <a:schemeClr val="accent1">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nacionalidad'!$J$52:$J$83</c15:sqref>
                  </c15:fullRef>
                </c:ext>
              </c:extLst>
              <c:f>('Llegadas x nacionalidad'!$J$56,'Llegadas x nacionalidad'!$J$66,'Llegadas x nacionalidad'!$J$71)</c:f>
            </c:numRef>
          </c:val>
        </c:ser>
        <c:ser>
          <c:idx val="7"/>
          <c:order val="7"/>
          <c:spPr>
            <a:solidFill>
              <a:schemeClr val="accent2">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nacionalidad'!$K$52:$K$83</c15:sqref>
                  </c15:fullRef>
                </c:ext>
              </c:extLst>
              <c:f>('Llegadas x nacionalidad'!$K$56,'Llegadas x nacionalidad'!$K$66,'Llegadas x nacionalidad'!$K$71)</c:f>
            </c:numRef>
          </c:val>
        </c:ser>
        <c:ser>
          <c:idx val="8"/>
          <c:order val="8"/>
          <c:spPr>
            <a:solidFill>
              <a:schemeClr val="accent3">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nacionalidad'!$L$52:$L$83</c15:sqref>
                  </c15:fullRef>
                </c:ext>
              </c:extLst>
              <c:f>('Llegadas x nacionalidad'!$L$56,'Llegadas x nacionalidad'!$L$66,'Llegadas x nacionalidad'!$L$71)</c:f>
            </c:numRef>
          </c:val>
        </c:ser>
        <c:ser>
          <c:idx val="9"/>
          <c:order val="9"/>
          <c:spPr>
            <a:solidFill>
              <a:schemeClr val="accent4">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nacionalidad'!$M$52:$M$83</c15:sqref>
                  </c15:fullRef>
                </c:ext>
              </c:extLst>
              <c:f>('Llegadas x nacionalidad'!$M$56,'Llegadas x nacionalidad'!$M$66,'Llegadas x nacionalidad'!$M$71)</c:f>
            </c:numRef>
          </c:val>
        </c:ser>
        <c:ser>
          <c:idx val="10"/>
          <c:order val="10"/>
          <c:spPr>
            <a:solidFill>
              <a:schemeClr val="accent5">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nacionalidad'!$N$52:$N$83</c15:sqref>
                  </c15:fullRef>
                </c:ext>
              </c:extLst>
              <c:f>('Llegadas x nacionalidad'!$N$56,'Llegadas x nacionalidad'!$N$66,'Llegadas x nacionalidad'!$N$71)</c:f>
            </c:numRef>
          </c:val>
        </c:ser>
        <c:ser>
          <c:idx val="11"/>
          <c:order val="11"/>
          <c:spPr>
            <a:solidFill>
              <a:schemeClr val="accent6">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nacionalidad'!$O$52:$O$83</c15:sqref>
                  </c15:fullRef>
                </c:ext>
              </c:extLst>
              <c:f>('Llegadas x nacionalidad'!$O$56,'Llegadas x nacionalidad'!$O$66,'Llegadas x nacionalidad'!$O$71)</c:f>
            </c:numRef>
          </c:val>
        </c:ser>
        <c:ser>
          <c:idx val="12"/>
          <c:order val="12"/>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nacionalidad'!$P$52:$P$83</c15:sqref>
                  </c15:fullRef>
                </c:ext>
              </c:extLst>
              <c:f>('Llegadas x nacionalidad'!$P$56,'Llegadas x nacionalidad'!$P$66,'Llegadas x nacionalidad'!$P$71)</c:f>
            </c:numRef>
          </c:val>
        </c:ser>
        <c:ser>
          <c:idx val="13"/>
          <c:order val="13"/>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nacionalidad'!$Q$52:$Q$83</c15:sqref>
                  </c15:fullRef>
                </c:ext>
              </c:extLst>
              <c:f>('Llegadas x nacionalidad'!$Q$56,'Llegadas x nacionalidad'!$Q$66,'Llegadas x nacionalidad'!$Q$71)</c:f>
            </c:numRef>
          </c:val>
        </c:ser>
        <c:ser>
          <c:idx val="14"/>
          <c:order val="14"/>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nacionalidad'!$R$52:$R$83</c15:sqref>
                  </c15:fullRef>
                </c:ext>
              </c:extLst>
              <c:f>('Llegadas x nacionalidad'!$R$56,'Llegadas x nacionalidad'!$R$66,'Llegadas x nacionalidad'!$R$71)</c:f>
            </c:numRef>
          </c:val>
        </c:ser>
        <c:ser>
          <c:idx val="15"/>
          <c:order val="15"/>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nacionalidad'!$S$52:$S$83</c15:sqref>
                  </c15:fullRef>
                </c:ext>
              </c:extLst>
              <c:f>('Llegadas x nacionalidad'!$S$56,'Llegadas x nacionalidad'!$S$66,'Llegadas x nacionalidad'!$S$71)</c:f>
            </c:numRef>
          </c:val>
        </c:ser>
        <c:ser>
          <c:idx val="16"/>
          <c:order val="16"/>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nacionalidad'!$T$52:$T$83</c15:sqref>
                  </c15:fullRef>
                </c:ext>
              </c:extLst>
              <c:f>('Llegadas x nacionalidad'!$T$56,'Llegadas x nacionalidad'!$T$66,'Llegadas x nacionalidad'!$T$71)</c:f>
            </c:numRef>
          </c:val>
        </c:ser>
        <c:ser>
          <c:idx val="17"/>
          <c:order val="17"/>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nacionalidad'!$U$52:$U$83</c15:sqref>
                  </c15:fullRef>
                </c:ext>
              </c:extLst>
              <c:f>('Llegadas x nacionalidad'!$U$56,'Llegadas x nacionalidad'!$U$66,'Llegadas x nacionalidad'!$U$71)</c:f>
            </c:numRef>
          </c:val>
        </c:ser>
        <c:ser>
          <c:idx val="18"/>
          <c:order val="18"/>
          <c:spPr>
            <a:solidFill>
              <a:schemeClr val="accent1">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nacionalidad'!$V$52:$V$83</c15:sqref>
                  </c15:fullRef>
                </c:ext>
              </c:extLst>
              <c:f>('Llegadas x nacionalidad'!$V$56,'Llegadas x nacionalidad'!$V$66,'Llegadas x nacionalidad'!$V$71)</c:f>
            </c:numRef>
          </c:val>
        </c:ser>
        <c:ser>
          <c:idx val="19"/>
          <c:order val="19"/>
          <c:spPr>
            <a:solidFill>
              <a:schemeClr val="accent2">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nacionalidad'!$W$52:$W$83</c15:sqref>
                  </c15:fullRef>
                </c:ext>
              </c:extLst>
              <c:f>('Llegadas x nacionalidad'!$W$56,'Llegadas x nacionalidad'!$W$66,'Llegadas x nacionalidad'!$W$71)</c:f>
            </c:numRef>
          </c:val>
        </c:ser>
        <c:ser>
          <c:idx val="20"/>
          <c:order val="20"/>
          <c:spPr>
            <a:solidFill>
              <a:schemeClr val="accent3">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nacionalidad'!$X$52:$X$83</c15:sqref>
                  </c15:fullRef>
                </c:ext>
              </c:extLst>
              <c:f>('Llegadas x nacionalidad'!$X$56,'Llegadas x nacionalidad'!$X$66,'Llegadas x nacionalidad'!$X$71)</c:f>
            </c:numRef>
          </c:val>
        </c:ser>
        <c:ser>
          <c:idx val="21"/>
          <c:order val="21"/>
          <c:spPr>
            <a:solidFill>
              <a:schemeClr val="accent4">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nacionalidad'!$Y$52:$Y$83</c15:sqref>
                  </c15:fullRef>
                </c:ext>
              </c:extLst>
              <c:f>('Llegadas x nacionalidad'!$Y$56,'Llegadas x nacionalidad'!$Y$66,'Llegadas x nacionalidad'!$Y$71)</c:f>
            </c:numRef>
          </c:val>
        </c:ser>
        <c:ser>
          <c:idx val="22"/>
          <c:order val="22"/>
          <c:spPr>
            <a:solidFill>
              <a:schemeClr val="accent5">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nacionalidad'!$Z$52:$Z$83</c15:sqref>
                  </c15:fullRef>
                </c:ext>
              </c:extLst>
              <c:f>('Llegadas x nacionalidad'!$Z$56,'Llegadas x nacionalidad'!$Z$66,'Llegadas x nacionalidad'!$Z$71)</c:f>
            </c:numRef>
          </c:val>
        </c:ser>
        <c:ser>
          <c:idx val="23"/>
          <c:order val="23"/>
          <c:spPr>
            <a:solidFill>
              <a:schemeClr val="accent6">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nacionalidad'!$AA$52:$AA$83</c15:sqref>
                  </c15:fullRef>
                </c:ext>
              </c:extLst>
              <c:f>('Llegadas x nacionalidad'!$AA$56,'Llegadas x nacionalidad'!$AA$66,'Llegadas x nacionalidad'!$AA$71)</c:f>
            </c:numRef>
          </c:val>
        </c:ser>
        <c:ser>
          <c:idx val="24"/>
          <c:order val="24"/>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nacionalidad'!$AB$52:$AB$83</c15:sqref>
                  </c15:fullRef>
                </c:ext>
              </c:extLst>
              <c:f>('Llegadas x nacionalidad'!$AB$56,'Llegadas x nacionalidad'!$AB$66,'Llegadas x nacionalidad'!$AB$71)</c:f>
            </c:numRef>
          </c:val>
        </c:ser>
        <c:ser>
          <c:idx val="25"/>
          <c:order val="25"/>
          <c:spPr>
            <a:solidFill>
              <a:schemeClr val="accent2">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nacionalidad'!$AC$52:$AC$83</c15:sqref>
                  </c15:fullRef>
                </c:ext>
              </c:extLst>
              <c:f>('Llegadas x nacionalidad'!$AC$56,'Llegadas x nacionalidad'!$AC$66,'Llegadas x nacionalidad'!$AC$71)</c:f>
            </c:numRef>
          </c:val>
        </c:ser>
        <c:ser>
          <c:idx val="26"/>
          <c:order val="26"/>
          <c:spPr>
            <a:solidFill>
              <a:schemeClr val="accent3">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nacionalidad'!$AD$52:$AD$83</c15:sqref>
                  </c15:fullRef>
                </c:ext>
              </c:extLst>
              <c:f>('Llegadas x nacionalidad'!$AD$56,'Llegadas x nacionalidad'!$AD$66,'Llegadas x nacionalidad'!$AD$71)</c:f>
            </c:numRef>
          </c:val>
        </c:ser>
        <c:ser>
          <c:idx val="27"/>
          <c:order val="27"/>
          <c:spPr>
            <a:solidFill>
              <a:schemeClr val="accent4">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nacionalidad'!$AE$52:$AE$83</c15:sqref>
                  </c15:fullRef>
                </c:ext>
              </c:extLst>
              <c:f>('Llegadas x nacionalidad'!$AE$56,'Llegadas x nacionalidad'!$AE$66,'Llegadas x nacionalidad'!$AE$71)</c:f>
            </c:numRef>
          </c:val>
        </c:ser>
        <c:ser>
          <c:idx val="28"/>
          <c:order val="28"/>
          <c:spPr>
            <a:solidFill>
              <a:schemeClr val="accent5">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nacionalidad'!$AF$52:$AF$83</c15:sqref>
                  </c15:fullRef>
                </c:ext>
              </c:extLst>
              <c:f>('Llegadas x nacionalidad'!$AF$56,'Llegadas x nacionalidad'!$AF$66,'Llegadas x nacionalidad'!$AF$71)</c:f>
            </c:numRef>
          </c:val>
        </c:ser>
        <c:ser>
          <c:idx val="29"/>
          <c:order val="29"/>
          <c:spPr>
            <a:solidFill>
              <a:schemeClr val="accent6">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nacionalidad'!$AG$52:$AG$83</c15:sqref>
                  </c15:fullRef>
                </c:ext>
              </c:extLst>
              <c:f>('Llegadas x nacionalidad'!$AG$56,'Llegadas x nacionalidad'!$AG$66,'Llegadas x nacionalidad'!$AG$71)</c:f>
            </c:numRef>
          </c:val>
        </c:ser>
        <c:ser>
          <c:idx val="30"/>
          <c:order val="30"/>
          <c:spPr>
            <a:solidFill>
              <a:schemeClr val="accent1">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nacionalidad'!$AH$52:$AH$83</c15:sqref>
                  </c15:fullRef>
                </c:ext>
              </c:extLst>
              <c:f>('Llegadas x nacionalidad'!$AH$56,'Llegadas x nacionalidad'!$AH$66,'Llegadas x nacionalidad'!$AH$71)</c:f>
            </c:numRef>
          </c:val>
        </c:ser>
        <c:ser>
          <c:idx val="31"/>
          <c:order val="31"/>
          <c:spPr>
            <a:solidFill>
              <a:schemeClr val="accent2">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nacionalidad'!$AI$52:$AI$83</c15:sqref>
                  </c15:fullRef>
                </c:ext>
              </c:extLst>
              <c:f>('Llegadas x nacionalidad'!$AI$56,'Llegadas x nacionalidad'!$AI$66,'Llegadas x nacionalidad'!$AI$71)</c:f>
            </c:numRef>
          </c:val>
        </c:ser>
        <c:ser>
          <c:idx val="32"/>
          <c:order val="32"/>
          <c:spPr>
            <a:solidFill>
              <a:schemeClr val="accent3">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nacionalidad'!$AJ$52:$AJ$83</c15:sqref>
                  </c15:fullRef>
                </c:ext>
              </c:extLst>
              <c:f>('Llegadas x nacionalidad'!$AJ$56,'Llegadas x nacionalidad'!$AJ$66,'Llegadas x nacionalidad'!$AJ$71)</c:f>
            </c:numRef>
          </c:val>
        </c:ser>
        <c:ser>
          <c:idx val="33"/>
          <c:order val="33"/>
          <c:spPr>
            <a:solidFill>
              <a:schemeClr val="accent4">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nacionalidad'!$AK$52:$AK$83</c15:sqref>
                  </c15:fullRef>
                </c:ext>
              </c:extLst>
              <c:f>('Llegadas x nacionalidad'!$AK$56,'Llegadas x nacionalidad'!$AK$66,'Llegadas x nacionalidad'!$AK$71)</c:f>
            </c:numRef>
          </c:val>
        </c:ser>
        <c:ser>
          <c:idx val="34"/>
          <c:order val="34"/>
          <c:spPr>
            <a:solidFill>
              <a:schemeClr val="accent5">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nacionalidad'!$AL$52:$AL$83</c15:sqref>
                  </c15:fullRef>
                </c:ext>
              </c:extLst>
              <c:f>('Llegadas x nacionalidad'!$AL$56,'Llegadas x nacionalidad'!$AL$66,'Llegadas x nacionalidad'!$AL$71)</c:f>
            </c:numRef>
          </c:val>
        </c:ser>
        <c:ser>
          <c:idx val="35"/>
          <c:order val="35"/>
          <c:spPr>
            <a:solidFill>
              <a:schemeClr val="accent6">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nacionalidad'!$AM$52:$AM$83</c15:sqref>
                  </c15:fullRef>
                </c:ext>
              </c:extLst>
              <c:f>('Llegadas x nacionalidad'!$AM$56,'Llegadas x nacionalidad'!$AM$66,'Llegadas x nacionalidad'!$AM$71)</c:f>
            </c:numRef>
          </c:val>
        </c:ser>
        <c:ser>
          <c:idx val="36"/>
          <c:order val="36"/>
          <c:spPr>
            <a:solidFill>
              <a:schemeClr val="accent1">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nacionalidad'!$AN$52:$AN$83</c15:sqref>
                  </c15:fullRef>
                </c:ext>
              </c:extLst>
              <c:f>('Llegadas x nacionalidad'!$AN$56,'Llegadas x nacionalidad'!$AN$66,'Llegadas x nacionalidad'!$AN$71)</c:f>
            </c:numRef>
          </c:val>
        </c:ser>
        <c:ser>
          <c:idx val="37"/>
          <c:order val="37"/>
          <c:spPr>
            <a:solidFill>
              <a:schemeClr val="accent2">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nacionalidad'!$AO$52:$AO$83</c15:sqref>
                  </c15:fullRef>
                </c:ext>
              </c:extLst>
              <c:f>('Llegadas x nacionalidad'!$AO$56,'Llegadas x nacionalidad'!$AO$66,'Llegadas x nacionalidad'!$AO$71)</c:f>
            </c:numRef>
          </c:val>
        </c:ser>
        <c:ser>
          <c:idx val="38"/>
          <c:order val="38"/>
          <c:spPr>
            <a:solidFill>
              <a:schemeClr val="accent3">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nacionalidad'!$AP$52:$AP$83</c15:sqref>
                  </c15:fullRef>
                </c:ext>
              </c:extLst>
              <c:f>('Llegadas x nacionalidad'!$AP$56,'Llegadas x nacionalidad'!$AP$66,'Llegadas x nacionalidad'!$AP$71)</c:f>
            </c:numRef>
          </c:val>
        </c:ser>
        <c:ser>
          <c:idx val="39"/>
          <c:order val="39"/>
          <c:spPr>
            <a:solidFill>
              <a:schemeClr val="accent4">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nacionalidad'!$AQ$52:$AQ$83</c15:sqref>
                  </c15:fullRef>
                </c:ext>
              </c:extLst>
              <c:f>('Llegadas x nacionalidad'!$AQ$56,'Llegadas x nacionalidad'!$AQ$66,'Llegadas x nacionalidad'!$AQ$71)</c:f>
            </c:numRef>
          </c:val>
        </c:ser>
        <c:ser>
          <c:idx val="40"/>
          <c:order val="40"/>
          <c:spPr>
            <a:solidFill>
              <a:schemeClr val="accent5">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nacionalidad'!$AR$52:$AR$83</c15:sqref>
                  </c15:fullRef>
                </c:ext>
              </c:extLst>
              <c:f>('Llegadas x nacionalidad'!$AR$56,'Llegadas x nacionalidad'!$AR$66,'Llegadas x nacionalidad'!$AR$71)</c:f>
            </c:numRef>
          </c:val>
        </c:ser>
        <c:ser>
          <c:idx val="41"/>
          <c:order val="41"/>
          <c:spPr>
            <a:solidFill>
              <a:schemeClr val="accent6">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nacionalidad'!$AS$52:$AS$83</c15:sqref>
                  </c15:fullRef>
                </c:ext>
              </c:extLst>
              <c:f>('Llegadas x nacionalidad'!$AS$56,'Llegadas x nacionalidad'!$AS$66,'Llegadas x nacionalidad'!$AS$71)</c:f>
            </c:numRef>
          </c:val>
        </c:ser>
        <c:ser>
          <c:idx val="42"/>
          <c:order val="42"/>
          <c:spPr>
            <a:solidFill>
              <a:schemeClr val="accent1">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nacionalidad'!$AT$52:$AT$83</c15:sqref>
                  </c15:fullRef>
                </c:ext>
              </c:extLst>
              <c:f>('Llegadas x nacionalidad'!$AT$56,'Llegadas x nacionalidad'!$AT$66,'Llegadas x nacionalidad'!$AT$71)</c:f>
            </c:numRef>
          </c:val>
        </c:ser>
        <c:ser>
          <c:idx val="43"/>
          <c:order val="43"/>
          <c:spPr>
            <a:solidFill>
              <a:schemeClr val="accent2">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nacionalidad'!$AU$52:$AU$83</c15:sqref>
                  </c15:fullRef>
                </c:ext>
              </c:extLst>
              <c:f>('Llegadas x nacionalidad'!$AU$56,'Llegadas x nacionalidad'!$AU$66,'Llegadas x nacionalidad'!$AU$71)</c:f>
            </c:numRef>
          </c:val>
        </c:ser>
        <c:ser>
          <c:idx val="44"/>
          <c:order val="44"/>
          <c:spPr>
            <a:solidFill>
              <a:schemeClr val="accent3">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nacionalidad'!$AV$52:$AV$83</c15:sqref>
                  </c15:fullRef>
                </c:ext>
              </c:extLst>
              <c:f>('Llegadas x nacionalidad'!$AV$56,'Llegadas x nacionalidad'!$AV$66,'Llegadas x nacionalidad'!$AV$71)</c:f>
            </c:numRef>
          </c:val>
        </c:ser>
        <c:ser>
          <c:idx val="45"/>
          <c:order val="45"/>
          <c:spPr>
            <a:solidFill>
              <a:schemeClr val="accent4">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nacionalidad'!$AW$52:$AW$83</c15:sqref>
                  </c15:fullRef>
                </c:ext>
              </c:extLst>
              <c:f>('Llegadas x nacionalidad'!$AW$56,'Llegadas x nacionalidad'!$AW$66,'Llegadas x nacionalidad'!$AW$71)</c:f>
            </c:numRef>
          </c:val>
        </c:ser>
        <c:ser>
          <c:idx val="46"/>
          <c:order val="46"/>
          <c:spPr>
            <a:solidFill>
              <a:schemeClr val="accent5">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nacionalidad'!$AX$52:$AX$83</c15:sqref>
                  </c15:fullRef>
                </c:ext>
              </c:extLst>
              <c:f>('Llegadas x nacionalidad'!$AX$56,'Llegadas x nacionalidad'!$AX$66,'Llegadas x nacionalidad'!$AX$71)</c:f>
            </c:numRef>
          </c:val>
        </c:ser>
        <c:ser>
          <c:idx val="47"/>
          <c:order val="47"/>
          <c:spPr>
            <a:solidFill>
              <a:schemeClr val="accent6">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nacionalidad'!$AY$52:$AY$83</c15:sqref>
                  </c15:fullRef>
                </c:ext>
              </c:extLst>
              <c:f>('Llegadas x nacionalidad'!$AY$56,'Llegadas x nacionalidad'!$AY$66,'Llegadas x nacionalidad'!$AY$71)</c:f>
            </c:numRef>
          </c:val>
        </c:ser>
        <c:ser>
          <c:idx val="48"/>
          <c:order val="48"/>
          <c:spPr>
            <a:solidFill>
              <a:schemeClr val="accent1">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nacionalidad'!$AZ$52:$AZ$83</c15:sqref>
                  </c15:fullRef>
                </c:ext>
              </c:extLst>
              <c:f>('Llegadas x nacionalidad'!$AZ$56,'Llegadas x nacionalidad'!$AZ$66,'Llegadas x nacionalidad'!$AZ$71)</c:f>
            </c:numRef>
          </c:val>
        </c:ser>
        <c:ser>
          <c:idx val="49"/>
          <c:order val="49"/>
          <c:spPr>
            <a:solidFill>
              <a:schemeClr val="accent2">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nacionalidad'!$BA$52:$BA$83</c15:sqref>
                  </c15:fullRef>
                </c:ext>
              </c:extLst>
              <c:f>('Llegadas x nacionalidad'!$BA$56,'Llegadas x nacionalidad'!$BA$66,'Llegadas x nacionalidad'!$BA$71)</c:f>
            </c:numRef>
          </c:val>
        </c:ser>
        <c:ser>
          <c:idx val="50"/>
          <c:order val="50"/>
          <c:spPr>
            <a:solidFill>
              <a:schemeClr val="accent3">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nacionalidad'!$BB$52:$BB$83</c15:sqref>
                  </c15:fullRef>
                </c:ext>
              </c:extLst>
              <c:f>('Llegadas x nacionalidad'!$BB$56,'Llegadas x nacionalidad'!$BB$66,'Llegadas x nacionalidad'!$BB$71)</c:f>
            </c:numRef>
          </c:val>
        </c:ser>
        <c:ser>
          <c:idx val="51"/>
          <c:order val="51"/>
          <c:spPr>
            <a:solidFill>
              <a:schemeClr val="accent4">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nacionalidad'!$BC$52:$BC$83</c15:sqref>
                  </c15:fullRef>
                </c:ext>
              </c:extLst>
              <c:f>('Llegadas x nacionalidad'!$BC$56,'Llegadas x nacionalidad'!$BC$66,'Llegadas x nacionalidad'!$BC$71)</c:f>
            </c:numRef>
          </c:val>
        </c:ser>
        <c:ser>
          <c:idx val="52"/>
          <c:order val="52"/>
          <c:spPr>
            <a:solidFill>
              <a:schemeClr val="accent5">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nacionalidad'!$BD$52:$BD$83</c15:sqref>
                  </c15:fullRef>
                </c:ext>
              </c:extLst>
              <c:f>('Llegadas x nacionalidad'!$BD$56,'Llegadas x nacionalidad'!$BD$66,'Llegadas x nacionalidad'!$BD$71)</c:f>
            </c:numRef>
          </c:val>
        </c:ser>
        <c:ser>
          <c:idx val="53"/>
          <c:order val="53"/>
          <c:spPr>
            <a:solidFill>
              <a:schemeClr val="accent6">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nacionalidad'!$BE$52:$BE$83</c15:sqref>
                  </c15:fullRef>
                </c:ext>
              </c:extLst>
              <c:f>('Llegadas x nacionalidad'!$BE$56,'Llegadas x nacionalidad'!$BE$66,'Llegadas x nacionalidad'!$BE$71)</c:f>
            </c:numRef>
          </c:val>
        </c:ser>
        <c:ser>
          <c:idx val="54"/>
          <c:order val="54"/>
          <c:spPr>
            <a:solidFill>
              <a:schemeClr val="accent1"/>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nacionalidad'!$BF$52:$BF$83</c15:sqref>
                  </c15:fullRef>
                </c:ext>
              </c:extLst>
              <c:f>('Llegadas x nacionalidad'!$BF$56,'Llegadas x nacionalidad'!$BF$66,'Llegadas x nacionalidad'!$BF$71)</c:f>
            </c:numRef>
          </c:val>
        </c:ser>
        <c:ser>
          <c:idx val="55"/>
          <c:order val="55"/>
          <c:spPr>
            <a:solidFill>
              <a:schemeClr val="accent2"/>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nacionalidad'!$BG$52:$BG$83</c15:sqref>
                  </c15:fullRef>
                </c:ext>
              </c:extLst>
              <c:f>('Llegadas x nacionalidad'!$BG$56,'Llegadas x nacionalidad'!$BG$66,'Llegadas x nacionalidad'!$BG$71)</c:f>
            </c:numRef>
          </c:val>
        </c:ser>
        <c:ser>
          <c:idx val="56"/>
          <c:order val="56"/>
          <c:spPr>
            <a:solidFill>
              <a:schemeClr val="accent3"/>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nacionalidad'!$BH$52:$BH$83</c15:sqref>
                  </c15:fullRef>
                </c:ext>
              </c:extLst>
              <c:f>('Llegadas x nacionalidad'!$BH$56,'Llegadas x nacionalidad'!$BH$66,'Llegadas x nacionalidad'!$BH$71)</c:f>
            </c:numRef>
          </c:val>
        </c:ser>
        <c:ser>
          <c:idx val="57"/>
          <c:order val="57"/>
          <c:spPr>
            <a:solidFill>
              <a:schemeClr val="accent4"/>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nacionalidad'!$BI$52:$BI$83</c15:sqref>
                  </c15:fullRef>
                </c:ext>
              </c:extLst>
              <c:f>('Llegadas x nacionalidad'!$BI$56,'Llegadas x nacionalidad'!$BI$66,'Llegadas x nacionalidad'!$BI$71)</c:f>
            </c:numRef>
          </c:val>
        </c:ser>
        <c:ser>
          <c:idx val="58"/>
          <c:order val="58"/>
          <c:spPr>
            <a:solidFill>
              <a:schemeClr val="accent5"/>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nacionalidad'!$BJ$52:$BJ$83</c15:sqref>
                  </c15:fullRef>
                </c:ext>
              </c:extLst>
              <c:f>('Llegadas x nacionalidad'!$BJ$56,'Llegadas x nacionalidad'!$BJ$66,'Llegadas x nacionalidad'!$BJ$71)</c:f>
            </c:numRef>
          </c:val>
        </c:ser>
        <c:ser>
          <c:idx val="59"/>
          <c:order val="59"/>
          <c:spPr>
            <a:solidFill>
              <a:schemeClr val="accent6"/>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nacionalidad'!$BK$52:$BK$83</c15:sqref>
                  </c15:fullRef>
                </c:ext>
              </c:extLst>
              <c:f>('Llegadas x nacionalidad'!$BK$56,'Llegadas x nacionalidad'!$BK$66,'Llegadas x nacionalidad'!$BK$71)</c:f>
            </c:numRef>
          </c:val>
        </c:ser>
        <c:ser>
          <c:idx val="60"/>
          <c:order val="60"/>
          <c:spPr>
            <a:solidFill>
              <a:schemeClr val="accent1">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nacionalidad'!$BL$52:$BL$83</c15:sqref>
                  </c15:fullRef>
                </c:ext>
              </c:extLst>
              <c:f>('Llegadas x nacionalidad'!$BL$56,'Llegadas x nacionalidad'!$BL$66,'Llegadas x nacionalidad'!$BL$71)</c:f>
            </c:numRef>
          </c:val>
        </c:ser>
        <c:ser>
          <c:idx val="61"/>
          <c:order val="61"/>
          <c:spPr>
            <a:solidFill>
              <a:schemeClr val="accent2">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nacionalidad'!$BM$52:$BM$83</c15:sqref>
                  </c15:fullRef>
                </c:ext>
              </c:extLst>
              <c:f>('Llegadas x nacionalidad'!$BM$56,'Llegadas x nacionalidad'!$BM$66,'Llegadas x nacionalidad'!$BM$71)</c:f>
            </c:numRef>
          </c:val>
        </c:ser>
        <c:ser>
          <c:idx val="62"/>
          <c:order val="62"/>
          <c:spPr>
            <a:solidFill>
              <a:schemeClr val="accent3">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nacionalidad'!$BN$52:$BN$83</c15:sqref>
                  </c15:fullRef>
                </c:ext>
              </c:extLst>
              <c:f>('Llegadas x nacionalidad'!$BN$56,'Llegadas x nacionalidad'!$BN$66,'Llegadas x nacionalidad'!$BN$71)</c:f>
            </c:numRef>
          </c:val>
        </c:ser>
        <c:ser>
          <c:idx val="63"/>
          <c:order val="63"/>
          <c:spPr>
            <a:solidFill>
              <a:schemeClr val="accent4">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nacionalidad'!$BO$52:$BO$83</c15:sqref>
                  </c15:fullRef>
                </c:ext>
              </c:extLst>
              <c:f>('Llegadas x nacionalidad'!$BO$56,'Llegadas x nacionalidad'!$BO$66,'Llegadas x nacionalidad'!$BO$71)</c:f>
            </c:numRef>
          </c:val>
        </c:ser>
        <c:ser>
          <c:idx val="64"/>
          <c:order val="64"/>
          <c:spPr>
            <a:solidFill>
              <a:schemeClr val="accent5">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nacionalidad'!$BP$52:$BP$83</c15:sqref>
                  </c15:fullRef>
                </c:ext>
              </c:extLst>
              <c:f>('Llegadas x nacionalidad'!$BP$56,'Llegadas x nacionalidad'!$BP$66,'Llegadas x nacionalidad'!$BP$71)</c:f>
            </c:numRef>
          </c:val>
        </c:ser>
        <c:ser>
          <c:idx val="65"/>
          <c:order val="65"/>
          <c:spPr>
            <a:solidFill>
              <a:schemeClr val="accent6">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nacionalidad'!$BQ$52:$BQ$83</c15:sqref>
                  </c15:fullRef>
                </c:ext>
              </c:extLst>
              <c:f>('Llegadas x nacionalidad'!$BQ$56,'Llegadas x nacionalidad'!$BQ$66,'Llegadas x nacionalidad'!$BQ$71)</c:f>
            </c:numRef>
          </c:val>
        </c:ser>
        <c:ser>
          <c:idx val="66"/>
          <c:order val="66"/>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nacionalidad'!$BR$52:$BR$83</c15:sqref>
                  </c15:fullRef>
                </c:ext>
              </c:extLst>
              <c:f>('Llegadas x nacionalidad'!$BR$56,'Llegadas x nacionalidad'!$BR$66,'Llegadas x nacionalidad'!$BR$71)</c:f>
            </c:numRef>
          </c:val>
        </c:ser>
        <c:ser>
          <c:idx val="67"/>
          <c:order val="67"/>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nacionalidad'!$BS$52:$BS$83</c15:sqref>
                  </c15:fullRef>
                </c:ext>
              </c:extLst>
              <c:f>('Llegadas x nacionalidad'!$BS$56,'Llegadas x nacionalidad'!$BS$66,'Llegadas x nacionalidad'!$BS$71)</c:f>
            </c:numRef>
          </c:val>
        </c:ser>
        <c:ser>
          <c:idx val="68"/>
          <c:order val="68"/>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nacionalidad'!$BT$52:$BT$83</c15:sqref>
                  </c15:fullRef>
                </c:ext>
              </c:extLst>
              <c:f>('Llegadas x nacionalidad'!$BT$56,'Llegadas x nacionalidad'!$BT$66,'Llegadas x nacionalidad'!$BT$71)</c:f>
            </c:numRef>
          </c:val>
        </c:ser>
        <c:ser>
          <c:idx val="69"/>
          <c:order val="69"/>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nacionalidad'!$BU$52:$BU$83</c15:sqref>
                  </c15:fullRef>
                </c:ext>
              </c:extLst>
              <c:f>('Llegadas x nacionalidad'!$BU$56,'Llegadas x nacionalidad'!$BU$66,'Llegadas x nacionalidad'!$BU$71)</c:f>
            </c:numRef>
          </c:val>
        </c:ser>
        <c:ser>
          <c:idx val="70"/>
          <c:order val="70"/>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nacionalidad'!$BV$52:$BV$83</c15:sqref>
                  </c15:fullRef>
                </c:ext>
              </c:extLst>
              <c:f>('Llegadas x nacionalidad'!$BV$56,'Llegadas x nacionalidad'!$BV$66,'Llegadas x nacionalidad'!$BV$71)</c:f>
            </c:numRef>
          </c:val>
        </c:ser>
        <c:ser>
          <c:idx val="71"/>
          <c:order val="71"/>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nacionalidad'!$BW$52:$BW$83</c15:sqref>
                  </c15:fullRef>
                </c:ext>
              </c:extLst>
              <c:f>('Llegadas x nacionalidad'!$BW$56,'Llegadas x nacionalidad'!$BW$66,'Llegadas x nacionalidad'!$BW$71)</c:f>
            </c:numRef>
          </c:val>
        </c:ser>
        <c:ser>
          <c:idx val="72"/>
          <c:order val="72"/>
          <c:spPr>
            <a:solidFill>
              <a:schemeClr val="accent1">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nacionalidad'!$BX$52:$BX$83</c15:sqref>
                  </c15:fullRef>
                </c:ext>
              </c:extLst>
              <c:f>('Llegadas x nacionalidad'!$BX$56,'Llegadas x nacionalidad'!$BX$66,'Llegadas x nacionalidad'!$BX$71)</c:f>
            </c:numRef>
          </c:val>
        </c:ser>
        <c:ser>
          <c:idx val="73"/>
          <c:order val="73"/>
          <c:spPr>
            <a:solidFill>
              <a:schemeClr val="accent2">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nacionalidad'!$BY$52:$BY$83</c15:sqref>
                  </c15:fullRef>
                </c:ext>
              </c:extLst>
              <c:f>('Llegadas x nacionalidad'!$BY$56,'Llegadas x nacionalidad'!$BY$66,'Llegadas x nacionalidad'!$BY$71)</c:f>
            </c:numRef>
          </c:val>
        </c:ser>
        <c:ser>
          <c:idx val="74"/>
          <c:order val="74"/>
          <c:spPr>
            <a:solidFill>
              <a:schemeClr val="accent3">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nacionalidad'!$BZ$52:$BZ$83</c15:sqref>
                  </c15:fullRef>
                </c:ext>
              </c:extLst>
              <c:f>('Llegadas x nacionalidad'!$BZ$56,'Llegadas x nacionalidad'!$BZ$66,'Llegadas x nacionalidad'!$BZ$71)</c:f>
            </c:numRef>
          </c:val>
        </c:ser>
        <c:ser>
          <c:idx val="75"/>
          <c:order val="75"/>
          <c:spPr>
            <a:solidFill>
              <a:schemeClr val="accent4">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nacionalidad'!$CA$52:$CA$83</c15:sqref>
                  </c15:fullRef>
                </c:ext>
              </c:extLst>
              <c:f>('Llegadas x nacionalidad'!$CA$56,'Llegadas x nacionalidad'!$CA$66,'Llegadas x nacionalidad'!$CA$71)</c:f>
            </c:numRef>
          </c:val>
        </c:ser>
        <c:ser>
          <c:idx val="76"/>
          <c:order val="76"/>
          <c:spPr>
            <a:solidFill>
              <a:schemeClr val="accent5">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nacionalidad'!$CB$52:$CB$83</c15:sqref>
                  </c15:fullRef>
                </c:ext>
              </c:extLst>
              <c:f>('Llegadas x nacionalidad'!$CB$56,'Llegadas x nacionalidad'!$CB$66,'Llegadas x nacionalidad'!$CB$71)</c:f>
            </c:numRef>
          </c:val>
        </c:ser>
        <c:ser>
          <c:idx val="77"/>
          <c:order val="77"/>
          <c:spPr>
            <a:solidFill>
              <a:schemeClr val="accent6">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nacionalidad'!$CC$52:$CC$83</c15:sqref>
                  </c15:fullRef>
                </c:ext>
              </c:extLst>
              <c:f>('Llegadas x nacionalidad'!$CC$56,'Llegadas x nacionalidad'!$CC$66,'Llegadas x nacionalidad'!$CC$71)</c:f>
            </c:numRef>
          </c:val>
        </c:ser>
        <c:ser>
          <c:idx val="78"/>
          <c:order val="78"/>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nacionalidad'!$CD$52:$CD$83</c15:sqref>
                  </c15:fullRef>
                </c:ext>
              </c:extLst>
              <c:f>('Llegadas x nacionalidad'!$CD$56,'Llegadas x nacionalidad'!$CD$66,'Llegadas x nacionalidad'!$CD$71)</c:f>
            </c:numRef>
          </c:val>
        </c:ser>
        <c:ser>
          <c:idx val="79"/>
          <c:order val="79"/>
          <c:spPr>
            <a:solidFill>
              <a:schemeClr val="accent2">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nacionalidad'!$CE$52:$CE$83</c15:sqref>
                  </c15:fullRef>
                </c:ext>
              </c:extLst>
              <c:f>('Llegadas x nacionalidad'!$CE$56,'Llegadas x nacionalidad'!$CE$66,'Llegadas x nacionalidad'!$CE$71)</c:f>
            </c:numRef>
          </c:val>
        </c:ser>
        <c:ser>
          <c:idx val="80"/>
          <c:order val="80"/>
          <c:spPr>
            <a:solidFill>
              <a:schemeClr val="accent3">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nacionalidad'!$CF$52:$CF$83</c15:sqref>
                  </c15:fullRef>
                </c:ext>
              </c:extLst>
              <c:f>('Llegadas x nacionalidad'!$CF$56,'Llegadas x nacionalidad'!$CF$66,'Llegadas x nacionalidad'!$CF$71)</c:f>
            </c:numRef>
          </c:val>
        </c:ser>
        <c:ser>
          <c:idx val="81"/>
          <c:order val="81"/>
          <c:spPr>
            <a:solidFill>
              <a:schemeClr val="accent4">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nacionalidad'!$CG$52:$CG$83</c15:sqref>
                  </c15:fullRef>
                </c:ext>
              </c:extLst>
              <c:f>('Llegadas x nacionalidad'!$CG$56,'Llegadas x nacionalidad'!$CG$66,'Llegadas x nacionalidad'!$CG$71)</c:f>
            </c:numRef>
          </c:val>
        </c:ser>
        <c:ser>
          <c:idx val="82"/>
          <c:order val="82"/>
          <c:spPr>
            <a:solidFill>
              <a:schemeClr val="accent5">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nacionalidad'!$CH$52:$CH$83</c15:sqref>
                  </c15:fullRef>
                </c:ext>
              </c:extLst>
              <c:f>('Llegadas x nacionalidad'!$CH$56,'Llegadas x nacionalidad'!$CH$66,'Llegadas x nacionalidad'!$CH$71)</c:f>
            </c:numRef>
          </c:val>
        </c:ser>
        <c:ser>
          <c:idx val="83"/>
          <c:order val="83"/>
          <c:spPr>
            <a:solidFill>
              <a:schemeClr val="accent6">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nacionalidad'!$CI$52:$CI$83</c15:sqref>
                  </c15:fullRef>
                </c:ext>
              </c:extLst>
              <c:f>('Llegadas x nacionalidad'!$CI$56,'Llegadas x nacionalidad'!$CI$66,'Llegadas x nacionalidad'!$CI$71)</c:f>
            </c:numRef>
          </c:val>
        </c:ser>
        <c:ser>
          <c:idx val="84"/>
          <c:order val="84"/>
          <c:spPr>
            <a:solidFill>
              <a:schemeClr val="accent1">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nacionalidad'!$CJ$52:$CJ$83</c15:sqref>
                  </c15:fullRef>
                </c:ext>
              </c:extLst>
              <c:f>('Llegadas x nacionalidad'!$CJ$56,'Llegadas x nacionalidad'!$CJ$66,'Llegadas x nacionalidad'!$CJ$71)</c:f>
            </c:numRef>
          </c:val>
        </c:ser>
        <c:ser>
          <c:idx val="85"/>
          <c:order val="85"/>
          <c:spPr>
            <a:solidFill>
              <a:schemeClr val="accent2">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nacionalidad'!$CK$52:$CK$83</c15:sqref>
                  </c15:fullRef>
                </c:ext>
              </c:extLst>
              <c:f>('Llegadas x nacionalidad'!$CK$56,'Llegadas x nacionalidad'!$CK$66,'Llegadas x nacionalidad'!$CK$71)</c:f>
            </c:numRef>
          </c:val>
        </c:ser>
        <c:ser>
          <c:idx val="86"/>
          <c:order val="86"/>
          <c:spPr>
            <a:solidFill>
              <a:schemeClr val="accent3">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nacionalidad'!$CL$52:$CL$83</c15:sqref>
                  </c15:fullRef>
                </c:ext>
              </c:extLst>
              <c:f>('Llegadas x nacionalidad'!$CL$56,'Llegadas x nacionalidad'!$CL$66,'Llegadas x nacionalidad'!$CL$71)</c:f>
            </c:numRef>
          </c:val>
        </c:ser>
        <c:ser>
          <c:idx val="87"/>
          <c:order val="87"/>
          <c:spPr>
            <a:solidFill>
              <a:schemeClr val="accent4">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nacionalidad'!$CM$52:$CM$83</c15:sqref>
                  </c15:fullRef>
                </c:ext>
              </c:extLst>
              <c:f>('Llegadas x nacionalidad'!$CM$56,'Llegadas x nacionalidad'!$CM$66,'Llegadas x nacionalidad'!$CM$71)</c:f>
            </c:numRef>
          </c:val>
        </c:ser>
        <c:ser>
          <c:idx val="88"/>
          <c:order val="88"/>
          <c:spPr>
            <a:solidFill>
              <a:schemeClr val="accent5">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nacionalidad'!$CN$52:$CN$83</c15:sqref>
                  </c15:fullRef>
                </c:ext>
              </c:extLst>
              <c:f>('Llegadas x nacionalidad'!$CN$56,'Llegadas x nacionalidad'!$CN$66,'Llegadas x nacionalidad'!$CN$71)</c:f>
            </c:numRef>
          </c:val>
        </c:ser>
        <c:ser>
          <c:idx val="89"/>
          <c:order val="89"/>
          <c:spPr>
            <a:solidFill>
              <a:schemeClr val="accent6">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nacionalidad'!$CO$52:$CO$83</c15:sqref>
                  </c15:fullRef>
                </c:ext>
              </c:extLst>
              <c:f>('Llegadas x nacionalidad'!$CO$56,'Llegadas x nacionalidad'!$CO$66,'Llegadas x nacionalidad'!$CO$71)</c:f>
            </c:numRef>
          </c:val>
        </c:ser>
        <c:ser>
          <c:idx val="90"/>
          <c:order val="90"/>
          <c:spPr>
            <a:solidFill>
              <a:schemeClr val="accent1">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nacionalidad'!$CP$52:$CP$83</c15:sqref>
                  </c15:fullRef>
                </c:ext>
              </c:extLst>
              <c:f>('Llegadas x nacionalidad'!$CP$56,'Llegadas x nacionalidad'!$CP$66,'Llegadas x nacionalidad'!$CP$71)</c:f>
            </c:numRef>
          </c:val>
        </c:ser>
        <c:ser>
          <c:idx val="91"/>
          <c:order val="91"/>
          <c:spPr>
            <a:solidFill>
              <a:schemeClr val="accent2">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nacionalidad'!$CQ$52:$CQ$83</c15:sqref>
                  </c15:fullRef>
                </c:ext>
              </c:extLst>
              <c:f>('Llegadas x nacionalidad'!$CQ$56,'Llegadas x nacionalidad'!$CQ$66,'Llegadas x nacionalidad'!$CQ$71)</c:f>
            </c:numRef>
          </c:val>
        </c:ser>
        <c:ser>
          <c:idx val="92"/>
          <c:order val="92"/>
          <c:spPr>
            <a:solidFill>
              <a:schemeClr val="accent3">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nacionalidad'!$CR$52:$CR$83</c15:sqref>
                  </c15:fullRef>
                </c:ext>
              </c:extLst>
              <c:f>('Llegadas x nacionalidad'!$CR$56,'Llegadas x nacionalidad'!$CR$66,'Llegadas x nacionalidad'!$CR$71)</c:f>
            </c:numRef>
          </c:val>
        </c:ser>
        <c:ser>
          <c:idx val="93"/>
          <c:order val="93"/>
          <c:spPr>
            <a:solidFill>
              <a:schemeClr val="accent4">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nacionalidad'!$CS$52:$CS$83</c15:sqref>
                  </c15:fullRef>
                </c:ext>
              </c:extLst>
              <c:f>('Llegadas x nacionalidad'!$CS$56,'Llegadas x nacionalidad'!$CS$66,'Llegadas x nacionalidad'!$CS$71)</c:f>
            </c:numRef>
          </c:val>
        </c:ser>
        <c:ser>
          <c:idx val="94"/>
          <c:order val="94"/>
          <c:spPr>
            <a:solidFill>
              <a:schemeClr val="accent5">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nacionalidad'!$CT$52:$CT$83</c15:sqref>
                  </c15:fullRef>
                </c:ext>
              </c:extLst>
              <c:f>('Llegadas x nacionalidad'!$CT$56,'Llegadas x nacionalidad'!$CT$66,'Llegadas x nacionalidad'!$CT$71)</c:f>
            </c:numRef>
          </c:val>
        </c:ser>
        <c:ser>
          <c:idx val="95"/>
          <c:order val="95"/>
          <c:spPr>
            <a:solidFill>
              <a:schemeClr val="accent6">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nacionalidad'!$CU$52:$CU$83</c15:sqref>
                  </c15:fullRef>
                </c:ext>
              </c:extLst>
              <c:f>('Llegadas x nacionalidad'!$CU$56,'Llegadas x nacionalidad'!$CU$66,'Llegadas x nacionalidad'!$CU$71)</c:f>
            </c:numRef>
          </c:val>
        </c:ser>
        <c:ser>
          <c:idx val="96"/>
          <c:order val="96"/>
          <c:spPr>
            <a:solidFill>
              <a:schemeClr val="accent1">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nacionalidad'!$CV$52:$CV$83</c15:sqref>
                  </c15:fullRef>
                </c:ext>
              </c:extLst>
              <c:f>('Llegadas x nacionalidad'!$CV$56,'Llegadas x nacionalidad'!$CV$66,'Llegadas x nacionalidad'!$CV$71)</c:f>
            </c:numRef>
          </c:val>
        </c:ser>
        <c:ser>
          <c:idx val="97"/>
          <c:order val="97"/>
          <c:spPr>
            <a:solidFill>
              <a:schemeClr val="accent2">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nacionalidad'!$CW$52:$CW$83</c15:sqref>
                  </c15:fullRef>
                </c:ext>
              </c:extLst>
              <c:f>('Llegadas x nacionalidad'!$CW$56,'Llegadas x nacionalidad'!$CW$66,'Llegadas x nacionalidad'!$CW$71)</c:f>
            </c:numRef>
          </c:val>
        </c:ser>
        <c:ser>
          <c:idx val="98"/>
          <c:order val="98"/>
          <c:spPr>
            <a:solidFill>
              <a:schemeClr val="accent3">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nacionalidad'!$CX$52:$CX$83</c15:sqref>
                  </c15:fullRef>
                </c:ext>
              </c:extLst>
              <c:f>('Llegadas x nacionalidad'!$CX$56,'Llegadas x nacionalidad'!$CX$66,'Llegadas x nacionalidad'!$CX$71)</c:f>
            </c:numRef>
          </c:val>
        </c:ser>
        <c:ser>
          <c:idx val="99"/>
          <c:order val="99"/>
          <c:spPr>
            <a:solidFill>
              <a:schemeClr val="accent4">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nacionalidad'!$CY$52:$CY$83</c15:sqref>
                  </c15:fullRef>
                </c:ext>
              </c:extLst>
              <c:f>('Llegadas x nacionalidad'!$CY$56,'Llegadas x nacionalidad'!$CY$66,'Llegadas x nacionalidad'!$CY$71)</c:f>
            </c:numRef>
          </c:val>
        </c:ser>
        <c:ser>
          <c:idx val="100"/>
          <c:order val="100"/>
          <c:spPr>
            <a:solidFill>
              <a:schemeClr val="accent5">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nacionalidad'!$CZ$52:$CZ$83</c15:sqref>
                  </c15:fullRef>
                </c:ext>
              </c:extLst>
              <c:f>('Llegadas x nacionalidad'!$CZ$56,'Llegadas x nacionalidad'!$CZ$66,'Llegadas x nacionalidad'!$CZ$71)</c:f>
            </c:numRef>
          </c:val>
        </c:ser>
        <c:ser>
          <c:idx val="101"/>
          <c:order val="101"/>
          <c:spPr>
            <a:solidFill>
              <a:schemeClr val="accent6">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nacionalidad'!$DA$52:$DA$83</c15:sqref>
                  </c15:fullRef>
                </c:ext>
              </c:extLst>
              <c:f>('Llegadas x nacionalidad'!$DA$56,'Llegadas x nacionalidad'!$DA$66,'Llegadas x nacionalidad'!$DA$71)</c:f>
            </c:numRef>
          </c:val>
        </c:ser>
        <c:ser>
          <c:idx val="102"/>
          <c:order val="102"/>
          <c:spPr>
            <a:solidFill>
              <a:schemeClr val="accent1">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nacionalidad'!$DB$52:$DB$83</c15:sqref>
                  </c15:fullRef>
                </c:ext>
              </c:extLst>
              <c:f>('Llegadas x nacionalidad'!$DB$56,'Llegadas x nacionalidad'!$DB$66,'Llegadas x nacionalidad'!$DB$71)</c:f>
            </c:numRef>
          </c:val>
        </c:ser>
        <c:ser>
          <c:idx val="103"/>
          <c:order val="103"/>
          <c:spPr>
            <a:solidFill>
              <a:schemeClr val="accent2">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nacionalidad'!$DC$52:$DC$83</c15:sqref>
                  </c15:fullRef>
                </c:ext>
              </c:extLst>
              <c:f>('Llegadas x nacionalidad'!$DC$56,'Llegadas x nacionalidad'!$DC$66,'Llegadas x nacionalidad'!$DC$71)</c:f>
            </c:numRef>
          </c:val>
        </c:ser>
        <c:ser>
          <c:idx val="104"/>
          <c:order val="104"/>
          <c:spPr>
            <a:solidFill>
              <a:schemeClr val="accent3">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nacionalidad'!$DD$52:$DD$83</c15:sqref>
                  </c15:fullRef>
                </c:ext>
              </c:extLst>
              <c:f>('Llegadas x nacionalidad'!$DD$56,'Llegadas x nacionalidad'!$DD$66,'Llegadas x nacionalidad'!$DD$71)</c:f>
            </c:numRef>
          </c:val>
        </c:ser>
        <c:ser>
          <c:idx val="105"/>
          <c:order val="105"/>
          <c:spPr>
            <a:solidFill>
              <a:schemeClr val="accent4">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nacionalidad'!$DE$52:$DE$83</c15:sqref>
                  </c15:fullRef>
                </c:ext>
              </c:extLst>
              <c:f>('Llegadas x nacionalidad'!$DE$56,'Llegadas x nacionalidad'!$DE$66,'Llegadas x nacionalidad'!$DE$71)</c:f>
            </c:numRef>
          </c:val>
        </c:ser>
        <c:ser>
          <c:idx val="106"/>
          <c:order val="106"/>
          <c:spPr>
            <a:solidFill>
              <a:schemeClr val="accent5">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nacionalidad'!$DH$52:$DH$83</c15:sqref>
                  </c15:fullRef>
                </c:ext>
              </c:extLst>
              <c:f>('Llegadas x nacionalidad'!$DH$56,'Llegadas x nacionalidad'!$DH$66,'Llegadas x nacionalidad'!$DH$71)</c:f>
            </c:numRef>
          </c:val>
        </c:ser>
        <c:ser>
          <c:idx val="107"/>
          <c:order val="107"/>
          <c:spPr>
            <a:solidFill>
              <a:schemeClr val="accent6">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nacionalidad'!$DI$52:$DI$83</c15:sqref>
                  </c15:fullRef>
                </c:ext>
              </c:extLst>
              <c:f>('Llegadas x nacionalidad'!$DI$56,'Llegadas x nacionalidad'!$DI$66,'Llegadas x nacionalidad'!$DI$71)</c:f>
            </c:numRef>
          </c:val>
        </c:ser>
        <c:ser>
          <c:idx val="108"/>
          <c:order val="108"/>
          <c:spPr>
            <a:solidFill>
              <a:schemeClr val="accent1"/>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nacionalidad'!$DJ$52:$DJ$83</c15:sqref>
                  </c15:fullRef>
                </c:ext>
              </c:extLst>
              <c:f>('Llegadas x nacionalidad'!$DJ$56,'Llegadas x nacionalidad'!$DJ$66,'Llegadas x nacionalidad'!$DJ$71)</c:f>
            </c:numRef>
          </c:val>
        </c:ser>
        <c:ser>
          <c:idx val="109"/>
          <c:order val="109"/>
          <c:spPr>
            <a:solidFill>
              <a:schemeClr val="accent2"/>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nacionalidad'!$DK$52:$DK$83</c15:sqref>
                  </c15:fullRef>
                </c:ext>
              </c:extLst>
              <c:f>('Llegadas x nacionalidad'!$DK$56,'Llegadas x nacionalidad'!$DK$66,'Llegadas x nacionalidad'!$DK$71)</c:f>
            </c:numRef>
          </c:val>
        </c:ser>
        <c:ser>
          <c:idx val="110"/>
          <c:order val="110"/>
          <c:spPr>
            <a:solidFill>
              <a:schemeClr val="accent3"/>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nacionalidad'!$DL$52:$DL$83</c15:sqref>
                  </c15:fullRef>
                </c:ext>
              </c:extLst>
              <c:f>('Llegadas x nacionalidad'!$DL$56,'Llegadas x nacionalidad'!$DL$66,'Llegadas x nacionalidad'!$DL$71)</c:f>
            </c:numRef>
          </c:val>
        </c:ser>
        <c:ser>
          <c:idx val="111"/>
          <c:order val="111"/>
          <c:spPr>
            <a:solidFill>
              <a:schemeClr val="accent4"/>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nacionalidad'!$DM$52:$DM$83</c15:sqref>
                  </c15:fullRef>
                </c:ext>
              </c:extLst>
              <c:f>('Llegadas x nacionalidad'!$DM$56,'Llegadas x nacionalidad'!$DM$66,'Llegadas x nacionalidad'!$DM$71)</c:f>
            </c:numRef>
          </c:val>
        </c:ser>
        <c:ser>
          <c:idx val="112"/>
          <c:order val="112"/>
          <c:spPr>
            <a:solidFill>
              <a:schemeClr val="accent5"/>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nacionalidad'!$DN$52:$DN$83</c15:sqref>
                  </c15:fullRef>
                </c:ext>
              </c:extLst>
              <c:f>('Llegadas x nacionalidad'!$DN$56,'Llegadas x nacionalidad'!$DN$66,'Llegadas x nacionalidad'!$DN$71)</c:f>
            </c:numRef>
          </c:val>
        </c:ser>
        <c:ser>
          <c:idx val="113"/>
          <c:order val="113"/>
          <c:spPr>
            <a:solidFill>
              <a:schemeClr val="accent6"/>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nacionalidad'!$DO$52:$DO$83</c15:sqref>
                  </c15:fullRef>
                </c:ext>
              </c:extLst>
              <c:f>('Llegadas x nacionalidad'!$DO$56,'Llegadas x nacionalidad'!$DO$66,'Llegadas x nacionalidad'!$DO$71)</c:f>
            </c:numRef>
          </c:val>
        </c:ser>
        <c:ser>
          <c:idx val="114"/>
          <c:order val="114"/>
          <c:spPr>
            <a:solidFill>
              <a:schemeClr val="accent1">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nacionalidad'!$DP$52:$DP$83</c15:sqref>
                  </c15:fullRef>
                </c:ext>
              </c:extLst>
              <c:f>('Llegadas x nacionalidad'!$DP$56,'Llegadas x nacionalidad'!$DP$66,'Llegadas x nacionalidad'!$DP$71)</c:f>
            </c:numRef>
          </c:val>
        </c:ser>
        <c:ser>
          <c:idx val="115"/>
          <c:order val="115"/>
          <c:spPr>
            <a:solidFill>
              <a:schemeClr val="accent2">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nacionalidad'!$DQ$52:$DQ$83</c15:sqref>
                  </c15:fullRef>
                </c:ext>
              </c:extLst>
              <c:f>('Llegadas x nacionalidad'!$DQ$56,'Llegadas x nacionalidad'!$DQ$66,'Llegadas x nacionalidad'!$DQ$71)</c:f>
            </c:numRef>
          </c:val>
        </c:ser>
        <c:ser>
          <c:idx val="116"/>
          <c:order val="116"/>
          <c:spPr>
            <a:solidFill>
              <a:schemeClr val="accent3">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nacionalidad'!$DR$52:$DR$83</c15:sqref>
                  </c15:fullRef>
                </c:ext>
              </c:extLst>
              <c:f>('Llegadas x nacionalidad'!$DR$56,'Llegadas x nacionalidad'!$DR$66,'Llegadas x nacionalidad'!$DR$71)</c:f>
            </c:numRef>
          </c:val>
        </c:ser>
        <c:ser>
          <c:idx val="117"/>
          <c:order val="117"/>
          <c:spPr>
            <a:solidFill>
              <a:schemeClr val="accent4">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nacionalidad'!$DS$52:$DS$83</c15:sqref>
                  </c15:fullRef>
                </c:ext>
              </c:extLst>
              <c:f>('Llegadas x nacionalidad'!$DS$56,'Llegadas x nacionalidad'!$DS$66,'Llegadas x nacionalidad'!$DS$71)</c:f>
            </c:numRef>
          </c:val>
        </c:ser>
        <c:ser>
          <c:idx val="118"/>
          <c:order val="118"/>
          <c:spPr>
            <a:solidFill>
              <a:schemeClr val="accent5">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nacionalidad'!$DT$52:$DT$83</c15:sqref>
                  </c15:fullRef>
                </c:ext>
              </c:extLst>
              <c:f>('Llegadas x nacionalidad'!$DT$56,'Llegadas x nacionalidad'!$DT$66,'Llegadas x nacionalidad'!$DT$71)</c:f>
            </c:numRef>
          </c:val>
        </c:ser>
        <c:ser>
          <c:idx val="119"/>
          <c:order val="119"/>
          <c:spPr>
            <a:solidFill>
              <a:schemeClr val="accent6">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nacionalidad'!$DU$52:$DU$83</c15:sqref>
                  </c15:fullRef>
                </c:ext>
              </c:extLst>
              <c:f>('Llegadas x nacionalidad'!$DU$56,'Llegadas x nacionalidad'!$DU$66,'Llegadas x nacionalidad'!$DU$71)</c:f>
            </c:numRef>
          </c:val>
        </c:ser>
        <c:ser>
          <c:idx val="120"/>
          <c:order val="120"/>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nacionalidad'!$DV$52:$DV$83</c15:sqref>
                  </c15:fullRef>
                </c:ext>
              </c:extLst>
              <c:f>('Llegadas x nacionalidad'!$DV$56,'Llegadas x nacionalidad'!$DV$66,'Llegadas x nacionalidad'!$DV$71)</c:f>
            </c:numRef>
          </c:val>
        </c:ser>
        <c:ser>
          <c:idx val="121"/>
          <c:order val="121"/>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nacionalidad'!$DW$52:$DW$83</c15:sqref>
                  </c15:fullRef>
                </c:ext>
              </c:extLst>
              <c:f>('Llegadas x nacionalidad'!$DW$56,'Llegadas x nacionalidad'!$DW$66,'Llegadas x nacionalidad'!$DW$71)</c:f>
            </c:numRef>
          </c:val>
        </c:ser>
        <c:ser>
          <c:idx val="122"/>
          <c:order val="122"/>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nacionalidad'!$DX$52:$DX$83</c15:sqref>
                  </c15:fullRef>
                </c:ext>
              </c:extLst>
              <c:f>('Llegadas x nacionalidad'!$DX$56,'Llegadas x nacionalidad'!$DX$66,'Llegadas x nacionalidad'!$DX$71)</c:f>
            </c:numRef>
          </c:val>
        </c:ser>
        <c:ser>
          <c:idx val="123"/>
          <c:order val="123"/>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nacionalidad'!$DY$52:$DY$83</c15:sqref>
                  </c15:fullRef>
                </c:ext>
              </c:extLst>
              <c:f>('Llegadas x nacionalidad'!$DY$56,'Llegadas x nacionalidad'!$DY$66,'Llegadas x nacionalidad'!$DY$71)</c:f>
            </c:numRef>
          </c:val>
        </c:ser>
        <c:ser>
          <c:idx val="124"/>
          <c:order val="124"/>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nacionalidad'!$DZ$52:$DZ$83</c15:sqref>
                  </c15:fullRef>
                </c:ext>
              </c:extLst>
              <c:f>('Llegadas x nacionalidad'!$DZ$56,'Llegadas x nacionalidad'!$DZ$66,'Llegadas x nacionalidad'!$DZ$71)</c:f>
            </c:numRef>
          </c:val>
        </c:ser>
        <c:ser>
          <c:idx val="125"/>
          <c:order val="125"/>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nacionalidad'!$EA$52:$EA$83</c15:sqref>
                  </c15:fullRef>
                </c:ext>
              </c:extLst>
              <c:f>('Llegadas x nacionalidad'!$EA$56,'Llegadas x nacionalidad'!$EA$66,'Llegadas x nacionalidad'!$EA$71)</c:f>
            </c:numRef>
          </c:val>
        </c:ser>
        <c:ser>
          <c:idx val="126"/>
          <c:order val="126"/>
          <c:spPr>
            <a:solidFill>
              <a:schemeClr val="accent1">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nacionalidad'!$EB$52:$EB$83</c15:sqref>
                  </c15:fullRef>
                </c:ext>
              </c:extLst>
              <c:f>('Llegadas x nacionalidad'!$EB$56,'Llegadas x nacionalidad'!$EB$66,'Llegadas x nacionalidad'!$EB$71)</c:f>
            </c:numRef>
          </c:val>
        </c:ser>
        <c:ser>
          <c:idx val="127"/>
          <c:order val="127"/>
          <c:spPr>
            <a:solidFill>
              <a:schemeClr val="accent2">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nacionalidad'!$EC$52:$EC$83</c15:sqref>
                  </c15:fullRef>
                </c:ext>
              </c:extLst>
              <c:f>('Llegadas x nacionalidad'!$EC$56,'Llegadas x nacionalidad'!$EC$66,'Llegadas x nacionalidad'!$EC$71)</c:f>
            </c:numRef>
          </c:val>
        </c:ser>
        <c:ser>
          <c:idx val="128"/>
          <c:order val="128"/>
          <c:spPr>
            <a:solidFill>
              <a:schemeClr val="accent3">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nacionalidad'!$ED$52:$ED$83</c15:sqref>
                  </c15:fullRef>
                </c:ext>
              </c:extLst>
              <c:f>('Llegadas x nacionalidad'!$ED$56,'Llegadas x nacionalidad'!$ED$66,'Llegadas x nacionalidad'!$ED$71)</c:f>
            </c:numRef>
          </c:val>
        </c:ser>
        <c:ser>
          <c:idx val="129"/>
          <c:order val="129"/>
          <c:spPr>
            <a:solidFill>
              <a:schemeClr val="accent4">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nacionalidad'!$EE$52:$EE$83</c15:sqref>
                  </c15:fullRef>
                </c:ext>
              </c:extLst>
              <c:f>('Llegadas x nacionalidad'!$EE$56,'Llegadas x nacionalidad'!$EE$66,'Llegadas x nacionalidad'!$EE$71)</c:f>
            </c:numRef>
          </c:val>
        </c:ser>
        <c:ser>
          <c:idx val="130"/>
          <c:order val="130"/>
          <c:spPr>
            <a:solidFill>
              <a:schemeClr val="accent5">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nacionalidad'!$EF$52:$EF$83</c15:sqref>
                  </c15:fullRef>
                </c:ext>
              </c:extLst>
              <c:f>('Llegadas x nacionalidad'!$EF$56,'Llegadas x nacionalidad'!$EF$66,'Llegadas x nacionalidad'!$EF$71)</c:f>
            </c:numRef>
          </c:val>
        </c:ser>
        <c:ser>
          <c:idx val="131"/>
          <c:order val="131"/>
          <c:spPr>
            <a:solidFill>
              <a:schemeClr val="accent6">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nacionalidad'!$EG$52:$EG$83</c15:sqref>
                  </c15:fullRef>
                </c:ext>
              </c:extLst>
              <c:f>('Llegadas x nacionalidad'!$EG$56,'Llegadas x nacionalidad'!$EG$66,'Llegadas x nacionalidad'!$EG$71)</c:f>
            </c:numRef>
          </c:val>
        </c:ser>
        <c:ser>
          <c:idx val="132"/>
          <c:order val="132"/>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nacionalidad'!$EH$52:$EH$83</c15:sqref>
                  </c15:fullRef>
                </c:ext>
              </c:extLst>
              <c:f>('Llegadas x nacionalidad'!$EH$56,'Llegadas x nacionalidad'!$EH$66,'Llegadas x nacionalidad'!$EH$71)</c:f>
            </c:numRef>
          </c:val>
        </c:ser>
        <c:ser>
          <c:idx val="133"/>
          <c:order val="133"/>
          <c:spPr>
            <a:solidFill>
              <a:schemeClr val="accent2">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nacionalidad'!$EI$52:$EI$83</c15:sqref>
                  </c15:fullRef>
                </c:ext>
              </c:extLst>
              <c:f>('Llegadas x nacionalidad'!$EI$56,'Llegadas x nacionalidad'!$EI$66,'Llegadas x nacionalidad'!$EI$71)</c:f>
            </c:numRef>
          </c:val>
        </c:ser>
        <c:ser>
          <c:idx val="134"/>
          <c:order val="134"/>
          <c:spPr>
            <a:solidFill>
              <a:schemeClr val="accent3">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nacionalidad'!$EJ$52:$EJ$83</c15:sqref>
                  </c15:fullRef>
                </c:ext>
              </c:extLst>
              <c:f>('Llegadas x nacionalidad'!$EJ$56,'Llegadas x nacionalidad'!$EJ$66,'Llegadas x nacionalidad'!$EJ$71)</c:f>
            </c:numRef>
          </c:val>
        </c:ser>
        <c:ser>
          <c:idx val="135"/>
          <c:order val="135"/>
          <c:spPr>
            <a:solidFill>
              <a:schemeClr val="accent4">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nacionalidad'!$EK$52:$EK$83</c15:sqref>
                  </c15:fullRef>
                </c:ext>
              </c:extLst>
              <c:f>('Llegadas x nacionalidad'!$EK$56,'Llegadas x nacionalidad'!$EK$66,'Llegadas x nacionalidad'!$EK$71)</c:f>
            </c:numRef>
          </c:val>
        </c:ser>
        <c:ser>
          <c:idx val="136"/>
          <c:order val="136"/>
          <c:spPr>
            <a:solidFill>
              <a:schemeClr val="accent5">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nacionalidad'!$EL$52:$EL$83</c15:sqref>
                  </c15:fullRef>
                </c:ext>
              </c:extLst>
              <c:f>('Llegadas x nacionalidad'!$EL$56,'Llegadas x nacionalidad'!$EL$66,'Llegadas x nacionalidad'!$EL$71)</c:f>
            </c:numRef>
          </c:val>
        </c:ser>
        <c:ser>
          <c:idx val="137"/>
          <c:order val="137"/>
          <c:spPr>
            <a:solidFill>
              <a:schemeClr val="accent6">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nacionalidad'!$EM$52:$EM$83</c15:sqref>
                  </c15:fullRef>
                </c:ext>
              </c:extLst>
              <c:f>('Llegadas x nacionalidad'!$EM$56,'Llegadas x nacionalidad'!$EM$66,'Llegadas x nacionalidad'!$EM$71)</c:f>
            </c:numRef>
          </c:val>
        </c:ser>
        <c:ser>
          <c:idx val="138"/>
          <c:order val="138"/>
          <c:spPr>
            <a:solidFill>
              <a:schemeClr val="accent1">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nacionalidad'!$EN$52:$EN$83</c15:sqref>
                  </c15:fullRef>
                </c:ext>
              </c:extLst>
              <c:f>('Llegadas x nacionalidad'!$EN$56,'Llegadas x nacionalidad'!$EN$66,'Llegadas x nacionalidad'!$EN$71)</c:f>
            </c:numRef>
          </c:val>
        </c:ser>
        <c:ser>
          <c:idx val="139"/>
          <c:order val="139"/>
          <c:spPr>
            <a:solidFill>
              <a:schemeClr val="accent2">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nacionalidad'!$EO$52:$EO$83</c15:sqref>
                  </c15:fullRef>
                </c:ext>
              </c:extLst>
              <c:f>('Llegadas x nacionalidad'!$EO$56,'Llegadas x nacionalidad'!$EO$66,'Llegadas x nacionalidad'!$EO$71)</c:f>
            </c:numRef>
          </c:val>
        </c:ser>
        <c:ser>
          <c:idx val="140"/>
          <c:order val="140"/>
          <c:spPr>
            <a:solidFill>
              <a:schemeClr val="accent3">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nacionalidad'!$EP$52:$EP$83</c15:sqref>
                  </c15:fullRef>
                </c:ext>
              </c:extLst>
              <c:f>('Llegadas x nacionalidad'!$EP$56,'Llegadas x nacionalidad'!$EP$66,'Llegadas x nacionalidad'!$EP$71)</c:f>
            </c:numRef>
          </c:val>
        </c:ser>
        <c:ser>
          <c:idx val="141"/>
          <c:order val="141"/>
          <c:spPr>
            <a:solidFill>
              <a:schemeClr val="accent4">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nacionalidad'!$EQ$52:$EQ$83</c15:sqref>
                  </c15:fullRef>
                </c:ext>
              </c:extLst>
              <c:f>('Llegadas x nacionalidad'!$EQ$56,'Llegadas x nacionalidad'!$EQ$66,'Llegadas x nacionalidad'!$EQ$71)</c:f>
            </c:numRef>
          </c:val>
        </c:ser>
        <c:ser>
          <c:idx val="142"/>
          <c:order val="142"/>
          <c:spPr>
            <a:solidFill>
              <a:schemeClr val="accent5">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nacionalidad'!$ER$52:$ER$83</c15:sqref>
                  </c15:fullRef>
                </c:ext>
              </c:extLst>
              <c:f>('Llegadas x nacionalidad'!$ER$56,'Llegadas x nacionalidad'!$ER$66,'Llegadas x nacionalidad'!$ER$71)</c:f>
            </c:numRef>
          </c:val>
        </c:ser>
        <c:ser>
          <c:idx val="143"/>
          <c:order val="143"/>
          <c:spPr>
            <a:solidFill>
              <a:schemeClr val="accent6">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Venezuela</c:v>
                </c:pt>
                <c:pt idx="1">
                  <c:v>Cuba</c:v>
                </c:pt>
                <c:pt idx="2">
                  <c:v>República Popular China</c:v>
                </c:pt>
              </c:strCache>
            </c:strRef>
          </c:cat>
          <c:val>
            <c:numRef>
              <c:extLst>
                <c:ext xmlns:c15="http://schemas.microsoft.com/office/drawing/2012/chart" uri="{02D57815-91ED-43cb-92C2-25804820EDAC}">
                  <c15:fullRef>
                    <c15:sqref>'Llegadas x nacionalidad'!$ES$52:$ES$83</c15:sqref>
                  </c15:fullRef>
                </c:ext>
              </c:extLst>
              <c:f>('Llegadas x nacionalidad'!$ES$56,'Llegadas x nacionalidad'!$ES$66,'Llegadas x nacionalidad'!$ES$71)</c:f>
              <c:numCache>
                <c:formatCode>#,##0</c:formatCode>
                <c:ptCount val="3"/>
                <c:pt idx="0">
                  <c:v>10818</c:v>
                </c:pt>
                <c:pt idx="1">
                  <c:v>1970</c:v>
                </c:pt>
                <c:pt idx="2">
                  <c:v>1944</c:v>
                </c:pt>
              </c:numCache>
            </c:numRef>
          </c:val>
        </c:ser>
        <c:ser>
          <c:idx val="144"/>
          <c:order val="144"/>
          <c:spPr>
            <a:solidFill>
              <a:schemeClr val="accent1">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Venezuela</c:v>
                </c:pt>
                <c:pt idx="1">
                  <c:v>Cuba</c:v>
                </c:pt>
                <c:pt idx="2">
                  <c:v>República Popular China</c:v>
                </c:pt>
              </c:strCache>
            </c:strRef>
          </c:cat>
          <c:val>
            <c:numRef>
              <c:extLst>
                <c:ext xmlns:c15="http://schemas.microsoft.com/office/drawing/2012/chart" uri="{02D57815-91ED-43cb-92C2-25804820EDAC}">
                  <c15:fullRef>
                    <c15:sqref>'Llegadas x nacionalidad'!$ET$52:$ET$83</c15:sqref>
                  </c15:fullRef>
                </c:ext>
              </c:extLst>
              <c:f>('Llegadas x nacionalidad'!$ET$56,'Llegadas x nacionalidad'!$ET$66,'Llegadas x nacionalidad'!$ET$71)</c:f>
              <c:numCache>
                <c:formatCode>#,##0</c:formatCode>
                <c:ptCount val="3"/>
                <c:pt idx="0">
                  <c:v>16149</c:v>
                </c:pt>
                <c:pt idx="1">
                  <c:v>6136</c:v>
                </c:pt>
                <c:pt idx="2">
                  <c:v>9014</c:v>
                </c:pt>
              </c:numCache>
            </c:numRef>
          </c:val>
        </c:ser>
        <c:ser>
          <c:idx val="145"/>
          <c:order val="145"/>
          <c:spPr>
            <a:solidFill>
              <a:schemeClr val="accent2">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Venezuela</c:v>
                </c:pt>
                <c:pt idx="1">
                  <c:v>Cuba</c:v>
                </c:pt>
                <c:pt idx="2">
                  <c:v>República Popular China</c:v>
                </c:pt>
              </c:strCache>
            </c:strRef>
          </c:cat>
          <c:val>
            <c:numRef>
              <c:extLst>
                <c:ext xmlns:c15="http://schemas.microsoft.com/office/drawing/2012/chart" uri="{02D57815-91ED-43cb-92C2-25804820EDAC}">
                  <c15:fullRef>
                    <c15:sqref>'Llegadas x nacionalidad'!$EU$52:$EU$83</c15:sqref>
                  </c15:fullRef>
                </c:ext>
              </c:extLst>
              <c:f>('Llegadas x nacionalidad'!$EU$56,'Llegadas x nacionalidad'!$EU$66,'Llegadas x nacionalidad'!$EU$71)</c:f>
              <c:numCache>
                <c:formatCode>#,##0</c:formatCode>
                <c:ptCount val="3"/>
                <c:pt idx="0">
                  <c:v>19488</c:v>
                </c:pt>
                <c:pt idx="1">
                  <c:v>16724.5</c:v>
                </c:pt>
                <c:pt idx="2">
                  <c:v>4238</c:v>
                </c:pt>
              </c:numCache>
            </c:numRef>
          </c:val>
        </c:ser>
        <c:ser>
          <c:idx val="146"/>
          <c:order val="146"/>
          <c:tx>
            <c:strRef>
              <c:f>'Llegadas x nacionalidad'!$EV$49</c:f>
              <c:strCache>
                <c:ptCount val="1"/>
                <c:pt idx="0">
                  <c:v>2010</c:v>
                </c:pt>
              </c:strCache>
            </c:strRef>
          </c:tx>
          <c:spPr>
            <a:solidFill>
              <a:schemeClr val="accent3">
                <a:lumMod val="70000"/>
                <a:lumOff val="3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Venezuela</c:v>
                </c:pt>
                <c:pt idx="1">
                  <c:v>Cuba</c:v>
                </c:pt>
                <c:pt idx="2">
                  <c:v>República Popular China</c:v>
                </c:pt>
              </c:strCache>
            </c:strRef>
          </c:cat>
          <c:val>
            <c:numRef>
              <c:extLst>
                <c:ext xmlns:c15="http://schemas.microsoft.com/office/drawing/2012/chart" uri="{02D57815-91ED-43cb-92C2-25804820EDAC}">
                  <c15:fullRef>
                    <c15:sqref>'Llegadas x nacionalidad'!$EV$52:$EV$83</c15:sqref>
                  </c15:fullRef>
                </c:ext>
              </c:extLst>
              <c:f>('Llegadas x nacionalidad'!$EV$56,'Llegadas x nacionalidad'!$EV$66,'Llegadas x nacionalidad'!$EV$71)</c:f>
              <c:numCache>
                <c:formatCode>#,##0</c:formatCode>
                <c:ptCount val="3"/>
                <c:pt idx="0">
                  <c:v>18782</c:v>
                </c:pt>
                <c:pt idx="1">
                  <c:v>14470</c:v>
                </c:pt>
                <c:pt idx="2">
                  <c:v>3266</c:v>
                </c:pt>
              </c:numCache>
            </c:numRef>
          </c:val>
        </c:ser>
        <c:ser>
          <c:idx val="147"/>
          <c:order val="147"/>
          <c:tx>
            <c:strRef>
              <c:f>'Llegadas x nacionalidad'!$EW$49</c:f>
              <c:strCache>
                <c:ptCount val="1"/>
                <c:pt idx="0">
                  <c:v>2011</c:v>
                </c:pt>
              </c:strCache>
            </c:strRef>
          </c:tx>
          <c:spPr>
            <a:solidFill>
              <a:schemeClr val="accent4">
                <a:lumMod val="70000"/>
                <a:lumOff val="3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Venezuela</c:v>
                </c:pt>
                <c:pt idx="1">
                  <c:v>Cuba</c:v>
                </c:pt>
                <c:pt idx="2">
                  <c:v>República Popular China</c:v>
                </c:pt>
              </c:strCache>
            </c:strRef>
          </c:cat>
          <c:val>
            <c:numRef>
              <c:extLst>
                <c:ext xmlns:c15="http://schemas.microsoft.com/office/drawing/2012/chart" uri="{02D57815-91ED-43cb-92C2-25804820EDAC}">
                  <c15:fullRef>
                    <c15:sqref>'Llegadas x nacionalidad'!$EW$52:$EW$83</c15:sqref>
                  </c15:fullRef>
                </c:ext>
              </c:extLst>
              <c:f>('Llegadas x nacionalidad'!$EW$56,'Llegadas x nacionalidad'!$EW$66,'Llegadas x nacionalidad'!$EW$71)</c:f>
              <c:numCache>
                <c:formatCode>#,##0</c:formatCode>
                <c:ptCount val="3"/>
                <c:pt idx="0">
                  <c:v>21726</c:v>
                </c:pt>
                <c:pt idx="1">
                  <c:v>9890</c:v>
                </c:pt>
                <c:pt idx="2">
                  <c:v>4459</c:v>
                </c:pt>
              </c:numCache>
            </c:numRef>
          </c:val>
        </c:ser>
        <c:ser>
          <c:idx val="148"/>
          <c:order val="148"/>
          <c:tx>
            <c:strRef>
              <c:f>'Llegadas x nacionalidad'!$EX$49</c:f>
              <c:strCache>
                <c:ptCount val="1"/>
                <c:pt idx="0">
                  <c:v>2012</c:v>
                </c:pt>
              </c:strCache>
            </c:strRef>
          </c:tx>
          <c:spPr>
            <a:solidFill>
              <a:schemeClr val="accent5">
                <a:lumMod val="70000"/>
                <a:lumOff val="3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Venezuela</c:v>
                </c:pt>
                <c:pt idx="1">
                  <c:v>Cuba</c:v>
                </c:pt>
                <c:pt idx="2">
                  <c:v>República Popular China</c:v>
                </c:pt>
              </c:strCache>
            </c:strRef>
          </c:cat>
          <c:val>
            <c:numRef>
              <c:extLst>
                <c:ext xmlns:c15="http://schemas.microsoft.com/office/drawing/2012/chart" uri="{02D57815-91ED-43cb-92C2-25804820EDAC}">
                  <c15:fullRef>
                    <c15:sqref>'Llegadas x nacionalidad'!$EX$52:$EX$83</c15:sqref>
                  </c15:fullRef>
                </c:ext>
              </c:extLst>
              <c:f>('Llegadas x nacionalidad'!$EX$56,'Llegadas x nacionalidad'!$EX$66,'Llegadas x nacionalidad'!$EX$71)</c:f>
              <c:numCache>
                <c:formatCode>#,##0</c:formatCode>
                <c:ptCount val="3"/>
                <c:pt idx="0">
                  <c:v>26507</c:v>
                </c:pt>
                <c:pt idx="1">
                  <c:v>10071</c:v>
                </c:pt>
                <c:pt idx="2">
                  <c:v>6933</c:v>
                </c:pt>
              </c:numCache>
            </c:numRef>
          </c:val>
        </c:ser>
        <c:ser>
          <c:idx val="149"/>
          <c:order val="149"/>
          <c:tx>
            <c:strRef>
              <c:f>'Llegadas x nacionalidad'!$EY$49</c:f>
              <c:strCache>
                <c:ptCount val="1"/>
                <c:pt idx="0">
                  <c:v>2013</c:v>
                </c:pt>
              </c:strCache>
            </c:strRef>
          </c:tx>
          <c:spPr>
            <a:solidFill>
              <a:schemeClr val="accent6">
                <a:lumMod val="70000"/>
                <a:lumOff val="3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Venezuela</c:v>
                </c:pt>
                <c:pt idx="1">
                  <c:v>Cuba</c:v>
                </c:pt>
                <c:pt idx="2">
                  <c:v>República Popular China</c:v>
                </c:pt>
              </c:strCache>
            </c:strRef>
          </c:cat>
          <c:val>
            <c:numRef>
              <c:extLst>
                <c:ext xmlns:c15="http://schemas.microsoft.com/office/drawing/2012/chart" uri="{02D57815-91ED-43cb-92C2-25804820EDAC}">
                  <c15:fullRef>
                    <c15:sqref>'Llegadas x nacionalidad'!$EY$52:$EY$83</c15:sqref>
                  </c15:fullRef>
                </c:ext>
              </c:extLst>
              <c:f>('Llegadas x nacionalidad'!$EY$56,'Llegadas x nacionalidad'!$EY$66,'Llegadas x nacionalidad'!$EY$71)</c:f>
              <c:numCache>
                <c:formatCode>#,##0</c:formatCode>
                <c:ptCount val="3"/>
                <c:pt idx="0">
                  <c:v>78189</c:v>
                </c:pt>
                <c:pt idx="1">
                  <c:v>12733</c:v>
                </c:pt>
                <c:pt idx="2">
                  <c:v>6987</c:v>
                </c:pt>
              </c:numCache>
            </c:numRef>
          </c:val>
        </c:ser>
        <c:ser>
          <c:idx val="150"/>
          <c:order val="150"/>
          <c:tx>
            <c:strRef>
              <c:f>'Llegadas x nacionalidad'!$EZ$49</c:f>
              <c:strCache>
                <c:ptCount val="1"/>
                <c:pt idx="0">
                  <c:v>2014</c:v>
                </c:pt>
              </c:strCache>
            </c:strRef>
          </c:tx>
          <c:spPr>
            <a:solidFill>
              <a:schemeClr val="accent1">
                <a:lumMod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Venezuela</c:v>
                </c:pt>
                <c:pt idx="1">
                  <c:v>Cuba</c:v>
                </c:pt>
                <c:pt idx="2">
                  <c:v>República Popular China</c:v>
                </c:pt>
              </c:strCache>
            </c:strRef>
          </c:cat>
          <c:val>
            <c:numRef>
              <c:extLst>
                <c:ext xmlns:c15="http://schemas.microsoft.com/office/drawing/2012/chart" uri="{02D57815-91ED-43cb-92C2-25804820EDAC}">
                  <c15:fullRef>
                    <c15:sqref>'Llegadas x nacionalidad'!$EZ$52:$EZ$83</c15:sqref>
                  </c15:fullRef>
                </c:ext>
              </c:extLst>
              <c:f>('Llegadas x nacionalidad'!$EZ$56,'Llegadas x nacionalidad'!$EZ$66,'Llegadas x nacionalidad'!$EZ$71)</c:f>
              <c:numCache>
                <c:formatCode>#,##0</c:formatCode>
                <c:ptCount val="3"/>
                <c:pt idx="0">
                  <c:v>90182</c:v>
                </c:pt>
                <c:pt idx="1">
                  <c:v>28479</c:v>
                </c:pt>
                <c:pt idx="2">
                  <c:v>8868</c:v>
                </c:pt>
              </c:numCache>
            </c:numRef>
          </c:val>
        </c:ser>
        <c:ser>
          <c:idx val="151"/>
          <c:order val="151"/>
          <c:tx>
            <c:strRef>
              <c:f>'Llegadas x nacionalidad'!$FA$49</c:f>
              <c:strCache>
                <c:ptCount val="1"/>
                <c:pt idx="0">
                  <c:v>2015</c:v>
                </c:pt>
              </c:strCache>
            </c:strRef>
          </c:tx>
          <c:spPr>
            <a:solidFill>
              <a:schemeClr val="accent2">
                <a:lumMod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nacionalidad'!$C$52:$C$83</c15:sqref>
                  </c15:fullRef>
                </c:ext>
              </c:extLst>
              <c:f>('Llegadas x nacionalidad'!$C$56,'Llegadas x nacionalidad'!$C$66,'Llegadas x nacionalidad'!$C$71)</c:f>
              <c:strCache>
                <c:ptCount val="3"/>
                <c:pt idx="0">
                  <c:v>Venezuela</c:v>
                </c:pt>
                <c:pt idx="1">
                  <c:v>Cuba</c:v>
                </c:pt>
                <c:pt idx="2">
                  <c:v>República Popular China</c:v>
                </c:pt>
              </c:strCache>
            </c:strRef>
          </c:cat>
          <c:val>
            <c:numRef>
              <c:extLst>
                <c:ext xmlns:c15="http://schemas.microsoft.com/office/drawing/2012/chart" uri="{02D57815-91ED-43cb-92C2-25804820EDAC}">
                  <c15:fullRef>
                    <c15:sqref>'Llegadas x nacionalidad'!$FA$52:$FA$83</c15:sqref>
                  </c15:fullRef>
                </c:ext>
              </c:extLst>
              <c:f>('Llegadas x nacionalidad'!$FA$56,'Llegadas x nacionalidad'!$FA$66,'Llegadas x nacionalidad'!$FA$71)</c:f>
              <c:numCache>
                <c:formatCode>#,##0</c:formatCode>
                <c:ptCount val="3"/>
                <c:pt idx="0">
                  <c:v>49594.125</c:v>
                </c:pt>
                <c:pt idx="1">
                  <c:v>49926</c:v>
                </c:pt>
                <c:pt idx="2">
                  <c:v>9623.875</c:v>
                </c:pt>
              </c:numCache>
            </c:numRef>
          </c:val>
        </c:ser>
        <c:dLbls>
          <c:showLegendKey val="0"/>
          <c:showVal val="0"/>
          <c:showCatName val="0"/>
          <c:showSerName val="0"/>
          <c:showPercent val="0"/>
          <c:showBubbleSize val="0"/>
        </c:dLbls>
        <c:gapWidth val="219"/>
        <c:overlap val="-27"/>
        <c:axId val="334076744"/>
        <c:axId val="334074000"/>
      </c:barChart>
      <c:catAx>
        <c:axId val="334076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34074000"/>
        <c:crosses val="autoZero"/>
        <c:auto val="1"/>
        <c:lblAlgn val="ctr"/>
        <c:lblOffset val="100"/>
        <c:noMultiLvlLbl val="0"/>
      </c:catAx>
      <c:valAx>
        <c:axId val="334074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34076744"/>
        <c:crosses val="autoZero"/>
        <c:crossBetween val="between"/>
      </c:valAx>
      <c:spPr>
        <a:noFill/>
        <a:ln>
          <a:noFill/>
        </a:ln>
        <a:effectLst/>
      </c:spPr>
    </c:plotArea>
    <c:legend>
      <c:legendPos val="b"/>
      <c:layout>
        <c:manualLayout>
          <c:xMode val="edge"/>
          <c:yMode val="edge"/>
          <c:x val="8.104596060135931E-2"/>
          <c:y val="0.93193375892403818"/>
          <c:w val="0.87346349934747147"/>
          <c:h val="5.021289297573842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s-EC" sz="1800" b="1" i="0" cap="all" baseline="0">
                <a:effectLst/>
              </a:rPr>
              <a:t>MERCADOS PRIORITARIOS TRADE uio</a:t>
            </a:r>
            <a:endParaRPr lang="es-EC">
              <a:effectLst/>
            </a:endParaRPr>
          </a:p>
          <a:p>
            <a:pPr marL="0" marR="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s-EC"/>
              <a:t># Turistas por Nacionalidad</a:t>
            </a:r>
          </a:p>
        </c:rich>
      </c:tx>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nacionalidad'!$D$52:$D$83</c15:sqref>
                  </c15:fullRef>
                </c:ext>
              </c:extLst>
              <c:f>('Llegadas x nacionalidad'!$D$52:$D$55,'Llegadas x nacionalidad'!$D$57:$D$60,'Llegadas x nacionalidad'!$D$62:$D$65,'Llegadas x nacionalidad'!$D$69,'Llegadas x nacionalidad'!$D$71,'Llegadas x nacionalidad'!$D$80)</c:f>
            </c:numRef>
          </c:val>
        </c:ser>
        <c:ser>
          <c:idx val="1"/>
          <c:order val="1"/>
          <c:spPr>
            <a:solidFill>
              <a:schemeClr val="accent2"/>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nacionalidad'!$E$52:$E$83</c15:sqref>
                  </c15:fullRef>
                </c:ext>
              </c:extLst>
              <c:f>('Llegadas x nacionalidad'!$E$52:$E$55,'Llegadas x nacionalidad'!$E$57:$E$60,'Llegadas x nacionalidad'!$E$62:$E$65,'Llegadas x nacionalidad'!$E$69,'Llegadas x nacionalidad'!$E$71,'Llegadas x nacionalidad'!$E$80)</c:f>
            </c:numRef>
          </c:val>
        </c:ser>
        <c:ser>
          <c:idx val="2"/>
          <c:order val="2"/>
          <c:spPr>
            <a:solidFill>
              <a:schemeClr val="accent3"/>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nacionalidad'!$F$52:$F$83</c15:sqref>
                  </c15:fullRef>
                </c:ext>
              </c:extLst>
              <c:f>('Llegadas x nacionalidad'!$F$52:$F$55,'Llegadas x nacionalidad'!$F$57:$F$60,'Llegadas x nacionalidad'!$F$62:$F$65,'Llegadas x nacionalidad'!$F$69,'Llegadas x nacionalidad'!$F$71,'Llegadas x nacionalidad'!$F$80)</c:f>
            </c:numRef>
          </c:val>
        </c:ser>
        <c:ser>
          <c:idx val="3"/>
          <c:order val="3"/>
          <c:spPr>
            <a:solidFill>
              <a:schemeClr val="accent4"/>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nacionalidad'!$G$52:$G$83</c15:sqref>
                  </c15:fullRef>
                </c:ext>
              </c:extLst>
              <c:f>('Llegadas x nacionalidad'!$G$52:$G$55,'Llegadas x nacionalidad'!$G$57:$G$60,'Llegadas x nacionalidad'!$G$62:$G$65,'Llegadas x nacionalidad'!$G$69,'Llegadas x nacionalidad'!$G$71,'Llegadas x nacionalidad'!$G$80)</c:f>
            </c:numRef>
          </c:val>
        </c:ser>
        <c:ser>
          <c:idx val="4"/>
          <c:order val="4"/>
          <c:spPr>
            <a:solidFill>
              <a:schemeClr val="accent5"/>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nacionalidad'!$H$52:$H$83</c15:sqref>
                  </c15:fullRef>
                </c:ext>
              </c:extLst>
              <c:f>('Llegadas x nacionalidad'!$H$52:$H$55,'Llegadas x nacionalidad'!$H$57:$H$60,'Llegadas x nacionalidad'!$H$62:$H$65,'Llegadas x nacionalidad'!$H$69,'Llegadas x nacionalidad'!$H$71,'Llegadas x nacionalidad'!$H$80)</c:f>
            </c:numRef>
          </c:val>
        </c:ser>
        <c:ser>
          <c:idx val="5"/>
          <c:order val="5"/>
          <c:spPr>
            <a:solidFill>
              <a:schemeClr val="accent6"/>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nacionalidad'!$I$52:$I$83</c15:sqref>
                  </c15:fullRef>
                </c:ext>
              </c:extLst>
              <c:f>('Llegadas x nacionalidad'!$I$52:$I$55,'Llegadas x nacionalidad'!$I$57:$I$60,'Llegadas x nacionalidad'!$I$62:$I$65,'Llegadas x nacionalidad'!$I$69,'Llegadas x nacionalidad'!$I$71,'Llegadas x nacionalidad'!$I$80)</c:f>
            </c:numRef>
          </c:val>
        </c:ser>
        <c:ser>
          <c:idx val="6"/>
          <c:order val="6"/>
          <c:spPr>
            <a:solidFill>
              <a:schemeClr val="accent1">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nacionalidad'!$J$52:$J$83</c15:sqref>
                  </c15:fullRef>
                </c:ext>
              </c:extLst>
              <c:f>('Llegadas x nacionalidad'!$J$52:$J$55,'Llegadas x nacionalidad'!$J$57:$J$60,'Llegadas x nacionalidad'!$J$62:$J$65,'Llegadas x nacionalidad'!$J$69,'Llegadas x nacionalidad'!$J$71,'Llegadas x nacionalidad'!$J$80)</c:f>
            </c:numRef>
          </c:val>
        </c:ser>
        <c:ser>
          <c:idx val="7"/>
          <c:order val="7"/>
          <c:spPr>
            <a:solidFill>
              <a:schemeClr val="accent2">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nacionalidad'!$K$52:$K$83</c15:sqref>
                  </c15:fullRef>
                </c:ext>
              </c:extLst>
              <c:f>('Llegadas x nacionalidad'!$K$52:$K$55,'Llegadas x nacionalidad'!$K$57:$K$60,'Llegadas x nacionalidad'!$K$62:$K$65,'Llegadas x nacionalidad'!$K$69,'Llegadas x nacionalidad'!$K$71,'Llegadas x nacionalidad'!$K$80)</c:f>
            </c:numRef>
          </c:val>
        </c:ser>
        <c:ser>
          <c:idx val="8"/>
          <c:order val="8"/>
          <c:spPr>
            <a:solidFill>
              <a:schemeClr val="accent3">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nacionalidad'!$L$52:$L$83</c15:sqref>
                  </c15:fullRef>
                </c:ext>
              </c:extLst>
              <c:f>('Llegadas x nacionalidad'!$L$52:$L$55,'Llegadas x nacionalidad'!$L$57:$L$60,'Llegadas x nacionalidad'!$L$62:$L$65,'Llegadas x nacionalidad'!$L$69,'Llegadas x nacionalidad'!$L$71,'Llegadas x nacionalidad'!$L$80)</c:f>
            </c:numRef>
          </c:val>
        </c:ser>
        <c:ser>
          <c:idx val="9"/>
          <c:order val="9"/>
          <c:spPr>
            <a:solidFill>
              <a:schemeClr val="accent4">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nacionalidad'!$M$52:$M$83</c15:sqref>
                  </c15:fullRef>
                </c:ext>
              </c:extLst>
              <c:f>('Llegadas x nacionalidad'!$M$52:$M$55,'Llegadas x nacionalidad'!$M$57:$M$60,'Llegadas x nacionalidad'!$M$62:$M$65,'Llegadas x nacionalidad'!$M$69,'Llegadas x nacionalidad'!$M$71,'Llegadas x nacionalidad'!$M$80)</c:f>
            </c:numRef>
          </c:val>
        </c:ser>
        <c:ser>
          <c:idx val="10"/>
          <c:order val="10"/>
          <c:spPr>
            <a:solidFill>
              <a:schemeClr val="accent5">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nacionalidad'!$N$52:$N$83</c15:sqref>
                  </c15:fullRef>
                </c:ext>
              </c:extLst>
              <c:f>('Llegadas x nacionalidad'!$N$52:$N$55,'Llegadas x nacionalidad'!$N$57:$N$60,'Llegadas x nacionalidad'!$N$62:$N$65,'Llegadas x nacionalidad'!$N$69,'Llegadas x nacionalidad'!$N$71,'Llegadas x nacionalidad'!$N$80)</c:f>
            </c:numRef>
          </c:val>
        </c:ser>
        <c:ser>
          <c:idx val="11"/>
          <c:order val="11"/>
          <c:spPr>
            <a:solidFill>
              <a:schemeClr val="accent6">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nacionalidad'!$O$52:$O$83</c15:sqref>
                  </c15:fullRef>
                </c:ext>
              </c:extLst>
              <c:f>('Llegadas x nacionalidad'!$O$52:$O$55,'Llegadas x nacionalidad'!$O$57:$O$60,'Llegadas x nacionalidad'!$O$62:$O$65,'Llegadas x nacionalidad'!$O$69,'Llegadas x nacionalidad'!$O$71,'Llegadas x nacionalidad'!$O$80)</c:f>
            </c:numRef>
          </c:val>
        </c:ser>
        <c:ser>
          <c:idx val="12"/>
          <c:order val="12"/>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nacionalidad'!$P$52:$P$83</c15:sqref>
                  </c15:fullRef>
                </c:ext>
              </c:extLst>
              <c:f>('Llegadas x nacionalidad'!$P$52:$P$55,'Llegadas x nacionalidad'!$P$57:$P$60,'Llegadas x nacionalidad'!$P$62:$P$65,'Llegadas x nacionalidad'!$P$69,'Llegadas x nacionalidad'!$P$71,'Llegadas x nacionalidad'!$P$80)</c:f>
            </c:numRef>
          </c:val>
        </c:ser>
        <c:ser>
          <c:idx val="13"/>
          <c:order val="13"/>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nacionalidad'!$Q$52:$Q$83</c15:sqref>
                  </c15:fullRef>
                </c:ext>
              </c:extLst>
              <c:f>('Llegadas x nacionalidad'!$Q$52:$Q$55,'Llegadas x nacionalidad'!$Q$57:$Q$60,'Llegadas x nacionalidad'!$Q$62:$Q$65,'Llegadas x nacionalidad'!$Q$69,'Llegadas x nacionalidad'!$Q$71,'Llegadas x nacionalidad'!$Q$80)</c:f>
            </c:numRef>
          </c:val>
        </c:ser>
        <c:ser>
          <c:idx val="14"/>
          <c:order val="14"/>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nacionalidad'!$R$52:$R$83</c15:sqref>
                  </c15:fullRef>
                </c:ext>
              </c:extLst>
              <c:f>('Llegadas x nacionalidad'!$R$52:$R$55,'Llegadas x nacionalidad'!$R$57:$R$60,'Llegadas x nacionalidad'!$R$62:$R$65,'Llegadas x nacionalidad'!$R$69,'Llegadas x nacionalidad'!$R$71,'Llegadas x nacionalidad'!$R$80)</c:f>
            </c:numRef>
          </c:val>
        </c:ser>
        <c:ser>
          <c:idx val="15"/>
          <c:order val="15"/>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nacionalidad'!$S$52:$S$83</c15:sqref>
                  </c15:fullRef>
                </c:ext>
              </c:extLst>
              <c:f>('Llegadas x nacionalidad'!$S$52:$S$55,'Llegadas x nacionalidad'!$S$57:$S$60,'Llegadas x nacionalidad'!$S$62:$S$65,'Llegadas x nacionalidad'!$S$69,'Llegadas x nacionalidad'!$S$71,'Llegadas x nacionalidad'!$S$80)</c:f>
            </c:numRef>
          </c:val>
        </c:ser>
        <c:ser>
          <c:idx val="16"/>
          <c:order val="16"/>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nacionalidad'!$T$52:$T$83</c15:sqref>
                  </c15:fullRef>
                </c:ext>
              </c:extLst>
              <c:f>('Llegadas x nacionalidad'!$T$52:$T$55,'Llegadas x nacionalidad'!$T$57:$T$60,'Llegadas x nacionalidad'!$T$62:$T$65,'Llegadas x nacionalidad'!$T$69,'Llegadas x nacionalidad'!$T$71,'Llegadas x nacionalidad'!$T$80)</c:f>
            </c:numRef>
          </c:val>
        </c:ser>
        <c:ser>
          <c:idx val="17"/>
          <c:order val="17"/>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nacionalidad'!$U$52:$U$83</c15:sqref>
                  </c15:fullRef>
                </c:ext>
              </c:extLst>
              <c:f>('Llegadas x nacionalidad'!$U$52:$U$55,'Llegadas x nacionalidad'!$U$57:$U$60,'Llegadas x nacionalidad'!$U$62:$U$65,'Llegadas x nacionalidad'!$U$69,'Llegadas x nacionalidad'!$U$71,'Llegadas x nacionalidad'!$U$80)</c:f>
            </c:numRef>
          </c:val>
        </c:ser>
        <c:ser>
          <c:idx val="18"/>
          <c:order val="18"/>
          <c:spPr>
            <a:solidFill>
              <a:schemeClr val="accent1">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nacionalidad'!$V$52:$V$83</c15:sqref>
                  </c15:fullRef>
                </c:ext>
              </c:extLst>
              <c:f>('Llegadas x nacionalidad'!$V$52:$V$55,'Llegadas x nacionalidad'!$V$57:$V$60,'Llegadas x nacionalidad'!$V$62:$V$65,'Llegadas x nacionalidad'!$V$69,'Llegadas x nacionalidad'!$V$71,'Llegadas x nacionalidad'!$V$80)</c:f>
            </c:numRef>
          </c:val>
        </c:ser>
        <c:ser>
          <c:idx val="19"/>
          <c:order val="19"/>
          <c:spPr>
            <a:solidFill>
              <a:schemeClr val="accent2">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nacionalidad'!$W$52:$W$83</c15:sqref>
                  </c15:fullRef>
                </c:ext>
              </c:extLst>
              <c:f>('Llegadas x nacionalidad'!$W$52:$W$55,'Llegadas x nacionalidad'!$W$57:$W$60,'Llegadas x nacionalidad'!$W$62:$W$65,'Llegadas x nacionalidad'!$W$69,'Llegadas x nacionalidad'!$W$71,'Llegadas x nacionalidad'!$W$80)</c:f>
            </c:numRef>
          </c:val>
        </c:ser>
        <c:ser>
          <c:idx val="20"/>
          <c:order val="20"/>
          <c:spPr>
            <a:solidFill>
              <a:schemeClr val="accent3">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nacionalidad'!$X$52:$X$83</c15:sqref>
                  </c15:fullRef>
                </c:ext>
              </c:extLst>
              <c:f>('Llegadas x nacionalidad'!$X$52:$X$55,'Llegadas x nacionalidad'!$X$57:$X$60,'Llegadas x nacionalidad'!$X$62:$X$65,'Llegadas x nacionalidad'!$X$69,'Llegadas x nacionalidad'!$X$71,'Llegadas x nacionalidad'!$X$80)</c:f>
            </c:numRef>
          </c:val>
        </c:ser>
        <c:ser>
          <c:idx val="21"/>
          <c:order val="21"/>
          <c:spPr>
            <a:solidFill>
              <a:schemeClr val="accent4">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nacionalidad'!$Y$52:$Y$83</c15:sqref>
                  </c15:fullRef>
                </c:ext>
              </c:extLst>
              <c:f>('Llegadas x nacionalidad'!$Y$52:$Y$55,'Llegadas x nacionalidad'!$Y$57:$Y$60,'Llegadas x nacionalidad'!$Y$62:$Y$65,'Llegadas x nacionalidad'!$Y$69,'Llegadas x nacionalidad'!$Y$71,'Llegadas x nacionalidad'!$Y$80)</c:f>
            </c:numRef>
          </c:val>
        </c:ser>
        <c:ser>
          <c:idx val="22"/>
          <c:order val="22"/>
          <c:spPr>
            <a:solidFill>
              <a:schemeClr val="accent5">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nacionalidad'!$Z$52:$Z$83</c15:sqref>
                  </c15:fullRef>
                </c:ext>
              </c:extLst>
              <c:f>('Llegadas x nacionalidad'!$Z$52:$Z$55,'Llegadas x nacionalidad'!$Z$57:$Z$60,'Llegadas x nacionalidad'!$Z$62:$Z$65,'Llegadas x nacionalidad'!$Z$69,'Llegadas x nacionalidad'!$Z$71,'Llegadas x nacionalidad'!$Z$80)</c:f>
            </c:numRef>
          </c:val>
        </c:ser>
        <c:ser>
          <c:idx val="23"/>
          <c:order val="23"/>
          <c:spPr>
            <a:solidFill>
              <a:schemeClr val="accent6">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nacionalidad'!$AA$52:$AA$83</c15:sqref>
                  </c15:fullRef>
                </c:ext>
              </c:extLst>
              <c:f>('Llegadas x nacionalidad'!$AA$52:$AA$55,'Llegadas x nacionalidad'!$AA$57:$AA$60,'Llegadas x nacionalidad'!$AA$62:$AA$65,'Llegadas x nacionalidad'!$AA$69,'Llegadas x nacionalidad'!$AA$71,'Llegadas x nacionalidad'!$AA$80)</c:f>
            </c:numRef>
          </c:val>
        </c:ser>
        <c:ser>
          <c:idx val="24"/>
          <c:order val="24"/>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nacionalidad'!$AB$52:$AB$83</c15:sqref>
                  </c15:fullRef>
                </c:ext>
              </c:extLst>
              <c:f>('Llegadas x nacionalidad'!$AB$52:$AB$55,'Llegadas x nacionalidad'!$AB$57:$AB$60,'Llegadas x nacionalidad'!$AB$62:$AB$65,'Llegadas x nacionalidad'!$AB$69,'Llegadas x nacionalidad'!$AB$71,'Llegadas x nacionalidad'!$AB$80)</c:f>
            </c:numRef>
          </c:val>
        </c:ser>
        <c:ser>
          <c:idx val="25"/>
          <c:order val="25"/>
          <c:spPr>
            <a:solidFill>
              <a:schemeClr val="accent2">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nacionalidad'!$AC$52:$AC$83</c15:sqref>
                  </c15:fullRef>
                </c:ext>
              </c:extLst>
              <c:f>('Llegadas x nacionalidad'!$AC$52:$AC$55,'Llegadas x nacionalidad'!$AC$57:$AC$60,'Llegadas x nacionalidad'!$AC$62:$AC$65,'Llegadas x nacionalidad'!$AC$69,'Llegadas x nacionalidad'!$AC$71,'Llegadas x nacionalidad'!$AC$80)</c:f>
            </c:numRef>
          </c:val>
        </c:ser>
        <c:ser>
          <c:idx val="26"/>
          <c:order val="26"/>
          <c:spPr>
            <a:solidFill>
              <a:schemeClr val="accent3">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nacionalidad'!$AD$52:$AD$83</c15:sqref>
                  </c15:fullRef>
                </c:ext>
              </c:extLst>
              <c:f>('Llegadas x nacionalidad'!$AD$52:$AD$55,'Llegadas x nacionalidad'!$AD$57:$AD$60,'Llegadas x nacionalidad'!$AD$62:$AD$65,'Llegadas x nacionalidad'!$AD$69,'Llegadas x nacionalidad'!$AD$71,'Llegadas x nacionalidad'!$AD$80)</c:f>
            </c:numRef>
          </c:val>
        </c:ser>
        <c:ser>
          <c:idx val="27"/>
          <c:order val="27"/>
          <c:spPr>
            <a:solidFill>
              <a:schemeClr val="accent4">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nacionalidad'!$AE$52:$AE$83</c15:sqref>
                  </c15:fullRef>
                </c:ext>
              </c:extLst>
              <c:f>('Llegadas x nacionalidad'!$AE$52:$AE$55,'Llegadas x nacionalidad'!$AE$57:$AE$60,'Llegadas x nacionalidad'!$AE$62:$AE$65,'Llegadas x nacionalidad'!$AE$69,'Llegadas x nacionalidad'!$AE$71,'Llegadas x nacionalidad'!$AE$80)</c:f>
            </c:numRef>
          </c:val>
        </c:ser>
        <c:ser>
          <c:idx val="28"/>
          <c:order val="28"/>
          <c:spPr>
            <a:solidFill>
              <a:schemeClr val="accent5">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nacionalidad'!$AF$52:$AF$83</c15:sqref>
                  </c15:fullRef>
                </c:ext>
              </c:extLst>
              <c:f>('Llegadas x nacionalidad'!$AF$52:$AF$55,'Llegadas x nacionalidad'!$AF$57:$AF$60,'Llegadas x nacionalidad'!$AF$62:$AF$65,'Llegadas x nacionalidad'!$AF$69,'Llegadas x nacionalidad'!$AF$71,'Llegadas x nacionalidad'!$AF$80)</c:f>
            </c:numRef>
          </c:val>
        </c:ser>
        <c:ser>
          <c:idx val="29"/>
          <c:order val="29"/>
          <c:spPr>
            <a:solidFill>
              <a:schemeClr val="accent6">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nacionalidad'!$AG$52:$AG$83</c15:sqref>
                  </c15:fullRef>
                </c:ext>
              </c:extLst>
              <c:f>('Llegadas x nacionalidad'!$AG$52:$AG$55,'Llegadas x nacionalidad'!$AG$57:$AG$60,'Llegadas x nacionalidad'!$AG$62:$AG$65,'Llegadas x nacionalidad'!$AG$69,'Llegadas x nacionalidad'!$AG$71,'Llegadas x nacionalidad'!$AG$80)</c:f>
            </c:numRef>
          </c:val>
        </c:ser>
        <c:ser>
          <c:idx val="30"/>
          <c:order val="30"/>
          <c:spPr>
            <a:solidFill>
              <a:schemeClr val="accent1">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nacionalidad'!$AH$52:$AH$83</c15:sqref>
                  </c15:fullRef>
                </c:ext>
              </c:extLst>
              <c:f>('Llegadas x nacionalidad'!$AH$52:$AH$55,'Llegadas x nacionalidad'!$AH$57:$AH$60,'Llegadas x nacionalidad'!$AH$62:$AH$65,'Llegadas x nacionalidad'!$AH$69,'Llegadas x nacionalidad'!$AH$71,'Llegadas x nacionalidad'!$AH$80)</c:f>
            </c:numRef>
          </c:val>
        </c:ser>
        <c:ser>
          <c:idx val="31"/>
          <c:order val="31"/>
          <c:spPr>
            <a:solidFill>
              <a:schemeClr val="accent2">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nacionalidad'!$AI$52:$AI$83</c15:sqref>
                  </c15:fullRef>
                </c:ext>
              </c:extLst>
              <c:f>('Llegadas x nacionalidad'!$AI$52:$AI$55,'Llegadas x nacionalidad'!$AI$57:$AI$60,'Llegadas x nacionalidad'!$AI$62:$AI$65,'Llegadas x nacionalidad'!$AI$69,'Llegadas x nacionalidad'!$AI$71,'Llegadas x nacionalidad'!$AI$80)</c:f>
            </c:numRef>
          </c:val>
        </c:ser>
        <c:ser>
          <c:idx val="32"/>
          <c:order val="32"/>
          <c:spPr>
            <a:solidFill>
              <a:schemeClr val="accent3">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nacionalidad'!$AJ$52:$AJ$83</c15:sqref>
                  </c15:fullRef>
                </c:ext>
              </c:extLst>
              <c:f>('Llegadas x nacionalidad'!$AJ$52:$AJ$55,'Llegadas x nacionalidad'!$AJ$57:$AJ$60,'Llegadas x nacionalidad'!$AJ$62:$AJ$65,'Llegadas x nacionalidad'!$AJ$69,'Llegadas x nacionalidad'!$AJ$71,'Llegadas x nacionalidad'!$AJ$80)</c:f>
            </c:numRef>
          </c:val>
        </c:ser>
        <c:ser>
          <c:idx val="33"/>
          <c:order val="33"/>
          <c:spPr>
            <a:solidFill>
              <a:schemeClr val="accent4">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nacionalidad'!$AK$52:$AK$83</c15:sqref>
                  </c15:fullRef>
                </c:ext>
              </c:extLst>
              <c:f>('Llegadas x nacionalidad'!$AK$52:$AK$55,'Llegadas x nacionalidad'!$AK$57:$AK$60,'Llegadas x nacionalidad'!$AK$62:$AK$65,'Llegadas x nacionalidad'!$AK$69,'Llegadas x nacionalidad'!$AK$71,'Llegadas x nacionalidad'!$AK$80)</c:f>
            </c:numRef>
          </c:val>
        </c:ser>
        <c:ser>
          <c:idx val="34"/>
          <c:order val="34"/>
          <c:spPr>
            <a:solidFill>
              <a:schemeClr val="accent5">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nacionalidad'!$AL$52:$AL$83</c15:sqref>
                  </c15:fullRef>
                </c:ext>
              </c:extLst>
              <c:f>('Llegadas x nacionalidad'!$AL$52:$AL$55,'Llegadas x nacionalidad'!$AL$57:$AL$60,'Llegadas x nacionalidad'!$AL$62:$AL$65,'Llegadas x nacionalidad'!$AL$69,'Llegadas x nacionalidad'!$AL$71,'Llegadas x nacionalidad'!$AL$80)</c:f>
            </c:numRef>
          </c:val>
        </c:ser>
        <c:ser>
          <c:idx val="35"/>
          <c:order val="35"/>
          <c:spPr>
            <a:solidFill>
              <a:schemeClr val="accent6">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nacionalidad'!$AM$52:$AM$83</c15:sqref>
                  </c15:fullRef>
                </c:ext>
              </c:extLst>
              <c:f>('Llegadas x nacionalidad'!$AM$52:$AM$55,'Llegadas x nacionalidad'!$AM$57:$AM$60,'Llegadas x nacionalidad'!$AM$62:$AM$65,'Llegadas x nacionalidad'!$AM$69,'Llegadas x nacionalidad'!$AM$71,'Llegadas x nacionalidad'!$AM$80)</c:f>
            </c:numRef>
          </c:val>
        </c:ser>
        <c:ser>
          <c:idx val="36"/>
          <c:order val="36"/>
          <c:spPr>
            <a:solidFill>
              <a:schemeClr val="accent1">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nacionalidad'!$AN$52:$AN$83</c15:sqref>
                  </c15:fullRef>
                </c:ext>
              </c:extLst>
              <c:f>('Llegadas x nacionalidad'!$AN$52:$AN$55,'Llegadas x nacionalidad'!$AN$57:$AN$60,'Llegadas x nacionalidad'!$AN$62:$AN$65,'Llegadas x nacionalidad'!$AN$69,'Llegadas x nacionalidad'!$AN$71,'Llegadas x nacionalidad'!$AN$80)</c:f>
            </c:numRef>
          </c:val>
        </c:ser>
        <c:ser>
          <c:idx val="37"/>
          <c:order val="37"/>
          <c:spPr>
            <a:solidFill>
              <a:schemeClr val="accent2">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nacionalidad'!$AO$52:$AO$83</c15:sqref>
                  </c15:fullRef>
                </c:ext>
              </c:extLst>
              <c:f>('Llegadas x nacionalidad'!$AO$52:$AO$55,'Llegadas x nacionalidad'!$AO$57:$AO$60,'Llegadas x nacionalidad'!$AO$62:$AO$65,'Llegadas x nacionalidad'!$AO$69,'Llegadas x nacionalidad'!$AO$71,'Llegadas x nacionalidad'!$AO$80)</c:f>
            </c:numRef>
          </c:val>
        </c:ser>
        <c:ser>
          <c:idx val="38"/>
          <c:order val="38"/>
          <c:spPr>
            <a:solidFill>
              <a:schemeClr val="accent3">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nacionalidad'!$AP$52:$AP$83</c15:sqref>
                  </c15:fullRef>
                </c:ext>
              </c:extLst>
              <c:f>('Llegadas x nacionalidad'!$AP$52:$AP$55,'Llegadas x nacionalidad'!$AP$57:$AP$60,'Llegadas x nacionalidad'!$AP$62:$AP$65,'Llegadas x nacionalidad'!$AP$69,'Llegadas x nacionalidad'!$AP$71,'Llegadas x nacionalidad'!$AP$80)</c:f>
            </c:numRef>
          </c:val>
        </c:ser>
        <c:ser>
          <c:idx val="39"/>
          <c:order val="39"/>
          <c:spPr>
            <a:solidFill>
              <a:schemeClr val="accent4">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nacionalidad'!$AQ$52:$AQ$83</c15:sqref>
                  </c15:fullRef>
                </c:ext>
              </c:extLst>
              <c:f>('Llegadas x nacionalidad'!$AQ$52:$AQ$55,'Llegadas x nacionalidad'!$AQ$57:$AQ$60,'Llegadas x nacionalidad'!$AQ$62:$AQ$65,'Llegadas x nacionalidad'!$AQ$69,'Llegadas x nacionalidad'!$AQ$71,'Llegadas x nacionalidad'!$AQ$80)</c:f>
            </c:numRef>
          </c:val>
        </c:ser>
        <c:ser>
          <c:idx val="40"/>
          <c:order val="40"/>
          <c:spPr>
            <a:solidFill>
              <a:schemeClr val="accent5">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nacionalidad'!$AR$52:$AR$83</c15:sqref>
                  </c15:fullRef>
                </c:ext>
              </c:extLst>
              <c:f>('Llegadas x nacionalidad'!$AR$52:$AR$55,'Llegadas x nacionalidad'!$AR$57:$AR$60,'Llegadas x nacionalidad'!$AR$62:$AR$65,'Llegadas x nacionalidad'!$AR$69,'Llegadas x nacionalidad'!$AR$71,'Llegadas x nacionalidad'!$AR$80)</c:f>
            </c:numRef>
          </c:val>
        </c:ser>
        <c:ser>
          <c:idx val="41"/>
          <c:order val="41"/>
          <c:spPr>
            <a:solidFill>
              <a:schemeClr val="accent6">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nacionalidad'!$AS$52:$AS$83</c15:sqref>
                  </c15:fullRef>
                </c:ext>
              </c:extLst>
              <c:f>('Llegadas x nacionalidad'!$AS$52:$AS$55,'Llegadas x nacionalidad'!$AS$57:$AS$60,'Llegadas x nacionalidad'!$AS$62:$AS$65,'Llegadas x nacionalidad'!$AS$69,'Llegadas x nacionalidad'!$AS$71,'Llegadas x nacionalidad'!$AS$80)</c:f>
            </c:numRef>
          </c:val>
        </c:ser>
        <c:ser>
          <c:idx val="42"/>
          <c:order val="42"/>
          <c:spPr>
            <a:solidFill>
              <a:schemeClr val="accent1">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nacionalidad'!$AT$52:$AT$83</c15:sqref>
                  </c15:fullRef>
                </c:ext>
              </c:extLst>
              <c:f>('Llegadas x nacionalidad'!$AT$52:$AT$55,'Llegadas x nacionalidad'!$AT$57:$AT$60,'Llegadas x nacionalidad'!$AT$62:$AT$65,'Llegadas x nacionalidad'!$AT$69,'Llegadas x nacionalidad'!$AT$71,'Llegadas x nacionalidad'!$AT$80)</c:f>
            </c:numRef>
          </c:val>
        </c:ser>
        <c:ser>
          <c:idx val="43"/>
          <c:order val="43"/>
          <c:spPr>
            <a:solidFill>
              <a:schemeClr val="accent2">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nacionalidad'!$AU$52:$AU$83</c15:sqref>
                  </c15:fullRef>
                </c:ext>
              </c:extLst>
              <c:f>('Llegadas x nacionalidad'!$AU$52:$AU$55,'Llegadas x nacionalidad'!$AU$57:$AU$60,'Llegadas x nacionalidad'!$AU$62:$AU$65,'Llegadas x nacionalidad'!$AU$69,'Llegadas x nacionalidad'!$AU$71,'Llegadas x nacionalidad'!$AU$80)</c:f>
            </c:numRef>
          </c:val>
        </c:ser>
        <c:ser>
          <c:idx val="44"/>
          <c:order val="44"/>
          <c:spPr>
            <a:solidFill>
              <a:schemeClr val="accent3">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nacionalidad'!$AV$52:$AV$83</c15:sqref>
                  </c15:fullRef>
                </c:ext>
              </c:extLst>
              <c:f>('Llegadas x nacionalidad'!$AV$52:$AV$55,'Llegadas x nacionalidad'!$AV$57:$AV$60,'Llegadas x nacionalidad'!$AV$62:$AV$65,'Llegadas x nacionalidad'!$AV$69,'Llegadas x nacionalidad'!$AV$71,'Llegadas x nacionalidad'!$AV$80)</c:f>
            </c:numRef>
          </c:val>
        </c:ser>
        <c:ser>
          <c:idx val="45"/>
          <c:order val="45"/>
          <c:spPr>
            <a:solidFill>
              <a:schemeClr val="accent4">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nacionalidad'!$AW$52:$AW$83</c15:sqref>
                  </c15:fullRef>
                </c:ext>
              </c:extLst>
              <c:f>('Llegadas x nacionalidad'!$AW$52:$AW$55,'Llegadas x nacionalidad'!$AW$57:$AW$60,'Llegadas x nacionalidad'!$AW$62:$AW$65,'Llegadas x nacionalidad'!$AW$69,'Llegadas x nacionalidad'!$AW$71,'Llegadas x nacionalidad'!$AW$80)</c:f>
            </c:numRef>
          </c:val>
        </c:ser>
        <c:ser>
          <c:idx val="46"/>
          <c:order val="46"/>
          <c:spPr>
            <a:solidFill>
              <a:schemeClr val="accent5">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nacionalidad'!$AX$52:$AX$83</c15:sqref>
                  </c15:fullRef>
                </c:ext>
              </c:extLst>
              <c:f>('Llegadas x nacionalidad'!$AX$52:$AX$55,'Llegadas x nacionalidad'!$AX$57:$AX$60,'Llegadas x nacionalidad'!$AX$62:$AX$65,'Llegadas x nacionalidad'!$AX$69,'Llegadas x nacionalidad'!$AX$71,'Llegadas x nacionalidad'!$AX$80)</c:f>
            </c:numRef>
          </c:val>
        </c:ser>
        <c:ser>
          <c:idx val="47"/>
          <c:order val="47"/>
          <c:spPr>
            <a:solidFill>
              <a:schemeClr val="accent6">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nacionalidad'!$AY$52:$AY$83</c15:sqref>
                  </c15:fullRef>
                </c:ext>
              </c:extLst>
              <c:f>('Llegadas x nacionalidad'!$AY$52:$AY$55,'Llegadas x nacionalidad'!$AY$57:$AY$60,'Llegadas x nacionalidad'!$AY$62:$AY$65,'Llegadas x nacionalidad'!$AY$69,'Llegadas x nacionalidad'!$AY$71,'Llegadas x nacionalidad'!$AY$80)</c:f>
            </c:numRef>
          </c:val>
        </c:ser>
        <c:ser>
          <c:idx val="48"/>
          <c:order val="48"/>
          <c:spPr>
            <a:solidFill>
              <a:schemeClr val="accent1">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nacionalidad'!$AZ$52:$AZ$83</c15:sqref>
                  </c15:fullRef>
                </c:ext>
              </c:extLst>
              <c:f>('Llegadas x nacionalidad'!$AZ$52:$AZ$55,'Llegadas x nacionalidad'!$AZ$57:$AZ$60,'Llegadas x nacionalidad'!$AZ$62:$AZ$65,'Llegadas x nacionalidad'!$AZ$69,'Llegadas x nacionalidad'!$AZ$71,'Llegadas x nacionalidad'!$AZ$80)</c:f>
            </c:numRef>
          </c:val>
        </c:ser>
        <c:ser>
          <c:idx val="49"/>
          <c:order val="49"/>
          <c:spPr>
            <a:solidFill>
              <a:schemeClr val="accent2">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nacionalidad'!$BA$52:$BA$83</c15:sqref>
                  </c15:fullRef>
                </c:ext>
              </c:extLst>
              <c:f>('Llegadas x nacionalidad'!$BA$52:$BA$55,'Llegadas x nacionalidad'!$BA$57:$BA$60,'Llegadas x nacionalidad'!$BA$62:$BA$65,'Llegadas x nacionalidad'!$BA$69,'Llegadas x nacionalidad'!$BA$71,'Llegadas x nacionalidad'!$BA$80)</c:f>
            </c:numRef>
          </c:val>
        </c:ser>
        <c:ser>
          <c:idx val="50"/>
          <c:order val="50"/>
          <c:spPr>
            <a:solidFill>
              <a:schemeClr val="accent3">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nacionalidad'!$BB$52:$BB$83</c15:sqref>
                  </c15:fullRef>
                </c:ext>
              </c:extLst>
              <c:f>('Llegadas x nacionalidad'!$BB$52:$BB$55,'Llegadas x nacionalidad'!$BB$57:$BB$60,'Llegadas x nacionalidad'!$BB$62:$BB$65,'Llegadas x nacionalidad'!$BB$69,'Llegadas x nacionalidad'!$BB$71,'Llegadas x nacionalidad'!$BB$80)</c:f>
            </c:numRef>
          </c:val>
        </c:ser>
        <c:ser>
          <c:idx val="51"/>
          <c:order val="51"/>
          <c:spPr>
            <a:solidFill>
              <a:schemeClr val="accent4">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nacionalidad'!$BC$52:$BC$83</c15:sqref>
                  </c15:fullRef>
                </c:ext>
              </c:extLst>
              <c:f>('Llegadas x nacionalidad'!$BC$52:$BC$55,'Llegadas x nacionalidad'!$BC$57:$BC$60,'Llegadas x nacionalidad'!$BC$62:$BC$65,'Llegadas x nacionalidad'!$BC$69,'Llegadas x nacionalidad'!$BC$71,'Llegadas x nacionalidad'!$BC$80)</c:f>
            </c:numRef>
          </c:val>
        </c:ser>
        <c:ser>
          <c:idx val="52"/>
          <c:order val="52"/>
          <c:spPr>
            <a:solidFill>
              <a:schemeClr val="accent5">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nacionalidad'!$BD$52:$BD$83</c15:sqref>
                  </c15:fullRef>
                </c:ext>
              </c:extLst>
              <c:f>('Llegadas x nacionalidad'!$BD$52:$BD$55,'Llegadas x nacionalidad'!$BD$57:$BD$60,'Llegadas x nacionalidad'!$BD$62:$BD$65,'Llegadas x nacionalidad'!$BD$69,'Llegadas x nacionalidad'!$BD$71,'Llegadas x nacionalidad'!$BD$80)</c:f>
            </c:numRef>
          </c:val>
        </c:ser>
        <c:ser>
          <c:idx val="53"/>
          <c:order val="53"/>
          <c:spPr>
            <a:solidFill>
              <a:schemeClr val="accent6">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nacionalidad'!$BE$52:$BE$83</c15:sqref>
                  </c15:fullRef>
                </c:ext>
              </c:extLst>
              <c:f>('Llegadas x nacionalidad'!$BE$52:$BE$55,'Llegadas x nacionalidad'!$BE$57:$BE$60,'Llegadas x nacionalidad'!$BE$62:$BE$65,'Llegadas x nacionalidad'!$BE$69,'Llegadas x nacionalidad'!$BE$71,'Llegadas x nacionalidad'!$BE$80)</c:f>
            </c:numRef>
          </c:val>
        </c:ser>
        <c:ser>
          <c:idx val="54"/>
          <c:order val="54"/>
          <c:spPr>
            <a:solidFill>
              <a:schemeClr val="accent1"/>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nacionalidad'!$BF$52:$BF$83</c15:sqref>
                  </c15:fullRef>
                </c:ext>
              </c:extLst>
              <c:f>('Llegadas x nacionalidad'!$BF$52:$BF$55,'Llegadas x nacionalidad'!$BF$57:$BF$60,'Llegadas x nacionalidad'!$BF$62:$BF$65,'Llegadas x nacionalidad'!$BF$69,'Llegadas x nacionalidad'!$BF$71,'Llegadas x nacionalidad'!$BF$80)</c:f>
            </c:numRef>
          </c:val>
        </c:ser>
        <c:ser>
          <c:idx val="55"/>
          <c:order val="55"/>
          <c:spPr>
            <a:solidFill>
              <a:schemeClr val="accent2"/>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nacionalidad'!$BG$52:$BG$83</c15:sqref>
                  </c15:fullRef>
                </c:ext>
              </c:extLst>
              <c:f>('Llegadas x nacionalidad'!$BG$52:$BG$55,'Llegadas x nacionalidad'!$BG$57:$BG$60,'Llegadas x nacionalidad'!$BG$62:$BG$65,'Llegadas x nacionalidad'!$BG$69,'Llegadas x nacionalidad'!$BG$71,'Llegadas x nacionalidad'!$BG$80)</c:f>
            </c:numRef>
          </c:val>
        </c:ser>
        <c:ser>
          <c:idx val="56"/>
          <c:order val="56"/>
          <c:spPr>
            <a:solidFill>
              <a:schemeClr val="accent3"/>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nacionalidad'!$BH$52:$BH$83</c15:sqref>
                  </c15:fullRef>
                </c:ext>
              </c:extLst>
              <c:f>('Llegadas x nacionalidad'!$BH$52:$BH$55,'Llegadas x nacionalidad'!$BH$57:$BH$60,'Llegadas x nacionalidad'!$BH$62:$BH$65,'Llegadas x nacionalidad'!$BH$69,'Llegadas x nacionalidad'!$BH$71,'Llegadas x nacionalidad'!$BH$80)</c:f>
            </c:numRef>
          </c:val>
        </c:ser>
        <c:ser>
          <c:idx val="57"/>
          <c:order val="57"/>
          <c:spPr>
            <a:solidFill>
              <a:schemeClr val="accent4"/>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nacionalidad'!$BI$52:$BI$83</c15:sqref>
                  </c15:fullRef>
                </c:ext>
              </c:extLst>
              <c:f>('Llegadas x nacionalidad'!$BI$52:$BI$55,'Llegadas x nacionalidad'!$BI$57:$BI$60,'Llegadas x nacionalidad'!$BI$62:$BI$65,'Llegadas x nacionalidad'!$BI$69,'Llegadas x nacionalidad'!$BI$71,'Llegadas x nacionalidad'!$BI$80)</c:f>
            </c:numRef>
          </c:val>
        </c:ser>
        <c:ser>
          <c:idx val="58"/>
          <c:order val="58"/>
          <c:spPr>
            <a:solidFill>
              <a:schemeClr val="accent5"/>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nacionalidad'!$BJ$52:$BJ$83</c15:sqref>
                  </c15:fullRef>
                </c:ext>
              </c:extLst>
              <c:f>('Llegadas x nacionalidad'!$BJ$52:$BJ$55,'Llegadas x nacionalidad'!$BJ$57:$BJ$60,'Llegadas x nacionalidad'!$BJ$62:$BJ$65,'Llegadas x nacionalidad'!$BJ$69,'Llegadas x nacionalidad'!$BJ$71,'Llegadas x nacionalidad'!$BJ$80)</c:f>
            </c:numRef>
          </c:val>
        </c:ser>
        <c:ser>
          <c:idx val="59"/>
          <c:order val="59"/>
          <c:spPr>
            <a:solidFill>
              <a:schemeClr val="accent6"/>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nacionalidad'!$BK$52:$BK$83</c15:sqref>
                  </c15:fullRef>
                </c:ext>
              </c:extLst>
              <c:f>('Llegadas x nacionalidad'!$BK$52:$BK$55,'Llegadas x nacionalidad'!$BK$57:$BK$60,'Llegadas x nacionalidad'!$BK$62:$BK$65,'Llegadas x nacionalidad'!$BK$69,'Llegadas x nacionalidad'!$BK$71,'Llegadas x nacionalidad'!$BK$80)</c:f>
            </c:numRef>
          </c:val>
        </c:ser>
        <c:ser>
          <c:idx val="60"/>
          <c:order val="60"/>
          <c:spPr>
            <a:solidFill>
              <a:schemeClr val="accent1">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nacionalidad'!$BL$52:$BL$83</c15:sqref>
                  </c15:fullRef>
                </c:ext>
              </c:extLst>
              <c:f>('Llegadas x nacionalidad'!$BL$52:$BL$55,'Llegadas x nacionalidad'!$BL$57:$BL$60,'Llegadas x nacionalidad'!$BL$62:$BL$65,'Llegadas x nacionalidad'!$BL$69,'Llegadas x nacionalidad'!$BL$71,'Llegadas x nacionalidad'!$BL$80)</c:f>
            </c:numRef>
          </c:val>
        </c:ser>
        <c:ser>
          <c:idx val="61"/>
          <c:order val="61"/>
          <c:spPr>
            <a:solidFill>
              <a:schemeClr val="accent2">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nacionalidad'!$BM$52:$BM$83</c15:sqref>
                  </c15:fullRef>
                </c:ext>
              </c:extLst>
              <c:f>('Llegadas x nacionalidad'!$BM$52:$BM$55,'Llegadas x nacionalidad'!$BM$57:$BM$60,'Llegadas x nacionalidad'!$BM$62:$BM$65,'Llegadas x nacionalidad'!$BM$69,'Llegadas x nacionalidad'!$BM$71,'Llegadas x nacionalidad'!$BM$80)</c:f>
            </c:numRef>
          </c:val>
        </c:ser>
        <c:ser>
          <c:idx val="62"/>
          <c:order val="62"/>
          <c:spPr>
            <a:solidFill>
              <a:schemeClr val="accent3">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nacionalidad'!$BN$52:$BN$83</c15:sqref>
                  </c15:fullRef>
                </c:ext>
              </c:extLst>
              <c:f>('Llegadas x nacionalidad'!$BN$52:$BN$55,'Llegadas x nacionalidad'!$BN$57:$BN$60,'Llegadas x nacionalidad'!$BN$62:$BN$65,'Llegadas x nacionalidad'!$BN$69,'Llegadas x nacionalidad'!$BN$71,'Llegadas x nacionalidad'!$BN$80)</c:f>
            </c:numRef>
          </c:val>
        </c:ser>
        <c:ser>
          <c:idx val="63"/>
          <c:order val="63"/>
          <c:spPr>
            <a:solidFill>
              <a:schemeClr val="accent4">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nacionalidad'!$BO$52:$BO$83</c15:sqref>
                  </c15:fullRef>
                </c:ext>
              </c:extLst>
              <c:f>('Llegadas x nacionalidad'!$BO$52:$BO$55,'Llegadas x nacionalidad'!$BO$57:$BO$60,'Llegadas x nacionalidad'!$BO$62:$BO$65,'Llegadas x nacionalidad'!$BO$69,'Llegadas x nacionalidad'!$BO$71,'Llegadas x nacionalidad'!$BO$80)</c:f>
            </c:numRef>
          </c:val>
        </c:ser>
        <c:ser>
          <c:idx val="64"/>
          <c:order val="64"/>
          <c:spPr>
            <a:solidFill>
              <a:schemeClr val="accent5">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nacionalidad'!$BP$52:$BP$83</c15:sqref>
                  </c15:fullRef>
                </c:ext>
              </c:extLst>
              <c:f>('Llegadas x nacionalidad'!$BP$52:$BP$55,'Llegadas x nacionalidad'!$BP$57:$BP$60,'Llegadas x nacionalidad'!$BP$62:$BP$65,'Llegadas x nacionalidad'!$BP$69,'Llegadas x nacionalidad'!$BP$71,'Llegadas x nacionalidad'!$BP$80)</c:f>
            </c:numRef>
          </c:val>
        </c:ser>
        <c:ser>
          <c:idx val="65"/>
          <c:order val="65"/>
          <c:spPr>
            <a:solidFill>
              <a:schemeClr val="accent6">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nacionalidad'!$BQ$52:$BQ$83</c15:sqref>
                  </c15:fullRef>
                </c:ext>
              </c:extLst>
              <c:f>('Llegadas x nacionalidad'!$BQ$52:$BQ$55,'Llegadas x nacionalidad'!$BQ$57:$BQ$60,'Llegadas x nacionalidad'!$BQ$62:$BQ$65,'Llegadas x nacionalidad'!$BQ$69,'Llegadas x nacionalidad'!$BQ$71,'Llegadas x nacionalidad'!$BQ$80)</c:f>
            </c:numRef>
          </c:val>
        </c:ser>
        <c:ser>
          <c:idx val="66"/>
          <c:order val="66"/>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nacionalidad'!$BR$52:$BR$83</c15:sqref>
                  </c15:fullRef>
                </c:ext>
              </c:extLst>
              <c:f>('Llegadas x nacionalidad'!$BR$52:$BR$55,'Llegadas x nacionalidad'!$BR$57:$BR$60,'Llegadas x nacionalidad'!$BR$62:$BR$65,'Llegadas x nacionalidad'!$BR$69,'Llegadas x nacionalidad'!$BR$71,'Llegadas x nacionalidad'!$BR$80)</c:f>
            </c:numRef>
          </c:val>
        </c:ser>
        <c:ser>
          <c:idx val="67"/>
          <c:order val="67"/>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nacionalidad'!$BS$52:$BS$83</c15:sqref>
                  </c15:fullRef>
                </c:ext>
              </c:extLst>
              <c:f>('Llegadas x nacionalidad'!$BS$52:$BS$55,'Llegadas x nacionalidad'!$BS$57:$BS$60,'Llegadas x nacionalidad'!$BS$62:$BS$65,'Llegadas x nacionalidad'!$BS$69,'Llegadas x nacionalidad'!$BS$71,'Llegadas x nacionalidad'!$BS$80)</c:f>
            </c:numRef>
          </c:val>
        </c:ser>
        <c:ser>
          <c:idx val="68"/>
          <c:order val="68"/>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nacionalidad'!$BT$52:$BT$83</c15:sqref>
                  </c15:fullRef>
                </c:ext>
              </c:extLst>
              <c:f>('Llegadas x nacionalidad'!$BT$52:$BT$55,'Llegadas x nacionalidad'!$BT$57:$BT$60,'Llegadas x nacionalidad'!$BT$62:$BT$65,'Llegadas x nacionalidad'!$BT$69,'Llegadas x nacionalidad'!$BT$71,'Llegadas x nacionalidad'!$BT$80)</c:f>
            </c:numRef>
          </c:val>
        </c:ser>
        <c:ser>
          <c:idx val="69"/>
          <c:order val="69"/>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nacionalidad'!$BU$52:$BU$83</c15:sqref>
                  </c15:fullRef>
                </c:ext>
              </c:extLst>
              <c:f>('Llegadas x nacionalidad'!$BU$52:$BU$55,'Llegadas x nacionalidad'!$BU$57:$BU$60,'Llegadas x nacionalidad'!$BU$62:$BU$65,'Llegadas x nacionalidad'!$BU$69,'Llegadas x nacionalidad'!$BU$71,'Llegadas x nacionalidad'!$BU$80)</c:f>
            </c:numRef>
          </c:val>
        </c:ser>
        <c:ser>
          <c:idx val="70"/>
          <c:order val="70"/>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nacionalidad'!$BV$52:$BV$83</c15:sqref>
                  </c15:fullRef>
                </c:ext>
              </c:extLst>
              <c:f>('Llegadas x nacionalidad'!$BV$52:$BV$55,'Llegadas x nacionalidad'!$BV$57:$BV$60,'Llegadas x nacionalidad'!$BV$62:$BV$65,'Llegadas x nacionalidad'!$BV$69,'Llegadas x nacionalidad'!$BV$71,'Llegadas x nacionalidad'!$BV$80)</c:f>
            </c:numRef>
          </c:val>
        </c:ser>
        <c:ser>
          <c:idx val="71"/>
          <c:order val="71"/>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nacionalidad'!$BW$52:$BW$83</c15:sqref>
                  </c15:fullRef>
                </c:ext>
              </c:extLst>
              <c:f>('Llegadas x nacionalidad'!$BW$52:$BW$55,'Llegadas x nacionalidad'!$BW$57:$BW$60,'Llegadas x nacionalidad'!$BW$62:$BW$65,'Llegadas x nacionalidad'!$BW$69,'Llegadas x nacionalidad'!$BW$71,'Llegadas x nacionalidad'!$BW$80)</c:f>
            </c:numRef>
          </c:val>
        </c:ser>
        <c:ser>
          <c:idx val="72"/>
          <c:order val="72"/>
          <c:spPr>
            <a:solidFill>
              <a:schemeClr val="accent1">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nacionalidad'!$BX$52:$BX$83</c15:sqref>
                  </c15:fullRef>
                </c:ext>
              </c:extLst>
              <c:f>('Llegadas x nacionalidad'!$BX$52:$BX$55,'Llegadas x nacionalidad'!$BX$57:$BX$60,'Llegadas x nacionalidad'!$BX$62:$BX$65,'Llegadas x nacionalidad'!$BX$69,'Llegadas x nacionalidad'!$BX$71,'Llegadas x nacionalidad'!$BX$80)</c:f>
            </c:numRef>
          </c:val>
        </c:ser>
        <c:ser>
          <c:idx val="73"/>
          <c:order val="73"/>
          <c:spPr>
            <a:solidFill>
              <a:schemeClr val="accent2">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nacionalidad'!$BY$52:$BY$83</c15:sqref>
                  </c15:fullRef>
                </c:ext>
              </c:extLst>
              <c:f>('Llegadas x nacionalidad'!$BY$52:$BY$55,'Llegadas x nacionalidad'!$BY$57:$BY$60,'Llegadas x nacionalidad'!$BY$62:$BY$65,'Llegadas x nacionalidad'!$BY$69,'Llegadas x nacionalidad'!$BY$71,'Llegadas x nacionalidad'!$BY$80)</c:f>
            </c:numRef>
          </c:val>
        </c:ser>
        <c:ser>
          <c:idx val="74"/>
          <c:order val="74"/>
          <c:spPr>
            <a:solidFill>
              <a:schemeClr val="accent3">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nacionalidad'!$BZ$52:$BZ$83</c15:sqref>
                  </c15:fullRef>
                </c:ext>
              </c:extLst>
              <c:f>('Llegadas x nacionalidad'!$BZ$52:$BZ$55,'Llegadas x nacionalidad'!$BZ$57:$BZ$60,'Llegadas x nacionalidad'!$BZ$62:$BZ$65,'Llegadas x nacionalidad'!$BZ$69,'Llegadas x nacionalidad'!$BZ$71,'Llegadas x nacionalidad'!$BZ$80)</c:f>
            </c:numRef>
          </c:val>
        </c:ser>
        <c:ser>
          <c:idx val="75"/>
          <c:order val="75"/>
          <c:spPr>
            <a:solidFill>
              <a:schemeClr val="accent4">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nacionalidad'!$CA$52:$CA$83</c15:sqref>
                  </c15:fullRef>
                </c:ext>
              </c:extLst>
              <c:f>('Llegadas x nacionalidad'!$CA$52:$CA$55,'Llegadas x nacionalidad'!$CA$57:$CA$60,'Llegadas x nacionalidad'!$CA$62:$CA$65,'Llegadas x nacionalidad'!$CA$69,'Llegadas x nacionalidad'!$CA$71,'Llegadas x nacionalidad'!$CA$80)</c:f>
            </c:numRef>
          </c:val>
        </c:ser>
        <c:ser>
          <c:idx val="76"/>
          <c:order val="76"/>
          <c:spPr>
            <a:solidFill>
              <a:schemeClr val="accent5">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nacionalidad'!$CB$52:$CB$83</c15:sqref>
                  </c15:fullRef>
                </c:ext>
              </c:extLst>
              <c:f>('Llegadas x nacionalidad'!$CB$52:$CB$55,'Llegadas x nacionalidad'!$CB$57:$CB$60,'Llegadas x nacionalidad'!$CB$62:$CB$65,'Llegadas x nacionalidad'!$CB$69,'Llegadas x nacionalidad'!$CB$71,'Llegadas x nacionalidad'!$CB$80)</c:f>
            </c:numRef>
          </c:val>
        </c:ser>
        <c:ser>
          <c:idx val="77"/>
          <c:order val="77"/>
          <c:spPr>
            <a:solidFill>
              <a:schemeClr val="accent6">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nacionalidad'!$CC$52:$CC$83</c15:sqref>
                  </c15:fullRef>
                </c:ext>
              </c:extLst>
              <c:f>('Llegadas x nacionalidad'!$CC$52:$CC$55,'Llegadas x nacionalidad'!$CC$57:$CC$60,'Llegadas x nacionalidad'!$CC$62:$CC$65,'Llegadas x nacionalidad'!$CC$69,'Llegadas x nacionalidad'!$CC$71,'Llegadas x nacionalidad'!$CC$80)</c:f>
            </c:numRef>
          </c:val>
        </c:ser>
        <c:ser>
          <c:idx val="78"/>
          <c:order val="78"/>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nacionalidad'!$CD$52:$CD$83</c15:sqref>
                  </c15:fullRef>
                </c:ext>
              </c:extLst>
              <c:f>('Llegadas x nacionalidad'!$CD$52:$CD$55,'Llegadas x nacionalidad'!$CD$57:$CD$60,'Llegadas x nacionalidad'!$CD$62:$CD$65,'Llegadas x nacionalidad'!$CD$69,'Llegadas x nacionalidad'!$CD$71,'Llegadas x nacionalidad'!$CD$80)</c:f>
            </c:numRef>
          </c:val>
        </c:ser>
        <c:ser>
          <c:idx val="79"/>
          <c:order val="79"/>
          <c:spPr>
            <a:solidFill>
              <a:schemeClr val="accent2">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nacionalidad'!$CE$52:$CE$83</c15:sqref>
                  </c15:fullRef>
                </c:ext>
              </c:extLst>
              <c:f>('Llegadas x nacionalidad'!$CE$52:$CE$55,'Llegadas x nacionalidad'!$CE$57:$CE$60,'Llegadas x nacionalidad'!$CE$62:$CE$65,'Llegadas x nacionalidad'!$CE$69,'Llegadas x nacionalidad'!$CE$71,'Llegadas x nacionalidad'!$CE$80)</c:f>
            </c:numRef>
          </c:val>
        </c:ser>
        <c:ser>
          <c:idx val="80"/>
          <c:order val="80"/>
          <c:spPr>
            <a:solidFill>
              <a:schemeClr val="accent3">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nacionalidad'!$CF$52:$CF$83</c15:sqref>
                  </c15:fullRef>
                </c:ext>
              </c:extLst>
              <c:f>('Llegadas x nacionalidad'!$CF$52:$CF$55,'Llegadas x nacionalidad'!$CF$57:$CF$60,'Llegadas x nacionalidad'!$CF$62:$CF$65,'Llegadas x nacionalidad'!$CF$69,'Llegadas x nacionalidad'!$CF$71,'Llegadas x nacionalidad'!$CF$80)</c:f>
            </c:numRef>
          </c:val>
        </c:ser>
        <c:ser>
          <c:idx val="81"/>
          <c:order val="81"/>
          <c:spPr>
            <a:solidFill>
              <a:schemeClr val="accent4">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nacionalidad'!$CG$52:$CG$83</c15:sqref>
                  </c15:fullRef>
                </c:ext>
              </c:extLst>
              <c:f>('Llegadas x nacionalidad'!$CG$52:$CG$55,'Llegadas x nacionalidad'!$CG$57:$CG$60,'Llegadas x nacionalidad'!$CG$62:$CG$65,'Llegadas x nacionalidad'!$CG$69,'Llegadas x nacionalidad'!$CG$71,'Llegadas x nacionalidad'!$CG$80)</c:f>
            </c:numRef>
          </c:val>
        </c:ser>
        <c:ser>
          <c:idx val="82"/>
          <c:order val="82"/>
          <c:spPr>
            <a:solidFill>
              <a:schemeClr val="accent5">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nacionalidad'!$CH$52:$CH$83</c15:sqref>
                  </c15:fullRef>
                </c:ext>
              </c:extLst>
              <c:f>('Llegadas x nacionalidad'!$CH$52:$CH$55,'Llegadas x nacionalidad'!$CH$57:$CH$60,'Llegadas x nacionalidad'!$CH$62:$CH$65,'Llegadas x nacionalidad'!$CH$69,'Llegadas x nacionalidad'!$CH$71,'Llegadas x nacionalidad'!$CH$80)</c:f>
            </c:numRef>
          </c:val>
        </c:ser>
        <c:ser>
          <c:idx val="83"/>
          <c:order val="83"/>
          <c:spPr>
            <a:solidFill>
              <a:schemeClr val="accent6">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nacionalidad'!$CI$52:$CI$83</c15:sqref>
                  </c15:fullRef>
                </c:ext>
              </c:extLst>
              <c:f>('Llegadas x nacionalidad'!$CI$52:$CI$55,'Llegadas x nacionalidad'!$CI$57:$CI$60,'Llegadas x nacionalidad'!$CI$62:$CI$65,'Llegadas x nacionalidad'!$CI$69,'Llegadas x nacionalidad'!$CI$71,'Llegadas x nacionalidad'!$CI$80)</c:f>
            </c:numRef>
          </c:val>
        </c:ser>
        <c:ser>
          <c:idx val="84"/>
          <c:order val="84"/>
          <c:spPr>
            <a:solidFill>
              <a:schemeClr val="accent1">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nacionalidad'!$CJ$52:$CJ$83</c15:sqref>
                  </c15:fullRef>
                </c:ext>
              </c:extLst>
              <c:f>('Llegadas x nacionalidad'!$CJ$52:$CJ$55,'Llegadas x nacionalidad'!$CJ$57:$CJ$60,'Llegadas x nacionalidad'!$CJ$62:$CJ$65,'Llegadas x nacionalidad'!$CJ$69,'Llegadas x nacionalidad'!$CJ$71,'Llegadas x nacionalidad'!$CJ$80)</c:f>
            </c:numRef>
          </c:val>
        </c:ser>
        <c:ser>
          <c:idx val="85"/>
          <c:order val="85"/>
          <c:spPr>
            <a:solidFill>
              <a:schemeClr val="accent2">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nacionalidad'!$CK$52:$CK$83</c15:sqref>
                  </c15:fullRef>
                </c:ext>
              </c:extLst>
              <c:f>('Llegadas x nacionalidad'!$CK$52:$CK$55,'Llegadas x nacionalidad'!$CK$57:$CK$60,'Llegadas x nacionalidad'!$CK$62:$CK$65,'Llegadas x nacionalidad'!$CK$69,'Llegadas x nacionalidad'!$CK$71,'Llegadas x nacionalidad'!$CK$80)</c:f>
            </c:numRef>
          </c:val>
        </c:ser>
        <c:ser>
          <c:idx val="86"/>
          <c:order val="86"/>
          <c:spPr>
            <a:solidFill>
              <a:schemeClr val="accent3">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nacionalidad'!$CL$52:$CL$83</c15:sqref>
                  </c15:fullRef>
                </c:ext>
              </c:extLst>
              <c:f>('Llegadas x nacionalidad'!$CL$52:$CL$55,'Llegadas x nacionalidad'!$CL$57:$CL$60,'Llegadas x nacionalidad'!$CL$62:$CL$65,'Llegadas x nacionalidad'!$CL$69,'Llegadas x nacionalidad'!$CL$71,'Llegadas x nacionalidad'!$CL$80)</c:f>
            </c:numRef>
          </c:val>
        </c:ser>
        <c:ser>
          <c:idx val="87"/>
          <c:order val="87"/>
          <c:spPr>
            <a:solidFill>
              <a:schemeClr val="accent4">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nacionalidad'!$CM$52:$CM$83</c15:sqref>
                  </c15:fullRef>
                </c:ext>
              </c:extLst>
              <c:f>('Llegadas x nacionalidad'!$CM$52:$CM$55,'Llegadas x nacionalidad'!$CM$57:$CM$60,'Llegadas x nacionalidad'!$CM$62:$CM$65,'Llegadas x nacionalidad'!$CM$69,'Llegadas x nacionalidad'!$CM$71,'Llegadas x nacionalidad'!$CM$80)</c:f>
            </c:numRef>
          </c:val>
        </c:ser>
        <c:ser>
          <c:idx val="88"/>
          <c:order val="88"/>
          <c:spPr>
            <a:solidFill>
              <a:schemeClr val="accent5">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nacionalidad'!$CN$52:$CN$83</c15:sqref>
                  </c15:fullRef>
                </c:ext>
              </c:extLst>
              <c:f>('Llegadas x nacionalidad'!$CN$52:$CN$55,'Llegadas x nacionalidad'!$CN$57:$CN$60,'Llegadas x nacionalidad'!$CN$62:$CN$65,'Llegadas x nacionalidad'!$CN$69,'Llegadas x nacionalidad'!$CN$71,'Llegadas x nacionalidad'!$CN$80)</c:f>
            </c:numRef>
          </c:val>
        </c:ser>
        <c:ser>
          <c:idx val="89"/>
          <c:order val="89"/>
          <c:spPr>
            <a:solidFill>
              <a:schemeClr val="accent6">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nacionalidad'!$CO$52:$CO$83</c15:sqref>
                  </c15:fullRef>
                </c:ext>
              </c:extLst>
              <c:f>('Llegadas x nacionalidad'!$CO$52:$CO$55,'Llegadas x nacionalidad'!$CO$57:$CO$60,'Llegadas x nacionalidad'!$CO$62:$CO$65,'Llegadas x nacionalidad'!$CO$69,'Llegadas x nacionalidad'!$CO$71,'Llegadas x nacionalidad'!$CO$80)</c:f>
            </c:numRef>
          </c:val>
        </c:ser>
        <c:ser>
          <c:idx val="90"/>
          <c:order val="90"/>
          <c:spPr>
            <a:solidFill>
              <a:schemeClr val="accent1">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nacionalidad'!$CP$52:$CP$83</c15:sqref>
                  </c15:fullRef>
                </c:ext>
              </c:extLst>
              <c:f>('Llegadas x nacionalidad'!$CP$52:$CP$55,'Llegadas x nacionalidad'!$CP$57:$CP$60,'Llegadas x nacionalidad'!$CP$62:$CP$65,'Llegadas x nacionalidad'!$CP$69,'Llegadas x nacionalidad'!$CP$71,'Llegadas x nacionalidad'!$CP$80)</c:f>
            </c:numRef>
          </c:val>
        </c:ser>
        <c:ser>
          <c:idx val="91"/>
          <c:order val="91"/>
          <c:spPr>
            <a:solidFill>
              <a:schemeClr val="accent2">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nacionalidad'!$CQ$52:$CQ$83</c15:sqref>
                  </c15:fullRef>
                </c:ext>
              </c:extLst>
              <c:f>('Llegadas x nacionalidad'!$CQ$52:$CQ$55,'Llegadas x nacionalidad'!$CQ$57:$CQ$60,'Llegadas x nacionalidad'!$CQ$62:$CQ$65,'Llegadas x nacionalidad'!$CQ$69,'Llegadas x nacionalidad'!$CQ$71,'Llegadas x nacionalidad'!$CQ$80)</c:f>
            </c:numRef>
          </c:val>
        </c:ser>
        <c:ser>
          <c:idx val="92"/>
          <c:order val="92"/>
          <c:spPr>
            <a:solidFill>
              <a:schemeClr val="accent3">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nacionalidad'!$CR$52:$CR$83</c15:sqref>
                  </c15:fullRef>
                </c:ext>
              </c:extLst>
              <c:f>('Llegadas x nacionalidad'!$CR$52:$CR$55,'Llegadas x nacionalidad'!$CR$57:$CR$60,'Llegadas x nacionalidad'!$CR$62:$CR$65,'Llegadas x nacionalidad'!$CR$69,'Llegadas x nacionalidad'!$CR$71,'Llegadas x nacionalidad'!$CR$80)</c:f>
            </c:numRef>
          </c:val>
        </c:ser>
        <c:ser>
          <c:idx val="93"/>
          <c:order val="93"/>
          <c:spPr>
            <a:solidFill>
              <a:schemeClr val="accent4">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nacionalidad'!$CS$52:$CS$83</c15:sqref>
                  </c15:fullRef>
                </c:ext>
              </c:extLst>
              <c:f>('Llegadas x nacionalidad'!$CS$52:$CS$55,'Llegadas x nacionalidad'!$CS$57:$CS$60,'Llegadas x nacionalidad'!$CS$62:$CS$65,'Llegadas x nacionalidad'!$CS$69,'Llegadas x nacionalidad'!$CS$71,'Llegadas x nacionalidad'!$CS$80)</c:f>
            </c:numRef>
          </c:val>
        </c:ser>
        <c:ser>
          <c:idx val="94"/>
          <c:order val="94"/>
          <c:spPr>
            <a:solidFill>
              <a:schemeClr val="accent5">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nacionalidad'!$CT$52:$CT$83</c15:sqref>
                  </c15:fullRef>
                </c:ext>
              </c:extLst>
              <c:f>('Llegadas x nacionalidad'!$CT$52:$CT$55,'Llegadas x nacionalidad'!$CT$57:$CT$60,'Llegadas x nacionalidad'!$CT$62:$CT$65,'Llegadas x nacionalidad'!$CT$69,'Llegadas x nacionalidad'!$CT$71,'Llegadas x nacionalidad'!$CT$80)</c:f>
            </c:numRef>
          </c:val>
        </c:ser>
        <c:ser>
          <c:idx val="95"/>
          <c:order val="95"/>
          <c:spPr>
            <a:solidFill>
              <a:schemeClr val="accent6">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nacionalidad'!$CU$52:$CU$83</c15:sqref>
                  </c15:fullRef>
                </c:ext>
              </c:extLst>
              <c:f>('Llegadas x nacionalidad'!$CU$52:$CU$55,'Llegadas x nacionalidad'!$CU$57:$CU$60,'Llegadas x nacionalidad'!$CU$62:$CU$65,'Llegadas x nacionalidad'!$CU$69,'Llegadas x nacionalidad'!$CU$71,'Llegadas x nacionalidad'!$CU$80)</c:f>
            </c:numRef>
          </c:val>
        </c:ser>
        <c:ser>
          <c:idx val="96"/>
          <c:order val="96"/>
          <c:spPr>
            <a:solidFill>
              <a:schemeClr val="accent1">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nacionalidad'!$CV$52:$CV$83</c15:sqref>
                  </c15:fullRef>
                </c:ext>
              </c:extLst>
              <c:f>('Llegadas x nacionalidad'!$CV$52:$CV$55,'Llegadas x nacionalidad'!$CV$57:$CV$60,'Llegadas x nacionalidad'!$CV$62:$CV$65,'Llegadas x nacionalidad'!$CV$69,'Llegadas x nacionalidad'!$CV$71,'Llegadas x nacionalidad'!$CV$80)</c:f>
            </c:numRef>
          </c:val>
        </c:ser>
        <c:ser>
          <c:idx val="97"/>
          <c:order val="97"/>
          <c:spPr>
            <a:solidFill>
              <a:schemeClr val="accent2">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nacionalidad'!$CW$52:$CW$83</c15:sqref>
                  </c15:fullRef>
                </c:ext>
              </c:extLst>
              <c:f>('Llegadas x nacionalidad'!$CW$52:$CW$55,'Llegadas x nacionalidad'!$CW$57:$CW$60,'Llegadas x nacionalidad'!$CW$62:$CW$65,'Llegadas x nacionalidad'!$CW$69,'Llegadas x nacionalidad'!$CW$71,'Llegadas x nacionalidad'!$CW$80)</c:f>
            </c:numRef>
          </c:val>
        </c:ser>
        <c:ser>
          <c:idx val="98"/>
          <c:order val="98"/>
          <c:spPr>
            <a:solidFill>
              <a:schemeClr val="accent3">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nacionalidad'!$CX$52:$CX$83</c15:sqref>
                  </c15:fullRef>
                </c:ext>
              </c:extLst>
              <c:f>('Llegadas x nacionalidad'!$CX$52:$CX$55,'Llegadas x nacionalidad'!$CX$57:$CX$60,'Llegadas x nacionalidad'!$CX$62:$CX$65,'Llegadas x nacionalidad'!$CX$69,'Llegadas x nacionalidad'!$CX$71,'Llegadas x nacionalidad'!$CX$80)</c:f>
            </c:numRef>
          </c:val>
        </c:ser>
        <c:ser>
          <c:idx val="99"/>
          <c:order val="99"/>
          <c:spPr>
            <a:solidFill>
              <a:schemeClr val="accent4">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nacionalidad'!$CY$52:$CY$83</c15:sqref>
                  </c15:fullRef>
                </c:ext>
              </c:extLst>
              <c:f>('Llegadas x nacionalidad'!$CY$52:$CY$55,'Llegadas x nacionalidad'!$CY$57:$CY$60,'Llegadas x nacionalidad'!$CY$62:$CY$65,'Llegadas x nacionalidad'!$CY$69,'Llegadas x nacionalidad'!$CY$71,'Llegadas x nacionalidad'!$CY$80)</c:f>
            </c:numRef>
          </c:val>
        </c:ser>
        <c:ser>
          <c:idx val="100"/>
          <c:order val="100"/>
          <c:spPr>
            <a:solidFill>
              <a:schemeClr val="accent5">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nacionalidad'!$CZ$52:$CZ$83</c15:sqref>
                  </c15:fullRef>
                </c:ext>
              </c:extLst>
              <c:f>('Llegadas x nacionalidad'!$CZ$52:$CZ$55,'Llegadas x nacionalidad'!$CZ$57:$CZ$60,'Llegadas x nacionalidad'!$CZ$62:$CZ$65,'Llegadas x nacionalidad'!$CZ$69,'Llegadas x nacionalidad'!$CZ$71,'Llegadas x nacionalidad'!$CZ$80)</c:f>
            </c:numRef>
          </c:val>
        </c:ser>
        <c:ser>
          <c:idx val="101"/>
          <c:order val="101"/>
          <c:spPr>
            <a:solidFill>
              <a:schemeClr val="accent6">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nacionalidad'!$DA$52:$DA$83</c15:sqref>
                  </c15:fullRef>
                </c:ext>
              </c:extLst>
              <c:f>('Llegadas x nacionalidad'!$DA$52:$DA$55,'Llegadas x nacionalidad'!$DA$57:$DA$60,'Llegadas x nacionalidad'!$DA$62:$DA$65,'Llegadas x nacionalidad'!$DA$69,'Llegadas x nacionalidad'!$DA$71,'Llegadas x nacionalidad'!$DA$80)</c:f>
            </c:numRef>
          </c:val>
        </c:ser>
        <c:ser>
          <c:idx val="102"/>
          <c:order val="102"/>
          <c:spPr>
            <a:solidFill>
              <a:schemeClr val="accent1">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nacionalidad'!$DB$52:$DB$83</c15:sqref>
                  </c15:fullRef>
                </c:ext>
              </c:extLst>
              <c:f>('Llegadas x nacionalidad'!$DB$52:$DB$55,'Llegadas x nacionalidad'!$DB$57:$DB$60,'Llegadas x nacionalidad'!$DB$62:$DB$65,'Llegadas x nacionalidad'!$DB$69,'Llegadas x nacionalidad'!$DB$71,'Llegadas x nacionalidad'!$DB$80)</c:f>
            </c:numRef>
          </c:val>
        </c:ser>
        <c:ser>
          <c:idx val="103"/>
          <c:order val="103"/>
          <c:spPr>
            <a:solidFill>
              <a:schemeClr val="accent2">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nacionalidad'!$DC$52:$DC$83</c15:sqref>
                  </c15:fullRef>
                </c:ext>
              </c:extLst>
              <c:f>('Llegadas x nacionalidad'!$DC$52:$DC$55,'Llegadas x nacionalidad'!$DC$57:$DC$60,'Llegadas x nacionalidad'!$DC$62:$DC$65,'Llegadas x nacionalidad'!$DC$69,'Llegadas x nacionalidad'!$DC$71,'Llegadas x nacionalidad'!$DC$80)</c:f>
            </c:numRef>
          </c:val>
        </c:ser>
        <c:ser>
          <c:idx val="104"/>
          <c:order val="104"/>
          <c:spPr>
            <a:solidFill>
              <a:schemeClr val="accent3">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nacionalidad'!$DD$52:$DD$83</c15:sqref>
                  </c15:fullRef>
                </c:ext>
              </c:extLst>
              <c:f>('Llegadas x nacionalidad'!$DD$52:$DD$55,'Llegadas x nacionalidad'!$DD$57:$DD$60,'Llegadas x nacionalidad'!$DD$62:$DD$65,'Llegadas x nacionalidad'!$DD$69,'Llegadas x nacionalidad'!$DD$71,'Llegadas x nacionalidad'!$DD$80)</c:f>
            </c:numRef>
          </c:val>
        </c:ser>
        <c:ser>
          <c:idx val="105"/>
          <c:order val="105"/>
          <c:spPr>
            <a:solidFill>
              <a:schemeClr val="accent4">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nacionalidad'!$DE$52:$DE$83</c15:sqref>
                  </c15:fullRef>
                </c:ext>
              </c:extLst>
              <c:f>('Llegadas x nacionalidad'!$DE$52:$DE$55,'Llegadas x nacionalidad'!$DE$57:$DE$60,'Llegadas x nacionalidad'!$DE$62:$DE$65,'Llegadas x nacionalidad'!$DE$69,'Llegadas x nacionalidad'!$DE$71,'Llegadas x nacionalidad'!$DE$80)</c:f>
            </c:numRef>
          </c:val>
        </c:ser>
        <c:ser>
          <c:idx val="106"/>
          <c:order val="106"/>
          <c:spPr>
            <a:solidFill>
              <a:schemeClr val="accent5">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nacionalidad'!$DH$52:$DH$83</c15:sqref>
                  </c15:fullRef>
                </c:ext>
              </c:extLst>
              <c:f>('Llegadas x nacionalidad'!$DH$52:$DH$55,'Llegadas x nacionalidad'!$DH$57:$DH$60,'Llegadas x nacionalidad'!$DH$62:$DH$65,'Llegadas x nacionalidad'!$DH$69,'Llegadas x nacionalidad'!$DH$71,'Llegadas x nacionalidad'!$DH$80)</c:f>
            </c:numRef>
          </c:val>
        </c:ser>
        <c:ser>
          <c:idx val="107"/>
          <c:order val="107"/>
          <c:spPr>
            <a:solidFill>
              <a:schemeClr val="accent6">
                <a:lumMod val="50000"/>
                <a:lumOff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nacionalidad'!$DI$52:$DI$83</c15:sqref>
                  </c15:fullRef>
                </c:ext>
              </c:extLst>
              <c:f>('Llegadas x nacionalidad'!$DI$52:$DI$55,'Llegadas x nacionalidad'!$DI$57:$DI$60,'Llegadas x nacionalidad'!$DI$62:$DI$65,'Llegadas x nacionalidad'!$DI$69,'Llegadas x nacionalidad'!$DI$71,'Llegadas x nacionalidad'!$DI$80)</c:f>
            </c:numRef>
          </c:val>
        </c:ser>
        <c:ser>
          <c:idx val="108"/>
          <c:order val="108"/>
          <c:spPr>
            <a:solidFill>
              <a:schemeClr val="accent1"/>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nacionalidad'!$DJ$52:$DJ$83</c15:sqref>
                  </c15:fullRef>
                </c:ext>
              </c:extLst>
              <c:f>('Llegadas x nacionalidad'!$DJ$52:$DJ$55,'Llegadas x nacionalidad'!$DJ$57:$DJ$60,'Llegadas x nacionalidad'!$DJ$62:$DJ$65,'Llegadas x nacionalidad'!$DJ$69,'Llegadas x nacionalidad'!$DJ$71,'Llegadas x nacionalidad'!$DJ$80)</c:f>
            </c:numRef>
          </c:val>
        </c:ser>
        <c:ser>
          <c:idx val="109"/>
          <c:order val="109"/>
          <c:spPr>
            <a:solidFill>
              <a:schemeClr val="accent2"/>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nacionalidad'!$DK$52:$DK$83</c15:sqref>
                  </c15:fullRef>
                </c:ext>
              </c:extLst>
              <c:f>('Llegadas x nacionalidad'!$DK$52:$DK$55,'Llegadas x nacionalidad'!$DK$57:$DK$60,'Llegadas x nacionalidad'!$DK$62:$DK$65,'Llegadas x nacionalidad'!$DK$69,'Llegadas x nacionalidad'!$DK$71,'Llegadas x nacionalidad'!$DK$80)</c:f>
            </c:numRef>
          </c:val>
        </c:ser>
        <c:ser>
          <c:idx val="110"/>
          <c:order val="110"/>
          <c:spPr>
            <a:solidFill>
              <a:schemeClr val="accent3"/>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nacionalidad'!$DL$52:$DL$83</c15:sqref>
                  </c15:fullRef>
                </c:ext>
              </c:extLst>
              <c:f>('Llegadas x nacionalidad'!$DL$52:$DL$55,'Llegadas x nacionalidad'!$DL$57:$DL$60,'Llegadas x nacionalidad'!$DL$62:$DL$65,'Llegadas x nacionalidad'!$DL$69,'Llegadas x nacionalidad'!$DL$71,'Llegadas x nacionalidad'!$DL$80)</c:f>
            </c:numRef>
          </c:val>
        </c:ser>
        <c:ser>
          <c:idx val="111"/>
          <c:order val="111"/>
          <c:spPr>
            <a:solidFill>
              <a:schemeClr val="accent4"/>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nacionalidad'!$DM$52:$DM$83</c15:sqref>
                  </c15:fullRef>
                </c:ext>
              </c:extLst>
              <c:f>('Llegadas x nacionalidad'!$DM$52:$DM$55,'Llegadas x nacionalidad'!$DM$57:$DM$60,'Llegadas x nacionalidad'!$DM$62:$DM$65,'Llegadas x nacionalidad'!$DM$69,'Llegadas x nacionalidad'!$DM$71,'Llegadas x nacionalidad'!$DM$80)</c:f>
            </c:numRef>
          </c:val>
        </c:ser>
        <c:ser>
          <c:idx val="112"/>
          <c:order val="112"/>
          <c:spPr>
            <a:solidFill>
              <a:schemeClr val="accent5"/>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nacionalidad'!$DN$52:$DN$83</c15:sqref>
                  </c15:fullRef>
                </c:ext>
              </c:extLst>
              <c:f>('Llegadas x nacionalidad'!$DN$52:$DN$55,'Llegadas x nacionalidad'!$DN$57:$DN$60,'Llegadas x nacionalidad'!$DN$62:$DN$65,'Llegadas x nacionalidad'!$DN$69,'Llegadas x nacionalidad'!$DN$71,'Llegadas x nacionalidad'!$DN$80)</c:f>
            </c:numRef>
          </c:val>
        </c:ser>
        <c:ser>
          <c:idx val="113"/>
          <c:order val="113"/>
          <c:spPr>
            <a:solidFill>
              <a:schemeClr val="accent6"/>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nacionalidad'!$DO$52:$DO$83</c15:sqref>
                  </c15:fullRef>
                </c:ext>
              </c:extLst>
              <c:f>('Llegadas x nacionalidad'!$DO$52:$DO$55,'Llegadas x nacionalidad'!$DO$57:$DO$60,'Llegadas x nacionalidad'!$DO$62:$DO$65,'Llegadas x nacionalidad'!$DO$69,'Llegadas x nacionalidad'!$DO$71,'Llegadas x nacionalidad'!$DO$80)</c:f>
            </c:numRef>
          </c:val>
        </c:ser>
        <c:ser>
          <c:idx val="114"/>
          <c:order val="114"/>
          <c:spPr>
            <a:solidFill>
              <a:schemeClr val="accent1">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nacionalidad'!$DP$52:$DP$83</c15:sqref>
                  </c15:fullRef>
                </c:ext>
              </c:extLst>
              <c:f>('Llegadas x nacionalidad'!$DP$52:$DP$55,'Llegadas x nacionalidad'!$DP$57:$DP$60,'Llegadas x nacionalidad'!$DP$62:$DP$65,'Llegadas x nacionalidad'!$DP$69,'Llegadas x nacionalidad'!$DP$71,'Llegadas x nacionalidad'!$DP$80)</c:f>
            </c:numRef>
          </c:val>
        </c:ser>
        <c:ser>
          <c:idx val="115"/>
          <c:order val="115"/>
          <c:spPr>
            <a:solidFill>
              <a:schemeClr val="accent2">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nacionalidad'!$DQ$52:$DQ$83</c15:sqref>
                  </c15:fullRef>
                </c:ext>
              </c:extLst>
              <c:f>('Llegadas x nacionalidad'!$DQ$52:$DQ$55,'Llegadas x nacionalidad'!$DQ$57:$DQ$60,'Llegadas x nacionalidad'!$DQ$62:$DQ$65,'Llegadas x nacionalidad'!$DQ$69,'Llegadas x nacionalidad'!$DQ$71,'Llegadas x nacionalidad'!$DQ$80)</c:f>
            </c:numRef>
          </c:val>
        </c:ser>
        <c:ser>
          <c:idx val="116"/>
          <c:order val="116"/>
          <c:spPr>
            <a:solidFill>
              <a:schemeClr val="accent3">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nacionalidad'!$DR$52:$DR$83</c15:sqref>
                  </c15:fullRef>
                </c:ext>
              </c:extLst>
              <c:f>('Llegadas x nacionalidad'!$DR$52:$DR$55,'Llegadas x nacionalidad'!$DR$57:$DR$60,'Llegadas x nacionalidad'!$DR$62:$DR$65,'Llegadas x nacionalidad'!$DR$69,'Llegadas x nacionalidad'!$DR$71,'Llegadas x nacionalidad'!$DR$80)</c:f>
            </c:numRef>
          </c:val>
        </c:ser>
        <c:ser>
          <c:idx val="117"/>
          <c:order val="117"/>
          <c:spPr>
            <a:solidFill>
              <a:schemeClr val="accent4">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nacionalidad'!$DS$52:$DS$83</c15:sqref>
                  </c15:fullRef>
                </c:ext>
              </c:extLst>
              <c:f>('Llegadas x nacionalidad'!$DS$52:$DS$55,'Llegadas x nacionalidad'!$DS$57:$DS$60,'Llegadas x nacionalidad'!$DS$62:$DS$65,'Llegadas x nacionalidad'!$DS$69,'Llegadas x nacionalidad'!$DS$71,'Llegadas x nacionalidad'!$DS$80)</c:f>
            </c:numRef>
          </c:val>
        </c:ser>
        <c:ser>
          <c:idx val="118"/>
          <c:order val="118"/>
          <c:spPr>
            <a:solidFill>
              <a:schemeClr val="accent5">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nacionalidad'!$DT$52:$DT$83</c15:sqref>
                  </c15:fullRef>
                </c:ext>
              </c:extLst>
              <c:f>('Llegadas x nacionalidad'!$DT$52:$DT$55,'Llegadas x nacionalidad'!$DT$57:$DT$60,'Llegadas x nacionalidad'!$DT$62:$DT$65,'Llegadas x nacionalidad'!$DT$69,'Llegadas x nacionalidad'!$DT$71,'Llegadas x nacionalidad'!$DT$80)</c:f>
            </c:numRef>
          </c:val>
        </c:ser>
        <c:ser>
          <c:idx val="119"/>
          <c:order val="119"/>
          <c:spPr>
            <a:solidFill>
              <a:schemeClr val="accent6">
                <a:lumMod val="6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nacionalidad'!$DU$52:$DU$83</c15:sqref>
                  </c15:fullRef>
                </c:ext>
              </c:extLst>
              <c:f>('Llegadas x nacionalidad'!$DU$52:$DU$55,'Llegadas x nacionalidad'!$DU$57:$DU$60,'Llegadas x nacionalidad'!$DU$62:$DU$65,'Llegadas x nacionalidad'!$DU$69,'Llegadas x nacionalidad'!$DU$71,'Llegadas x nacionalidad'!$DU$80)</c:f>
            </c:numRef>
          </c:val>
        </c:ser>
        <c:ser>
          <c:idx val="120"/>
          <c:order val="120"/>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nacionalidad'!$DV$52:$DV$83</c15:sqref>
                  </c15:fullRef>
                </c:ext>
              </c:extLst>
              <c:f>('Llegadas x nacionalidad'!$DV$52:$DV$55,'Llegadas x nacionalidad'!$DV$57:$DV$60,'Llegadas x nacionalidad'!$DV$62:$DV$65,'Llegadas x nacionalidad'!$DV$69,'Llegadas x nacionalidad'!$DV$71,'Llegadas x nacionalidad'!$DV$80)</c:f>
            </c:numRef>
          </c:val>
        </c:ser>
        <c:ser>
          <c:idx val="121"/>
          <c:order val="121"/>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nacionalidad'!$DW$52:$DW$83</c15:sqref>
                  </c15:fullRef>
                </c:ext>
              </c:extLst>
              <c:f>('Llegadas x nacionalidad'!$DW$52:$DW$55,'Llegadas x nacionalidad'!$DW$57:$DW$60,'Llegadas x nacionalidad'!$DW$62:$DW$65,'Llegadas x nacionalidad'!$DW$69,'Llegadas x nacionalidad'!$DW$71,'Llegadas x nacionalidad'!$DW$80)</c:f>
            </c:numRef>
          </c:val>
        </c:ser>
        <c:ser>
          <c:idx val="122"/>
          <c:order val="122"/>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nacionalidad'!$DX$52:$DX$83</c15:sqref>
                  </c15:fullRef>
                </c:ext>
              </c:extLst>
              <c:f>('Llegadas x nacionalidad'!$DX$52:$DX$55,'Llegadas x nacionalidad'!$DX$57:$DX$60,'Llegadas x nacionalidad'!$DX$62:$DX$65,'Llegadas x nacionalidad'!$DX$69,'Llegadas x nacionalidad'!$DX$71,'Llegadas x nacionalidad'!$DX$80)</c:f>
            </c:numRef>
          </c:val>
        </c:ser>
        <c:ser>
          <c:idx val="123"/>
          <c:order val="123"/>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nacionalidad'!$DY$52:$DY$83</c15:sqref>
                  </c15:fullRef>
                </c:ext>
              </c:extLst>
              <c:f>('Llegadas x nacionalidad'!$DY$52:$DY$55,'Llegadas x nacionalidad'!$DY$57:$DY$60,'Llegadas x nacionalidad'!$DY$62:$DY$65,'Llegadas x nacionalidad'!$DY$69,'Llegadas x nacionalidad'!$DY$71,'Llegadas x nacionalidad'!$DY$80)</c:f>
            </c:numRef>
          </c:val>
        </c:ser>
        <c:ser>
          <c:idx val="124"/>
          <c:order val="124"/>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nacionalidad'!$DZ$52:$DZ$83</c15:sqref>
                  </c15:fullRef>
                </c:ext>
              </c:extLst>
              <c:f>('Llegadas x nacionalidad'!$DZ$52:$DZ$55,'Llegadas x nacionalidad'!$DZ$57:$DZ$60,'Llegadas x nacionalidad'!$DZ$62:$DZ$65,'Llegadas x nacionalidad'!$DZ$69,'Llegadas x nacionalidad'!$DZ$71,'Llegadas x nacionalidad'!$DZ$80)</c:f>
            </c:numRef>
          </c:val>
        </c:ser>
        <c:ser>
          <c:idx val="125"/>
          <c:order val="125"/>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nacionalidad'!$EA$52:$EA$83</c15:sqref>
                  </c15:fullRef>
                </c:ext>
              </c:extLst>
              <c:f>('Llegadas x nacionalidad'!$EA$52:$EA$55,'Llegadas x nacionalidad'!$EA$57:$EA$60,'Llegadas x nacionalidad'!$EA$62:$EA$65,'Llegadas x nacionalidad'!$EA$69,'Llegadas x nacionalidad'!$EA$71,'Llegadas x nacionalidad'!$EA$80)</c:f>
            </c:numRef>
          </c:val>
        </c:ser>
        <c:ser>
          <c:idx val="126"/>
          <c:order val="126"/>
          <c:spPr>
            <a:solidFill>
              <a:schemeClr val="accent1">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nacionalidad'!$EB$52:$EB$83</c15:sqref>
                  </c15:fullRef>
                </c:ext>
              </c:extLst>
              <c:f>('Llegadas x nacionalidad'!$EB$52:$EB$55,'Llegadas x nacionalidad'!$EB$57:$EB$60,'Llegadas x nacionalidad'!$EB$62:$EB$65,'Llegadas x nacionalidad'!$EB$69,'Llegadas x nacionalidad'!$EB$71,'Llegadas x nacionalidad'!$EB$80)</c:f>
            </c:numRef>
          </c:val>
        </c:ser>
        <c:ser>
          <c:idx val="127"/>
          <c:order val="127"/>
          <c:spPr>
            <a:solidFill>
              <a:schemeClr val="accent2">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nacionalidad'!$EC$52:$EC$83</c15:sqref>
                  </c15:fullRef>
                </c:ext>
              </c:extLst>
              <c:f>('Llegadas x nacionalidad'!$EC$52:$EC$55,'Llegadas x nacionalidad'!$EC$57:$EC$60,'Llegadas x nacionalidad'!$EC$62:$EC$65,'Llegadas x nacionalidad'!$EC$69,'Llegadas x nacionalidad'!$EC$71,'Llegadas x nacionalidad'!$EC$80)</c:f>
            </c:numRef>
          </c:val>
        </c:ser>
        <c:ser>
          <c:idx val="128"/>
          <c:order val="128"/>
          <c:spPr>
            <a:solidFill>
              <a:schemeClr val="accent3">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nacionalidad'!$ED$52:$ED$83</c15:sqref>
                  </c15:fullRef>
                </c:ext>
              </c:extLst>
              <c:f>('Llegadas x nacionalidad'!$ED$52:$ED$55,'Llegadas x nacionalidad'!$ED$57:$ED$60,'Llegadas x nacionalidad'!$ED$62:$ED$65,'Llegadas x nacionalidad'!$ED$69,'Llegadas x nacionalidad'!$ED$71,'Llegadas x nacionalidad'!$ED$80)</c:f>
            </c:numRef>
          </c:val>
        </c:ser>
        <c:ser>
          <c:idx val="129"/>
          <c:order val="129"/>
          <c:spPr>
            <a:solidFill>
              <a:schemeClr val="accent4">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nacionalidad'!$EE$52:$EE$83</c15:sqref>
                  </c15:fullRef>
                </c:ext>
              </c:extLst>
              <c:f>('Llegadas x nacionalidad'!$EE$52:$EE$55,'Llegadas x nacionalidad'!$EE$57:$EE$60,'Llegadas x nacionalidad'!$EE$62:$EE$65,'Llegadas x nacionalidad'!$EE$69,'Llegadas x nacionalidad'!$EE$71,'Llegadas x nacionalidad'!$EE$80)</c:f>
            </c:numRef>
          </c:val>
        </c:ser>
        <c:ser>
          <c:idx val="130"/>
          <c:order val="130"/>
          <c:spPr>
            <a:solidFill>
              <a:schemeClr val="accent5">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nacionalidad'!$EF$52:$EF$83</c15:sqref>
                  </c15:fullRef>
                </c:ext>
              </c:extLst>
              <c:f>('Llegadas x nacionalidad'!$EF$52:$EF$55,'Llegadas x nacionalidad'!$EF$57:$EF$60,'Llegadas x nacionalidad'!$EF$62:$EF$65,'Llegadas x nacionalidad'!$EF$69,'Llegadas x nacionalidad'!$EF$71,'Llegadas x nacionalidad'!$EF$80)</c:f>
            </c:numRef>
          </c:val>
        </c:ser>
        <c:ser>
          <c:idx val="131"/>
          <c:order val="131"/>
          <c:spPr>
            <a:solidFill>
              <a:schemeClr val="accent6">
                <a:lumMod val="8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nacionalidad'!$EG$52:$EG$83</c15:sqref>
                  </c15:fullRef>
                </c:ext>
              </c:extLst>
              <c:f>('Llegadas x nacionalidad'!$EG$52:$EG$55,'Llegadas x nacionalidad'!$EG$57:$EG$60,'Llegadas x nacionalidad'!$EG$62:$EG$65,'Llegadas x nacionalidad'!$EG$69,'Llegadas x nacionalidad'!$EG$71,'Llegadas x nacionalidad'!$EG$80)</c:f>
            </c:numRef>
          </c:val>
        </c:ser>
        <c:ser>
          <c:idx val="132"/>
          <c:order val="132"/>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nacionalidad'!$EH$52:$EH$83</c15:sqref>
                  </c15:fullRef>
                </c:ext>
              </c:extLst>
              <c:f>('Llegadas x nacionalidad'!$EH$52:$EH$55,'Llegadas x nacionalidad'!$EH$57:$EH$60,'Llegadas x nacionalidad'!$EH$62:$EH$65,'Llegadas x nacionalidad'!$EH$69,'Llegadas x nacionalidad'!$EH$71,'Llegadas x nacionalidad'!$EH$80)</c:f>
            </c:numRef>
          </c:val>
        </c:ser>
        <c:ser>
          <c:idx val="133"/>
          <c:order val="133"/>
          <c:spPr>
            <a:solidFill>
              <a:schemeClr val="accent2">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nacionalidad'!$EI$52:$EI$83</c15:sqref>
                  </c15:fullRef>
                </c:ext>
              </c:extLst>
              <c:f>('Llegadas x nacionalidad'!$EI$52:$EI$55,'Llegadas x nacionalidad'!$EI$57:$EI$60,'Llegadas x nacionalidad'!$EI$62:$EI$65,'Llegadas x nacionalidad'!$EI$69,'Llegadas x nacionalidad'!$EI$71,'Llegadas x nacionalidad'!$EI$80)</c:f>
            </c:numRef>
          </c:val>
        </c:ser>
        <c:ser>
          <c:idx val="134"/>
          <c:order val="134"/>
          <c:spPr>
            <a:solidFill>
              <a:schemeClr val="accent3">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nacionalidad'!$EJ$52:$EJ$83</c15:sqref>
                  </c15:fullRef>
                </c:ext>
              </c:extLst>
              <c:f>('Llegadas x nacionalidad'!$EJ$52:$EJ$55,'Llegadas x nacionalidad'!$EJ$57:$EJ$60,'Llegadas x nacionalidad'!$EJ$62:$EJ$65,'Llegadas x nacionalidad'!$EJ$69,'Llegadas x nacionalidad'!$EJ$71,'Llegadas x nacionalidad'!$EJ$80)</c:f>
            </c:numRef>
          </c:val>
        </c:ser>
        <c:ser>
          <c:idx val="135"/>
          <c:order val="135"/>
          <c:spPr>
            <a:solidFill>
              <a:schemeClr val="accent4">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nacionalidad'!$EK$52:$EK$83</c15:sqref>
                  </c15:fullRef>
                </c:ext>
              </c:extLst>
              <c:f>('Llegadas x nacionalidad'!$EK$52:$EK$55,'Llegadas x nacionalidad'!$EK$57:$EK$60,'Llegadas x nacionalidad'!$EK$62:$EK$65,'Llegadas x nacionalidad'!$EK$69,'Llegadas x nacionalidad'!$EK$71,'Llegadas x nacionalidad'!$EK$80)</c:f>
            </c:numRef>
          </c:val>
        </c:ser>
        <c:ser>
          <c:idx val="136"/>
          <c:order val="136"/>
          <c:spPr>
            <a:solidFill>
              <a:schemeClr val="accent5">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nacionalidad'!$EL$52:$EL$83</c15:sqref>
                  </c15:fullRef>
                </c:ext>
              </c:extLst>
              <c:f>('Llegadas x nacionalidad'!$EL$52:$EL$55,'Llegadas x nacionalidad'!$EL$57:$EL$60,'Llegadas x nacionalidad'!$EL$62:$EL$65,'Llegadas x nacionalidad'!$EL$69,'Llegadas x nacionalidad'!$EL$71,'Llegadas x nacionalidad'!$EL$80)</c:f>
            </c:numRef>
          </c:val>
        </c:ser>
        <c:ser>
          <c:idx val="137"/>
          <c:order val="137"/>
          <c:spPr>
            <a:solidFill>
              <a:schemeClr val="accent6">
                <a:lumMod val="60000"/>
                <a:lumOff val="4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nacionalidad'!$EM$52:$EM$83</c15:sqref>
                  </c15:fullRef>
                </c:ext>
              </c:extLst>
              <c:f>('Llegadas x nacionalidad'!$EM$52:$EM$55,'Llegadas x nacionalidad'!$EM$57:$EM$60,'Llegadas x nacionalidad'!$EM$62:$EM$65,'Llegadas x nacionalidad'!$EM$69,'Llegadas x nacionalidad'!$EM$71,'Llegadas x nacionalidad'!$EM$80)</c:f>
            </c:numRef>
          </c:val>
        </c:ser>
        <c:ser>
          <c:idx val="138"/>
          <c:order val="138"/>
          <c:spPr>
            <a:solidFill>
              <a:schemeClr val="accent1">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nacionalidad'!$EN$52:$EN$83</c15:sqref>
                  </c15:fullRef>
                </c:ext>
              </c:extLst>
              <c:f>('Llegadas x nacionalidad'!$EN$52:$EN$55,'Llegadas x nacionalidad'!$EN$57:$EN$60,'Llegadas x nacionalidad'!$EN$62:$EN$65,'Llegadas x nacionalidad'!$EN$69,'Llegadas x nacionalidad'!$EN$71,'Llegadas x nacionalidad'!$EN$80)</c:f>
            </c:numRef>
          </c:val>
        </c:ser>
        <c:ser>
          <c:idx val="139"/>
          <c:order val="139"/>
          <c:spPr>
            <a:solidFill>
              <a:schemeClr val="accent2">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nacionalidad'!$EO$52:$EO$83</c15:sqref>
                  </c15:fullRef>
                </c:ext>
              </c:extLst>
              <c:f>('Llegadas x nacionalidad'!$EO$52:$EO$55,'Llegadas x nacionalidad'!$EO$57:$EO$60,'Llegadas x nacionalidad'!$EO$62:$EO$65,'Llegadas x nacionalidad'!$EO$69,'Llegadas x nacionalidad'!$EO$71,'Llegadas x nacionalidad'!$EO$80)</c:f>
            </c:numRef>
          </c:val>
        </c:ser>
        <c:ser>
          <c:idx val="140"/>
          <c:order val="140"/>
          <c:spPr>
            <a:solidFill>
              <a:schemeClr val="accent3">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nacionalidad'!$EP$52:$EP$83</c15:sqref>
                  </c15:fullRef>
                </c:ext>
              </c:extLst>
              <c:f>('Llegadas x nacionalidad'!$EP$52:$EP$55,'Llegadas x nacionalidad'!$EP$57:$EP$60,'Llegadas x nacionalidad'!$EP$62:$EP$65,'Llegadas x nacionalidad'!$EP$69,'Llegadas x nacionalidad'!$EP$71,'Llegadas x nacionalidad'!$EP$80)</c:f>
            </c:numRef>
          </c:val>
        </c:ser>
        <c:ser>
          <c:idx val="141"/>
          <c:order val="141"/>
          <c:spPr>
            <a:solidFill>
              <a:schemeClr val="accent4">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nacionalidad'!$EQ$52:$EQ$83</c15:sqref>
                  </c15:fullRef>
                </c:ext>
              </c:extLst>
              <c:f>('Llegadas x nacionalidad'!$EQ$52:$EQ$55,'Llegadas x nacionalidad'!$EQ$57:$EQ$60,'Llegadas x nacionalidad'!$EQ$62:$EQ$65,'Llegadas x nacionalidad'!$EQ$69,'Llegadas x nacionalidad'!$EQ$71,'Llegadas x nacionalidad'!$EQ$80)</c:f>
            </c:numRef>
          </c:val>
        </c:ser>
        <c:ser>
          <c:idx val="142"/>
          <c:order val="142"/>
          <c:spPr>
            <a:solidFill>
              <a:schemeClr val="accent5">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extLst>
                <c:ext xmlns:c15="http://schemas.microsoft.com/office/drawing/2012/chart" uri="{02D57815-91ED-43cb-92C2-25804820EDAC}">
                  <c15:fullRef>
                    <c15:sqref>'Llegadas x nacionalidad'!$ER$52:$ER$83</c15:sqref>
                  </c15:fullRef>
                </c:ext>
              </c:extLst>
              <c:f>('Llegadas x nacionalidad'!$ER$52:$ER$55,'Llegadas x nacionalidad'!$ER$57:$ER$60,'Llegadas x nacionalidad'!$ER$62:$ER$65,'Llegadas x nacionalidad'!$ER$69,'Llegadas x nacionalidad'!$ER$71,'Llegadas x nacionalidad'!$ER$80)</c:f>
            </c:numRef>
          </c:val>
        </c:ser>
        <c:ser>
          <c:idx val="143"/>
          <c:order val="143"/>
          <c:spPr>
            <a:solidFill>
              <a:schemeClr val="accent6">
                <a:lumMod val="5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Canadá</c:v>
                </c:pt>
                <c:pt idx="5">
                  <c:v>Alemania</c:v>
                </c:pt>
                <c:pt idx="6">
                  <c:v>Argentina</c:v>
                </c:pt>
                <c:pt idx="7">
                  <c:v>Reino Unido</c:v>
                </c:pt>
                <c:pt idx="8">
                  <c:v>Perú</c:v>
                </c:pt>
                <c:pt idx="9">
                  <c:v>Chile</c:v>
                </c:pt>
                <c:pt idx="10">
                  <c:v>México</c:v>
                </c:pt>
                <c:pt idx="11">
                  <c:v>Brasil</c:v>
                </c:pt>
                <c:pt idx="12">
                  <c:v>Australia</c:v>
                </c:pt>
                <c:pt idx="13">
                  <c:v>República Popular China</c:v>
                </c:pt>
                <c:pt idx="14">
                  <c:v>Rusia</c:v>
                </c:pt>
              </c:strCache>
            </c:strRef>
          </c:cat>
          <c:val>
            <c:numRef>
              <c:extLst>
                <c:ext xmlns:c15="http://schemas.microsoft.com/office/drawing/2012/chart" uri="{02D57815-91ED-43cb-92C2-25804820EDAC}">
                  <c15:fullRef>
                    <c15:sqref>'Llegadas x nacionalidad'!$ES$52:$ES$83</c15:sqref>
                  </c15:fullRef>
                </c:ext>
              </c:extLst>
              <c:f>('Llegadas x nacionalidad'!$ES$52:$ES$55,'Llegadas x nacionalidad'!$ES$57:$ES$60,'Llegadas x nacionalidad'!$ES$62:$ES$65,'Llegadas x nacionalidad'!$ES$69,'Llegadas x nacionalidad'!$ES$71,'Llegadas x nacionalidad'!$ES$80)</c:f>
              <c:numCache>
                <c:formatCode>#,##0</c:formatCode>
                <c:ptCount val="15"/>
                <c:pt idx="0">
                  <c:v>117965</c:v>
                </c:pt>
                <c:pt idx="1">
                  <c:v>47048</c:v>
                </c:pt>
                <c:pt idx="2">
                  <c:v>59174</c:v>
                </c:pt>
                <c:pt idx="3">
                  <c:v>23631</c:v>
                </c:pt>
                <c:pt idx="4">
                  <c:v>13254</c:v>
                </c:pt>
                <c:pt idx="5">
                  <c:v>13905</c:v>
                </c:pt>
                <c:pt idx="6">
                  <c:v>8683</c:v>
                </c:pt>
                <c:pt idx="7">
                  <c:v>18068</c:v>
                </c:pt>
                <c:pt idx="8">
                  <c:v>8779</c:v>
                </c:pt>
                <c:pt idx="9">
                  <c:v>8457</c:v>
                </c:pt>
                <c:pt idx="10">
                  <c:v>6118</c:v>
                </c:pt>
                <c:pt idx="11">
                  <c:v>7139</c:v>
                </c:pt>
                <c:pt idx="12">
                  <c:v>4043</c:v>
                </c:pt>
                <c:pt idx="13">
                  <c:v>1944</c:v>
                </c:pt>
                <c:pt idx="14">
                  <c:v>1424</c:v>
                </c:pt>
              </c:numCache>
            </c:numRef>
          </c:val>
        </c:ser>
        <c:ser>
          <c:idx val="144"/>
          <c:order val="144"/>
          <c:spPr>
            <a:solidFill>
              <a:schemeClr val="accent1">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Canadá</c:v>
                </c:pt>
                <c:pt idx="5">
                  <c:v>Alemania</c:v>
                </c:pt>
                <c:pt idx="6">
                  <c:v>Argentina</c:v>
                </c:pt>
                <c:pt idx="7">
                  <c:v>Reino Unido</c:v>
                </c:pt>
                <c:pt idx="8">
                  <c:v>Perú</c:v>
                </c:pt>
                <c:pt idx="9">
                  <c:v>Chile</c:v>
                </c:pt>
                <c:pt idx="10">
                  <c:v>México</c:v>
                </c:pt>
                <c:pt idx="11">
                  <c:v>Brasil</c:v>
                </c:pt>
                <c:pt idx="12">
                  <c:v>Australia</c:v>
                </c:pt>
                <c:pt idx="13">
                  <c:v>República Popular China</c:v>
                </c:pt>
                <c:pt idx="14">
                  <c:v>Rusia</c:v>
                </c:pt>
              </c:strCache>
            </c:strRef>
          </c:cat>
          <c:val>
            <c:numRef>
              <c:extLst>
                <c:ext xmlns:c15="http://schemas.microsoft.com/office/drawing/2012/chart" uri="{02D57815-91ED-43cb-92C2-25804820EDAC}">
                  <c15:fullRef>
                    <c15:sqref>'Llegadas x nacionalidad'!$ET$52:$ET$83</c15:sqref>
                  </c15:fullRef>
                </c:ext>
              </c:extLst>
              <c:f>('Llegadas x nacionalidad'!$ET$52:$ET$55,'Llegadas x nacionalidad'!$ET$57:$ET$60,'Llegadas x nacionalidad'!$ET$62:$ET$65,'Llegadas x nacionalidad'!$ET$69,'Llegadas x nacionalidad'!$ET$71,'Llegadas x nacionalidad'!$ET$80)</c:f>
              <c:numCache>
                <c:formatCode>#,##0</c:formatCode>
                <c:ptCount val="15"/>
                <c:pt idx="0">
                  <c:v>137145</c:v>
                </c:pt>
                <c:pt idx="1">
                  <c:v>52106</c:v>
                </c:pt>
                <c:pt idx="2">
                  <c:v>29740</c:v>
                </c:pt>
                <c:pt idx="3">
                  <c:v>28061</c:v>
                </c:pt>
                <c:pt idx="4">
                  <c:v>15887</c:v>
                </c:pt>
                <c:pt idx="5">
                  <c:v>16722</c:v>
                </c:pt>
                <c:pt idx="6">
                  <c:v>11393</c:v>
                </c:pt>
                <c:pt idx="7">
                  <c:v>20324</c:v>
                </c:pt>
                <c:pt idx="8">
                  <c:v>10051</c:v>
                </c:pt>
                <c:pt idx="9">
                  <c:v>10632</c:v>
                </c:pt>
                <c:pt idx="10">
                  <c:v>8193</c:v>
                </c:pt>
                <c:pt idx="11">
                  <c:v>10214</c:v>
                </c:pt>
                <c:pt idx="12">
                  <c:v>5703</c:v>
                </c:pt>
                <c:pt idx="13">
                  <c:v>9014</c:v>
                </c:pt>
                <c:pt idx="14">
                  <c:v>1766</c:v>
                </c:pt>
              </c:numCache>
            </c:numRef>
          </c:val>
        </c:ser>
        <c:ser>
          <c:idx val="145"/>
          <c:order val="145"/>
          <c:spPr>
            <a:solidFill>
              <a:schemeClr val="accent2">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Canadá</c:v>
                </c:pt>
                <c:pt idx="5">
                  <c:v>Alemania</c:v>
                </c:pt>
                <c:pt idx="6">
                  <c:v>Argentina</c:v>
                </c:pt>
                <c:pt idx="7">
                  <c:v>Reino Unido</c:v>
                </c:pt>
                <c:pt idx="8">
                  <c:v>Perú</c:v>
                </c:pt>
                <c:pt idx="9">
                  <c:v>Chile</c:v>
                </c:pt>
                <c:pt idx="10">
                  <c:v>México</c:v>
                </c:pt>
                <c:pt idx="11">
                  <c:v>Brasil</c:v>
                </c:pt>
                <c:pt idx="12">
                  <c:v>Australia</c:v>
                </c:pt>
                <c:pt idx="13">
                  <c:v>República Popular China</c:v>
                </c:pt>
                <c:pt idx="14">
                  <c:v>Rusia</c:v>
                </c:pt>
              </c:strCache>
            </c:strRef>
          </c:cat>
          <c:val>
            <c:numRef>
              <c:extLst>
                <c:ext xmlns:c15="http://schemas.microsoft.com/office/drawing/2012/chart" uri="{02D57815-91ED-43cb-92C2-25804820EDAC}">
                  <c15:fullRef>
                    <c15:sqref>'Llegadas x nacionalidad'!$EU$52:$EU$83</c15:sqref>
                  </c15:fullRef>
                </c:ext>
              </c:extLst>
              <c:f>('Llegadas x nacionalidad'!$EU$52:$EU$55,'Llegadas x nacionalidad'!$EU$57:$EU$60,'Llegadas x nacionalidad'!$EU$62:$EU$65,'Llegadas x nacionalidad'!$EU$69,'Llegadas x nacionalidad'!$EU$71,'Llegadas x nacionalidad'!$EU$80)</c:f>
              <c:numCache>
                <c:formatCode>#,##0</c:formatCode>
                <c:ptCount val="15"/>
                <c:pt idx="0">
                  <c:v>129755</c:v>
                </c:pt>
                <c:pt idx="1">
                  <c:v>43430</c:v>
                </c:pt>
                <c:pt idx="2">
                  <c:v>37032.5</c:v>
                </c:pt>
                <c:pt idx="3">
                  <c:v>32514</c:v>
                </c:pt>
                <c:pt idx="4">
                  <c:v>15695.5</c:v>
                </c:pt>
                <c:pt idx="5">
                  <c:v>16566.5</c:v>
                </c:pt>
                <c:pt idx="6">
                  <c:v>10625</c:v>
                </c:pt>
                <c:pt idx="7">
                  <c:v>17437.5</c:v>
                </c:pt>
                <c:pt idx="8">
                  <c:v>10812</c:v>
                </c:pt>
                <c:pt idx="9">
                  <c:v>9471.5</c:v>
                </c:pt>
                <c:pt idx="10">
                  <c:v>8220.5</c:v>
                </c:pt>
                <c:pt idx="11">
                  <c:v>8869</c:v>
                </c:pt>
                <c:pt idx="12">
                  <c:v>5146</c:v>
                </c:pt>
                <c:pt idx="13">
                  <c:v>4238</c:v>
                </c:pt>
                <c:pt idx="14">
                  <c:v>1603</c:v>
                </c:pt>
              </c:numCache>
            </c:numRef>
          </c:val>
        </c:ser>
        <c:ser>
          <c:idx val="146"/>
          <c:order val="146"/>
          <c:tx>
            <c:strRef>
              <c:f>'Llegadas x nacionalidad'!$EV$49</c:f>
              <c:strCache>
                <c:ptCount val="1"/>
                <c:pt idx="0">
                  <c:v>2010</c:v>
                </c:pt>
              </c:strCache>
            </c:strRef>
          </c:tx>
          <c:spPr>
            <a:solidFill>
              <a:schemeClr val="accent3">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Canadá</c:v>
                </c:pt>
                <c:pt idx="5">
                  <c:v>Alemania</c:v>
                </c:pt>
                <c:pt idx="6">
                  <c:v>Argentina</c:v>
                </c:pt>
                <c:pt idx="7">
                  <c:v>Reino Unido</c:v>
                </c:pt>
                <c:pt idx="8">
                  <c:v>Perú</c:v>
                </c:pt>
                <c:pt idx="9">
                  <c:v>Chile</c:v>
                </c:pt>
                <c:pt idx="10">
                  <c:v>México</c:v>
                </c:pt>
                <c:pt idx="11">
                  <c:v>Brasil</c:v>
                </c:pt>
                <c:pt idx="12">
                  <c:v>Australia</c:v>
                </c:pt>
                <c:pt idx="13">
                  <c:v>República Popular China</c:v>
                </c:pt>
                <c:pt idx="14">
                  <c:v>Rusia</c:v>
                </c:pt>
              </c:strCache>
            </c:strRef>
          </c:cat>
          <c:val>
            <c:numRef>
              <c:extLst>
                <c:ext xmlns:c15="http://schemas.microsoft.com/office/drawing/2012/chart" uri="{02D57815-91ED-43cb-92C2-25804820EDAC}">
                  <c15:fullRef>
                    <c15:sqref>'Llegadas x nacionalidad'!$EV$52:$EV$83</c15:sqref>
                  </c15:fullRef>
                </c:ext>
              </c:extLst>
              <c:f>('Llegadas x nacionalidad'!$EV$52:$EV$55,'Llegadas x nacionalidad'!$EV$57:$EV$60,'Llegadas x nacionalidad'!$EV$62:$EV$65,'Llegadas x nacionalidad'!$EV$69,'Llegadas x nacionalidad'!$EV$71,'Llegadas x nacionalidad'!$EV$80)</c:f>
              <c:numCache>
                <c:formatCode>#,##0</c:formatCode>
                <c:ptCount val="15"/>
                <c:pt idx="0">
                  <c:v>121864</c:v>
                </c:pt>
                <c:pt idx="1">
                  <c:v>51412</c:v>
                </c:pt>
                <c:pt idx="2">
                  <c:v>46847</c:v>
                </c:pt>
                <c:pt idx="3">
                  <c:v>31834</c:v>
                </c:pt>
                <c:pt idx="4">
                  <c:v>16010</c:v>
                </c:pt>
                <c:pt idx="5">
                  <c:v>15720</c:v>
                </c:pt>
                <c:pt idx="6">
                  <c:v>13396</c:v>
                </c:pt>
                <c:pt idx="7">
                  <c:v>14144</c:v>
                </c:pt>
                <c:pt idx="8">
                  <c:v>10624</c:v>
                </c:pt>
                <c:pt idx="9">
                  <c:v>9077</c:v>
                </c:pt>
                <c:pt idx="10">
                  <c:v>9318</c:v>
                </c:pt>
                <c:pt idx="11">
                  <c:v>9559</c:v>
                </c:pt>
                <c:pt idx="12">
                  <c:v>5596</c:v>
                </c:pt>
                <c:pt idx="13">
                  <c:v>3266</c:v>
                </c:pt>
                <c:pt idx="14">
                  <c:v>1448</c:v>
                </c:pt>
              </c:numCache>
            </c:numRef>
          </c:val>
        </c:ser>
        <c:ser>
          <c:idx val="147"/>
          <c:order val="147"/>
          <c:tx>
            <c:strRef>
              <c:f>'Llegadas x nacionalidad'!$EW$49</c:f>
              <c:strCache>
                <c:ptCount val="1"/>
                <c:pt idx="0">
                  <c:v>2011</c:v>
                </c:pt>
              </c:strCache>
            </c:strRef>
          </c:tx>
          <c:spPr>
            <a:solidFill>
              <a:schemeClr val="accent4">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Canadá</c:v>
                </c:pt>
                <c:pt idx="5">
                  <c:v>Alemania</c:v>
                </c:pt>
                <c:pt idx="6">
                  <c:v>Argentina</c:v>
                </c:pt>
                <c:pt idx="7">
                  <c:v>Reino Unido</c:v>
                </c:pt>
                <c:pt idx="8">
                  <c:v>Perú</c:v>
                </c:pt>
                <c:pt idx="9">
                  <c:v>Chile</c:v>
                </c:pt>
                <c:pt idx="10">
                  <c:v>México</c:v>
                </c:pt>
                <c:pt idx="11">
                  <c:v>Brasil</c:v>
                </c:pt>
                <c:pt idx="12">
                  <c:v>Australia</c:v>
                </c:pt>
                <c:pt idx="13">
                  <c:v>República Popular China</c:v>
                </c:pt>
                <c:pt idx="14">
                  <c:v>Rusia</c:v>
                </c:pt>
              </c:strCache>
            </c:strRef>
          </c:cat>
          <c:val>
            <c:numRef>
              <c:extLst>
                <c:ext xmlns:c15="http://schemas.microsoft.com/office/drawing/2012/chart" uri="{02D57815-91ED-43cb-92C2-25804820EDAC}">
                  <c15:fullRef>
                    <c15:sqref>'Llegadas x nacionalidad'!$EW$52:$EW$83</c15:sqref>
                  </c15:fullRef>
                </c:ext>
              </c:extLst>
              <c:f>('Llegadas x nacionalidad'!$EW$52:$EW$55,'Llegadas x nacionalidad'!$EW$57:$EW$60,'Llegadas x nacionalidad'!$EW$62:$EW$65,'Llegadas x nacionalidad'!$EW$69,'Llegadas x nacionalidad'!$EW$71,'Llegadas x nacionalidad'!$EW$80)</c:f>
              <c:numCache>
                <c:formatCode>#,##0</c:formatCode>
                <c:ptCount val="15"/>
                <c:pt idx="0">
                  <c:v>130322</c:v>
                </c:pt>
                <c:pt idx="1">
                  <c:v>52109</c:v>
                </c:pt>
                <c:pt idx="2">
                  <c:v>37985</c:v>
                </c:pt>
                <c:pt idx="3">
                  <c:v>32928</c:v>
                </c:pt>
                <c:pt idx="4">
                  <c:v>16914</c:v>
                </c:pt>
                <c:pt idx="5">
                  <c:v>16810</c:v>
                </c:pt>
                <c:pt idx="6">
                  <c:v>14885</c:v>
                </c:pt>
                <c:pt idx="7">
                  <c:v>14284</c:v>
                </c:pt>
                <c:pt idx="8">
                  <c:v>11949</c:v>
                </c:pt>
                <c:pt idx="9">
                  <c:v>11897</c:v>
                </c:pt>
                <c:pt idx="10">
                  <c:v>11670</c:v>
                </c:pt>
                <c:pt idx="11">
                  <c:v>10183</c:v>
                </c:pt>
                <c:pt idx="12">
                  <c:v>6247</c:v>
                </c:pt>
                <c:pt idx="13">
                  <c:v>4459</c:v>
                </c:pt>
                <c:pt idx="14">
                  <c:v>1942</c:v>
                </c:pt>
              </c:numCache>
            </c:numRef>
          </c:val>
        </c:ser>
        <c:ser>
          <c:idx val="148"/>
          <c:order val="148"/>
          <c:tx>
            <c:strRef>
              <c:f>'Llegadas x nacionalidad'!$EX$49</c:f>
              <c:strCache>
                <c:ptCount val="1"/>
                <c:pt idx="0">
                  <c:v>2012</c:v>
                </c:pt>
              </c:strCache>
            </c:strRef>
          </c:tx>
          <c:spPr>
            <a:solidFill>
              <a:schemeClr val="accent5">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Canadá</c:v>
                </c:pt>
                <c:pt idx="5">
                  <c:v>Alemania</c:v>
                </c:pt>
                <c:pt idx="6">
                  <c:v>Argentina</c:v>
                </c:pt>
                <c:pt idx="7">
                  <c:v>Reino Unido</c:v>
                </c:pt>
                <c:pt idx="8">
                  <c:v>Perú</c:v>
                </c:pt>
                <c:pt idx="9">
                  <c:v>Chile</c:v>
                </c:pt>
                <c:pt idx="10">
                  <c:v>México</c:v>
                </c:pt>
                <c:pt idx="11">
                  <c:v>Brasil</c:v>
                </c:pt>
                <c:pt idx="12">
                  <c:v>Australia</c:v>
                </c:pt>
                <c:pt idx="13">
                  <c:v>República Popular China</c:v>
                </c:pt>
                <c:pt idx="14">
                  <c:v>Rusia</c:v>
                </c:pt>
              </c:strCache>
            </c:strRef>
          </c:cat>
          <c:val>
            <c:numRef>
              <c:extLst>
                <c:ext xmlns:c15="http://schemas.microsoft.com/office/drawing/2012/chart" uri="{02D57815-91ED-43cb-92C2-25804820EDAC}">
                  <c15:fullRef>
                    <c15:sqref>'Llegadas x nacionalidad'!$EX$52:$EX$83</c15:sqref>
                  </c15:fullRef>
                </c:ext>
              </c:extLst>
              <c:f>('Llegadas x nacionalidad'!$EX$52:$EX$55,'Llegadas x nacionalidad'!$EX$57:$EX$60,'Llegadas x nacionalidad'!$EX$62:$EX$65,'Llegadas x nacionalidad'!$EX$69,'Llegadas x nacionalidad'!$EX$71,'Llegadas x nacionalidad'!$EX$80)</c:f>
              <c:numCache>
                <c:formatCode>#,##0</c:formatCode>
                <c:ptCount val="15"/>
                <c:pt idx="0">
                  <c:v>140625</c:v>
                </c:pt>
                <c:pt idx="1">
                  <c:v>67466</c:v>
                </c:pt>
                <c:pt idx="2">
                  <c:v>32942</c:v>
                </c:pt>
                <c:pt idx="3">
                  <c:v>34018</c:v>
                </c:pt>
                <c:pt idx="4">
                  <c:v>18419</c:v>
                </c:pt>
                <c:pt idx="5">
                  <c:v>18507</c:v>
                </c:pt>
                <c:pt idx="6">
                  <c:v>16854</c:v>
                </c:pt>
                <c:pt idx="7">
                  <c:v>13879</c:v>
                </c:pt>
                <c:pt idx="8">
                  <c:v>14298</c:v>
                </c:pt>
                <c:pt idx="9">
                  <c:v>13813</c:v>
                </c:pt>
                <c:pt idx="10">
                  <c:v>11196</c:v>
                </c:pt>
                <c:pt idx="11">
                  <c:v>11390</c:v>
                </c:pt>
                <c:pt idx="12">
                  <c:v>6961</c:v>
                </c:pt>
                <c:pt idx="13">
                  <c:v>6933</c:v>
                </c:pt>
                <c:pt idx="14">
                  <c:v>2233</c:v>
                </c:pt>
              </c:numCache>
            </c:numRef>
          </c:val>
        </c:ser>
        <c:ser>
          <c:idx val="149"/>
          <c:order val="149"/>
          <c:tx>
            <c:strRef>
              <c:f>'Llegadas x nacionalidad'!$EY$49</c:f>
              <c:strCache>
                <c:ptCount val="1"/>
                <c:pt idx="0">
                  <c:v>2013</c:v>
                </c:pt>
              </c:strCache>
            </c:strRef>
          </c:tx>
          <c:spPr>
            <a:solidFill>
              <a:schemeClr val="accent6">
                <a:lumMod val="70000"/>
                <a:lumOff val="3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Canadá</c:v>
                </c:pt>
                <c:pt idx="5">
                  <c:v>Alemania</c:v>
                </c:pt>
                <c:pt idx="6">
                  <c:v>Argentina</c:v>
                </c:pt>
                <c:pt idx="7">
                  <c:v>Reino Unido</c:v>
                </c:pt>
                <c:pt idx="8">
                  <c:v>Perú</c:v>
                </c:pt>
                <c:pt idx="9">
                  <c:v>Chile</c:v>
                </c:pt>
                <c:pt idx="10">
                  <c:v>México</c:v>
                </c:pt>
                <c:pt idx="11">
                  <c:v>Brasil</c:v>
                </c:pt>
                <c:pt idx="12">
                  <c:v>Australia</c:v>
                </c:pt>
                <c:pt idx="13">
                  <c:v>República Popular China</c:v>
                </c:pt>
                <c:pt idx="14">
                  <c:v>Rusia</c:v>
                </c:pt>
              </c:strCache>
            </c:strRef>
          </c:cat>
          <c:val>
            <c:numRef>
              <c:extLst>
                <c:ext xmlns:c15="http://schemas.microsoft.com/office/drawing/2012/chart" uri="{02D57815-91ED-43cb-92C2-25804820EDAC}">
                  <c15:fullRef>
                    <c15:sqref>'Llegadas x nacionalidad'!$EY$52:$EY$83</c15:sqref>
                  </c15:fullRef>
                </c:ext>
              </c:extLst>
              <c:f>('Llegadas x nacionalidad'!$EY$52:$EY$55,'Llegadas x nacionalidad'!$EY$57:$EY$60,'Llegadas x nacionalidad'!$EY$62:$EY$65,'Llegadas x nacionalidad'!$EY$69,'Llegadas x nacionalidad'!$EY$71,'Llegadas x nacionalidad'!$EY$80)</c:f>
              <c:numCache>
                <c:formatCode>#,##0</c:formatCode>
                <c:ptCount val="15"/>
                <c:pt idx="0">
                  <c:v>141595</c:v>
                </c:pt>
                <c:pt idx="1">
                  <c:v>67733</c:v>
                </c:pt>
                <c:pt idx="2">
                  <c:v>46931</c:v>
                </c:pt>
                <c:pt idx="3">
                  <c:v>37508</c:v>
                </c:pt>
                <c:pt idx="4">
                  <c:v>19156</c:v>
                </c:pt>
                <c:pt idx="5">
                  <c:v>18173</c:v>
                </c:pt>
                <c:pt idx="6">
                  <c:v>18678</c:v>
                </c:pt>
                <c:pt idx="7">
                  <c:v>15526</c:v>
                </c:pt>
                <c:pt idx="8">
                  <c:v>17571</c:v>
                </c:pt>
                <c:pt idx="9">
                  <c:v>11501</c:v>
                </c:pt>
                <c:pt idx="10">
                  <c:v>12250</c:v>
                </c:pt>
                <c:pt idx="11">
                  <c:v>11052</c:v>
                </c:pt>
                <c:pt idx="12">
                  <c:v>7332</c:v>
                </c:pt>
                <c:pt idx="13">
                  <c:v>6987</c:v>
                </c:pt>
                <c:pt idx="14">
                  <c:v>2330</c:v>
                </c:pt>
              </c:numCache>
            </c:numRef>
          </c:val>
        </c:ser>
        <c:ser>
          <c:idx val="150"/>
          <c:order val="150"/>
          <c:tx>
            <c:strRef>
              <c:f>'Llegadas x nacionalidad'!$EZ$49</c:f>
              <c:strCache>
                <c:ptCount val="1"/>
                <c:pt idx="0">
                  <c:v>2014</c:v>
                </c:pt>
              </c:strCache>
            </c:strRef>
          </c:tx>
          <c:spPr>
            <a:solidFill>
              <a:schemeClr val="accent1">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Canadá</c:v>
                </c:pt>
                <c:pt idx="5">
                  <c:v>Alemania</c:v>
                </c:pt>
                <c:pt idx="6">
                  <c:v>Argentina</c:v>
                </c:pt>
                <c:pt idx="7">
                  <c:v>Reino Unido</c:v>
                </c:pt>
                <c:pt idx="8">
                  <c:v>Perú</c:v>
                </c:pt>
                <c:pt idx="9">
                  <c:v>Chile</c:v>
                </c:pt>
                <c:pt idx="10">
                  <c:v>México</c:v>
                </c:pt>
                <c:pt idx="11">
                  <c:v>Brasil</c:v>
                </c:pt>
                <c:pt idx="12">
                  <c:v>Australia</c:v>
                </c:pt>
                <c:pt idx="13">
                  <c:v>República Popular China</c:v>
                </c:pt>
                <c:pt idx="14">
                  <c:v>Rusia</c:v>
                </c:pt>
              </c:strCache>
            </c:strRef>
          </c:cat>
          <c:val>
            <c:numRef>
              <c:extLst>
                <c:ext xmlns:c15="http://schemas.microsoft.com/office/drawing/2012/chart" uri="{02D57815-91ED-43cb-92C2-25804820EDAC}">
                  <c15:fullRef>
                    <c15:sqref>'Llegadas x nacionalidad'!$EZ$52:$EZ$83</c15:sqref>
                  </c15:fullRef>
                </c:ext>
              </c:extLst>
              <c:f>('Llegadas x nacionalidad'!$EZ$52:$EZ$55,'Llegadas x nacionalidad'!$EZ$57:$EZ$60,'Llegadas x nacionalidad'!$EZ$62:$EZ$65,'Llegadas x nacionalidad'!$EZ$69,'Llegadas x nacionalidad'!$EZ$71,'Llegadas x nacionalidad'!$EZ$80)</c:f>
              <c:numCache>
                <c:formatCode>#,##0</c:formatCode>
                <c:ptCount val="15"/>
                <c:pt idx="0">
                  <c:v>147130</c:v>
                </c:pt>
                <c:pt idx="1">
                  <c:v>71422</c:v>
                </c:pt>
                <c:pt idx="2">
                  <c:v>53856</c:v>
                </c:pt>
                <c:pt idx="3">
                  <c:v>42131</c:v>
                </c:pt>
                <c:pt idx="4">
                  <c:v>20848</c:v>
                </c:pt>
                <c:pt idx="5">
                  <c:v>19222</c:v>
                </c:pt>
                <c:pt idx="6">
                  <c:v>20706</c:v>
                </c:pt>
                <c:pt idx="7">
                  <c:v>17323</c:v>
                </c:pt>
                <c:pt idx="8">
                  <c:v>19702</c:v>
                </c:pt>
                <c:pt idx="9">
                  <c:v>12888</c:v>
                </c:pt>
                <c:pt idx="10">
                  <c:v>18132</c:v>
                </c:pt>
                <c:pt idx="11">
                  <c:v>13708</c:v>
                </c:pt>
                <c:pt idx="12">
                  <c:v>7975</c:v>
                </c:pt>
                <c:pt idx="13">
                  <c:v>8868</c:v>
                </c:pt>
                <c:pt idx="14">
                  <c:v>2560</c:v>
                </c:pt>
              </c:numCache>
            </c:numRef>
          </c:val>
        </c:ser>
        <c:ser>
          <c:idx val="151"/>
          <c:order val="151"/>
          <c:tx>
            <c:strRef>
              <c:f>'Llegadas x nacionalidad'!$FA$49</c:f>
              <c:strCache>
                <c:ptCount val="1"/>
                <c:pt idx="0">
                  <c:v>2015</c:v>
                </c:pt>
              </c:strCache>
            </c:strRef>
          </c:tx>
          <c:spPr>
            <a:solidFill>
              <a:schemeClr val="accent2">
                <a:lumMod val="70000"/>
              </a:schemeClr>
            </a:solidFill>
            <a:ln>
              <a:noFill/>
            </a:ln>
            <a:effectLst/>
          </c:spPr>
          <c:invertIfNegative val="0"/>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Canadá</c:v>
                </c:pt>
                <c:pt idx="5">
                  <c:v>Alemania</c:v>
                </c:pt>
                <c:pt idx="6">
                  <c:v>Argentina</c:v>
                </c:pt>
                <c:pt idx="7">
                  <c:v>Reino Unido</c:v>
                </c:pt>
                <c:pt idx="8">
                  <c:v>Perú</c:v>
                </c:pt>
                <c:pt idx="9">
                  <c:v>Chile</c:v>
                </c:pt>
                <c:pt idx="10">
                  <c:v>México</c:v>
                </c:pt>
                <c:pt idx="11">
                  <c:v>Brasil</c:v>
                </c:pt>
                <c:pt idx="12">
                  <c:v>Australia</c:v>
                </c:pt>
                <c:pt idx="13">
                  <c:v>República Popular China</c:v>
                </c:pt>
                <c:pt idx="14">
                  <c:v>Rusia</c:v>
                </c:pt>
              </c:strCache>
            </c:strRef>
          </c:cat>
          <c:val>
            <c:numRef>
              <c:extLst>
                <c:ext xmlns:c15="http://schemas.microsoft.com/office/drawing/2012/chart" uri="{02D57815-91ED-43cb-92C2-25804820EDAC}">
                  <c15:fullRef>
                    <c15:sqref>'Llegadas x nacionalidad'!$FA$52:$FA$83</c15:sqref>
                  </c15:fullRef>
                </c:ext>
              </c:extLst>
              <c:f>('Llegadas x nacionalidad'!$FA$52:$FA$55,'Llegadas x nacionalidad'!$FA$57:$FA$60,'Llegadas x nacionalidad'!$FA$62:$FA$65,'Llegadas x nacionalidad'!$FA$69,'Llegadas x nacionalidad'!$FA$71,'Llegadas x nacionalidad'!$FA$80)</c:f>
              <c:numCache>
                <c:formatCode>#,##0</c:formatCode>
                <c:ptCount val="15"/>
                <c:pt idx="0">
                  <c:v>161856.125</c:v>
                </c:pt>
                <c:pt idx="1">
                  <c:v>57328.875</c:v>
                </c:pt>
                <c:pt idx="2">
                  <c:v>65131.25</c:v>
                </c:pt>
                <c:pt idx="3">
                  <c:v>43296.125</c:v>
                </c:pt>
                <c:pt idx="4">
                  <c:v>21394</c:v>
                </c:pt>
                <c:pt idx="5">
                  <c:v>18577.25</c:v>
                </c:pt>
                <c:pt idx="6">
                  <c:v>23691.5</c:v>
                </c:pt>
                <c:pt idx="7">
                  <c:v>17409.125</c:v>
                </c:pt>
                <c:pt idx="8">
                  <c:v>14425.375</c:v>
                </c:pt>
                <c:pt idx="9">
                  <c:v>10985.875</c:v>
                </c:pt>
                <c:pt idx="10">
                  <c:v>16802.75</c:v>
                </c:pt>
                <c:pt idx="11">
                  <c:v>12892.625</c:v>
                </c:pt>
                <c:pt idx="12">
                  <c:v>7655.625</c:v>
                </c:pt>
                <c:pt idx="13">
                  <c:v>9623.875</c:v>
                </c:pt>
                <c:pt idx="14">
                  <c:v>2180.75</c:v>
                </c:pt>
              </c:numCache>
            </c:numRef>
          </c:val>
        </c:ser>
        <c:dLbls>
          <c:showLegendKey val="0"/>
          <c:showVal val="0"/>
          <c:showCatName val="0"/>
          <c:showSerName val="0"/>
          <c:showPercent val="0"/>
          <c:showBubbleSize val="0"/>
        </c:dLbls>
        <c:gapWidth val="219"/>
        <c:overlap val="-27"/>
        <c:axId val="334075960"/>
        <c:axId val="334075568"/>
      </c:barChart>
      <c:catAx>
        <c:axId val="334075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34075568"/>
        <c:crosses val="autoZero"/>
        <c:auto val="1"/>
        <c:lblAlgn val="ctr"/>
        <c:lblOffset val="100"/>
        <c:noMultiLvlLbl val="0"/>
      </c:catAx>
      <c:valAx>
        <c:axId val="3340755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34075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r>
              <a:rPr lang="en-US"/>
              <a:t>Mercados Prioritarios Trade</a:t>
            </a:r>
          </a:p>
          <a:p>
            <a:pPr>
              <a:defRPr/>
            </a:pPr>
            <a:r>
              <a:rPr lang="en-US"/>
              <a:t># turistas por nacionalidad</a:t>
            </a:r>
          </a:p>
        </c:rich>
      </c:tx>
      <c:layout/>
      <c:overlay val="0"/>
      <c:spPr>
        <a:noFill/>
        <a:ln>
          <a:noFill/>
        </a:ln>
        <a:effectLst/>
      </c:spPr>
      <c:txPr>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endParaRPr lang="es-ES"/>
        </a:p>
      </c:txPr>
    </c:title>
    <c:autoTitleDeleted val="0"/>
    <c:plotArea>
      <c:layout/>
      <c:lineChart>
        <c:grouping val="standard"/>
        <c:varyColors val="0"/>
        <c:ser>
          <c:idx val="0"/>
          <c:order val="0"/>
          <c:tx>
            <c:strRef>
              <c:f>'Llegadas x nacionalidad'!$C$89</c:f>
              <c:strCache>
                <c:ptCount val="1"/>
                <c:pt idx="0">
                  <c:v>Total Mercados Prioritarios Trade</c:v>
                </c:pt>
              </c:strCache>
            </c:strRef>
          </c:tx>
          <c:spPr>
            <a:ln w="25400" cap="rnd">
              <a:solidFill>
                <a:schemeClr val="lt1"/>
              </a:solidFill>
              <a:round/>
            </a:ln>
            <a:effectLst>
              <a:outerShdw dist="25400" dir="2700000" algn="tl" rotWithShape="0">
                <a:schemeClr val="accent1"/>
              </a:outerShdw>
            </a:effectLst>
          </c:spPr>
          <c:marker>
            <c:symbol val="none"/>
          </c:marker>
          <c:dLbls>
            <c:spPr>
              <a:solidFill>
                <a:schemeClr val="accent1"/>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accent1">
                          <a:lumMod val="60000"/>
                          <a:lumOff val="40000"/>
                        </a:schemeClr>
                      </a:solidFill>
                    </a:ln>
                    <a:effectLst/>
                  </c:spPr>
                </c15:leaderLines>
              </c:ext>
            </c:extLst>
          </c:dLbls>
          <c:cat>
            <c:numRef>
              <c:f>'Llegadas x nacionalidad'!$EW$49:$FA$49</c:f>
              <c:numCache>
                <c:formatCode>General</c:formatCode>
                <c:ptCount val="5"/>
                <c:pt idx="0">
                  <c:v>2011</c:v>
                </c:pt>
                <c:pt idx="1">
                  <c:v>2012</c:v>
                </c:pt>
                <c:pt idx="2">
                  <c:v>2013</c:v>
                </c:pt>
                <c:pt idx="3">
                  <c:v>2014</c:v>
                </c:pt>
                <c:pt idx="4">
                  <c:v>2015</c:v>
                </c:pt>
              </c:numCache>
            </c:numRef>
          </c:cat>
          <c:val>
            <c:numRef>
              <c:f>('Llegadas x nacionalidad'!$EW$89,'Llegadas x nacionalidad'!$EX$89,'Llegadas x nacionalidad'!$EY$89,'Llegadas x nacionalidad'!$EZ$89,'Llegadas x nacionalidad'!$FA$89)</c:f>
              <c:numCache>
                <c:formatCode>#,##0</c:formatCode>
                <c:ptCount val="5"/>
                <c:pt idx="0">
                  <c:v>374584</c:v>
                </c:pt>
                <c:pt idx="1">
                  <c:v>409534</c:v>
                </c:pt>
                <c:pt idx="2">
                  <c:v>434323</c:v>
                </c:pt>
                <c:pt idx="3">
                  <c:v>476471</c:v>
                </c:pt>
                <c:pt idx="4">
                  <c:v>483251.125</c:v>
                </c:pt>
              </c:numCache>
            </c:numRef>
          </c:val>
          <c:smooth val="0"/>
        </c:ser>
        <c:dLbls>
          <c:dLblPos val="ctr"/>
          <c:showLegendKey val="0"/>
          <c:showVal val="1"/>
          <c:showCatName val="0"/>
          <c:showSerName val="0"/>
          <c:showPercent val="0"/>
          <c:showBubbleSize val="0"/>
        </c:dLbls>
        <c:dropLines>
          <c:spPr>
            <a:ln w="9525" cap="flat" cmpd="sng" algn="ctr">
              <a:gradFill>
                <a:gsLst>
                  <a:gs pos="0">
                    <a:schemeClr val="lt1"/>
                  </a:gs>
                  <a:gs pos="100000">
                    <a:schemeClr val="lt1">
                      <a:alpha val="0"/>
                    </a:schemeClr>
                  </a:gs>
                </a:gsLst>
                <a:lin ang="5400000" scaled="0"/>
              </a:gradFill>
              <a:round/>
            </a:ln>
            <a:effectLst/>
          </c:spPr>
        </c:dropLines>
        <c:smooth val="0"/>
        <c:axId val="334071256"/>
        <c:axId val="334069296"/>
      </c:lineChart>
      <c:catAx>
        <c:axId val="3340712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30" baseline="0">
                <a:solidFill>
                  <a:schemeClr val="lt1"/>
                </a:solidFill>
                <a:latin typeface="+mn-lt"/>
                <a:ea typeface="+mn-ea"/>
                <a:cs typeface="+mn-cs"/>
              </a:defRPr>
            </a:pPr>
            <a:endParaRPr lang="es-ES"/>
          </a:p>
        </c:txPr>
        <c:crossAx val="334069296"/>
        <c:crosses val="autoZero"/>
        <c:auto val="1"/>
        <c:lblAlgn val="ctr"/>
        <c:lblOffset val="100"/>
        <c:noMultiLvlLbl val="0"/>
      </c:catAx>
      <c:valAx>
        <c:axId val="334069296"/>
        <c:scaling>
          <c:orientation val="minMax"/>
        </c:scaling>
        <c:delete val="1"/>
        <c:axPos val="l"/>
        <c:numFmt formatCode="#,##0" sourceLinked="1"/>
        <c:majorTickMark val="none"/>
        <c:minorTickMark val="none"/>
        <c:tickLblPos val="nextTo"/>
        <c:crossAx val="334071256"/>
        <c:crosses val="autoZero"/>
        <c:crossBetween val="between"/>
      </c:valAx>
      <c:spPr>
        <a:noFill/>
        <a:ln>
          <a:noFill/>
        </a:ln>
        <a:effectLst/>
      </c:spPr>
    </c:plotArea>
    <c:plotVisOnly val="1"/>
    <c:dispBlanksAs val="gap"/>
    <c:showDLblsOverMax val="0"/>
  </c:chart>
  <c:spPr>
    <a:solidFill>
      <a:schemeClr val="accent1"/>
    </a:solidFill>
    <a:ln w="9525" cap="flat" cmpd="sng" algn="ctr">
      <a:solidFill>
        <a:schemeClr val="lt1">
          <a:lumMod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Mercados Prioritarios Trade</a:t>
            </a:r>
          </a:p>
          <a:p>
            <a:pPr>
              <a:defRPr/>
            </a:pPr>
            <a:r>
              <a:rPr lang="en-US"/>
              <a:t>Variación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plotArea>
      <c:layout/>
      <c:lineChart>
        <c:grouping val="standard"/>
        <c:varyColors val="0"/>
        <c:ser>
          <c:idx val="0"/>
          <c:order val="0"/>
          <c:tx>
            <c:strRef>
              <c:f>'Llegadas x nacionalidad'!$C$89</c:f>
              <c:strCache>
                <c:ptCount val="1"/>
                <c:pt idx="0">
                  <c:v>Total Mercados Prioritarios Trade</c:v>
                </c:pt>
              </c:strCache>
            </c:strRef>
          </c:tx>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'Llegadas x nacionalidad'!$EW$49:$FA$49</c:f>
              <c:numCache>
                <c:formatCode>General</c:formatCode>
                <c:ptCount val="5"/>
                <c:pt idx="0">
                  <c:v>2011</c:v>
                </c:pt>
                <c:pt idx="1">
                  <c:v>2012</c:v>
                </c:pt>
                <c:pt idx="2">
                  <c:v>2013</c:v>
                </c:pt>
                <c:pt idx="3">
                  <c:v>2014</c:v>
                </c:pt>
                <c:pt idx="4">
                  <c:v>2015</c:v>
                </c:pt>
              </c:numCache>
            </c:numRef>
          </c:cat>
          <c:val>
            <c:numRef>
              <c:f>'Llegadas x nacionalidad'!$EW$90:$FA$90</c:f>
              <c:numCache>
                <c:formatCode>0%</c:formatCode>
                <c:ptCount val="5"/>
                <c:pt idx="0">
                  <c:v>4.0178831762075928E-2</c:v>
                </c:pt>
                <c:pt idx="1">
                  <c:v>9.3303504687866967E-2</c:v>
                </c:pt>
                <c:pt idx="2">
                  <c:v>6.0529772863791464E-2</c:v>
                </c:pt>
                <c:pt idx="3">
                  <c:v>9.704298413853274E-2</c:v>
                </c:pt>
                <c:pt idx="4" formatCode="0.00%">
                  <c:v>1.4229879677881696E-2</c:v>
                </c:pt>
              </c:numCache>
            </c:numRef>
          </c:val>
          <c:smooth val="0"/>
        </c:ser>
        <c:dLbls>
          <c:dLblPos val="ctr"/>
          <c:showLegendKey val="0"/>
          <c:showVal val="1"/>
          <c:showCatName val="0"/>
          <c:showSerName val="0"/>
          <c:showPercent val="0"/>
          <c:showBubbleSize val="0"/>
        </c:dLbls>
        <c:marker val="1"/>
        <c:smooth val="0"/>
        <c:axId val="334061456"/>
        <c:axId val="334066552"/>
      </c:lineChart>
      <c:catAx>
        <c:axId val="33406145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S"/>
          </a:p>
        </c:txPr>
        <c:crossAx val="334066552"/>
        <c:crosses val="autoZero"/>
        <c:auto val="1"/>
        <c:lblAlgn val="ctr"/>
        <c:lblOffset val="100"/>
        <c:noMultiLvlLbl val="0"/>
      </c:catAx>
      <c:valAx>
        <c:axId val="33406655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33406145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C" baseline="0"/>
              <a:t>Tasa de crecimiento interanual</a:t>
            </a:r>
          </a:p>
        </c:rich>
      </c:tx>
      <c:overlay val="0"/>
    </c:title>
    <c:autoTitleDeleted val="0"/>
    <c:plotArea>
      <c:layout/>
      <c:lineChart>
        <c:grouping val="standard"/>
        <c:varyColors val="0"/>
        <c:ser>
          <c:idx val="1"/>
          <c:order val="0"/>
          <c:marker>
            <c:symbol val="circle"/>
            <c:size val="5"/>
            <c:spPr>
              <a:solidFill>
                <a:schemeClr val="tx2">
                  <a:lumMod val="75000"/>
                </a:schemeClr>
              </a:solidFill>
            </c:spPr>
          </c:marker>
          <c:dPt>
            <c:idx val="5"/>
            <c:marker>
              <c:symbol val="square"/>
              <c:size val="10"/>
            </c:marker>
            <c:bubble3D val="0"/>
          </c:dPt>
          <c:dPt>
            <c:idx val="6"/>
            <c:marker>
              <c:symbol val="triangle"/>
              <c:size val="7"/>
            </c:marker>
            <c:bubble3D val="0"/>
          </c:dPt>
          <c:dLbls>
            <c:dLbl>
              <c:idx val="1"/>
              <c:layout>
                <c:manualLayout>
                  <c:x val="-2.0223907547851364E-2"/>
                  <c:y val="-9.964412811388033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'Proyecciones llegadas'!$C$39:$O$39</c:f>
              <c:strCache>
                <c:ptCount val="13"/>
                <c:pt idx="0">
                  <c:v>2008</c:v>
                </c:pt>
                <c:pt idx="1">
                  <c:v>2009</c:v>
                </c:pt>
                <c:pt idx="2">
                  <c:v>2010</c:v>
                </c:pt>
                <c:pt idx="3">
                  <c:v>2011</c:v>
                </c:pt>
                <c:pt idx="4">
                  <c:v>2012</c:v>
                </c:pt>
                <c:pt idx="5">
                  <c:v>2013</c:v>
                </c:pt>
                <c:pt idx="6">
                  <c:v>2014</c:v>
                </c:pt>
                <c:pt idx="7">
                  <c:v>2015</c:v>
                </c:pt>
                <c:pt idx="8">
                  <c:v>2016 (estimado) </c:v>
                </c:pt>
                <c:pt idx="9">
                  <c:v>2017 (estimado) </c:v>
                </c:pt>
                <c:pt idx="10">
                  <c:v>2018 (estimado) </c:v>
                </c:pt>
                <c:pt idx="11">
                  <c:v>2019 (estimado) </c:v>
                </c:pt>
                <c:pt idx="12">
                  <c:v>2020 (estimado) </c:v>
                </c:pt>
              </c:strCache>
            </c:strRef>
          </c:cat>
          <c:val>
            <c:numRef>
              <c:f>'Proyecciones llegadas'!$C$41:$O$41</c:f>
              <c:numCache>
                <c:formatCode>0%</c:formatCode>
                <c:ptCount val="13"/>
                <c:pt idx="0">
                  <c:v>0.12838486261915083</c:v>
                </c:pt>
                <c:pt idx="1">
                  <c:v>-2.0432705053457179E-2</c:v>
                </c:pt>
                <c:pt idx="2">
                  <c:v>2.6752406006083973E-2</c:v>
                </c:pt>
                <c:pt idx="3">
                  <c:v>2.7744448263573362E-2</c:v>
                </c:pt>
                <c:pt idx="4">
                  <c:v>9.4546737850292883E-2</c:v>
                </c:pt>
                <c:pt idx="5">
                  <c:v>0.17902065392214572</c:v>
                </c:pt>
                <c:pt idx="6">
                  <c:v>0.1177948289074946</c:v>
                </c:pt>
                <c:pt idx="7">
                  <c:v>5.4083706234491213E-3</c:v>
                </c:pt>
                <c:pt idx="8">
                  <c:v>3.0000000000000027E-2</c:v>
                </c:pt>
                <c:pt idx="9">
                  <c:v>5.9999999999999831E-2</c:v>
                </c:pt>
                <c:pt idx="10">
                  <c:v>5.9999999999999831E-2</c:v>
                </c:pt>
                <c:pt idx="11">
                  <c:v>6.0000000000000053E-2</c:v>
                </c:pt>
                <c:pt idx="12">
                  <c:v>5.0000000000000044E-2</c:v>
                </c:pt>
              </c:numCache>
            </c:numRef>
          </c:val>
          <c:smooth val="0"/>
        </c:ser>
        <c:dLbls>
          <c:showLegendKey val="0"/>
          <c:showVal val="1"/>
          <c:showCatName val="0"/>
          <c:showSerName val="0"/>
          <c:showPercent val="0"/>
          <c:showBubbleSize val="0"/>
        </c:dLbls>
        <c:marker val="1"/>
        <c:smooth val="0"/>
        <c:axId val="334072824"/>
        <c:axId val="334071648"/>
      </c:lineChart>
      <c:catAx>
        <c:axId val="334072824"/>
        <c:scaling>
          <c:orientation val="minMax"/>
        </c:scaling>
        <c:delete val="0"/>
        <c:axPos val="b"/>
        <c:numFmt formatCode="General" sourceLinked="1"/>
        <c:majorTickMark val="none"/>
        <c:minorTickMark val="none"/>
        <c:tickLblPos val="nextTo"/>
        <c:crossAx val="334071648"/>
        <c:crosses val="autoZero"/>
        <c:auto val="1"/>
        <c:lblAlgn val="ctr"/>
        <c:lblOffset val="100"/>
        <c:noMultiLvlLbl val="0"/>
      </c:catAx>
      <c:valAx>
        <c:axId val="334071648"/>
        <c:scaling>
          <c:orientation val="minMax"/>
        </c:scaling>
        <c:delete val="1"/>
        <c:axPos val="l"/>
        <c:numFmt formatCode="0%" sourceLinked="0"/>
        <c:majorTickMark val="none"/>
        <c:minorTickMark val="none"/>
        <c:tickLblPos val="none"/>
        <c:crossAx val="334072824"/>
        <c:crosses val="autoZero"/>
        <c:crossBetween val="between"/>
      </c:valAx>
    </c:plotArea>
    <c:plotVisOnly val="1"/>
    <c:dispBlanksAs val="gap"/>
    <c:showDLblsOverMax val="0"/>
  </c:chart>
  <c:printSettings>
    <c:headerFooter/>
    <c:pageMargins b="0.75000000000000633" l="0.70000000000000062" r="0.70000000000000062" t="0.75000000000000633"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r>
              <a:rPr lang="en-US"/>
              <a:t>Proyección de llegada de turistas al DMQ</a:t>
            </a:r>
          </a:p>
        </c:rich>
      </c:tx>
      <c:overlay val="0"/>
      <c:spPr>
        <a:noFill/>
        <a:ln>
          <a:noFill/>
        </a:ln>
        <a:effectLst/>
      </c:spPr>
      <c:txPr>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endParaRPr lang="es-ES"/>
        </a:p>
      </c:txPr>
    </c:title>
    <c:autoTitleDeleted val="0"/>
    <c:plotArea>
      <c:layout/>
      <c:lineChart>
        <c:grouping val="standard"/>
        <c:varyColors val="0"/>
        <c:ser>
          <c:idx val="0"/>
          <c:order val="0"/>
          <c:tx>
            <c:strRef>
              <c:f>'Proyecciones llegadas'!$A$38:$M$38</c:f>
              <c:strCache>
                <c:ptCount val="13"/>
                <c:pt idx="0">
                  <c:v>LLEGADAS INTERNACIONALES DE TURISTAS NO RESIDENTES</c:v>
                </c:pt>
              </c:strCache>
            </c:strRef>
          </c:tx>
          <c:spPr>
            <a:ln w="25400" cap="rnd">
              <a:solidFill>
                <a:schemeClr val="lt1"/>
              </a:solidFill>
              <a:round/>
            </a:ln>
            <a:effectLst>
              <a:outerShdw dist="25400" dir="2700000" algn="tl" rotWithShape="0">
                <a:schemeClr val="accent1"/>
              </a:outerShdw>
            </a:effectLst>
          </c:spPr>
          <c:marker>
            <c:symbol val="none"/>
          </c:marker>
          <c:dLbls>
            <c:spPr>
              <a:solidFill>
                <a:schemeClr val="accent1"/>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accent1">
                          <a:lumMod val="60000"/>
                          <a:lumOff val="40000"/>
                        </a:schemeClr>
                      </a:solidFill>
                    </a:ln>
                    <a:effectLst/>
                  </c:spPr>
                </c15:leaderLines>
              </c:ext>
            </c:extLst>
          </c:dLbls>
          <c:cat>
            <c:strRef>
              <c:f>'Proyecciones llegadas'!$C$39:$O$39</c:f>
              <c:strCache>
                <c:ptCount val="13"/>
                <c:pt idx="0">
                  <c:v>2008</c:v>
                </c:pt>
                <c:pt idx="1">
                  <c:v>2009</c:v>
                </c:pt>
                <c:pt idx="2">
                  <c:v>2010</c:v>
                </c:pt>
                <c:pt idx="3">
                  <c:v>2011</c:v>
                </c:pt>
                <c:pt idx="4">
                  <c:v>2012</c:v>
                </c:pt>
                <c:pt idx="5">
                  <c:v>2013</c:v>
                </c:pt>
                <c:pt idx="6">
                  <c:v>2014</c:v>
                </c:pt>
                <c:pt idx="7">
                  <c:v>2015</c:v>
                </c:pt>
                <c:pt idx="8">
                  <c:v>2016 (estimado) </c:v>
                </c:pt>
                <c:pt idx="9">
                  <c:v>2017 (estimado) </c:v>
                </c:pt>
                <c:pt idx="10">
                  <c:v>2018 (estimado) </c:v>
                </c:pt>
                <c:pt idx="11">
                  <c:v>2019 (estimado) </c:v>
                </c:pt>
                <c:pt idx="12">
                  <c:v>2020 (estimado) </c:v>
                </c:pt>
              </c:strCache>
            </c:strRef>
          </c:cat>
          <c:val>
            <c:numRef>
              <c:f>'Proyecciones llegadas'!$C$40:$O$40</c:f>
              <c:numCache>
                <c:formatCode>#,##0</c:formatCode>
                <c:ptCount val="13"/>
                <c:pt idx="0">
                  <c:v>471499</c:v>
                </c:pt>
                <c:pt idx="1">
                  <c:v>461865</c:v>
                </c:pt>
                <c:pt idx="2">
                  <c:v>474221</c:v>
                </c:pt>
                <c:pt idx="3">
                  <c:v>487378</c:v>
                </c:pt>
                <c:pt idx="4">
                  <c:v>533458</c:v>
                </c:pt>
                <c:pt idx="5">
                  <c:v>628958</c:v>
                </c:pt>
                <c:pt idx="6" formatCode="_(* #,##0_);_(* \(#,##0\);_(* &quot;-&quot;??_);_(@_)">
                  <c:v>703046</c:v>
                </c:pt>
                <c:pt idx="7" formatCode="_(* #,##0_);_(* \(#,##0\);_(* &quot;-&quot;??_);_(@_)">
                  <c:v>706848.33333333337</c:v>
                </c:pt>
                <c:pt idx="8" formatCode="_(* #,##0_);_(* \(#,##0\);_(* &quot;-&quot;??_);_(@_)">
                  <c:v>728053.78333333333</c:v>
                </c:pt>
                <c:pt idx="9" formatCode="_(* #,##0_);_(* \(#,##0\);_(* &quot;-&quot;??_);_(@_)">
                  <c:v>771737.01033333328</c:v>
                </c:pt>
                <c:pt idx="10" formatCode="_(* #,##0_);_(* \(#,##0\);_(* &quot;-&quot;??_);_(@_)">
                  <c:v>818041.2309533332</c:v>
                </c:pt>
                <c:pt idx="11">
                  <c:v>867123.70481053332</c:v>
                </c:pt>
                <c:pt idx="12" formatCode="_(* #,##0_);_(* \(#,##0\);_(* &quot;-&quot;??_);_(@_)">
                  <c:v>910479.89005106001</c:v>
                </c:pt>
              </c:numCache>
            </c:numRef>
          </c:val>
          <c:smooth val="0"/>
        </c:ser>
        <c:dLbls>
          <c:dLblPos val="ctr"/>
          <c:showLegendKey val="0"/>
          <c:showVal val="1"/>
          <c:showCatName val="0"/>
          <c:showSerName val="0"/>
          <c:showPercent val="0"/>
          <c:showBubbleSize val="0"/>
        </c:dLbls>
        <c:dropLines>
          <c:spPr>
            <a:ln w="9525" cap="flat" cmpd="sng" algn="ctr">
              <a:gradFill>
                <a:gsLst>
                  <a:gs pos="0">
                    <a:schemeClr val="lt1"/>
                  </a:gs>
                  <a:gs pos="100000">
                    <a:schemeClr val="lt1">
                      <a:alpha val="0"/>
                    </a:schemeClr>
                  </a:gs>
                </a:gsLst>
                <a:lin ang="5400000" scaled="0"/>
              </a:gradFill>
              <a:round/>
            </a:ln>
            <a:effectLst/>
          </c:spPr>
        </c:dropLines>
        <c:smooth val="0"/>
        <c:axId val="334073608"/>
        <c:axId val="334065768"/>
      </c:lineChart>
      <c:catAx>
        <c:axId val="33407360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30" baseline="0">
                <a:solidFill>
                  <a:schemeClr val="lt1"/>
                </a:solidFill>
                <a:latin typeface="+mn-lt"/>
                <a:ea typeface="+mn-ea"/>
                <a:cs typeface="+mn-cs"/>
              </a:defRPr>
            </a:pPr>
            <a:endParaRPr lang="es-ES"/>
          </a:p>
        </c:txPr>
        <c:crossAx val="334065768"/>
        <c:crosses val="autoZero"/>
        <c:auto val="1"/>
        <c:lblAlgn val="ctr"/>
        <c:lblOffset val="100"/>
        <c:noMultiLvlLbl val="0"/>
      </c:catAx>
      <c:valAx>
        <c:axId val="334065768"/>
        <c:scaling>
          <c:orientation val="minMax"/>
        </c:scaling>
        <c:delete val="1"/>
        <c:axPos val="l"/>
        <c:numFmt formatCode="#,##0" sourceLinked="1"/>
        <c:majorTickMark val="none"/>
        <c:minorTickMark val="none"/>
        <c:tickLblPos val="nextTo"/>
        <c:crossAx val="33407360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s-ES"/>
        </a:p>
      </c:txPr>
    </c:legend>
    <c:plotVisOnly val="1"/>
    <c:dispBlanksAs val="gap"/>
    <c:showDLblsOverMax val="0"/>
  </c:chart>
  <c:spPr>
    <a:solidFill>
      <a:schemeClr val="accent1"/>
    </a:solidFill>
    <a:ln w="9525" cap="flat" cmpd="sng" algn="ctr">
      <a:solidFill>
        <a:schemeClr val="lt1">
          <a:lumMod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sz="1800" b="1" i="0" baseline="0">
                <a:effectLst/>
              </a:rPr>
              <a:t>PRINCIPALES NACIONALIDADES DE VISITANTES DEL DMQ</a:t>
            </a:r>
            <a:endParaRPr lang="es-EC">
              <a:effectLst/>
            </a:endParaRPr>
          </a:p>
          <a:p>
            <a:pPr>
              <a:defRPr/>
            </a:pPr>
            <a:r>
              <a:rPr lang="es-EC" sz="1800" b="1" i="0" baseline="0">
                <a:effectLst/>
              </a:rPr>
              <a:t>2015 (e) </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cat>
            <c:strRef>
              <c:f>'Turistas x Nacionalidad'!$A$4:$A$22</c:f>
              <c:strCache>
                <c:ptCount val="19"/>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strCache>
            </c:strRef>
          </c:cat>
          <c:val>
            <c:numRef>
              <c:f>'Turistas x Nacionalidad'!$J$4:$J$22</c:f>
              <c:numCache>
                <c:formatCode>#,##0</c:formatCode>
                <c:ptCount val="19"/>
                <c:pt idx="0">
                  <c:v>159881</c:v>
                </c:pt>
                <c:pt idx="1">
                  <c:v>63251</c:v>
                </c:pt>
                <c:pt idx="2">
                  <c:v>63954</c:v>
                </c:pt>
                <c:pt idx="3">
                  <c:v>43780</c:v>
                </c:pt>
                <c:pt idx="4">
                  <c:v>65277</c:v>
                </c:pt>
                <c:pt idx="5">
                  <c:v>21734</c:v>
                </c:pt>
                <c:pt idx="6">
                  <c:v>18867</c:v>
                </c:pt>
                <c:pt idx="7">
                  <c:v>24093</c:v>
                </c:pt>
                <c:pt idx="8">
                  <c:v>17378</c:v>
                </c:pt>
                <c:pt idx="9">
                  <c:v>13965</c:v>
                </c:pt>
                <c:pt idx="10">
                  <c:v>15375</c:v>
                </c:pt>
                <c:pt idx="11">
                  <c:v>12000</c:v>
                </c:pt>
                <c:pt idx="12">
                  <c:v>17878</c:v>
                </c:pt>
                <c:pt idx="13">
                  <c:v>13904</c:v>
                </c:pt>
                <c:pt idx="14">
                  <c:v>50093</c:v>
                </c:pt>
                <c:pt idx="15">
                  <c:v>8290</c:v>
                </c:pt>
                <c:pt idx="16">
                  <c:v>11680</c:v>
                </c:pt>
                <c:pt idx="17">
                  <c:v>7809</c:v>
                </c:pt>
                <c:pt idx="18">
                  <c:v>6614</c:v>
                </c:pt>
              </c:numCache>
            </c:numRef>
          </c:val>
        </c:ser>
        <c:dLbls>
          <c:showLegendKey val="0"/>
          <c:showVal val="0"/>
          <c:showCatName val="0"/>
          <c:showSerName val="0"/>
          <c:showPercent val="0"/>
          <c:showBubbleSize val="0"/>
        </c:dLbls>
        <c:gapWidth val="219"/>
        <c:overlap val="-27"/>
        <c:axId val="334063024"/>
        <c:axId val="334067336"/>
      </c:barChart>
      <c:catAx>
        <c:axId val="334063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S"/>
          </a:p>
        </c:txPr>
        <c:crossAx val="334067336"/>
        <c:crosses val="autoZero"/>
        <c:auto val="1"/>
        <c:lblAlgn val="ctr"/>
        <c:lblOffset val="100"/>
        <c:noMultiLvlLbl val="0"/>
      </c:catAx>
      <c:valAx>
        <c:axId val="334067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S"/>
          </a:p>
        </c:txPr>
        <c:crossAx val="334063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s-EC"/>
              <a:t>Llegadas de Turistas al DMQ </a:t>
            </a:r>
          </a:p>
          <a:p>
            <a:pPr>
              <a:defRPr/>
            </a:pPr>
            <a:r>
              <a:rPr lang="es-EC"/>
              <a:t>2012 - 2016</a:t>
            </a:r>
          </a:p>
        </c:rich>
      </c:tx>
      <c:layout/>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ES"/>
        </a:p>
      </c:txPr>
    </c:title>
    <c:autoTitleDeleted val="0"/>
    <c:plotArea>
      <c:layout>
        <c:manualLayout>
          <c:layoutTarget val="inner"/>
          <c:xMode val="edge"/>
          <c:yMode val="edge"/>
          <c:x val="2.351601975479635E-2"/>
          <c:y val="0.14336549767816492"/>
          <c:w val="0.96160557936618174"/>
          <c:h val="0.74644257051427576"/>
        </c:manualLayout>
      </c:layout>
      <c:lineChart>
        <c:grouping val="standard"/>
        <c:varyColors val="0"/>
        <c:ser>
          <c:idx val="1"/>
          <c:order val="0"/>
          <c:tx>
            <c:strRef>
              <c:f>Llegadas!$G$3</c:f>
              <c:strCache>
                <c:ptCount val="1"/>
                <c:pt idx="0">
                  <c:v>2012</c:v>
                </c:pt>
              </c:strCache>
            </c:strRef>
          </c:tx>
          <c:spPr>
            <a:ln w="22225" cap="rnd">
              <a:solidFill>
                <a:srgbClr val="92D050"/>
              </a:solidFill>
              <a:round/>
            </a:ln>
            <a:effectLst/>
          </c:spPr>
          <c:marker>
            <c:symbol val="none"/>
          </c:marker>
          <c:dLbls>
            <c:dLbl>
              <c:idx val="5"/>
              <c:layout>
                <c:manualLayout>
                  <c:x val="0"/>
                  <c:y val="1.7723954885902744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Llegadas!$G$4:$G$15</c:f>
              <c:numCache>
                <c:formatCode>#,##0</c:formatCode>
                <c:ptCount val="12"/>
                <c:pt idx="0">
                  <c:v>37773</c:v>
                </c:pt>
                <c:pt idx="1">
                  <c:v>35654</c:v>
                </c:pt>
                <c:pt idx="2">
                  <c:v>40663</c:v>
                </c:pt>
                <c:pt idx="3">
                  <c:v>36524</c:v>
                </c:pt>
                <c:pt idx="4">
                  <c:v>40720</c:v>
                </c:pt>
                <c:pt idx="5">
                  <c:v>54166</c:v>
                </c:pt>
                <c:pt idx="6">
                  <c:v>56168</c:v>
                </c:pt>
                <c:pt idx="7">
                  <c:v>46212</c:v>
                </c:pt>
                <c:pt idx="8">
                  <c:v>39747</c:v>
                </c:pt>
                <c:pt idx="9">
                  <c:v>44864</c:v>
                </c:pt>
                <c:pt idx="10">
                  <c:v>46422</c:v>
                </c:pt>
                <c:pt idx="11">
                  <c:v>54545</c:v>
                </c:pt>
              </c:numCache>
            </c:numRef>
          </c:val>
          <c:smooth val="0"/>
        </c:ser>
        <c:ser>
          <c:idx val="4"/>
          <c:order val="1"/>
          <c:tx>
            <c:strRef>
              <c:f>Llegadas!$H$3</c:f>
              <c:strCache>
                <c:ptCount val="1"/>
                <c:pt idx="0">
                  <c:v>2013</c:v>
                </c:pt>
              </c:strCache>
            </c:strRef>
          </c:tx>
          <c:spPr>
            <a:ln w="22225" cap="rnd">
              <a:solidFill>
                <a:schemeClr val="bg2">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Llegadas!$A$4:$A$15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Llegadas!$H$4:$H$15</c:f>
              <c:numCache>
                <c:formatCode>#,##0</c:formatCode>
                <c:ptCount val="12"/>
                <c:pt idx="0">
                  <c:v>46137</c:v>
                </c:pt>
                <c:pt idx="1">
                  <c:v>43174</c:v>
                </c:pt>
                <c:pt idx="2">
                  <c:v>49027</c:v>
                </c:pt>
                <c:pt idx="3">
                  <c:v>41634</c:v>
                </c:pt>
                <c:pt idx="4">
                  <c:v>48103</c:v>
                </c:pt>
                <c:pt idx="5">
                  <c:v>61054</c:v>
                </c:pt>
                <c:pt idx="6">
                  <c:v>64119</c:v>
                </c:pt>
                <c:pt idx="7">
                  <c:v>52709</c:v>
                </c:pt>
                <c:pt idx="8">
                  <c:v>49386</c:v>
                </c:pt>
                <c:pt idx="9">
                  <c:v>52967</c:v>
                </c:pt>
                <c:pt idx="10">
                  <c:v>56278</c:v>
                </c:pt>
                <c:pt idx="11">
                  <c:v>64370</c:v>
                </c:pt>
              </c:numCache>
            </c:numRef>
          </c:val>
          <c:smooth val="0"/>
        </c:ser>
        <c:ser>
          <c:idx val="0"/>
          <c:order val="2"/>
          <c:tx>
            <c:strRef>
              <c:f>Llegadas!$I$3</c:f>
              <c:strCache>
                <c:ptCount val="1"/>
                <c:pt idx="0">
                  <c:v>2014</c:v>
                </c:pt>
              </c:strCache>
            </c:strRef>
          </c:tx>
          <c:spPr>
            <a:ln w="22225" cap="rnd">
              <a:solidFill>
                <a:srgbClr val="FFFF00"/>
              </a:solidFill>
              <a:round/>
            </a:ln>
            <a:effectLst/>
          </c:spPr>
          <c:marker>
            <c:symbol val="none"/>
          </c:marker>
          <c:dLbls>
            <c:dLbl>
              <c:idx val="0"/>
              <c:layout>
                <c:manualLayout>
                  <c:x val="-1.9054453636333478E-2"/>
                  <c:y val="-5.735803982586024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1166634953139425E-2"/>
                  <c:y val="-5.247426407028463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2240666406917835E-2"/>
                  <c:y val="-4.51446712873467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1232840716544608E-2"/>
                  <c:y val="-3.604727552768493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6083621020329975E-2"/>
                  <c:y val="-4.790419161676648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3.5591759315471073E-2"/>
                  <c:y val="-7.433725085894318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6992738374885869E-2"/>
                  <c:y val="-3.85068917815296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5.6191841050307542E-3"/>
                  <c:y val="-4.111838392957905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4.825453927506205E-3"/>
                  <c:y val="-4.134365803477641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6.7886917576972404E-3"/>
                  <c:y val="-3.267407741789865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2.2766416846204975E-2"/>
                  <c:y val="-3.592399518344301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4881481128546285E-2"/>
                  <c:y val="-1.9471632228806476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Llegadas!$A$4:$A$15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Llegadas!$I$4:$I$15</c:f>
              <c:numCache>
                <c:formatCode>#,##0</c:formatCode>
                <c:ptCount val="12"/>
                <c:pt idx="0">
                  <c:v>51688</c:v>
                </c:pt>
                <c:pt idx="1">
                  <c:v>53622</c:v>
                </c:pt>
                <c:pt idx="2">
                  <c:v>51748</c:v>
                </c:pt>
                <c:pt idx="3">
                  <c:v>49570</c:v>
                </c:pt>
                <c:pt idx="4">
                  <c:v>52174</c:v>
                </c:pt>
                <c:pt idx="5">
                  <c:v>58795</c:v>
                </c:pt>
                <c:pt idx="6">
                  <c:v>71099</c:v>
                </c:pt>
                <c:pt idx="7">
                  <c:v>57790</c:v>
                </c:pt>
                <c:pt idx="8">
                  <c:v>55854</c:v>
                </c:pt>
                <c:pt idx="9">
                  <c:v>59469</c:v>
                </c:pt>
                <c:pt idx="10">
                  <c:v>63281</c:v>
                </c:pt>
                <c:pt idx="11">
                  <c:v>77956</c:v>
                </c:pt>
              </c:numCache>
            </c:numRef>
          </c:val>
          <c:smooth val="0"/>
        </c:ser>
        <c:ser>
          <c:idx val="3"/>
          <c:order val="3"/>
          <c:tx>
            <c:strRef>
              <c:f>Llegadas!$J$3</c:f>
              <c:strCache>
                <c:ptCount val="1"/>
                <c:pt idx="0">
                  <c:v>2015</c:v>
                </c:pt>
              </c:strCache>
            </c:strRef>
          </c:tx>
          <c:spPr>
            <a:ln w="22225" cap="rnd">
              <a:solidFill>
                <a:sysClr val="windowText" lastClr="000000"/>
              </a:solidFill>
              <a:round/>
            </a:ln>
            <a:effectLst/>
          </c:spPr>
          <c:marker>
            <c:symbol val="none"/>
          </c:marker>
          <c:dLbls>
            <c:dLbl>
              <c:idx val="0"/>
              <c:layout>
                <c:manualLayout>
                  <c:x val="-2.3964649311794713E-3"/>
                  <c:y val="-8.290152734640697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1982324655897334E-2"/>
                  <c:y val="-6.355783763224540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1893947935384138E-3"/>
                  <c:y val="-6.63212218771255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8.290152734640697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1893947935384138E-3"/>
                  <c:y val="-6.908460612200585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6775254518256299E-2"/>
                  <c:y val="-9.948183281568841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7973486983846033E-2"/>
                  <c:y val="-6.079445338736513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3.9541671364461274E-2"/>
                  <c:y val="-0.12869872282328074"/>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7973486983846033E-2"/>
                  <c:y val="-2.990076163883110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2.9955811639743389E-2"/>
                  <c:y val="-2.373968823637492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1.1982324655897356E-2"/>
                  <c:y val="-6.63212218771255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5577022052666563E-2"/>
                  <c:y val="-5.8031069142484876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val>
            <c:numRef>
              <c:f>Llegadas!$J$4:$J$15</c:f>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55313.333333333328</c:v>
                </c:pt>
                <c:pt idx="11">
                  <c:v>68875</c:v>
                </c:pt>
              </c:numCache>
            </c:numRef>
          </c:val>
          <c:smooth val="0"/>
        </c:ser>
        <c:ser>
          <c:idx val="2"/>
          <c:order val="4"/>
          <c:tx>
            <c:strRef>
              <c:f>Llegadas!$K$3</c:f>
              <c:strCache>
                <c:ptCount val="1"/>
                <c:pt idx="0">
                  <c:v>2016
(estimado)</c:v>
                </c:pt>
              </c:strCache>
            </c:strRef>
          </c:tx>
          <c:spPr>
            <a:ln w="22225" cap="rnd">
              <a:solidFill>
                <a:srgbClr val="FF0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dk1">
                          <a:lumMod val="35000"/>
                          <a:lumOff val="65000"/>
                        </a:schemeClr>
                      </a:solidFill>
                      <a:round/>
                    </a:ln>
                    <a:effectLst/>
                  </c:spPr>
                </c15:leaderLines>
              </c:ext>
            </c:extLst>
          </c:dLbls>
          <c:val>
            <c:numRef>
              <c:f>Llegadas!$K$4:$K$15</c:f>
              <c:numCache>
                <c:formatCode>#,##0</c:formatCode>
                <c:ptCount val="12"/>
                <c:pt idx="0">
                  <c:v>52833</c:v>
                </c:pt>
                <c:pt idx="1">
                  <c:v>51438</c:v>
                </c:pt>
                <c:pt idx="2">
                  <c:v>54420</c:v>
                </c:pt>
              </c:numCache>
            </c:numRef>
          </c:val>
          <c:smooth val="0"/>
        </c:ser>
        <c:dLbls>
          <c:showLegendKey val="0"/>
          <c:showVal val="1"/>
          <c:showCatName val="0"/>
          <c:showSerName val="0"/>
          <c:showPercent val="0"/>
          <c:showBubbleSize val="0"/>
        </c:dLbls>
        <c:smooth val="0"/>
        <c:axId val="303850312"/>
        <c:axId val="303846000"/>
      </c:lineChart>
      <c:catAx>
        <c:axId val="303850312"/>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ES"/>
          </a:p>
        </c:txPr>
        <c:crossAx val="303846000"/>
        <c:crosses val="autoZero"/>
        <c:auto val="1"/>
        <c:lblAlgn val="ctr"/>
        <c:lblOffset val="100"/>
        <c:noMultiLvlLbl val="0"/>
      </c:catAx>
      <c:valAx>
        <c:axId val="303846000"/>
        <c:scaling>
          <c:orientation val="minMax"/>
        </c:scaling>
        <c:delete val="0"/>
        <c:axPos val="l"/>
        <c:majorGridlines>
          <c:spPr>
            <a:ln w="9525" cap="flat" cmpd="sng" algn="ctr">
              <a:solidFill>
                <a:schemeClr val="dk1">
                  <a:lumMod val="15000"/>
                  <a:lumOff val="85000"/>
                  <a:alpha val="54000"/>
                </a:schemeClr>
              </a:solidFill>
              <a:round/>
            </a:ln>
            <a:effectLst/>
          </c:spPr>
        </c:majorGridlines>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crossAx val="303850312"/>
        <c:crosses val="autoZero"/>
        <c:crossBetween val="between"/>
        <c:majorUnit val="10000"/>
      </c:valAx>
      <c:spPr>
        <a:pattFill prst="ltDnDiag">
          <a:fgClr>
            <a:schemeClr val="dk1">
              <a:lumMod val="15000"/>
              <a:lumOff val="85000"/>
            </a:schemeClr>
          </a:fgClr>
          <a:bgClr>
            <a:schemeClr val="lt1"/>
          </a:bgClr>
        </a:patt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000000000000533" l="0.70000000000000062" r="0.70000000000000062" t="0.75000000000000533" header="0.30000000000000032" footer="0.30000000000000032"/>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Nacionalidad del Turista de Quito</a:t>
            </a:r>
          </a:p>
          <a:p>
            <a:pPr>
              <a:defRPr/>
            </a:pPr>
            <a:r>
              <a:rPr lang="en-US" sz="1800" b="1" i="0" baseline="0">
                <a:effectLst/>
              </a:rPr>
              <a:t>2015 (e)</a:t>
            </a:r>
            <a:endParaRPr lang="es-EC">
              <a:effectLst/>
            </a:endParaRPr>
          </a:p>
        </c:rich>
      </c:tx>
      <c:layout>
        <c:manualLayout>
          <c:xMode val="edge"/>
          <c:yMode val="edge"/>
          <c:x val="0.33058311575282856"/>
          <c:y val="1.960784919186326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583143164545685E-2"/>
          <c:y val="0.24304531204116475"/>
          <c:w val="0.8908094889778122"/>
          <c:h val="0.73341940201309319"/>
        </c:manualLayout>
      </c:layout>
      <c:pie3DChart>
        <c:varyColors val="1"/>
        <c:ser>
          <c:idx val="0"/>
          <c:order val="0"/>
          <c:dPt>
            <c:idx val="0"/>
            <c:bubble3D val="0"/>
            <c:explosion val="15"/>
            <c:spPr>
              <a:solidFill>
                <a:schemeClr val="accent1"/>
              </a:solidFill>
              <a:ln w="25400">
                <a:solidFill>
                  <a:schemeClr val="lt1"/>
                </a:solidFill>
              </a:ln>
              <a:effectLst/>
              <a:sp3d contourW="25400">
                <a:contourClr>
                  <a:schemeClr val="lt1"/>
                </a:contourClr>
              </a:sp3d>
            </c:spPr>
          </c:dPt>
          <c:dPt>
            <c:idx val="1"/>
            <c:bubble3D val="0"/>
            <c:explosion val="21"/>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explosion val="19"/>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Pt>
            <c:idx val="5"/>
            <c:bubble3D val="0"/>
            <c:spPr>
              <a:solidFill>
                <a:schemeClr val="accent6"/>
              </a:solidFill>
              <a:ln w="25400">
                <a:solidFill>
                  <a:schemeClr val="lt1"/>
                </a:solidFill>
              </a:ln>
              <a:effectLst/>
              <a:sp3d contourW="25400">
                <a:contourClr>
                  <a:schemeClr val="lt1"/>
                </a:contourClr>
              </a:sp3d>
            </c:spPr>
          </c:dPt>
          <c:dPt>
            <c:idx val="6"/>
            <c:bubble3D val="0"/>
            <c:spPr>
              <a:solidFill>
                <a:schemeClr val="accent1">
                  <a:lumMod val="60000"/>
                </a:schemeClr>
              </a:solidFill>
              <a:ln w="25400">
                <a:solidFill>
                  <a:schemeClr val="lt1"/>
                </a:solidFill>
              </a:ln>
              <a:effectLst/>
              <a:sp3d contourW="25400">
                <a:contourClr>
                  <a:schemeClr val="lt1"/>
                </a:contourClr>
              </a:sp3d>
            </c:spPr>
          </c:dPt>
          <c:dPt>
            <c:idx val="7"/>
            <c:bubble3D val="0"/>
            <c:spPr>
              <a:solidFill>
                <a:schemeClr val="accent2">
                  <a:lumMod val="60000"/>
                </a:schemeClr>
              </a:solidFill>
              <a:ln w="25400">
                <a:solidFill>
                  <a:schemeClr val="lt1"/>
                </a:solidFill>
              </a:ln>
              <a:effectLst/>
              <a:sp3d contourW="25400">
                <a:contourClr>
                  <a:schemeClr val="lt1"/>
                </a:contourClr>
              </a:sp3d>
            </c:spPr>
          </c:dPt>
          <c:dPt>
            <c:idx val="8"/>
            <c:bubble3D val="0"/>
            <c:spPr>
              <a:solidFill>
                <a:schemeClr val="accent3">
                  <a:lumMod val="60000"/>
                </a:schemeClr>
              </a:solidFill>
              <a:ln w="25400">
                <a:solidFill>
                  <a:schemeClr val="lt1"/>
                </a:solidFill>
              </a:ln>
              <a:effectLst/>
              <a:sp3d contourW="25400">
                <a:contourClr>
                  <a:schemeClr val="lt1"/>
                </a:contourClr>
              </a:sp3d>
            </c:spPr>
          </c:dPt>
          <c:dPt>
            <c:idx val="9"/>
            <c:bubble3D val="0"/>
            <c:spPr>
              <a:solidFill>
                <a:schemeClr val="accent4">
                  <a:lumMod val="60000"/>
                </a:schemeClr>
              </a:solidFill>
              <a:ln w="25400">
                <a:solidFill>
                  <a:schemeClr val="lt1"/>
                </a:solidFill>
              </a:ln>
              <a:effectLst/>
              <a:sp3d contourW="25400">
                <a:contourClr>
                  <a:schemeClr val="lt1"/>
                </a:contourClr>
              </a:sp3d>
            </c:spPr>
          </c:dPt>
          <c:dPt>
            <c:idx val="10"/>
            <c:bubble3D val="0"/>
            <c:spPr>
              <a:solidFill>
                <a:schemeClr val="accent5">
                  <a:lumMod val="60000"/>
                </a:schemeClr>
              </a:solidFill>
              <a:ln w="25400">
                <a:solidFill>
                  <a:schemeClr val="lt1"/>
                </a:solidFill>
              </a:ln>
              <a:effectLst/>
              <a:sp3d contourW="25400">
                <a:contourClr>
                  <a:schemeClr val="lt1"/>
                </a:contourClr>
              </a:sp3d>
            </c:spPr>
          </c:dPt>
          <c:dPt>
            <c:idx val="11"/>
            <c:bubble3D val="0"/>
            <c:spPr>
              <a:solidFill>
                <a:schemeClr val="accent6">
                  <a:lumMod val="60000"/>
                </a:schemeClr>
              </a:solidFill>
              <a:ln w="25400">
                <a:solidFill>
                  <a:schemeClr val="lt1"/>
                </a:solidFill>
              </a:ln>
              <a:effectLst/>
              <a:sp3d contourW="25400">
                <a:contourClr>
                  <a:schemeClr val="lt1"/>
                </a:contourClr>
              </a:sp3d>
            </c:spPr>
          </c:dPt>
          <c:dPt>
            <c:idx val="12"/>
            <c:bubble3D val="0"/>
            <c:spPr>
              <a:solidFill>
                <a:schemeClr val="accent1">
                  <a:lumMod val="80000"/>
                  <a:lumOff val="20000"/>
                </a:schemeClr>
              </a:solidFill>
              <a:ln w="25400">
                <a:solidFill>
                  <a:schemeClr val="lt1"/>
                </a:solidFill>
              </a:ln>
              <a:effectLst/>
              <a:sp3d contourW="25400">
                <a:contourClr>
                  <a:schemeClr val="lt1"/>
                </a:contourClr>
              </a:sp3d>
            </c:spPr>
          </c:dPt>
          <c:dPt>
            <c:idx val="13"/>
            <c:bubble3D val="0"/>
            <c:spPr>
              <a:solidFill>
                <a:schemeClr val="accent2">
                  <a:lumMod val="80000"/>
                  <a:lumOff val="20000"/>
                </a:schemeClr>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'Turistas x Nacionalidad'!$A$4:$A$17</c:f>
              <c:strCache>
                <c:ptCount val="14"/>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strCache>
            </c:strRef>
          </c:cat>
          <c:val>
            <c:numRef>
              <c:f>'Turistas x Nacionalidad'!$K$4:$K$17</c:f>
              <c:numCache>
                <c:formatCode>0%</c:formatCode>
                <c:ptCount val="14"/>
                <c:pt idx="0">
                  <c:v>0.21694900074903115</c:v>
                </c:pt>
                <c:pt idx="1">
                  <c:v>8.5827842247527653E-2</c:v>
                </c:pt>
                <c:pt idx="2">
                  <c:v>8.6781771404379121E-2</c:v>
                </c:pt>
                <c:pt idx="3">
                  <c:v>5.9406854177748346E-2</c:v>
                </c:pt>
                <c:pt idx="4">
                  <c:v>8.8577003658311532E-2</c:v>
                </c:pt>
                <c:pt idx="5">
                  <c:v>2.9491744374124773E-2</c:v>
                </c:pt>
                <c:pt idx="6">
                  <c:v>2.5601396020364962E-2</c:v>
                </c:pt>
                <c:pt idx="7">
                  <c:v>3.269276696446987E-2</c:v>
                </c:pt>
                <c:pt idx="8">
                  <c:v>2.3580911646891519E-2</c:v>
                </c:pt>
                <c:pt idx="9">
                  <c:v>1.894967379150881E-2</c:v>
                </c:pt>
                <c:pt idx="10">
                  <c:v>2.0862959867128387E-2</c:v>
                </c:pt>
                <c:pt idx="11">
                  <c:v>1.6283285749953864E-2</c:v>
                </c:pt>
                <c:pt idx="12">
                  <c:v>2.4259381886472933E-2</c:v>
                </c:pt>
                <c:pt idx="13">
                  <c:v>1.8866900422279877E-2</c:v>
                </c:pt>
              </c:numCache>
            </c:numRef>
          </c:val>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r>
              <a:rPr lang="es-EC" sz="1400"/>
              <a:t>TOH  de ciudad y por segmentos </a:t>
            </a:r>
          </a:p>
          <a:p>
            <a:pPr>
              <a:defRPr sz="1050"/>
            </a:pPr>
            <a:r>
              <a:rPr lang="es-EC" sz="1050"/>
              <a:t>(por categorías - porcentaje)</a:t>
            </a:r>
          </a:p>
        </c:rich>
      </c:tx>
      <c:layout/>
      <c:overlay val="0"/>
      <c:spPr>
        <a:noFill/>
        <a:ln>
          <a:noFill/>
        </a:ln>
        <a:effectLst/>
      </c:spPr>
      <c:txPr>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s-ES"/>
        </a:p>
      </c:txPr>
    </c:title>
    <c:autoTitleDeleted val="0"/>
    <c:plotArea>
      <c:layout/>
      <c:barChart>
        <c:barDir val="col"/>
        <c:grouping val="clustered"/>
        <c:varyColors val="0"/>
        <c:ser>
          <c:idx val="2"/>
          <c:order val="0"/>
          <c:tx>
            <c:strRef>
              <c:f>TOH!$G$3</c:f>
              <c:strCache>
                <c:ptCount val="1"/>
                <c:pt idx="0">
                  <c:v>2014</c:v>
                </c:pt>
              </c:strCache>
            </c:strRef>
          </c:tx>
          <c:spPr>
            <a:solidFill>
              <a:schemeClr val="accent3"/>
            </a:solidFill>
            <a:ln>
              <a:noFill/>
            </a:ln>
            <a:effectLst/>
          </c:spPr>
          <c:invertIfNegative val="0"/>
          <c:dPt>
            <c:idx val="0"/>
            <c:invertIfNegative val="0"/>
            <c:bubble3D val="0"/>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TOH!$A$4:$A$7</c:f>
              <c:strCache>
                <c:ptCount val="4"/>
                <c:pt idx="0">
                  <c:v>Total Ciudad</c:v>
                </c:pt>
                <c:pt idx="1">
                  <c:v>Lujo</c:v>
                </c:pt>
                <c:pt idx="2">
                  <c:v>Primera</c:v>
                </c:pt>
                <c:pt idx="3">
                  <c:v>Segunda</c:v>
                </c:pt>
              </c:strCache>
            </c:strRef>
          </c:cat>
          <c:val>
            <c:numRef>
              <c:f>TOH!$G$4:$G$7</c:f>
              <c:numCache>
                <c:formatCode>0.0</c:formatCode>
                <c:ptCount val="4"/>
                <c:pt idx="0">
                  <c:v>56.91449749144774</c:v>
                </c:pt>
                <c:pt idx="1">
                  <c:v>71.928309465167587</c:v>
                </c:pt>
                <c:pt idx="2">
                  <c:v>61.063023474311244</c:v>
                </c:pt>
                <c:pt idx="3">
                  <c:v>40.793439968219424</c:v>
                </c:pt>
              </c:numCache>
            </c:numRef>
          </c:val>
        </c:ser>
        <c:ser>
          <c:idx val="0"/>
          <c:order val="1"/>
          <c:tx>
            <c:strRef>
              <c:f>TOH!$H$3</c:f>
              <c:strCache>
                <c:ptCount val="1"/>
                <c:pt idx="0">
                  <c:v>2015</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TOH!$A$4:$A$7</c:f>
              <c:strCache>
                <c:ptCount val="4"/>
                <c:pt idx="0">
                  <c:v>Total Ciudad</c:v>
                </c:pt>
                <c:pt idx="1">
                  <c:v>Lujo</c:v>
                </c:pt>
                <c:pt idx="2">
                  <c:v>Primera</c:v>
                </c:pt>
                <c:pt idx="3">
                  <c:v>Segunda</c:v>
                </c:pt>
              </c:strCache>
            </c:strRef>
          </c:cat>
          <c:val>
            <c:numRef>
              <c:f>TOH!$H$4:$H$7</c:f>
              <c:numCache>
                <c:formatCode>0.0</c:formatCode>
                <c:ptCount val="4"/>
                <c:pt idx="0">
                  <c:v>52.646506184060037</c:v>
                </c:pt>
                <c:pt idx="1">
                  <c:v>64.822142260364402</c:v>
                </c:pt>
                <c:pt idx="2">
                  <c:v>55.378711204374724</c:v>
                </c:pt>
                <c:pt idx="3">
                  <c:v>40.019455322143479</c:v>
                </c:pt>
              </c:numCache>
            </c:numRef>
          </c:val>
        </c:ser>
        <c:dLbls>
          <c:showLegendKey val="0"/>
          <c:showVal val="1"/>
          <c:showCatName val="0"/>
          <c:showSerName val="0"/>
          <c:showPercent val="0"/>
          <c:showBubbleSize val="0"/>
        </c:dLbls>
        <c:gapWidth val="150"/>
        <c:overlap val="-25"/>
        <c:axId val="334063808"/>
        <c:axId val="334064200"/>
      </c:barChart>
      <c:catAx>
        <c:axId val="334063808"/>
        <c:scaling>
          <c:orientation val="minMax"/>
        </c:scaling>
        <c:delete val="0"/>
        <c:axPos val="b"/>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ES"/>
          </a:p>
        </c:txPr>
        <c:crossAx val="334064200"/>
        <c:crosses val="autoZero"/>
        <c:auto val="1"/>
        <c:lblAlgn val="ctr"/>
        <c:lblOffset val="100"/>
        <c:noMultiLvlLbl val="0"/>
      </c:catAx>
      <c:valAx>
        <c:axId val="334064200"/>
        <c:scaling>
          <c:orientation val="minMax"/>
        </c:scaling>
        <c:delete val="1"/>
        <c:axPos val="l"/>
        <c:numFmt formatCode="0.0" sourceLinked="1"/>
        <c:majorTickMark val="none"/>
        <c:minorTickMark val="none"/>
        <c:tickLblPos val="none"/>
        <c:crossAx val="334063808"/>
        <c:crosses val="autoZero"/>
        <c:crossBetween val="between"/>
      </c:valAx>
      <c:spPr>
        <a:solidFill>
          <a:schemeClr val="bg1"/>
        </a:solidFill>
        <a:ln>
          <a:noFill/>
        </a:ln>
        <a:effectLst/>
      </c:spPr>
    </c:plotArea>
    <c:legend>
      <c:legendPos val="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ES"/>
    </a:p>
  </c:txPr>
  <c:printSettings>
    <c:headerFooter/>
    <c:pageMargins b="0.75000000000000566" l="0.70000000000000062" r="0.70000000000000062" t="0.75000000000000566"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layout/>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S"/>
        </a:p>
      </c:txPr>
    </c:title>
    <c:autoTitleDeleted val="0"/>
    <c:plotArea>
      <c:layout>
        <c:manualLayout>
          <c:layoutTarget val="inner"/>
          <c:xMode val="edge"/>
          <c:yMode val="edge"/>
          <c:x val="1.0969878765154492E-2"/>
          <c:y val="0.20041291261598335"/>
          <c:w val="0.69548697037870266"/>
          <c:h val="0.67956879430629424"/>
        </c:manualLayout>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7"/>
            <c:invertIfNegative val="0"/>
            <c:bubble3D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dPt>
          <c:dPt>
            <c:idx val="8"/>
            <c:invertIfNegative val="0"/>
            <c:bubble3D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TOH!$Z$3:$AH$3</c:f>
              <c:numCache>
                <c:formatCode>General</c:formatCode>
                <c:ptCount val="9"/>
                <c:pt idx="0">
                  <c:v>2007</c:v>
                </c:pt>
                <c:pt idx="1">
                  <c:v>2008</c:v>
                </c:pt>
                <c:pt idx="2">
                  <c:v>2009</c:v>
                </c:pt>
                <c:pt idx="3">
                  <c:v>2010</c:v>
                </c:pt>
                <c:pt idx="4">
                  <c:v>2011</c:v>
                </c:pt>
                <c:pt idx="5">
                  <c:v>2012</c:v>
                </c:pt>
                <c:pt idx="6">
                  <c:v>2013</c:v>
                </c:pt>
                <c:pt idx="7">
                  <c:v>2014</c:v>
                </c:pt>
                <c:pt idx="8">
                  <c:v>2015</c:v>
                </c:pt>
              </c:numCache>
            </c:numRef>
          </c:cat>
          <c:val>
            <c:numRef>
              <c:f>TOH!$Z$4:$AH$4</c:f>
              <c:numCache>
                <c:formatCode>0</c:formatCode>
                <c:ptCount val="9"/>
                <c:pt idx="0">
                  <c:v>51.967628115580197</c:v>
                </c:pt>
                <c:pt idx="1">
                  <c:v>53.89808563246357</c:v>
                </c:pt>
                <c:pt idx="2">
                  <c:v>49.915766115218879</c:v>
                </c:pt>
                <c:pt idx="3">
                  <c:v>52.30718839571739</c:v>
                </c:pt>
                <c:pt idx="4">
                  <c:v>53.751290875611595</c:v>
                </c:pt>
                <c:pt idx="5">
                  <c:v>57.762568107254687</c:v>
                </c:pt>
                <c:pt idx="6">
                  <c:v>58.003843053502898</c:v>
                </c:pt>
                <c:pt idx="7">
                  <c:v>56.91449749144774</c:v>
                </c:pt>
                <c:pt idx="8">
                  <c:v>52.646506184060037</c:v>
                </c:pt>
              </c:numCache>
            </c:numRef>
          </c:val>
        </c:ser>
        <c:dLbls>
          <c:dLblPos val="inEnd"/>
          <c:showLegendKey val="0"/>
          <c:showVal val="1"/>
          <c:showCatName val="0"/>
          <c:showSerName val="0"/>
          <c:showPercent val="0"/>
          <c:showBubbleSize val="0"/>
        </c:dLbls>
        <c:gapWidth val="41"/>
        <c:axId val="304188512"/>
        <c:axId val="304194000"/>
      </c:barChart>
      <c:catAx>
        <c:axId val="3041885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ES"/>
          </a:p>
        </c:txPr>
        <c:crossAx val="304194000"/>
        <c:crosses val="autoZero"/>
        <c:auto val="1"/>
        <c:lblAlgn val="ctr"/>
        <c:lblOffset val="100"/>
        <c:noMultiLvlLbl val="0"/>
      </c:catAx>
      <c:valAx>
        <c:axId val="304194000"/>
        <c:scaling>
          <c:orientation val="minMax"/>
        </c:scaling>
        <c:delete val="1"/>
        <c:axPos val="l"/>
        <c:numFmt formatCode="0" sourceLinked="1"/>
        <c:majorTickMark val="none"/>
        <c:minorTickMark val="none"/>
        <c:tickLblPos val="none"/>
        <c:crossAx val="304188512"/>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S"/>
    </a:p>
  </c:txPr>
  <c:printSettings>
    <c:headerFooter/>
    <c:pageMargins b="0.75000000000000544" l="0.70000000000000062" r="0.70000000000000062" t="0.75000000000000544" header="0.30000000000000032" footer="0.30000000000000032"/>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es-EC" sz="1800" b="1" i="0" baseline="0">
                <a:effectLst/>
              </a:rPr>
              <a:t>Tasa de ocupación hotelera (TOH)</a:t>
            </a:r>
            <a:endParaRPr lang="es-EC">
              <a:effectLst/>
            </a:endParaRPr>
          </a:p>
          <a:p>
            <a:pPr>
              <a:defRPr/>
            </a:pPr>
            <a:r>
              <a:rPr lang="es-EC" sz="1800" b="1" i="0" baseline="0">
                <a:effectLst/>
              </a:rPr>
              <a:t>Porcentajes - categorías</a:t>
            </a:r>
            <a:endParaRPr lang="es-EC">
              <a:effectLst/>
            </a:endParaRPr>
          </a:p>
        </c:rich>
      </c:tx>
      <c:overlay val="0"/>
    </c:title>
    <c:autoTitleDeleted val="0"/>
    <c:plotArea>
      <c:layout/>
      <c:barChart>
        <c:barDir val="col"/>
        <c:grouping val="clustered"/>
        <c:varyColors val="0"/>
        <c:ser>
          <c:idx val="2"/>
          <c:order val="0"/>
          <c:tx>
            <c:strRef>
              <c:f>TOH!$AD$3</c:f>
              <c:strCache>
                <c:ptCount val="1"/>
                <c:pt idx="0">
                  <c:v>2011</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TOH!$X$5:$X$7</c:f>
              <c:strCache>
                <c:ptCount val="3"/>
                <c:pt idx="0">
                  <c:v>Lujo</c:v>
                </c:pt>
                <c:pt idx="1">
                  <c:v>Primera</c:v>
                </c:pt>
                <c:pt idx="2">
                  <c:v>Segunda</c:v>
                </c:pt>
              </c:strCache>
            </c:strRef>
          </c:cat>
          <c:val>
            <c:numRef>
              <c:f>TOH!$AD$5:$AD$7</c:f>
              <c:numCache>
                <c:formatCode>0</c:formatCode>
                <c:ptCount val="3"/>
                <c:pt idx="0">
                  <c:v>69.368258591218705</c:v>
                </c:pt>
                <c:pt idx="1">
                  <c:v>55.398690212968717</c:v>
                </c:pt>
                <c:pt idx="2">
                  <c:v>39.850230173474912</c:v>
                </c:pt>
              </c:numCache>
            </c:numRef>
          </c:val>
        </c:ser>
        <c:ser>
          <c:idx val="3"/>
          <c:order val="1"/>
          <c:tx>
            <c:strRef>
              <c:f>TOH!$AE$3</c:f>
              <c:strCache>
                <c:ptCount val="1"/>
                <c:pt idx="0">
                  <c:v>2012</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TOH!$X$5:$X$7</c:f>
              <c:strCache>
                <c:ptCount val="3"/>
                <c:pt idx="0">
                  <c:v>Lujo</c:v>
                </c:pt>
                <c:pt idx="1">
                  <c:v>Primera</c:v>
                </c:pt>
                <c:pt idx="2">
                  <c:v>Segunda</c:v>
                </c:pt>
              </c:strCache>
            </c:strRef>
          </c:cat>
          <c:val>
            <c:numRef>
              <c:f>TOH!$AE$5:$AE$7</c:f>
              <c:numCache>
                <c:formatCode>0</c:formatCode>
                <c:ptCount val="3"/>
                <c:pt idx="0">
                  <c:v>74.754902797291749</c:v>
                </c:pt>
                <c:pt idx="1">
                  <c:v>58.917943104015279</c:v>
                </c:pt>
                <c:pt idx="2">
                  <c:v>42.948439320799231</c:v>
                </c:pt>
              </c:numCache>
            </c:numRef>
          </c:val>
        </c:ser>
        <c:ser>
          <c:idx val="4"/>
          <c:order val="2"/>
          <c:tx>
            <c:strRef>
              <c:f>TOH!$AF$3</c:f>
              <c:strCache>
                <c:ptCount val="1"/>
                <c:pt idx="0">
                  <c:v>2013</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TOH!$X$5:$X$7</c:f>
              <c:strCache>
                <c:ptCount val="3"/>
                <c:pt idx="0">
                  <c:v>Lujo</c:v>
                </c:pt>
                <c:pt idx="1">
                  <c:v>Primera</c:v>
                </c:pt>
                <c:pt idx="2">
                  <c:v>Segunda</c:v>
                </c:pt>
              </c:strCache>
            </c:strRef>
          </c:cat>
          <c:val>
            <c:numRef>
              <c:f>TOH!$AF$5:$AF$7</c:f>
              <c:numCache>
                <c:formatCode>0</c:formatCode>
                <c:ptCount val="3"/>
                <c:pt idx="0">
                  <c:v>72.996543651867498</c:v>
                </c:pt>
                <c:pt idx="1">
                  <c:v>61.425279513620964</c:v>
                </c:pt>
                <c:pt idx="2">
                  <c:v>42.685597701509735</c:v>
                </c:pt>
              </c:numCache>
            </c:numRef>
          </c:val>
        </c:ser>
        <c:ser>
          <c:idx val="5"/>
          <c:order val="3"/>
          <c:tx>
            <c:strRef>
              <c:f>TOH!$AG$3</c:f>
              <c:strCache>
                <c:ptCount val="1"/>
                <c:pt idx="0">
                  <c:v>2014</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TOH!$X$5:$X$7</c:f>
              <c:strCache>
                <c:ptCount val="3"/>
                <c:pt idx="0">
                  <c:v>Lujo</c:v>
                </c:pt>
                <c:pt idx="1">
                  <c:v>Primera</c:v>
                </c:pt>
                <c:pt idx="2">
                  <c:v>Segunda</c:v>
                </c:pt>
              </c:strCache>
            </c:strRef>
          </c:cat>
          <c:val>
            <c:numRef>
              <c:f>TOH!$AG$5:$AG$7</c:f>
              <c:numCache>
                <c:formatCode>0</c:formatCode>
                <c:ptCount val="3"/>
                <c:pt idx="0">
                  <c:v>71.928309465167587</c:v>
                </c:pt>
                <c:pt idx="1">
                  <c:v>61.063023474311244</c:v>
                </c:pt>
                <c:pt idx="2">
                  <c:v>40.793439968219424</c:v>
                </c:pt>
              </c:numCache>
            </c:numRef>
          </c:val>
        </c:ser>
        <c:ser>
          <c:idx val="6"/>
          <c:order val="4"/>
          <c:tx>
            <c:strRef>
              <c:f>TOH!$AH$3</c:f>
              <c:strCache>
                <c:ptCount val="1"/>
                <c:pt idx="0">
                  <c:v>2015</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TOH!$X$5:$X$7</c:f>
              <c:strCache>
                <c:ptCount val="3"/>
                <c:pt idx="0">
                  <c:v>Lujo</c:v>
                </c:pt>
                <c:pt idx="1">
                  <c:v>Primera</c:v>
                </c:pt>
                <c:pt idx="2">
                  <c:v>Segunda</c:v>
                </c:pt>
              </c:strCache>
            </c:strRef>
          </c:cat>
          <c:val>
            <c:numRef>
              <c:f>TOH!$AH$5:$AH$7</c:f>
              <c:numCache>
                <c:formatCode>0</c:formatCode>
                <c:ptCount val="3"/>
                <c:pt idx="0">
                  <c:v>64.822142260364402</c:v>
                </c:pt>
                <c:pt idx="1">
                  <c:v>55.378711204374724</c:v>
                </c:pt>
                <c:pt idx="2">
                  <c:v>40.019455322143479</c:v>
                </c:pt>
              </c:numCache>
            </c:numRef>
          </c:val>
        </c:ser>
        <c:dLbls>
          <c:showLegendKey val="0"/>
          <c:showVal val="1"/>
          <c:showCatName val="0"/>
          <c:showSerName val="0"/>
          <c:showPercent val="0"/>
          <c:showBubbleSize val="0"/>
        </c:dLbls>
        <c:gapWidth val="150"/>
        <c:axId val="304186944"/>
        <c:axId val="304188904"/>
      </c:barChart>
      <c:catAx>
        <c:axId val="304186944"/>
        <c:scaling>
          <c:orientation val="minMax"/>
        </c:scaling>
        <c:delete val="0"/>
        <c:axPos val="b"/>
        <c:numFmt formatCode="General" sourceLinked="1"/>
        <c:majorTickMark val="none"/>
        <c:minorTickMark val="none"/>
        <c:tickLblPos val="nextTo"/>
        <c:crossAx val="304188904"/>
        <c:crosses val="autoZero"/>
        <c:auto val="1"/>
        <c:lblAlgn val="ctr"/>
        <c:lblOffset val="100"/>
        <c:noMultiLvlLbl val="0"/>
      </c:catAx>
      <c:valAx>
        <c:axId val="304188904"/>
        <c:scaling>
          <c:orientation val="minMax"/>
        </c:scaling>
        <c:delete val="1"/>
        <c:axPos val="l"/>
        <c:numFmt formatCode="0" sourceLinked="1"/>
        <c:majorTickMark val="none"/>
        <c:minorTickMark val="none"/>
        <c:tickLblPos val="none"/>
        <c:crossAx val="304186944"/>
        <c:crosses val="autoZero"/>
        <c:crossBetween val="between"/>
      </c:valAx>
    </c:plotArea>
    <c:legend>
      <c:legendPos val="t"/>
      <c:overlay val="0"/>
    </c:legend>
    <c:plotVisOnly val="1"/>
    <c:dispBlanksAs val="gap"/>
    <c:showDLblsOverMax val="0"/>
  </c:chart>
  <c:printSettings>
    <c:headerFooter/>
    <c:pageMargins b="0.75000000000000544" l="0.70000000000000062" r="0.70000000000000062" t="0.75000000000000544"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plotArea>
      <c:layout>
        <c:manualLayout>
          <c:layoutTarget val="inner"/>
          <c:xMode val="edge"/>
          <c:yMode val="edge"/>
          <c:x val="6.4536579553929052E-5"/>
          <c:y val="0.19846354312093967"/>
          <c:w val="0.94862814721547639"/>
          <c:h val="0.47980082276949426"/>
        </c:manualLayout>
      </c:layout>
      <c:lineChart>
        <c:grouping val="standard"/>
        <c:varyColors val="0"/>
        <c:ser>
          <c:idx val="0"/>
          <c:order val="0"/>
          <c:tx>
            <c:strRef>
              <c:f>'Estancia hotelera'!$B$2</c:f>
              <c:strCache>
                <c:ptCount val="1"/>
                <c:pt idx="0">
                  <c:v>Estancia media hotelera DMQ</c:v>
                </c:pt>
              </c:strCache>
            </c:strRef>
          </c:tx>
          <c:spPr>
            <a:ln w="31750" cap="rnd">
              <a:solidFill>
                <a:schemeClr val="accent1"/>
              </a:solidFill>
              <a:round/>
            </a:ln>
            <a:effectLst/>
          </c:spPr>
          <c:marker>
            <c:symbol val="circle"/>
            <c:size val="17"/>
            <c:spPr>
              <a:solidFill>
                <a:schemeClr val="accent1"/>
              </a:solidFill>
              <a:ln>
                <a:noFill/>
              </a:ln>
              <a:effectLst/>
            </c:spPr>
          </c:marker>
          <c:dPt>
            <c:idx val="8"/>
            <c:marker>
              <c:symbol val="circle"/>
              <c:size val="17"/>
              <c:spPr>
                <a:solidFill>
                  <a:schemeClr val="accent1"/>
                </a:solidFill>
                <a:ln>
                  <a:noFill/>
                </a:ln>
                <a:effectLst/>
              </c:spPr>
            </c:marker>
            <c:bubble3D val="0"/>
          </c:dPt>
          <c:dLbls>
            <c:dLbl>
              <c:idx val="9"/>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'Estancia hotelera'!$CR$4:$DA$4</c:f>
              <c:numCache>
                <c:formatCode>General</c:formatCode>
                <c:ptCount val="10"/>
                <c:pt idx="0" formatCode="0">
                  <c:v>2006</c:v>
                </c:pt>
                <c:pt idx="1">
                  <c:v>2007</c:v>
                </c:pt>
                <c:pt idx="2">
                  <c:v>2008</c:v>
                </c:pt>
                <c:pt idx="3">
                  <c:v>2009</c:v>
                </c:pt>
                <c:pt idx="4">
                  <c:v>2010</c:v>
                </c:pt>
                <c:pt idx="5">
                  <c:v>2011</c:v>
                </c:pt>
                <c:pt idx="6">
                  <c:v>2012</c:v>
                </c:pt>
                <c:pt idx="7">
                  <c:v>2013</c:v>
                </c:pt>
                <c:pt idx="8">
                  <c:v>2014</c:v>
                </c:pt>
                <c:pt idx="9">
                  <c:v>2015</c:v>
                </c:pt>
              </c:numCache>
            </c:numRef>
          </c:cat>
          <c:val>
            <c:numRef>
              <c:f>'Estancia hotelera'!$CR$19:$DA$19</c:f>
              <c:numCache>
                <c:formatCode>0.00</c:formatCode>
                <c:ptCount val="10"/>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numCache>
            </c:numRef>
          </c:val>
          <c:smooth val="0"/>
        </c:ser>
        <c:dLbls>
          <c:dLblPos val="ctr"/>
          <c:showLegendKey val="0"/>
          <c:showVal val="1"/>
          <c:showCatName val="0"/>
          <c:showSerName val="0"/>
          <c:showPercent val="0"/>
          <c:showBubbleSize val="0"/>
        </c:dLbls>
        <c:marker val="1"/>
        <c:smooth val="0"/>
        <c:axId val="304192824"/>
        <c:axId val="304188120"/>
      </c:lineChart>
      <c:catAx>
        <c:axId val="304192824"/>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S"/>
          </a:p>
        </c:txPr>
        <c:crossAx val="304188120"/>
        <c:crosses val="autoZero"/>
        <c:auto val="1"/>
        <c:lblAlgn val="ctr"/>
        <c:lblOffset val="100"/>
        <c:noMultiLvlLbl val="0"/>
      </c:catAx>
      <c:valAx>
        <c:axId val="30418812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one"/>
        <c:crossAx val="30419282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S"/>
    </a:p>
  </c:txPr>
  <c:printSettings>
    <c:headerFooter/>
    <c:pageMargins b="0.75000000000000389" l="0.70000000000000062" r="0.70000000000000062" t="0.75000000000000389"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'Tarifa Promedio Hab ocupada'!$CR$4:$DA$4</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'Tarifa Promedio Hab ocupada'!$CR$7:$DA$7</c:f>
              <c:numCache>
                <c:formatCode>0.0</c:formatCode>
                <c:ptCount val="10"/>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numCache>
            </c:numRef>
          </c:val>
          <c:smooth val="0"/>
        </c:ser>
        <c:dLbls>
          <c:showLegendKey val="0"/>
          <c:showVal val="1"/>
          <c:showCatName val="0"/>
          <c:showSerName val="0"/>
          <c:showPercent val="0"/>
          <c:showBubbleSize val="0"/>
        </c:dLbls>
        <c:marker val="1"/>
        <c:smooth val="0"/>
        <c:axId val="304189688"/>
        <c:axId val="304190080"/>
      </c:lineChart>
      <c:catAx>
        <c:axId val="3041896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S"/>
          </a:p>
        </c:txPr>
        <c:crossAx val="304190080"/>
        <c:crosses val="autoZero"/>
        <c:auto val="1"/>
        <c:lblAlgn val="ctr"/>
        <c:lblOffset val="100"/>
        <c:noMultiLvlLbl val="0"/>
      </c:catAx>
      <c:valAx>
        <c:axId val="304190080"/>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0418968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289" l="0.70000000000000062" r="0.70000000000000062" t="0.75000000000000289" header="0.30000000000000032" footer="0.30000000000000032"/>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endParaRPr lang="es-ES"/>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25400" cap="rnd">
              <a:solidFill>
                <a:schemeClr val="lt1"/>
              </a:solidFill>
              <a:round/>
            </a:ln>
            <a:effectLst>
              <a:outerShdw dist="25400" dir="2700000" algn="tl" rotWithShape="0">
                <a:schemeClr val="accent1"/>
              </a:outerShdw>
            </a:effectLst>
          </c:spPr>
          <c:marker>
            <c:symbol val="none"/>
          </c:marker>
          <c:dLbls>
            <c:spPr>
              <a:solidFill>
                <a:schemeClr val="accent1"/>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accent1">
                          <a:lumMod val="60000"/>
                          <a:lumOff val="40000"/>
                        </a:schemeClr>
                      </a:solidFill>
                    </a:ln>
                    <a:effectLst/>
                  </c:spPr>
                </c15:leaderLines>
              </c:ext>
            </c:extLst>
          </c:dLbls>
          <c:cat>
            <c:numRef>
              <c:f>'RevPar tar_hab_Disponible'!$DJ$2:$DS$2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'RevPar tar_hab_Disponible'!$DJ$4:$DS$4</c:f>
              <c:numCache>
                <c:formatCode>0.0</c:formatCode>
                <c:ptCount val="10"/>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numCache>
            </c:numRef>
          </c:val>
          <c:smooth val="0"/>
        </c:ser>
        <c:dLbls>
          <c:dLblPos val="ctr"/>
          <c:showLegendKey val="0"/>
          <c:showVal val="1"/>
          <c:showCatName val="0"/>
          <c:showSerName val="0"/>
          <c:showPercent val="0"/>
          <c:showBubbleSize val="0"/>
        </c:dLbls>
        <c:dropLines>
          <c:spPr>
            <a:ln w="9525" cap="flat" cmpd="sng" algn="ctr">
              <a:gradFill>
                <a:gsLst>
                  <a:gs pos="0">
                    <a:schemeClr val="lt1"/>
                  </a:gs>
                  <a:gs pos="100000">
                    <a:schemeClr val="lt1">
                      <a:alpha val="0"/>
                    </a:schemeClr>
                  </a:gs>
                </a:gsLst>
                <a:lin ang="5400000" scaled="0"/>
              </a:gradFill>
              <a:round/>
            </a:ln>
            <a:effectLst/>
          </c:spPr>
        </c:dropLines>
        <c:smooth val="0"/>
        <c:axId val="303850704"/>
        <c:axId val="303847960"/>
      </c:lineChart>
      <c:catAx>
        <c:axId val="30385070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30" baseline="0">
                <a:solidFill>
                  <a:schemeClr val="lt1"/>
                </a:solidFill>
                <a:latin typeface="+mn-lt"/>
                <a:ea typeface="+mn-ea"/>
                <a:cs typeface="+mn-cs"/>
              </a:defRPr>
            </a:pPr>
            <a:endParaRPr lang="es-ES"/>
          </a:p>
        </c:txPr>
        <c:crossAx val="303847960"/>
        <c:crosses val="autoZero"/>
        <c:auto val="1"/>
        <c:lblAlgn val="ctr"/>
        <c:lblOffset val="100"/>
        <c:noMultiLvlLbl val="0"/>
      </c:catAx>
      <c:valAx>
        <c:axId val="303847960"/>
        <c:scaling>
          <c:orientation val="minMax"/>
        </c:scaling>
        <c:delete val="1"/>
        <c:axPos val="l"/>
        <c:numFmt formatCode="0.0" sourceLinked="1"/>
        <c:majorTickMark val="none"/>
        <c:minorTickMark val="none"/>
        <c:tickLblPos val="nextTo"/>
        <c:crossAx val="303850704"/>
        <c:crosses val="autoZero"/>
        <c:crossBetween val="between"/>
      </c:valAx>
      <c:spPr>
        <a:noFill/>
        <a:ln>
          <a:noFill/>
        </a:ln>
        <a:effectLst/>
      </c:spPr>
    </c:plotArea>
    <c:plotVisOnly val="1"/>
    <c:dispBlanksAs val="gap"/>
    <c:showDLblsOverMax val="0"/>
  </c:chart>
  <c:spPr>
    <a:solidFill>
      <a:schemeClr val="accent1"/>
    </a:solidFill>
    <a:ln w="9525" cap="flat" cmpd="sng" algn="ctr">
      <a:solidFill>
        <a:schemeClr val="lt1">
          <a:lumMod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Establecimientos Turísticos de Quito - total 2015 - urbanos y rurrales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Lbls>
            <c:dLbl>
              <c:idx val="0"/>
              <c:showLegendKey val="0"/>
              <c:showVal val="1"/>
              <c:showCatName val="0"/>
              <c:showSerName val="0"/>
              <c:showPercent val="0"/>
              <c:showBubbleSize val="0"/>
              <c:extLst>
                <c:ext xmlns:c15="http://schemas.microsoft.com/office/drawing/2012/chart" uri="{CE6537A1-D6FC-4f65-9D91-7224C49458BB}"/>
              </c:extLst>
            </c:dLbl>
            <c:dLbl>
              <c:idx val="1"/>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0"/>
            <c:showCatName val="0"/>
            <c:showSerName val="0"/>
            <c:showPercent val="0"/>
            <c:showBubbleSize val="0"/>
            <c:extLst>
              <c:ext xmlns:c15="http://schemas.microsoft.com/office/drawing/2012/chart" uri="{CE6537A1-D6FC-4f65-9D91-7224C49458BB}"/>
            </c:extLst>
          </c:dLbls>
          <c:cat>
            <c:strRef>
              <c:f>'establecimientos UIO'!$C$13:$D$13</c:f>
              <c:strCache>
                <c:ptCount val="2"/>
                <c:pt idx="0">
                  <c:v>URBANOS </c:v>
                </c:pt>
                <c:pt idx="1">
                  <c:v>RURALES</c:v>
                </c:pt>
              </c:strCache>
            </c:strRef>
          </c:cat>
          <c:val>
            <c:numRef>
              <c:f>'establecimientos UIO'!$C$14:$D$14</c:f>
              <c:numCache>
                <c:formatCode>General</c:formatCode>
                <c:ptCount val="2"/>
                <c:pt idx="0">
                  <c:v>4595</c:v>
                </c:pt>
                <c:pt idx="1">
                  <c:v>634</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389" l="0.70000000000000062" r="0.70000000000000062" t="0.75000000000000389"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Establecimientos Turísticos de Quito</a:t>
            </a:r>
          </a:p>
          <a:p>
            <a:pPr>
              <a:defRPr/>
            </a:pPr>
            <a:r>
              <a:rPr lang="es-EC"/>
              <a:t>Total </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S"/>
        </a:p>
      </c:txPr>
    </c:title>
    <c:autoTitleDeleted val="0"/>
    <c:plotArea>
      <c:layout/>
      <c:barChart>
        <c:barDir val="col"/>
        <c:grouping val="clustered"/>
        <c:varyColors val="0"/>
        <c:ser>
          <c:idx val="0"/>
          <c:order val="0"/>
          <c:tx>
            <c:strRef>
              <c:f>'establecimientos UIO'!$B$4:$B$9</c:f>
              <c:strCache>
                <c:ptCount val="6"/>
                <c:pt idx="0">
                  <c:v>Establecimientos Turísticos de Quito - cantidad total -</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6"/>
            <c:invertIfNegative val="0"/>
            <c:bubble3D val="0"/>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UIO'!$C$4:$C$11</c:f>
              <c:numCache>
                <c:formatCode>General</c:formatCode>
                <c:ptCount val="8"/>
                <c:pt idx="0">
                  <c:v>2008</c:v>
                </c:pt>
                <c:pt idx="1">
                  <c:v>2009</c:v>
                </c:pt>
                <c:pt idx="2">
                  <c:v>2010</c:v>
                </c:pt>
                <c:pt idx="3">
                  <c:v>2011</c:v>
                </c:pt>
                <c:pt idx="4">
                  <c:v>2012</c:v>
                </c:pt>
                <c:pt idx="5">
                  <c:v>2013</c:v>
                </c:pt>
                <c:pt idx="6">
                  <c:v>2014</c:v>
                </c:pt>
                <c:pt idx="7">
                  <c:v>2015</c:v>
                </c:pt>
              </c:numCache>
            </c:numRef>
          </c:cat>
          <c:val>
            <c:numRef>
              <c:f>'establecimientos UIO'!$D$4:$D$11</c:f>
              <c:numCache>
                <c:formatCode>0</c:formatCode>
                <c:ptCount val="8"/>
                <c:pt idx="0">
                  <c:v>2533</c:v>
                </c:pt>
                <c:pt idx="1">
                  <c:v>3014</c:v>
                </c:pt>
                <c:pt idx="2">
                  <c:v>2719</c:v>
                </c:pt>
                <c:pt idx="3">
                  <c:v>2924</c:v>
                </c:pt>
                <c:pt idx="4">
                  <c:v>3503</c:v>
                </c:pt>
                <c:pt idx="5">
                  <c:v>4488</c:v>
                </c:pt>
                <c:pt idx="6">
                  <c:v>4909</c:v>
                </c:pt>
                <c:pt idx="7">
                  <c:v>5229</c:v>
                </c:pt>
              </c:numCache>
            </c:numRef>
          </c:val>
        </c:ser>
        <c:dLbls>
          <c:dLblPos val="inEnd"/>
          <c:showLegendKey val="0"/>
          <c:showVal val="1"/>
          <c:showCatName val="0"/>
          <c:showSerName val="0"/>
          <c:showPercent val="0"/>
          <c:showBubbleSize val="0"/>
        </c:dLbls>
        <c:gapWidth val="41"/>
        <c:axId val="303845608"/>
        <c:axId val="334074784"/>
      </c:barChart>
      <c:catAx>
        <c:axId val="30384560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ES"/>
          </a:p>
        </c:txPr>
        <c:crossAx val="334074784"/>
        <c:crosses val="autoZero"/>
        <c:auto val="1"/>
        <c:lblAlgn val="ctr"/>
        <c:lblOffset val="100"/>
        <c:noMultiLvlLbl val="0"/>
      </c:catAx>
      <c:valAx>
        <c:axId val="334074784"/>
        <c:scaling>
          <c:orientation val="minMax"/>
        </c:scaling>
        <c:delete val="1"/>
        <c:axPos val="l"/>
        <c:numFmt formatCode="0" sourceLinked="1"/>
        <c:majorTickMark val="none"/>
        <c:minorTickMark val="none"/>
        <c:tickLblPos val="nextTo"/>
        <c:crossAx val="303845608"/>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S"/>
    </a:p>
  </c:txPr>
  <c:printSettings>
    <c:headerFooter/>
    <c:pageMargins b="0.75000000000000377" l="0.70000000000000062" r="0.70000000000000062" t="0.75000000000000377"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 en cifras 2015-2016 - vr05may2016.xlsx]% y # establecimientos act econ!Tabla dinámica1</c:name>
    <c:fmtId val="0"/>
  </c:pivotSource>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Distribución por Actividad Económica</a:t>
            </a:r>
          </a:p>
          <a:p>
            <a:pPr>
              <a:defRPr/>
            </a:pPr>
            <a:r>
              <a:rPr lang="en-US"/>
              <a:t>Totales 2013-2014 ciudad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S"/>
        </a:p>
      </c:txPr>
    </c:title>
    <c:autoTitleDeleted val="0"/>
    <c:pivotFmts>
      <c:pivotFmt>
        <c:idx val="0"/>
      </c:pivotFmt>
      <c:pivotFmt>
        <c:idx val="1"/>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S"/>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 y # establecimientos act econ'!$L$6</c:f>
              <c:strCache>
                <c:ptCount val="1"/>
                <c:pt idx="0">
                  <c:v>Suma de 2013</c:v>
                </c:pt>
              </c:strCache>
            </c:strRef>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y # establecimientos act econ'!$K$7:$K$12</c:f>
              <c:strCache>
                <c:ptCount val="5"/>
                <c:pt idx="0">
                  <c:v>AGENCIA DE VIAJES Y TURISMO</c:v>
                </c:pt>
                <c:pt idx="1">
                  <c:v>ALOJAMIENTO </c:v>
                </c:pt>
                <c:pt idx="2">
                  <c:v>RECREACIÓN DIVERSIÓN Y ESPARCIMIENTO</c:v>
                </c:pt>
                <c:pt idx="3">
                  <c:v>TRANSPORTE TURISTICO</c:v>
                </c:pt>
                <c:pt idx="4">
                  <c:v>ALIMENTOS Y BEBIDAS </c:v>
                </c:pt>
              </c:strCache>
            </c:strRef>
          </c:cat>
          <c:val>
            <c:numRef>
              <c:f>'% y # establecimientos act econ'!$L$7:$L$12</c:f>
              <c:numCache>
                <c:formatCode>General</c:formatCode>
                <c:ptCount val="5"/>
                <c:pt idx="0">
                  <c:v>631</c:v>
                </c:pt>
                <c:pt idx="1">
                  <c:v>585</c:v>
                </c:pt>
                <c:pt idx="2">
                  <c:v>151</c:v>
                </c:pt>
                <c:pt idx="3">
                  <c:v>100</c:v>
                </c:pt>
                <c:pt idx="4">
                  <c:v>3021</c:v>
                </c:pt>
              </c:numCache>
            </c:numRef>
          </c:val>
        </c:ser>
        <c:ser>
          <c:idx val="1"/>
          <c:order val="1"/>
          <c:tx>
            <c:strRef>
              <c:f>'% y # establecimientos act econ'!$M$6</c:f>
              <c:strCache>
                <c:ptCount val="1"/>
                <c:pt idx="0">
                  <c:v>Suma de 2014</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y # establecimientos act econ'!$K$7:$K$12</c:f>
              <c:strCache>
                <c:ptCount val="5"/>
                <c:pt idx="0">
                  <c:v>AGENCIA DE VIAJES Y TURISMO</c:v>
                </c:pt>
                <c:pt idx="1">
                  <c:v>ALOJAMIENTO </c:v>
                </c:pt>
                <c:pt idx="2">
                  <c:v>RECREACIÓN DIVERSIÓN Y ESPARCIMIENTO</c:v>
                </c:pt>
                <c:pt idx="3">
                  <c:v>TRANSPORTE TURISTICO</c:v>
                </c:pt>
                <c:pt idx="4">
                  <c:v>ALIMENTOS Y BEBIDAS </c:v>
                </c:pt>
              </c:strCache>
            </c:strRef>
          </c:cat>
          <c:val>
            <c:numRef>
              <c:f>'% y # establecimientos act econ'!$M$7:$M$12</c:f>
              <c:numCache>
                <c:formatCode>General</c:formatCode>
                <c:ptCount val="5"/>
                <c:pt idx="0">
                  <c:v>679</c:v>
                </c:pt>
                <c:pt idx="1">
                  <c:v>642</c:v>
                </c:pt>
                <c:pt idx="2">
                  <c:v>171</c:v>
                </c:pt>
                <c:pt idx="3">
                  <c:v>101</c:v>
                </c:pt>
                <c:pt idx="4">
                  <c:v>3316</c:v>
                </c:pt>
              </c:numCache>
            </c:numRef>
          </c:val>
        </c:ser>
        <c:dLbls>
          <c:dLblPos val="inEnd"/>
          <c:showLegendKey val="0"/>
          <c:showVal val="1"/>
          <c:showCatName val="0"/>
          <c:showSerName val="0"/>
          <c:showPercent val="0"/>
          <c:showBubbleSize val="0"/>
        </c:dLbls>
        <c:gapWidth val="100"/>
        <c:overlap val="-24"/>
        <c:axId val="303765632"/>
        <c:axId val="303764064"/>
      </c:barChart>
      <c:catAx>
        <c:axId val="303765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303764064"/>
        <c:crosses val="autoZero"/>
        <c:auto val="1"/>
        <c:lblAlgn val="ctr"/>
        <c:lblOffset val="100"/>
        <c:noMultiLvlLbl val="0"/>
      </c:catAx>
      <c:valAx>
        <c:axId val="3037640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3037656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Llegadas de Turistas al DMQ </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S"/>
        </a:p>
      </c:txPr>
    </c:title>
    <c:autoTitleDeleted val="0"/>
    <c:plotArea>
      <c:layout>
        <c:manualLayout>
          <c:layoutTarget val="inner"/>
          <c:xMode val="edge"/>
          <c:yMode val="edge"/>
          <c:x val="1.6580419404792702E-2"/>
          <c:y val="0.14078418632496606"/>
          <c:w val="0.76415828709374467"/>
          <c:h val="0.75867093188072032"/>
        </c:manualLayout>
      </c:layout>
      <c:barChart>
        <c:barDir val="col"/>
        <c:grouping val="clustered"/>
        <c:varyColors val="0"/>
        <c:ser>
          <c:idx val="1"/>
          <c:order val="0"/>
          <c:spPr>
            <a:gradFill rotWithShape="1">
              <a:gsLst>
                <a:gs pos="0">
                  <a:schemeClr val="accent3">
                    <a:tint val="77000"/>
                    <a:shade val="51000"/>
                    <a:satMod val="130000"/>
                  </a:schemeClr>
                </a:gs>
                <a:gs pos="80000">
                  <a:schemeClr val="accent3">
                    <a:tint val="77000"/>
                    <a:shade val="93000"/>
                    <a:satMod val="130000"/>
                  </a:schemeClr>
                </a:gs>
                <a:gs pos="100000">
                  <a:schemeClr val="accent3">
                    <a:tint val="77000"/>
                    <a:shade val="94000"/>
                    <a:satMod val="135000"/>
                  </a:schemeClr>
                </a:gs>
              </a:gsLst>
              <a:lin ang="16200000" scaled="0"/>
            </a:gradFill>
            <a:ln>
              <a:noFill/>
            </a:ln>
            <a:effectLst>
              <a:outerShdw blurRad="40000" dist="23000" dir="5400000" rotWithShape="0">
                <a:srgbClr val="000000">
                  <a:alpha val="35000"/>
                </a:srgbClr>
              </a:outerShdw>
            </a:effectLst>
          </c:spPr>
          <c:invertIfNegative val="0"/>
          <c:dPt>
            <c:idx val="6"/>
            <c:invertIfNegative val="0"/>
            <c:bubble3D val="0"/>
          </c:dPt>
          <c:dPt>
            <c:idx val="8"/>
            <c:invertIfNegative val="0"/>
            <c:bubble3D val="0"/>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Llegadas!$B$3:$K$3</c:f>
              <c:strCache>
                <c:ptCount val="10"/>
                <c:pt idx="0">
                  <c:v>2007</c:v>
                </c:pt>
                <c:pt idx="1">
                  <c:v>2008</c:v>
                </c:pt>
                <c:pt idx="2">
                  <c:v>2009</c:v>
                </c:pt>
                <c:pt idx="3">
                  <c:v>2010</c:v>
                </c:pt>
                <c:pt idx="4">
                  <c:v>2011</c:v>
                </c:pt>
                <c:pt idx="5">
                  <c:v>2012</c:v>
                </c:pt>
                <c:pt idx="6">
                  <c:v>2013</c:v>
                </c:pt>
                <c:pt idx="7">
                  <c:v>2014</c:v>
                </c:pt>
                <c:pt idx="8">
                  <c:v>2015</c:v>
                </c:pt>
                <c:pt idx="9">
                  <c:v>2016
(estimado)</c:v>
                </c:pt>
              </c:strCache>
            </c:strRef>
          </c:cat>
          <c:val>
            <c:numRef>
              <c:f>Llegadas!$B$16:$K$16</c:f>
              <c:numCache>
                <c:formatCode>#,##0</c:formatCode>
                <c:ptCount val="10"/>
                <c:pt idx="0">
                  <c:v>417853</c:v>
                </c:pt>
                <c:pt idx="1">
                  <c:v>471499</c:v>
                </c:pt>
                <c:pt idx="2">
                  <c:v>461865</c:v>
                </c:pt>
                <c:pt idx="3">
                  <c:v>474221</c:v>
                </c:pt>
                <c:pt idx="4">
                  <c:v>487378</c:v>
                </c:pt>
                <c:pt idx="5">
                  <c:v>533458</c:v>
                </c:pt>
                <c:pt idx="6">
                  <c:v>628958</c:v>
                </c:pt>
                <c:pt idx="7">
                  <c:v>703015</c:v>
                </c:pt>
                <c:pt idx="8">
                  <c:v>706848.33333333337</c:v>
                </c:pt>
                <c:pt idx="9">
                  <c:v>158691</c:v>
                </c:pt>
              </c:numCache>
            </c:numRef>
          </c:val>
        </c:ser>
        <c:dLbls>
          <c:dLblPos val="inEnd"/>
          <c:showLegendKey val="0"/>
          <c:showVal val="1"/>
          <c:showCatName val="0"/>
          <c:showSerName val="0"/>
          <c:showPercent val="0"/>
          <c:showBubbleSize val="0"/>
        </c:dLbls>
        <c:gapWidth val="100"/>
        <c:overlap val="-24"/>
        <c:axId val="303848352"/>
        <c:axId val="303849136"/>
      </c:barChart>
      <c:catAx>
        <c:axId val="303848352"/>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303849136"/>
        <c:crosses val="autoZero"/>
        <c:auto val="1"/>
        <c:lblAlgn val="ctr"/>
        <c:lblOffset val="100"/>
        <c:noMultiLvlLbl val="0"/>
      </c:catAx>
      <c:valAx>
        <c:axId val="303849136"/>
        <c:scaling>
          <c:orientation val="minMax"/>
          <c:min val="200000"/>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303848352"/>
        <c:crosses val="autoZero"/>
        <c:crossBetween val="between"/>
        <c:majorUnit val="100000"/>
        <c:minorUnit val="20000"/>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S"/>
    </a:p>
  </c:txPr>
  <c:printSettings>
    <c:headerFooter/>
    <c:pageMargins b="0.75000000000000533" l="0.70000000000000062" r="0.70000000000000062" t="0.75000000000000533" header="0.30000000000000032" footer="0.30000000000000032"/>
    <c:pageSetup orientation="portrait"/>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 en cifras 2015-2016 - vr05may2016.xlsx]% y # establecimientos act econ!Tabla dinámica3</c:name>
    <c:fmtId val="0"/>
  </c:pivotSource>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n-US"/>
              <a:t>Tipo de Actividad </a:t>
            </a:r>
          </a:p>
          <a:p>
            <a:pPr>
              <a:defRPr/>
            </a:pPr>
            <a:r>
              <a:rPr lang="en-US"/>
              <a:t>2014</a:t>
            </a:r>
          </a:p>
        </c:rich>
      </c:tx>
      <c:layout>
        <c:manualLayout>
          <c:xMode val="edge"/>
          <c:yMode val="edge"/>
          <c:x val="0.37961273635886333"/>
          <c:y val="3.9613242707036971E-2"/>
        </c:manualLayout>
      </c:layout>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S"/>
        </a:p>
      </c:txPr>
    </c:title>
    <c:autoTitleDeleted val="0"/>
    <c:pivotFmts>
      <c:pivotFmt>
        <c:idx val="0"/>
        <c:spPr>
          <a:solidFill>
            <a:schemeClr val="accent6">
              <a:alpha val="7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 y # establecimientos act econ'!$L$20</c:f>
              <c:strCache>
                <c:ptCount val="1"/>
                <c:pt idx="0">
                  <c:v>Total</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y # establecimientos act econ'!$K$21:$K$25</c:f>
              <c:strCache>
                <c:ptCount val="4"/>
                <c:pt idx="0">
                  <c:v>BAR</c:v>
                </c:pt>
                <c:pt idx="1">
                  <c:v>CAFETERÍAS</c:v>
                </c:pt>
                <c:pt idx="2">
                  <c:v>FUENTES DE SODA</c:v>
                </c:pt>
                <c:pt idx="3">
                  <c:v>RESTAURANTE</c:v>
                </c:pt>
              </c:strCache>
            </c:strRef>
          </c:cat>
          <c:val>
            <c:numRef>
              <c:f>'% y # establecimientos act econ'!$L$21:$L$25</c:f>
              <c:numCache>
                <c:formatCode>General</c:formatCode>
                <c:ptCount val="4"/>
                <c:pt idx="0">
                  <c:v>279</c:v>
                </c:pt>
                <c:pt idx="1">
                  <c:v>320</c:v>
                </c:pt>
                <c:pt idx="2">
                  <c:v>568</c:v>
                </c:pt>
                <c:pt idx="3">
                  <c:v>2149</c:v>
                </c:pt>
              </c:numCache>
            </c:numRef>
          </c:val>
        </c:ser>
        <c:dLbls>
          <c:dLblPos val="inEnd"/>
          <c:showLegendKey val="0"/>
          <c:showVal val="1"/>
          <c:showCatName val="0"/>
          <c:showSerName val="0"/>
          <c:showPercent val="0"/>
          <c:showBubbleSize val="0"/>
        </c:dLbls>
        <c:gapWidth val="80"/>
        <c:overlap val="25"/>
        <c:axId val="303767200"/>
        <c:axId val="303762104"/>
      </c:barChart>
      <c:catAx>
        <c:axId val="303767200"/>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S"/>
          </a:p>
        </c:txPr>
        <c:crossAx val="303762104"/>
        <c:crosses val="autoZero"/>
        <c:auto val="1"/>
        <c:lblAlgn val="ctr"/>
        <c:lblOffset val="100"/>
        <c:noMultiLvlLbl val="0"/>
      </c:catAx>
      <c:valAx>
        <c:axId val="303762104"/>
        <c:scaling>
          <c:orientation val="minMax"/>
        </c:scaling>
        <c:delete val="0"/>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S"/>
          </a:p>
        </c:txPr>
        <c:crossAx val="303767200"/>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19987363401777331"/>
          <c:w val="0.8180424534311852"/>
          <c:h val="0.78611125869362641"/>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3"/>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4"/>
              <c:layout>
                <c:manualLayout>
                  <c:x val="6.2165058949624867E-2"/>
                  <c:y val="-3.636362479483821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5"/>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TUR'!$C$2:$C$7</c:f>
              <c:strCache>
                <c:ptCount val="6"/>
                <c:pt idx="0">
                  <c:v>AGENCIA DE VIAJES Y TURISMO</c:v>
                </c:pt>
                <c:pt idx="1">
                  <c:v>ALIMENTOS Y BEBIDAS</c:v>
                </c:pt>
                <c:pt idx="2">
                  <c:v>ALOJAMIENTO</c:v>
                </c:pt>
                <c:pt idx="3">
                  <c:v>CASINOS Y SALAS DE JUEGO</c:v>
                </c:pt>
                <c:pt idx="4">
                  <c:v>RECREACIÓN DIVERSIÓN Y ESPARCIMIENTO</c:v>
                </c:pt>
                <c:pt idx="5">
                  <c:v>TRANSPORTE TURISTICO</c:v>
                </c:pt>
              </c:strCache>
            </c:strRef>
          </c:cat>
          <c:val>
            <c:numRef>
              <c:f>'Actividades económicas TUR'!$L$2:$L$7</c:f>
              <c:numCache>
                <c:formatCode>0%</c:formatCode>
                <c:ptCount val="6"/>
                <c:pt idx="0">
                  <c:v>0.13788487282463185</c:v>
                </c:pt>
                <c:pt idx="1">
                  <c:v>0.66743163128705296</c:v>
                </c:pt>
                <c:pt idx="2">
                  <c:v>0.13884107860011474</c:v>
                </c:pt>
                <c:pt idx="3">
                  <c:v>0</c:v>
                </c:pt>
                <c:pt idx="4">
                  <c:v>3.614457831325301E-2</c:v>
                </c:pt>
                <c:pt idx="5">
                  <c:v>1.969783897494741E-2</c:v>
                </c:pt>
              </c:numCache>
            </c:numRef>
          </c:val>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389" l="0.70000000000000062" r="0.70000000000000062" t="0.75000000000000389" header="0.30000000000000032" footer="0.30000000000000032"/>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explosion val="25"/>
          <c:dPt>
            <c:idx val="1"/>
            <c:bubble3D val="0"/>
            <c:explosion val="0"/>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'Empleos en HTLs'!$D$3:$E$3</c:f>
              <c:strCache>
                <c:ptCount val="2"/>
                <c:pt idx="0">
                  <c:v>HOMBRES</c:v>
                </c:pt>
                <c:pt idx="1">
                  <c:v>MUJERES</c:v>
                </c:pt>
              </c:strCache>
            </c:strRef>
          </c:cat>
          <c:val>
            <c:numRef>
              <c:f>'Empleos en HTLs'!$D$12:$E$12</c:f>
              <c:numCache>
                <c:formatCode>General</c:formatCode>
                <c:ptCount val="2"/>
                <c:pt idx="0">
                  <c:v>4152</c:v>
                </c:pt>
                <c:pt idx="1">
                  <c:v>2321</c:v>
                </c:pt>
              </c:numCache>
            </c:numRef>
          </c:val>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Empleos en establecimientos hoteleros 2008-2015</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plotArea>
      <c:layout/>
      <c:barChart>
        <c:barDir val="col"/>
        <c:grouping val="clustered"/>
        <c:varyColors val="0"/>
        <c:ser>
          <c:idx val="0"/>
          <c:order val="0"/>
          <c:tx>
            <c:strRef>
              <c:f>'Empleos en HTLs'!$B$2:$B$12</c:f>
              <c:strCache>
                <c:ptCount val="11"/>
                <c:pt idx="0">
                  <c:v>Empleos en establecimientos hoteleros 2008-2013</c:v>
                </c:pt>
              </c:strCache>
            </c:strRef>
          </c:tx>
          <c:spPr>
            <a:solidFill>
              <a:schemeClr val="accent3">
                <a:alpha val="85000"/>
              </a:schemeClr>
            </a:solidFill>
            <a:ln w="9525" cap="flat" cmpd="sng" algn="ctr">
              <a:solidFill>
                <a:schemeClr val="lt1">
                  <a:alpha val="50000"/>
                </a:schemeClr>
              </a:solidFill>
              <a:round/>
            </a:ln>
            <a:effectLst/>
          </c:spPr>
          <c:invertIfNegative val="0"/>
          <c:dPt>
            <c:idx val="6"/>
            <c:invertIfNegative val="0"/>
            <c:bubble3D val="0"/>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'Empleos en HTLs'!$C$4:$C$11</c:f>
              <c:numCache>
                <c:formatCode>General</c:formatCode>
                <c:ptCount val="8"/>
                <c:pt idx="0">
                  <c:v>2008</c:v>
                </c:pt>
                <c:pt idx="1">
                  <c:v>2009</c:v>
                </c:pt>
                <c:pt idx="2">
                  <c:v>2010</c:v>
                </c:pt>
                <c:pt idx="3">
                  <c:v>2011</c:v>
                </c:pt>
                <c:pt idx="4">
                  <c:v>2012</c:v>
                </c:pt>
                <c:pt idx="5">
                  <c:v>2013</c:v>
                </c:pt>
                <c:pt idx="6">
                  <c:v>2014</c:v>
                </c:pt>
                <c:pt idx="7">
                  <c:v>2015</c:v>
                </c:pt>
              </c:numCache>
            </c:numRef>
          </c:cat>
          <c:val>
            <c:numRef>
              <c:f>'Empleos en HTLs'!$G$4:$G$11</c:f>
              <c:numCache>
                <c:formatCode>General</c:formatCode>
                <c:ptCount val="8"/>
                <c:pt idx="0">
                  <c:v>4303</c:v>
                </c:pt>
                <c:pt idx="1">
                  <c:v>4538</c:v>
                </c:pt>
                <c:pt idx="2">
                  <c:v>4778</c:v>
                </c:pt>
                <c:pt idx="3">
                  <c:v>5015</c:v>
                </c:pt>
                <c:pt idx="4">
                  <c:v>5393</c:v>
                </c:pt>
                <c:pt idx="5">
                  <c:v>5689</c:v>
                </c:pt>
                <c:pt idx="6">
                  <c:v>6225</c:v>
                </c:pt>
                <c:pt idx="7">
                  <c:v>6473</c:v>
                </c:pt>
              </c:numCache>
            </c:numRef>
          </c:val>
        </c:ser>
        <c:dLbls>
          <c:dLblPos val="inEnd"/>
          <c:showLegendKey val="0"/>
          <c:showVal val="1"/>
          <c:showCatName val="0"/>
          <c:showSerName val="0"/>
          <c:showPercent val="0"/>
          <c:showBubbleSize val="0"/>
        </c:dLbls>
        <c:gapWidth val="65"/>
        <c:axId val="303762496"/>
        <c:axId val="303765240"/>
      </c:barChart>
      <c:catAx>
        <c:axId val="30376249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S"/>
          </a:p>
        </c:txPr>
        <c:crossAx val="303765240"/>
        <c:crosses val="autoZero"/>
        <c:auto val="1"/>
        <c:lblAlgn val="ctr"/>
        <c:lblOffset val="100"/>
        <c:noMultiLvlLbl val="0"/>
      </c:catAx>
      <c:valAx>
        <c:axId val="3037652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30376249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S"/>
    </a:p>
  </c:txPr>
  <c:printSettings>
    <c:headerFooter/>
    <c:pageMargins b="0.75000000000000377" l="0.70000000000000062" r="0.70000000000000062" t="0.75000000000000377"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Capacidad Hotelera por habitaciones </a:t>
            </a:r>
          </a:p>
          <a:p>
            <a:pPr>
              <a:defRPr/>
            </a:pPr>
            <a:r>
              <a:rPr lang="es-EC"/>
              <a:t>- totales - 2008-2015 </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S"/>
        </a:p>
      </c:txPr>
    </c:title>
    <c:autoTitleDeleted val="0"/>
    <c:plotArea>
      <c:layout>
        <c:manualLayout>
          <c:layoutTarget val="inner"/>
          <c:xMode val="edge"/>
          <c:yMode val="edge"/>
          <c:x val="2.4526198439241916E-2"/>
          <c:y val="0.121991341991342"/>
          <c:w val="0.95094760312151616"/>
          <c:h val="0.76955994137096495"/>
        </c:manualLayout>
      </c:layout>
      <c:barChart>
        <c:barDir val="col"/>
        <c:grouping val="clustered"/>
        <c:varyColors val="0"/>
        <c:ser>
          <c:idx val="0"/>
          <c:order val="0"/>
          <c:spPr>
            <a:gradFill>
              <a:gsLst>
                <a:gs pos="0">
                  <a:schemeClr val="accent4"/>
                </a:gs>
                <a:gs pos="100000">
                  <a:schemeClr val="accent4">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6"/>
            <c:invertIfNegative val="0"/>
            <c:bubble3D val="0"/>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'HAB disponibles'!$C$3:$C$10</c:f>
              <c:numCache>
                <c:formatCode>General</c:formatCode>
                <c:ptCount val="8"/>
                <c:pt idx="0">
                  <c:v>2008</c:v>
                </c:pt>
                <c:pt idx="1">
                  <c:v>2009</c:v>
                </c:pt>
                <c:pt idx="2">
                  <c:v>2010</c:v>
                </c:pt>
                <c:pt idx="3">
                  <c:v>2011</c:v>
                </c:pt>
                <c:pt idx="4">
                  <c:v>2012</c:v>
                </c:pt>
                <c:pt idx="5">
                  <c:v>2013</c:v>
                </c:pt>
                <c:pt idx="6">
                  <c:v>2014</c:v>
                </c:pt>
                <c:pt idx="7">
                  <c:v>2015</c:v>
                </c:pt>
              </c:numCache>
            </c:numRef>
          </c:cat>
          <c:val>
            <c:numRef>
              <c:f>'HAB disponibles'!$E$3:$E$10</c:f>
              <c:numCache>
                <c:formatCode>_(* #,##0_);_(* \(#,##0\);_(* "-"??_);_(@_)</c:formatCode>
                <c:ptCount val="8"/>
                <c:pt idx="0">
                  <c:v>7402</c:v>
                </c:pt>
                <c:pt idx="1">
                  <c:v>7919</c:v>
                </c:pt>
                <c:pt idx="2">
                  <c:v>8592</c:v>
                </c:pt>
                <c:pt idx="3">
                  <c:v>9324</c:v>
                </c:pt>
                <c:pt idx="4">
                  <c:v>10651</c:v>
                </c:pt>
                <c:pt idx="5">
                  <c:v>11794</c:v>
                </c:pt>
                <c:pt idx="6">
                  <c:v>12956</c:v>
                </c:pt>
                <c:pt idx="7">
                  <c:v>14450</c:v>
                </c:pt>
              </c:numCache>
            </c:numRef>
          </c:val>
        </c:ser>
        <c:dLbls>
          <c:dLblPos val="inEnd"/>
          <c:showLegendKey val="0"/>
          <c:showVal val="1"/>
          <c:showCatName val="0"/>
          <c:showSerName val="0"/>
          <c:showPercent val="0"/>
          <c:showBubbleSize val="0"/>
        </c:dLbls>
        <c:gapWidth val="41"/>
        <c:axId val="303763280"/>
        <c:axId val="303767592"/>
      </c:barChart>
      <c:catAx>
        <c:axId val="3037632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ES"/>
          </a:p>
        </c:txPr>
        <c:crossAx val="303767592"/>
        <c:crosses val="autoZero"/>
        <c:auto val="1"/>
        <c:lblAlgn val="ctr"/>
        <c:lblOffset val="100"/>
        <c:noMultiLvlLbl val="0"/>
      </c:catAx>
      <c:valAx>
        <c:axId val="303767592"/>
        <c:scaling>
          <c:orientation val="minMax"/>
        </c:scaling>
        <c:delete val="1"/>
        <c:axPos val="l"/>
        <c:numFmt formatCode="_(* #,##0_);_(* \(#,##0\);_(* &quot;-&quot;??_);_(@_)" sourceLinked="1"/>
        <c:majorTickMark val="none"/>
        <c:minorTickMark val="none"/>
        <c:tickLblPos val="none"/>
        <c:crossAx val="30376328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S"/>
    </a:p>
  </c:txPr>
  <c:printSettings>
    <c:headerFooter/>
    <c:pageMargins b="0.75000000000000377" l="0.70000000000000062" r="0.70000000000000062" t="0.75000000000000377"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Capacidad Hotelera por plazas </a:t>
            </a:r>
          </a:p>
          <a:p>
            <a:pPr>
              <a:defRPr/>
            </a:pPr>
            <a:r>
              <a:rPr lang="en-US"/>
              <a:t>- totales -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'Aloj_#_plazas'!$B$1:$B$10</c:f>
              <c:strCache>
                <c:ptCount val="10"/>
                <c:pt idx="0">
                  <c:v>Capacidad Hotelera por plazas - totales - 2008-2013</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Pt>
            <c:idx val="6"/>
            <c:invertIfNegative val="0"/>
            <c:bubble3D val="0"/>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'Aloj_#_plazas'!$C$2:$C$9</c:f>
              <c:numCache>
                <c:formatCode>General</c:formatCode>
                <c:ptCount val="8"/>
                <c:pt idx="0">
                  <c:v>2008</c:v>
                </c:pt>
                <c:pt idx="1">
                  <c:v>2009</c:v>
                </c:pt>
                <c:pt idx="2">
                  <c:v>2010</c:v>
                </c:pt>
                <c:pt idx="3">
                  <c:v>2011</c:v>
                </c:pt>
                <c:pt idx="4">
                  <c:v>2012</c:v>
                </c:pt>
                <c:pt idx="5">
                  <c:v>2013</c:v>
                </c:pt>
                <c:pt idx="6">
                  <c:v>2014</c:v>
                </c:pt>
                <c:pt idx="7">
                  <c:v>2015</c:v>
                </c:pt>
              </c:numCache>
            </c:numRef>
          </c:cat>
          <c:val>
            <c:numRef>
              <c:f>'Aloj_#_plazas'!$E$2:$E$9</c:f>
              <c:numCache>
                <c:formatCode>_(* #,##0_);_(* \(#,##0\);_(* "-"??_);_(@_)</c:formatCode>
                <c:ptCount val="8"/>
                <c:pt idx="0">
                  <c:v>14804</c:v>
                </c:pt>
                <c:pt idx="1">
                  <c:v>15838</c:v>
                </c:pt>
                <c:pt idx="2">
                  <c:v>17184</c:v>
                </c:pt>
                <c:pt idx="3">
                  <c:v>18648</c:v>
                </c:pt>
                <c:pt idx="4">
                  <c:v>21302</c:v>
                </c:pt>
                <c:pt idx="5">
                  <c:v>23588</c:v>
                </c:pt>
                <c:pt idx="6">
                  <c:v>25912</c:v>
                </c:pt>
                <c:pt idx="7">
                  <c:v>29100</c:v>
                </c:pt>
              </c:numCache>
            </c:numRef>
          </c:val>
        </c:ser>
        <c:dLbls>
          <c:showLegendKey val="0"/>
          <c:showVal val="1"/>
          <c:showCatName val="0"/>
          <c:showSerName val="0"/>
          <c:showPercent val="0"/>
          <c:showBubbleSize val="0"/>
        </c:dLbls>
        <c:gapWidth val="65"/>
        <c:shape val="box"/>
        <c:axId val="303763672"/>
        <c:axId val="303766808"/>
        <c:axId val="0"/>
      </c:bar3DChart>
      <c:catAx>
        <c:axId val="30376367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S"/>
          </a:p>
        </c:txPr>
        <c:crossAx val="303766808"/>
        <c:crosses val="autoZero"/>
        <c:auto val="1"/>
        <c:lblAlgn val="ctr"/>
        <c:lblOffset val="100"/>
        <c:noMultiLvlLbl val="0"/>
      </c:catAx>
      <c:valAx>
        <c:axId val="303766808"/>
        <c:scaling>
          <c:orientation val="minMax"/>
        </c:scaling>
        <c:delete val="0"/>
        <c:axPos val="l"/>
        <c:majorGridlines>
          <c:spPr>
            <a:ln w="9525" cap="flat" cmpd="sng" algn="ctr">
              <a:solidFill>
                <a:schemeClr val="dk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S"/>
          </a:p>
        </c:txPr>
        <c:crossAx val="30376367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S"/>
    </a:p>
  </c:txPr>
  <c:printSettings>
    <c:headerFooter/>
    <c:pageMargins b="0.75000000000000377" l="0.70000000000000062" r="0.70000000000000062" t="0.75000000000000377"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a:t># de establecientos de Alojamiento</a:t>
            </a:r>
            <a:endParaRPr lang="es-EC"/>
          </a:p>
          <a:p>
            <a:pPr>
              <a:defRPr/>
            </a:pPr>
            <a:r>
              <a:rPr lang="en-US"/>
              <a:t>por CATEGORÍA</a:t>
            </a:r>
            <a:endParaRPr lang="es-EC"/>
          </a:p>
        </c:rich>
      </c:tx>
      <c:layout>
        <c:manualLayout>
          <c:xMode val="edge"/>
          <c:yMode val="edge"/>
          <c:x val="0.15560446871510994"/>
          <c:y val="2.1383666330617581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43438404775872E-2"/>
          <c:y val="0.37451765730990955"/>
          <c:w val="0.96785728158143991"/>
          <c:h val="0.59625743745382831"/>
        </c:manualLayout>
      </c:layout>
      <c:pie3DChart>
        <c:varyColors val="1"/>
        <c:ser>
          <c:idx val="0"/>
          <c:order val="0"/>
          <c:explosion val="1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ES"/>
                </a:p>
              </c:txPr>
              <c:dLblPos val="outEnd"/>
              <c:showLegendKey val="0"/>
              <c:showVal val="0"/>
              <c:showCatName val="1"/>
              <c:showSerName val="0"/>
              <c:showPercent val="1"/>
              <c:showBubbleSize val="0"/>
            </c:dLbl>
            <c:dLbl>
              <c:idx val="1"/>
              <c:layout>
                <c:manualLayout>
                  <c:x val="1.0119048211886495E-2"/>
                  <c:y val="-3.7421341493774345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s-ES"/>
                </a:p>
              </c:txPr>
              <c:dLblPos val="outEnd"/>
              <c:showLegendKey val="0"/>
              <c:showVal val="0"/>
              <c:showCatName val="1"/>
              <c:showSerName val="0"/>
              <c:showPercent val="1"/>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S"/>
                </a:p>
              </c:txPr>
              <c:dLblPos val="outEnd"/>
              <c:showLegendKey val="0"/>
              <c:showVal val="0"/>
              <c:showCatName val="1"/>
              <c:showSerName val="0"/>
              <c:showPercent val="1"/>
              <c:showBubbleSize val="0"/>
            </c:dLbl>
            <c:dLbl>
              <c:idx val="4"/>
              <c:layout>
                <c:manualLayout>
                  <c:x val="-6.8303575430233895E-2"/>
                  <c:y val="-5.3459165826544438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Lst>
            </c:dLbl>
            <c:spPr>
              <a:noFill/>
              <a:ln>
                <a:noFill/>
              </a:ln>
              <a:effectLst/>
            </c:spPr>
            <c:dLblPos val="outEnd"/>
            <c:showLegendKey val="0"/>
            <c:showVal val="0"/>
            <c:showCatName val="1"/>
            <c:showSerName val="0"/>
            <c:showPercent val="1"/>
            <c:showBubbleSize val="0"/>
            <c:showLeaderLines val="0"/>
            <c:extLst>
              <c:ext xmlns:c15="http://schemas.microsoft.com/office/drawing/2012/chart" uri="{CE6537A1-D6FC-4f65-9D91-7224C49458BB}"/>
            </c:extLst>
          </c:dLbls>
          <c:cat>
            <c:strRef>
              <c:f>'Aloj_#_categorias'!$C$25:$G$25</c:f>
              <c:strCache>
                <c:ptCount val="5"/>
                <c:pt idx="0">
                  <c:v>LUJO</c:v>
                </c:pt>
                <c:pt idx="1">
                  <c:v>PRIMERA</c:v>
                </c:pt>
                <c:pt idx="2">
                  <c:v>SEGUNDA</c:v>
                </c:pt>
                <c:pt idx="3">
                  <c:v>TERCERA</c:v>
                </c:pt>
                <c:pt idx="4">
                  <c:v>CUARTA</c:v>
                </c:pt>
              </c:strCache>
            </c:strRef>
          </c:cat>
          <c:val>
            <c:numRef>
              <c:f>'Aloj_#_categorias'!$C$27:$G$27</c:f>
              <c:numCache>
                <c:formatCode>0%</c:formatCode>
                <c:ptCount val="5"/>
                <c:pt idx="0">
                  <c:v>1.2396694214876033E-2</c:v>
                </c:pt>
                <c:pt idx="1">
                  <c:v>0.1487603305785124</c:v>
                </c:pt>
                <c:pt idx="2">
                  <c:v>0.3071625344352617</c:v>
                </c:pt>
                <c:pt idx="3">
                  <c:v>0.51790633608815428</c:v>
                </c:pt>
                <c:pt idx="4">
                  <c:v>5.5096418732782371E-3</c:v>
                </c:pt>
              </c:numCache>
            </c:numRef>
          </c:val>
        </c:ser>
        <c:dLbls>
          <c:dLblPos val="out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 de establecimientos de Alojamiento por CATEGORÍA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890270021126524E-2"/>
          <c:y val="0.24867155070553171"/>
          <c:w val="0.76651409428566031"/>
          <c:h val="0.65283322856587989"/>
        </c:manualLayout>
      </c:layout>
      <c:pie3DChart>
        <c:varyColors val="1"/>
        <c:ser>
          <c:idx val="0"/>
          <c:order val="0"/>
          <c:explosion val="6"/>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Pt>
            <c:idx val="5"/>
            <c:bubble3D val="0"/>
            <c:spPr>
              <a:solidFill>
                <a:schemeClr val="accent6"/>
              </a:solidFill>
              <a:ln w="25400">
                <a:solidFill>
                  <a:schemeClr val="lt1"/>
                </a:solidFill>
              </a:ln>
              <a:effectLst/>
              <a:sp3d contourW="25400">
                <a:contourClr>
                  <a:schemeClr val="lt1"/>
                </a:contourClr>
              </a:sp3d>
            </c:spPr>
          </c:dPt>
          <c:dPt>
            <c:idx val="6"/>
            <c:bubble3D val="0"/>
            <c:spPr>
              <a:solidFill>
                <a:schemeClr val="accent1">
                  <a:lumMod val="60000"/>
                </a:schemeClr>
              </a:solidFill>
              <a:ln w="25400">
                <a:solidFill>
                  <a:schemeClr val="lt1"/>
                </a:solidFill>
              </a:ln>
              <a:effectLst/>
              <a:sp3d contourW="25400">
                <a:contourClr>
                  <a:schemeClr val="lt1"/>
                </a:contourClr>
              </a:sp3d>
            </c:spPr>
          </c:dPt>
          <c:dLbls>
            <c:dLbl>
              <c:idx val="0"/>
              <c:layout>
                <c:manualLayout>
                  <c:x val="0.19910041424273839"/>
                  <c:y val="7.8639116153931318E-3"/>
                </c:manualLayout>
              </c:layout>
              <c:showLegendKey val="0"/>
              <c:showVal val="1"/>
              <c:showCatName val="1"/>
              <c:showSerName val="0"/>
              <c:showPercent val="0"/>
              <c:showBubbleSize val="0"/>
              <c:extLst>
                <c:ext xmlns:c15="http://schemas.microsoft.com/office/drawing/2012/chart" uri="{CE6537A1-D6FC-4f65-9D91-7224C49458BB}"/>
              </c:extLst>
            </c:dLbl>
            <c:dLbl>
              <c:idx val="4"/>
              <c:layout>
                <c:manualLayout>
                  <c:x val="-0.24300301994442838"/>
                  <c:y val="2.4481098600189852E-2"/>
                </c:manualLayout>
              </c:layout>
              <c:showLegendKey val="0"/>
              <c:showVal val="1"/>
              <c:showCatName val="1"/>
              <c:showSerName val="0"/>
              <c:showPercent val="0"/>
              <c:showBubbleSize val="0"/>
              <c:extLst>
                <c:ext xmlns:c15="http://schemas.microsoft.com/office/drawing/2012/chart" uri="{CE6537A1-D6FC-4f65-9D91-7224C49458BB}"/>
              </c:extLst>
            </c:dLbl>
            <c:dLbl>
              <c:idx val="5"/>
              <c:layout>
                <c:manualLayout>
                  <c:x val="-0.16876365845111893"/>
                  <c:y val="-5.6196899085044348E-2"/>
                </c:manualLayout>
              </c:layout>
              <c:showLegendKey val="0"/>
              <c:showVal val="1"/>
              <c:showCatName val="1"/>
              <c:showSerName val="0"/>
              <c:showPercent val="0"/>
              <c:showBubbleSize val="0"/>
              <c:extLst>
                <c:ext xmlns:c15="http://schemas.microsoft.com/office/drawing/2012/chart" uri="{CE6537A1-D6FC-4f65-9D91-7224C49458BB}"/>
              </c:extLst>
            </c:dLbl>
            <c:dLbl>
              <c:idx val="6"/>
              <c:layout>
                <c:manualLayout>
                  <c:x val="5.3970783455299071E-2"/>
                  <c:y val="-3.4279527632894845E-2"/>
                </c:manualLayout>
              </c:layout>
              <c:showLegendKey val="0"/>
              <c:showVal val="1"/>
              <c:showCatName val="1"/>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'Aloj_#_categorias'!$C$25:$I$25</c:f>
              <c:strCache>
                <c:ptCount val="7"/>
                <c:pt idx="0">
                  <c:v>LUJO</c:v>
                </c:pt>
                <c:pt idx="1">
                  <c:v>PRIMERA</c:v>
                </c:pt>
                <c:pt idx="2">
                  <c:v>SEGUNDA</c:v>
                </c:pt>
                <c:pt idx="3">
                  <c:v>TERCERA</c:v>
                </c:pt>
                <c:pt idx="4">
                  <c:v>CUARTA</c:v>
                </c:pt>
                <c:pt idx="5">
                  <c:v>ÚNICA</c:v>
                </c:pt>
                <c:pt idx="6">
                  <c:v>CENTRO TURÍSTICO COMUNITARIO</c:v>
                </c:pt>
              </c:strCache>
            </c:strRef>
          </c:cat>
          <c:val>
            <c:numRef>
              <c:f>'Aloj_#_categorias'!$C$26:$I$26</c:f>
              <c:numCache>
                <c:formatCode>_(* #,##0_);_(* \(#,##0\);_(* "-"??_);_(@_)</c:formatCode>
                <c:ptCount val="7"/>
                <c:pt idx="0">
                  <c:v>9</c:v>
                </c:pt>
                <c:pt idx="1">
                  <c:v>108</c:v>
                </c:pt>
                <c:pt idx="2">
                  <c:v>223</c:v>
                </c:pt>
                <c:pt idx="3">
                  <c:v>376</c:v>
                </c:pt>
                <c:pt idx="4">
                  <c:v>4</c:v>
                </c:pt>
                <c:pt idx="5">
                  <c:v>6</c:v>
                </c:pt>
                <c:pt idx="6">
                  <c:v>0</c:v>
                </c:pt>
              </c:numCache>
            </c:numRef>
          </c:val>
        </c:ser>
        <c:dLbls>
          <c:showLegendKey val="0"/>
          <c:showVal val="0"/>
          <c:showCatName val="1"/>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033" l="0.70000000000000029" r="0.70000000000000029" t="0.75000000000000033" header="0.30000000000000016" footer="0.30000000000000016"/>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800" b="1" i="0" baseline="0"/>
              <a:t>% de establecimientos de Alojamiento </a:t>
            </a:r>
          </a:p>
          <a:p>
            <a:pPr>
              <a:defRPr/>
            </a:pPr>
            <a:r>
              <a:rPr lang="en-US" sz="1800" b="1" i="0" baseline="0"/>
              <a:t>por CATEGORÍA </a:t>
            </a:r>
          </a:p>
        </c:rich>
      </c:tx>
      <c:layout>
        <c:manualLayout>
          <c:xMode val="edge"/>
          <c:yMode val="edge"/>
          <c:x val="0.16103353275139903"/>
          <c:y val="8.5404736293865427E-3"/>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2.395733517446378E-2"/>
          <c:y val="0.27876532256604319"/>
          <c:w val="0.83765377184463907"/>
          <c:h val="0.68994912093284322"/>
        </c:manualLayout>
      </c:layout>
      <c:pie3DChart>
        <c:varyColors val="1"/>
        <c:ser>
          <c:idx val="0"/>
          <c:order val="0"/>
          <c:explosion val="25"/>
          <c:dLbls>
            <c:dLbl>
              <c:idx val="0"/>
              <c:layout>
                <c:manualLayout>
                  <c:x val="8.2891667068912805E-3"/>
                  <c:y val="-6.1376087041539247E-2"/>
                </c:manualLayout>
              </c:layout>
              <c:showLegendKey val="0"/>
              <c:showVal val="0"/>
              <c:showCatName val="1"/>
              <c:showSerName val="0"/>
              <c:showPercent val="1"/>
              <c:showBubbleSize val="0"/>
              <c:extLst>
                <c:ext xmlns:c15="http://schemas.microsoft.com/office/drawing/2012/chart" uri="{CE6537A1-D6FC-4f65-9D91-7224C49458BB}"/>
              </c:extLst>
            </c:dLbl>
            <c:dLbl>
              <c:idx val="1"/>
              <c:layout>
                <c:manualLayout>
                  <c:x val="5.3093015397982335E-2"/>
                  <c:y val="1.2932987672507622E-2"/>
                </c:manualLayout>
              </c:layout>
              <c:showLegendKey val="0"/>
              <c:showVal val="0"/>
              <c:showCatName val="1"/>
              <c:showSerName val="0"/>
              <c:showPercent val="1"/>
              <c:showBubbleSize val="0"/>
              <c:extLst>
                <c:ext xmlns:c15="http://schemas.microsoft.com/office/drawing/2012/chart" uri="{CE6537A1-D6FC-4f65-9D91-7224C49458BB}"/>
              </c:extLst>
            </c:dLbl>
            <c:dLbl>
              <c:idx val="2"/>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13219700407073096"/>
                  <c:y val="-2.7337736688653243E-2"/>
                </c:manualLayout>
              </c:layout>
              <c:showLegendKey val="0"/>
              <c:showVal val="0"/>
              <c:showCatName val="1"/>
              <c:showSerName val="0"/>
              <c:showPercent val="1"/>
              <c:showBubbleSize val="0"/>
              <c:extLst>
                <c:ext xmlns:c15="http://schemas.microsoft.com/office/drawing/2012/chart" uri="{CE6537A1-D6FC-4f65-9D91-7224C49458BB}"/>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'Aloj_#_categorias'!$J$29:$J$49</c15:sqref>
                  </c15:fullRef>
                </c:ext>
              </c:extLst>
              <c:f>('Aloj_#_categorias'!$J$30:$J$32,'Aloj_#_categorias'!$J$36,'Aloj_#_categorias'!$J$38:$J$39,'Aloj_#_categorias'!$J$42,'Aloj_#_categorias'!$J$44:$J$45,'Aloj_#_categorias'!$J$47,'Aloj_#_categorias'!$J$49)</c:f>
              <c:strCache>
                <c:ptCount val="11"/>
                <c:pt idx="0">
                  <c:v>APARTAMENTO TURISTICO</c:v>
                </c:pt>
                <c:pt idx="1">
                  <c:v>CABAÑA</c:v>
                </c:pt>
                <c:pt idx="2">
                  <c:v>CAMPAMENTO TURISTICO</c:v>
                </c:pt>
                <c:pt idx="3">
                  <c:v>HOSTAL</c:v>
                </c:pt>
                <c:pt idx="4">
                  <c:v>HOSTERIA</c:v>
                </c:pt>
                <c:pt idx="5">
                  <c:v>HOTEL</c:v>
                </c:pt>
                <c:pt idx="6">
                  <c:v>MOTEL</c:v>
                </c:pt>
                <c:pt idx="7">
                  <c:v>PENSION</c:v>
                </c:pt>
                <c:pt idx="8">
                  <c:v>CASA DE HUESPEDES</c:v>
                </c:pt>
                <c:pt idx="9">
                  <c:v>HACIENDAS</c:v>
                </c:pt>
                <c:pt idx="10">
                  <c:v>Otros</c:v>
                </c:pt>
              </c:strCache>
            </c:strRef>
          </c:cat>
          <c:val>
            <c:numRef>
              <c:extLst>
                <c:ext xmlns:c15="http://schemas.microsoft.com/office/drawing/2012/chart" uri="{02D57815-91ED-43cb-92C2-25804820EDAC}">
                  <c15:fullRef>
                    <c15:sqref>'Aloj_#_categorias'!$L$29:$L$49</c15:sqref>
                  </c15:fullRef>
                </c:ext>
              </c:extLst>
              <c:f>('Aloj_#_categorias'!$L$30:$L$32,'Aloj_#_categorias'!$L$36,'Aloj_#_categorias'!$L$38:$L$39,'Aloj_#_categorias'!$L$42,'Aloj_#_categorias'!$L$44:$L$45,'Aloj_#_categorias'!$L$47,'Aloj_#_categorias'!$L$49)</c:f>
              <c:numCache>
                <c:formatCode>0.0%</c:formatCode>
                <c:ptCount val="11"/>
                <c:pt idx="0">
                  <c:v>8.2644628099173556E-3</c:v>
                </c:pt>
                <c:pt idx="1">
                  <c:v>4.1322314049586778E-3</c:v>
                </c:pt>
                <c:pt idx="2">
                  <c:v>0</c:v>
                </c:pt>
                <c:pt idx="3">
                  <c:v>0.57713498622589532</c:v>
                </c:pt>
                <c:pt idx="4">
                  <c:v>3.71900826446281E-2</c:v>
                </c:pt>
                <c:pt idx="5">
                  <c:v>0.12672176308539945</c:v>
                </c:pt>
                <c:pt idx="6">
                  <c:v>5.647382920110193E-2</c:v>
                </c:pt>
                <c:pt idx="7">
                  <c:v>0.17768595041322313</c:v>
                </c:pt>
                <c:pt idx="8">
                  <c:v>6.8870523415977963E-3</c:v>
                </c:pt>
                <c:pt idx="9">
                  <c:v>1.3774104683195593E-3</c:v>
                </c:pt>
                <c:pt idx="10">
                  <c:v>4.1322314049586778E-3</c:v>
                </c:pt>
              </c:numCache>
            </c:numRef>
          </c:val>
          <c:extLst>
            <c:ext xmlns:c15="http://schemas.microsoft.com/office/drawing/2012/chart" uri="{02D57815-91ED-43cb-92C2-25804820EDAC}">
              <c15:categoryFilterExceptions>
                <c15:categoryFilterException>
                  <c15:sqref>'Aloj_#_categorias'!$L$29</c15:sqref>
                  <c15:dLbl>
                    <c:idx val="-1"/>
                    <c:delete val="1"/>
                    <c:extLst>
                      <c:ext uri="{CE6537A1-D6FC-4f65-9D91-7224C49458BB}"/>
                    </c:extLst>
                  </c15:dLbl>
                </c15:categoryFilterException>
                <c15:categoryFilterException>
                  <c15:sqref>'Aloj_#_categorias'!$L$33</c15:sqref>
                  <c15:dLbl>
                    <c:idx val="2"/>
                    <c:delete val="1"/>
                    <c:extLst>
                      <c:ext uri="{CE6537A1-D6FC-4f65-9D91-7224C49458BB}"/>
                    </c:extLst>
                  </c15:dLbl>
                </c15:categoryFilterException>
                <c15:categoryFilterException>
                  <c15:sqref>'Aloj_#_categorias'!$L$34</c15:sqref>
                  <c15:dLbl>
                    <c:idx val="2"/>
                    <c:delete val="1"/>
                    <c:extLst>
                      <c:ext uri="{CE6537A1-D6FC-4f65-9D91-7224C49458BB}"/>
                    </c:extLst>
                  </c15:dLbl>
                </c15:categoryFilterException>
                <c15:categoryFilterException>
                  <c15:sqref>'Aloj_#_categorias'!$L$35</c15:sqref>
                  <c15:dLbl>
                    <c:idx val="2"/>
                    <c:delete val="1"/>
                    <c:extLst>
                      <c:ext uri="{CE6537A1-D6FC-4f65-9D91-7224C49458BB}"/>
                    </c:extLst>
                  </c15:dLbl>
                </c15:categoryFilterException>
                <c15:categoryFilterException>
                  <c15:sqref>'Aloj_#_categorias'!$L$40</c15:sqref>
                  <c15:dLbl>
                    <c:idx val="5"/>
                    <c:numFmt formatCode="0.00%" sourceLinked="0"/>
                    <c:spPr>
                      <a:noFill/>
                      <a:ln>
                        <a:noFill/>
                      </a:ln>
                      <a:effectLst/>
                    </c:spPr>
                    <c:txPr>
                      <a:bodyPr wrap="square" lIns="38100" tIns="19050" rIns="38100" bIns="19050" anchor="ctr">
                        <a:spAutoFit/>
                      </a:bodyPr>
                      <a:lstStyle/>
                      <a:p>
                        <a:pPr>
                          <a:defRPr/>
                        </a:pPr>
                        <a:endParaRPr lang="es-ES"/>
                      </a:p>
                    </c:txPr>
                    <c:showLegendKey val="0"/>
                    <c:showVal val="0"/>
                    <c:showCatName val="1"/>
                    <c:showSerName val="0"/>
                    <c:showPercent val="1"/>
                    <c:showBubbleSize val="0"/>
                  </c15:dLbl>
                </c15:categoryFilterException>
              </c15:categoryFilterExceptions>
            </c:ext>
          </c:extLst>
        </c:ser>
        <c:dLbls>
          <c:showLegendKey val="0"/>
          <c:showVal val="0"/>
          <c:showCatName val="1"/>
          <c:showSerName val="0"/>
          <c:showPercent val="1"/>
          <c:showBubbleSize val="0"/>
          <c:showLeaderLines val="1"/>
        </c:dLbls>
      </c:pie3DChart>
    </c:plotArea>
    <c:plotVisOnly val="1"/>
    <c:dispBlanksAs val="gap"/>
    <c:showDLblsOverMax val="0"/>
  </c:chart>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EC" sz="1400" b="0" i="0" u="none" strike="noStrike" kern="1200" cap="all" spc="0" baseline="0">
                <a:solidFill>
                  <a:sysClr val="windowText" lastClr="000000">
                    <a:lumMod val="65000"/>
                    <a:lumOff val="35000"/>
                  </a:sysClr>
                </a:solidFill>
                <a:latin typeface="+mn-lt"/>
                <a:ea typeface="+mn-ea"/>
                <a:cs typeface="+mn-cs"/>
              </a:defRPr>
            </a:pPr>
            <a:r>
              <a:rPr lang="es-EC" sz="1400" b="0" i="0" u="none" strike="noStrike" kern="1200" spc="0" baseline="0">
                <a:solidFill>
                  <a:sysClr val="windowText" lastClr="000000">
                    <a:lumMod val="65000"/>
                    <a:lumOff val="35000"/>
                  </a:sysClr>
                </a:solidFill>
                <a:latin typeface="+mn-lt"/>
                <a:ea typeface="+mn-ea"/>
                <a:cs typeface="+mn-cs"/>
              </a:rPr>
              <a:t>histórico hoteles de categoría lujo</a:t>
            </a:r>
          </a:p>
        </c:rich>
      </c:tx>
      <c:overlay val="0"/>
      <c:spPr>
        <a:noFill/>
        <a:ln>
          <a:noFill/>
        </a:ln>
        <a:effectLst/>
      </c:spPr>
      <c:txPr>
        <a:bodyPr rot="0" spcFirstLastPara="1" vertOverflow="ellipsis" vert="horz" wrap="square" anchor="ctr" anchorCtr="1"/>
        <a:lstStyle/>
        <a:p>
          <a:pPr algn="ctr" rtl="0">
            <a:defRPr lang="es-EC" sz="1400" b="0" i="0" u="none" strike="noStrike" kern="1200" cap="all" spc="0" baseline="0">
              <a:solidFill>
                <a:sysClr val="windowText" lastClr="000000">
                  <a:lumMod val="65000"/>
                  <a:lumOff val="35000"/>
                </a:sysClr>
              </a:solidFill>
              <a:latin typeface="+mn-lt"/>
              <a:ea typeface="+mn-ea"/>
              <a:cs typeface="+mn-cs"/>
            </a:defRPr>
          </a:pPr>
          <a:endParaRPr lang="es-ES"/>
        </a:p>
      </c:txPr>
    </c:title>
    <c:autoTitleDeleted val="0"/>
    <c:plotArea>
      <c:layout/>
      <c:lineChart>
        <c:grouping val="standard"/>
        <c:varyColors val="0"/>
        <c:ser>
          <c:idx val="0"/>
          <c:order val="0"/>
          <c:spPr>
            <a:ln w="28575" cap="rnd">
              <a:solidFill>
                <a:schemeClr val="accent1"/>
              </a:solidFill>
              <a:round/>
            </a:ln>
            <a:effectLst/>
          </c:spPr>
          <c:marker>
            <c:symbol val="circle"/>
            <c:size val="6"/>
            <c:spPr>
              <a:solidFill>
                <a:schemeClr val="accent1"/>
              </a:solidFill>
              <a:ln>
                <a:noFill/>
              </a:ln>
              <a:effectLst/>
            </c:spPr>
          </c:marker>
          <c:cat>
            <c:multiLvlStrRef>
              <c:extLst>
                <c:ext xmlns:c15="http://schemas.microsoft.com/office/drawing/2012/chart" uri="{02D57815-91ED-43cb-92C2-25804820EDAC}">
                  <c15:fullRef>
                    <c15:sqref>'Aloj-categoria_hist'!$D$1:$S$2</c15:sqref>
                  </c15:fullRef>
                </c:ext>
              </c:extLst>
              <c:f>('Aloj-categoria_hist'!$D$1:$D$2,'Aloj-categoria_hist'!$F$1:$F$2,'Aloj-categoria_hist'!$H$1:$H$2,'Aloj-categoria_hist'!$J$1:$J$2,'Aloj-categoria_hist'!$L$1:$L$2,'Aloj-categoria_hist'!$N$1:$N$2,'Aloj-categoria_hist'!$P$1:$P$2,'Aloj-categoria_hist'!$R$1:$R$2)</c:f>
              <c:multiLvlStrCache>
                <c:ptCount val="8"/>
                <c:lvl>
                  <c:pt idx="0">
                    <c:v>LUJO</c:v>
                  </c:pt>
                  <c:pt idx="1">
                    <c:v>LUJO</c:v>
                  </c:pt>
                  <c:pt idx="2">
                    <c:v>LUJO</c:v>
                  </c:pt>
                  <c:pt idx="3">
                    <c:v>LUJO</c:v>
                  </c:pt>
                  <c:pt idx="4">
                    <c:v>LUJO</c:v>
                  </c:pt>
                  <c:pt idx="5">
                    <c:v>LUJO</c:v>
                  </c:pt>
                  <c:pt idx="6">
                    <c:v>LUJO</c:v>
                  </c:pt>
                  <c:pt idx="7">
                    <c:v>LUJO</c:v>
                  </c:pt>
                </c:lvl>
                <c:lvl>
                  <c:pt idx="0">
                    <c:v>2008</c:v>
                  </c:pt>
                  <c:pt idx="1">
                    <c:v>2009</c:v>
                  </c:pt>
                  <c:pt idx="2">
                    <c:v>2010</c:v>
                  </c:pt>
                  <c:pt idx="3">
                    <c:v>2011</c:v>
                  </c:pt>
                  <c:pt idx="4">
                    <c:v>2012</c:v>
                  </c:pt>
                  <c:pt idx="5">
                    <c:v>2013</c:v>
                  </c:pt>
                  <c:pt idx="6">
                    <c:v>2014</c:v>
                  </c:pt>
                  <c:pt idx="7">
                    <c:v>2015</c:v>
                  </c:pt>
                </c:lvl>
              </c:multiLvlStrCache>
            </c:multiLvlStrRef>
          </c:cat>
          <c:val>
            <c:numRef>
              <c:extLst>
                <c:ext xmlns:c15="http://schemas.microsoft.com/office/drawing/2012/chart" uri="{02D57815-91ED-43cb-92C2-25804820EDAC}">
                  <c15:fullRef>
                    <c15:sqref>'Aloj-categoria_hist'!$D$3:$S$3</c15:sqref>
                  </c15:fullRef>
                </c:ext>
              </c:extLst>
              <c:f>('Aloj-categoria_hist'!$D$3,'Aloj-categoria_hist'!$F$3,'Aloj-categoria_hist'!$H$3,'Aloj-categoria_hist'!$J$3,'Aloj-categoria_hist'!$L$3,'Aloj-categoria_hist'!$N$3,'Aloj-categoria_hist'!$P$3,'Aloj-categoria_hist'!$R$3)</c:f>
              <c:numCache>
                <c:formatCode>General</c:formatCode>
                <c:ptCount val="8"/>
              </c:numCache>
            </c:numRef>
          </c:val>
          <c:smooth val="0"/>
        </c:ser>
        <c:ser>
          <c:idx val="1"/>
          <c:order val="1"/>
          <c:spPr>
            <a:ln w="28575" cap="rnd">
              <a:solidFill>
                <a:schemeClr val="accent2"/>
              </a:solidFill>
              <a:round/>
            </a:ln>
            <a:effectLst/>
          </c:spPr>
          <c:marker>
            <c:symbol val="circle"/>
            <c:size val="6"/>
            <c:spPr>
              <a:solidFill>
                <a:schemeClr val="accent2"/>
              </a:solidFill>
              <a:ln>
                <a:noFill/>
              </a:ln>
              <a:effectLst/>
            </c:spPr>
          </c:marker>
          <c:cat>
            <c:multiLvlStrRef>
              <c:extLst>
                <c:ext xmlns:c15="http://schemas.microsoft.com/office/drawing/2012/chart" uri="{02D57815-91ED-43cb-92C2-25804820EDAC}">
                  <c15:fullRef>
                    <c15:sqref>'Aloj-categoria_hist'!$D$1:$S$2</c15:sqref>
                  </c15:fullRef>
                </c:ext>
              </c:extLst>
              <c:f>('Aloj-categoria_hist'!$D$1:$D$2,'Aloj-categoria_hist'!$F$1:$F$2,'Aloj-categoria_hist'!$H$1:$H$2,'Aloj-categoria_hist'!$J$1:$J$2,'Aloj-categoria_hist'!$L$1:$L$2,'Aloj-categoria_hist'!$N$1:$N$2,'Aloj-categoria_hist'!$P$1:$P$2,'Aloj-categoria_hist'!$R$1:$R$2)</c:f>
              <c:multiLvlStrCache>
                <c:ptCount val="8"/>
                <c:lvl>
                  <c:pt idx="0">
                    <c:v>LUJO</c:v>
                  </c:pt>
                  <c:pt idx="1">
                    <c:v>LUJO</c:v>
                  </c:pt>
                  <c:pt idx="2">
                    <c:v>LUJO</c:v>
                  </c:pt>
                  <c:pt idx="3">
                    <c:v>LUJO</c:v>
                  </c:pt>
                  <c:pt idx="4">
                    <c:v>LUJO</c:v>
                  </c:pt>
                  <c:pt idx="5">
                    <c:v>LUJO</c:v>
                  </c:pt>
                  <c:pt idx="6">
                    <c:v>LUJO</c:v>
                  </c:pt>
                  <c:pt idx="7">
                    <c:v>LUJO</c:v>
                  </c:pt>
                </c:lvl>
                <c:lvl>
                  <c:pt idx="0">
                    <c:v>2008</c:v>
                  </c:pt>
                  <c:pt idx="1">
                    <c:v>2009</c:v>
                  </c:pt>
                  <c:pt idx="2">
                    <c:v>2010</c:v>
                  </c:pt>
                  <c:pt idx="3">
                    <c:v>2011</c:v>
                  </c:pt>
                  <c:pt idx="4">
                    <c:v>2012</c:v>
                  </c:pt>
                  <c:pt idx="5">
                    <c:v>2013</c:v>
                  </c:pt>
                  <c:pt idx="6">
                    <c:v>2014</c:v>
                  </c:pt>
                  <c:pt idx="7">
                    <c:v>2015</c:v>
                  </c:pt>
                </c:lvl>
              </c:multiLvlStrCache>
            </c:multiLvlStrRef>
          </c:cat>
          <c:val>
            <c:numRef>
              <c:extLst>
                <c:ext xmlns:c15="http://schemas.microsoft.com/office/drawing/2012/chart" uri="{02D57815-91ED-43cb-92C2-25804820EDAC}">
                  <c15:fullRef>
                    <c15:sqref>'Aloj-categoria_hist'!$D$4:$S$4</c15:sqref>
                  </c15:fullRef>
                </c:ext>
              </c:extLst>
              <c:f>('Aloj-categoria_hist'!$D$4,'Aloj-categoria_hist'!$F$4,'Aloj-categoria_hist'!$H$4,'Aloj-categoria_hist'!$J$4,'Aloj-categoria_hist'!$L$4,'Aloj-categoria_hist'!$N$4,'Aloj-categoria_hist'!$P$4,'Aloj-categoria_hist'!$R$4)</c:f>
              <c:numCache>
                <c:formatCode>General</c:formatCode>
                <c:ptCount val="8"/>
              </c:numCache>
            </c:numRef>
          </c:val>
          <c:smooth val="0"/>
        </c:ser>
        <c:ser>
          <c:idx val="2"/>
          <c:order val="2"/>
          <c:spPr>
            <a:ln w="28575" cap="rnd">
              <a:solidFill>
                <a:schemeClr val="accent3"/>
              </a:solidFill>
              <a:round/>
            </a:ln>
            <a:effectLst/>
          </c:spPr>
          <c:marker>
            <c:symbol val="circle"/>
            <c:size val="6"/>
            <c:spPr>
              <a:solidFill>
                <a:schemeClr val="accent3"/>
              </a:solidFill>
              <a:ln>
                <a:noFill/>
              </a:ln>
              <a:effectLst/>
            </c:spPr>
          </c:marker>
          <c:cat>
            <c:multiLvlStrRef>
              <c:extLst>
                <c:ext xmlns:c15="http://schemas.microsoft.com/office/drawing/2012/chart" uri="{02D57815-91ED-43cb-92C2-25804820EDAC}">
                  <c15:fullRef>
                    <c15:sqref>'Aloj-categoria_hist'!$D$1:$S$2</c15:sqref>
                  </c15:fullRef>
                </c:ext>
              </c:extLst>
              <c:f>('Aloj-categoria_hist'!$D$1:$D$2,'Aloj-categoria_hist'!$F$1:$F$2,'Aloj-categoria_hist'!$H$1:$H$2,'Aloj-categoria_hist'!$J$1:$J$2,'Aloj-categoria_hist'!$L$1:$L$2,'Aloj-categoria_hist'!$N$1:$N$2,'Aloj-categoria_hist'!$P$1:$P$2,'Aloj-categoria_hist'!$R$1:$R$2)</c:f>
              <c:multiLvlStrCache>
                <c:ptCount val="8"/>
                <c:lvl>
                  <c:pt idx="0">
                    <c:v>LUJO</c:v>
                  </c:pt>
                  <c:pt idx="1">
                    <c:v>LUJO</c:v>
                  </c:pt>
                  <c:pt idx="2">
                    <c:v>LUJO</c:v>
                  </c:pt>
                  <c:pt idx="3">
                    <c:v>LUJO</c:v>
                  </c:pt>
                  <c:pt idx="4">
                    <c:v>LUJO</c:v>
                  </c:pt>
                  <c:pt idx="5">
                    <c:v>LUJO</c:v>
                  </c:pt>
                  <c:pt idx="6">
                    <c:v>LUJO</c:v>
                  </c:pt>
                  <c:pt idx="7">
                    <c:v>LUJO</c:v>
                  </c:pt>
                </c:lvl>
                <c:lvl>
                  <c:pt idx="0">
                    <c:v>2008</c:v>
                  </c:pt>
                  <c:pt idx="1">
                    <c:v>2009</c:v>
                  </c:pt>
                  <c:pt idx="2">
                    <c:v>2010</c:v>
                  </c:pt>
                  <c:pt idx="3">
                    <c:v>2011</c:v>
                  </c:pt>
                  <c:pt idx="4">
                    <c:v>2012</c:v>
                  </c:pt>
                  <c:pt idx="5">
                    <c:v>2013</c:v>
                  </c:pt>
                  <c:pt idx="6">
                    <c:v>2014</c:v>
                  </c:pt>
                  <c:pt idx="7">
                    <c:v>2015</c:v>
                  </c:pt>
                </c:lvl>
              </c:multiLvlStrCache>
            </c:multiLvlStrRef>
          </c:cat>
          <c:val>
            <c:numRef>
              <c:extLst>
                <c:ext xmlns:c15="http://schemas.microsoft.com/office/drawing/2012/chart" uri="{02D57815-91ED-43cb-92C2-25804820EDAC}">
                  <c15:fullRef>
                    <c15:sqref>'Aloj-categoria_hist'!$D$5:$S$5</c15:sqref>
                  </c15:fullRef>
                </c:ext>
              </c:extLst>
              <c:f>('Aloj-categoria_hist'!$D$5,'Aloj-categoria_hist'!$F$5,'Aloj-categoria_hist'!$H$5,'Aloj-categoria_hist'!$J$5,'Aloj-categoria_hist'!$L$5,'Aloj-categoria_hist'!$N$5,'Aloj-categoria_hist'!$P$5,'Aloj-categoria_hist'!$R$5)</c:f>
              <c:numCache>
                <c:formatCode>General</c:formatCode>
                <c:ptCount val="8"/>
              </c:numCache>
            </c:numRef>
          </c:val>
          <c:smooth val="0"/>
        </c:ser>
        <c:ser>
          <c:idx val="3"/>
          <c:order val="3"/>
          <c:spPr>
            <a:ln w="28575" cap="rnd">
              <a:solidFill>
                <a:schemeClr val="accent4"/>
              </a:solidFill>
              <a:round/>
            </a:ln>
            <a:effectLst/>
          </c:spPr>
          <c:marker>
            <c:symbol val="circle"/>
            <c:size val="6"/>
            <c:spPr>
              <a:solidFill>
                <a:schemeClr val="accent4"/>
              </a:solidFill>
              <a:ln>
                <a:noFill/>
              </a:ln>
              <a:effectLst/>
            </c:spPr>
          </c:marker>
          <c:cat>
            <c:multiLvlStrRef>
              <c:extLst>
                <c:ext xmlns:c15="http://schemas.microsoft.com/office/drawing/2012/chart" uri="{02D57815-91ED-43cb-92C2-25804820EDAC}">
                  <c15:fullRef>
                    <c15:sqref>'Aloj-categoria_hist'!$D$1:$S$2</c15:sqref>
                  </c15:fullRef>
                </c:ext>
              </c:extLst>
              <c:f>('Aloj-categoria_hist'!$D$1:$D$2,'Aloj-categoria_hist'!$F$1:$F$2,'Aloj-categoria_hist'!$H$1:$H$2,'Aloj-categoria_hist'!$J$1:$J$2,'Aloj-categoria_hist'!$L$1:$L$2,'Aloj-categoria_hist'!$N$1:$N$2,'Aloj-categoria_hist'!$P$1:$P$2,'Aloj-categoria_hist'!$R$1:$R$2)</c:f>
              <c:multiLvlStrCache>
                <c:ptCount val="8"/>
                <c:lvl>
                  <c:pt idx="0">
                    <c:v>LUJO</c:v>
                  </c:pt>
                  <c:pt idx="1">
                    <c:v>LUJO</c:v>
                  </c:pt>
                  <c:pt idx="2">
                    <c:v>LUJO</c:v>
                  </c:pt>
                  <c:pt idx="3">
                    <c:v>LUJO</c:v>
                  </c:pt>
                  <c:pt idx="4">
                    <c:v>LUJO</c:v>
                  </c:pt>
                  <c:pt idx="5">
                    <c:v>LUJO</c:v>
                  </c:pt>
                  <c:pt idx="6">
                    <c:v>LUJO</c:v>
                  </c:pt>
                  <c:pt idx="7">
                    <c:v>LUJO</c:v>
                  </c:pt>
                </c:lvl>
                <c:lvl>
                  <c:pt idx="0">
                    <c:v>2008</c:v>
                  </c:pt>
                  <c:pt idx="1">
                    <c:v>2009</c:v>
                  </c:pt>
                  <c:pt idx="2">
                    <c:v>2010</c:v>
                  </c:pt>
                  <c:pt idx="3">
                    <c:v>2011</c:v>
                  </c:pt>
                  <c:pt idx="4">
                    <c:v>2012</c:v>
                  </c:pt>
                  <c:pt idx="5">
                    <c:v>2013</c:v>
                  </c:pt>
                  <c:pt idx="6">
                    <c:v>2014</c:v>
                  </c:pt>
                  <c:pt idx="7">
                    <c:v>2015</c:v>
                  </c:pt>
                </c:lvl>
              </c:multiLvlStrCache>
            </c:multiLvlStrRef>
          </c:cat>
          <c:val>
            <c:numRef>
              <c:extLst>
                <c:ext xmlns:c15="http://schemas.microsoft.com/office/drawing/2012/chart" uri="{02D57815-91ED-43cb-92C2-25804820EDAC}">
                  <c15:fullRef>
                    <c15:sqref>'Aloj-categoria_hist'!$D$6:$S$6</c15:sqref>
                  </c15:fullRef>
                </c:ext>
              </c:extLst>
              <c:f>('Aloj-categoria_hist'!$D$6,'Aloj-categoria_hist'!$F$6,'Aloj-categoria_hist'!$H$6,'Aloj-categoria_hist'!$J$6,'Aloj-categoria_hist'!$L$6,'Aloj-categoria_hist'!$N$6,'Aloj-categoria_hist'!$P$6,'Aloj-categoria_hist'!$R$6)</c:f>
              <c:numCache>
                <c:formatCode>General</c:formatCode>
                <c:ptCount val="8"/>
              </c:numCache>
            </c:numRef>
          </c:val>
          <c:smooth val="0"/>
        </c:ser>
        <c:ser>
          <c:idx val="4"/>
          <c:order val="4"/>
          <c:spPr>
            <a:ln w="28575" cap="rnd">
              <a:solidFill>
                <a:schemeClr val="accent5"/>
              </a:solidFill>
              <a:round/>
            </a:ln>
            <a:effectLst/>
          </c:spPr>
          <c:marker>
            <c:symbol val="circle"/>
            <c:size val="6"/>
            <c:spPr>
              <a:solidFill>
                <a:schemeClr val="accent5"/>
              </a:solidFill>
              <a:ln>
                <a:noFill/>
              </a:ln>
              <a:effectLst/>
            </c:spPr>
          </c:marker>
          <c:cat>
            <c:multiLvlStrRef>
              <c:extLst>
                <c:ext xmlns:c15="http://schemas.microsoft.com/office/drawing/2012/chart" uri="{02D57815-91ED-43cb-92C2-25804820EDAC}">
                  <c15:fullRef>
                    <c15:sqref>'Aloj-categoria_hist'!$D$1:$S$2</c15:sqref>
                  </c15:fullRef>
                </c:ext>
              </c:extLst>
              <c:f>('Aloj-categoria_hist'!$D$1:$D$2,'Aloj-categoria_hist'!$F$1:$F$2,'Aloj-categoria_hist'!$H$1:$H$2,'Aloj-categoria_hist'!$J$1:$J$2,'Aloj-categoria_hist'!$L$1:$L$2,'Aloj-categoria_hist'!$N$1:$N$2,'Aloj-categoria_hist'!$P$1:$P$2,'Aloj-categoria_hist'!$R$1:$R$2)</c:f>
              <c:multiLvlStrCache>
                <c:ptCount val="8"/>
                <c:lvl>
                  <c:pt idx="0">
                    <c:v>LUJO</c:v>
                  </c:pt>
                  <c:pt idx="1">
                    <c:v>LUJO</c:v>
                  </c:pt>
                  <c:pt idx="2">
                    <c:v>LUJO</c:v>
                  </c:pt>
                  <c:pt idx="3">
                    <c:v>LUJO</c:v>
                  </c:pt>
                  <c:pt idx="4">
                    <c:v>LUJO</c:v>
                  </c:pt>
                  <c:pt idx="5">
                    <c:v>LUJO</c:v>
                  </c:pt>
                  <c:pt idx="6">
                    <c:v>LUJO</c:v>
                  </c:pt>
                  <c:pt idx="7">
                    <c:v>LUJO</c:v>
                  </c:pt>
                </c:lvl>
                <c:lvl>
                  <c:pt idx="0">
                    <c:v>2008</c:v>
                  </c:pt>
                  <c:pt idx="1">
                    <c:v>2009</c:v>
                  </c:pt>
                  <c:pt idx="2">
                    <c:v>2010</c:v>
                  </c:pt>
                  <c:pt idx="3">
                    <c:v>2011</c:v>
                  </c:pt>
                  <c:pt idx="4">
                    <c:v>2012</c:v>
                  </c:pt>
                  <c:pt idx="5">
                    <c:v>2013</c:v>
                  </c:pt>
                  <c:pt idx="6">
                    <c:v>2014</c:v>
                  </c:pt>
                  <c:pt idx="7">
                    <c:v>2015</c:v>
                  </c:pt>
                </c:lvl>
              </c:multiLvlStrCache>
            </c:multiLvlStrRef>
          </c:cat>
          <c:val>
            <c:numRef>
              <c:extLst>
                <c:ext xmlns:c15="http://schemas.microsoft.com/office/drawing/2012/chart" uri="{02D57815-91ED-43cb-92C2-25804820EDAC}">
                  <c15:fullRef>
                    <c15:sqref>'Aloj-categoria_hist'!$D$7:$S$7</c15:sqref>
                  </c15:fullRef>
                </c:ext>
              </c:extLst>
              <c:f>('Aloj-categoria_hist'!$D$7,'Aloj-categoria_hist'!$F$7,'Aloj-categoria_hist'!$H$7,'Aloj-categoria_hist'!$J$7,'Aloj-categoria_hist'!$L$7,'Aloj-categoria_hist'!$N$7,'Aloj-categoria_hist'!$P$7,'Aloj-categoria_hist'!$R$7)</c:f>
              <c:numCache>
                <c:formatCode>General</c:formatCode>
                <c:ptCount val="8"/>
              </c:numCache>
            </c:numRef>
          </c:val>
          <c:smooth val="0"/>
        </c:ser>
        <c:ser>
          <c:idx val="5"/>
          <c:order val="5"/>
          <c:spPr>
            <a:ln w="28575" cap="rnd">
              <a:solidFill>
                <a:schemeClr val="accent6"/>
              </a:solidFill>
              <a:round/>
            </a:ln>
            <a:effectLst/>
          </c:spPr>
          <c:marker>
            <c:symbol val="circle"/>
            <c:size val="6"/>
            <c:spPr>
              <a:solidFill>
                <a:schemeClr val="accent6"/>
              </a:solidFill>
              <a:ln>
                <a:noFill/>
              </a:ln>
              <a:effectLst/>
            </c:spPr>
          </c:marker>
          <c:cat>
            <c:multiLvlStrRef>
              <c:extLst>
                <c:ext xmlns:c15="http://schemas.microsoft.com/office/drawing/2012/chart" uri="{02D57815-91ED-43cb-92C2-25804820EDAC}">
                  <c15:fullRef>
                    <c15:sqref>'Aloj-categoria_hist'!$D$1:$S$2</c15:sqref>
                  </c15:fullRef>
                </c:ext>
              </c:extLst>
              <c:f>('Aloj-categoria_hist'!$D$1:$D$2,'Aloj-categoria_hist'!$F$1:$F$2,'Aloj-categoria_hist'!$H$1:$H$2,'Aloj-categoria_hist'!$J$1:$J$2,'Aloj-categoria_hist'!$L$1:$L$2,'Aloj-categoria_hist'!$N$1:$N$2,'Aloj-categoria_hist'!$P$1:$P$2,'Aloj-categoria_hist'!$R$1:$R$2)</c:f>
              <c:multiLvlStrCache>
                <c:ptCount val="8"/>
                <c:lvl>
                  <c:pt idx="0">
                    <c:v>LUJO</c:v>
                  </c:pt>
                  <c:pt idx="1">
                    <c:v>LUJO</c:v>
                  </c:pt>
                  <c:pt idx="2">
                    <c:v>LUJO</c:v>
                  </c:pt>
                  <c:pt idx="3">
                    <c:v>LUJO</c:v>
                  </c:pt>
                  <c:pt idx="4">
                    <c:v>LUJO</c:v>
                  </c:pt>
                  <c:pt idx="5">
                    <c:v>LUJO</c:v>
                  </c:pt>
                  <c:pt idx="6">
                    <c:v>LUJO</c:v>
                  </c:pt>
                  <c:pt idx="7">
                    <c:v>LUJO</c:v>
                  </c:pt>
                </c:lvl>
                <c:lvl>
                  <c:pt idx="0">
                    <c:v>2008</c:v>
                  </c:pt>
                  <c:pt idx="1">
                    <c:v>2009</c:v>
                  </c:pt>
                  <c:pt idx="2">
                    <c:v>2010</c:v>
                  </c:pt>
                  <c:pt idx="3">
                    <c:v>2011</c:v>
                  </c:pt>
                  <c:pt idx="4">
                    <c:v>2012</c:v>
                  </c:pt>
                  <c:pt idx="5">
                    <c:v>2013</c:v>
                  </c:pt>
                  <c:pt idx="6">
                    <c:v>2014</c:v>
                  </c:pt>
                  <c:pt idx="7">
                    <c:v>2015</c:v>
                  </c:pt>
                </c:lvl>
              </c:multiLvlStrCache>
            </c:multiLvlStrRef>
          </c:cat>
          <c:val>
            <c:numRef>
              <c:extLst>
                <c:ext xmlns:c15="http://schemas.microsoft.com/office/drawing/2012/chart" uri="{02D57815-91ED-43cb-92C2-25804820EDAC}">
                  <c15:fullRef>
                    <c15:sqref>'Aloj-categoria_hist'!$D$8:$S$8</c15:sqref>
                  </c15:fullRef>
                </c:ext>
              </c:extLst>
              <c:f>('Aloj-categoria_hist'!$D$8,'Aloj-categoria_hist'!$F$8,'Aloj-categoria_hist'!$H$8,'Aloj-categoria_hist'!$J$8,'Aloj-categoria_hist'!$L$8,'Aloj-categoria_hist'!$N$8,'Aloj-categoria_hist'!$P$8,'Aloj-categoria_hist'!$R$8)</c:f>
              <c:numCache>
                <c:formatCode>General</c:formatCode>
                <c:ptCount val="8"/>
                <c:pt idx="0">
                  <c:v>8</c:v>
                </c:pt>
                <c:pt idx="1">
                  <c:v>8</c:v>
                </c:pt>
                <c:pt idx="2">
                  <c:v>8</c:v>
                </c:pt>
                <c:pt idx="3">
                  <c:v>8</c:v>
                </c:pt>
                <c:pt idx="4">
                  <c:v>9</c:v>
                </c:pt>
                <c:pt idx="5">
                  <c:v>9</c:v>
                </c:pt>
                <c:pt idx="6">
                  <c:v>9</c:v>
                </c:pt>
                <c:pt idx="7">
                  <c:v>9</c:v>
                </c:pt>
              </c:numCache>
            </c:numRef>
          </c:val>
          <c:smooth val="0"/>
        </c:ser>
        <c:ser>
          <c:idx val="6"/>
          <c:order val="6"/>
          <c:spPr>
            <a:ln w="28575" cap="rnd">
              <a:solidFill>
                <a:schemeClr val="accent1">
                  <a:lumMod val="60000"/>
                </a:schemeClr>
              </a:solidFill>
              <a:round/>
            </a:ln>
            <a:effectLst/>
          </c:spPr>
          <c:marker>
            <c:symbol val="circle"/>
            <c:size val="6"/>
            <c:spPr>
              <a:solidFill>
                <a:schemeClr val="accent1">
                  <a:lumMod val="60000"/>
                </a:schemeClr>
              </a:solidFill>
              <a:ln>
                <a:noFill/>
              </a:ln>
              <a:effectLst/>
            </c:spPr>
          </c:marker>
          <c:cat>
            <c:multiLvlStrRef>
              <c:extLst>
                <c:ext xmlns:c15="http://schemas.microsoft.com/office/drawing/2012/chart" uri="{02D57815-91ED-43cb-92C2-25804820EDAC}">
                  <c15:fullRef>
                    <c15:sqref>'Aloj-categoria_hist'!$D$1:$S$2</c15:sqref>
                  </c15:fullRef>
                </c:ext>
              </c:extLst>
              <c:f>('Aloj-categoria_hist'!$D$1:$D$2,'Aloj-categoria_hist'!$F$1:$F$2,'Aloj-categoria_hist'!$H$1:$H$2,'Aloj-categoria_hist'!$J$1:$J$2,'Aloj-categoria_hist'!$L$1:$L$2,'Aloj-categoria_hist'!$N$1:$N$2,'Aloj-categoria_hist'!$P$1:$P$2,'Aloj-categoria_hist'!$R$1:$R$2)</c:f>
              <c:multiLvlStrCache>
                <c:ptCount val="8"/>
                <c:lvl>
                  <c:pt idx="0">
                    <c:v>LUJO</c:v>
                  </c:pt>
                  <c:pt idx="1">
                    <c:v>LUJO</c:v>
                  </c:pt>
                  <c:pt idx="2">
                    <c:v>LUJO</c:v>
                  </c:pt>
                  <c:pt idx="3">
                    <c:v>LUJO</c:v>
                  </c:pt>
                  <c:pt idx="4">
                    <c:v>LUJO</c:v>
                  </c:pt>
                  <c:pt idx="5">
                    <c:v>LUJO</c:v>
                  </c:pt>
                  <c:pt idx="6">
                    <c:v>LUJO</c:v>
                  </c:pt>
                  <c:pt idx="7">
                    <c:v>LUJO</c:v>
                  </c:pt>
                </c:lvl>
                <c:lvl>
                  <c:pt idx="0">
                    <c:v>2008</c:v>
                  </c:pt>
                  <c:pt idx="1">
                    <c:v>2009</c:v>
                  </c:pt>
                  <c:pt idx="2">
                    <c:v>2010</c:v>
                  </c:pt>
                  <c:pt idx="3">
                    <c:v>2011</c:v>
                  </c:pt>
                  <c:pt idx="4">
                    <c:v>2012</c:v>
                  </c:pt>
                  <c:pt idx="5">
                    <c:v>2013</c:v>
                  </c:pt>
                  <c:pt idx="6">
                    <c:v>2014</c:v>
                  </c:pt>
                  <c:pt idx="7">
                    <c:v>2015</c:v>
                  </c:pt>
                </c:lvl>
              </c:multiLvlStrCache>
            </c:multiLvlStrRef>
          </c:cat>
          <c:val>
            <c:numRef>
              <c:extLst>
                <c:ext xmlns:c15="http://schemas.microsoft.com/office/drawing/2012/chart" uri="{02D57815-91ED-43cb-92C2-25804820EDAC}">
                  <c15:fullRef>
                    <c15:sqref>'Aloj-categoria_hist'!$D$9:$S$9</c15:sqref>
                  </c15:fullRef>
                </c:ext>
              </c:extLst>
              <c:f>('Aloj-categoria_hist'!$D$9,'Aloj-categoria_hist'!$F$9,'Aloj-categoria_hist'!$H$9,'Aloj-categoria_hist'!$J$9,'Aloj-categoria_hist'!$L$9,'Aloj-categoria_hist'!$N$9,'Aloj-categoria_hist'!$P$9,'Aloj-categoria_hist'!$R$9)</c:f>
              <c:numCache>
                <c:formatCode>General</c:formatCode>
                <c:ptCount val="8"/>
              </c:numCache>
            </c:numRef>
          </c:val>
          <c:smooth val="0"/>
        </c:ser>
        <c:ser>
          <c:idx val="7"/>
          <c:order val="7"/>
          <c:spPr>
            <a:ln w="28575" cap="rnd">
              <a:solidFill>
                <a:schemeClr val="accent2">
                  <a:lumMod val="60000"/>
                </a:schemeClr>
              </a:solidFill>
              <a:round/>
            </a:ln>
            <a:effectLst/>
          </c:spPr>
          <c:marker>
            <c:symbol val="circle"/>
            <c:size val="6"/>
            <c:spPr>
              <a:solidFill>
                <a:schemeClr val="accent2">
                  <a:lumMod val="60000"/>
                </a:schemeClr>
              </a:solidFill>
              <a:ln>
                <a:noFill/>
              </a:ln>
              <a:effectLst/>
            </c:spPr>
          </c:marker>
          <c:cat>
            <c:multiLvlStrRef>
              <c:extLst>
                <c:ext xmlns:c15="http://schemas.microsoft.com/office/drawing/2012/chart" uri="{02D57815-91ED-43cb-92C2-25804820EDAC}">
                  <c15:fullRef>
                    <c15:sqref>'Aloj-categoria_hist'!$D$1:$S$2</c15:sqref>
                  </c15:fullRef>
                </c:ext>
              </c:extLst>
              <c:f>('Aloj-categoria_hist'!$D$1:$D$2,'Aloj-categoria_hist'!$F$1:$F$2,'Aloj-categoria_hist'!$H$1:$H$2,'Aloj-categoria_hist'!$J$1:$J$2,'Aloj-categoria_hist'!$L$1:$L$2,'Aloj-categoria_hist'!$N$1:$N$2,'Aloj-categoria_hist'!$P$1:$P$2,'Aloj-categoria_hist'!$R$1:$R$2)</c:f>
              <c:multiLvlStrCache>
                <c:ptCount val="8"/>
                <c:lvl>
                  <c:pt idx="0">
                    <c:v>LUJO</c:v>
                  </c:pt>
                  <c:pt idx="1">
                    <c:v>LUJO</c:v>
                  </c:pt>
                  <c:pt idx="2">
                    <c:v>LUJO</c:v>
                  </c:pt>
                  <c:pt idx="3">
                    <c:v>LUJO</c:v>
                  </c:pt>
                  <c:pt idx="4">
                    <c:v>LUJO</c:v>
                  </c:pt>
                  <c:pt idx="5">
                    <c:v>LUJO</c:v>
                  </c:pt>
                  <c:pt idx="6">
                    <c:v>LUJO</c:v>
                  </c:pt>
                  <c:pt idx="7">
                    <c:v>LUJO</c:v>
                  </c:pt>
                </c:lvl>
                <c:lvl>
                  <c:pt idx="0">
                    <c:v>2008</c:v>
                  </c:pt>
                  <c:pt idx="1">
                    <c:v>2009</c:v>
                  </c:pt>
                  <c:pt idx="2">
                    <c:v>2010</c:v>
                  </c:pt>
                  <c:pt idx="3">
                    <c:v>2011</c:v>
                  </c:pt>
                  <c:pt idx="4">
                    <c:v>2012</c:v>
                  </c:pt>
                  <c:pt idx="5">
                    <c:v>2013</c:v>
                  </c:pt>
                  <c:pt idx="6">
                    <c:v>2014</c:v>
                  </c:pt>
                  <c:pt idx="7">
                    <c:v>2015</c:v>
                  </c:pt>
                </c:lvl>
              </c:multiLvlStrCache>
            </c:multiLvlStrRef>
          </c:cat>
          <c:val>
            <c:numRef>
              <c:extLst>
                <c:ext xmlns:c15="http://schemas.microsoft.com/office/drawing/2012/chart" uri="{02D57815-91ED-43cb-92C2-25804820EDAC}">
                  <c15:fullRef>
                    <c15:sqref>'Aloj-categoria_hist'!$D$10:$S$10</c15:sqref>
                  </c15:fullRef>
                </c:ext>
              </c:extLst>
              <c:f>('Aloj-categoria_hist'!$D$10,'Aloj-categoria_hist'!$F$10,'Aloj-categoria_hist'!$H$10,'Aloj-categoria_hist'!$J$10,'Aloj-categoria_hist'!$L$10,'Aloj-categoria_hist'!$N$10,'Aloj-categoria_hist'!$P$10,'Aloj-categoria_hist'!$R$10)</c:f>
              <c:numCache>
                <c:formatCode>General</c:formatCode>
                <c:ptCount val="8"/>
              </c:numCache>
            </c:numRef>
          </c:val>
          <c:smooth val="0"/>
        </c:ser>
        <c:ser>
          <c:idx val="8"/>
          <c:order val="8"/>
          <c:spPr>
            <a:ln w="28575" cap="rnd">
              <a:solidFill>
                <a:schemeClr val="accent3">
                  <a:lumMod val="60000"/>
                </a:schemeClr>
              </a:solidFill>
              <a:round/>
            </a:ln>
            <a:effectLst/>
          </c:spPr>
          <c:marker>
            <c:symbol val="circle"/>
            <c:size val="6"/>
            <c:spPr>
              <a:solidFill>
                <a:schemeClr val="accent3">
                  <a:lumMod val="60000"/>
                </a:schemeClr>
              </a:solidFill>
              <a:ln>
                <a:noFill/>
              </a:ln>
              <a:effectLst/>
            </c:spPr>
          </c:marker>
          <c:cat>
            <c:multiLvlStrRef>
              <c:extLst>
                <c:ext xmlns:c15="http://schemas.microsoft.com/office/drawing/2012/chart" uri="{02D57815-91ED-43cb-92C2-25804820EDAC}">
                  <c15:fullRef>
                    <c15:sqref>'Aloj-categoria_hist'!$D$1:$S$2</c15:sqref>
                  </c15:fullRef>
                </c:ext>
              </c:extLst>
              <c:f>('Aloj-categoria_hist'!$D$1:$D$2,'Aloj-categoria_hist'!$F$1:$F$2,'Aloj-categoria_hist'!$H$1:$H$2,'Aloj-categoria_hist'!$J$1:$J$2,'Aloj-categoria_hist'!$L$1:$L$2,'Aloj-categoria_hist'!$N$1:$N$2,'Aloj-categoria_hist'!$P$1:$P$2,'Aloj-categoria_hist'!$R$1:$R$2)</c:f>
              <c:multiLvlStrCache>
                <c:ptCount val="8"/>
                <c:lvl>
                  <c:pt idx="0">
                    <c:v>LUJO</c:v>
                  </c:pt>
                  <c:pt idx="1">
                    <c:v>LUJO</c:v>
                  </c:pt>
                  <c:pt idx="2">
                    <c:v>LUJO</c:v>
                  </c:pt>
                  <c:pt idx="3">
                    <c:v>LUJO</c:v>
                  </c:pt>
                  <c:pt idx="4">
                    <c:v>LUJO</c:v>
                  </c:pt>
                  <c:pt idx="5">
                    <c:v>LUJO</c:v>
                  </c:pt>
                  <c:pt idx="6">
                    <c:v>LUJO</c:v>
                  </c:pt>
                  <c:pt idx="7">
                    <c:v>LUJO</c:v>
                  </c:pt>
                </c:lvl>
                <c:lvl>
                  <c:pt idx="0">
                    <c:v>2008</c:v>
                  </c:pt>
                  <c:pt idx="1">
                    <c:v>2009</c:v>
                  </c:pt>
                  <c:pt idx="2">
                    <c:v>2010</c:v>
                  </c:pt>
                  <c:pt idx="3">
                    <c:v>2011</c:v>
                  </c:pt>
                  <c:pt idx="4">
                    <c:v>2012</c:v>
                  </c:pt>
                  <c:pt idx="5">
                    <c:v>2013</c:v>
                  </c:pt>
                  <c:pt idx="6">
                    <c:v>2014</c:v>
                  </c:pt>
                  <c:pt idx="7">
                    <c:v>2015</c:v>
                  </c:pt>
                </c:lvl>
              </c:multiLvlStrCache>
            </c:multiLvlStrRef>
          </c:cat>
          <c:val>
            <c:numRef>
              <c:extLst>
                <c:ext xmlns:c15="http://schemas.microsoft.com/office/drawing/2012/chart" uri="{02D57815-91ED-43cb-92C2-25804820EDAC}">
                  <c15:fullRef>
                    <c15:sqref>'Aloj-categoria_hist'!$D$11:$S$11</c15:sqref>
                  </c15:fullRef>
                </c:ext>
              </c:extLst>
              <c:f>('Aloj-categoria_hist'!$D$11,'Aloj-categoria_hist'!$F$11,'Aloj-categoria_hist'!$H$11,'Aloj-categoria_hist'!$J$11,'Aloj-categoria_hist'!$L$11,'Aloj-categoria_hist'!$N$11,'Aloj-categoria_hist'!$P$11,'Aloj-categoria_hist'!$R$11)</c:f>
              <c:numCache>
                <c:formatCode>General</c:formatCode>
                <c:ptCount val="8"/>
              </c:numCache>
            </c:numRef>
          </c:val>
          <c:smooth val="0"/>
        </c:ser>
        <c:ser>
          <c:idx val="9"/>
          <c:order val="9"/>
          <c:spPr>
            <a:ln w="28575" cap="rnd">
              <a:solidFill>
                <a:schemeClr val="accent4">
                  <a:lumMod val="60000"/>
                </a:schemeClr>
              </a:solidFill>
              <a:round/>
            </a:ln>
            <a:effectLst/>
          </c:spPr>
          <c:marker>
            <c:symbol val="circle"/>
            <c:size val="6"/>
            <c:spPr>
              <a:solidFill>
                <a:schemeClr val="accent4">
                  <a:lumMod val="60000"/>
                </a:schemeClr>
              </a:solidFill>
              <a:ln>
                <a:noFill/>
              </a:ln>
              <a:effectLst/>
            </c:spPr>
          </c:marker>
          <c:cat>
            <c:multiLvlStrRef>
              <c:extLst>
                <c:ext xmlns:c15="http://schemas.microsoft.com/office/drawing/2012/chart" uri="{02D57815-91ED-43cb-92C2-25804820EDAC}">
                  <c15:fullRef>
                    <c15:sqref>'Aloj-categoria_hist'!$D$1:$S$2</c15:sqref>
                  </c15:fullRef>
                </c:ext>
              </c:extLst>
              <c:f>('Aloj-categoria_hist'!$D$1:$D$2,'Aloj-categoria_hist'!$F$1:$F$2,'Aloj-categoria_hist'!$H$1:$H$2,'Aloj-categoria_hist'!$J$1:$J$2,'Aloj-categoria_hist'!$L$1:$L$2,'Aloj-categoria_hist'!$N$1:$N$2,'Aloj-categoria_hist'!$P$1:$P$2,'Aloj-categoria_hist'!$R$1:$R$2)</c:f>
              <c:multiLvlStrCache>
                <c:ptCount val="8"/>
                <c:lvl>
                  <c:pt idx="0">
                    <c:v>LUJO</c:v>
                  </c:pt>
                  <c:pt idx="1">
                    <c:v>LUJO</c:v>
                  </c:pt>
                  <c:pt idx="2">
                    <c:v>LUJO</c:v>
                  </c:pt>
                  <c:pt idx="3">
                    <c:v>LUJO</c:v>
                  </c:pt>
                  <c:pt idx="4">
                    <c:v>LUJO</c:v>
                  </c:pt>
                  <c:pt idx="5">
                    <c:v>LUJO</c:v>
                  </c:pt>
                  <c:pt idx="6">
                    <c:v>LUJO</c:v>
                  </c:pt>
                  <c:pt idx="7">
                    <c:v>LUJO</c:v>
                  </c:pt>
                </c:lvl>
                <c:lvl>
                  <c:pt idx="0">
                    <c:v>2008</c:v>
                  </c:pt>
                  <c:pt idx="1">
                    <c:v>2009</c:v>
                  </c:pt>
                  <c:pt idx="2">
                    <c:v>2010</c:v>
                  </c:pt>
                  <c:pt idx="3">
                    <c:v>2011</c:v>
                  </c:pt>
                  <c:pt idx="4">
                    <c:v>2012</c:v>
                  </c:pt>
                  <c:pt idx="5">
                    <c:v>2013</c:v>
                  </c:pt>
                  <c:pt idx="6">
                    <c:v>2014</c:v>
                  </c:pt>
                  <c:pt idx="7">
                    <c:v>2015</c:v>
                  </c:pt>
                </c:lvl>
              </c:multiLvlStrCache>
            </c:multiLvlStrRef>
          </c:cat>
          <c:val>
            <c:numRef>
              <c:extLst>
                <c:ext xmlns:c15="http://schemas.microsoft.com/office/drawing/2012/chart" uri="{02D57815-91ED-43cb-92C2-25804820EDAC}">
                  <c15:fullRef>
                    <c15:sqref>'Aloj-categoria_hist'!$D$12:$S$12</c15:sqref>
                  </c15:fullRef>
                </c:ext>
              </c:extLst>
              <c:f>('Aloj-categoria_hist'!$D$12,'Aloj-categoria_hist'!$F$12,'Aloj-categoria_hist'!$H$12,'Aloj-categoria_hist'!$J$12,'Aloj-categoria_hist'!$L$12,'Aloj-categoria_hist'!$N$12,'Aloj-categoria_hist'!$P$12,'Aloj-categoria_hist'!$R$12)</c:f>
              <c:numCache>
                <c:formatCode>General</c:formatCode>
                <c:ptCount val="8"/>
              </c:numCache>
            </c:numRef>
          </c:val>
          <c:smooth val="0"/>
        </c:ser>
        <c:dLbls>
          <c:showLegendKey val="0"/>
          <c:showVal val="0"/>
          <c:showCatName val="0"/>
          <c:showSerName val="0"/>
          <c:showPercent val="0"/>
          <c:showBubbleSize val="0"/>
        </c:dLbls>
        <c:marker val="1"/>
        <c:smooth val="0"/>
        <c:axId val="358794992"/>
        <c:axId val="358798128"/>
      </c:lineChart>
      <c:catAx>
        <c:axId val="3587949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8798128"/>
        <c:crosses val="autoZero"/>
        <c:auto val="1"/>
        <c:lblAlgn val="ctr"/>
        <c:lblOffset val="100"/>
        <c:noMultiLvlLbl val="0"/>
      </c:catAx>
      <c:valAx>
        <c:axId val="358798128"/>
        <c:scaling>
          <c:orientation val="minMax"/>
          <c:max val="9"/>
          <c:min val="7"/>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8794992"/>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QT </a:t>
            </a:r>
          </a:p>
          <a:p>
            <a:pPr>
              <a:defRPr/>
            </a:pPr>
            <a:r>
              <a:rPr lang="es-EC"/>
              <a:t>por nacionalidad 2014</a:t>
            </a:r>
          </a:p>
        </c:rich>
      </c:tx>
      <c:layout>
        <c:manualLayout>
          <c:xMode val="edge"/>
          <c:yMode val="edge"/>
          <c:x val="0.36565265599410018"/>
          <c:y val="2.531645569620253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4487646511323989E-2"/>
          <c:y val="0.28842619356124788"/>
          <c:w val="0.91043131076323092"/>
          <c:h val="0.7064231071638736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Pt>
            <c:idx val="5"/>
            <c:bubble3D val="0"/>
            <c:spPr>
              <a:solidFill>
                <a:schemeClr val="accent6"/>
              </a:solidFill>
              <a:ln w="25400">
                <a:solidFill>
                  <a:schemeClr val="lt1"/>
                </a:solidFill>
              </a:ln>
              <a:effectLst/>
              <a:sp3d contourW="25400">
                <a:contourClr>
                  <a:schemeClr val="lt1"/>
                </a:contourClr>
              </a:sp3d>
            </c:spPr>
          </c:dPt>
          <c:dPt>
            <c:idx val="6"/>
            <c:bubble3D val="0"/>
            <c:spPr>
              <a:solidFill>
                <a:schemeClr val="accent1">
                  <a:lumMod val="60000"/>
                </a:schemeClr>
              </a:solidFill>
              <a:ln w="25400">
                <a:solidFill>
                  <a:schemeClr val="lt1"/>
                </a:solidFill>
              </a:ln>
              <a:effectLst/>
              <a:sp3d contourW="25400">
                <a:contourClr>
                  <a:schemeClr val="lt1"/>
                </a:contourClr>
              </a:sp3d>
            </c:spPr>
          </c:dPt>
          <c:dPt>
            <c:idx val="7"/>
            <c:bubble3D val="0"/>
            <c:spPr>
              <a:solidFill>
                <a:schemeClr val="accent2">
                  <a:lumMod val="60000"/>
                </a:schemeClr>
              </a:solidFill>
              <a:ln w="25400">
                <a:solidFill>
                  <a:schemeClr val="lt1"/>
                </a:solidFill>
              </a:ln>
              <a:effectLst/>
              <a:sp3d contourW="25400">
                <a:contourClr>
                  <a:schemeClr val="lt1"/>
                </a:contourClr>
              </a:sp3d>
            </c:spPr>
          </c:dPt>
          <c:dPt>
            <c:idx val="8"/>
            <c:bubble3D val="0"/>
            <c:spPr>
              <a:solidFill>
                <a:schemeClr val="accent3">
                  <a:lumMod val="60000"/>
                </a:schemeClr>
              </a:solidFill>
              <a:ln w="25400">
                <a:solidFill>
                  <a:schemeClr val="lt1"/>
                </a:solidFill>
              </a:ln>
              <a:effectLst/>
              <a:sp3d contourW="25400">
                <a:contourClr>
                  <a:schemeClr val="lt1"/>
                </a:contourClr>
              </a:sp3d>
            </c:spPr>
          </c:dPt>
          <c:dPt>
            <c:idx val="9"/>
            <c:bubble3D val="0"/>
            <c:spPr>
              <a:solidFill>
                <a:schemeClr val="accent4">
                  <a:lumMod val="60000"/>
                </a:schemeClr>
              </a:solidFill>
              <a:ln w="25400">
                <a:solidFill>
                  <a:schemeClr val="lt1"/>
                </a:solidFill>
              </a:ln>
              <a:effectLst/>
              <a:sp3d contourW="25400">
                <a:contourClr>
                  <a:schemeClr val="lt1"/>
                </a:contourClr>
              </a:sp3d>
            </c:spPr>
          </c:dPt>
          <c:dPt>
            <c:idx val="10"/>
            <c:bubble3D val="0"/>
            <c:spPr>
              <a:solidFill>
                <a:schemeClr val="accent5">
                  <a:lumMod val="60000"/>
                </a:schemeClr>
              </a:solidFill>
              <a:ln w="25400">
                <a:solidFill>
                  <a:schemeClr val="lt1"/>
                </a:solidFill>
              </a:ln>
              <a:effectLst/>
              <a:sp3d contourW="25400">
                <a:contourClr>
                  <a:schemeClr val="lt1"/>
                </a:contourClr>
              </a:sp3d>
            </c:spPr>
          </c:dPt>
          <c:dPt>
            <c:idx val="11"/>
            <c:bubble3D val="0"/>
            <c:spPr>
              <a:solidFill>
                <a:schemeClr val="accent6">
                  <a:lumMod val="60000"/>
                </a:schemeClr>
              </a:solidFill>
              <a:ln w="25400">
                <a:solidFill>
                  <a:schemeClr val="lt1"/>
                </a:solidFill>
              </a:ln>
              <a:effectLst/>
              <a:sp3d contourW="25400">
                <a:contourClr>
                  <a:schemeClr val="lt1"/>
                </a:contourClr>
              </a:sp3d>
            </c:spPr>
          </c:dPt>
          <c:dPt>
            <c:idx val="12"/>
            <c:bubble3D val="0"/>
            <c:spPr>
              <a:solidFill>
                <a:schemeClr val="accent1">
                  <a:lumMod val="80000"/>
                  <a:lumOff val="20000"/>
                </a:schemeClr>
              </a:solidFill>
              <a:ln w="25400">
                <a:solidFill>
                  <a:schemeClr val="lt1"/>
                </a:solidFill>
              </a:ln>
              <a:effectLst/>
              <a:sp3d contourW="25400">
                <a:contourClr>
                  <a:schemeClr val="lt1"/>
                </a:contourClr>
              </a:sp3d>
            </c:spPr>
          </c:dPt>
          <c:dPt>
            <c:idx val="13"/>
            <c:bubble3D val="0"/>
            <c:spPr>
              <a:solidFill>
                <a:schemeClr val="accent2">
                  <a:lumMod val="80000"/>
                  <a:lumOff val="20000"/>
                </a:schemeClr>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'Mercados QT'!$A$3:$A$16</c:f>
              <c:strCache>
                <c:ptCount val="14"/>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strCache>
            </c:strRef>
          </c:cat>
          <c:val>
            <c:numRef>
              <c:f>'Mercados QT'!$E$3:$E$16</c:f>
              <c:numCache>
                <c:formatCode>_(* #,##0.00_);_(* \(#,##0.00\);_(* "-"??_);_(@_)</c:formatCode>
                <c:ptCount val="14"/>
                <c:pt idx="0">
                  <c:v>147130</c:v>
                </c:pt>
                <c:pt idx="1">
                  <c:v>71422</c:v>
                </c:pt>
                <c:pt idx="2">
                  <c:v>53856</c:v>
                </c:pt>
                <c:pt idx="3">
                  <c:v>42131</c:v>
                </c:pt>
                <c:pt idx="4">
                  <c:v>90182</c:v>
                </c:pt>
                <c:pt idx="5">
                  <c:v>20848</c:v>
                </c:pt>
                <c:pt idx="6">
                  <c:v>19222</c:v>
                </c:pt>
                <c:pt idx="7">
                  <c:v>20706</c:v>
                </c:pt>
                <c:pt idx="8">
                  <c:v>17323</c:v>
                </c:pt>
                <c:pt idx="9">
                  <c:v>13683</c:v>
                </c:pt>
                <c:pt idx="10">
                  <c:v>19702</c:v>
                </c:pt>
                <c:pt idx="11">
                  <c:v>12888</c:v>
                </c:pt>
                <c:pt idx="12">
                  <c:v>18132</c:v>
                </c:pt>
                <c:pt idx="13">
                  <c:v>13708</c:v>
                </c:pt>
              </c:numCache>
            </c:numRef>
          </c:val>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Histórico hoteles de Primera categoría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spPr>
            <a:ln w="28575" cap="rnd">
              <a:solidFill>
                <a:schemeClr val="accent6"/>
              </a:solidFill>
              <a:round/>
            </a:ln>
            <a:effectLst/>
          </c:spPr>
          <c:marker>
            <c:symbol val="circle"/>
            <c:size val="5"/>
            <c:spPr>
              <a:solidFill>
                <a:schemeClr val="accent6"/>
              </a:solidFill>
              <a:ln w="9525">
                <a:solidFill>
                  <a:schemeClr val="accent6"/>
                </a:solidFill>
              </a:ln>
              <a:effectLst/>
            </c:spPr>
          </c:marker>
          <c:cat>
            <c:multiLvlStrRef>
              <c:f>'Aloj-categoria_hist'!$D$1:$S$2</c:f>
              <c:multiLvlStrCache>
                <c:ptCount val="16"/>
                <c:lvl>
                  <c:pt idx="0">
                    <c:v>LUJO</c:v>
                  </c:pt>
                  <c:pt idx="1">
                    <c:v>PRIMERA</c:v>
                  </c:pt>
                  <c:pt idx="2">
                    <c:v>LUJO</c:v>
                  </c:pt>
                  <c:pt idx="3">
                    <c:v>PRIMERA</c:v>
                  </c:pt>
                  <c:pt idx="4">
                    <c:v>LUJO</c:v>
                  </c:pt>
                  <c:pt idx="5">
                    <c:v>PRIMERA</c:v>
                  </c:pt>
                  <c:pt idx="6">
                    <c:v>LUJO</c:v>
                  </c:pt>
                  <c:pt idx="7">
                    <c:v>PRIMERA</c:v>
                  </c:pt>
                  <c:pt idx="8">
                    <c:v>LUJO</c:v>
                  </c:pt>
                  <c:pt idx="9">
                    <c:v>PRIMERA</c:v>
                  </c:pt>
                  <c:pt idx="10">
                    <c:v>LUJO</c:v>
                  </c:pt>
                  <c:pt idx="11">
                    <c:v>PRIMERA</c:v>
                  </c:pt>
                  <c:pt idx="12">
                    <c:v>LUJO</c:v>
                  </c:pt>
                  <c:pt idx="13">
                    <c:v>PRIMERA</c:v>
                  </c:pt>
                  <c:pt idx="14">
                    <c:v>LUJO</c:v>
                  </c:pt>
                  <c:pt idx="15">
                    <c:v>PRIMERA</c:v>
                  </c:pt>
                </c:lvl>
                <c:lvl>
                  <c:pt idx="0">
                    <c:v>2008</c:v>
                  </c:pt>
                  <c:pt idx="2">
                    <c:v>2009</c:v>
                  </c:pt>
                  <c:pt idx="4">
                    <c:v>2010</c:v>
                  </c:pt>
                  <c:pt idx="6">
                    <c:v>2011</c:v>
                  </c:pt>
                  <c:pt idx="8">
                    <c:v>2012</c:v>
                  </c:pt>
                  <c:pt idx="10">
                    <c:v>2013</c:v>
                  </c:pt>
                  <c:pt idx="12">
                    <c:v>2014</c:v>
                  </c:pt>
                  <c:pt idx="14">
                    <c:v>2015</c:v>
                  </c:pt>
                </c:lvl>
              </c:multiLvlStrCache>
            </c:multiLvlStrRef>
          </c:cat>
          <c:val>
            <c:numRef>
              <c:f>('Aloj-categoria_hist'!$E$3,'Aloj-categoria_hist'!$G$3,'Aloj-categoria_hist'!$I$3,'Aloj-categoria_hist'!$K$3,'Aloj-categoria_hist'!$M$3,'Aloj-categoria_hist'!$O$3,'Aloj-categoria_hist'!$Q$3,'Aloj-categoria_hist'!$S$3)</c:f>
              <c:numCache>
                <c:formatCode>General</c:formatCode>
                <c:ptCount val="8"/>
              </c:numCache>
              <c:extLst/>
            </c:numRef>
          </c:val>
          <c:smooth val="0"/>
        </c:ser>
        <c:ser>
          <c:idx val="1"/>
          <c:order val="1"/>
          <c:spPr>
            <a:ln w="28575" cap="rnd">
              <a:solidFill>
                <a:schemeClr val="accent5"/>
              </a:solidFill>
              <a:round/>
            </a:ln>
            <a:effectLst/>
          </c:spPr>
          <c:marker>
            <c:symbol val="circle"/>
            <c:size val="5"/>
            <c:spPr>
              <a:solidFill>
                <a:schemeClr val="accent5"/>
              </a:solidFill>
              <a:ln w="9525">
                <a:solidFill>
                  <a:schemeClr val="accent5"/>
                </a:solidFill>
              </a:ln>
              <a:effectLst/>
            </c:spPr>
          </c:marker>
          <c:cat>
            <c:multiLvlStrRef>
              <c:f>'Aloj-categoria_hist'!$D$1:$S$2</c:f>
              <c:multiLvlStrCache>
                <c:ptCount val="16"/>
                <c:lvl>
                  <c:pt idx="0">
                    <c:v>LUJO</c:v>
                  </c:pt>
                  <c:pt idx="1">
                    <c:v>PRIMERA</c:v>
                  </c:pt>
                  <c:pt idx="2">
                    <c:v>LUJO</c:v>
                  </c:pt>
                  <c:pt idx="3">
                    <c:v>PRIMERA</c:v>
                  </c:pt>
                  <c:pt idx="4">
                    <c:v>LUJO</c:v>
                  </c:pt>
                  <c:pt idx="5">
                    <c:v>PRIMERA</c:v>
                  </c:pt>
                  <c:pt idx="6">
                    <c:v>LUJO</c:v>
                  </c:pt>
                  <c:pt idx="7">
                    <c:v>PRIMERA</c:v>
                  </c:pt>
                  <c:pt idx="8">
                    <c:v>LUJO</c:v>
                  </c:pt>
                  <c:pt idx="9">
                    <c:v>PRIMERA</c:v>
                  </c:pt>
                  <c:pt idx="10">
                    <c:v>LUJO</c:v>
                  </c:pt>
                  <c:pt idx="11">
                    <c:v>PRIMERA</c:v>
                  </c:pt>
                  <c:pt idx="12">
                    <c:v>LUJO</c:v>
                  </c:pt>
                  <c:pt idx="13">
                    <c:v>PRIMERA</c:v>
                  </c:pt>
                  <c:pt idx="14">
                    <c:v>LUJO</c:v>
                  </c:pt>
                  <c:pt idx="15">
                    <c:v>PRIMERA</c:v>
                  </c:pt>
                </c:lvl>
                <c:lvl>
                  <c:pt idx="0">
                    <c:v>2008</c:v>
                  </c:pt>
                  <c:pt idx="2">
                    <c:v>2009</c:v>
                  </c:pt>
                  <c:pt idx="4">
                    <c:v>2010</c:v>
                  </c:pt>
                  <c:pt idx="6">
                    <c:v>2011</c:v>
                  </c:pt>
                  <c:pt idx="8">
                    <c:v>2012</c:v>
                  </c:pt>
                  <c:pt idx="10">
                    <c:v>2013</c:v>
                  </c:pt>
                  <c:pt idx="12">
                    <c:v>2014</c:v>
                  </c:pt>
                  <c:pt idx="14">
                    <c:v>2015</c:v>
                  </c:pt>
                </c:lvl>
              </c:multiLvlStrCache>
            </c:multiLvlStrRef>
          </c:cat>
          <c:val>
            <c:numRef>
              <c:f>('Aloj-categoria_hist'!$E$4,'Aloj-categoria_hist'!$G$4,'Aloj-categoria_hist'!$I$4,'Aloj-categoria_hist'!$K$4,'Aloj-categoria_hist'!$M$4,'Aloj-categoria_hist'!$O$4,'Aloj-categoria_hist'!$Q$4,'Aloj-categoria_hist'!$S$4)</c:f>
              <c:numCache>
                <c:formatCode>General</c:formatCode>
                <c:ptCount val="8"/>
              </c:numCache>
              <c:extLst/>
            </c:numRef>
          </c:val>
          <c:smooth val="0"/>
        </c:ser>
        <c:ser>
          <c:idx val="2"/>
          <c:order val="2"/>
          <c:spPr>
            <a:ln w="28575" cap="rnd">
              <a:solidFill>
                <a:schemeClr val="accent4"/>
              </a:solidFill>
              <a:round/>
            </a:ln>
            <a:effectLst/>
          </c:spPr>
          <c:marker>
            <c:symbol val="circle"/>
            <c:size val="5"/>
            <c:spPr>
              <a:solidFill>
                <a:schemeClr val="accent4"/>
              </a:solidFill>
              <a:ln w="9525">
                <a:solidFill>
                  <a:schemeClr val="accent4"/>
                </a:solidFill>
              </a:ln>
              <a:effectLst/>
            </c:spPr>
          </c:marker>
          <c:cat>
            <c:multiLvlStrRef>
              <c:f>'Aloj-categoria_hist'!$D$1:$S$2</c:f>
              <c:multiLvlStrCache>
                <c:ptCount val="16"/>
                <c:lvl>
                  <c:pt idx="0">
                    <c:v>LUJO</c:v>
                  </c:pt>
                  <c:pt idx="1">
                    <c:v>PRIMERA</c:v>
                  </c:pt>
                  <c:pt idx="2">
                    <c:v>LUJO</c:v>
                  </c:pt>
                  <c:pt idx="3">
                    <c:v>PRIMERA</c:v>
                  </c:pt>
                  <c:pt idx="4">
                    <c:v>LUJO</c:v>
                  </c:pt>
                  <c:pt idx="5">
                    <c:v>PRIMERA</c:v>
                  </c:pt>
                  <c:pt idx="6">
                    <c:v>LUJO</c:v>
                  </c:pt>
                  <c:pt idx="7">
                    <c:v>PRIMERA</c:v>
                  </c:pt>
                  <c:pt idx="8">
                    <c:v>LUJO</c:v>
                  </c:pt>
                  <c:pt idx="9">
                    <c:v>PRIMERA</c:v>
                  </c:pt>
                  <c:pt idx="10">
                    <c:v>LUJO</c:v>
                  </c:pt>
                  <c:pt idx="11">
                    <c:v>PRIMERA</c:v>
                  </c:pt>
                  <c:pt idx="12">
                    <c:v>LUJO</c:v>
                  </c:pt>
                  <c:pt idx="13">
                    <c:v>PRIMERA</c:v>
                  </c:pt>
                  <c:pt idx="14">
                    <c:v>LUJO</c:v>
                  </c:pt>
                  <c:pt idx="15">
                    <c:v>PRIMERA</c:v>
                  </c:pt>
                </c:lvl>
                <c:lvl>
                  <c:pt idx="0">
                    <c:v>2008</c:v>
                  </c:pt>
                  <c:pt idx="2">
                    <c:v>2009</c:v>
                  </c:pt>
                  <c:pt idx="4">
                    <c:v>2010</c:v>
                  </c:pt>
                  <c:pt idx="6">
                    <c:v>2011</c:v>
                  </c:pt>
                  <c:pt idx="8">
                    <c:v>2012</c:v>
                  </c:pt>
                  <c:pt idx="10">
                    <c:v>2013</c:v>
                  </c:pt>
                  <c:pt idx="12">
                    <c:v>2014</c:v>
                  </c:pt>
                  <c:pt idx="14">
                    <c:v>2015</c:v>
                  </c:pt>
                </c:lvl>
              </c:multiLvlStrCache>
            </c:multiLvlStrRef>
          </c:cat>
          <c:val>
            <c:numRef>
              <c:f>('Aloj-categoria_hist'!$E$5,'Aloj-categoria_hist'!$G$5,'Aloj-categoria_hist'!$I$5,'Aloj-categoria_hist'!$K$5,'Aloj-categoria_hist'!$M$5,'Aloj-categoria_hist'!$O$5,'Aloj-categoria_hist'!$Q$5,'Aloj-categoria_hist'!$S$5)</c:f>
              <c:numCache>
                <c:formatCode>General</c:formatCode>
                <c:ptCount val="8"/>
              </c:numCache>
              <c:extLst/>
            </c:numRef>
          </c:val>
          <c:smooth val="0"/>
        </c:ser>
        <c:ser>
          <c:idx val="3"/>
          <c:order val="3"/>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multiLvlStrRef>
              <c:f>'Aloj-categoria_hist'!$D$1:$S$2</c:f>
              <c:multiLvlStrCache>
                <c:ptCount val="16"/>
                <c:lvl>
                  <c:pt idx="0">
                    <c:v>LUJO</c:v>
                  </c:pt>
                  <c:pt idx="1">
                    <c:v>PRIMERA</c:v>
                  </c:pt>
                  <c:pt idx="2">
                    <c:v>LUJO</c:v>
                  </c:pt>
                  <c:pt idx="3">
                    <c:v>PRIMERA</c:v>
                  </c:pt>
                  <c:pt idx="4">
                    <c:v>LUJO</c:v>
                  </c:pt>
                  <c:pt idx="5">
                    <c:v>PRIMERA</c:v>
                  </c:pt>
                  <c:pt idx="6">
                    <c:v>LUJO</c:v>
                  </c:pt>
                  <c:pt idx="7">
                    <c:v>PRIMERA</c:v>
                  </c:pt>
                  <c:pt idx="8">
                    <c:v>LUJO</c:v>
                  </c:pt>
                  <c:pt idx="9">
                    <c:v>PRIMERA</c:v>
                  </c:pt>
                  <c:pt idx="10">
                    <c:v>LUJO</c:v>
                  </c:pt>
                  <c:pt idx="11">
                    <c:v>PRIMERA</c:v>
                  </c:pt>
                  <c:pt idx="12">
                    <c:v>LUJO</c:v>
                  </c:pt>
                  <c:pt idx="13">
                    <c:v>PRIMERA</c:v>
                  </c:pt>
                  <c:pt idx="14">
                    <c:v>LUJO</c:v>
                  </c:pt>
                  <c:pt idx="15">
                    <c:v>PRIMERA</c:v>
                  </c:pt>
                </c:lvl>
                <c:lvl>
                  <c:pt idx="0">
                    <c:v>2008</c:v>
                  </c:pt>
                  <c:pt idx="2">
                    <c:v>2009</c:v>
                  </c:pt>
                  <c:pt idx="4">
                    <c:v>2010</c:v>
                  </c:pt>
                  <c:pt idx="6">
                    <c:v>2011</c:v>
                  </c:pt>
                  <c:pt idx="8">
                    <c:v>2012</c:v>
                  </c:pt>
                  <c:pt idx="10">
                    <c:v>2013</c:v>
                  </c:pt>
                  <c:pt idx="12">
                    <c:v>2014</c:v>
                  </c:pt>
                  <c:pt idx="14">
                    <c:v>2015</c:v>
                  </c:pt>
                </c:lvl>
              </c:multiLvlStrCache>
            </c:multiLvlStrRef>
          </c:cat>
          <c:val>
            <c:numRef>
              <c:f>('Aloj-categoria_hist'!$E$6,'Aloj-categoria_hist'!$G$6,'Aloj-categoria_hist'!$I$6,'Aloj-categoria_hist'!$K$6,'Aloj-categoria_hist'!$M$6,'Aloj-categoria_hist'!$O$6,'Aloj-categoria_hist'!$Q$6,'Aloj-categoria_hist'!$S$6)</c:f>
              <c:numCache>
                <c:formatCode>General</c:formatCode>
                <c:ptCount val="8"/>
              </c:numCache>
              <c:extLst/>
            </c:numRef>
          </c:val>
          <c:smooth val="0"/>
        </c:ser>
        <c:ser>
          <c:idx val="4"/>
          <c:order val="4"/>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multiLvlStrRef>
              <c:f>'Aloj-categoria_hist'!$D$1:$S$2</c:f>
              <c:multiLvlStrCache>
                <c:ptCount val="16"/>
                <c:lvl>
                  <c:pt idx="0">
                    <c:v>LUJO</c:v>
                  </c:pt>
                  <c:pt idx="1">
                    <c:v>PRIMERA</c:v>
                  </c:pt>
                  <c:pt idx="2">
                    <c:v>LUJO</c:v>
                  </c:pt>
                  <c:pt idx="3">
                    <c:v>PRIMERA</c:v>
                  </c:pt>
                  <c:pt idx="4">
                    <c:v>LUJO</c:v>
                  </c:pt>
                  <c:pt idx="5">
                    <c:v>PRIMERA</c:v>
                  </c:pt>
                  <c:pt idx="6">
                    <c:v>LUJO</c:v>
                  </c:pt>
                  <c:pt idx="7">
                    <c:v>PRIMERA</c:v>
                  </c:pt>
                  <c:pt idx="8">
                    <c:v>LUJO</c:v>
                  </c:pt>
                  <c:pt idx="9">
                    <c:v>PRIMERA</c:v>
                  </c:pt>
                  <c:pt idx="10">
                    <c:v>LUJO</c:v>
                  </c:pt>
                  <c:pt idx="11">
                    <c:v>PRIMERA</c:v>
                  </c:pt>
                  <c:pt idx="12">
                    <c:v>LUJO</c:v>
                  </c:pt>
                  <c:pt idx="13">
                    <c:v>PRIMERA</c:v>
                  </c:pt>
                  <c:pt idx="14">
                    <c:v>LUJO</c:v>
                  </c:pt>
                  <c:pt idx="15">
                    <c:v>PRIMERA</c:v>
                  </c:pt>
                </c:lvl>
                <c:lvl>
                  <c:pt idx="0">
                    <c:v>2008</c:v>
                  </c:pt>
                  <c:pt idx="2">
                    <c:v>2009</c:v>
                  </c:pt>
                  <c:pt idx="4">
                    <c:v>2010</c:v>
                  </c:pt>
                  <c:pt idx="6">
                    <c:v>2011</c:v>
                  </c:pt>
                  <c:pt idx="8">
                    <c:v>2012</c:v>
                  </c:pt>
                  <c:pt idx="10">
                    <c:v>2013</c:v>
                  </c:pt>
                  <c:pt idx="12">
                    <c:v>2014</c:v>
                  </c:pt>
                  <c:pt idx="14">
                    <c:v>2015</c:v>
                  </c:pt>
                </c:lvl>
              </c:multiLvlStrCache>
            </c:multiLvlStrRef>
          </c:cat>
          <c:val>
            <c:numRef>
              <c:f>('Aloj-categoria_hist'!$E$7,'Aloj-categoria_hist'!$G$7,'Aloj-categoria_hist'!$I$7,'Aloj-categoria_hist'!$K$7,'Aloj-categoria_hist'!$M$7,'Aloj-categoria_hist'!$O$7,'Aloj-categoria_hist'!$Q$7,'Aloj-categoria_hist'!$S$7)</c:f>
              <c:numCache>
                <c:formatCode>General</c:formatCode>
                <c:ptCount val="8"/>
              </c:numCache>
              <c:extLst/>
            </c:numRef>
          </c:val>
          <c:smooth val="0"/>
        </c:ser>
        <c:ser>
          <c:idx val="5"/>
          <c:order val="5"/>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multiLvlStrRef>
              <c:f>'Aloj-categoria_hist'!$D$1:$S$2</c:f>
              <c:multiLvlStrCache>
                <c:ptCount val="16"/>
                <c:lvl>
                  <c:pt idx="0">
                    <c:v>LUJO</c:v>
                  </c:pt>
                  <c:pt idx="1">
                    <c:v>PRIMERA</c:v>
                  </c:pt>
                  <c:pt idx="2">
                    <c:v>LUJO</c:v>
                  </c:pt>
                  <c:pt idx="3">
                    <c:v>PRIMERA</c:v>
                  </c:pt>
                  <c:pt idx="4">
                    <c:v>LUJO</c:v>
                  </c:pt>
                  <c:pt idx="5">
                    <c:v>PRIMERA</c:v>
                  </c:pt>
                  <c:pt idx="6">
                    <c:v>LUJO</c:v>
                  </c:pt>
                  <c:pt idx="7">
                    <c:v>PRIMERA</c:v>
                  </c:pt>
                  <c:pt idx="8">
                    <c:v>LUJO</c:v>
                  </c:pt>
                  <c:pt idx="9">
                    <c:v>PRIMERA</c:v>
                  </c:pt>
                  <c:pt idx="10">
                    <c:v>LUJO</c:v>
                  </c:pt>
                  <c:pt idx="11">
                    <c:v>PRIMERA</c:v>
                  </c:pt>
                  <c:pt idx="12">
                    <c:v>LUJO</c:v>
                  </c:pt>
                  <c:pt idx="13">
                    <c:v>PRIMERA</c:v>
                  </c:pt>
                  <c:pt idx="14">
                    <c:v>LUJO</c:v>
                  </c:pt>
                  <c:pt idx="15">
                    <c:v>PRIMERA</c:v>
                  </c:pt>
                </c:lvl>
                <c:lvl>
                  <c:pt idx="0">
                    <c:v>2008</c:v>
                  </c:pt>
                  <c:pt idx="2">
                    <c:v>2009</c:v>
                  </c:pt>
                  <c:pt idx="4">
                    <c:v>2010</c:v>
                  </c:pt>
                  <c:pt idx="6">
                    <c:v>2011</c:v>
                  </c:pt>
                  <c:pt idx="8">
                    <c:v>2012</c:v>
                  </c:pt>
                  <c:pt idx="10">
                    <c:v>2013</c:v>
                  </c:pt>
                  <c:pt idx="12">
                    <c:v>2014</c:v>
                  </c:pt>
                  <c:pt idx="14">
                    <c:v>2015</c:v>
                  </c:pt>
                </c:lvl>
              </c:multiLvlStrCache>
            </c:multiLvlStrRef>
          </c:cat>
          <c:val>
            <c:numRef>
              <c:f>('Aloj-categoria_hist'!$E$8,'Aloj-categoria_hist'!$G$8,'Aloj-categoria_hist'!$I$8,'Aloj-categoria_hist'!$K$8,'Aloj-categoria_hist'!$M$8,'Aloj-categoria_hist'!$O$8,'Aloj-categoria_hist'!$Q$8,'Aloj-categoria_hist'!$S$8)</c:f>
              <c:numCache>
                <c:formatCode>General</c:formatCode>
                <c:ptCount val="8"/>
                <c:pt idx="0">
                  <c:v>14</c:v>
                </c:pt>
                <c:pt idx="1">
                  <c:v>15</c:v>
                </c:pt>
                <c:pt idx="2">
                  <c:v>16</c:v>
                </c:pt>
                <c:pt idx="3">
                  <c:v>18</c:v>
                </c:pt>
                <c:pt idx="4">
                  <c:v>21</c:v>
                </c:pt>
                <c:pt idx="5">
                  <c:v>21</c:v>
                </c:pt>
                <c:pt idx="6">
                  <c:v>22</c:v>
                </c:pt>
                <c:pt idx="7">
                  <c:v>22</c:v>
                </c:pt>
              </c:numCache>
              <c:extLst/>
            </c:numRef>
          </c:val>
          <c:smooth val="0"/>
        </c:ser>
        <c:ser>
          <c:idx val="6"/>
          <c:order val="6"/>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multiLvlStrRef>
              <c:f>'Aloj-categoria_hist'!$D$1:$S$2</c:f>
              <c:multiLvlStrCache>
                <c:ptCount val="16"/>
                <c:lvl>
                  <c:pt idx="0">
                    <c:v>LUJO</c:v>
                  </c:pt>
                  <c:pt idx="1">
                    <c:v>PRIMERA</c:v>
                  </c:pt>
                  <c:pt idx="2">
                    <c:v>LUJO</c:v>
                  </c:pt>
                  <c:pt idx="3">
                    <c:v>PRIMERA</c:v>
                  </c:pt>
                  <c:pt idx="4">
                    <c:v>LUJO</c:v>
                  </c:pt>
                  <c:pt idx="5">
                    <c:v>PRIMERA</c:v>
                  </c:pt>
                  <c:pt idx="6">
                    <c:v>LUJO</c:v>
                  </c:pt>
                  <c:pt idx="7">
                    <c:v>PRIMERA</c:v>
                  </c:pt>
                  <c:pt idx="8">
                    <c:v>LUJO</c:v>
                  </c:pt>
                  <c:pt idx="9">
                    <c:v>PRIMERA</c:v>
                  </c:pt>
                  <c:pt idx="10">
                    <c:v>LUJO</c:v>
                  </c:pt>
                  <c:pt idx="11">
                    <c:v>PRIMERA</c:v>
                  </c:pt>
                  <c:pt idx="12">
                    <c:v>LUJO</c:v>
                  </c:pt>
                  <c:pt idx="13">
                    <c:v>PRIMERA</c:v>
                  </c:pt>
                  <c:pt idx="14">
                    <c:v>LUJO</c:v>
                  </c:pt>
                  <c:pt idx="15">
                    <c:v>PRIMERA</c:v>
                  </c:pt>
                </c:lvl>
                <c:lvl>
                  <c:pt idx="0">
                    <c:v>2008</c:v>
                  </c:pt>
                  <c:pt idx="2">
                    <c:v>2009</c:v>
                  </c:pt>
                  <c:pt idx="4">
                    <c:v>2010</c:v>
                  </c:pt>
                  <c:pt idx="6">
                    <c:v>2011</c:v>
                  </c:pt>
                  <c:pt idx="8">
                    <c:v>2012</c:v>
                  </c:pt>
                  <c:pt idx="10">
                    <c:v>2013</c:v>
                  </c:pt>
                  <c:pt idx="12">
                    <c:v>2014</c:v>
                  </c:pt>
                  <c:pt idx="14">
                    <c:v>2015</c:v>
                  </c:pt>
                </c:lvl>
              </c:multiLvlStrCache>
            </c:multiLvlStrRef>
          </c:cat>
          <c:val>
            <c:numRef>
              <c:f>('Aloj-categoria_hist'!$E$9,'Aloj-categoria_hist'!$G$9,'Aloj-categoria_hist'!$I$9,'Aloj-categoria_hist'!$K$9,'Aloj-categoria_hist'!$M$9,'Aloj-categoria_hist'!$O$9,'Aloj-categoria_hist'!$Q$9,'Aloj-categoria_hist'!$S$9)</c:f>
              <c:numCache>
                <c:formatCode>General</c:formatCode>
                <c:ptCount val="8"/>
              </c:numCache>
              <c:extLst/>
            </c:numRef>
          </c:val>
          <c:smooth val="0"/>
        </c:ser>
        <c:ser>
          <c:idx val="7"/>
          <c:order val="7"/>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multiLvlStrRef>
              <c:f>'Aloj-categoria_hist'!$D$1:$S$2</c:f>
              <c:multiLvlStrCache>
                <c:ptCount val="16"/>
                <c:lvl>
                  <c:pt idx="0">
                    <c:v>LUJO</c:v>
                  </c:pt>
                  <c:pt idx="1">
                    <c:v>PRIMERA</c:v>
                  </c:pt>
                  <c:pt idx="2">
                    <c:v>LUJO</c:v>
                  </c:pt>
                  <c:pt idx="3">
                    <c:v>PRIMERA</c:v>
                  </c:pt>
                  <c:pt idx="4">
                    <c:v>LUJO</c:v>
                  </c:pt>
                  <c:pt idx="5">
                    <c:v>PRIMERA</c:v>
                  </c:pt>
                  <c:pt idx="6">
                    <c:v>LUJO</c:v>
                  </c:pt>
                  <c:pt idx="7">
                    <c:v>PRIMERA</c:v>
                  </c:pt>
                  <c:pt idx="8">
                    <c:v>LUJO</c:v>
                  </c:pt>
                  <c:pt idx="9">
                    <c:v>PRIMERA</c:v>
                  </c:pt>
                  <c:pt idx="10">
                    <c:v>LUJO</c:v>
                  </c:pt>
                  <c:pt idx="11">
                    <c:v>PRIMERA</c:v>
                  </c:pt>
                  <c:pt idx="12">
                    <c:v>LUJO</c:v>
                  </c:pt>
                  <c:pt idx="13">
                    <c:v>PRIMERA</c:v>
                  </c:pt>
                  <c:pt idx="14">
                    <c:v>LUJO</c:v>
                  </c:pt>
                  <c:pt idx="15">
                    <c:v>PRIMERA</c:v>
                  </c:pt>
                </c:lvl>
                <c:lvl>
                  <c:pt idx="0">
                    <c:v>2008</c:v>
                  </c:pt>
                  <c:pt idx="2">
                    <c:v>2009</c:v>
                  </c:pt>
                  <c:pt idx="4">
                    <c:v>2010</c:v>
                  </c:pt>
                  <c:pt idx="6">
                    <c:v>2011</c:v>
                  </c:pt>
                  <c:pt idx="8">
                    <c:v>2012</c:v>
                  </c:pt>
                  <c:pt idx="10">
                    <c:v>2013</c:v>
                  </c:pt>
                  <c:pt idx="12">
                    <c:v>2014</c:v>
                  </c:pt>
                  <c:pt idx="14">
                    <c:v>2015</c:v>
                  </c:pt>
                </c:lvl>
              </c:multiLvlStrCache>
            </c:multiLvlStrRef>
          </c:cat>
          <c:val>
            <c:numRef>
              <c:f>('Aloj-categoria_hist'!$E$10,'Aloj-categoria_hist'!$G$10,'Aloj-categoria_hist'!$I$10,'Aloj-categoria_hist'!$K$10,'Aloj-categoria_hist'!$M$10,'Aloj-categoria_hist'!$O$10,'Aloj-categoria_hist'!$Q$10,'Aloj-categoria_hist'!$S$10)</c:f>
              <c:numCache>
                <c:formatCode>General</c:formatCode>
                <c:ptCount val="8"/>
              </c:numCache>
              <c:extLst/>
            </c:numRef>
          </c:val>
          <c:smooth val="0"/>
        </c:ser>
        <c:ser>
          <c:idx val="8"/>
          <c:order val="8"/>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multiLvlStrRef>
              <c:f>'Aloj-categoria_hist'!$D$1:$S$2</c:f>
              <c:multiLvlStrCache>
                <c:ptCount val="16"/>
                <c:lvl>
                  <c:pt idx="0">
                    <c:v>LUJO</c:v>
                  </c:pt>
                  <c:pt idx="1">
                    <c:v>PRIMERA</c:v>
                  </c:pt>
                  <c:pt idx="2">
                    <c:v>LUJO</c:v>
                  </c:pt>
                  <c:pt idx="3">
                    <c:v>PRIMERA</c:v>
                  </c:pt>
                  <c:pt idx="4">
                    <c:v>LUJO</c:v>
                  </c:pt>
                  <c:pt idx="5">
                    <c:v>PRIMERA</c:v>
                  </c:pt>
                  <c:pt idx="6">
                    <c:v>LUJO</c:v>
                  </c:pt>
                  <c:pt idx="7">
                    <c:v>PRIMERA</c:v>
                  </c:pt>
                  <c:pt idx="8">
                    <c:v>LUJO</c:v>
                  </c:pt>
                  <c:pt idx="9">
                    <c:v>PRIMERA</c:v>
                  </c:pt>
                  <c:pt idx="10">
                    <c:v>LUJO</c:v>
                  </c:pt>
                  <c:pt idx="11">
                    <c:v>PRIMERA</c:v>
                  </c:pt>
                  <c:pt idx="12">
                    <c:v>LUJO</c:v>
                  </c:pt>
                  <c:pt idx="13">
                    <c:v>PRIMERA</c:v>
                  </c:pt>
                  <c:pt idx="14">
                    <c:v>LUJO</c:v>
                  </c:pt>
                  <c:pt idx="15">
                    <c:v>PRIMERA</c:v>
                  </c:pt>
                </c:lvl>
                <c:lvl>
                  <c:pt idx="0">
                    <c:v>2008</c:v>
                  </c:pt>
                  <c:pt idx="2">
                    <c:v>2009</c:v>
                  </c:pt>
                  <c:pt idx="4">
                    <c:v>2010</c:v>
                  </c:pt>
                  <c:pt idx="6">
                    <c:v>2011</c:v>
                  </c:pt>
                  <c:pt idx="8">
                    <c:v>2012</c:v>
                  </c:pt>
                  <c:pt idx="10">
                    <c:v>2013</c:v>
                  </c:pt>
                  <c:pt idx="12">
                    <c:v>2014</c:v>
                  </c:pt>
                  <c:pt idx="14">
                    <c:v>2015</c:v>
                  </c:pt>
                </c:lvl>
              </c:multiLvlStrCache>
            </c:multiLvlStrRef>
          </c:cat>
          <c:val>
            <c:numRef>
              <c:f>('Aloj-categoria_hist'!$E$11,'Aloj-categoria_hist'!$G$11,'Aloj-categoria_hist'!$I$11,'Aloj-categoria_hist'!$K$11,'Aloj-categoria_hist'!$M$11,'Aloj-categoria_hist'!$O$11,'Aloj-categoria_hist'!$Q$11,'Aloj-categoria_hist'!$S$11)</c:f>
              <c:numCache>
                <c:formatCode>General</c:formatCode>
                <c:ptCount val="8"/>
              </c:numCache>
              <c:extLst/>
            </c:numRef>
          </c:val>
          <c:smooth val="0"/>
        </c:ser>
        <c:ser>
          <c:idx val="9"/>
          <c:order val="9"/>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multiLvlStrRef>
              <c:f>'Aloj-categoria_hist'!$D$1:$S$2</c:f>
              <c:multiLvlStrCache>
                <c:ptCount val="16"/>
                <c:lvl>
                  <c:pt idx="0">
                    <c:v>LUJO</c:v>
                  </c:pt>
                  <c:pt idx="1">
                    <c:v>PRIMERA</c:v>
                  </c:pt>
                  <c:pt idx="2">
                    <c:v>LUJO</c:v>
                  </c:pt>
                  <c:pt idx="3">
                    <c:v>PRIMERA</c:v>
                  </c:pt>
                  <c:pt idx="4">
                    <c:v>LUJO</c:v>
                  </c:pt>
                  <c:pt idx="5">
                    <c:v>PRIMERA</c:v>
                  </c:pt>
                  <c:pt idx="6">
                    <c:v>LUJO</c:v>
                  </c:pt>
                  <c:pt idx="7">
                    <c:v>PRIMERA</c:v>
                  </c:pt>
                  <c:pt idx="8">
                    <c:v>LUJO</c:v>
                  </c:pt>
                  <c:pt idx="9">
                    <c:v>PRIMERA</c:v>
                  </c:pt>
                  <c:pt idx="10">
                    <c:v>LUJO</c:v>
                  </c:pt>
                  <c:pt idx="11">
                    <c:v>PRIMERA</c:v>
                  </c:pt>
                  <c:pt idx="12">
                    <c:v>LUJO</c:v>
                  </c:pt>
                  <c:pt idx="13">
                    <c:v>PRIMERA</c:v>
                  </c:pt>
                  <c:pt idx="14">
                    <c:v>LUJO</c:v>
                  </c:pt>
                  <c:pt idx="15">
                    <c:v>PRIMERA</c:v>
                  </c:pt>
                </c:lvl>
                <c:lvl>
                  <c:pt idx="0">
                    <c:v>2008</c:v>
                  </c:pt>
                  <c:pt idx="2">
                    <c:v>2009</c:v>
                  </c:pt>
                  <c:pt idx="4">
                    <c:v>2010</c:v>
                  </c:pt>
                  <c:pt idx="6">
                    <c:v>2011</c:v>
                  </c:pt>
                  <c:pt idx="8">
                    <c:v>2012</c:v>
                  </c:pt>
                  <c:pt idx="10">
                    <c:v>2013</c:v>
                  </c:pt>
                  <c:pt idx="12">
                    <c:v>2014</c:v>
                  </c:pt>
                  <c:pt idx="14">
                    <c:v>2015</c:v>
                  </c:pt>
                </c:lvl>
              </c:multiLvlStrCache>
            </c:multiLvlStrRef>
          </c:cat>
          <c:val>
            <c:numRef>
              <c:f>('Aloj-categoria_hist'!$E$12,'Aloj-categoria_hist'!$G$12,'Aloj-categoria_hist'!$I$12,'Aloj-categoria_hist'!$K$12,'Aloj-categoria_hist'!$M$12,'Aloj-categoria_hist'!$O$12,'Aloj-categoria_hist'!$Q$12,'Aloj-categoria_hist'!$S$12)</c:f>
              <c:numCache>
                <c:formatCode>General</c:formatCode>
                <c:ptCount val="8"/>
              </c:numCache>
              <c:extLst/>
            </c:numRef>
          </c:val>
          <c:smooth val="0"/>
        </c:ser>
        <c:dLbls>
          <c:showLegendKey val="0"/>
          <c:showVal val="0"/>
          <c:showCatName val="0"/>
          <c:showSerName val="0"/>
          <c:showPercent val="0"/>
          <c:showBubbleSize val="0"/>
        </c:dLbls>
        <c:marker val="1"/>
        <c:smooth val="0"/>
        <c:axId val="358796952"/>
        <c:axId val="358795776"/>
      </c:lineChart>
      <c:catAx>
        <c:axId val="3587969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8795776"/>
        <c:crosses val="autoZero"/>
        <c:auto val="1"/>
        <c:lblAlgn val="ctr"/>
        <c:lblOffset val="100"/>
        <c:noMultiLvlLbl val="0"/>
      </c:catAx>
      <c:valAx>
        <c:axId val="3587957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587969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 en cifras 2015-2016 - vr05may2016.xlsx]perfil-mas visitado-2014!Tabla dinámica4</c:name>
    <c:fmtId val="0"/>
  </c:pivotSource>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Lugar más visitado</a:t>
            </a:r>
          </a:p>
          <a:p>
            <a:pPr>
              <a:defRPr/>
            </a:pPr>
            <a:r>
              <a:rPr lang="en-US"/>
              <a:t>Urbano- detallado</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ES"/>
        </a:p>
      </c:txPr>
    </c:title>
    <c:autoTitleDeleted val="0"/>
    <c:pivotFmts>
      <c:pivotFmt>
        <c:idx val="0"/>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s>
    <c:plotArea>
      <c:layout/>
      <c:barChart>
        <c:barDir val="col"/>
        <c:grouping val="clustered"/>
        <c:varyColors val="0"/>
        <c:ser>
          <c:idx val="0"/>
          <c:order val="0"/>
          <c:tx>
            <c:strRef>
              <c:f>'perfil-mas visitado-2014'!$S$34</c:f>
              <c:strCache>
                <c:ptCount val="1"/>
                <c:pt idx="0">
                  <c:v>Total</c:v>
                </c:pt>
              </c:strCache>
            </c:strRef>
          </c:tx>
          <c:spPr>
            <a:noFill/>
            <a:ln w="9525" cap="flat" cmpd="sng" algn="ctr">
              <a:solidFill>
                <a:schemeClr val="accent1"/>
              </a:solidFill>
              <a:miter lim="800000"/>
            </a:ln>
            <a:effectLst>
              <a:glow rad="63500">
                <a:schemeClr val="accent1">
                  <a:satMod val="175000"/>
                  <a:alpha val="25000"/>
                </a:schemeClr>
              </a:glow>
            </a:effectLst>
          </c:spPr>
          <c:invertIfNegative val="0"/>
          <c:cat>
            <c:strRef>
              <c:f>'perfil-mas visitado-2014'!$R$35:$R$48</c:f>
              <c:strCache>
                <c:ptCount val="13"/>
                <c:pt idx="0">
                  <c:v>1-Centro histórico per se </c:v>
                </c:pt>
                <c:pt idx="1">
                  <c:v>1-El Panecillo</c:v>
                </c:pt>
                <c:pt idx="2">
                  <c:v>1-La Ronda</c:v>
                </c:pt>
                <c:pt idx="3">
                  <c:v>1-Plaza Independencia</c:v>
                </c:pt>
                <c:pt idx="4">
                  <c:v>1-La Basílica</c:v>
                </c:pt>
                <c:pt idx="5">
                  <c:v>1-La Catedral</c:v>
                </c:pt>
                <c:pt idx="6">
                  <c:v>1-Plaza S. Francisco</c:v>
                </c:pt>
                <c:pt idx="7">
                  <c:v>1-Casco colonial</c:v>
                </c:pt>
                <c:pt idx="8">
                  <c:v>1-Plaza Sto. Domingo</c:v>
                </c:pt>
                <c:pt idx="9">
                  <c:v>1-Museo Cera</c:v>
                </c:pt>
                <c:pt idx="10">
                  <c:v>1-Museo BCE</c:v>
                </c:pt>
                <c:pt idx="11">
                  <c:v>1-Compañía de Jesús</c:v>
                </c:pt>
                <c:pt idx="12">
                  <c:v>1-Plaza del Teatro</c:v>
                </c:pt>
              </c:strCache>
            </c:strRef>
          </c:cat>
          <c:val>
            <c:numRef>
              <c:f>'perfil-mas visitado-2014'!$S$35:$S$48</c:f>
              <c:numCache>
                <c:formatCode>General</c:formatCode>
                <c:ptCount val="13"/>
                <c:pt idx="0">
                  <c:v>29411.041913000045</c:v>
                </c:pt>
                <c:pt idx="1">
                  <c:v>9514.6170919999986</c:v>
                </c:pt>
                <c:pt idx="2">
                  <c:v>5464.4764319999995</c:v>
                </c:pt>
                <c:pt idx="3">
                  <c:v>2471.8032770000004</c:v>
                </c:pt>
                <c:pt idx="4">
                  <c:v>1685.981712</c:v>
                </c:pt>
                <c:pt idx="5">
                  <c:v>1214.540039</c:v>
                </c:pt>
                <c:pt idx="6">
                  <c:v>1118.7420910000001</c:v>
                </c:pt>
                <c:pt idx="7">
                  <c:v>967.48773800000004</c:v>
                </c:pt>
                <c:pt idx="8">
                  <c:v>819.64702899999997</c:v>
                </c:pt>
                <c:pt idx="9">
                  <c:v>284.367187</c:v>
                </c:pt>
                <c:pt idx="10">
                  <c:v>169.15391700000001</c:v>
                </c:pt>
                <c:pt idx="11">
                  <c:v>69.149977000000007</c:v>
                </c:pt>
                <c:pt idx="12">
                  <c:v>18.447514000000002</c:v>
                </c:pt>
              </c:numCache>
            </c:numRef>
          </c:val>
        </c:ser>
        <c:dLbls>
          <c:showLegendKey val="0"/>
          <c:showVal val="0"/>
          <c:showCatName val="0"/>
          <c:showSerName val="0"/>
          <c:showPercent val="0"/>
          <c:showBubbleSize val="0"/>
        </c:dLbls>
        <c:gapWidth val="315"/>
        <c:overlap val="-40"/>
        <c:axId val="358793816"/>
        <c:axId val="358796168"/>
      </c:barChart>
      <c:catAx>
        <c:axId val="358793816"/>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S"/>
          </a:p>
        </c:txPr>
        <c:crossAx val="358796168"/>
        <c:crosses val="autoZero"/>
        <c:auto val="1"/>
        <c:lblAlgn val="ctr"/>
        <c:lblOffset val="100"/>
        <c:noMultiLvlLbl val="0"/>
      </c:catAx>
      <c:valAx>
        <c:axId val="358796168"/>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S"/>
          </a:p>
        </c:txPr>
        <c:crossAx val="358793816"/>
        <c:crosses val="autoZero"/>
        <c:crossBetween val="between"/>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 en cifras 2015-2016 - vr05may2016.xlsx]perfil-mas visitado-2014!Tabla dinámica5</c:name>
    <c:fmtId val="0"/>
  </c:pivotSource>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US"/>
              <a:t>lugares más visitados</a:t>
            </a:r>
          </a:p>
        </c:rich>
      </c:tx>
      <c:overlay val="0"/>
      <c:spPr>
        <a:noFill/>
        <a:ln>
          <a:noFill/>
        </a:ln>
        <a:effectLst/>
      </c:spPr>
    </c:title>
    <c:autoTitleDeleted val="0"/>
    <c:pivotFmts>
      <c:pivotFmt>
        <c:idx val="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S"/>
            </a:p>
          </c:txPr>
          <c:dLblPos val="inEnd"/>
          <c:showLegendKey val="0"/>
          <c:showVal val="0"/>
          <c:showCatName val="1"/>
          <c:showSerName val="0"/>
          <c:showPercent val="1"/>
          <c:showBubbleSize val="0"/>
          <c:extLst>
            <c:ext xmlns:c15="http://schemas.microsoft.com/office/drawing/2012/chart" uri="{CE6537A1-D6FC-4f65-9D91-7224C49458BB}"/>
          </c:extLst>
        </c:dLbl>
      </c:pivotFmt>
      <c:pivotFmt>
        <c:idx val="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2"/>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3"/>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4"/>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pivotFmt>
      <c:pivotFmt>
        <c:idx val="5"/>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pivotFmt>
      <c:pivotFmt>
        <c:idx val="6"/>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pivotFmt>
      <c:pivotFmt>
        <c:idx val="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s>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'perfil-mas visitado-2014'!$R$1</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dPt>
          <c:dLbls>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S"/>
              </a:p>
            </c:txPr>
            <c:dLblPos val="inEnd"/>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visitado-2014'!$Q$2:$Q$11</c:f>
              <c:strCache>
                <c:ptCount val="9"/>
                <c:pt idx="0">
                  <c:v>1. CENTRO HISTÓRICO</c:v>
                </c:pt>
                <c:pt idx="1">
                  <c:v>3. LOS MIRADORES</c:v>
                </c:pt>
                <c:pt idx="2">
                  <c:v>2. LA MARISCAL</c:v>
                </c:pt>
                <c:pt idx="3">
                  <c:v>6. CENTROS COMERCIALES</c:v>
                </c:pt>
                <c:pt idx="4">
                  <c:v>4. IGLESIAS, MUSEOS, TEATROS</c:v>
                </c:pt>
                <c:pt idx="5">
                  <c:v>5. PARQUES</c:v>
                </c:pt>
                <c:pt idx="6">
                  <c:v>7. BARRIOS TRADICIONALES</c:v>
                </c:pt>
                <c:pt idx="7">
                  <c:v>8. CENTROS DEPORTIVOS</c:v>
                </c:pt>
                <c:pt idx="8">
                  <c:v>9. Restaurantes</c:v>
                </c:pt>
              </c:strCache>
            </c:strRef>
          </c:cat>
          <c:val>
            <c:numRef>
              <c:f>'perfil-mas visitado-2014'!$R$2:$R$11</c:f>
              <c:numCache>
                <c:formatCode>General</c:formatCode>
                <c:ptCount val="9"/>
                <c:pt idx="0">
                  <c:v>53209.455918000058</c:v>
                </c:pt>
                <c:pt idx="1">
                  <c:v>12627.109145999997</c:v>
                </c:pt>
                <c:pt idx="2">
                  <c:v>9330.2738979999995</c:v>
                </c:pt>
                <c:pt idx="3">
                  <c:v>9029.032838000001</c:v>
                </c:pt>
                <c:pt idx="4">
                  <c:v>7720.9690289999999</c:v>
                </c:pt>
                <c:pt idx="5">
                  <c:v>6903.7622889999993</c:v>
                </c:pt>
                <c:pt idx="6">
                  <c:v>283.372591</c:v>
                </c:pt>
                <c:pt idx="7">
                  <c:v>130.97350599999999</c:v>
                </c:pt>
                <c:pt idx="8">
                  <c:v>67.20225099999999</c:v>
                </c:pt>
              </c:numCache>
            </c:numRef>
          </c:val>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Lst>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 en cifras 2015-2016 - vr05may2016.xlsx]perfil-mas visitado-2015!Tabla dinámica4</c:name>
    <c:fmtId val="16"/>
  </c:pivotSource>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Lugar más visitado</a:t>
            </a:r>
          </a:p>
          <a:p>
            <a:pPr>
              <a:defRPr/>
            </a:pPr>
            <a:r>
              <a:rPr lang="en-US"/>
              <a:t>Urbano- detallado</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ES"/>
        </a:p>
      </c:txPr>
    </c:title>
    <c:autoTitleDeleted val="0"/>
    <c:pivotFmts>
      <c:pivotFmt>
        <c:idx val="0"/>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
        <c:idx val="1"/>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s>
    <c:plotArea>
      <c:layout/>
      <c:barChart>
        <c:barDir val="col"/>
        <c:grouping val="clustered"/>
        <c:varyColors val="0"/>
        <c:ser>
          <c:idx val="0"/>
          <c:order val="0"/>
          <c:tx>
            <c:strRef>
              <c:f>'perfil-mas visitado-2015'!$S$34</c:f>
              <c:strCache>
                <c:ptCount val="1"/>
                <c:pt idx="0">
                  <c:v>Total</c:v>
                </c:pt>
              </c:strCache>
            </c:strRef>
          </c:tx>
          <c:spPr>
            <a:noFill/>
            <a:ln w="9525" cap="flat" cmpd="sng" algn="ctr">
              <a:solidFill>
                <a:schemeClr val="accent1"/>
              </a:solidFill>
              <a:miter lim="800000"/>
            </a:ln>
            <a:effectLst>
              <a:glow rad="63500">
                <a:schemeClr val="accent1">
                  <a:satMod val="175000"/>
                  <a:alpha val="25000"/>
                </a:schemeClr>
              </a:glow>
            </a:effectLst>
          </c:spPr>
          <c:invertIfNegative val="0"/>
          <c:cat>
            <c:strRef>
              <c:f>'perfil-mas visitado-2015'!$R$35:$R$39</c:f>
              <c:strCache>
                <c:ptCount val="4"/>
                <c:pt idx="0">
                  <c:v>2 Plaza Foch - zona rosa</c:v>
                </c:pt>
                <c:pt idx="1">
                  <c:v>2 La Mariscal</c:v>
                </c:pt>
                <c:pt idx="2">
                  <c:v>2 Mercado artesanal</c:v>
                </c:pt>
                <c:pt idx="3">
                  <c:v>2 Otro lugar</c:v>
                </c:pt>
              </c:strCache>
            </c:strRef>
          </c:cat>
          <c:val>
            <c:numRef>
              <c:f>'perfil-mas visitado-2015'!$S$35:$S$39</c:f>
              <c:numCache>
                <c:formatCode>_(* #,##0_);_(* \(#,##0\);_(* "-"??_);_(@_)</c:formatCode>
                <c:ptCount val="4"/>
                <c:pt idx="0">
                  <c:v>8232</c:v>
                </c:pt>
                <c:pt idx="1">
                  <c:v>3222</c:v>
                </c:pt>
                <c:pt idx="2">
                  <c:v>316</c:v>
                </c:pt>
                <c:pt idx="3">
                  <c:v>161</c:v>
                </c:pt>
              </c:numCache>
            </c:numRef>
          </c:val>
        </c:ser>
        <c:dLbls>
          <c:showLegendKey val="0"/>
          <c:showVal val="0"/>
          <c:showCatName val="0"/>
          <c:showSerName val="0"/>
          <c:showPercent val="0"/>
          <c:showBubbleSize val="0"/>
        </c:dLbls>
        <c:gapWidth val="315"/>
        <c:overlap val="-40"/>
        <c:axId val="358792640"/>
        <c:axId val="358796560"/>
      </c:barChart>
      <c:catAx>
        <c:axId val="358792640"/>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S"/>
          </a:p>
        </c:txPr>
        <c:crossAx val="358796560"/>
        <c:crosses val="autoZero"/>
        <c:auto val="1"/>
        <c:lblAlgn val="ctr"/>
        <c:lblOffset val="100"/>
        <c:noMultiLvlLbl val="0"/>
      </c:catAx>
      <c:valAx>
        <c:axId val="358796560"/>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S"/>
          </a:p>
        </c:txPr>
        <c:crossAx val="358792640"/>
        <c:crosses val="autoZero"/>
        <c:crossBetween val="between"/>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 en cifras 2015-2016 - vr05may2016.xlsx]perfil-mas visitado-2015!Tabla dinámica5</c:name>
    <c:fmtId val="8"/>
  </c:pivotSource>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US"/>
              <a:t>lugares más visitados</a:t>
            </a:r>
          </a:p>
        </c:rich>
      </c:tx>
      <c:overlay val="0"/>
      <c:spPr>
        <a:noFill/>
        <a:ln>
          <a:noFill/>
        </a:ln>
        <a:effectLst/>
      </c:spPr>
    </c:title>
    <c:autoTitleDeleted val="0"/>
    <c:pivotFmts>
      <c:pivotFmt>
        <c:idx val="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S"/>
            </a:p>
          </c:txPr>
          <c:dLblPos val="inEnd"/>
          <c:showLegendKey val="0"/>
          <c:showVal val="0"/>
          <c:showCatName val="1"/>
          <c:showSerName val="0"/>
          <c:showPercent val="1"/>
          <c:showBubbleSize val="0"/>
          <c:extLst>
            <c:ext xmlns:c15="http://schemas.microsoft.com/office/drawing/2012/chart" uri="{CE6537A1-D6FC-4f65-9D91-7224C49458BB}"/>
          </c:extLst>
        </c:dLbl>
      </c:pivotFmt>
      <c:pivotFmt>
        <c:idx val="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2"/>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3"/>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4"/>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pivotFmt>
      <c:pivotFmt>
        <c:idx val="5"/>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pivotFmt>
      <c:pivotFmt>
        <c:idx val="6"/>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pivotFmt>
      <c:pivotFmt>
        <c:idx val="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1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S"/>
            </a:p>
          </c:txPr>
          <c:dLblPos val="inEnd"/>
          <c:showLegendKey val="0"/>
          <c:showVal val="0"/>
          <c:showCatName val="1"/>
          <c:showSerName val="0"/>
          <c:showPercent val="1"/>
          <c:showBubbleSize val="0"/>
          <c:extLst>
            <c:ext xmlns:c15="http://schemas.microsoft.com/office/drawing/2012/chart" uri="{CE6537A1-D6FC-4f65-9D91-7224C49458BB}"/>
          </c:extLst>
        </c:dLbl>
      </c:pivotFmt>
      <c:pivotFmt>
        <c:idx val="1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12"/>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13"/>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14"/>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15"/>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Lbl>
          <c:idx val="0"/>
          <c:layout>
            <c:manualLayout>
              <c:x val="0.48717978625633107"/>
              <c:y val="7.97457237893569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6"/>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Lbl>
          <c:idx val="0"/>
          <c:layout>
            <c:manualLayout>
              <c:x val="-6.1552948251104009E-2"/>
              <c:y val="3.5116255982440232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1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dLbl>
          <c:idx val="0"/>
          <c:layout>
            <c:manualLayout>
              <c:x val="0.32918391271923675"/>
              <c:y val="-5.240524916515845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20"/>
        <c:dLbl>
          <c:idx val="0"/>
          <c:layout>
            <c:manualLayout>
              <c:x val="-0.24142659198746361"/>
              <c:y val="-1.91534090227253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21"/>
        <c:dLbl>
          <c:idx val="0"/>
          <c:layout>
            <c:manualLayout>
              <c:x val="0.10203294208955127"/>
              <c:y val="-5.2405249165158471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Lst>
        </c:dLbl>
      </c:pivotFmt>
    </c:pivotFmts>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215393484301523E-2"/>
          <c:y val="0.30916139466298814"/>
          <c:w val="0.77839851674075822"/>
          <c:h val="0.66244072934364528"/>
        </c:manualLayout>
      </c:layout>
      <c:pie3DChart>
        <c:varyColors val="1"/>
        <c:ser>
          <c:idx val="0"/>
          <c:order val="0"/>
          <c:tx>
            <c:strRef>
              <c:f>'perfil-mas visitado-2015'!$R$1</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dPt>
          <c:dPt>
            <c:idx val="3"/>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Pt>
          <c:dPt>
            <c:idx val="5"/>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dPt>
          <c:dPt>
            <c:idx val="6"/>
            <c:bubble3D val="0"/>
          </c:dPt>
          <c:dPt>
            <c:idx val="7"/>
            <c:bubble3D val="0"/>
          </c:dPt>
          <c:dPt>
            <c:idx val="8"/>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dPt>
          <c:dLbls>
            <c:dLbl>
              <c:idx val="3"/>
              <c:layout>
                <c:manualLayout>
                  <c:x val="-6.1552948251104009E-2"/>
                  <c:y val="3.5116255982440232E-2"/>
                </c:manualLayout>
              </c:layout>
              <c:dLblPos val="bestFit"/>
              <c:showLegendKey val="0"/>
              <c:showVal val="0"/>
              <c:showCatName val="1"/>
              <c:showSerName val="0"/>
              <c:showPercent val="1"/>
              <c:showBubbleSize val="0"/>
              <c:extLst>
                <c:ext xmlns:c15="http://schemas.microsoft.com/office/drawing/2012/chart" uri="{CE6537A1-D6FC-4f65-9D91-7224C49458BB}"/>
              </c:extLst>
            </c:dLbl>
            <c:dLbl>
              <c:idx val="4"/>
              <c:layout>
                <c:manualLayout>
                  <c:x val="0.48717978625633107"/>
                  <c:y val="7.9745723789356987E-2"/>
                </c:manualLayout>
              </c:layout>
              <c:dLblPos val="bestFit"/>
              <c:showLegendKey val="0"/>
              <c:showVal val="0"/>
              <c:showCatName val="1"/>
              <c:showSerName val="0"/>
              <c:showPercent val="1"/>
              <c:showBubbleSize val="0"/>
              <c:extLst>
                <c:ext xmlns:c15="http://schemas.microsoft.com/office/drawing/2012/chart" uri="{CE6537A1-D6FC-4f65-9D91-7224C49458BB}"/>
              </c:extLst>
            </c:dLbl>
            <c:dLbl>
              <c:idx val="6"/>
              <c:layout>
                <c:manualLayout>
                  <c:x val="0.10203294208955127"/>
                  <c:y val="-5.2405249165158471E-2"/>
                </c:manualLayout>
              </c:layout>
              <c:dLblPos val="bestFit"/>
              <c:showLegendKey val="0"/>
              <c:showVal val="0"/>
              <c:showCatName val="1"/>
              <c:showSerName val="0"/>
              <c:showPercent val="1"/>
              <c:showBubbleSize val="0"/>
              <c:extLst>
                <c:ext xmlns:c15="http://schemas.microsoft.com/office/drawing/2012/chart" uri="{CE6537A1-D6FC-4f65-9D91-7224C49458BB}"/>
              </c:extLst>
            </c:dLbl>
            <c:dLbl>
              <c:idx val="7"/>
              <c:layout>
                <c:manualLayout>
                  <c:x val="-0.24142659198746361"/>
                  <c:y val="-1.9153409022725387E-2"/>
                </c:manualLayout>
              </c:layout>
              <c:dLblPos val="bestFit"/>
              <c:showLegendKey val="0"/>
              <c:showVal val="0"/>
              <c:showCatName val="1"/>
              <c:showSerName val="0"/>
              <c:showPercent val="1"/>
              <c:showBubbleSize val="0"/>
              <c:extLst>
                <c:ext xmlns:c15="http://schemas.microsoft.com/office/drawing/2012/chart" uri="{CE6537A1-D6FC-4f65-9D91-7224C49458BB}"/>
              </c:extLst>
            </c:dLbl>
            <c:dLbl>
              <c:idx val="8"/>
              <c:layout>
                <c:manualLayout>
                  <c:x val="0.32918391271923675"/>
                  <c:y val="-5.240524916515845E-2"/>
                </c:manualLayout>
              </c:layout>
              <c:dLblPos val="bestFit"/>
              <c:showLegendKey val="0"/>
              <c:showVal val="0"/>
              <c:showCatName val="1"/>
              <c:showSerName val="0"/>
              <c:showPercent val="1"/>
              <c:showBubbleSize val="0"/>
              <c:extLst>
                <c:ext xmlns:c15="http://schemas.microsoft.com/office/drawing/2012/chart" uri="{CE6537A1-D6FC-4f65-9D91-7224C49458BB}"/>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S"/>
              </a:p>
            </c:txPr>
            <c:dLblPos val="inEnd"/>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visitado-2015'!$Q$2:$Q$11</c:f>
              <c:strCache>
                <c:ptCount val="9"/>
                <c:pt idx="0">
                  <c:v>1. CENTRO HISTÓRICO</c:v>
                </c:pt>
                <c:pt idx="1">
                  <c:v>3. LOS MIRADORES</c:v>
                </c:pt>
                <c:pt idx="2">
                  <c:v>2. LA MARISCAL</c:v>
                </c:pt>
                <c:pt idx="3">
                  <c:v>5. PARQUES</c:v>
                </c:pt>
                <c:pt idx="4">
                  <c:v>4. IGLESIAS, MUSEOS, TEATROS</c:v>
                </c:pt>
                <c:pt idx="5">
                  <c:v>7. BARRIOS TRADICIONALES</c:v>
                </c:pt>
                <c:pt idx="6">
                  <c:v>8. OTROS LUGARES NE</c:v>
                </c:pt>
                <c:pt idx="7">
                  <c:v>6. CENTROS DEPORTIVOS</c:v>
                </c:pt>
                <c:pt idx="8">
                  <c:v>8. CENTROS DEPORTIVOS</c:v>
                </c:pt>
              </c:strCache>
            </c:strRef>
          </c:cat>
          <c:val>
            <c:numRef>
              <c:f>'perfil-mas visitado-2015'!$R$2:$R$11</c:f>
              <c:numCache>
                <c:formatCode>_(* #,##0_);_(* \(#,##0\);_(* "-"??_);_(@_)</c:formatCode>
                <c:ptCount val="9"/>
                <c:pt idx="0">
                  <c:v>78800.937329999957</c:v>
                </c:pt>
                <c:pt idx="1">
                  <c:v>12317</c:v>
                </c:pt>
                <c:pt idx="2">
                  <c:v>11931</c:v>
                </c:pt>
                <c:pt idx="3">
                  <c:v>7522</c:v>
                </c:pt>
                <c:pt idx="4">
                  <c:v>4147</c:v>
                </c:pt>
                <c:pt idx="5">
                  <c:v>1384</c:v>
                </c:pt>
                <c:pt idx="6">
                  <c:v>570.08790999999997</c:v>
                </c:pt>
                <c:pt idx="7">
                  <c:v>531</c:v>
                </c:pt>
                <c:pt idx="8">
                  <c:v>60</c:v>
                </c:pt>
              </c:numCache>
            </c:numRef>
          </c:val>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Lst>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SITIOS más visitados Alrededores </a:t>
            </a:r>
            <a:endParaRPr lang="es-EC">
              <a:effectLst/>
            </a:endParaRPr>
          </a:p>
          <a:p>
            <a:pPr>
              <a:defRPr/>
            </a:pPr>
            <a:r>
              <a:rPr lang="es-EC" sz="1400" b="1" i="0" cap="all" baseline="0">
                <a:effectLst/>
              </a:rPr>
              <a:t>AGO-2014</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S"/>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9443634360519752E-3"/>
          <c:y val="0.21159806363627826"/>
          <c:w val="0.7436533399047921"/>
          <c:h val="0.62383772801447002"/>
        </c:manualLayout>
      </c:layout>
      <c:pie3DChart>
        <c:varyColors val="1"/>
        <c:ser>
          <c:idx val="0"/>
          <c:order val="0"/>
          <c:dPt>
            <c:idx val="0"/>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2"/>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3"/>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4"/>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5"/>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6"/>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7"/>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8"/>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layout>
                <c:manualLayout>
                  <c:x val="2.4691317460131191E-2"/>
                  <c:y val="-6.43781975264289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1"/>
              <c:layout>
                <c:manualLayout>
                  <c:x val="0.14609053497942373"/>
                  <c:y val="-0.27320823181826037"/>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2"/>
              <c:layout>
                <c:manualLayout>
                  <c:x val="0.15020576131687244"/>
                  <c:y val="-0.21164017957752568"/>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3"/>
              <c:layout>
                <c:manualLayout>
                  <c:x val="0.1728395061728395"/>
                  <c:y val="-0.15007212733679087"/>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4"/>
              <c:layout>
                <c:manualLayout>
                  <c:x val="0.1831275720164609"/>
                  <c:y val="-0.10774409142128576"/>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5"/>
              <c:layout>
                <c:manualLayout>
                  <c:x val="0.19341563786008215"/>
                  <c:y val="-6.156805224073472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6"/>
              <c:layout>
                <c:manualLayout>
                  <c:x val="0.20370370370370355"/>
                  <c:y val="-1.15440097951377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7"/>
              <c:layout>
                <c:manualLayout>
                  <c:x val="0.20781893004115226"/>
                  <c:y val="5.3872045710642739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80000"/>
                          <a:lumOff val="2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8"/>
              <c:layout>
                <c:manualLayout>
                  <c:x val="0.12203428275169292"/>
                  <c:y val="0.15230487820766675"/>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spPr>
              <a:noFill/>
              <a:ln>
                <a:noFill/>
              </a:ln>
              <a:effectLst/>
            </c:sp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'perfil-Alrededores-2014'!$D$8:$D$16</c:f>
              <c:strCache>
                <c:ptCount val="8"/>
                <c:pt idx="0">
                  <c:v>San Antonio (Mitad del Mundo)</c:v>
                </c:pt>
                <c:pt idx="1">
                  <c:v>Papallacta</c:v>
                </c:pt>
                <c:pt idx="2">
                  <c:v>Cumbayá</c:v>
                </c:pt>
                <c:pt idx="3">
                  <c:v>Mindo</c:v>
                </c:pt>
                <c:pt idx="4">
                  <c:v>La Merced</c:v>
                </c:pt>
                <c:pt idx="5">
                  <c:v>Guayllabamba</c:v>
                </c:pt>
                <c:pt idx="6">
                  <c:v>Lloa</c:v>
                </c:pt>
                <c:pt idx="7">
                  <c:v>Calderón (Carapungo)</c:v>
                </c:pt>
              </c:strCache>
            </c:strRef>
          </c:cat>
          <c:val>
            <c:numRef>
              <c:f>'perfil-Alrededores-2014'!$E$8:$E$16</c:f>
              <c:numCache>
                <c:formatCode>0.0%</c:formatCode>
                <c:ptCount val="8"/>
                <c:pt idx="0">
                  <c:v>0.8840950529706979</c:v>
                </c:pt>
                <c:pt idx="1">
                  <c:v>3.0690381503451099E-2</c:v>
                </c:pt>
                <c:pt idx="2">
                  <c:v>2.1551694600864851E-2</c:v>
                </c:pt>
                <c:pt idx="3">
                  <c:v>1.5340253403658277E-2</c:v>
                </c:pt>
                <c:pt idx="4">
                  <c:v>9.4848796808585274E-3</c:v>
                </c:pt>
                <c:pt idx="5">
                  <c:v>8.5616068935824886E-3</c:v>
                </c:pt>
                <c:pt idx="6">
                  <c:v>5.3489230293167376E-3</c:v>
                </c:pt>
                <c:pt idx="7">
                  <c:v>2.9747256844528851E-3</c:v>
                </c:pt>
              </c:numCache>
            </c:numRef>
          </c:val>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AGO-2015 (%)</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S"/>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254374506904643E-2"/>
          <c:y val="0.31278307192732985"/>
          <c:w val="0.71270566321652307"/>
          <c:h val="0.60567617082052783"/>
        </c:manualLayout>
      </c:layout>
      <c:pie3DChart>
        <c:varyColors val="1"/>
        <c:ser>
          <c:idx val="1"/>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S"/>
                </a:p>
              </c:txPr>
              <c:dLblPos val="bestFit"/>
              <c:showLegendKey val="0"/>
              <c:showVal val="0"/>
              <c:showCatName val="1"/>
              <c:showSerName val="0"/>
              <c:showPercent val="0"/>
              <c:showBubbleSize val="0"/>
              <c:extLst>
                <c:ext xmlns:c15="http://schemas.microsoft.com/office/drawing/2012/chart" uri="{CE6537A1-D6FC-4f65-9D91-7224C49458BB}"/>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S"/>
                </a:p>
              </c:txPr>
              <c:dLblPos val="bestFit"/>
              <c:showLegendKey val="0"/>
              <c:showVal val="0"/>
              <c:showCatName val="1"/>
              <c:showSerName val="0"/>
              <c:showPercent val="0"/>
              <c:showBubbleSize val="0"/>
              <c:extLst>
                <c:ext xmlns:c15="http://schemas.microsoft.com/office/drawing/2012/chart" uri="{CE6537A1-D6FC-4f65-9D91-7224C49458BB}"/>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3"/>
                      </a:solidFill>
                      <a:latin typeface="+mn-lt"/>
                      <a:ea typeface="+mn-ea"/>
                      <a:cs typeface="+mn-cs"/>
                    </a:defRPr>
                  </a:pPr>
                  <a:endParaRPr lang="es-ES"/>
                </a:p>
              </c:txPr>
              <c:dLblPos val="bestFit"/>
              <c:showLegendKey val="0"/>
              <c:showVal val="0"/>
              <c:showCatName val="1"/>
              <c:showSerName val="0"/>
              <c:showPercent val="0"/>
              <c:showBubbleSize val="0"/>
              <c:extLst>
                <c:ext xmlns:c15="http://schemas.microsoft.com/office/drawing/2012/chart" uri="{CE6537A1-D6FC-4f65-9D91-7224C49458BB}"/>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S"/>
                </a:p>
              </c:txPr>
              <c:dLblPos val="bestFit"/>
              <c:showLegendKey val="0"/>
              <c:showVal val="0"/>
              <c:showCatName val="1"/>
              <c:showSerName val="0"/>
              <c:showPercent val="0"/>
              <c:showBubbleSize val="0"/>
              <c:extLst>
                <c:ext xmlns:c15="http://schemas.microsoft.com/office/drawing/2012/chart" uri="{CE6537A1-D6FC-4f65-9D91-7224C49458BB}"/>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5"/>
                      </a:solidFill>
                      <a:latin typeface="+mn-lt"/>
                      <a:ea typeface="+mn-ea"/>
                      <a:cs typeface="+mn-cs"/>
                    </a:defRPr>
                  </a:pPr>
                  <a:endParaRPr lang="es-ES"/>
                </a:p>
              </c:txPr>
              <c:dLblPos val="bestFit"/>
              <c:showLegendKey val="0"/>
              <c:showVal val="0"/>
              <c:showCatName val="1"/>
              <c:showSerName val="0"/>
              <c:showPercent val="0"/>
              <c:showBubbleSize val="0"/>
              <c:extLst>
                <c:ext xmlns:c15="http://schemas.microsoft.com/office/drawing/2012/chart" uri="{CE6537A1-D6FC-4f65-9D91-7224C49458BB}"/>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S"/>
                </a:p>
              </c:txPr>
              <c:dLblPos val="bestFit"/>
              <c:showLegendKey val="0"/>
              <c:showVal val="0"/>
              <c:showCatName val="1"/>
              <c:showSerName val="0"/>
              <c:showPercent val="0"/>
              <c:showBubbleSize val="0"/>
              <c:extLst>
                <c:ext xmlns:c15="http://schemas.microsoft.com/office/drawing/2012/chart" uri="{CE6537A1-D6FC-4f65-9D91-7224C49458BB}"/>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lumMod val="60000"/>
                        </a:schemeClr>
                      </a:solidFill>
                      <a:latin typeface="+mn-lt"/>
                      <a:ea typeface="+mn-ea"/>
                      <a:cs typeface="+mn-cs"/>
                    </a:defRPr>
                  </a:pPr>
                  <a:endParaRPr lang="es-ES"/>
                </a:p>
              </c:txPr>
              <c:dLblPos val="bestFit"/>
              <c:showLegendKey val="0"/>
              <c:showVal val="0"/>
              <c:showCatName val="1"/>
              <c:showSerName val="0"/>
              <c:showPercent val="0"/>
              <c:showBubbleSize val="0"/>
              <c:extLst>
                <c:ext xmlns:c15="http://schemas.microsoft.com/office/drawing/2012/chart" uri="{CE6537A1-D6FC-4f65-9D91-7224C49458BB}"/>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S"/>
                </a:p>
              </c:txPr>
              <c:dLblPos val="bestFit"/>
              <c:showLegendKey val="0"/>
              <c:showVal val="0"/>
              <c:showCatName val="1"/>
              <c:showSerName val="0"/>
              <c:showPercent val="0"/>
              <c:showBubbleSize val="0"/>
              <c:extLst>
                <c:ext xmlns:c15="http://schemas.microsoft.com/office/drawing/2012/chart" uri="{CE6537A1-D6FC-4f65-9D91-7224C49458BB}"/>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3">
                          <a:lumMod val="60000"/>
                        </a:schemeClr>
                      </a:solidFill>
                      <a:latin typeface="+mn-lt"/>
                      <a:ea typeface="+mn-ea"/>
                      <a:cs typeface="+mn-cs"/>
                    </a:defRPr>
                  </a:pPr>
                  <a:endParaRPr lang="es-ES"/>
                </a:p>
              </c:txPr>
              <c:dLblPos val="bestFit"/>
              <c:showLegendKey val="0"/>
              <c:showVal val="0"/>
              <c:showCatName val="1"/>
              <c:showSerName val="0"/>
              <c:showPercent val="0"/>
              <c:showBubbleSize val="0"/>
              <c:extLst>
                <c:ext xmlns:c15="http://schemas.microsoft.com/office/drawing/2012/chart" uri="{CE6537A1-D6FC-4f65-9D91-7224C49458BB}"/>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S"/>
                </a:p>
              </c:txPr>
              <c:dLblPos val="bestFit"/>
              <c:showLegendKey val="0"/>
              <c:showVal val="0"/>
              <c:showCatName val="1"/>
              <c:showSerName val="0"/>
              <c:showPercent val="0"/>
              <c:showBubbleSize val="0"/>
              <c:extLst>
                <c:ext xmlns:c15="http://schemas.microsoft.com/office/drawing/2012/chart" uri="{CE6537A1-D6FC-4f65-9D91-7224C49458BB}"/>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5">
                          <a:lumMod val="60000"/>
                        </a:schemeClr>
                      </a:solidFill>
                      <a:latin typeface="+mn-lt"/>
                      <a:ea typeface="+mn-ea"/>
                      <a:cs typeface="+mn-cs"/>
                    </a:defRPr>
                  </a:pPr>
                  <a:endParaRPr lang="es-ES"/>
                </a:p>
              </c:txPr>
              <c:dLblPos val="bestFit"/>
              <c:showLegendKey val="0"/>
              <c:showVal val="0"/>
              <c:showCatName val="1"/>
              <c:showSerName val="0"/>
              <c:showPercent val="0"/>
              <c:showBubbleSize val="0"/>
              <c:extLst>
                <c:ext xmlns:c15="http://schemas.microsoft.com/office/drawing/2012/chart" uri="{CE6537A1-D6FC-4f65-9D91-7224C49458BB}"/>
              </c:extLst>
            </c:dLbl>
            <c:dLbl>
              <c:idx val="11"/>
              <c:layout>
                <c:manualLayout>
                  <c:x val="0.15344735700887688"/>
                  <c:y val="0.12938005390835566"/>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S"/>
                </a:p>
              </c:txPr>
              <c:dLblPos val="bestFit"/>
              <c:showLegendKey val="0"/>
              <c:showVal val="0"/>
              <c:showCatName val="1"/>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S"/>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'perfil-Alrededor_parroquia-2015'!$G$11:$G$22</c:f>
              <c:strCache>
                <c:ptCount val="12"/>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strCache>
            </c:strRef>
          </c:cat>
          <c:val>
            <c:numRef>
              <c:f>'perfil-Alrededor_parroquia-2015'!$H$11:$H$22</c:f>
              <c:numCache>
                <c:formatCode>0.0%</c:formatCode>
                <c:ptCount val="12"/>
                <c:pt idx="1">
                  <c:v>0.85956130483689541</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numCache>
            </c:numRef>
          </c:val>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a:p>
            <a:pPr>
              <a:defRPr/>
            </a:pPr>
            <a:r>
              <a:rPr lang="en-US"/>
              <a:t>Ago-2015</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'Perfil-otras-cyties-2015'!$A$12:$A$26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'Perfil-otras-cyties-2015'!$B$12:$B$26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ser>
        <c:dLbls>
          <c:showLegendKey val="0"/>
          <c:showVal val="0"/>
          <c:showCatName val="0"/>
          <c:showSerName val="0"/>
          <c:showPercent val="0"/>
          <c:showBubbleSize val="0"/>
        </c:dLbls>
        <c:gapWidth val="150"/>
        <c:shape val="box"/>
        <c:axId val="358794208"/>
        <c:axId val="358795384"/>
        <c:axId val="0"/>
      </c:bar3DChart>
      <c:catAx>
        <c:axId val="35879420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358795384"/>
        <c:crosses val="autoZero"/>
        <c:auto val="1"/>
        <c:lblAlgn val="ctr"/>
        <c:lblOffset val="100"/>
        <c:noMultiLvlLbl val="0"/>
      </c:catAx>
      <c:valAx>
        <c:axId val="358795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358794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Visitas a otras ciudades del Ecuador</a:t>
            </a:r>
          </a:p>
          <a:p>
            <a:pPr>
              <a:defRPr/>
            </a:pPr>
            <a:r>
              <a:rPr lang="en-US"/>
              <a:t>Ago-2014</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6960076960076963E-3"/>
          <c:y val="0.22873837981407702"/>
          <c:w val="0.9846079846079846"/>
          <c:h val="0.55812236617833133"/>
        </c:manualLayout>
      </c:layout>
      <c:bar3DChart>
        <c:barDir val="col"/>
        <c:grouping val="clustered"/>
        <c:varyColors val="0"/>
        <c:ser>
          <c:idx val="0"/>
          <c:order val="0"/>
          <c:tx>
            <c:strRef>
              <c:f>'[2]4 Visitas a Q y otras ciudades'!$D$5</c:f>
              <c:strCache>
                <c:ptCount val="1"/>
                <c:pt idx="0">
                  <c:v>Visitas a otras ciudades del Ecuador</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p3d/>
          </c:spPr>
          <c:invertIfNegative val="0"/>
          <c:cat>
            <c:strRef>
              <c:f>'[2]4 Visitas a Q y otras ciudades'!$D$11:$D$22</c:f>
              <c:strCache>
                <c:ptCount val="12"/>
                <c:pt idx="0">
                  <c:v>Baños</c:v>
                </c:pt>
                <c:pt idx="1">
                  <c:v>Cuenca</c:v>
                </c:pt>
                <c:pt idx="2">
                  <c:v>Ambato</c:v>
                </c:pt>
                <c:pt idx="3">
                  <c:v>Riobamba</c:v>
                </c:pt>
                <c:pt idx="4">
                  <c:v>Latacunga</c:v>
                </c:pt>
                <c:pt idx="5">
                  <c:v>Tena</c:v>
                </c:pt>
                <c:pt idx="6">
                  <c:v>Santo Domingo de los Tsáchilas</c:v>
                </c:pt>
                <c:pt idx="7">
                  <c:v>Puerto Ayora</c:v>
                </c:pt>
                <c:pt idx="8">
                  <c:v>Santa Elena</c:v>
                </c:pt>
                <c:pt idx="9">
                  <c:v>Salinas</c:v>
                </c:pt>
                <c:pt idx="10">
                  <c:v>Puerto López</c:v>
                </c:pt>
                <c:pt idx="11">
                  <c:v>Guayaquil</c:v>
                </c:pt>
              </c:strCache>
            </c:strRef>
          </c:cat>
          <c:val>
            <c:numRef>
              <c:f>'[2]4 Visitas a Q y otras ciudades'!$E$11:$E$22</c:f>
              <c:numCache>
                <c:formatCode>General</c:formatCode>
                <c:ptCount val="12"/>
                <c:pt idx="0">
                  <c:v>4156</c:v>
                </c:pt>
                <c:pt idx="1">
                  <c:v>3768</c:v>
                </c:pt>
                <c:pt idx="2">
                  <c:v>3190</c:v>
                </c:pt>
                <c:pt idx="3">
                  <c:v>2120</c:v>
                </c:pt>
                <c:pt idx="4">
                  <c:v>1588</c:v>
                </c:pt>
                <c:pt idx="5">
                  <c:v>1530</c:v>
                </c:pt>
                <c:pt idx="6">
                  <c:v>1158</c:v>
                </c:pt>
                <c:pt idx="7">
                  <c:v>1103</c:v>
                </c:pt>
                <c:pt idx="8">
                  <c:v>1056</c:v>
                </c:pt>
                <c:pt idx="9">
                  <c:v>895</c:v>
                </c:pt>
                <c:pt idx="10">
                  <c:v>824</c:v>
                </c:pt>
                <c:pt idx="11">
                  <c:v>784</c:v>
                </c:pt>
              </c:numCache>
            </c:numRef>
          </c:val>
        </c:ser>
        <c:dLbls>
          <c:showLegendKey val="0"/>
          <c:showVal val="0"/>
          <c:showCatName val="0"/>
          <c:showSerName val="0"/>
          <c:showPercent val="0"/>
          <c:showBubbleSize val="0"/>
        </c:dLbls>
        <c:gapWidth val="150"/>
        <c:shape val="box"/>
        <c:axId val="361183144"/>
        <c:axId val="361183536"/>
        <c:axId val="0"/>
      </c:bar3DChart>
      <c:catAx>
        <c:axId val="3611831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2"/>
                </a:solidFill>
                <a:latin typeface="+mn-lt"/>
                <a:ea typeface="+mn-ea"/>
                <a:cs typeface="+mn-cs"/>
              </a:defRPr>
            </a:pPr>
            <a:endParaRPr lang="es-ES"/>
          </a:p>
        </c:txPr>
        <c:crossAx val="361183536"/>
        <c:crosses val="autoZero"/>
        <c:auto val="1"/>
        <c:lblAlgn val="ctr"/>
        <c:lblOffset val="100"/>
        <c:noMultiLvlLbl val="0"/>
      </c:catAx>
      <c:valAx>
        <c:axId val="361183536"/>
        <c:scaling>
          <c:orientation val="minMax"/>
        </c:scaling>
        <c:delete val="1"/>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crossAx val="3611831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S"/>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'Sugeridos-estancia-gasto'!$B$4:$I$4</c:f>
              <c:strCache>
                <c:ptCount val="4"/>
                <c:pt idx="0">
                  <c:v> junio 2012</c:v>
                </c:pt>
                <c:pt idx="1">
                  <c:v> junio 2013</c:v>
                </c:pt>
                <c:pt idx="2">
                  <c:v> agosto 2014</c:v>
                </c:pt>
                <c:pt idx="3">
                  <c:v> agosto 2015</c:v>
                </c:pt>
              </c:strCache>
            </c:strRef>
          </c:cat>
          <c:val>
            <c:numRef>
              <c:f>'Sugeridos-estancia-gasto'!$B$5:$I$5</c:f>
              <c:numCache>
                <c:formatCode>0.00</c:formatCode>
                <c:ptCount val="4"/>
                <c:pt idx="0">
                  <c:v>5.87</c:v>
                </c:pt>
                <c:pt idx="1">
                  <c:v>5.38</c:v>
                </c:pt>
                <c:pt idx="2">
                  <c:v>7.45</c:v>
                </c:pt>
                <c:pt idx="3">
                  <c:v>5.92</c:v>
                </c:pt>
              </c:numCache>
            </c:numRef>
          </c:val>
          <c:smooth val="0"/>
        </c:ser>
        <c:dLbls>
          <c:dLblPos val="ctr"/>
          <c:showLegendKey val="0"/>
          <c:showVal val="1"/>
          <c:showCatName val="0"/>
          <c:showSerName val="0"/>
          <c:showPercent val="0"/>
          <c:showBubbleSize val="0"/>
        </c:dLbls>
        <c:marker val="1"/>
        <c:smooth val="0"/>
        <c:axId val="361181576"/>
        <c:axId val="361184712"/>
      </c:lineChart>
      <c:catAx>
        <c:axId val="36118157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S"/>
          </a:p>
        </c:txPr>
        <c:crossAx val="361184712"/>
        <c:crosses val="autoZero"/>
        <c:auto val="1"/>
        <c:lblAlgn val="ctr"/>
        <c:lblOffset val="100"/>
        <c:noMultiLvlLbl val="0"/>
      </c:catAx>
      <c:valAx>
        <c:axId val="361184712"/>
        <c:scaling>
          <c:orientation val="minMax"/>
        </c:scaling>
        <c:delete val="1"/>
        <c:axPos val="l"/>
        <c:numFmt formatCode="0.00" sourceLinked="1"/>
        <c:majorTickMark val="none"/>
        <c:minorTickMark val="none"/>
        <c:tickLblPos val="nextTo"/>
        <c:crossAx val="361181576"/>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s-EC"/>
              <a:t>Mercados QT </a:t>
            </a:r>
          </a:p>
          <a:p>
            <a:pPr>
              <a:defRPr/>
            </a:pPr>
            <a:r>
              <a:rPr lang="es-EC"/>
              <a:t>por nacionalidad 2015 </a:t>
            </a:r>
          </a:p>
          <a:p>
            <a:pPr>
              <a:defRPr/>
            </a:pPr>
            <a:r>
              <a:rPr lang="es-EC"/>
              <a:t>(estimado)</a:t>
            </a:r>
          </a:p>
        </c:rich>
      </c:tx>
      <c:layout>
        <c:manualLayout>
          <c:xMode val="edge"/>
          <c:yMode val="edge"/>
          <c:x val="0.49664686651010731"/>
          <c:y val="2.5316369352136069E-2"/>
        </c:manualLayout>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s-ES"/>
        </a:p>
      </c:tx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4487646511323989E-2"/>
          <c:y val="0.28842619356124788"/>
          <c:w val="0.91043131076323092"/>
          <c:h val="0.70642310716387369"/>
        </c:manualLayout>
      </c:layout>
      <c:pie3DChart>
        <c:varyColors val="1"/>
        <c:ser>
          <c:idx val="0"/>
          <c:order val="0"/>
          <c:dPt>
            <c:idx val="0"/>
            <c:bubble3D val="0"/>
            <c:spPr>
              <a:gradFill>
                <a:gsLst>
                  <a:gs pos="100000">
                    <a:schemeClr val="accent6">
                      <a:lumMod val="60000"/>
                      <a:lumOff val="40000"/>
                    </a:schemeClr>
                  </a:gs>
                  <a:gs pos="0">
                    <a:schemeClr val="accent6"/>
                  </a:gs>
                </a:gsLst>
                <a:lin ang="5400000" scaled="0"/>
              </a:gradFill>
              <a:ln w="50800">
                <a:solidFill>
                  <a:schemeClr val="lt1"/>
                </a:solidFill>
              </a:ln>
              <a:effectLst/>
              <a:sp3d contourW="50800">
                <a:contourClr>
                  <a:schemeClr val="lt1"/>
                </a:contourClr>
              </a:sp3d>
            </c:spPr>
          </c:dPt>
          <c:dPt>
            <c:idx val="1"/>
            <c:bubble3D val="0"/>
            <c:spPr>
              <a:gradFill>
                <a:gsLst>
                  <a:gs pos="100000">
                    <a:schemeClr val="accent5">
                      <a:lumMod val="60000"/>
                      <a:lumOff val="40000"/>
                    </a:schemeClr>
                  </a:gs>
                  <a:gs pos="0">
                    <a:schemeClr val="accent5"/>
                  </a:gs>
                </a:gsLst>
                <a:lin ang="5400000" scaled="0"/>
              </a:gradFill>
              <a:ln w="50800">
                <a:solidFill>
                  <a:schemeClr val="lt1"/>
                </a:solidFill>
              </a:ln>
              <a:effectLst/>
              <a:sp3d contourW="50800">
                <a:contourClr>
                  <a:schemeClr val="lt1"/>
                </a:contourClr>
              </a:sp3d>
            </c:spPr>
          </c:dPt>
          <c:dPt>
            <c:idx val="2"/>
            <c:bubble3D val="0"/>
            <c:spPr>
              <a:gradFill>
                <a:gsLst>
                  <a:gs pos="100000">
                    <a:schemeClr val="accent4">
                      <a:lumMod val="60000"/>
                      <a:lumOff val="40000"/>
                    </a:schemeClr>
                  </a:gs>
                  <a:gs pos="0">
                    <a:schemeClr val="accent4"/>
                  </a:gs>
                </a:gsLst>
                <a:lin ang="5400000" scaled="0"/>
              </a:gradFill>
              <a:ln w="50800">
                <a:solidFill>
                  <a:schemeClr val="lt1"/>
                </a:solidFill>
              </a:ln>
              <a:effectLst/>
              <a:sp3d contourW="50800">
                <a:contourClr>
                  <a:schemeClr val="lt1"/>
                </a:contourClr>
              </a:sp3d>
            </c:spPr>
          </c:dPt>
          <c:dPt>
            <c:idx val="3"/>
            <c:bubble3D val="0"/>
            <c:spPr>
              <a:gradFill>
                <a:gsLst>
                  <a:gs pos="100000">
                    <a:schemeClr val="accent6">
                      <a:lumMod val="60000"/>
                      <a:lumMod val="60000"/>
                      <a:lumOff val="40000"/>
                    </a:schemeClr>
                  </a:gs>
                  <a:gs pos="0">
                    <a:schemeClr val="accent6">
                      <a:lumMod val="60000"/>
                    </a:schemeClr>
                  </a:gs>
                </a:gsLst>
                <a:lin ang="5400000" scaled="0"/>
              </a:gradFill>
              <a:ln w="50800">
                <a:solidFill>
                  <a:schemeClr val="lt1"/>
                </a:solidFill>
              </a:ln>
              <a:effectLst/>
              <a:sp3d contourW="50800">
                <a:contourClr>
                  <a:schemeClr val="lt1"/>
                </a:contourClr>
              </a:sp3d>
            </c:spPr>
          </c:dPt>
          <c:dPt>
            <c:idx val="4"/>
            <c:bubble3D val="0"/>
            <c:spPr>
              <a:gradFill>
                <a:gsLst>
                  <a:gs pos="100000">
                    <a:schemeClr val="accent5">
                      <a:lumMod val="60000"/>
                      <a:lumMod val="60000"/>
                      <a:lumOff val="40000"/>
                    </a:schemeClr>
                  </a:gs>
                  <a:gs pos="0">
                    <a:schemeClr val="accent5">
                      <a:lumMod val="60000"/>
                    </a:schemeClr>
                  </a:gs>
                </a:gsLst>
                <a:lin ang="5400000" scaled="0"/>
              </a:gradFill>
              <a:ln w="50800">
                <a:solidFill>
                  <a:schemeClr val="lt1"/>
                </a:solidFill>
              </a:ln>
              <a:effectLst/>
              <a:sp3d contourW="50800">
                <a:contourClr>
                  <a:schemeClr val="lt1"/>
                </a:contourClr>
              </a:sp3d>
            </c:spPr>
          </c:dPt>
          <c:dPt>
            <c:idx val="5"/>
            <c:bubble3D val="0"/>
            <c:spPr>
              <a:gradFill>
                <a:gsLst>
                  <a:gs pos="100000">
                    <a:schemeClr val="accent4">
                      <a:lumMod val="60000"/>
                      <a:lumMod val="60000"/>
                      <a:lumOff val="40000"/>
                    </a:schemeClr>
                  </a:gs>
                  <a:gs pos="0">
                    <a:schemeClr val="accent4">
                      <a:lumMod val="60000"/>
                    </a:schemeClr>
                  </a:gs>
                </a:gsLst>
                <a:lin ang="5400000" scaled="0"/>
              </a:gradFill>
              <a:ln w="50800">
                <a:solidFill>
                  <a:schemeClr val="lt1"/>
                </a:solidFill>
              </a:ln>
              <a:effectLst/>
              <a:sp3d contourW="50800">
                <a:contourClr>
                  <a:schemeClr val="lt1"/>
                </a:contourClr>
              </a:sp3d>
            </c:spPr>
          </c:dPt>
          <c:dPt>
            <c:idx val="6"/>
            <c:bubble3D val="0"/>
            <c:spPr>
              <a:gradFill>
                <a:gsLst>
                  <a:gs pos="100000">
                    <a:schemeClr val="accent6">
                      <a:lumMod val="80000"/>
                      <a:lumOff val="20000"/>
                      <a:lumMod val="60000"/>
                      <a:lumOff val="40000"/>
                    </a:schemeClr>
                  </a:gs>
                  <a:gs pos="0">
                    <a:schemeClr val="accent6">
                      <a:lumMod val="80000"/>
                      <a:lumOff val="20000"/>
                    </a:schemeClr>
                  </a:gs>
                </a:gsLst>
                <a:lin ang="5400000" scaled="0"/>
              </a:gradFill>
              <a:ln w="50800">
                <a:solidFill>
                  <a:schemeClr val="lt1"/>
                </a:solidFill>
              </a:ln>
              <a:effectLst/>
              <a:sp3d contourW="50800">
                <a:contourClr>
                  <a:schemeClr val="lt1"/>
                </a:contourClr>
              </a:sp3d>
            </c:spPr>
          </c:dPt>
          <c:dPt>
            <c:idx val="7"/>
            <c:bubble3D val="0"/>
            <c:spPr>
              <a:gradFill>
                <a:gsLst>
                  <a:gs pos="100000">
                    <a:schemeClr val="accent5">
                      <a:lumMod val="80000"/>
                      <a:lumOff val="20000"/>
                      <a:lumMod val="60000"/>
                      <a:lumOff val="40000"/>
                    </a:schemeClr>
                  </a:gs>
                  <a:gs pos="0">
                    <a:schemeClr val="accent5">
                      <a:lumMod val="80000"/>
                      <a:lumOff val="20000"/>
                    </a:schemeClr>
                  </a:gs>
                </a:gsLst>
                <a:lin ang="5400000" scaled="0"/>
              </a:gradFill>
              <a:ln w="50800">
                <a:solidFill>
                  <a:schemeClr val="lt1"/>
                </a:solidFill>
              </a:ln>
              <a:effectLst/>
              <a:sp3d contourW="50800">
                <a:contourClr>
                  <a:schemeClr val="lt1"/>
                </a:contourClr>
              </a:sp3d>
            </c:spPr>
          </c:dPt>
          <c:dPt>
            <c:idx val="8"/>
            <c:bubble3D val="0"/>
            <c:spPr>
              <a:gradFill>
                <a:gsLst>
                  <a:gs pos="100000">
                    <a:schemeClr val="accent4">
                      <a:lumMod val="80000"/>
                      <a:lumOff val="20000"/>
                      <a:lumMod val="60000"/>
                      <a:lumOff val="40000"/>
                    </a:schemeClr>
                  </a:gs>
                  <a:gs pos="0">
                    <a:schemeClr val="accent4">
                      <a:lumMod val="80000"/>
                      <a:lumOff val="20000"/>
                    </a:schemeClr>
                  </a:gs>
                </a:gsLst>
                <a:lin ang="5400000" scaled="0"/>
              </a:gradFill>
              <a:ln w="50800">
                <a:solidFill>
                  <a:schemeClr val="lt1"/>
                </a:solidFill>
              </a:ln>
              <a:effectLst/>
              <a:sp3d contourW="50800">
                <a:contourClr>
                  <a:schemeClr val="lt1"/>
                </a:contourClr>
              </a:sp3d>
            </c:spPr>
          </c:dPt>
          <c:dPt>
            <c:idx val="9"/>
            <c:bubble3D val="0"/>
            <c:spPr>
              <a:gradFill>
                <a:gsLst>
                  <a:gs pos="100000">
                    <a:schemeClr val="accent6">
                      <a:lumMod val="80000"/>
                      <a:lumMod val="60000"/>
                      <a:lumOff val="40000"/>
                    </a:schemeClr>
                  </a:gs>
                  <a:gs pos="0">
                    <a:schemeClr val="accent6">
                      <a:lumMod val="80000"/>
                    </a:schemeClr>
                  </a:gs>
                </a:gsLst>
                <a:lin ang="5400000" scaled="0"/>
              </a:gradFill>
              <a:ln w="50800">
                <a:solidFill>
                  <a:schemeClr val="lt1"/>
                </a:solidFill>
              </a:ln>
              <a:effectLst/>
              <a:sp3d contourW="50800">
                <a:contourClr>
                  <a:schemeClr val="lt1"/>
                </a:contourClr>
              </a:sp3d>
            </c:spPr>
          </c:dPt>
          <c:dPt>
            <c:idx val="10"/>
            <c:bubble3D val="0"/>
            <c:spPr>
              <a:gradFill>
                <a:gsLst>
                  <a:gs pos="100000">
                    <a:schemeClr val="accent5">
                      <a:lumMod val="80000"/>
                      <a:lumMod val="60000"/>
                      <a:lumOff val="40000"/>
                    </a:schemeClr>
                  </a:gs>
                  <a:gs pos="0">
                    <a:schemeClr val="accent5">
                      <a:lumMod val="80000"/>
                    </a:schemeClr>
                  </a:gs>
                </a:gsLst>
                <a:lin ang="5400000" scaled="0"/>
              </a:gradFill>
              <a:ln w="50800">
                <a:solidFill>
                  <a:schemeClr val="lt1"/>
                </a:solidFill>
              </a:ln>
              <a:effectLst/>
              <a:sp3d contourW="50800">
                <a:contourClr>
                  <a:schemeClr val="lt1"/>
                </a:contourClr>
              </a:sp3d>
            </c:spPr>
          </c:dPt>
          <c:dPt>
            <c:idx val="11"/>
            <c:bubble3D val="0"/>
            <c:spPr>
              <a:gradFill>
                <a:gsLst>
                  <a:gs pos="100000">
                    <a:schemeClr val="accent4">
                      <a:lumMod val="80000"/>
                      <a:lumMod val="60000"/>
                      <a:lumOff val="40000"/>
                    </a:schemeClr>
                  </a:gs>
                  <a:gs pos="0">
                    <a:schemeClr val="accent4">
                      <a:lumMod val="80000"/>
                    </a:schemeClr>
                  </a:gs>
                </a:gsLst>
                <a:lin ang="5400000" scaled="0"/>
              </a:gradFill>
              <a:ln w="50800">
                <a:solidFill>
                  <a:schemeClr val="lt1"/>
                </a:solidFill>
              </a:ln>
              <a:effectLst/>
              <a:sp3d contourW="50800">
                <a:contourClr>
                  <a:schemeClr val="lt1"/>
                </a:contourClr>
              </a:sp3d>
            </c:spPr>
          </c:dPt>
          <c:dPt>
            <c:idx val="12"/>
            <c:bubble3D val="0"/>
            <c:spPr>
              <a:gradFill>
                <a:gsLst>
                  <a:gs pos="100000">
                    <a:schemeClr val="accent6">
                      <a:lumMod val="60000"/>
                      <a:lumOff val="40000"/>
                      <a:lumMod val="60000"/>
                      <a:lumOff val="40000"/>
                    </a:schemeClr>
                  </a:gs>
                  <a:gs pos="0">
                    <a:schemeClr val="accent6">
                      <a:lumMod val="60000"/>
                      <a:lumOff val="40000"/>
                    </a:schemeClr>
                  </a:gs>
                </a:gsLst>
                <a:lin ang="5400000" scaled="0"/>
              </a:gradFill>
              <a:ln w="50800">
                <a:solidFill>
                  <a:schemeClr val="lt1"/>
                </a:solidFill>
              </a:ln>
              <a:effectLst/>
              <a:sp3d contourW="50800">
                <a:contourClr>
                  <a:schemeClr val="lt1"/>
                </a:contourClr>
              </a:sp3d>
            </c:spPr>
          </c:dPt>
          <c:dPt>
            <c:idx val="13"/>
            <c:bubble3D val="0"/>
            <c:spPr>
              <a:gradFill>
                <a:gsLst>
                  <a:gs pos="100000">
                    <a:schemeClr val="accent5">
                      <a:lumMod val="60000"/>
                      <a:lumOff val="40000"/>
                      <a:lumMod val="60000"/>
                      <a:lumOff val="40000"/>
                    </a:schemeClr>
                  </a:gs>
                  <a:gs pos="0">
                    <a:schemeClr val="accent5">
                      <a:lumMod val="60000"/>
                      <a:lumOff val="40000"/>
                    </a:schemeClr>
                  </a:gs>
                </a:gsLst>
                <a:lin ang="5400000" scaled="0"/>
              </a:gradFill>
              <a:ln w="50800">
                <a:solidFill>
                  <a:schemeClr val="lt1"/>
                </a:solidFill>
              </a:ln>
              <a:effectLst/>
              <a:sp3d contourW="508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'Mercados QT'!$A$3:$A$16</c:f>
              <c:strCache>
                <c:ptCount val="14"/>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strCache>
            </c:strRef>
          </c:cat>
          <c:val>
            <c:numRef>
              <c:f>'Mercados QT'!$F$3:$F$16</c:f>
              <c:numCache>
                <c:formatCode>_(* #,##0.00_);_(* \(#,##0.00\);_(* "-"??_);_(@_)</c:formatCode>
                <c:ptCount val="14"/>
                <c:pt idx="0">
                  <c:v>158164</c:v>
                </c:pt>
                <c:pt idx="1">
                  <c:v>65953</c:v>
                </c:pt>
                <c:pt idx="2">
                  <c:v>62078</c:v>
                </c:pt>
                <c:pt idx="3">
                  <c:v>44157</c:v>
                </c:pt>
                <c:pt idx="4">
                  <c:v>75851</c:v>
                </c:pt>
                <c:pt idx="5">
                  <c:v>21734</c:v>
                </c:pt>
                <c:pt idx="6">
                  <c:v>19077</c:v>
                </c:pt>
                <c:pt idx="7">
                  <c:v>23238</c:v>
                </c:pt>
                <c:pt idx="8">
                  <c:v>17495</c:v>
                </c:pt>
                <c:pt idx="9">
                  <c:v>13717</c:v>
                </c:pt>
                <c:pt idx="10">
                  <c:v>16206</c:v>
                </c:pt>
                <c:pt idx="11">
                  <c:v>12827</c:v>
                </c:pt>
                <c:pt idx="12">
                  <c:v>18039</c:v>
                </c:pt>
                <c:pt idx="13">
                  <c:v>14328</c:v>
                </c:pt>
              </c:numCache>
            </c:numRef>
          </c:val>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S"/>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'Sugeridos-estancia-gasto'!$B$4:$I$4</c:f>
              <c:strCache>
                <c:ptCount val="4"/>
                <c:pt idx="0">
                  <c:v> junio 2012</c:v>
                </c:pt>
                <c:pt idx="1">
                  <c:v> junio 2013</c:v>
                </c:pt>
                <c:pt idx="2">
                  <c:v> agosto 2014</c:v>
                </c:pt>
                <c:pt idx="3">
                  <c:v> agosto 2015</c:v>
                </c:pt>
              </c:strCache>
            </c:strRef>
          </c:cat>
          <c:val>
            <c:numRef>
              <c:f>'Sugeridos-estancia-gasto'!$B$6:$I$6</c:f>
              <c:numCache>
                <c:formatCode>0.00</c:formatCode>
                <c:ptCount val="4"/>
                <c:pt idx="0">
                  <c:v>537</c:v>
                </c:pt>
                <c:pt idx="1">
                  <c:v>572</c:v>
                </c:pt>
                <c:pt idx="2">
                  <c:v>666</c:v>
                </c:pt>
                <c:pt idx="3">
                  <c:v>446</c:v>
                </c:pt>
              </c:numCache>
            </c:numRef>
          </c:val>
          <c:smooth val="0"/>
        </c:ser>
        <c:dLbls>
          <c:dLblPos val="ctr"/>
          <c:showLegendKey val="0"/>
          <c:showVal val="1"/>
          <c:showCatName val="0"/>
          <c:showSerName val="0"/>
          <c:showPercent val="0"/>
          <c:showBubbleSize val="0"/>
        </c:dLbls>
        <c:marker val="1"/>
        <c:smooth val="0"/>
        <c:axId val="361182360"/>
        <c:axId val="361185496"/>
      </c:lineChart>
      <c:catAx>
        <c:axId val="36118236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S"/>
          </a:p>
        </c:txPr>
        <c:crossAx val="361185496"/>
        <c:crosses val="autoZero"/>
        <c:auto val="1"/>
        <c:lblAlgn val="ctr"/>
        <c:lblOffset val="100"/>
        <c:noMultiLvlLbl val="0"/>
      </c:catAx>
      <c:valAx>
        <c:axId val="361185496"/>
        <c:scaling>
          <c:orientation val="minMax"/>
        </c:scaling>
        <c:delete val="1"/>
        <c:axPos val="l"/>
        <c:numFmt formatCode="0.00" sourceLinked="1"/>
        <c:majorTickMark val="none"/>
        <c:minorTickMark val="none"/>
        <c:tickLblPos val="nextTo"/>
        <c:crossAx val="361182360"/>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S"/>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'Sugeridos-estancia-gasto'!$B$4:$I$4</c:f>
              <c:strCache>
                <c:ptCount val="4"/>
                <c:pt idx="0">
                  <c:v> junio 2012</c:v>
                </c:pt>
                <c:pt idx="1">
                  <c:v> junio 2013</c:v>
                </c:pt>
                <c:pt idx="2">
                  <c:v> agosto 2014</c:v>
                </c:pt>
                <c:pt idx="3">
                  <c:v> agosto 2015</c:v>
                </c:pt>
              </c:strCache>
            </c:strRef>
          </c:cat>
          <c:val>
            <c:numRef>
              <c:f>'Sugeridos-estancia-gasto'!$B$7:$I$7</c:f>
              <c:numCache>
                <c:formatCode>0.00</c:formatCode>
                <c:ptCount val="4"/>
                <c:pt idx="0">
                  <c:v>91</c:v>
                </c:pt>
                <c:pt idx="1">
                  <c:v>106</c:v>
                </c:pt>
                <c:pt idx="2">
                  <c:v>89</c:v>
                </c:pt>
                <c:pt idx="3">
                  <c:v>75</c:v>
                </c:pt>
              </c:numCache>
            </c:numRef>
          </c:val>
          <c:smooth val="0"/>
        </c:ser>
        <c:dLbls>
          <c:dLblPos val="ctr"/>
          <c:showLegendKey val="0"/>
          <c:showVal val="1"/>
          <c:showCatName val="0"/>
          <c:showSerName val="0"/>
          <c:showPercent val="0"/>
          <c:showBubbleSize val="0"/>
        </c:dLbls>
        <c:marker val="1"/>
        <c:smooth val="0"/>
        <c:axId val="361180008"/>
        <c:axId val="361185104"/>
      </c:lineChart>
      <c:catAx>
        <c:axId val="36118000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S"/>
          </a:p>
        </c:txPr>
        <c:crossAx val="361185104"/>
        <c:crosses val="autoZero"/>
        <c:auto val="1"/>
        <c:lblAlgn val="ctr"/>
        <c:lblOffset val="100"/>
        <c:noMultiLvlLbl val="0"/>
      </c:catAx>
      <c:valAx>
        <c:axId val="361185104"/>
        <c:scaling>
          <c:orientation val="minMax"/>
        </c:scaling>
        <c:delete val="1"/>
        <c:axPos val="l"/>
        <c:numFmt formatCode="0.00" sourceLinked="1"/>
        <c:majorTickMark val="none"/>
        <c:minorTickMark val="none"/>
        <c:tickLblPos val="nextTo"/>
        <c:crossAx val="36118000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C" sz="1800" b="1" baseline="0" smtClean="0"/>
              <a:t>ESTADÍA TURÍSTICA</a:t>
            </a:r>
          </a:p>
          <a:p>
            <a:pPr>
              <a:defRPr/>
            </a:pPr>
            <a:r>
              <a:rPr lang="es-EC" sz="1800" b="1" baseline="0" smtClean="0"/>
              <a:t>EN LA CIUDAD </a:t>
            </a:r>
          </a:p>
          <a:p>
            <a:pPr>
              <a:defRPr/>
            </a:pPr>
            <a:r>
              <a:rPr lang="es-EC" sz="1400" b="1" baseline="0" smtClean="0"/>
              <a:t>(días)</a:t>
            </a:r>
            <a:endParaRPr lang="es-EC" sz="1400"/>
          </a:p>
        </c:rich>
      </c:tx>
      <c:overlay val="0"/>
    </c:title>
    <c:autoTitleDeleted val="0"/>
    <c:plotArea>
      <c:layout>
        <c:manualLayout>
          <c:layoutTarget val="inner"/>
          <c:xMode val="edge"/>
          <c:yMode val="edge"/>
          <c:x val="1.406434679536026E-2"/>
          <c:y val="0.35319454504388731"/>
          <c:w val="0.95959595959595967"/>
          <c:h val="0.56747151413195007"/>
        </c:manualLayout>
      </c:layout>
      <c:lineChart>
        <c:grouping val="stacked"/>
        <c:varyColors val="0"/>
        <c:ser>
          <c:idx val="0"/>
          <c:order val="0"/>
          <c:marker>
            <c:symbol val="circle"/>
            <c:size val="5"/>
            <c:spPr>
              <a:solidFill>
                <a:srgbClr val="FFC000"/>
              </a:solidFill>
            </c:spPr>
          </c:marker>
          <c:dLbls>
            <c:dLbl>
              <c:idx val="0"/>
              <c:layout>
                <c:manualLayout>
                  <c:x val="-3.3999830666328001E-2"/>
                  <c:y val="-4.9661907988504402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3.5836423672847346E-2"/>
                  <c:y val="-4.3686067431482116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7548217763102192E-2"/>
                  <c:y val="3.9729588697555239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3.5208365083396836E-2"/>
                  <c:y val="-4.3686067431482047E-2"/>
                </c:manualLayout>
              </c:layout>
              <c:showLegendKey val="0"/>
              <c:showVal val="1"/>
              <c:showCatName val="0"/>
              <c:showSerName val="0"/>
              <c:showPercent val="0"/>
              <c:showBubbleSize val="0"/>
              <c:extLst>
                <c:ext xmlns:c15="http://schemas.microsoft.com/office/drawing/2012/chart" uri="{CE6537A1-D6FC-4f65-9D91-7224C49458BB}"/>
              </c:extLst>
            </c:dLbl>
            <c:dLbl>
              <c:idx val="4"/>
              <c:layout>
                <c:manualLayout>
                  <c:x val="-2.9698755397510795E-2"/>
                  <c:y val="4.1748950520650724E-2"/>
                </c:manualLayout>
              </c:layout>
              <c:showLegendKey val="0"/>
              <c:showVal val="1"/>
              <c:showCatName val="0"/>
              <c:showSerName val="0"/>
              <c:showPercent val="0"/>
              <c:showBubbleSize val="0"/>
              <c:extLst>
                <c:ext xmlns:c15="http://schemas.microsoft.com/office/drawing/2012/chart" uri="{CE6537A1-D6FC-4f65-9D91-7224C49458BB}"/>
              </c:extLst>
            </c:dLbl>
            <c:dLbl>
              <c:idx val="5"/>
              <c:layout>
                <c:manualLayout>
                  <c:x val="-2.9698755397510952E-2"/>
                  <c:y val="4.1748950520650793E-2"/>
                </c:manualLayout>
              </c:layout>
              <c:showLegendKey val="0"/>
              <c:showVal val="1"/>
              <c:showCatName val="0"/>
              <c:showSerName val="0"/>
              <c:showPercent val="0"/>
              <c:showBubbleSize val="0"/>
              <c:extLst>
                <c:ext xmlns:c15="http://schemas.microsoft.com/office/drawing/2012/chart" uri="{CE6537A1-D6FC-4f65-9D91-7224C49458BB}"/>
              </c:extLst>
            </c:dLbl>
            <c:dLbl>
              <c:idx val="6"/>
              <c:layout>
                <c:manualLayout>
                  <c:x val="-1.0752688172043012E-2"/>
                  <c:y val="4.3521266073194856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'perfil-Estadia 2008-2014'!$B$7:$I$7</c:f>
              <c:strCache>
                <c:ptCount val="8"/>
                <c:pt idx="0">
                  <c:v>2008 junio</c:v>
                </c:pt>
                <c:pt idx="1">
                  <c:v>2009 junio</c:v>
                </c:pt>
                <c:pt idx="2">
                  <c:v>2010 junio </c:v>
                </c:pt>
                <c:pt idx="3">
                  <c:v>2011 agosto</c:v>
                </c:pt>
                <c:pt idx="4">
                  <c:v>2012 junio</c:v>
                </c:pt>
                <c:pt idx="5">
                  <c:v>2013 junio</c:v>
                </c:pt>
                <c:pt idx="6">
                  <c:v>2014 agosto</c:v>
                </c:pt>
                <c:pt idx="7">
                  <c:v>2015 agosto</c:v>
                </c:pt>
              </c:strCache>
            </c:strRef>
          </c:cat>
          <c:val>
            <c:numRef>
              <c:f>'perfil-Estadia 2008-2014'!$B$14:$I$14</c:f>
              <c:numCache>
                <c:formatCode>#,##0.0</c:formatCode>
                <c:ptCount val="8"/>
                <c:pt idx="0">
                  <c:v>10.248335140529832</c:v>
                </c:pt>
                <c:pt idx="1">
                  <c:v>10.035730940537544</c:v>
                </c:pt>
                <c:pt idx="2">
                  <c:v>8.8105180662214568</c:v>
                </c:pt>
                <c:pt idx="3">
                  <c:v>10.061618010695923</c:v>
                </c:pt>
                <c:pt idx="4">
                  <c:v>9.3366157166850741</c:v>
                </c:pt>
                <c:pt idx="5">
                  <c:v>7.93</c:v>
                </c:pt>
                <c:pt idx="6">
                  <c:v>11.176328825813362</c:v>
                </c:pt>
                <c:pt idx="7" formatCode="0.0">
                  <c:v>11.284685556456266</c:v>
                </c:pt>
              </c:numCache>
            </c:numRef>
          </c:val>
          <c:smooth val="0"/>
        </c:ser>
        <c:dLbls>
          <c:showLegendKey val="0"/>
          <c:showVal val="1"/>
          <c:showCatName val="0"/>
          <c:showSerName val="0"/>
          <c:showPercent val="0"/>
          <c:showBubbleSize val="0"/>
        </c:dLbls>
        <c:marker val="1"/>
        <c:smooth val="0"/>
        <c:axId val="361186280"/>
        <c:axId val="361178832"/>
      </c:lineChart>
      <c:catAx>
        <c:axId val="361186280"/>
        <c:scaling>
          <c:orientation val="minMax"/>
        </c:scaling>
        <c:delete val="0"/>
        <c:axPos val="b"/>
        <c:numFmt formatCode="General" sourceLinked="0"/>
        <c:majorTickMark val="none"/>
        <c:minorTickMark val="none"/>
        <c:tickLblPos val="nextTo"/>
        <c:crossAx val="361178832"/>
        <c:crosses val="autoZero"/>
        <c:auto val="1"/>
        <c:lblAlgn val="ctr"/>
        <c:lblOffset val="100"/>
        <c:noMultiLvlLbl val="0"/>
      </c:catAx>
      <c:valAx>
        <c:axId val="361178832"/>
        <c:scaling>
          <c:orientation val="minMax"/>
        </c:scaling>
        <c:delete val="1"/>
        <c:axPos val="l"/>
        <c:numFmt formatCode="#,##0.0" sourceLinked="1"/>
        <c:majorTickMark val="none"/>
        <c:minorTickMark val="none"/>
        <c:tickLblPos val="none"/>
        <c:crossAx val="361186280"/>
        <c:crosses val="autoZero"/>
        <c:crossBetween val="between"/>
      </c:valAx>
    </c:plotArea>
    <c:plotVisOnly val="1"/>
    <c:dispBlanksAs val="zero"/>
    <c:showDLblsOverMax val="0"/>
  </c:chart>
  <c:printSettings>
    <c:headerFooter/>
    <c:pageMargins b="0.75" l="0.7" r="0.7" t="0.75" header="0.3" footer="0.3"/>
    <c:pageSetup/>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GASTO EN ESTADÍA</a:t>
            </a:r>
          </a:p>
          <a:p>
            <a:pPr>
              <a:defRPr/>
            </a:pPr>
            <a:r>
              <a:rPr lang="es-EC"/>
              <a:t>POR TURISTA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spPr>
            <a:ln w="22225" cap="rnd" cmpd="sng" algn="ctr">
              <a:solidFill>
                <a:schemeClr val="accent1"/>
              </a:solidFill>
              <a:round/>
            </a:ln>
            <a:effectLst/>
          </c:spPr>
          <c:marker>
            <c:symbol val="none"/>
          </c:marker>
          <c:dLbls>
            <c:dLbl>
              <c:idx val="0"/>
              <c:layout>
                <c:manualLayout>
                  <c:x val="-5.8333333333334098E-2"/>
                  <c:y val="-6.4814814814815783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2.737130486426423E-3"/>
                  <c:y val="-1.897029639587738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4.1666666666666623E-2"/>
                  <c:y val="6.9444444444444503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4.7222222222222332E-2"/>
                  <c:y val="-5.5555555555555455E-2"/>
                </c:manualLayout>
              </c:layout>
              <c:showLegendKey val="0"/>
              <c:showVal val="1"/>
              <c:showCatName val="0"/>
              <c:showSerName val="0"/>
              <c:showPercent val="0"/>
              <c:showBubbleSize val="0"/>
              <c:extLst>
                <c:ext xmlns:c15="http://schemas.microsoft.com/office/drawing/2012/chart" uri="{CE6537A1-D6FC-4f65-9D91-7224C49458BB}"/>
              </c:extLst>
            </c:dLbl>
            <c:dLbl>
              <c:idx val="4"/>
              <c:layout>
                <c:manualLayout>
                  <c:x val="-4.1666570875720829E-2"/>
                  <c:y val="-4.9570770117149991E-2"/>
                </c:manualLayout>
              </c:layout>
              <c:showLegendKey val="0"/>
              <c:showVal val="1"/>
              <c:showCatName val="0"/>
              <c:showSerName val="0"/>
              <c:showPercent val="0"/>
              <c:showBubbleSize val="0"/>
              <c:extLst>
                <c:ext xmlns:c15="http://schemas.microsoft.com/office/drawing/2012/chart" uri="{CE6537A1-D6FC-4f65-9D91-7224C49458BB}"/>
              </c:extLst>
            </c:dLbl>
            <c:dLbl>
              <c:idx val="5"/>
              <c:layout>
                <c:manualLayout>
                  <c:x val="-0.05"/>
                  <c:y val="-6.9444444444444503E-2"/>
                </c:manualLayout>
              </c:layout>
              <c:showLegendKey val="0"/>
              <c:showVal val="1"/>
              <c:showCatName val="0"/>
              <c:showSerName val="0"/>
              <c:showPercent val="0"/>
              <c:showBubbleSize val="0"/>
              <c:extLst>
                <c:ext xmlns:c15="http://schemas.microsoft.com/office/drawing/2012/chart" uri="{CE6537A1-D6FC-4f65-9D91-7224C49458BB}"/>
              </c:extLst>
            </c:dLbl>
            <c:dLbl>
              <c:idx val="6"/>
              <c:layout>
                <c:manualLayout>
                  <c:x val="-2.9197080291970982E-2"/>
                  <c:y val="-5.6910569105691096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'perfil-Gasto_total 2008-2014'!$B$7:$I$7</c:f>
              <c:strCache>
                <c:ptCount val="8"/>
                <c:pt idx="0">
                  <c:v>2008 junio</c:v>
                </c:pt>
                <c:pt idx="1">
                  <c:v>2009 junio</c:v>
                </c:pt>
                <c:pt idx="2">
                  <c:v>2010 junio </c:v>
                </c:pt>
                <c:pt idx="3">
                  <c:v>2011 agosto</c:v>
                </c:pt>
                <c:pt idx="4">
                  <c:v>2012 junio</c:v>
                </c:pt>
                <c:pt idx="5">
                  <c:v>2013 junio</c:v>
                </c:pt>
                <c:pt idx="6">
                  <c:v>2014 agosto</c:v>
                </c:pt>
                <c:pt idx="7">
                  <c:v>2015 agosto</c:v>
                </c:pt>
              </c:strCache>
            </c:strRef>
          </c:cat>
          <c:val>
            <c:numRef>
              <c:f>'perfil-Gasto_total 2008-2014'!$B$14:$I$14</c:f>
              <c:numCache>
                <c:formatCode>#,##0</c:formatCode>
                <c:ptCount val="8"/>
                <c:pt idx="0">
                  <c:v>486.69833267835998</c:v>
                </c:pt>
                <c:pt idx="1">
                  <c:v>612.29928589716724</c:v>
                </c:pt>
                <c:pt idx="2">
                  <c:v>485.41117738443114</c:v>
                </c:pt>
                <c:pt idx="3">
                  <c:v>577.37172124191443</c:v>
                </c:pt>
                <c:pt idx="4">
                  <c:v>556.90718760898835</c:v>
                </c:pt>
                <c:pt idx="5">
                  <c:v>518</c:v>
                </c:pt>
                <c:pt idx="6">
                  <c:v>622.17051699405158</c:v>
                </c:pt>
                <c:pt idx="7">
                  <c:v>565.25786036732552</c:v>
                </c:pt>
              </c:numCache>
            </c:numRef>
          </c:val>
          <c:smooth val="0"/>
        </c:ser>
        <c:dLbls>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361181968"/>
        <c:axId val="361179616"/>
      </c:lineChart>
      <c:catAx>
        <c:axId val="361181968"/>
        <c:scaling>
          <c:orientation val="minMax"/>
        </c:scaling>
        <c:delete val="0"/>
        <c:axPos val="b"/>
        <c:numFmt formatCode="General" sourceLinked="0"/>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361179616"/>
        <c:crosses val="autoZero"/>
        <c:auto val="1"/>
        <c:lblAlgn val="ctr"/>
        <c:lblOffset val="100"/>
        <c:noMultiLvlLbl val="0"/>
      </c:catAx>
      <c:valAx>
        <c:axId val="361179616"/>
        <c:scaling>
          <c:orientation val="minMax"/>
        </c:scaling>
        <c:delete val="0"/>
        <c:axPos val="l"/>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361181968"/>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000000000000533" l="0.70000000000000062" r="0.70000000000000062" t="0.75000000000000533"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GASTO</a:t>
            </a:r>
          </a:p>
          <a:p>
            <a:pPr>
              <a:defRPr/>
            </a:pPr>
            <a:r>
              <a:rPr lang="es-EC"/>
              <a:t>DIARIO USD $</a:t>
            </a:r>
          </a:p>
        </c:rich>
      </c:tx>
      <c:layout>
        <c:manualLayout>
          <c:xMode val="edge"/>
          <c:yMode val="edge"/>
          <c:x val="0.56112985273045102"/>
          <c:y val="2.4024024024024024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S"/>
        </a:p>
      </c:txPr>
    </c:title>
    <c:autoTitleDeleted val="0"/>
    <c:plotArea>
      <c:layout/>
      <c:bar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'perfil-Gasto_diario 2008-2014'!$B$7:$I$7</c:f>
              <c:strCache>
                <c:ptCount val="8"/>
                <c:pt idx="0">
                  <c:v>2008 junio</c:v>
                </c:pt>
                <c:pt idx="1">
                  <c:v>2009 junio</c:v>
                </c:pt>
                <c:pt idx="2">
                  <c:v>2010 junio </c:v>
                </c:pt>
                <c:pt idx="3">
                  <c:v>2011 agosto</c:v>
                </c:pt>
                <c:pt idx="4">
                  <c:v>2012 junio</c:v>
                </c:pt>
                <c:pt idx="5">
                  <c:v>2013 junio</c:v>
                </c:pt>
                <c:pt idx="6">
                  <c:v>2014 agosto</c:v>
                </c:pt>
                <c:pt idx="7">
                  <c:v>2015 agosto</c:v>
                </c:pt>
              </c:strCache>
            </c:strRef>
          </c:cat>
          <c:val>
            <c:numRef>
              <c:f>'perfil-Gasto_diario 2008-2014'!$B$14:$I$14</c:f>
              <c:numCache>
                <c:formatCode>#,##0</c:formatCode>
                <c:ptCount val="8"/>
                <c:pt idx="0">
                  <c:v>47.490477819522006</c:v>
                </c:pt>
                <c:pt idx="1">
                  <c:v>61.011927235304164</c:v>
                </c:pt>
                <c:pt idx="2">
                  <c:v>55.094510190659889</c:v>
                </c:pt>
                <c:pt idx="3">
                  <c:v>57.383585883318574</c:v>
                </c:pt>
                <c:pt idx="4">
                  <c:v>59.647650123776963</c:v>
                </c:pt>
                <c:pt idx="5">
                  <c:v>65</c:v>
                </c:pt>
                <c:pt idx="6">
                  <c:v>55.668594463421478</c:v>
                </c:pt>
                <c:pt idx="7">
                  <c:v>50.090705455583262</c:v>
                </c:pt>
              </c:numCache>
            </c:numRef>
          </c:val>
        </c:ser>
        <c:dLbls>
          <c:showLegendKey val="0"/>
          <c:showVal val="1"/>
          <c:showCatName val="0"/>
          <c:showSerName val="0"/>
          <c:showPercent val="0"/>
          <c:showBubbleSize val="0"/>
        </c:dLbls>
        <c:gapWidth val="100"/>
        <c:overlap val="-24"/>
        <c:axId val="361183928"/>
        <c:axId val="361184320"/>
      </c:barChart>
      <c:catAx>
        <c:axId val="361183928"/>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361184320"/>
        <c:crosses val="autoZero"/>
        <c:auto val="1"/>
        <c:lblAlgn val="ctr"/>
        <c:lblOffset val="100"/>
        <c:tickLblSkip val="1"/>
        <c:noMultiLvlLbl val="0"/>
      </c:catAx>
      <c:valAx>
        <c:axId val="361184320"/>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361183928"/>
        <c:crosses val="autoZero"/>
        <c:crossBetween val="between"/>
        <c:majorUnit val="20"/>
        <c:min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533" l="0.70000000000000062" r="0.70000000000000062" t="0.75000000000000533" header="0.30000000000000032" footer="0.30000000000000032"/>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S"/>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S"/>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'perfil-Dist_Gasto-2015'!$A$5:$A$15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'perfil-Dist_Gasto-2015'!$K$5:$K$15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S"/>
    </a:p>
  </c:txPr>
  <c:printSettings>
    <c:headerFooter/>
    <c:pageMargins b="0.75000000000000533" l="0.70000000000000062" r="0.70000000000000062" t="0.75000000000000533"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S"/>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'perfil-Dist_Gasto-2015'!$G$3</c:f>
              <c:strCache>
                <c:ptCount val="1"/>
                <c:pt idx="0">
                  <c:v>2013</c:v>
                </c:pt>
              </c:strCache>
            </c:strRef>
          </c:tx>
          <c:spPr>
            <a:solidFill>
              <a:schemeClr val="accent6">
                <a:alpha val="70000"/>
              </a:schemeClr>
            </a:solidFill>
            <a:ln>
              <a:noFill/>
            </a:ln>
            <a:effectLst/>
          </c:spPr>
          <c:invertIfNegative val="0"/>
          <c:cat>
            <c:strRef>
              <c:f>('perfil-Dist_Gasto-2015'!$A$5:$A$8,'perfil-Dist_Gasto-2015'!$A$10,'perfil-Dist_Gasto-2015'!$A$12,'perfil-Dist_Gasto-2015'!$A$16)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('perfil-Dist_Gasto-2015'!$G$5:$G$8,'perfil-Dist_Gasto-2015'!$G$10,'perfil-Dist_Gasto-2015'!$G$12,'perfil-Dist_Gasto-2015'!$G$16)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ser>
        <c:ser>
          <c:idx val="0"/>
          <c:order val="1"/>
          <c:tx>
            <c:strRef>
              <c:f>'perfil-Dist_Gasto-2015'!$H$3</c:f>
              <c:strCache>
                <c:ptCount val="1"/>
                <c:pt idx="0">
                  <c:v>2014</c:v>
                </c:pt>
              </c:strCache>
            </c:strRef>
          </c:tx>
          <c:spPr>
            <a:solidFill>
              <a:schemeClr val="accent1">
                <a:alpha val="70000"/>
              </a:schemeClr>
            </a:solidFill>
            <a:ln>
              <a:noFill/>
            </a:ln>
            <a:effectLst/>
          </c:spPr>
          <c:invertIfNegative val="0"/>
          <c:val>
            <c:numRef>
              <c:f>('perfil-Dist_Gasto-2015'!$H$5:$H$8,'perfil-Dist_Gasto-2015'!$H$10,'perfil-Dist_Gasto-2015'!$H$12,'perfil-Dist_Gasto-2015'!$H$16)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ser>
        <c:dLbls>
          <c:showLegendKey val="0"/>
          <c:showVal val="0"/>
          <c:showCatName val="0"/>
          <c:showSerName val="0"/>
          <c:showPercent val="0"/>
          <c:showBubbleSize val="0"/>
        </c:dLbls>
        <c:gapWidth val="80"/>
        <c:overlap val="25"/>
        <c:axId val="361331784"/>
        <c:axId val="361329824"/>
      </c:barChart>
      <c:catAx>
        <c:axId val="361331784"/>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S"/>
          </a:p>
        </c:txPr>
        <c:crossAx val="361329824"/>
        <c:crosses val="autoZero"/>
        <c:auto val="1"/>
        <c:lblAlgn val="ctr"/>
        <c:lblOffset val="100"/>
        <c:noMultiLvlLbl val="0"/>
      </c:catAx>
      <c:valAx>
        <c:axId val="361329824"/>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S"/>
          </a:p>
        </c:txPr>
        <c:crossAx val="361331784"/>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5" l="0.70000000000000062" r="0.70000000000000062" t="0.750000000000005" header="0.30000000000000032" footer="0.30000000000000032"/>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EC"/>
              <a:t>INGRESO ANUAL DE DIVISAS POR GASTO TURÍSTICO</a:t>
            </a:r>
          </a:p>
          <a:p>
            <a:pPr>
              <a:defRPr/>
            </a:pPr>
            <a:r>
              <a:rPr lang="es-EC"/>
              <a:t>MILLONES DE USD$ </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ES"/>
        </a:p>
      </c:txPr>
    </c:title>
    <c:autoTitleDeleted val="0"/>
    <c:plotArea>
      <c:layout/>
      <c:barChart>
        <c:barDir val="col"/>
        <c:grouping val="clustered"/>
        <c:varyColors val="0"/>
        <c:ser>
          <c:idx val="1"/>
          <c:order val="0"/>
          <c:spPr>
            <a:pattFill prst="narHorz">
              <a:fgClr>
                <a:schemeClr val="accent4">
                  <a:tint val="77000"/>
                </a:schemeClr>
              </a:fgClr>
              <a:bgClr>
                <a:schemeClr val="accent4">
                  <a:tint val="77000"/>
                  <a:lumMod val="20000"/>
                  <a:lumOff val="80000"/>
                </a:schemeClr>
              </a:bgClr>
            </a:pattFill>
            <a:ln>
              <a:noFill/>
            </a:ln>
            <a:effectLst>
              <a:innerShdw blurRad="114300">
                <a:schemeClr val="accent4">
                  <a:tint val="77000"/>
                </a:schemeClr>
              </a:innerShdw>
            </a:effectLst>
          </c:spPr>
          <c:invertIfNegative val="0"/>
          <c:dPt>
            <c:idx val="6"/>
            <c:invertIfNegative val="0"/>
            <c:bubble3D val="0"/>
            <c:spPr>
              <a:pattFill prst="narHorz">
                <a:fgClr>
                  <a:schemeClr val="accent4">
                    <a:tint val="77000"/>
                  </a:schemeClr>
                </a:fgClr>
                <a:bgClr>
                  <a:schemeClr val="accent4">
                    <a:tint val="77000"/>
                    <a:lumMod val="20000"/>
                    <a:lumOff val="80000"/>
                  </a:schemeClr>
                </a:bgClr>
              </a:pattFill>
              <a:ln>
                <a:noFill/>
              </a:ln>
              <a:effectLst>
                <a:innerShdw blurRad="114300">
                  <a:schemeClr val="accent4">
                    <a:tint val="77000"/>
                  </a:schemeClr>
                </a:innerShdw>
              </a:effectLst>
            </c:spPr>
          </c:dPt>
          <c:dPt>
            <c:idx val="7"/>
            <c:invertIfNegative val="0"/>
            <c:bubble3D val="0"/>
            <c:spPr>
              <a:solidFill>
                <a:schemeClr val="accent1"/>
              </a:solidFill>
              <a:ln w="38100" cap="flat" cmpd="sng" algn="ctr">
                <a:solidFill>
                  <a:schemeClr val="lt1"/>
                </a:solidFill>
                <a:prstDash val="solid"/>
              </a:ln>
              <a:effectLst>
                <a:outerShdw blurRad="40000" dist="20000" dir="5400000" rotWithShape="0">
                  <a:srgbClr val="000000">
                    <a:alpha val="38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'perfil-Ingre_divisa-2015'!$B$7:$I$7</c:f>
              <c:numCache>
                <c:formatCode>General</c:formatCode>
                <c:ptCount val="8"/>
                <c:pt idx="0">
                  <c:v>2008</c:v>
                </c:pt>
                <c:pt idx="1">
                  <c:v>2009</c:v>
                </c:pt>
                <c:pt idx="2">
                  <c:v>2010</c:v>
                </c:pt>
                <c:pt idx="3">
                  <c:v>2011</c:v>
                </c:pt>
                <c:pt idx="4">
                  <c:v>2012</c:v>
                </c:pt>
                <c:pt idx="5">
                  <c:v>2013</c:v>
                </c:pt>
                <c:pt idx="6">
                  <c:v>2014</c:v>
                </c:pt>
                <c:pt idx="7">
                  <c:v>2015</c:v>
                </c:pt>
              </c:numCache>
            </c:numRef>
          </c:cat>
          <c:val>
            <c:numRef>
              <c:f>'perfil-Ingre_divisa-2015'!$B$18:$I$18</c:f>
              <c:numCache>
                <c:formatCode>_(* #,##0_);_(* \(#,##0\);_(* "-"??_);_(@_)</c:formatCode>
                <c:ptCount val="8"/>
                <c:pt idx="0">
                  <c:v>229.47777715951403</c:v>
                </c:pt>
                <c:pt idx="1">
                  <c:v>282.79960968089517</c:v>
                </c:pt>
                <c:pt idx="2">
                  <c:v>230.19217395042233</c:v>
                </c:pt>
                <c:pt idx="3">
                  <c:v>281.39827475544178</c:v>
                </c:pt>
                <c:pt idx="4">
                  <c:v>297.0865944875157</c:v>
                </c:pt>
                <c:pt idx="5">
                  <c:v>326.08048142306973</c:v>
                </c:pt>
                <c:pt idx="6">
                  <c:v>437.39520600457314</c:v>
                </c:pt>
                <c:pt idx="7">
                  <c:v>399.55157650421012</c:v>
                </c:pt>
              </c:numCache>
            </c:numRef>
          </c:val>
        </c:ser>
        <c:dLbls>
          <c:showLegendKey val="0"/>
          <c:showVal val="1"/>
          <c:showCatName val="0"/>
          <c:showSerName val="0"/>
          <c:showPercent val="0"/>
          <c:showBubbleSize val="0"/>
        </c:dLbls>
        <c:gapWidth val="164"/>
        <c:overlap val="-22"/>
        <c:axId val="361336096"/>
        <c:axId val="361331000"/>
      </c:barChart>
      <c:catAx>
        <c:axId val="36133609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61331000"/>
        <c:crosses val="autoZero"/>
        <c:auto val="1"/>
        <c:lblAlgn val="ctr"/>
        <c:lblOffset val="100"/>
        <c:noMultiLvlLbl val="0"/>
      </c:catAx>
      <c:valAx>
        <c:axId val="361331000"/>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613360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userShapes r:id="rId3"/>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'perfil-Ingre_divisa-2015'!$C$6:$I$6</c:f>
              <c:strCache>
                <c:ptCount val="7"/>
                <c:pt idx="0">
                  <c:v>2009 junio</c:v>
                </c:pt>
                <c:pt idx="1">
                  <c:v>2010 junio </c:v>
                </c:pt>
                <c:pt idx="2">
                  <c:v>2011 agosto</c:v>
                </c:pt>
                <c:pt idx="3">
                  <c:v>2012 junio</c:v>
                </c:pt>
                <c:pt idx="4">
                  <c:v>2013 junio</c:v>
                </c:pt>
                <c:pt idx="5">
                  <c:v>2014 Agosto</c:v>
                </c:pt>
                <c:pt idx="6">
                  <c:v>2015 Agosto</c:v>
                </c:pt>
              </c:strCache>
            </c:strRef>
          </c:cat>
          <c:val>
            <c:numRef>
              <c:f>'perfil-Ingre_divisa-2015'!$C$19:$I$19</c:f>
              <c:numCache>
                <c:formatCode>0%</c:formatCode>
                <c:ptCount val="7"/>
                <c:pt idx="0">
                  <c:v>0.23236163946418298</c:v>
                </c:pt>
                <c:pt idx="1">
                  <c:v>-0.18602372114245103</c:v>
                </c:pt>
                <c:pt idx="2">
                  <c:v>0.22244935579802982</c:v>
                </c:pt>
                <c:pt idx="3">
                  <c:v>5.5751300343644061E-2</c:v>
                </c:pt>
                <c:pt idx="4">
                  <c:v>9.7594060026738871E-2</c:v>
                </c:pt>
                <c:pt idx="5">
                  <c:v>0.34137193399527432</c:v>
                </c:pt>
                <c:pt idx="6">
                  <c:v>-8.6520448740280309E-2</c:v>
                </c:pt>
              </c:numCache>
            </c:numRef>
          </c:val>
          <c:smooth val="0"/>
        </c:ser>
        <c:dLbls>
          <c:dLblPos val="ctr"/>
          <c:showLegendKey val="0"/>
          <c:showVal val="1"/>
          <c:showCatName val="0"/>
          <c:showSerName val="0"/>
          <c:showPercent val="0"/>
          <c:showBubbleSize val="0"/>
        </c:dLbls>
        <c:marker val="1"/>
        <c:smooth val="0"/>
        <c:axId val="361333352"/>
        <c:axId val="361330216"/>
      </c:lineChart>
      <c:catAx>
        <c:axId val="36133335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S"/>
          </a:p>
        </c:txPr>
        <c:crossAx val="361330216"/>
        <c:crosses val="autoZero"/>
        <c:auto val="1"/>
        <c:lblAlgn val="ctr"/>
        <c:lblOffset val="100"/>
        <c:noMultiLvlLbl val="0"/>
      </c:catAx>
      <c:valAx>
        <c:axId val="3613302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36133335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plotArea>
      <c:layout>
        <c:manualLayout>
          <c:layoutTarget val="inner"/>
          <c:xMode val="edge"/>
          <c:yMode val="edge"/>
          <c:x val="0.174753193025593"/>
          <c:y val="0.28779370383859421"/>
          <c:w val="0.48582364936724914"/>
          <c:h val="0.62231680482019625"/>
        </c:manualLayout>
      </c:layout>
      <c:doughnutChart>
        <c:varyColors val="1"/>
        <c:ser>
          <c:idx val="0"/>
          <c:order val="0"/>
          <c:explosion val="25"/>
          <c:dPt>
            <c:idx val="0"/>
            <c:bubble3D val="0"/>
            <c:explosion val="6"/>
            <c:spPr>
              <a:solidFill>
                <a:schemeClr val="accent1"/>
              </a:solidFill>
              <a:ln>
                <a:noFill/>
              </a:ln>
              <a:effectLst>
                <a:outerShdw blurRad="254000" sx="102000" sy="102000" algn="ctr" rotWithShape="0">
                  <a:prstClr val="black">
                    <a:alpha val="20000"/>
                  </a:prstClr>
                </a:outerShdw>
              </a:effectLst>
            </c:spPr>
          </c:dPt>
          <c:dPt>
            <c:idx val="1"/>
            <c:bubble3D val="0"/>
            <c:explosion val="15"/>
            <c:spPr>
              <a:solidFill>
                <a:schemeClr val="accent2"/>
              </a:solidFill>
              <a:ln>
                <a:noFill/>
              </a:ln>
              <a:effectLst>
                <a:outerShdw blurRad="254000" sx="102000" sy="102000" algn="ctr" rotWithShape="0">
                  <a:prstClr val="black">
                    <a:alpha val="20000"/>
                  </a:prstClr>
                </a:outerShdw>
              </a:effectLst>
            </c:spPr>
          </c:dPt>
          <c:dPt>
            <c:idx val="2"/>
            <c:bubble3D val="0"/>
            <c:explosion val="8"/>
            <c:spPr>
              <a:solidFill>
                <a:schemeClr val="accent3"/>
              </a:solidFill>
              <a:ln>
                <a:noFill/>
              </a:ln>
              <a:effectLst>
                <a:outerShdw blurRad="254000" sx="102000" sy="102000" algn="ctr" rotWithShape="0">
                  <a:prstClr val="black">
                    <a:alpha val="20000"/>
                  </a:prstClr>
                </a:outerShdw>
              </a:effectLst>
            </c:spPr>
          </c:dPt>
          <c:dPt>
            <c:idx val="3"/>
            <c:bubble3D val="0"/>
            <c:spPr>
              <a:solidFill>
                <a:schemeClr val="accent4"/>
              </a:solidFill>
              <a:ln>
                <a:noFill/>
              </a:ln>
              <a:effectLst>
                <a:outerShdw blurRad="254000" sx="102000" sy="102000" algn="ctr" rotWithShape="0">
                  <a:prstClr val="black">
                    <a:alpha val="20000"/>
                  </a:prstClr>
                </a:outerShdw>
              </a:effectLst>
            </c:spPr>
          </c:dPt>
          <c:dLbls>
            <c:dLbl>
              <c:idx val="0"/>
              <c:layout>
                <c:manualLayout>
                  <c:x val="0.11648079306071871"/>
                  <c:y val="-0.16190472143364043"/>
                </c:manualLayout>
              </c:layout>
              <c:showLegendKey val="0"/>
              <c:showVal val="1"/>
              <c:showCatName val="1"/>
              <c:showSerName val="0"/>
              <c:showPercent val="1"/>
              <c:showBubbleSize val="0"/>
              <c:extLst>
                <c:ext xmlns:c15="http://schemas.microsoft.com/office/drawing/2012/chart" uri="{CE6537A1-D6FC-4f65-9D91-7224C49458BB}"/>
              </c:extLst>
            </c:dLbl>
            <c:dLbl>
              <c:idx val="1"/>
              <c:layout>
                <c:manualLayout>
                  <c:x val="0.16356877323420074"/>
                  <c:y val="-0.11111108333681206"/>
                </c:manualLayout>
              </c:layout>
              <c:showLegendKey val="0"/>
              <c:showVal val="1"/>
              <c:showCatName val="1"/>
              <c:showSerName val="0"/>
              <c:showPercent val="1"/>
              <c:showBubbleSize val="0"/>
              <c:extLst>
                <c:ext xmlns:c15="http://schemas.microsoft.com/office/drawing/2012/chart" uri="{CE6537A1-D6FC-4f65-9D91-7224C49458BB}"/>
              </c:extLst>
            </c:dLbl>
            <c:dLbl>
              <c:idx val="3"/>
              <c:layout>
                <c:manualLayout>
                  <c:x val="-0.18339529120198264"/>
                  <c:y val="-0.13968250476627805"/>
                </c:manualLayout>
              </c:layout>
              <c:showLegendKey val="0"/>
              <c:showVal val="1"/>
              <c:showCatName val="1"/>
              <c:showSerName val="0"/>
              <c:showPercent val="1"/>
              <c:showBubbleSize val="0"/>
              <c:extLst>
                <c:ext xmlns:c15="http://schemas.microsoft.com/office/drawing/2012/chart" uri="{CE6537A1-D6FC-4f65-9D91-7224C49458BB}"/>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 2014'!$C$3:$C$6</c:f>
              <c:strCache>
                <c:ptCount val="4"/>
                <c:pt idx="0">
                  <c:v>Primaria</c:v>
                </c:pt>
                <c:pt idx="1">
                  <c:v>Secundaria</c:v>
                </c:pt>
                <c:pt idx="2">
                  <c:v>Superior</c:v>
                </c:pt>
                <c:pt idx="3">
                  <c:v>Postgrado</c:v>
                </c:pt>
              </c:strCache>
            </c:strRef>
          </c:cat>
          <c:val>
            <c:numRef>
              <c:f>'perfil-Nvl_Edu 2014'!$K$3:$K$6</c:f>
              <c:numCache>
                <c:formatCode>0%</c:formatCode>
                <c:ptCount val="4"/>
                <c:pt idx="0">
                  <c:v>1.6039760863052751E-2</c:v>
                </c:pt>
                <c:pt idx="1">
                  <c:v>0.20754591242977627</c:v>
                </c:pt>
                <c:pt idx="2">
                  <c:v>0.60907023494597756</c:v>
                </c:pt>
                <c:pt idx="3">
                  <c:v>0.16734409176120066</c:v>
                </c:pt>
              </c:numCache>
            </c:numRef>
          </c:val>
        </c:ser>
        <c:dLbls>
          <c:showLegendKey val="0"/>
          <c:showVal val="0"/>
          <c:showCatName val="1"/>
          <c:showSerName val="0"/>
          <c:showPercent val="0"/>
          <c:showBubbleSize val="0"/>
          <c:showLeaderLines val="1"/>
        </c:dLbls>
        <c:firstSliceAng val="0"/>
        <c:holeSize val="50"/>
      </c:doughnut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S"/>
    </a:p>
  </c:txPr>
  <c:printSettings>
    <c:headerFooter/>
    <c:pageMargins b="0.75000000000000533" l="0.70000000000000062" r="0.70000000000000062" t="0.750000000000005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s-EC"/>
              <a:t>Crecimiento</a:t>
            </a:r>
            <a:r>
              <a:rPr lang="es-EC" baseline="0"/>
              <a:t> mercados qt </a:t>
            </a:r>
          </a:p>
          <a:p>
            <a:pPr>
              <a:defRPr/>
            </a:pPr>
            <a:r>
              <a:rPr lang="es-EC" sz="1200" baseline="0"/>
              <a:t>2015 (E) RESPECTO A 2014</a:t>
            </a:r>
            <a:endParaRPr lang="es-EC" sz="1200"/>
          </a:p>
        </c:rich>
      </c:tx>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'Mercados QT'!$G$2</c:f>
              <c:strCache>
                <c:ptCount val="1"/>
                <c:pt idx="0">
                  <c:v>2015 (e) respecto al 2014</c:v>
                </c:pt>
              </c:strCache>
            </c:strRef>
          </c:tx>
          <c:spPr>
            <a:gradFill>
              <a:gsLst>
                <a:gs pos="100000">
                  <a:schemeClr val="accent3">
                    <a:alpha val="0"/>
                  </a:schemeClr>
                </a:gs>
                <a:gs pos="50000">
                  <a:schemeClr val="accent3"/>
                </a:gs>
              </a:gsLst>
              <a:lin ang="5400000" scaled="0"/>
            </a:gradFill>
            <a:ln>
              <a:noFill/>
            </a:ln>
            <a:effectLst/>
            <a:sp3d/>
          </c:spPr>
          <c:invertIfNegative val="0"/>
          <c:dLbls>
            <c:dLbl>
              <c:idx val="6"/>
              <c:layout>
                <c:manualLayout>
                  <c:x val="5.0377833753147997E-3"/>
                  <c:y val="-3.5450500494073903E-2"/>
                </c:manualLayout>
              </c:layout>
              <c:showLegendKey val="0"/>
              <c:showVal val="1"/>
              <c:showCatName val="0"/>
              <c:showSerName val="0"/>
              <c:showPercent val="0"/>
              <c:showBubbleSize val="0"/>
              <c:extLst>
                <c:ext xmlns:c15="http://schemas.microsoft.com/office/drawing/2012/chart" uri="{CE6537A1-D6FC-4f65-9D91-7224C49458BB}"/>
              </c:extLst>
            </c:dLbl>
            <c:dLbl>
              <c:idx val="11"/>
              <c:layout>
                <c:manualLayout>
                  <c:x val="0"/>
                  <c:y val="-4.7267023838988356E-2"/>
                </c:manualLayout>
              </c:layout>
              <c:showLegendKey val="0"/>
              <c:showVal val="1"/>
              <c:showCatName val="0"/>
              <c:showSerName val="0"/>
              <c:showPercent val="0"/>
              <c:showBubbleSize val="0"/>
              <c:extLst>
                <c:ext xmlns:c15="http://schemas.microsoft.com/office/drawing/2012/chart" uri="{CE6537A1-D6FC-4f65-9D91-7224C49458BB}"/>
              </c:extLst>
            </c:dLbl>
            <c:dLbl>
              <c:idx val="12"/>
              <c:layout>
                <c:manualLayout>
                  <c:x val="0"/>
                  <c:y val="-4.3328079339646809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'Mercados QT'!$A$3:$A$16</c:f>
              <c:strCache>
                <c:ptCount val="14"/>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strCache>
            </c:strRef>
          </c:cat>
          <c:val>
            <c:numRef>
              <c:f>'Mercados QT'!$G$3:$G$16</c:f>
              <c:numCache>
                <c:formatCode>0.0%</c:formatCode>
                <c:ptCount val="14"/>
                <c:pt idx="0">
                  <c:v>7.499490246720586E-2</c:v>
                </c:pt>
                <c:pt idx="1">
                  <c:v>-7.6573044720114281E-2</c:v>
                </c:pt>
                <c:pt idx="2">
                  <c:v>0.15266636957813429</c:v>
                </c:pt>
                <c:pt idx="3">
                  <c:v>4.8088106145118825E-2</c:v>
                </c:pt>
                <c:pt idx="4">
                  <c:v>-0.15891197800004431</c:v>
                </c:pt>
                <c:pt idx="5">
                  <c:v>4.2498081350729189E-2</c:v>
                </c:pt>
                <c:pt idx="6">
                  <c:v>-7.5434398085526544E-3</c:v>
                </c:pt>
                <c:pt idx="7">
                  <c:v>0.12228339611706751</c:v>
                </c:pt>
                <c:pt idx="8">
                  <c:v>9.9289961323096865E-3</c:v>
                </c:pt>
                <c:pt idx="9">
                  <c:v>2.4848351969597449E-3</c:v>
                </c:pt>
                <c:pt idx="10">
                  <c:v>-0.17744391432341899</c:v>
                </c:pt>
                <c:pt idx="11">
                  <c:v>-4.7330850403476399E-3</c:v>
                </c:pt>
                <c:pt idx="12">
                  <c:v>-5.1290536068828718E-3</c:v>
                </c:pt>
                <c:pt idx="13">
                  <c:v>4.5229063320688656E-2</c:v>
                </c:pt>
              </c:numCache>
            </c:numRef>
          </c:val>
        </c:ser>
        <c:dLbls>
          <c:showLegendKey val="0"/>
          <c:showVal val="0"/>
          <c:showCatName val="0"/>
          <c:showSerName val="0"/>
          <c:showPercent val="0"/>
          <c:showBubbleSize val="0"/>
        </c:dLbls>
        <c:gapWidth val="150"/>
        <c:gapDepth val="0"/>
        <c:shape val="box"/>
        <c:axId val="304191256"/>
        <c:axId val="304193608"/>
        <c:axId val="0"/>
      </c:bar3DChart>
      <c:catAx>
        <c:axId val="3041912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S"/>
          </a:p>
        </c:txPr>
        <c:crossAx val="304193608"/>
        <c:crosses val="autoZero"/>
        <c:auto val="1"/>
        <c:lblAlgn val="ctr"/>
        <c:lblOffset val="100"/>
        <c:noMultiLvlLbl val="0"/>
      </c:catAx>
      <c:valAx>
        <c:axId val="304193608"/>
        <c:scaling>
          <c:orientation val="minMax"/>
        </c:scaling>
        <c:delete val="0"/>
        <c:axPos val="l"/>
        <c:majorGridlines>
          <c:spPr>
            <a:ln w="9525" cap="flat" cmpd="sng" algn="ctr">
              <a:solidFill>
                <a:schemeClr val="tx1">
                  <a:lumMod val="5000"/>
                  <a:lumOff val="9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04191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NIVEL DE INSTRUCCIÓN</a:t>
            </a:r>
          </a:p>
          <a:p>
            <a:pPr>
              <a:defRPr/>
            </a:pPr>
            <a:r>
              <a:rPr lang="es-EC"/>
              <a:t>DEL TURISTA DE QUITO</a:t>
            </a:r>
          </a:p>
          <a:p>
            <a:pPr>
              <a:defRPr/>
            </a:pPr>
            <a:r>
              <a:rPr lang="es-EC"/>
              <a:t>2014</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S"/>
        </a:p>
      </c:txPr>
    </c:title>
    <c:autoTitleDeleted val="0"/>
    <c:plotArea>
      <c:layout/>
      <c:barChart>
        <c:barDir val="col"/>
        <c:grouping val="clustered"/>
        <c:varyColors val="0"/>
        <c:ser>
          <c:idx val="0"/>
          <c:order val="0"/>
          <c:tx>
            <c:strRef>
              <c:f>'perfil-Nvl_Edu 2014'!$J$2</c:f>
              <c:strCache>
                <c:ptCount val="1"/>
                <c:pt idx="0">
                  <c:v>2014 agosto</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invertIfNegative val="0"/>
          <c:cat>
            <c:strRef>
              <c:f>'perfil-Nvl_Edu 2014'!$C$3:$C$6</c:f>
              <c:strCache>
                <c:ptCount val="4"/>
                <c:pt idx="0">
                  <c:v>Primaria</c:v>
                </c:pt>
                <c:pt idx="1">
                  <c:v>Secundaria</c:v>
                </c:pt>
                <c:pt idx="2">
                  <c:v>Superior</c:v>
                </c:pt>
                <c:pt idx="3">
                  <c:v>Postgrado</c:v>
                </c:pt>
              </c:strCache>
            </c:strRef>
          </c:cat>
          <c:val>
            <c:numRef>
              <c:f>'perfil-Nvl_Edu 2014'!$J$3:$J$6</c:f>
              <c:numCache>
                <c:formatCode>_(* #,##0_);_(* \(#,##0\);_(* "-"??_);_(@_)</c:formatCode>
                <c:ptCount val="4"/>
                <c:pt idx="0">
                  <c:v>838.60681599999998</c:v>
                </c:pt>
                <c:pt idx="1">
                  <c:v>10851.122923999985</c:v>
                </c:pt>
                <c:pt idx="2">
                  <c:v>31844.019048000089</c:v>
                </c:pt>
                <c:pt idx="3">
                  <c:v>8749.2511369999957</c:v>
                </c:pt>
              </c:numCache>
            </c:numRef>
          </c:val>
        </c:ser>
        <c:dLbls>
          <c:showLegendKey val="0"/>
          <c:showVal val="0"/>
          <c:showCatName val="0"/>
          <c:showSerName val="0"/>
          <c:showPercent val="0"/>
          <c:showBubbleSize val="0"/>
        </c:dLbls>
        <c:gapWidth val="100"/>
        <c:overlap val="-24"/>
        <c:axId val="361332960"/>
        <c:axId val="361336488"/>
      </c:barChart>
      <c:catAx>
        <c:axId val="36133296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361336488"/>
        <c:crosses val="autoZero"/>
        <c:auto val="1"/>
        <c:lblAlgn val="ctr"/>
        <c:lblOffset val="100"/>
        <c:noMultiLvlLbl val="0"/>
      </c:catAx>
      <c:valAx>
        <c:axId val="361336488"/>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361332960"/>
        <c:crosses val="autoZero"/>
        <c:crossBetween val="between"/>
        <c:maj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5" l="0.70000000000000062" r="0.70000000000000062" t="0.750000000000005" header="0.30000000000000032" footer="0.30000000000000032"/>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S"/>
        </a:p>
      </c:txPr>
    </c:title>
    <c:autoTitleDeleted val="0"/>
    <c:plotArea>
      <c:layout>
        <c:manualLayout>
          <c:layoutTarget val="inner"/>
          <c:xMode val="edge"/>
          <c:yMode val="edge"/>
          <c:x val="7.0035433070866154E-2"/>
          <c:y val="0.20071684587813798"/>
          <c:w val="0.58888888888888891"/>
          <c:h val="0.75985663082437926"/>
        </c:manualLayout>
      </c:layout>
      <c:pieChart>
        <c:varyColors val="1"/>
        <c:ser>
          <c:idx val="0"/>
          <c:order val="0"/>
          <c:explosion val="25"/>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'perfil-Edad 2014'!$C$3:$C$6</c:f>
              <c:strCache>
                <c:ptCount val="4"/>
                <c:pt idx="0">
                  <c:v> de 17 a 30 años</c:v>
                </c:pt>
                <c:pt idx="1">
                  <c:v> de 31 a 45 años</c:v>
                </c:pt>
                <c:pt idx="2">
                  <c:v> de 46 a 60 años</c:v>
                </c:pt>
                <c:pt idx="3">
                  <c:v> de 61 y más años</c:v>
                </c:pt>
              </c:strCache>
            </c:strRef>
          </c:cat>
          <c:val>
            <c:numRef>
              <c:f>'perfil-Edad 2014'!$K$3:$K$6</c:f>
              <c:numCache>
                <c:formatCode>0%</c:formatCode>
                <c:ptCount val="4"/>
                <c:pt idx="0">
                  <c:v>0.34200409310865865</c:v>
                </c:pt>
                <c:pt idx="1">
                  <c:v>0.43052234952087676</c:v>
                </c:pt>
                <c:pt idx="2">
                  <c:v>0.16192643880420021</c:v>
                </c:pt>
                <c:pt idx="3">
                  <c:v>6.554711856626437E-2</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66576457563657621"/>
          <c:y val="0.58109276662997766"/>
          <c:w val="0.24561671497223986"/>
          <c:h val="0.3974018570259362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533" l="0.70000000000000062" r="0.70000000000000062" t="0.75000000000000533" header="0.30000000000000032" footer="0.30000000000000032"/>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s-EC"/>
              <a:t>GRUPOS DE EDAD</a:t>
            </a:r>
          </a:p>
          <a:p>
            <a:pPr>
              <a:defRPr/>
            </a:pPr>
            <a:r>
              <a:rPr lang="es-EC"/>
              <a:t>DEL TURISTA DE QUITO</a:t>
            </a:r>
          </a:p>
          <a:p>
            <a:pPr>
              <a:defRPr/>
            </a:pPr>
            <a:r>
              <a:rPr lang="es-EC"/>
              <a:t>2012-2013</a:t>
            </a:r>
          </a:p>
        </c:rich>
      </c:tx>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3477084440960118E-2"/>
          <c:y val="0.31446268445236475"/>
          <c:w val="0.73064354177138435"/>
          <c:h val="0.50799593140288901"/>
        </c:manualLayout>
      </c:layout>
      <c:barChart>
        <c:barDir val="col"/>
        <c:grouping val="clustered"/>
        <c:varyColors val="0"/>
        <c:ser>
          <c:idx val="0"/>
          <c:order val="0"/>
          <c:tx>
            <c:strRef>
              <c:f>'perfil-Edad 2014'!$I$2</c:f>
              <c:strCache>
                <c:ptCount val="1"/>
                <c:pt idx="0">
                  <c:v>2013 junio</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5400000" scaled="0"/>
            </a:gradFill>
            <a:ln>
              <a:noFill/>
            </a:ln>
            <a:effectLst/>
          </c:spPr>
          <c:invertIfNegative val="0"/>
          <c:cat>
            <c:strRef>
              <c:f>'perfil-Edad 2014'!$C$3:$C$6</c:f>
              <c:strCache>
                <c:ptCount val="4"/>
                <c:pt idx="0">
                  <c:v> de 17 a 30 años</c:v>
                </c:pt>
                <c:pt idx="1">
                  <c:v> de 31 a 45 años</c:v>
                </c:pt>
                <c:pt idx="2">
                  <c:v> de 46 a 60 años</c:v>
                </c:pt>
                <c:pt idx="3">
                  <c:v> de 61 y más años</c:v>
                </c:pt>
              </c:strCache>
            </c:strRef>
          </c:cat>
          <c:val>
            <c:numRef>
              <c:f>'perfil-Edad 2014'!$I$3:$I$6</c:f>
              <c:numCache>
                <c:formatCode>_(* #,##0_);_(* \(#,##0\);_(* "-"??_);_(@_)</c:formatCode>
                <c:ptCount val="4"/>
                <c:pt idx="0">
                  <c:v>17775.471720662877</c:v>
                </c:pt>
                <c:pt idx="1">
                  <c:v>19079.070803902508</c:v>
                </c:pt>
                <c:pt idx="2">
                  <c:v>13715.396002143205</c:v>
                </c:pt>
                <c:pt idx="3">
                  <c:v>4472.9242232599127</c:v>
                </c:pt>
              </c:numCache>
            </c:numRef>
          </c:val>
        </c:ser>
        <c:ser>
          <c:idx val="1"/>
          <c:order val="1"/>
          <c:tx>
            <c:strRef>
              <c:f>'perfil-Edad 2014'!$J$2</c:f>
              <c:strCache>
                <c:ptCount val="1"/>
                <c:pt idx="0">
                  <c:v>2014 agosto</c:v>
                </c:pt>
              </c:strCache>
            </c:strRef>
          </c:tx>
          <c:spPr>
            <a:gradFill flip="none" rotWithShape="1">
              <a:gsLst>
                <a:gs pos="0">
                  <a:schemeClr val="accent2"/>
                </a:gs>
                <a:gs pos="75000">
                  <a:schemeClr val="accent2">
                    <a:lumMod val="60000"/>
                    <a:lumOff val="40000"/>
                  </a:schemeClr>
                </a:gs>
                <a:gs pos="51000">
                  <a:schemeClr val="accent2">
                    <a:alpha val="75000"/>
                  </a:schemeClr>
                </a:gs>
                <a:gs pos="100000">
                  <a:schemeClr val="accent2">
                    <a:lumMod val="20000"/>
                    <a:lumOff val="80000"/>
                    <a:alpha val="15000"/>
                  </a:schemeClr>
                </a:gs>
              </a:gsLst>
              <a:lin ang="5400000" scaled="0"/>
            </a:gradFill>
            <a:ln>
              <a:noFill/>
            </a:ln>
            <a:effectLst/>
          </c:spPr>
          <c:invertIfNegative val="0"/>
          <c:cat>
            <c:strRef>
              <c:f>'perfil-Edad 2014'!$C$3:$C$6</c:f>
              <c:strCache>
                <c:ptCount val="4"/>
                <c:pt idx="0">
                  <c:v> de 17 a 30 años</c:v>
                </c:pt>
                <c:pt idx="1">
                  <c:v> de 31 a 45 años</c:v>
                </c:pt>
                <c:pt idx="2">
                  <c:v> de 46 a 60 años</c:v>
                </c:pt>
                <c:pt idx="3">
                  <c:v> de 61 y más años</c:v>
                </c:pt>
              </c:strCache>
            </c:strRef>
          </c:cat>
          <c:val>
            <c:numRef>
              <c:f>'perfil-Edad 2014'!$J$3:$J$6</c:f>
              <c:numCache>
                <c:formatCode>_(* #,##0_);_(* \(#,##0\);_(* "-"??_);_(@_)</c:formatCode>
                <c:ptCount val="4"/>
                <c:pt idx="0">
                  <c:v>17881</c:v>
                </c:pt>
                <c:pt idx="1">
                  <c:v>22509</c:v>
                </c:pt>
                <c:pt idx="2">
                  <c:v>8466</c:v>
                </c:pt>
                <c:pt idx="3">
                  <c:v>3427</c:v>
                </c:pt>
              </c:numCache>
            </c:numRef>
          </c:val>
        </c:ser>
        <c:dLbls>
          <c:showLegendKey val="0"/>
          <c:showVal val="0"/>
          <c:showCatName val="0"/>
          <c:showSerName val="0"/>
          <c:showPercent val="0"/>
          <c:showBubbleSize val="0"/>
        </c:dLbls>
        <c:gapWidth val="355"/>
        <c:overlap val="-70"/>
        <c:axId val="361334528"/>
        <c:axId val="361335312"/>
      </c:barChart>
      <c:catAx>
        <c:axId val="361334528"/>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61335312"/>
        <c:crosses val="autoZero"/>
        <c:auto val="1"/>
        <c:lblAlgn val="ctr"/>
        <c:lblOffset val="100"/>
        <c:noMultiLvlLbl val="0"/>
      </c:catAx>
      <c:valAx>
        <c:axId val="361335312"/>
        <c:scaling>
          <c:orientation val="minMax"/>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61334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5" l="0.70000000000000062" r="0.70000000000000062" t="0.750000000000005" header="0.30000000000000032" footer="0.30000000000000032"/>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47166455186478"/>
          <c:y val="0.26343230743315738"/>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S"/>
                </a:p>
              </c:txPr>
              <c:dLblPos val="inEnd"/>
              <c:showLegendKey val="0"/>
              <c:showVal val="1"/>
              <c:showCatName val="1"/>
              <c:showSerName val="0"/>
              <c:showPercent val="0"/>
              <c:showBubbleSize val="0"/>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S"/>
                </a:p>
              </c:txPr>
              <c:dLblPos val="inEnd"/>
              <c:showLegendKey val="0"/>
              <c:showVal val="1"/>
              <c:showCatName val="1"/>
              <c:showSerName val="0"/>
              <c:showPercent val="0"/>
              <c:showBubbleSize val="0"/>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S"/>
                </a:p>
              </c:txPr>
              <c:dLblPos val="inEnd"/>
              <c:showLegendKey val="0"/>
              <c:showVal val="1"/>
              <c:showCatName val="1"/>
              <c:showSerName val="0"/>
              <c:showPercent val="0"/>
              <c:showBubbleSize val="0"/>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S"/>
                </a:p>
              </c:txPr>
              <c:dLblPos val="inEnd"/>
              <c:showLegendKey val="0"/>
              <c:showVal val="1"/>
              <c:showCatName val="1"/>
              <c:showSerName val="0"/>
              <c:showPercent val="0"/>
              <c:showBubbleSize val="0"/>
            </c:dLbl>
            <c:dLbl>
              <c:idx val="6"/>
              <c:layout>
                <c:manualLayout>
                  <c:x val="-0.11898559037736177"/>
                  <c:y val="4.6790211829581888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S"/>
                </a:p>
              </c:txPr>
              <c:dLblPos val="inEnd"/>
              <c:showLegendKey val="0"/>
              <c:showVal val="1"/>
              <c:showCatName val="1"/>
              <c:showSerName val="0"/>
              <c:showPercent val="0"/>
              <c:showBubbleSize val="0"/>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S"/>
                </a:p>
              </c:txPr>
              <c:dLblPos val="inEnd"/>
              <c:showLegendKey val="0"/>
              <c:showVal val="1"/>
              <c:showCatName val="1"/>
              <c:showSerName val="0"/>
              <c:showPercent val="0"/>
              <c:showBubbleSize val="0"/>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S"/>
                </a:p>
              </c:txPr>
              <c:dLblPos val="inEnd"/>
              <c:showLegendKey val="0"/>
              <c:showVal val="1"/>
              <c:showCatName val="1"/>
              <c:showSerName val="0"/>
              <c:showPercent val="0"/>
              <c:showBubbleSize val="0"/>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S"/>
                </a:p>
              </c:txPr>
              <c:dLblPos val="inEnd"/>
              <c:showLegendKey val="0"/>
              <c:showVal val="1"/>
              <c:showCatName val="1"/>
              <c:showSerName val="0"/>
              <c:showPercent val="0"/>
              <c:showBubbleSize val="0"/>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S"/>
                </a:p>
              </c:txPr>
              <c:dLblPos val="inEnd"/>
              <c:showLegendKey val="0"/>
              <c:showVal val="1"/>
              <c:showCatName val="1"/>
              <c:showSerName val="0"/>
              <c:showPercent val="0"/>
              <c:showBubbleSize val="0"/>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555" l="0.70000000000000062" r="0.70000000000000062" t="0.75000000000000555" header="0.30000000000000032" footer="0.30000000000000032"/>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s-EC" sz="1400" b="1" i="0" baseline="0"/>
              <a:t>MOTIVO DE VIAJE DEL TURISTA</a:t>
            </a:r>
          </a:p>
        </c:rich>
      </c:tx>
      <c:overlay val="0"/>
    </c:title>
    <c:autoTitleDeleted val="0"/>
    <c:plotArea>
      <c:layout/>
      <c:barChart>
        <c:barDir val="col"/>
        <c:grouping val="clustered"/>
        <c:varyColors val="0"/>
        <c:ser>
          <c:idx val="0"/>
          <c:order val="0"/>
          <c:tx>
            <c:strRef>
              <c:f>'perfil-Motivo Viaje-2015'!$K$3</c:f>
              <c:strCache>
                <c:ptCount val="1"/>
                <c:pt idx="0">
                  <c:v>2014</c:v>
                </c:pt>
              </c:strCache>
            </c:strRef>
          </c:tx>
          <c:invertIfNegative val="0"/>
          <c:cat>
            <c:strRef>
              <c:f>'perfil-Motivo Viaje-2015'!$C$5:$C$17</c:f>
              <c:strCache>
                <c:ptCount val="13"/>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pt idx="7">
                  <c:v>Enseñanza y formación</c:v>
                </c:pt>
                <c:pt idx="8">
                  <c:v>Tratamientos de salud</c:v>
                </c:pt>
                <c:pt idx="9">
                  <c:v>Eventos deportivos</c:v>
                </c:pt>
                <c:pt idx="10">
                  <c:v>Compras</c:v>
                </c:pt>
                <c:pt idx="11">
                  <c:v>No informa</c:v>
                </c:pt>
                <c:pt idx="12">
                  <c:v>Otros</c:v>
                </c:pt>
              </c:strCache>
            </c:strRef>
          </c:cat>
          <c:val>
            <c:numRef>
              <c:f>'perfil-Motivo Viaje-2015'!$K$5:$K$17</c:f>
              <c:numCache>
                <c:formatCode>#,##0</c:formatCode>
                <c:ptCount val="13"/>
                <c:pt idx="0">
                  <c:v>18484.630589999968</c:v>
                </c:pt>
                <c:pt idx="1">
                  <c:v>19408.13392900004</c:v>
                </c:pt>
                <c:pt idx="2">
                  <c:v>5941.8221759999933</c:v>
                </c:pt>
                <c:pt idx="3">
                  <c:v>3434.4950699999981</c:v>
                </c:pt>
                <c:pt idx="4">
                  <c:v>1254.1661980000003</c:v>
                </c:pt>
                <c:pt idx="5">
                  <c:v>1043.6701149999999</c:v>
                </c:pt>
                <c:pt idx="6">
                  <c:v>279.54754600000001</c:v>
                </c:pt>
                <c:pt idx="7">
                  <c:v>429.73559699999993</c:v>
                </c:pt>
                <c:pt idx="8">
                  <c:v>389.499776</c:v>
                </c:pt>
                <c:pt idx="9">
                  <c:v>335.62633199999999</c:v>
                </c:pt>
                <c:pt idx="12">
                  <c:v>1281.6725959999999</c:v>
                </c:pt>
              </c:numCache>
            </c:numRef>
          </c:val>
        </c:ser>
        <c:ser>
          <c:idx val="1"/>
          <c:order val="1"/>
          <c:tx>
            <c:strRef>
              <c:f>'perfil-Motivo Viaje-2015'!$L$3</c:f>
              <c:strCache>
                <c:ptCount val="1"/>
                <c:pt idx="0">
                  <c:v>2015</c:v>
                </c:pt>
              </c:strCache>
            </c:strRef>
          </c:tx>
          <c:invertIfNegative val="0"/>
          <c:cat>
            <c:strRef>
              <c:f>'perfil-Motivo Viaje-2015'!$C$5:$C$17</c:f>
              <c:strCache>
                <c:ptCount val="13"/>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pt idx="7">
                  <c:v>Enseñanza y formación</c:v>
                </c:pt>
                <c:pt idx="8">
                  <c:v>Tratamientos de salud</c:v>
                </c:pt>
                <c:pt idx="9">
                  <c:v>Eventos deportivos</c:v>
                </c:pt>
                <c:pt idx="10">
                  <c:v>Compras</c:v>
                </c:pt>
                <c:pt idx="11">
                  <c:v>No informa</c:v>
                </c:pt>
                <c:pt idx="12">
                  <c:v>Otros</c:v>
                </c:pt>
              </c:strCache>
            </c:strRef>
          </c:cat>
          <c:val>
            <c:numRef>
              <c:f>'perfil-Motivo Viaje-2015'!$L$5:$L$17</c:f>
              <c:numCache>
                <c:formatCode>#,##0</c:formatCode>
                <c:ptCount val="13"/>
                <c:pt idx="0">
                  <c:v>14582.115569999949</c:v>
                </c:pt>
                <c:pt idx="1">
                  <c:v>23203.928379999987</c:v>
                </c:pt>
                <c:pt idx="2">
                  <c:v>4632.1667999999963</c:v>
                </c:pt>
                <c:pt idx="3">
                  <c:v>1229.5067799999997</c:v>
                </c:pt>
                <c:pt idx="4">
                  <c:v>1013.3860500000001</c:v>
                </c:pt>
                <c:pt idx="5">
                  <c:v>92.807240000000007</c:v>
                </c:pt>
                <c:pt idx="6">
                  <c:v>342.61894000000001</c:v>
                </c:pt>
                <c:pt idx="7">
                  <c:v>216.55100000000002</c:v>
                </c:pt>
                <c:pt idx="8">
                  <c:v>1062.7846100000002</c:v>
                </c:pt>
                <c:pt idx="9">
                  <c:v>312.58907999999997</c:v>
                </c:pt>
                <c:pt idx="10">
                  <c:v>507.54382000000004</c:v>
                </c:pt>
              </c:numCache>
            </c:numRef>
          </c:val>
        </c:ser>
        <c:dLbls>
          <c:showLegendKey val="0"/>
          <c:showVal val="0"/>
          <c:showCatName val="0"/>
          <c:showSerName val="0"/>
          <c:showPercent val="0"/>
          <c:showBubbleSize val="0"/>
        </c:dLbls>
        <c:gapWidth val="75"/>
        <c:axId val="363630664"/>
        <c:axId val="363633800"/>
      </c:barChart>
      <c:catAx>
        <c:axId val="363630664"/>
        <c:scaling>
          <c:orientation val="minMax"/>
        </c:scaling>
        <c:delete val="0"/>
        <c:axPos val="b"/>
        <c:numFmt formatCode="General" sourceLinked="0"/>
        <c:majorTickMark val="none"/>
        <c:minorTickMark val="none"/>
        <c:tickLblPos val="nextTo"/>
        <c:txPr>
          <a:bodyPr/>
          <a:lstStyle/>
          <a:p>
            <a:pPr>
              <a:defRPr sz="800"/>
            </a:pPr>
            <a:endParaRPr lang="es-ES"/>
          </a:p>
        </c:txPr>
        <c:crossAx val="363633800"/>
        <c:crosses val="autoZero"/>
        <c:auto val="1"/>
        <c:lblAlgn val="ctr"/>
        <c:lblOffset val="100"/>
        <c:noMultiLvlLbl val="0"/>
      </c:catAx>
      <c:valAx>
        <c:axId val="363633800"/>
        <c:scaling>
          <c:orientation val="minMax"/>
        </c:scaling>
        <c:delete val="0"/>
        <c:axPos val="l"/>
        <c:majorGridlines/>
        <c:numFmt formatCode="#,##0" sourceLinked="1"/>
        <c:majorTickMark val="none"/>
        <c:minorTickMark val="none"/>
        <c:tickLblPos val="nextTo"/>
        <c:spPr>
          <a:ln w="9525">
            <a:noFill/>
          </a:ln>
        </c:spPr>
        <c:crossAx val="363630664"/>
        <c:crosses val="autoZero"/>
        <c:crossBetween val="between"/>
      </c:valAx>
    </c:plotArea>
    <c:legend>
      <c:legendPos val="b"/>
      <c:overlay val="0"/>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6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S"/>
                </a:p>
              </c:txPr>
              <c:dLblPos val="inEnd"/>
              <c:showLegendKey val="0"/>
              <c:showVal val="1"/>
              <c:showCatName val="1"/>
              <c:showSerName val="0"/>
              <c:showPercent val="0"/>
              <c:showBubbleSize val="0"/>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S"/>
                </a:p>
              </c:txPr>
              <c:dLblPos val="inEnd"/>
              <c:showLegendKey val="0"/>
              <c:showVal val="1"/>
              <c:showCatName val="1"/>
              <c:showSerName val="0"/>
              <c:showPercent val="0"/>
              <c:showBubbleSize val="0"/>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userShapes r:id="rId3"/>
</c:chartSpace>
</file>

<file path=xl/charts/chart6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pattFill prst="ltUpDiag">
                <a:fgClr>
                  <a:schemeClr val="accent1"/>
                </a:fgClr>
                <a:bgClr>
                  <a:schemeClr val="accent1">
                    <a:lumMod val="20000"/>
                    <a:lumOff val="80000"/>
                  </a:schemeClr>
                </a:bgClr>
              </a:pattFill>
              <a:ln w="19050">
                <a:solidFill>
                  <a:schemeClr val="lt1"/>
                </a:solidFill>
              </a:ln>
              <a:effectLst>
                <a:innerShdw blurRad="114300">
                  <a:scrgbClr r="0" g="0" b="0"/>
                </a:innerShdw>
              </a:effectLst>
              <a:sp3d contourW="19050">
                <a:contourClr>
                  <a:schemeClr val="lt1"/>
                </a:contourClr>
              </a:sp3d>
            </c:spPr>
          </c:dPt>
          <c:dPt>
            <c:idx val="1"/>
            <c:bubble3D val="0"/>
            <c:spPr>
              <a:pattFill prst="ltUpDiag">
                <a:fgClr>
                  <a:schemeClr val="accent3"/>
                </a:fgClr>
                <a:bgClr>
                  <a:schemeClr val="accent3">
                    <a:lumMod val="20000"/>
                    <a:lumOff val="80000"/>
                  </a:schemeClr>
                </a:bgClr>
              </a:pattFill>
              <a:ln w="19050">
                <a:solidFill>
                  <a:schemeClr val="lt1"/>
                </a:solidFill>
              </a:ln>
              <a:effectLst>
                <a:innerShdw blurRad="114300">
                  <a:scrgbClr r="0" g="0" b="0"/>
                </a:innerShdw>
              </a:effectLst>
              <a:sp3d contourW="1905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'perfil-Razon llegada 2014'!$C$7:$C$8</c:f>
              <c:strCache>
                <c:ptCount val="2"/>
                <c:pt idx="0">
                  <c:v>Paso obligado por ser puerto de entrada</c:v>
                </c:pt>
                <c:pt idx="1">
                  <c:v>Destino escogido</c:v>
                </c:pt>
              </c:strCache>
            </c:strRef>
          </c:cat>
          <c:val>
            <c:numRef>
              <c:f>'perfil-Razon llegada 2014'!$K$7:$K$8</c:f>
              <c:numCache>
                <c:formatCode>0%</c:formatCode>
                <c:ptCount val="2"/>
                <c:pt idx="0">
                  <c:v>0.13571572905492613</c:v>
                </c:pt>
                <c:pt idx="1">
                  <c:v>0.86428427094507387</c:v>
                </c:pt>
              </c:numCache>
            </c:numRef>
          </c:val>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533" l="0.70000000000000062" r="0.70000000000000062" t="0.75000000000000533" header="0.30000000000000032" footer="0.30000000000000032"/>
    <c:pageSetup/>
  </c:printSettings>
  <c:userShapes r:id="rId3"/>
</c:chartSpace>
</file>

<file path=xl/charts/chart6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s-EC" sz="1400" b="1" i="0" baseline="0"/>
              <a:t>RAZÓN PRINCIPAL DE</a:t>
            </a:r>
            <a:endParaRPr lang="es-EC" sz="1400"/>
          </a:p>
          <a:p>
            <a:pPr>
              <a:defRPr sz="1400"/>
            </a:pPr>
            <a:r>
              <a:rPr lang="es-EC" sz="1400" b="1" i="0" baseline="0"/>
              <a:t>LLEGADAS A QUITO</a:t>
            </a:r>
          </a:p>
          <a:p>
            <a:pPr>
              <a:defRPr sz="1400"/>
            </a:pPr>
            <a:r>
              <a:rPr lang="es-EC" sz="1400" b="1" i="0" baseline="0"/>
              <a:t>2012-2013</a:t>
            </a:r>
            <a:endParaRPr lang="es-EC" sz="1400"/>
          </a:p>
        </c:rich>
      </c:tx>
      <c:overlay val="0"/>
    </c:title>
    <c:autoTitleDeleted val="0"/>
    <c:plotArea>
      <c:layout>
        <c:manualLayout>
          <c:layoutTarget val="inner"/>
          <c:xMode val="edge"/>
          <c:yMode val="edge"/>
          <c:x val="8.1236188395265724E-2"/>
          <c:y val="0.40677170947329017"/>
          <c:w val="0.59505258596717225"/>
          <c:h val="0.37571241052123855"/>
        </c:manualLayout>
      </c:layout>
      <c:barChart>
        <c:barDir val="col"/>
        <c:grouping val="clustered"/>
        <c:varyColors val="0"/>
        <c:ser>
          <c:idx val="0"/>
          <c:order val="0"/>
          <c:tx>
            <c:strRef>
              <c:f>'perfil-Razon llegada 2014'!$I$5</c:f>
              <c:strCache>
                <c:ptCount val="1"/>
                <c:pt idx="0">
                  <c:v>2013</c:v>
                </c:pt>
              </c:strCache>
            </c:strRef>
          </c:tx>
          <c:invertIfNegative val="0"/>
          <c:cat>
            <c:strRef>
              <c:f>'perfil-Razon llegada 2014'!$C$7:$C$8</c:f>
              <c:strCache>
                <c:ptCount val="2"/>
                <c:pt idx="0">
                  <c:v>Paso obligado por ser puerto de entrada</c:v>
                </c:pt>
                <c:pt idx="1">
                  <c:v>Destino escogido</c:v>
                </c:pt>
              </c:strCache>
            </c:strRef>
          </c:cat>
          <c:val>
            <c:numRef>
              <c:f>'perfil-Razon llegada 2014'!$I$7:$I$8</c:f>
              <c:numCache>
                <c:formatCode>_(* #,##0_);_(* \(#,##0\);_(* "-"??_);_(@_)</c:formatCode>
                <c:ptCount val="2"/>
                <c:pt idx="0">
                  <c:v>7467.0033703230229</c:v>
                </c:pt>
                <c:pt idx="1">
                  <c:v>47358.842842848804</c:v>
                </c:pt>
              </c:numCache>
            </c:numRef>
          </c:val>
        </c:ser>
        <c:ser>
          <c:idx val="1"/>
          <c:order val="1"/>
          <c:tx>
            <c:strRef>
              <c:f>'perfil-Razon llegada 2014'!$J$5</c:f>
              <c:strCache>
                <c:ptCount val="1"/>
                <c:pt idx="0">
                  <c:v>2014</c:v>
                </c:pt>
              </c:strCache>
            </c:strRef>
          </c:tx>
          <c:invertIfNegative val="0"/>
          <c:cat>
            <c:strRef>
              <c:f>'perfil-Razon llegada 2014'!$C$7:$C$8</c:f>
              <c:strCache>
                <c:ptCount val="2"/>
                <c:pt idx="0">
                  <c:v>Paso obligado por ser puerto de entrada</c:v>
                </c:pt>
                <c:pt idx="1">
                  <c:v>Destino escogido</c:v>
                </c:pt>
              </c:strCache>
            </c:strRef>
          </c:cat>
          <c:val>
            <c:numRef>
              <c:f>'perfil-Razon llegada 2014'!$J$7:$J$8</c:f>
              <c:numCache>
                <c:formatCode>#,##0</c:formatCode>
                <c:ptCount val="2"/>
                <c:pt idx="0">
                  <c:v>7095.6254519999993</c:v>
                </c:pt>
                <c:pt idx="1">
                  <c:v>45187.374472999829</c:v>
                </c:pt>
              </c:numCache>
            </c:numRef>
          </c:val>
        </c:ser>
        <c:dLbls>
          <c:showLegendKey val="0"/>
          <c:showVal val="0"/>
          <c:showCatName val="0"/>
          <c:showSerName val="0"/>
          <c:showPercent val="0"/>
          <c:showBubbleSize val="0"/>
        </c:dLbls>
        <c:gapWidth val="75"/>
        <c:axId val="363642032"/>
        <c:axId val="363632624"/>
      </c:barChart>
      <c:catAx>
        <c:axId val="363642032"/>
        <c:scaling>
          <c:orientation val="minMax"/>
        </c:scaling>
        <c:delete val="0"/>
        <c:axPos val="b"/>
        <c:numFmt formatCode="General" sourceLinked="0"/>
        <c:majorTickMark val="none"/>
        <c:minorTickMark val="none"/>
        <c:tickLblPos val="nextTo"/>
        <c:crossAx val="363632624"/>
        <c:crosses val="autoZero"/>
        <c:auto val="1"/>
        <c:lblAlgn val="ctr"/>
        <c:lblOffset val="100"/>
        <c:noMultiLvlLbl val="0"/>
      </c:catAx>
      <c:valAx>
        <c:axId val="363632624"/>
        <c:scaling>
          <c:orientation val="minMax"/>
        </c:scaling>
        <c:delete val="0"/>
        <c:axPos val="l"/>
        <c:majorGridlines/>
        <c:numFmt formatCode="_(* #,##0_);_(* \(#,##0\);_(* &quot;-&quot;??_);_(@_)" sourceLinked="1"/>
        <c:majorTickMark val="none"/>
        <c:minorTickMark val="none"/>
        <c:tickLblPos val="nextTo"/>
        <c:spPr>
          <a:ln w="9525">
            <a:noFill/>
          </a:ln>
        </c:spPr>
        <c:crossAx val="363642032"/>
        <c:crosses val="autoZero"/>
        <c:crossBetween val="between"/>
      </c:valAx>
    </c:plotArea>
    <c:legend>
      <c:legendPos val="b"/>
      <c:layout>
        <c:manualLayout>
          <c:xMode val="edge"/>
          <c:yMode val="edge"/>
          <c:x val="8.6262857360210637E-2"/>
          <c:y val="0.1884306397184223"/>
          <c:w val="0.12245570632661024"/>
          <c:h val="0.11110853078849015"/>
        </c:manualLayout>
      </c:layout>
      <c:overlay val="0"/>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6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¿CÓMO SE ENTERA SOBRE QUITO?</a:t>
            </a:r>
            <a:endParaRPr lang="es-EC">
              <a:effectLst/>
            </a:endParaRP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dPt>
          <c:dLbls>
            <c:dLbl>
              <c:idx val="0"/>
              <c:layout>
                <c:manualLayout>
                  <c:x val="-0.12162013174537034"/>
                  <c:y val="0.10913105861767274"/>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1"/>
              <c:layout>
                <c:manualLayout>
                  <c:x val="4.1343919753763232E-2"/>
                  <c:y val="-4.0341090696996318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2"/>
              <c:layout>
                <c:manualLayout>
                  <c:x val="3.4544337946614677E-2"/>
                  <c:y val="-3.733426655001458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3"/>
              <c:layout>
                <c:manualLayout>
                  <c:x val="4.7060879228536474E-2"/>
                  <c:y val="-4.4026829979585888E-3"/>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4"/>
              <c:layout>
                <c:manualLayout>
                  <c:x val="0.18968642847220699"/>
                  <c:y val="-0.15947856517935258"/>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5"/>
              <c:layout>
                <c:manualLayout>
                  <c:x val="-4.492634103188356E-2"/>
                  <c:y val="7.749384660250802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6"/>
              <c:layout>
                <c:manualLayout>
                  <c:x val="-4.3699105856893246E-2"/>
                  <c:y val="1.1717002041411489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7"/>
              <c:layout>
                <c:manualLayout>
                  <c:x val="-2.1823525541201584E-3"/>
                  <c:y val="-7.165517643627882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8"/>
              <c:layout>
                <c:manualLayout>
                  <c:x val="6.1675549609223605E-2"/>
                  <c:y val="-4.2031379410906997E-2"/>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'perfil-Medio Info-2015'!$C$21:$C$29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Info-2015'!$M$21:$M$29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533" l="0.70000000000000062" r="0.70000000000000062" t="0.75000000000000533" header="0.30000000000000032" footer="0.30000000000000032"/>
    <c:pageSetup/>
  </c:printSettings>
  <c:userShapes r:id="rId3"/>
</c:chartSpace>
</file>

<file path=xl/charts/chart6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r>
              <a:rPr lang="es-EC" sz="1200"/>
              <a:t>MEDIO DE INFORMACIÓN</a:t>
            </a:r>
          </a:p>
          <a:p>
            <a:pPr>
              <a:defRPr sz="1200"/>
            </a:pPr>
            <a:r>
              <a:rPr lang="es-EC" sz="1200"/>
              <a:t>DEL TURISTA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endParaRPr lang="es-ES"/>
        </a:p>
      </c:txPr>
    </c:title>
    <c:autoTitleDeleted val="0"/>
    <c:plotArea>
      <c:layout/>
      <c:barChart>
        <c:barDir val="col"/>
        <c:grouping val="clustered"/>
        <c:varyColors val="0"/>
        <c:ser>
          <c:idx val="0"/>
          <c:order val="0"/>
          <c:tx>
            <c:strRef>
              <c:f>'perfil-Medio Info-2015'!$J$19</c:f>
              <c:strCache>
                <c:ptCount val="1"/>
                <c:pt idx="0">
                  <c:v>2014</c:v>
                </c:pt>
              </c:strCache>
            </c:strRef>
          </c:tx>
          <c:spPr>
            <a:solidFill>
              <a:schemeClr val="accent1">
                <a:alpha val="85000"/>
              </a:schemeClr>
            </a:solidFill>
            <a:ln w="9525" cap="flat" cmpd="sng" algn="ctr">
              <a:solidFill>
                <a:schemeClr val="lt1">
                  <a:alpha val="50000"/>
                </a:schemeClr>
              </a:solidFill>
              <a:round/>
            </a:ln>
            <a:effectLst/>
          </c:spPr>
          <c:invertIfNegative val="0"/>
          <c:cat>
            <c:strRef>
              <c:f>'perfil-Medio Info-2015'!$C$21:$C$30</c:f>
              <c:strCache>
                <c:ptCount val="10"/>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pt idx="9">
                  <c:v>No informa</c:v>
                </c:pt>
              </c:strCache>
            </c:strRef>
          </c:cat>
          <c:val>
            <c:numRef>
              <c:f>'perfil-Medio Info-2015'!$J$21:$J$30</c:f>
              <c:numCache>
                <c:formatCode>0</c:formatCode>
                <c:ptCount val="10"/>
                <c:pt idx="0">
                  <c:v>19501.883845000051</c:v>
                </c:pt>
                <c:pt idx="1">
                  <c:v>2471.3890039999997</c:v>
                </c:pt>
                <c:pt idx="2">
                  <c:v>2295.2096409999999</c:v>
                </c:pt>
                <c:pt idx="3">
                  <c:v>597.55937699999993</c:v>
                </c:pt>
                <c:pt idx="4">
                  <c:v>14784.496913999968</c:v>
                </c:pt>
                <c:pt idx="5">
                  <c:v>10234.717647999996</c:v>
                </c:pt>
                <c:pt idx="6">
                  <c:v>696.993922</c:v>
                </c:pt>
                <c:pt idx="7">
                  <c:v>387.14857900000004</c:v>
                </c:pt>
                <c:pt idx="8">
                  <c:v>1313.6009950000005</c:v>
                </c:pt>
              </c:numCache>
            </c:numRef>
          </c:val>
        </c:ser>
        <c:ser>
          <c:idx val="1"/>
          <c:order val="1"/>
          <c:tx>
            <c:strRef>
              <c:f>'perfil-Medio Info-2015'!$K$19</c:f>
              <c:strCache>
                <c:ptCount val="1"/>
                <c:pt idx="0">
                  <c:v>2015</c:v>
                </c:pt>
              </c:strCache>
            </c:strRef>
          </c:tx>
          <c:spPr>
            <a:solidFill>
              <a:schemeClr val="accent2">
                <a:alpha val="85000"/>
              </a:schemeClr>
            </a:solidFill>
            <a:ln w="9525" cap="flat" cmpd="sng" algn="ctr">
              <a:solidFill>
                <a:schemeClr val="lt1">
                  <a:alpha val="50000"/>
                </a:schemeClr>
              </a:solidFill>
              <a:round/>
            </a:ln>
            <a:effectLst/>
          </c:spPr>
          <c:invertIfNegative val="0"/>
          <c:cat>
            <c:strRef>
              <c:f>'perfil-Medio Info-2015'!$C$21:$C$30</c:f>
              <c:strCache>
                <c:ptCount val="10"/>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pt idx="9">
                  <c:v>No informa</c:v>
                </c:pt>
              </c:strCache>
            </c:strRef>
          </c:cat>
          <c:val>
            <c:numRef>
              <c:f>'perfil-Medio Info-2015'!$K$21:$K$30</c:f>
              <c:numCache>
                <c:formatCode>0</c:formatCode>
                <c:ptCount val="10"/>
                <c:pt idx="0">
                  <c:v>17497.714020000003</c:v>
                </c:pt>
                <c:pt idx="1">
                  <c:v>1562.1116799999998</c:v>
                </c:pt>
                <c:pt idx="2">
                  <c:v>1524.1222899999996</c:v>
                </c:pt>
                <c:pt idx="3">
                  <c:v>1519.82437</c:v>
                </c:pt>
                <c:pt idx="4">
                  <c:v>19371.083789999917</c:v>
                </c:pt>
                <c:pt idx="5">
                  <c:v>4317.7779699999955</c:v>
                </c:pt>
                <c:pt idx="6">
                  <c:v>156.20711</c:v>
                </c:pt>
                <c:pt idx="7">
                  <c:v>388.22586000000001</c:v>
                </c:pt>
                <c:pt idx="8">
                  <c:v>858.93117999999981</c:v>
                </c:pt>
              </c:numCache>
            </c:numRef>
          </c:val>
        </c:ser>
        <c:dLbls>
          <c:showLegendKey val="0"/>
          <c:showVal val="0"/>
          <c:showCatName val="0"/>
          <c:showSerName val="0"/>
          <c:showPercent val="0"/>
          <c:showBubbleSize val="0"/>
        </c:dLbls>
        <c:gapWidth val="65"/>
        <c:axId val="363637328"/>
        <c:axId val="363633016"/>
      </c:barChart>
      <c:catAx>
        <c:axId val="363637328"/>
        <c:scaling>
          <c:orientation val="minMax"/>
        </c:scaling>
        <c:delete val="0"/>
        <c:axPos val="b"/>
        <c:numFmt formatCode="General" sourceLinked="0"/>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700" b="0" i="0" u="none" strike="noStrike" kern="1200" cap="all" baseline="0">
                <a:solidFill>
                  <a:schemeClr val="dk1">
                    <a:lumMod val="75000"/>
                    <a:lumOff val="25000"/>
                  </a:schemeClr>
                </a:solidFill>
                <a:latin typeface="+mn-lt"/>
                <a:ea typeface="+mn-ea"/>
                <a:cs typeface="+mn-cs"/>
              </a:defRPr>
            </a:pPr>
            <a:endParaRPr lang="es-ES"/>
          </a:p>
        </c:txPr>
        <c:crossAx val="363633016"/>
        <c:crosses val="autoZero"/>
        <c:auto val="1"/>
        <c:lblAlgn val="ctr"/>
        <c:lblOffset val="100"/>
        <c:noMultiLvlLbl val="0"/>
      </c:catAx>
      <c:valAx>
        <c:axId val="3636330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363637328"/>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S"/>
    </a:p>
  </c:txPr>
  <c:printSettings>
    <c:headerFooter/>
    <c:pageMargins b="0.750000000000005" l="0.70000000000000062" r="0.70000000000000062" t="0.750000000000005"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Principales mercados emisores UIO</a:t>
            </a:r>
          </a:p>
          <a:p>
            <a:pPr>
              <a:defRPr/>
            </a:pPr>
            <a:r>
              <a:rPr lang="es-EC"/>
              <a:t>- participación 2015 -</a:t>
            </a:r>
          </a:p>
        </c:rich>
      </c:tx>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ES"/>
                </a:p>
              </c:txPr>
              <c:dLblPos val="outEnd"/>
              <c:showLegendKey val="0"/>
              <c:showVal val="1"/>
              <c:showCatName val="1"/>
              <c:showSerName val="0"/>
              <c:showPercent val="0"/>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S"/>
                </a:p>
              </c:txPr>
              <c:dLblPos val="outEnd"/>
              <c:showLegendKey val="0"/>
              <c:showVal val="1"/>
              <c:showCatName val="1"/>
              <c:showSerName val="0"/>
              <c:showPercent val="0"/>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s-ES"/>
                </a:p>
              </c:txPr>
              <c:dLblPos val="outEnd"/>
              <c:showLegendKey val="0"/>
              <c:showVal val="1"/>
              <c:showCatName val="1"/>
              <c:showSerName val="0"/>
              <c:showPercent val="0"/>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S"/>
                </a:p>
              </c:txPr>
              <c:dLblPos val="outEnd"/>
              <c:showLegendKey val="0"/>
              <c:showVal val="1"/>
              <c:showCatName val="1"/>
              <c:showSerName val="0"/>
              <c:showPercent val="0"/>
              <c:showBubbleSize val="0"/>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s-ES"/>
                </a:p>
              </c:txPr>
              <c:dLblPos val="outEnd"/>
              <c:showLegendKey val="0"/>
              <c:showVal val="1"/>
              <c:showCatName val="1"/>
              <c:showSerName val="0"/>
              <c:showPercent val="0"/>
              <c:showBubbleSize val="0"/>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S"/>
                </a:p>
              </c:txPr>
              <c:dLblPos val="outEnd"/>
              <c:showLegendKey val="0"/>
              <c:showVal val="1"/>
              <c:showCatName val="1"/>
              <c:showSerName val="0"/>
              <c:showPercent val="0"/>
              <c:showBubbleSize val="0"/>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9"/>
              <c:layout>
                <c:manualLayout>
                  <c:x val="3.487179487179487E-2"/>
                  <c:y val="-3.808424004902698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Lst>
            </c:dLbl>
            <c:spPr>
              <a:noFill/>
              <a:ln>
                <a:noFill/>
              </a:ln>
              <a:effectLst/>
            </c:sp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nacionalidad'!$C$52:$C$61</c:f>
              <c:strCache>
                <c:ptCount val="10"/>
                <c:pt idx="0">
                  <c:v>Estados Unidos</c:v>
                </c:pt>
                <c:pt idx="1">
                  <c:v>Colombia</c:v>
                </c:pt>
                <c:pt idx="2">
                  <c:v>Ecuador</c:v>
                </c:pt>
                <c:pt idx="3">
                  <c:v>España</c:v>
                </c:pt>
                <c:pt idx="4">
                  <c:v>Venezuela</c:v>
                </c:pt>
                <c:pt idx="5">
                  <c:v>Canadá</c:v>
                </c:pt>
                <c:pt idx="6">
                  <c:v>Alemania</c:v>
                </c:pt>
                <c:pt idx="7">
                  <c:v>Argentina</c:v>
                </c:pt>
                <c:pt idx="8">
                  <c:v>Reino Unido</c:v>
                </c:pt>
                <c:pt idx="9">
                  <c:v>Francia</c:v>
                </c:pt>
              </c:strCache>
            </c:strRef>
          </c:cat>
          <c:val>
            <c:numRef>
              <c:f>'Llegadas x nacionalidad'!$GE$52:$GE$61</c:f>
              <c:numCache>
                <c:formatCode>0%</c:formatCode>
                <c:ptCount val="10"/>
                <c:pt idx="0">
                  <c:v>0.22898282045417567</c:v>
                </c:pt>
                <c:pt idx="1">
                  <c:v>8.1104916424787024E-2</c:v>
                </c:pt>
                <c:pt idx="2">
                  <c:v>9.214317545725273E-2</c:v>
                </c:pt>
                <c:pt idx="3">
                  <c:v>6.1252354937056275E-2</c:v>
                </c:pt>
                <c:pt idx="4">
                  <c:v>7.0162328552329706E-2</c:v>
                </c:pt>
                <c:pt idx="5">
                  <c:v>3.0266747463505841E-2</c:v>
                </c:pt>
                <c:pt idx="6">
                  <c:v>2.6281804913359536E-2</c:v>
                </c:pt>
                <c:pt idx="7">
                  <c:v>3.3517091125158861E-2</c:v>
                </c:pt>
                <c:pt idx="8">
                  <c:v>2.4629222676245965E-2</c:v>
                </c:pt>
                <c:pt idx="9">
                  <c:v>1.927924189300392E-2</c:v>
                </c:pt>
              </c:numCache>
            </c:numRef>
          </c:val>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047734390946146E-2"/>
          <c:y val="0.42921474494153133"/>
          <c:w val="0.76176267440254197"/>
          <c:h val="0.5624631037199872"/>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S"/>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 2014'!$C$3:$C$5</c:f>
              <c:strCache>
                <c:ptCount val="3"/>
                <c:pt idx="0">
                  <c:v>Solo</c:v>
                </c:pt>
                <c:pt idx="1">
                  <c:v>Con Familia</c:v>
                </c:pt>
                <c:pt idx="2">
                  <c:v>Con amigos</c:v>
                </c:pt>
              </c:strCache>
            </c:strRef>
          </c:cat>
          <c:val>
            <c:numRef>
              <c:f>'perfil-viaja con 2014'!$K$3:$K$5</c:f>
              <c:numCache>
                <c:formatCode>0%</c:formatCode>
                <c:ptCount val="3"/>
                <c:pt idx="0">
                  <c:v>0.40632036708823199</c:v>
                </c:pt>
                <c:pt idx="1">
                  <c:v>0.34978168519850861</c:v>
                </c:pt>
                <c:pt idx="2">
                  <c:v>0.10685831394553431</c:v>
                </c:pt>
              </c:numCache>
            </c:numRef>
          </c:val>
        </c:ser>
        <c:dLbls>
          <c:dLblPos val="inEnd"/>
          <c:showLegendKey val="0"/>
          <c:showVal val="0"/>
          <c:showCatName val="1"/>
          <c:showSerName val="0"/>
          <c:showPercent val="0"/>
          <c:showBubbleSize val="0"/>
          <c:showLeaderLines val="0"/>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533" l="0.70000000000000062" r="0.70000000000000062" t="0.75000000000000533" header="0.30000000000000032" footer="0.30000000000000032"/>
    <c:pageSetup/>
  </c:printSettings>
  <c:userShapes r:id="rId3"/>
</c:chartSpace>
</file>

<file path=xl/charts/chart7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CON QUIÉN VIAJA EL</a:t>
            </a:r>
          </a:p>
          <a:p>
            <a:pPr>
              <a:defRPr/>
            </a:pPr>
            <a:r>
              <a:rPr lang="es-EC"/>
              <a:t>VISITANTE DE QUITO?</a:t>
            </a:r>
          </a:p>
          <a:p>
            <a:pPr>
              <a:defRPr/>
            </a:pPr>
            <a:r>
              <a:rPr lang="es-EC"/>
              <a:t>2012-2013</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6560394116717565E-2"/>
          <c:y val="0.23532110563024855"/>
          <c:w val="0.75890234113627197"/>
          <c:h val="0.57248908072620752"/>
        </c:manualLayout>
      </c:layout>
      <c:bar3DChart>
        <c:barDir val="col"/>
        <c:grouping val="clustered"/>
        <c:varyColors val="0"/>
        <c:ser>
          <c:idx val="0"/>
          <c:order val="0"/>
          <c:tx>
            <c:strRef>
              <c:f>'perfil-viaja con 2014'!$C$3</c:f>
              <c:strCache>
                <c:ptCount val="1"/>
                <c:pt idx="0">
                  <c:v>Solo</c:v>
                </c:pt>
              </c:strCache>
            </c:strRef>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p3d contourW="9525">
              <a:contourClr>
                <a:schemeClr val="accent1">
                  <a:shade val="95000"/>
                </a:schemeClr>
              </a:contourClr>
            </a:sp3d>
          </c:spPr>
          <c:invertIfNegative val="0"/>
          <c:cat>
            <c:strRef>
              <c:f>'perfil-viaja con 2014'!$I$2:$J$2</c:f>
              <c:strCache>
                <c:ptCount val="2"/>
                <c:pt idx="0">
                  <c:v>2013 junio</c:v>
                </c:pt>
                <c:pt idx="1">
                  <c:v>2014 agosto </c:v>
                </c:pt>
              </c:strCache>
            </c:strRef>
          </c:cat>
          <c:val>
            <c:numRef>
              <c:f>'perfil-viaja con 2014'!$I$3:$J$3</c:f>
              <c:numCache>
                <c:formatCode>_(* #,##0_);_(* \(#,##0\);_(* "-"??_);_(@_)</c:formatCode>
                <c:ptCount val="2"/>
                <c:pt idx="0">
                  <c:v>22535.858875717491</c:v>
                </c:pt>
                <c:pt idx="1">
                  <c:v>21243.647722000023</c:v>
                </c:pt>
              </c:numCache>
            </c:numRef>
          </c:val>
        </c:ser>
        <c:ser>
          <c:idx val="1"/>
          <c:order val="1"/>
          <c:tx>
            <c:strRef>
              <c:f>'perfil-viaja con 2014'!$C$4</c:f>
              <c:strCache>
                <c:ptCount val="1"/>
                <c:pt idx="0">
                  <c:v>Con Familia</c:v>
                </c:pt>
              </c:strCache>
            </c:strRef>
          </c:tx>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p3d contourW="9525">
              <a:contourClr>
                <a:schemeClr val="accent2">
                  <a:shade val="95000"/>
                </a:schemeClr>
              </a:contourClr>
            </a:sp3d>
          </c:spPr>
          <c:invertIfNegative val="0"/>
          <c:cat>
            <c:strRef>
              <c:f>'perfil-viaja con 2014'!$I$2:$J$2</c:f>
              <c:strCache>
                <c:ptCount val="2"/>
                <c:pt idx="0">
                  <c:v>2013 junio</c:v>
                </c:pt>
                <c:pt idx="1">
                  <c:v>2014 agosto </c:v>
                </c:pt>
              </c:strCache>
            </c:strRef>
          </c:cat>
          <c:val>
            <c:numRef>
              <c:f>'perfil-viaja con 2014'!$I$4:$J$4</c:f>
              <c:numCache>
                <c:formatCode>_(* #,##0_);_(* \(#,##0\);_(* "-"??_);_(@_)</c:formatCode>
                <c:ptCount val="2"/>
                <c:pt idx="0">
                  <c:v>14832.094800228568</c:v>
                </c:pt>
                <c:pt idx="1">
                  <c:v>18287.635821000014</c:v>
                </c:pt>
              </c:numCache>
            </c:numRef>
          </c:val>
        </c:ser>
        <c:ser>
          <c:idx val="2"/>
          <c:order val="2"/>
          <c:tx>
            <c:strRef>
              <c:f>'perfil-viaja con 2014'!$C$5</c:f>
              <c:strCache>
                <c:ptCount val="1"/>
                <c:pt idx="0">
                  <c:v>Con amigos</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a:sp3d contourW="9525">
              <a:contourClr>
                <a:schemeClr val="accent3">
                  <a:shade val="95000"/>
                </a:schemeClr>
              </a:contourClr>
            </a:sp3d>
          </c:spPr>
          <c:invertIfNegative val="0"/>
          <c:cat>
            <c:strRef>
              <c:f>'perfil-viaja con 2014'!$I$2:$J$2</c:f>
              <c:strCache>
                <c:ptCount val="2"/>
                <c:pt idx="0">
                  <c:v>2013 junio</c:v>
                </c:pt>
                <c:pt idx="1">
                  <c:v>2014 agosto </c:v>
                </c:pt>
              </c:strCache>
            </c:strRef>
          </c:cat>
          <c:val>
            <c:numRef>
              <c:f>'perfil-viaja con 2014'!$I$5:$J$5</c:f>
              <c:numCache>
                <c:formatCode>_(* #,##0_);_(* \(#,##0\);_(* "-"??_);_(@_)</c:formatCode>
                <c:ptCount val="2"/>
                <c:pt idx="0">
                  <c:v>2128.7798255194152</c:v>
                </c:pt>
                <c:pt idx="1">
                  <c:v>5586.8732200000013</c:v>
                </c:pt>
              </c:numCache>
            </c:numRef>
          </c:val>
        </c:ser>
        <c:dLbls>
          <c:showLegendKey val="0"/>
          <c:showVal val="0"/>
          <c:showCatName val="0"/>
          <c:showSerName val="0"/>
          <c:showPercent val="0"/>
          <c:showBubbleSize val="0"/>
        </c:dLbls>
        <c:gapWidth val="150"/>
        <c:shape val="box"/>
        <c:axId val="363634584"/>
        <c:axId val="363642424"/>
        <c:axId val="0"/>
      </c:bar3DChart>
      <c:catAx>
        <c:axId val="363634584"/>
        <c:scaling>
          <c:orientation val="minMax"/>
        </c:scaling>
        <c:delete val="0"/>
        <c:axPos val="b"/>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363642424"/>
        <c:crosses val="autoZero"/>
        <c:auto val="1"/>
        <c:lblAlgn val="ctr"/>
        <c:lblOffset val="100"/>
        <c:noMultiLvlLbl val="0"/>
      </c:catAx>
      <c:valAx>
        <c:axId val="36364242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363634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5" l="0.70000000000000062" r="0.70000000000000062" t="0.750000000000005" header="0.30000000000000032" footer="0.30000000000000032"/>
    <c:pageSetup/>
  </c:printSettings>
  <c:userShapes r:id="rId3"/>
</c:chartSpace>
</file>

<file path=xl/charts/chart7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S"/>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533" l="0.70000000000000062" r="0.70000000000000062" t="0.75000000000000533" header="0.30000000000000032" footer="0.30000000000000032"/>
    <c:pageSetup/>
  </c:printSettings>
  <c:userShapes r:id="rId3"/>
</c:chartSpace>
</file>

<file path=xl/charts/chart7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C"/>
              <a:t>¿CÓMO EL TURISTA</a:t>
            </a:r>
          </a:p>
          <a:p>
            <a:pPr>
              <a:defRPr/>
            </a:pPr>
            <a:r>
              <a:rPr lang="es-EC"/>
              <a:t>ORGANIZA SU VIAJE?</a:t>
            </a:r>
          </a:p>
        </c:rich>
      </c:tx>
      <c:overlay val="0"/>
    </c:title>
    <c:autoTitleDeleted val="0"/>
    <c:view3D>
      <c:rotX val="15"/>
      <c:rotY val="20"/>
      <c:rAngAx val="0"/>
    </c:view3D>
    <c:floor>
      <c:thickness val="0"/>
    </c:floor>
    <c:sideWall>
      <c:thickness val="0"/>
    </c:sideWall>
    <c:backWall>
      <c:thickness val="0"/>
    </c:backWall>
    <c:plotArea>
      <c:layout>
        <c:manualLayout>
          <c:layoutTarget val="inner"/>
          <c:xMode val="edge"/>
          <c:yMode val="edge"/>
          <c:x val="0.10563786434590414"/>
          <c:y val="0.23279727623604371"/>
          <c:w val="0.7364673988119852"/>
          <c:h val="0.57564501676260194"/>
        </c:manualLayout>
      </c:layout>
      <c:bar3DChart>
        <c:barDir val="col"/>
        <c:grouping val="clustered"/>
        <c:varyColors val="0"/>
        <c:ser>
          <c:idx val="0"/>
          <c:order val="0"/>
          <c:tx>
            <c:strRef>
              <c:f>'perfil-Organiza viaje'!$C$3</c:f>
              <c:strCache>
                <c:ptCount val="1"/>
                <c:pt idx="0">
                  <c:v>Agencias de viaje</c:v>
                </c:pt>
              </c:strCache>
            </c:strRef>
          </c:tx>
          <c:invertIfNegative val="0"/>
          <c:cat>
            <c:strRef>
              <c:f>'perfil-Organiza viaje'!$J$2:$K$2</c:f>
              <c:strCache>
                <c:ptCount val="2"/>
                <c:pt idx="0">
                  <c:v>2014 agosto</c:v>
                </c:pt>
                <c:pt idx="1">
                  <c:v>2015 agosto</c:v>
                </c:pt>
              </c:strCache>
            </c:strRef>
          </c:cat>
          <c:val>
            <c:numRef>
              <c:f>'perfil-Organiza viaje'!$J$3:$K$3</c:f>
              <c:numCache>
                <c:formatCode>#,##0</c:formatCode>
                <c:ptCount val="2"/>
                <c:pt idx="0" formatCode="_(* #,##0_);_(* \(#,##0\);_(* &quot;-&quot;??_);_(@_)">
                  <c:v>1648.0234559999999</c:v>
                </c:pt>
                <c:pt idx="1">
                  <c:v>3623.3387499999963</c:v>
                </c:pt>
              </c:numCache>
            </c:numRef>
          </c:val>
        </c:ser>
        <c:ser>
          <c:idx val="1"/>
          <c:order val="1"/>
          <c:tx>
            <c:strRef>
              <c:f>'perfil-Organiza viaje'!$C$4</c:f>
              <c:strCache>
                <c:ptCount val="1"/>
                <c:pt idx="0">
                  <c:v>Cuenta Propia</c:v>
                </c:pt>
              </c:strCache>
            </c:strRef>
          </c:tx>
          <c:invertIfNegative val="0"/>
          <c:cat>
            <c:strRef>
              <c:f>'perfil-Organiza viaje'!$J$2:$K$2</c:f>
              <c:strCache>
                <c:ptCount val="2"/>
                <c:pt idx="0">
                  <c:v>2014 agosto</c:v>
                </c:pt>
                <c:pt idx="1">
                  <c:v>2015 agosto</c:v>
                </c:pt>
              </c:strCache>
            </c:strRef>
          </c:cat>
          <c:val>
            <c:numRef>
              <c:f>'perfil-Organiza viaje'!$J$4:$K$4</c:f>
              <c:numCache>
                <c:formatCode>#,##0</c:formatCode>
                <c:ptCount val="2"/>
                <c:pt idx="0" formatCode="_(* #,##0_);_(* \(#,##0\);_(* &quot;-&quot;??_);_(@_)">
                  <c:v>50634.976468999746</c:v>
                </c:pt>
                <c:pt idx="1">
                  <c:v>43572.659519999717</c:v>
                </c:pt>
              </c:numCache>
            </c:numRef>
          </c:val>
        </c:ser>
        <c:dLbls>
          <c:showLegendKey val="0"/>
          <c:showVal val="0"/>
          <c:showCatName val="0"/>
          <c:showSerName val="0"/>
          <c:showPercent val="0"/>
          <c:showBubbleSize val="0"/>
        </c:dLbls>
        <c:gapWidth val="75"/>
        <c:shape val="box"/>
        <c:axId val="363641248"/>
        <c:axId val="363634976"/>
        <c:axId val="0"/>
      </c:bar3DChart>
      <c:catAx>
        <c:axId val="363641248"/>
        <c:scaling>
          <c:orientation val="minMax"/>
        </c:scaling>
        <c:delete val="0"/>
        <c:axPos val="b"/>
        <c:numFmt formatCode="General" sourceLinked="0"/>
        <c:majorTickMark val="none"/>
        <c:minorTickMark val="none"/>
        <c:tickLblPos val="nextTo"/>
        <c:crossAx val="363634976"/>
        <c:crosses val="autoZero"/>
        <c:auto val="1"/>
        <c:lblAlgn val="ctr"/>
        <c:lblOffset val="100"/>
        <c:noMultiLvlLbl val="0"/>
      </c:catAx>
      <c:valAx>
        <c:axId val="363634976"/>
        <c:scaling>
          <c:orientation val="minMax"/>
        </c:scaling>
        <c:delete val="0"/>
        <c:axPos val="l"/>
        <c:majorGridlines/>
        <c:numFmt formatCode="_(* #,##0_);_(* \(#,##0\);_(* &quot;-&quot;??_);_(@_)" sourceLinked="1"/>
        <c:majorTickMark val="none"/>
        <c:minorTickMark val="none"/>
        <c:tickLblPos val="nextTo"/>
        <c:spPr>
          <a:ln w="9525">
            <a:noFill/>
          </a:ln>
        </c:spPr>
        <c:txPr>
          <a:bodyPr/>
          <a:lstStyle/>
          <a:p>
            <a:pPr>
              <a:defRPr sz="700"/>
            </a:pPr>
            <a:endParaRPr lang="es-ES"/>
          </a:p>
        </c:txPr>
        <c:crossAx val="363641248"/>
        <c:crosses val="autoZero"/>
        <c:crossBetween val="between"/>
      </c:valAx>
    </c:plotArea>
    <c:legend>
      <c:legendPos val="b"/>
      <c:overlay val="0"/>
      <c:txPr>
        <a:bodyPr/>
        <a:lstStyle/>
        <a:p>
          <a:pPr>
            <a:defRPr sz="800"/>
          </a:pPr>
          <a:endParaRPr lang="es-ES"/>
        </a:p>
      </c:txPr>
    </c:legend>
    <c:plotVisOnly val="1"/>
    <c:dispBlanksAs val="gap"/>
    <c:showDLblsOverMax val="0"/>
  </c:chart>
  <c:txPr>
    <a:bodyPr/>
    <a:lstStyle/>
    <a:p>
      <a:pPr>
        <a:defRPr sz="900"/>
      </a:pPr>
      <a:endParaRPr lang="es-ES"/>
    </a:p>
  </c:txPr>
  <c:printSettings>
    <c:headerFooter/>
    <c:pageMargins b="0.750000000000005" l="0.70000000000000062" r="0.70000000000000062" t="0.750000000000005" header="0.30000000000000032" footer="0.30000000000000032"/>
    <c:pageSetup/>
  </c:printSettings>
  <c:userShapes r:id="rId1"/>
</c:chartSpace>
</file>

<file path=xl/charts/chart7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ACTIVIDADES REALIZADAS</a:t>
            </a:r>
          </a:p>
          <a:p>
            <a:pPr>
              <a:defRPr/>
            </a:pPr>
            <a:r>
              <a:rPr lang="es-EC"/>
              <a:t>POR TURISTAS EN QUITO</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S"/>
        </a:p>
      </c:txPr>
    </c:title>
    <c:autoTitleDeleted val="0"/>
    <c:view3D>
      <c:rotX val="4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6607955920403578E-2"/>
          <c:y val="0.18230551689513388"/>
          <c:w val="0.37371253191620835"/>
          <c:h val="0.810545182905101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S"/>
                </a:p>
              </c:txPr>
              <c:dLblPos val="inEnd"/>
              <c:showLegendKey val="0"/>
              <c:showVal val="1"/>
              <c:showCatName val="1"/>
              <c:showSerName val="0"/>
              <c:showPercent val="0"/>
              <c:showBubbleSize val="0"/>
            </c:dLbl>
            <c:dLbl>
              <c:idx val="1"/>
              <c:layout>
                <c:manualLayout>
                  <c:x val="1.6528806239645571E-2"/>
                  <c:y val="4.2936073668757506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2"/>
              <c:layout>
                <c:manualLayout>
                  <c:x val="5.7179873792371355E-3"/>
                  <c:y val="-2.4003609718276711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3"/>
              <c:layout>
                <c:manualLayout>
                  <c:x val="0.10420580406172633"/>
                  <c:y val="-8.637674527972139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4"/>
              <c:layout>
                <c:manualLayout>
                  <c:x val="5.8431079093836602E-2"/>
                  <c:y val="-3.5203904596671179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5"/>
              <c:layout>
                <c:manualLayout>
                  <c:x val="3.8707842370767416E-2"/>
                  <c:y val="-5.9229884400043215E-5"/>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6"/>
              <c:layout>
                <c:manualLayout>
                  <c:x val="3.764531561214416E-2"/>
                  <c:y val="1.4189497499253271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7"/>
              <c:layout>
                <c:manualLayout>
                  <c:x val="3.5983842445226261E-2"/>
                  <c:y val="0.14086239220097488"/>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8"/>
              <c:layout>
                <c:manualLayout>
                  <c:x val="3.9192866849090603E-2"/>
                  <c:y val="0.27987747294300075"/>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'perfil-Actividad 2012-2013'!$C$4:$C$12</c:f>
              <c:strCache>
                <c:ptCount val="9"/>
                <c:pt idx="0">
                  <c:v>Visitó lugares históricos</c:v>
                </c:pt>
                <c:pt idx="1">
                  <c:v>Visita a lugares históricos y observación de la naturaleza</c:v>
                </c:pt>
                <c:pt idx="2">
                  <c:v>Asistió a eventos privados</c:v>
                </c:pt>
                <c:pt idx="3">
                  <c:v>Observó la naturaleza</c:v>
                </c:pt>
                <c:pt idx="4">
                  <c:v>Realizó a actividades académicas</c:v>
                </c:pt>
                <c:pt idx="5">
                  <c:v>Asisitó a eventos</c:v>
                </c:pt>
                <c:pt idx="6">
                  <c:v>Actividades académicas y visita a lugares históricos</c:v>
                </c:pt>
                <c:pt idx="7">
                  <c:v>Eventos públicos, visita a lugares históricos y observación de la naturaleza</c:v>
                </c:pt>
                <c:pt idx="8">
                  <c:v>Eventos privados y visita a lugares históricos</c:v>
                </c:pt>
              </c:strCache>
            </c:strRef>
          </c:cat>
          <c:val>
            <c:numRef>
              <c:f>'perfil-Actividad 2012-2013'!$N$4:$N$12</c:f>
              <c:numCache>
                <c:formatCode>0%</c:formatCode>
                <c:ptCount val="9"/>
                <c:pt idx="0">
                  <c:v>0.31663857113200389</c:v>
                </c:pt>
                <c:pt idx="1">
                  <c:v>0.23168121975670089</c:v>
                </c:pt>
                <c:pt idx="2">
                  <c:v>0.11132897172373184</c:v>
                </c:pt>
                <c:pt idx="3">
                  <c:v>7.1202918145930633E-2</c:v>
                </c:pt>
                <c:pt idx="4">
                  <c:v>3.776467736329514E-2</c:v>
                </c:pt>
                <c:pt idx="5">
                  <c:v>2.9121502435946283E-2</c:v>
                </c:pt>
                <c:pt idx="6">
                  <c:v>2.5082570082900543E-2</c:v>
                </c:pt>
                <c:pt idx="7">
                  <c:v>1.7218550231014266E-2</c:v>
                </c:pt>
                <c:pt idx="8">
                  <c:v>1.5568749280450482E-2</c:v>
                </c:pt>
              </c:numCache>
            </c:numRef>
          </c:val>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533" l="0.70000000000000062" r="0.70000000000000062" t="0.75000000000000533" header="0.30000000000000032" footer="0.30000000000000032"/>
    <c:pageSetup/>
  </c:printSettings>
  <c:userShapes r:id="rId3"/>
</c:chartSpace>
</file>

<file path=xl/charts/chart7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C" sz="1800" b="1" baseline="0" smtClean="0"/>
              <a:t>GRADO DE SATISFACCIÓN DEL</a:t>
            </a:r>
          </a:p>
          <a:p>
            <a:pPr>
              <a:defRPr/>
            </a:pPr>
            <a:r>
              <a:rPr lang="es-EC" sz="1800" b="1" baseline="0" smtClean="0"/>
              <a:t>TURISTA DE QUITO</a:t>
            </a:r>
            <a:endParaRPr lang="es-EC"/>
          </a:p>
        </c:rich>
      </c:tx>
      <c:overlay val="1"/>
    </c:title>
    <c:autoTitleDeleted val="0"/>
    <c:plotArea>
      <c:layout>
        <c:manualLayout>
          <c:layoutTarget val="inner"/>
          <c:xMode val="edge"/>
          <c:yMode val="edge"/>
          <c:x val="2.460053252837105E-2"/>
          <c:y val="0.25205812277345546"/>
          <c:w val="0.53609108987958864"/>
          <c:h val="0.71435770530505149"/>
        </c:manualLayout>
      </c:layout>
      <c:pieChart>
        <c:varyColors val="1"/>
        <c:ser>
          <c:idx val="0"/>
          <c:order val="0"/>
          <c:explosion val="25"/>
          <c:dPt>
            <c:idx val="0"/>
            <c:bubble3D val="0"/>
            <c:explosion val="0"/>
          </c:dPt>
          <c:dPt>
            <c:idx val="1"/>
            <c:bubble3D val="0"/>
            <c:explosion val="8"/>
          </c:dPt>
          <c:dPt>
            <c:idx val="2"/>
            <c:bubble3D val="0"/>
            <c:explosion val="16"/>
          </c:dPt>
          <c:dPt>
            <c:idx val="3"/>
            <c:bubble3D val="0"/>
            <c:explosion val="6"/>
          </c:dPt>
          <c:dLbls>
            <c:spPr>
              <a:noFill/>
              <a:ln>
                <a:noFill/>
              </a:ln>
              <a:effectLst/>
            </c:spPr>
            <c:showLegendKey val="0"/>
            <c:showVal val="1"/>
            <c:showCatName val="1"/>
            <c:showSerName val="0"/>
            <c:showPercent val="0"/>
            <c:showBubbleSize val="0"/>
            <c:showLeaderLines val="1"/>
            <c:extLst>
              <c:ext xmlns:c15="http://schemas.microsoft.com/office/drawing/2012/chart" uri="{CE6537A1-D6FC-4f65-9D91-7224C49458BB}"/>
            </c:extLst>
          </c:dLbls>
          <c:cat>
            <c:strRef>
              <c:f>'perfil-Satisfaccion 2012-2013'!$M$14:$M$17</c:f>
              <c:strCache>
                <c:ptCount val="4"/>
                <c:pt idx="0">
                  <c:v>Insuficiente</c:v>
                </c:pt>
                <c:pt idx="1">
                  <c:v>Bien</c:v>
                </c:pt>
                <c:pt idx="2">
                  <c:v>Muy bien</c:v>
                </c:pt>
                <c:pt idx="3">
                  <c:v>No informa</c:v>
                </c:pt>
              </c:strCache>
            </c:strRef>
          </c:cat>
          <c:val>
            <c:numRef>
              <c:f>'perfil-Satisfaccion 2012-2013'!$AD$14:$AD$17</c:f>
              <c:numCache>
                <c:formatCode>0%</c:formatCode>
                <c:ptCount val="4"/>
                <c:pt idx="0">
                  <c:v>4.16899686662748E-2</c:v>
                </c:pt>
                <c:pt idx="1">
                  <c:v>0.22048237138271834</c:v>
                </c:pt>
                <c:pt idx="2">
                  <c:v>0.50036331964917191</c:v>
                </c:pt>
                <c:pt idx="3">
                  <c:v>0.23813100696850154</c:v>
                </c:pt>
              </c:numCache>
            </c:numRef>
          </c:val>
        </c:ser>
        <c:dLbls>
          <c:showLegendKey val="0"/>
          <c:showVal val="0"/>
          <c:showCatName val="0"/>
          <c:showSerName val="0"/>
          <c:showPercent val="0"/>
          <c:showBubbleSize val="0"/>
          <c:showLeaderLines val="1"/>
        </c:dLbls>
        <c:firstSliceAng val="0"/>
      </c:pieChart>
      <c:spPr>
        <a:scene3d>
          <a:camera prst="orthographicFront"/>
          <a:lightRig rig="threePt" dir="t"/>
        </a:scene3d>
        <a:sp3d/>
      </c:spPr>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7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a:pPr>
            <a:r>
              <a:rPr lang="es-EC" sz="1300" b="1" i="0" baseline="0"/>
              <a:t>GRADO DE SATISFACCIÓN DEL</a:t>
            </a:r>
            <a:endParaRPr lang="es-EC" sz="1300"/>
          </a:p>
          <a:p>
            <a:pPr>
              <a:defRPr sz="1300"/>
            </a:pPr>
            <a:r>
              <a:rPr lang="es-EC" sz="1300" b="1" i="0" baseline="0"/>
              <a:t>TURISTA DE QUITO</a:t>
            </a:r>
          </a:p>
          <a:p>
            <a:pPr>
              <a:defRPr sz="1300"/>
            </a:pPr>
            <a:r>
              <a:rPr lang="es-EC" sz="1300"/>
              <a:t>2012-2013</a:t>
            </a:r>
          </a:p>
        </c:rich>
      </c:tx>
      <c:overlay val="0"/>
    </c:title>
    <c:autoTitleDeleted val="0"/>
    <c:plotArea>
      <c:layout>
        <c:manualLayout>
          <c:layoutTarget val="inner"/>
          <c:xMode val="edge"/>
          <c:yMode val="edge"/>
          <c:x val="2.2222222222222251E-2"/>
          <c:y val="0.25356521739130433"/>
          <c:w val="0.78461710778329097"/>
          <c:h val="0.5565427365057628"/>
        </c:manualLayout>
      </c:layout>
      <c:barChart>
        <c:barDir val="col"/>
        <c:grouping val="clustered"/>
        <c:varyColors val="0"/>
        <c:ser>
          <c:idx val="0"/>
          <c:order val="0"/>
          <c:tx>
            <c:v>2012</c:v>
          </c:tx>
          <c:invertIfNegative val="0"/>
          <c:cat>
            <c:strRef>
              <c:f>'perfil-Satisfaccion 2012-2013'!$E$371:$E$373</c:f>
              <c:strCache>
                <c:ptCount val="3"/>
                <c:pt idx="0">
                  <c:v>Insuficiente</c:v>
                </c:pt>
                <c:pt idx="1">
                  <c:v>Bien</c:v>
                </c:pt>
                <c:pt idx="2">
                  <c:v>Muy bien</c:v>
                </c:pt>
              </c:strCache>
            </c:strRef>
          </c:cat>
          <c:val>
            <c:numRef>
              <c:f>'perfil-Satisfaccion 2012-2013'!$J$371:$J$373</c:f>
              <c:numCache>
                <c:formatCode>General</c:formatCode>
                <c:ptCount val="3"/>
                <c:pt idx="0">
                  <c:v>31692.933094341592</c:v>
                </c:pt>
                <c:pt idx="1">
                  <c:v>181143.33354684422</c:v>
                </c:pt>
                <c:pt idx="2">
                  <c:v>226283.18103195512</c:v>
                </c:pt>
              </c:numCache>
            </c:numRef>
          </c:val>
        </c:ser>
        <c:ser>
          <c:idx val="1"/>
          <c:order val="1"/>
          <c:tx>
            <c:v>2013</c:v>
          </c:tx>
          <c:invertIfNegative val="0"/>
          <c:cat>
            <c:strRef>
              <c:f>'perfil-Satisfaccion 2012-2013'!$E$371:$E$373</c:f>
              <c:strCache>
                <c:ptCount val="3"/>
                <c:pt idx="0">
                  <c:v>Insuficiente</c:v>
                </c:pt>
                <c:pt idx="1">
                  <c:v>Bien</c:v>
                </c:pt>
                <c:pt idx="2">
                  <c:v>Muy bien</c:v>
                </c:pt>
              </c:strCache>
            </c:strRef>
          </c:cat>
          <c:val>
            <c:numRef>
              <c:f>'perfil-Satisfaccion 2012-2013'!$K$371:$K$373</c:f>
              <c:numCache>
                <c:formatCode>General</c:formatCode>
                <c:ptCount val="3"/>
                <c:pt idx="0">
                  <c:v>33095.534952999413</c:v>
                </c:pt>
                <c:pt idx="1">
                  <c:v>164156.72355707406</c:v>
                </c:pt>
                <c:pt idx="2">
                  <c:v>344145.54497947375</c:v>
                </c:pt>
              </c:numCache>
            </c:numRef>
          </c:val>
        </c:ser>
        <c:dLbls>
          <c:showLegendKey val="0"/>
          <c:showVal val="0"/>
          <c:showCatName val="0"/>
          <c:showSerName val="0"/>
          <c:showPercent val="0"/>
          <c:showBubbleSize val="0"/>
        </c:dLbls>
        <c:gapWidth val="75"/>
        <c:axId val="363637720"/>
        <c:axId val="363631056"/>
      </c:barChart>
      <c:catAx>
        <c:axId val="363637720"/>
        <c:scaling>
          <c:orientation val="minMax"/>
        </c:scaling>
        <c:delete val="0"/>
        <c:axPos val="b"/>
        <c:numFmt formatCode="General" sourceLinked="0"/>
        <c:majorTickMark val="none"/>
        <c:minorTickMark val="none"/>
        <c:tickLblPos val="nextTo"/>
        <c:crossAx val="363631056"/>
        <c:crosses val="autoZero"/>
        <c:auto val="1"/>
        <c:lblAlgn val="ctr"/>
        <c:lblOffset val="100"/>
        <c:noMultiLvlLbl val="0"/>
      </c:catAx>
      <c:valAx>
        <c:axId val="363631056"/>
        <c:scaling>
          <c:orientation val="minMax"/>
        </c:scaling>
        <c:delete val="1"/>
        <c:axPos val="l"/>
        <c:majorGridlines/>
        <c:numFmt formatCode="General" sourceLinked="1"/>
        <c:majorTickMark val="none"/>
        <c:minorTickMark val="none"/>
        <c:tickLblPos val="none"/>
        <c:crossAx val="363637720"/>
        <c:crosses val="autoZero"/>
        <c:crossBetween val="between"/>
      </c:valAx>
    </c:plotArea>
    <c:legend>
      <c:legendPos val="b"/>
      <c:overlay val="0"/>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7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r>
              <a:rPr lang="es-EC" sz="1100"/>
              <a:t>TURISTAS QUE RECOMENDARÍAN</a:t>
            </a:r>
          </a:p>
          <a:p>
            <a:pPr>
              <a:defRPr sz="1100"/>
            </a:pPr>
            <a:r>
              <a:rPr lang="es-EC" sz="1100"/>
              <a:t>VISITAR LA CIUDAD</a:t>
            </a:r>
          </a:p>
        </c:rich>
      </c:tx>
      <c:overlay val="1"/>
      <c:spPr>
        <a:noFill/>
        <a:ln>
          <a:noFill/>
        </a:ln>
        <a:effectLst/>
      </c:spPr>
      <c:txPr>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2911115118243808E-2"/>
          <c:y val="0.11736054985106605"/>
          <c:w val="0.55112339965137946"/>
          <c:h val="0.88150227692507177"/>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dPt>
          <c:dLbls>
            <c:dLbl>
              <c:idx val="1"/>
              <c:layout>
                <c:manualLayout>
                  <c:x val="-4.1183470850674052E-2"/>
                  <c:y val="-1.8656263133271483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5.9527945747113099E-2"/>
                  <c:y val="-2.771970724203281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'perfil-recomendarian 2014'!$C$3:$C$5</c:f>
              <c:strCache>
                <c:ptCount val="3"/>
                <c:pt idx="0">
                  <c:v>Si</c:v>
                </c:pt>
                <c:pt idx="1">
                  <c:v>No</c:v>
                </c:pt>
                <c:pt idx="2">
                  <c:v>No informa</c:v>
                </c:pt>
              </c:strCache>
            </c:strRef>
          </c:cat>
          <c:val>
            <c:numRef>
              <c:f>'perfil-recomendarian 2014'!$K$3:$K$5</c:f>
              <c:numCache>
                <c:formatCode>0%</c:formatCode>
                <c:ptCount val="3"/>
                <c:pt idx="0">
                  <c:v>0.97639222436029705</c:v>
                </c:pt>
                <c:pt idx="1">
                  <c:v>1.9035504990678947E-2</c:v>
                </c:pt>
                <c:pt idx="2">
                  <c:v>4.5722706490239941E-3</c:v>
                </c:pt>
              </c:numCache>
            </c:numRef>
          </c:val>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2244814702029648"/>
          <c:y val="0.7950649824361079"/>
          <c:w val="0.35798441225381178"/>
          <c:h val="7.894789190113114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533" l="0.70000000000000062" r="0.70000000000000062" t="0.75000000000000533" header="0.30000000000000032" footer="0.30000000000000032"/>
    <c:pageSetup/>
  </c:printSettings>
  <c:userShapes r:id="rId3"/>
</c:chartSpace>
</file>

<file path=xl/charts/chart7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a:pPr>
            <a:r>
              <a:rPr lang="es-EC" sz="1300" b="1" i="0" baseline="0"/>
              <a:t>TURISTAS QUE RECOMENDARÍAN</a:t>
            </a:r>
            <a:endParaRPr lang="es-EC" sz="1300"/>
          </a:p>
          <a:p>
            <a:pPr>
              <a:defRPr sz="1300"/>
            </a:pPr>
            <a:r>
              <a:rPr lang="es-EC" sz="1300" b="1" i="0" baseline="0"/>
              <a:t>VISITAR LA CIUDAD</a:t>
            </a:r>
          </a:p>
          <a:p>
            <a:pPr>
              <a:defRPr sz="1300"/>
            </a:pPr>
            <a:r>
              <a:rPr lang="es-EC" sz="1300" b="1" i="0" baseline="0"/>
              <a:t>2012-2013</a:t>
            </a:r>
            <a:endParaRPr lang="es-EC" sz="1300"/>
          </a:p>
        </c:rich>
      </c:tx>
      <c:overlay val="0"/>
    </c:title>
    <c:autoTitleDeleted val="0"/>
    <c:plotArea>
      <c:layout>
        <c:manualLayout>
          <c:layoutTarget val="inner"/>
          <c:xMode val="edge"/>
          <c:yMode val="edge"/>
          <c:x val="9.8152967420671727E-2"/>
          <c:y val="0.2718172207640735"/>
          <c:w val="0.64518580365057421"/>
          <c:h val="0.56089311752698112"/>
        </c:manualLayout>
      </c:layout>
      <c:barChart>
        <c:barDir val="col"/>
        <c:grouping val="clustered"/>
        <c:varyColors val="0"/>
        <c:ser>
          <c:idx val="0"/>
          <c:order val="0"/>
          <c:tx>
            <c:strRef>
              <c:f>'perfil-recomendarian 2014'!$I$2</c:f>
              <c:strCache>
                <c:ptCount val="1"/>
                <c:pt idx="0">
                  <c:v>2013 junio</c:v>
                </c:pt>
              </c:strCache>
            </c:strRef>
          </c:tx>
          <c:invertIfNegative val="0"/>
          <c:cat>
            <c:strRef>
              <c:f>'perfil-recomendarian 2014'!$C$3:$C$4</c:f>
              <c:strCache>
                <c:ptCount val="2"/>
                <c:pt idx="0">
                  <c:v>Si</c:v>
                </c:pt>
                <c:pt idx="1">
                  <c:v>No</c:v>
                </c:pt>
              </c:strCache>
            </c:strRef>
          </c:cat>
          <c:val>
            <c:numRef>
              <c:f>'perfil-recomendarian 2014'!$I$3:$I$4</c:f>
              <c:numCache>
                <c:formatCode>_(* #,##0_);_(* \(#,##0\);_(* "-"??_);_(@_)</c:formatCode>
                <c:ptCount val="2"/>
                <c:pt idx="0">
                  <c:v>53646.022309004395</c:v>
                </c:pt>
                <c:pt idx="1">
                  <c:v>872.77709239035903</c:v>
                </c:pt>
              </c:numCache>
            </c:numRef>
          </c:val>
        </c:ser>
        <c:ser>
          <c:idx val="1"/>
          <c:order val="1"/>
          <c:tx>
            <c:strRef>
              <c:f>'perfil-recomendarian 2014'!$J$2</c:f>
              <c:strCache>
                <c:ptCount val="1"/>
                <c:pt idx="0">
                  <c:v>2014 agosto</c:v>
                </c:pt>
              </c:strCache>
            </c:strRef>
          </c:tx>
          <c:invertIfNegative val="0"/>
          <c:cat>
            <c:strRef>
              <c:f>'perfil-recomendarian 2014'!$C$3:$C$4</c:f>
              <c:strCache>
                <c:ptCount val="2"/>
                <c:pt idx="0">
                  <c:v>Si</c:v>
                </c:pt>
                <c:pt idx="1">
                  <c:v>No</c:v>
                </c:pt>
              </c:strCache>
            </c:strRef>
          </c:cat>
          <c:val>
            <c:numRef>
              <c:f>'perfil-recomendarian 2014'!$J$3:$J$4</c:f>
              <c:numCache>
                <c:formatCode>_(* #,##0_);_(* \(#,##0\);_(* "-"??_);_(@_)</c:formatCode>
                <c:ptCount val="2"/>
                <c:pt idx="0">
                  <c:v>51048.714592999757</c:v>
                </c:pt>
                <c:pt idx="1">
                  <c:v>995.23330599999986</c:v>
                </c:pt>
              </c:numCache>
            </c:numRef>
          </c:val>
        </c:ser>
        <c:dLbls>
          <c:showLegendKey val="0"/>
          <c:showVal val="0"/>
          <c:showCatName val="0"/>
          <c:showSerName val="0"/>
          <c:showPercent val="0"/>
          <c:showBubbleSize val="0"/>
        </c:dLbls>
        <c:gapWidth val="75"/>
        <c:axId val="363638504"/>
        <c:axId val="363638896"/>
      </c:barChart>
      <c:catAx>
        <c:axId val="363638504"/>
        <c:scaling>
          <c:orientation val="minMax"/>
        </c:scaling>
        <c:delete val="0"/>
        <c:axPos val="b"/>
        <c:numFmt formatCode="General" sourceLinked="0"/>
        <c:majorTickMark val="none"/>
        <c:minorTickMark val="none"/>
        <c:tickLblPos val="nextTo"/>
        <c:crossAx val="363638896"/>
        <c:crosses val="autoZero"/>
        <c:auto val="1"/>
        <c:lblAlgn val="ctr"/>
        <c:lblOffset val="100"/>
        <c:noMultiLvlLbl val="0"/>
      </c:catAx>
      <c:valAx>
        <c:axId val="363638896"/>
        <c:scaling>
          <c:orientation val="minMax"/>
        </c:scaling>
        <c:delete val="0"/>
        <c:axPos val="l"/>
        <c:majorGridlines/>
        <c:numFmt formatCode="_(* #,##0_);_(* \(#,##0\);_(* &quot;-&quot;??_);_(@_)" sourceLinked="1"/>
        <c:majorTickMark val="none"/>
        <c:minorTickMark val="none"/>
        <c:tickLblPos val="nextTo"/>
        <c:spPr>
          <a:ln w="9525">
            <a:noFill/>
          </a:ln>
        </c:spPr>
        <c:crossAx val="363638504"/>
        <c:crosses val="autoZero"/>
        <c:crossBetween val="between"/>
      </c:valAx>
    </c:plotArea>
    <c:legend>
      <c:legendPos val="b"/>
      <c:overlay val="0"/>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7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¿QUE TIPO DE HOSPEDAJE TOMA EL TURISTA?</a:t>
            </a:r>
            <a:endParaRPr lang="es-EC">
              <a:effectLst/>
            </a:endParaRP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S"/>
        </a:p>
      </c:txPr>
    </c:title>
    <c:autoTitleDeleted val="0"/>
    <c:view3D>
      <c:rotX val="5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224074074074074"/>
          <c:y val="0.18009259259259494"/>
          <c:w val="0.47325925925925932"/>
          <c:h val="0.78876543209877392"/>
        </c:manualLayout>
      </c:layout>
      <c:pie3DChart>
        <c:varyColors val="1"/>
        <c:ser>
          <c:idx val="0"/>
          <c:order val="0"/>
          <c:dPt>
            <c:idx val="0"/>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Pt>
          <c:dPt>
            <c:idx val="1"/>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Pt>
          <c:dPt>
            <c:idx val="2"/>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dPt>
          <c:dPt>
            <c:idx val="3"/>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dPt>
          <c:dPt>
            <c:idx val="4"/>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dPt>
          <c:dPt>
            <c:idx val="5"/>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dPt>
          <c:dLbls>
            <c:dLbl>
              <c:idx val="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S"/>
                </a:p>
              </c:txPr>
              <c:dLblPos val="inEnd"/>
              <c:showLegendKey val="0"/>
              <c:showVal val="1"/>
              <c:showCatName val="1"/>
              <c:showSerName val="0"/>
              <c:showPercent val="0"/>
              <c:showBubbleSize val="0"/>
            </c:dLbl>
            <c:dLbl>
              <c:idx val="1"/>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S"/>
                </a:p>
              </c:txPr>
              <c:dLblPos val="inEnd"/>
              <c:showLegendKey val="0"/>
              <c:showVal val="1"/>
              <c:showCatName val="1"/>
              <c:showSerName val="0"/>
              <c:showPercent val="0"/>
              <c:showBubbleSize val="0"/>
            </c:dLbl>
            <c:dLbl>
              <c:idx val="2"/>
              <c:layout>
                <c:manualLayout>
                  <c:x val="-0.19694864506814649"/>
                  <c:y val="9.7242283950617278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3"/>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S"/>
                </a:p>
              </c:txPr>
              <c:dLblPos val="inEnd"/>
              <c:showLegendKey val="0"/>
              <c:showVal val="1"/>
              <c:showCatName val="1"/>
              <c:showSerName val="0"/>
              <c:showPercent val="0"/>
              <c:showBubbleSize val="0"/>
            </c:dLbl>
            <c:dLbl>
              <c:idx val="4"/>
              <c:layout>
                <c:manualLayout>
                  <c:x val="4.9348148148148231E-2"/>
                  <c:y val="5.2897839506172842E-2"/>
                </c:manualLayout>
              </c:layout>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dLbl>
              <c:idx val="5"/>
              <c:layout>
                <c:manualLayout>
                  <c:x val="4.3203703703703793E-2"/>
                  <c:y val="0.25015617283950609"/>
                </c:manualLayout>
              </c:layout>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extLst>
            </c:dLbl>
            <c:spPr>
              <a:solidFill>
                <a:sysClr val="window" lastClr="FFFFFF">
                  <a:alpha val="90000"/>
                </a:sysClr>
              </a:solidFill>
              <a:ln w="12700" cap="flat" cmpd="sng" algn="ctr">
                <a:solidFill>
                  <a:srgbClr val="F79646"/>
                </a:solidFill>
                <a:round/>
              </a:ln>
              <a:effectLst>
                <a:outerShdw blurRad="50800" dist="38100" dir="2700000" algn="tl" rotWithShape="0">
                  <a:srgbClr val="F79646">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533" l="0.70000000000000062" r="0.70000000000000062" t="0.75000000000000533" header="0.30000000000000032" footer="0.30000000000000032"/>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Turistas por Nacionalidad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nacionalidad'!$D$52:$D$83</c:f>
            </c:numRef>
          </c:val>
        </c:ser>
        <c:ser>
          <c:idx val="1"/>
          <c:order val="1"/>
          <c:spPr>
            <a:solidFill>
              <a:schemeClr val="accent2"/>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nacionalidad'!$E$52:$E$83</c:f>
            </c:numRef>
          </c:val>
        </c:ser>
        <c:ser>
          <c:idx val="2"/>
          <c:order val="2"/>
          <c:spPr>
            <a:solidFill>
              <a:schemeClr val="accent3"/>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nacionalidad'!$F$52:$F$83</c:f>
            </c:numRef>
          </c:val>
        </c:ser>
        <c:ser>
          <c:idx val="3"/>
          <c:order val="3"/>
          <c:spPr>
            <a:solidFill>
              <a:schemeClr val="accent4"/>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nacionalidad'!$G$52:$G$83</c:f>
            </c:numRef>
          </c:val>
        </c:ser>
        <c:ser>
          <c:idx val="4"/>
          <c:order val="4"/>
          <c:spPr>
            <a:solidFill>
              <a:schemeClr val="accent5"/>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nacionalidad'!$H$52:$H$83</c:f>
            </c:numRef>
          </c:val>
        </c:ser>
        <c:ser>
          <c:idx val="5"/>
          <c:order val="5"/>
          <c:spPr>
            <a:solidFill>
              <a:schemeClr val="accent6"/>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nacionalidad'!$I$52:$I$83</c:f>
            </c:numRef>
          </c:val>
        </c:ser>
        <c:ser>
          <c:idx val="6"/>
          <c:order val="6"/>
          <c:spPr>
            <a:solidFill>
              <a:schemeClr val="accent1">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nacionalidad'!$J$52:$J$83</c:f>
            </c:numRef>
          </c:val>
        </c:ser>
        <c:ser>
          <c:idx val="7"/>
          <c:order val="7"/>
          <c:spPr>
            <a:solidFill>
              <a:schemeClr val="accent2">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nacionalidad'!$K$52:$K$83</c:f>
            </c:numRef>
          </c:val>
        </c:ser>
        <c:ser>
          <c:idx val="8"/>
          <c:order val="8"/>
          <c:spPr>
            <a:solidFill>
              <a:schemeClr val="accent3">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nacionalidad'!$L$52:$L$83</c:f>
            </c:numRef>
          </c:val>
        </c:ser>
        <c:ser>
          <c:idx val="9"/>
          <c:order val="9"/>
          <c:spPr>
            <a:solidFill>
              <a:schemeClr val="accent4">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nacionalidad'!$M$52:$M$83</c:f>
            </c:numRef>
          </c:val>
        </c:ser>
        <c:ser>
          <c:idx val="10"/>
          <c:order val="10"/>
          <c:spPr>
            <a:solidFill>
              <a:schemeClr val="accent5">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nacionalidad'!$N$52:$N$83</c:f>
            </c:numRef>
          </c:val>
        </c:ser>
        <c:ser>
          <c:idx val="11"/>
          <c:order val="11"/>
          <c:spPr>
            <a:solidFill>
              <a:schemeClr val="accent6">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nacionalidad'!$O$52:$O$83</c:f>
            </c:numRef>
          </c:val>
        </c:ser>
        <c:ser>
          <c:idx val="12"/>
          <c:order val="12"/>
          <c:spPr>
            <a:solidFill>
              <a:schemeClr val="accent1">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nacionalidad'!$P$52:$P$83</c:f>
            </c:numRef>
          </c:val>
        </c:ser>
        <c:ser>
          <c:idx val="13"/>
          <c:order val="13"/>
          <c:spPr>
            <a:solidFill>
              <a:schemeClr val="accent2">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nacionalidad'!$Q$52:$Q$83</c:f>
            </c:numRef>
          </c:val>
        </c:ser>
        <c:ser>
          <c:idx val="14"/>
          <c:order val="14"/>
          <c:spPr>
            <a:solidFill>
              <a:schemeClr val="accent3">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nacionalidad'!$R$52:$R$83</c:f>
            </c:numRef>
          </c:val>
        </c:ser>
        <c:ser>
          <c:idx val="15"/>
          <c:order val="15"/>
          <c:spPr>
            <a:solidFill>
              <a:schemeClr val="accent4">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nacionalidad'!$S$52:$S$83</c:f>
            </c:numRef>
          </c:val>
        </c:ser>
        <c:ser>
          <c:idx val="16"/>
          <c:order val="16"/>
          <c:spPr>
            <a:solidFill>
              <a:schemeClr val="accent5">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nacionalidad'!$T$52:$T$83</c:f>
            </c:numRef>
          </c:val>
        </c:ser>
        <c:ser>
          <c:idx val="17"/>
          <c:order val="17"/>
          <c:spPr>
            <a:solidFill>
              <a:schemeClr val="accent6">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nacionalidad'!$U$52:$U$83</c:f>
            </c:numRef>
          </c:val>
        </c:ser>
        <c:ser>
          <c:idx val="18"/>
          <c:order val="18"/>
          <c:spPr>
            <a:solidFill>
              <a:schemeClr val="accent1">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nacionalidad'!$V$52:$V$83</c:f>
            </c:numRef>
          </c:val>
        </c:ser>
        <c:ser>
          <c:idx val="19"/>
          <c:order val="19"/>
          <c:spPr>
            <a:solidFill>
              <a:schemeClr val="accent2">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nacionalidad'!$W$52:$W$83</c:f>
            </c:numRef>
          </c:val>
        </c:ser>
        <c:ser>
          <c:idx val="20"/>
          <c:order val="20"/>
          <c:spPr>
            <a:solidFill>
              <a:schemeClr val="accent3">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nacionalidad'!$X$52:$X$83</c:f>
            </c:numRef>
          </c:val>
        </c:ser>
        <c:ser>
          <c:idx val="21"/>
          <c:order val="21"/>
          <c:spPr>
            <a:solidFill>
              <a:schemeClr val="accent4">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nacionalidad'!$Y$52:$Y$83</c:f>
            </c:numRef>
          </c:val>
        </c:ser>
        <c:ser>
          <c:idx val="22"/>
          <c:order val="22"/>
          <c:spPr>
            <a:solidFill>
              <a:schemeClr val="accent5">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nacionalidad'!$Z$52:$Z$83</c:f>
            </c:numRef>
          </c:val>
        </c:ser>
        <c:ser>
          <c:idx val="23"/>
          <c:order val="23"/>
          <c:spPr>
            <a:solidFill>
              <a:schemeClr val="accent6">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nacionalidad'!$AA$52:$AA$83</c:f>
            </c:numRef>
          </c:val>
        </c:ser>
        <c:ser>
          <c:idx val="24"/>
          <c:order val="24"/>
          <c:spPr>
            <a:solidFill>
              <a:schemeClr val="accent1">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nacionalidad'!$AB$52:$AB$83</c:f>
            </c:numRef>
          </c:val>
        </c:ser>
        <c:ser>
          <c:idx val="25"/>
          <c:order val="25"/>
          <c:spPr>
            <a:solidFill>
              <a:schemeClr val="accent2">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nacionalidad'!$AC$52:$AC$83</c:f>
            </c:numRef>
          </c:val>
        </c:ser>
        <c:ser>
          <c:idx val="26"/>
          <c:order val="26"/>
          <c:spPr>
            <a:solidFill>
              <a:schemeClr val="accent3">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nacionalidad'!$AD$52:$AD$83</c:f>
            </c:numRef>
          </c:val>
        </c:ser>
        <c:ser>
          <c:idx val="27"/>
          <c:order val="27"/>
          <c:spPr>
            <a:solidFill>
              <a:schemeClr val="accent4">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nacionalidad'!$AE$52:$AE$83</c:f>
            </c:numRef>
          </c:val>
        </c:ser>
        <c:ser>
          <c:idx val="28"/>
          <c:order val="28"/>
          <c:spPr>
            <a:solidFill>
              <a:schemeClr val="accent5">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nacionalidad'!$AF$52:$AF$83</c:f>
            </c:numRef>
          </c:val>
        </c:ser>
        <c:ser>
          <c:idx val="29"/>
          <c:order val="29"/>
          <c:spPr>
            <a:solidFill>
              <a:schemeClr val="accent6">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nacionalidad'!$AG$52:$AG$83</c:f>
            </c:numRef>
          </c:val>
        </c:ser>
        <c:ser>
          <c:idx val="30"/>
          <c:order val="30"/>
          <c:spPr>
            <a:solidFill>
              <a:schemeClr val="accent1">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nacionalidad'!$AH$52:$AH$83</c:f>
            </c:numRef>
          </c:val>
        </c:ser>
        <c:ser>
          <c:idx val="31"/>
          <c:order val="31"/>
          <c:spPr>
            <a:solidFill>
              <a:schemeClr val="accent2">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nacionalidad'!$AI$52:$AI$83</c:f>
            </c:numRef>
          </c:val>
        </c:ser>
        <c:ser>
          <c:idx val="32"/>
          <c:order val="32"/>
          <c:spPr>
            <a:solidFill>
              <a:schemeClr val="accent3">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nacionalidad'!$AJ$52:$AJ$83</c:f>
            </c:numRef>
          </c:val>
        </c:ser>
        <c:ser>
          <c:idx val="33"/>
          <c:order val="33"/>
          <c:spPr>
            <a:solidFill>
              <a:schemeClr val="accent4">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nacionalidad'!$AK$52:$AK$83</c:f>
            </c:numRef>
          </c:val>
        </c:ser>
        <c:ser>
          <c:idx val="34"/>
          <c:order val="34"/>
          <c:spPr>
            <a:solidFill>
              <a:schemeClr val="accent5">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nacionalidad'!$AL$52:$AL$83</c:f>
            </c:numRef>
          </c:val>
        </c:ser>
        <c:ser>
          <c:idx val="35"/>
          <c:order val="35"/>
          <c:spPr>
            <a:solidFill>
              <a:schemeClr val="accent6">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nacionalidad'!$AM$52:$AM$83</c:f>
            </c:numRef>
          </c:val>
        </c:ser>
        <c:ser>
          <c:idx val="36"/>
          <c:order val="36"/>
          <c:spPr>
            <a:solidFill>
              <a:schemeClr val="accent1">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nacionalidad'!$AN$52:$AN$83</c:f>
            </c:numRef>
          </c:val>
        </c:ser>
        <c:ser>
          <c:idx val="37"/>
          <c:order val="37"/>
          <c:spPr>
            <a:solidFill>
              <a:schemeClr val="accent2">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nacionalidad'!$AO$52:$AO$83</c:f>
            </c:numRef>
          </c:val>
        </c:ser>
        <c:ser>
          <c:idx val="38"/>
          <c:order val="38"/>
          <c:spPr>
            <a:solidFill>
              <a:schemeClr val="accent3">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nacionalidad'!$AP$52:$AP$83</c:f>
            </c:numRef>
          </c:val>
        </c:ser>
        <c:ser>
          <c:idx val="39"/>
          <c:order val="39"/>
          <c:spPr>
            <a:solidFill>
              <a:schemeClr val="accent4">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nacionalidad'!$AQ$52:$AQ$83</c:f>
            </c:numRef>
          </c:val>
        </c:ser>
        <c:ser>
          <c:idx val="40"/>
          <c:order val="40"/>
          <c:spPr>
            <a:solidFill>
              <a:schemeClr val="accent5">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nacionalidad'!$AR$52:$AR$83</c:f>
            </c:numRef>
          </c:val>
        </c:ser>
        <c:ser>
          <c:idx val="41"/>
          <c:order val="41"/>
          <c:spPr>
            <a:solidFill>
              <a:schemeClr val="accent6">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nacionalidad'!$AS$52:$AS$83</c:f>
            </c:numRef>
          </c:val>
        </c:ser>
        <c:ser>
          <c:idx val="42"/>
          <c:order val="42"/>
          <c:spPr>
            <a:solidFill>
              <a:schemeClr val="accent1">
                <a:lumMod val="7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nacionalidad'!$AT$52:$AT$83</c:f>
            </c:numRef>
          </c:val>
        </c:ser>
        <c:ser>
          <c:idx val="43"/>
          <c:order val="43"/>
          <c:spPr>
            <a:solidFill>
              <a:schemeClr val="accent2">
                <a:lumMod val="7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nacionalidad'!$AU$52:$AU$83</c:f>
            </c:numRef>
          </c:val>
        </c:ser>
        <c:ser>
          <c:idx val="44"/>
          <c:order val="44"/>
          <c:spPr>
            <a:solidFill>
              <a:schemeClr val="accent3">
                <a:lumMod val="7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nacionalidad'!$AV$52:$AV$83</c:f>
            </c:numRef>
          </c:val>
        </c:ser>
        <c:ser>
          <c:idx val="45"/>
          <c:order val="45"/>
          <c:spPr>
            <a:solidFill>
              <a:schemeClr val="accent4">
                <a:lumMod val="7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nacionalidad'!$AW$52:$AW$83</c:f>
            </c:numRef>
          </c:val>
        </c:ser>
        <c:ser>
          <c:idx val="46"/>
          <c:order val="46"/>
          <c:spPr>
            <a:solidFill>
              <a:schemeClr val="accent5">
                <a:lumMod val="7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nacionalidad'!$AX$52:$AX$83</c:f>
            </c:numRef>
          </c:val>
        </c:ser>
        <c:ser>
          <c:idx val="47"/>
          <c:order val="47"/>
          <c:spPr>
            <a:solidFill>
              <a:schemeClr val="accent6">
                <a:lumMod val="7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nacionalidad'!$AY$52:$AY$83</c:f>
            </c:numRef>
          </c:val>
        </c:ser>
        <c:ser>
          <c:idx val="48"/>
          <c:order val="48"/>
          <c:spPr>
            <a:solidFill>
              <a:schemeClr val="accent1">
                <a:lumMod val="50000"/>
                <a:lumOff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nacionalidad'!$AZ$52:$AZ$83</c:f>
            </c:numRef>
          </c:val>
        </c:ser>
        <c:ser>
          <c:idx val="49"/>
          <c:order val="49"/>
          <c:spPr>
            <a:solidFill>
              <a:schemeClr val="accent2">
                <a:lumMod val="50000"/>
                <a:lumOff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nacionalidad'!$BA$52:$BA$83</c:f>
            </c:numRef>
          </c:val>
        </c:ser>
        <c:ser>
          <c:idx val="50"/>
          <c:order val="50"/>
          <c:spPr>
            <a:solidFill>
              <a:schemeClr val="accent3">
                <a:lumMod val="50000"/>
                <a:lumOff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nacionalidad'!$BB$52:$BB$83</c:f>
            </c:numRef>
          </c:val>
        </c:ser>
        <c:ser>
          <c:idx val="51"/>
          <c:order val="51"/>
          <c:spPr>
            <a:solidFill>
              <a:schemeClr val="accent4">
                <a:lumMod val="50000"/>
                <a:lumOff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nacionalidad'!$BC$52:$BC$83</c:f>
            </c:numRef>
          </c:val>
        </c:ser>
        <c:ser>
          <c:idx val="52"/>
          <c:order val="52"/>
          <c:spPr>
            <a:solidFill>
              <a:schemeClr val="accent5">
                <a:lumMod val="50000"/>
                <a:lumOff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nacionalidad'!$BD$52:$BD$83</c:f>
            </c:numRef>
          </c:val>
        </c:ser>
        <c:ser>
          <c:idx val="53"/>
          <c:order val="53"/>
          <c:spPr>
            <a:solidFill>
              <a:schemeClr val="accent6">
                <a:lumMod val="50000"/>
                <a:lumOff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nacionalidad'!$BE$52:$BE$83</c:f>
            </c:numRef>
          </c:val>
        </c:ser>
        <c:ser>
          <c:idx val="54"/>
          <c:order val="54"/>
          <c:spPr>
            <a:solidFill>
              <a:schemeClr val="accent1"/>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nacionalidad'!$BF$52:$BF$83</c:f>
            </c:numRef>
          </c:val>
        </c:ser>
        <c:ser>
          <c:idx val="55"/>
          <c:order val="55"/>
          <c:spPr>
            <a:solidFill>
              <a:schemeClr val="accent2"/>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nacionalidad'!$BG$52:$BG$83</c:f>
            </c:numRef>
          </c:val>
        </c:ser>
        <c:ser>
          <c:idx val="56"/>
          <c:order val="56"/>
          <c:spPr>
            <a:solidFill>
              <a:schemeClr val="accent3"/>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nacionalidad'!$BH$52:$BH$83</c:f>
            </c:numRef>
          </c:val>
        </c:ser>
        <c:ser>
          <c:idx val="57"/>
          <c:order val="57"/>
          <c:spPr>
            <a:solidFill>
              <a:schemeClr val="accent4"/>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nacionalidad'!$BI$52:$BI$83</c:f>
            </c:numRef>
          </c:val>
        </c:ser>
        <c:ser>
          <c:idx val="58"/>
          <c:order val="58"/>
          <c:spPr>
            <a:solidFill>
              <a:schemeClr val="accent5"/>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nacionalidad'!$BJ$52:$BJ$83</c:f>
            </c:numRef>
          </c:val>
        </c:ser>
        <c:ser>
          <c:idx val="59"/>
          <c:order val="59"/>
          <c:spPr>
            <a:solidFill>
              <a:schemeClr val="accent6"/>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nacionalidad'!$BK$52:$BK$83</c:f>
            </c:numRef>
          </c:val>
        </c:ser>
        <c:ser>
          <c:idx val="60"/>
          <c:order val="60"/>
          <c:spPr>
            <a:solidFill>
              <a:schemeClr val="accent1">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nacionalidad'!$BL$52:$BL$83</c:f>
            </c:numRef>
          </c:val>
        </c:ser>
        <c:ser>
          <c:idx val="61"/>
          <c:order val="61"/>
          <c:spPr>
            <a:solidFill>
              <a:schemeClr val="accent2">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nacionalidad'!$BM$52:$BM$83</c:f>
            </c:numRef>
          </c:val>
        </c:ser>
        <c:ser>
          <c:idx val="62"/>
          <c:order val="62"/>
          <c:spPr>
            <a:solidFill>
              <a:schemeClr val="accent3">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nacionalidad'!$BN$52:$BN$83</c:f>
            </c:numRef>
          </c:val>
        </c:ser>
        <c:ser>
          <c:idx val="63"/>
          <c:order val="63"/>
          <c:spPr>
            <a:solidFill>
              <a:schemeClr val="accent4">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nacionalidad'!$BO$52:$BO$83</c:f>
            </c:numRef>
          </c:val>
        </c:ser>
        <c:ser>
          <c:idx val="64"/>
          <c:order val="64"/>
          <c:spPr>
            <a:solidFill>
              <a:schemeClr val="accent5">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nacionalidad'!$BP$52:$BP$83</c:f>
            </c:numRef>
          </c:val>
        </c:ser>
        <c:ser>
          <c:idx val="65"/>
          <c:order val="65"/>
          <c:spPr>
            <a:solidFill>
              <a:schemeClr val="accent6">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nacionalidad'!$BQ$52:$BQ$83</c:f>
            </c:numRef>
          </c:val>
        </c:ser>
        <c:ser>
          <c:idx val="66"/>
          <c:order val="66"/>
          <c:spPr>
            <a:solidFill>
              <a:schemeClr val="accent1">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nacionalidad'!$BR$52:$BR$83</c:f>
            </c:numRef>
          </c:val>
        </c:ser>
        <c:ser>
          <c:idx val="67"/>
          <c:order val="67"/>
          <c:spPr>
            <a:solidFill>
              <a:schemeClr val="accent2">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nacionalidad'!$BS$52:$BS$83</c:f>
            </c:numRef>
          </c:val>
        </c:ser>
        <c:ser>
          <c:idx val="68"/>
          <c:order val="68"/>
          <c:spPr>
            <a:solidFill>
              <a:schemeClr val="accent3">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nacionalidad'!$BT$52:$BT$83</c:f>
            </c:numRef>
          </c:val>
        </c:ser>
        <c:ser>
          <c:idx val="69"/>
          <c:order val="69"/>
          <c:spPr>
            <a:solidFill>
              <a:schemeClr val="accent4">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nacionalidad'!$BU$52:$BU$83</c:f>
            </c:numRef>
          </c:val>
        </c:ser>
        <c:ser>
          <c:idx val="70"/>
          <c:order val="70"/>
          <c:spPr>
            <a:solidFill>
              <a:schemeClr val="accent5">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nacionalidad'!$BV$52:$BV$83</c:f>
            </c:numRef>
          </c:val>
        </c:ser>
        <c:ser>
          <c:idx val="71"/>
          <c:order val="71"/>
          <c:spPr>
            <a:solidFill>
              <a:schemeClr val="accent6">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nacionalidad'!$BW$52:$BW$83</c:f>
            </c:numRef>
          </c:val>
        </c:ser>
        <c:ser>
          <c:idx val="72"/>
          <c:order val="72"/>
          <c:spPr>
            <a:solidFill>
              <a:schemeClr val="accent1">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nacionalidad'!$BX$52:$BX$83</c:f>
            </c:numRef>
          </c:val>
        </c:ser>
        <c:ser>
          <c:idx val="73"/>
          <c:order val="73"/>
          <c:spPr>
            <a:solidFill>
              <a:schemeClr val="accent2">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nacionalidad'!$BY$52:$BY$83</c:f>
            </c:numRef>
          </c:val>
        </c:ser>
        <c:ser>
          <c:idx val="74"/>
          <c:order val="74"/>
          <c:spPr>
            <a:solidFill>
              <a:schemeClr val="accent3">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nacionalidad'!$BZ$52:$BZ$83</c:f>
            </c:numRef>
          </c:val>
        </c:ser>
        <c:ser>
          <c:idx val="75"/>
          <c:order val="75"/>
          <c:spPr>
            <a:solidFill>
              <a:schemeClr val="accent4">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nacionalidad'!$CA$52:$CA$83</c:f>
            </c:numRef>
          </c:val>
        </c:ser>
        <c:ser>
          <c:idx val="76"/>
          <c:order val="76"/>
          <c:spPr>
            <a:solidFill>
              <a:schemeClr val="accent5">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nacionalidad'!$CB$52:$CB$83</c:f>
            </c:numRef>
          </c:val>
        </c:ser>
        <c:ser>
          <c:idx val="77"/>
          <c:order val="77"/>
          <c:spPr>
            <a:solidFill>
              <a:schemeClr val="accent6">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nacionalidad'!$CC$52:$CC$83</c:f>
            </c:numRef>
          </c:val>
        </c:ser>
        <c:ser>
          <c:idx val="78"/>
          <c:order val="78"/>
          <c:spPr>
            <a:solidFill>
              <a:schemeClr val="accent1">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nacionalidad'!$CD$52:$CD$83</c:f>
            </c:numRef>
          </c:val>
        </c:ser>
        <c:ser>
          <c:idx val="79"/>
          <c:order val="79"/>
          <c:spPr>
            <a:solidFill>
              <a:schemeClr val="accent2">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nacionalidad'!$CE$52:$CE$83</c:f>
            </c:numRef>
          </c:val>
        </c:ser>
        <c:ser>
          <c:idx val="80"/>
          <c:order val="80"/>
          <c:spPr>
            <a:solidFill>
              <a:schemeClr val="accent3">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nacionalidad'!$CF$52:$CF$83</c:f>
            </c:numRef>
          </c:val>
        </c:ser>
        <c:ser>
          <c:idx val="81"/>
          <c:order val="81"/>
          <c:spPr>
            <a:solidFill>
              <a:schemeClr val="accent4">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nacionalidad'!$CG$52:$CG$83</c:f>
            </c:numRef>
          </c:val>
        </c:ser>
        <c:ser>
          <c:idx val="82"/>
          <c:order val="82"/>
          <c:spPr>
            <a:solidFill>
              <a:schemeClr val="accent5">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nacionalidad'!$CH$52:$CH$83</c:f>
            </c:numRef>
          </c:val>
        </c:ser>
        <c:ser>
          <c:idx val="83"/>
          <c:order val="83"/>
          <c:spPr>
            <a:solidFill>
              <a:schemeClr val="accent6">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nacionalidad'!$CI$52:$CI$83</c:f>
            </c:numRef>
          </c:val>
        </c:ser>
        <c:ser>
          <c:idx val="84"/>
          <c:order val="84"/>
          <c:spPr>
            <a:solidFill>
              <a:schemeClr val="accent1">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nacionalidad'!$CJ$52:$CJ$83</c:f>
            </c:numRef>
          </c:val>
        </c:ser>
        <c:ser>
          <c:idx val="85"/>
          <c:order val="85"/>
          <c:spPr>
            <a:solidFill>
              <a:schemeClr val="accent2">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nacionalidad'!$CK$52:$CK$83</c:f>
            </c:numRef>
          </c:val>
        </c:ser>
        <c:ser>
          <c:idx val="86"/>
          <c:order val="86"/>
          <c:spPr>
            <a:solidFill>
              <a:schemeClr val="accent3">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nacionalidad'!$CL$52:$CL$83</c:f>
            </c:numRef>
          </c:val>
        </c:ser>
        <c:ser>
          <c:idx val="87"/>
          <c:order val="87"/>
          <c:spPr>
            <a:solidFill>
              <a:schemeClr val="accent4">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nacionalidad'!$CM$52:$CM$83</c:f>
            </c:numRef>
          </c:val>
        </c:ser>
        <c:ser>
          <c:idx val="88"/>
          <c:order val="88"/>
          <c:spPr>
            <a:solidFill>
              <a:schemeClr val="accent5">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nacionalidad'!$CN$52:$CN$83</c:f>
            </c:numRef>
          </c:val>
        </c:ser>
        <c:ser>
          <c:idx val="89"/>
          <c:order val="89"/>
          <c:spPr>
            <a:solidFill>
              <a:schemeClr val="accent6">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nacionalidad'!$CO$52:$CO$83</c:f>
            </c:numRef>
          </c:val>
        </c:ser>
        <c:ser>
          <c:idx val="90"/>
          <c:order val="90"/>
          <c:spPr>
            <a:solidFill>
              <a:schemeClr val="accent1">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nacionalidad'!$CP$52:$CP$83</c:f>
            </c:numRef>
          </c:val>
        </c:ser>
        <c:ser>
          <c:idx val="91"/>
          <c:order val="91"/>
          <c:spPr>
            <a:solidFill>
              <a:schemeClr val="accent2">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nacionalidad'!$CQ$52:$CQ$83</c:f>
            </c:numRef>
          </c:val>
        </c:ser>
        <c:ser>
          <c:idx val="92"/>
          <c:order val="92"/>
          <c:spPr>
            <a:solidFill>
              <a:schemeClr val="accent3">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nacionalidad'!$CR$52:$CR$83</c:f>
            </c:numRef>
          </c:val>
        </c:ser>
        <c:ser>
          <c:idx val="93"/>
          <c:order val="93"/>
          <c:spPr>
            <a:solidFill>
              <a:schemeClr val="accent4">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nacionalidad'!$CS$52:$CS$83</c:f>
            </c:numRef>
          </c:val>
        </c:ser>
        <c:ser>
          <c:idx val="94"/>
          <c:order val="94"/>
          <c:spPr>
            <a:solidFill>
              <a:schemeClr val="accent5">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nacionalidad'!$CT$52:$CT$83</c:f>
            </c:numRef>
          </c:val>
        </c:ser>
        <c:ser>
          <c:idx val="95"/>
          <c:order val="95"/>
          <c:spPr>
            <a:solidFill>
              <a:schemeClr val="accent6">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nacionalidad'!$CU$52:$CU$83</c:f>
            </c:numRef>
          </c:val>
        </c:ser>
        <c:ser>
          <c:idx val="96"/>
          <c:order val="96"/>
          <c:spPr>
            <a:solidFill>
              <a:schemeClr val="accent1">
                <a:lumMod val="7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nacionalidad'!$CV$52:$CV$83</c:f>
            </c:numRef>
          </c:val>
        </c:ser>
        <c:ser>
          <c:idx val="97"/>
          <c:order val="97"/>
          <c:spPr>
            <a:solidFill>
              <a:schemeClr val="accent2">
                <a:lumMod val="7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nacionalidad'!$CW$52:$CW$83</c:f>
            </c:numRef>
          </c:val>
        </c:ser>
        <c:ser>
          <c:idx val="98"/>
          <c:order val="98"/>
          <c:spPr>
            <a:solidFill>
              <a:schemeClr val="accent3">
                <a:lumMod val="7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nacionalidad'!$CX$52:$CX$83</c:f>
            </c:numRef>
          </c:val>
        </c:ser>
        <c:ser>
          <c:idx val="99"/>
          <c:order val="99"/>
          <c:spPr>
            <a:solidFill>
              <a:schemeClr val="accent4">
                <a:lumMod val="7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nacionalidad'!$CY$52:$CY$83</c:f>
            </c:numRef>
          </c:val>
        </c:ser>
        <c:ser>
          <c:idx val="100"/>
          <c:order val="100"/>
          <c:spPr>
            <a:solidFill>
              <a:schemeClr val="accent5">
                <a:lumMod val="7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nacionalidad'!$CZ$52:$CZ$83</c:f>
            </c:numRef>
          </c:val>
        </c:ser>
        <c:ser>
          <c:idx val="101"/>
          <c:order val="101"/>
          <c:spPr>
            <a:solidFill>
              <a:schemeClr val="accent6">
                <a:lumMod val="7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nacionalidad'!$DA$52:$DA$83</c:f>
            </c:numRef>
          </c:val>
        </c:ser>
        <c:ser>
          <c:idx val="102"/>
          <c:order val="102"/>
          <c:spPr>
            <a:solidFill>
              <a:schemeClr val="accent1">
                <a:lumMod val="50000"/>
                <a:lumOff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nacionalidad'!$DB$52:$DB$83</c:f>
            </c:numRef>
          </c:val>
        </c:ser>
        <c:ser>
          <c:idx val="103"/>
          <c:order val="103"/>
          <c:spPr>
            <a:solidFill>
              <a:schemeClr val="accent2">
                <a:lumMod val="50000"/>
                <a:lumOff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nacionalidad'!$DC$52:$DC$83</c:f>
            </c:numRef>
          </c:val>
        </c:ser>
        <c:ser>
          <c:idx val="104"/>
          <c:order val="104"/>
          <c:spPr>
            <a:solidFill>
              <a:schemeClr val="accent3">
                <a:lumMod val="50000"/>
                <a:lumOff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nacionalidad'!$DD$52:$DD$83</c:f>
            </c:numRef>
          </c:val>
        </c:ser>
        <c:ser>
          <c:idx val="105"/>
          <c:order val="105"/>
          <c:spPr>
            <a:solidFill>
              <a:schemeClr val="accent4">
                <a:lumMod val="50000"/>
                <a:lumOff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nacionalidad'!$DE$52:$DE$83</c:f>
            </c:numRef>
          </c:val>
        </c:ser>
        <c:ser>
          <c:idx val="106"/>
          <c:order val="106"/>
          <c:spPr>
            <a:solidFill>
              <a:schemeClr val="accent5">
                <a:lumMod val="50000"/>
                <a:lumOff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nacionalidad'!$DH$52:$DH$83</c:f>
            </c:numRef>
          </c:val>
        </c:ser>
        <c:ser>
          <c:idx val="107"/>
          <c:order val="107"/>
          <c:spPr>
            <a:solidFill>
              <a:schemeClr val="accent6">
                <a:lumMod val="50000"/>
                <a:lumOff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nacionalidad'!$DI$52:$DI$83</c:f>
            </c:numRef>
          </c:val>
        </c:ser>
        <c:ser>
          <c:idx val="108"/>
          <c:order val="108"/>
          <c:spPr>
            <a:solidFill>
              <a:schemeClr val="accent1"/>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nacionalidad'!$DJ$52:$DJ$83</c:f>
            </c:numRef>
          </c:val>
        </c:ser>
        <c:ser>
          <c:idx val="109"/>
          <c:order val="109"/>
          <c:spPr>
            <a:solidFill>
              <a:schemeClr val="accent2"/>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nacionalidad'!$DK$52:$DK$83</c:f>
            </c:numRef>
          </c:val>
        </c:ser>
        <c:ser>
          <c:idx val="110"/>
          <c:order val="110"/>
          <c:spPr>
            <a:solidFill>
              <a:schemeClr val="accent3"/>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nacionalidad'!$DL$52:$DL$83</c:f>
            </c:numRef>
          </c:val>
        </c:ser>
        <c:ser>
          <c:idx val="111"/>
          <c:order val="111"/>
          <c:spPr>
            <a:solidFill>
              <a:schemeClr val="accent4"/>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nacionalidad'!$DM$52:$DM$83</c:f>
            </c:numRef>
          </c:val>
        </c:ser>
        <c:ser>
          <c:idx val="112"/>
          <c:order val="112"/>
          <c:spPr>
            <a:solidFill>
              <a:schemeClr val="accent5"/>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nacionalidad'!$DN$52:$DN$83</c:f>
            </c:numRef>
          </c:val>
        </c:ser>
        <c:ser>
          <c:idx val="113"/>
          <c:order val="113"/>
          <c:spPr>
            <a:solidFill>
              <a:schemeClr val="accent6"/>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nacionalidad'!$DO$52:$DO$83</c:f>
            </c:numRef>
          </c:val>
        </c:ser>
        <c:ser>
          <c:idx val="114"/>
          <c:order val="114"/>
          <c:spPr>
            <a:solidFill>
              <a:schemeClr val="accent1">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nacionalidad'!$DP$52:$DP$83</c:f>
            </c:numRef>
          </c:val>
        </c:ser>
        <c:ser>
          <c:idx val="115"/>
          <c:order val="115"/>
          <c:spPr>
            <a:solidFill>
              <a:schemeClr val="accent2">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nacionalidad'!$DQ$52:$DQ$83</c:f>
            </c:numRef>
          </c:val>
        </c:ser>
        <c:ser>
          <c:idx val="116"/>
          <c:order val="116"/>
          <c:spPr>
            <a:solidFill>
              <a:schemeClr val="accent3">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nacionalidad'!$DR$52:$DR$83</c:f>
            </c:numRef>
          </c:val>
        </c:ser>
        <c:ser>
          <c:idx val="117"/>
          <c:order val="117"/>
          <c:spPr>
            <a:solidFill>
              <a:schemeClr val="accent4">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nacionalidad'!$DS$52:$DS$83</c:f>
            </c:numRef>
          </c:val>
        </c:ser>
        <c:ser>
          <c:idx val="118"/>
          <c:order val="118"/>
          <c:spPr>
            <a:solidFill>
              <a:schemeClr val="accent5">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nacionalidad'!$DT$52:$DT$83</c:f>
            </c:numRef>
          </c:val>
        </c:ser>
        <c:ser>
          <c:idx val="119"/>
          <c:order val="119"/>
          <c:spPr>
            <a:solidFill>
              <a:schemeClr val="accent6">
                <a:lumMod val="6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nacionalidad'!$DU$52:$DU$83</c:f>
            </c:numRef>
          </c:val>
        </c:ser>
        <c:ser>
          <c:idx val="120"/>
          <c:order val="120"/>
          <c:spPr>
            <a:solidFill>
              <a:schemeClr val="accent1">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nacionalidad'!$DV$52:$DV$83</c:f>
            </c:numRef>
          </c:val>
        </c:ser>
        <c:ser>
          <c:idx val="121"/>
          <c:order val="121"/>
          <c:spPr>
            <a:solidFill>
              <a:schemeClr val="accent2">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nacionalidad'!$DW$52:$DW$83</c:f>
            </c:numRef>
          </c:val>
        </c:ser>
        <c:ser>
          <c:idx val="122"/>
          <c:order val="122"/>
          <c:spPr>
            <a:solidFill>
              <a:schemeClr val="accent3">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nacionalidad'!$DX$52:$DX$83</c:f>
            </c:numRef>
          </c:val>
        </c:ser>
        <c:ser>
          <c:idx val="123"/>
          <c:order val="123"/>
          <c:spPr>
            <a:solidFill>
              <a:schemeClr val="accent4">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nacionalidad'!$DY$52:$DY$83</c:f>
            </c:numRef>
          </c:val>
        </c:ser>
        <c:ser>
          <c:idx val="124"/>
          <c:order val="124"/>
          <c:spPr>
            <a:solidFill>
              <a:schemeClr val="accent5">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nacionalidad'!$DZ$52:$DZ$83</c:f>
            </c:numRef>
          </c:val>
        </c:ser>
        <c:ser>
          <c:idx val="125"/>
          <c:order val="125"/>
          <c:spPr>
            <a:solidFill>
              <a:schemeClr val="accent6">
                <a:lumMod val="80000"/>
                <a:lumOff val="2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nacionalidad'!$EA$52:$EA$83</c:f>
            </c:numRef>
          </c:val>
        </c:ser>
        <c:ser>
          <c:idx val="126"/>
          <c:order val="126"/>
          <c:spPr>
            <a:solidFill>
              <a:schemeClr val="accent1">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nacionalidad'!$EB$52:$EB$83</c:f>
            </c:numRef>
          </c:val>
        </c:ser>
        <c:ser>
          <c:idx val="127"/>
          <c:order val="127"/>
          <c:spPr>
            <a:solidFill>
              <a:schemeClr val="accent2">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nacionalidad'!$EC$52:$EC$83</c:f>
            </c:numRef>
          </c:val>
        </c:ser>
        <c:ser>
          <c:idx val="128"/>
          <c:order val="128"/>
          <c:spPr>
            <a:solidFill>
              <a:schemeClr val="accent3">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nacionalidad'!$ED$52:$ED$83</c:f>
            </c:numRef>
          </c:val>
        </c:ser>
        <c:ser>
          <c:idx val="129"/>
          <c:order val="129"/>
          <c:spPr>
            <a:solidFill>
              <a:schemeClr val="accent4">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nacionalidad'!$EE$52:$EE$83</c:f>
            </c:numRef>
          </c:val>
        </c:ser>
        <c:ser>
          <c:idx val="130"/>
          <c:order val="130"/>
          <c:spPr>
            <a:solidFill>
              <a:schemeClr val="accent5">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nacionalidad'!$EF$52:$EF$83</c:f>
            </c:numRef>
          </c:val>
        </c:ser>
        <c:ser>
          <c:idx val="131"/>
          <c:order val="131"/>
          <c:spPr>
            <a:solidFill>
              <a:schemeClr val="accent6">
                <a:lumMod val="8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nacionalidad'!$EG$52:$EG$83</c:f>
            </c:numRef>
          </c:val>
        </c:ser>
        <c:ser>
          <c:idx val="132"/>
          <c:order val="132"/>
          <c:spPr>
            <a:solidFill>
              <a:schemeClr val="accent1">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nacionalidad'!$EH$52:$EH$83</c:f>
            </c:numRef>
          </c:val>
        </c:ser>
        <c:ser>
          <c:idx val="133"/>
          <c:order val="133"/>
          <c:spPr>
            <a:solidFill>
              <a:schemeClr val="accent2">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nacionalidad'!$EI$52:$EI$83</c:f>
            </c:numRef>
          </c:val>
        </c:ser>
        <c:ser>
          <c:idx val="134"/>
          <c:order val="134"/>
          <c:spPr>
            <a:solidFill>
              <a:schemeClr val="accent3">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nacionalidad'!$EJ$52:$EJ$83</c:f>
            </c:numRef>
          </c:val>
        </c:ser>
        <c:ser>
          <c:idx val="135"/>
          <c:order val="135"/>
          <c:spPr>
            <a:solidFill>
              <a:schemeClr val="accent4">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nacionalidad'!$EK$52:$EK$83</c:f>
            </c:numRef>
          </c:val>
        </c:ser>
        <c:ser>
          <c:idx val="136"/>
          <c:order val="136"/>
          <c:spPr>
            <a:solidFill>
              <a:schemeClr val="accent5">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nacionalidad'!$EL$52:$EL$83</c:f>
            </c:numRef>
          </c:val>
        </c:ser>
        <c:ser>
          <c:idx val="137"/>
          <c:order val="137"/>
          <c:spPr>
            <a:solidFill>
              <a:schemeClr val="accent6">
                <a:lumMod val="60000"/>
                <a:lumOff val="4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nacionalidad'!$EM$52:$EM$83</c:f>
            </c:numRef>
          </c:val>
        </c:ser>
        <c:ser>
          <c:idx val="138"/>
          <c:order val="138"/>
          <c:spPr>
            <a:solidFill>
              <a:schemeClr val="accent1">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nacionalidad'!$EN$52:$EN$83</c:f>
            </c:numRef>
          </c:val>
        </c:ser>
        <c:ser>
          <c:idx val="139"/>
          <c:order val="139"/>
          <c:spPr>
            <a:solidFill>
              <a:schemeClr val="accent2">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nacionalidad'!$EO$52:$EO$83</c:f>
            </c:numRef>
          </c:val>
        </c:ser>
        <c:ser>
          <c:idx val="140"/>
          <c:order val="140"/>
          <c:spPr>
            <a:solidFill>
              <a:schemeClr val="accent3">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nacionalidad'!$EP$52:$EP$83</c:f>
            </c:numRef>
          </c:val>
        </c:ser>
        <c:ser>
          <c:idx val="141"/>
          <c:order val="141"/>
          <c:spPr>
            <a:solidFill>
              <a:schemeClr val="accent4">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nacionalidad'!$EQ$52:$EQ$83</c:f>
            </c:numRef>
          </c:val>
        </c:ser>
        <c:ser>
          <c:idx val="142"/>
          <c:order val="142"/>
          <c:spPr>
            <a:solidFill>
              <a:schemeClr val="accent5">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nacionalidad'!$ER$52:$ER$83</c:f>
            </c:numRef>
          </c:val>
        </c:ser>
        <c:ser>
          <c:idx val="143"/>
          <c:order val="143"/>
          <c:spPr>
            <a:solidFill>
              <a:schemeClr val="accent6">
                <a:lumMod val="5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nacionalidad'!$ES$52:$ES$83</c:f>
              <c:numCache>
                <c:formatCode>#,##0</c:formatCode>
                <c:ptCount val="32"/>
                <c:pt idx="0">
                  <c:v>117965</c:v>
                </c:pt>
                <c:pt idx="1">
                  <c:v>47048</c:v>
                </c:pt>
                <c:pt idx="2">
                  <c:v>59174</c:v>
                </c:pt>
                <c:pt idx="3">
                  <c:v>23631</c:v>
                </c:pt>
                <c:pt idx="4">
                  <c:v>10818</c:v>
                </c:pt>
                <c:pt idx="5">
                  <c:v>13254</c:v>
                </c:pt>
                <c:pt idx="6">
                  <c:v>13905</c:v>
                </c:pt>
                <c:pt idx="7">
                  <c:v>8683</c:v>
                </c:pt>
                <c:pt idx="8">
                  <c:v>18068</c:v>
                </c:pt>
                <c:pt idx="9">
                  <c:v>10921</c:v>
                </c:pt>
                <c:pt idx="10">
                  <c:v>8779</c:v>
                </c:pt>
                <c:pt idx="11">
                  <c:v>8457</c:v>
                </c:pt>
                <c:pt idx="12">
                  <c:v>6118</c:v>
                </c:pt>
                <c:pt idx="13">
                  <c:v>7139</c:v>
                </c:pt>
                <c:pt idx="14">
                  <c:v>1970</c:v>
                </c:pt>
                <c:pt idx="15">
                  <c:v>6847</c:v>
                </c:pt>
                <c:pt idx="16">
                  <c:v>6494</c:v>
                </c:pt>
                <c:pt idx="17">
                  <c:v>4043</c:v>
                </c:pt>
                <c:pt idx="18">
                  <c:v>5136</c:v>
                </c:pt>
                <c:pt idx="19">
                  <c:v>1944</c:v>
                </c:pt>
                <c:pt idx="20">
                  <c:v>1369</c:v>
                </c:pt>
                <c:pt idx="21">
                  <c:v>2905</c:v>
                </c:pt>
                <c:pt idx="22">
                  <c:v>2633</c:v>
                </c:pt>
                <c:pt idx="23">
                  <c:v>1499</c:v>
                </c:pt>
                <c:pt idx="24">
                  <c:v>2522</c:v>
                </c:pt>
                <c:pt idx="25">
                  <c:v>2217</c:v>
                </c:pt>
                <c:pt idx="26">
                  <c:v>1660</c:v>
                </c:pt>
                <c:pt idx="27">
                  <c:v>2132</c:v>
                </c:pt>
                <c:pt idx="28">
                  <c:v>1424</c:v>
                </c:pt>
                <c:pt idx="29">
                  <c:v>1660</c:v>
                </c:pt>
                <c:pt idx="30">
                  <c:v>1286</c:v>
                </c:pt>
                <c:pt idx="31">
                  <c:v>16152</c:v>
                </c:pt>
              </c:numCache>
            </c:numRef>
          </c:val>
        </c:ser>
        <c:ser>
          <c:idx val="144"/>
          <c:order val="144"/>
          <c:spPr>
            <a:solidFill>
              <a:schemeClr val="accent1">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nacionalidad'!$ET$52:$ET$83</c:f>
              <c:numCache>
                <c:formatCode>#,##0</c:formatCode>
                <c:ptCount val="32"/>
                <c:pt idx="0">
                  <c:v>137145</c:v>
                </c:pt>
                <c:pt idx="1">
                  <c:v>52106</c:v>
                </c:pt>
                <c:pt idx="2">
                  <c:v>29740</c:v>
                </c:pt>
                <c:pt idx="3">
                  <c:v>28061</c:v>
                </c:pt>
                <c:pt idx="4">
                  <c:v>16149</c:v>
                </c:pt>
                <c:pt idx="5">
                  <c:v>15887</c:v>
                </c:pt>
                <c:pt idx="6">
                  <c:v>16722</c:v>
                </c:pt>
                <c:pt idx="7">
                  <c:v>11393</c:v>
                </c:pt>
                <c:pt idx="8">
                  <c:v>20324</c:v>
                </c:pt>
                <c:pt idx="9">
                  <c:v>13487</c:v>
                </c:pt>
                <c:pt idx="10">
                  <c:v>10051</c:v>
                </c:pt>
                <c:pt idx="11">
                  <c:v>10632</c:v>
                </c:pt>
                <c:pt idx="12">
                  <c:v>8193</c:v>
                </c:pt>
                <c:pt idx="13">
                  <c:v>10214</c:v>
                </c:pt>
                <c:pt idx="14">
                  <c:v>6136</c:v>
                </c:pt>
                <c:pt idx="15">
                  <c:v>8358</c:v>
                </c:pt>
                <c:pt idx="16">
                  <c:v>8176</c:v>
                </c:pt>
                <c:pt idx="17">
                  <c:v>5703</c:v>
                </c:pt>
                <c:pt idx="18">
                  <c:v>5735</c:v>
                </c:pt>
                <c:pt idx="19">
                  <c:v>9014</c:v>
                </c:pt>
                <c:pt idx="20">
                  <c:v>1947</c:v>
                </c:pt>
                <c:pt idx="21">
                  <c:v>3441</c:v>
                </c:pt>
                <c:pt idx="22">
                  <c:v>3677</c:v>
                </c:pt>
                <c:pt idx="23">
                  <c:v>2295</c:v>
                </c:pt>
                <c:pt idx="24">
                  <c:v>2825</c:v>
                </c:pt>
                <c:pt idx="25">
                  <c:v>2735</c:v>
                </c:pt>
                <c:pt idx="26">
                  <c:v>2324</c:v>
                </c:pt>
                <c:pt idx="27">
                  <c:v>2469</c:v>
                </c:pt>
                <c:pt idx="28">
                  <c:v>1766</c:v>
                </c:pt>
                <c:pt idx="29">
                  <c:v>1851</c:v>
                </c:pt>
                <c:pt idx="30">
                  <c:v>1514</c:v>
                </c:pt>
                <c:pt idx="31">
                  <c:v>21429</c:v>
                </c:pt>
              </c:numCache>
            </c:numRef>
          </c:val>
        </c:ser>
        <c:ser>
          <c:idx val="145"/>
          <c:order val="145"/>
          <c:spPr>
            <a:solidFill>
              <a:schemeClr val="accent2">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nacionalidad'!$EU$52:$EU$83</c:f>
              <c:numCache>
                <c:formatCode>#,##0</c:formatCode>
                <c:ptCount val="32"/>
                <c:pt idx="0">
                  <c:v>129755</c:v>
                </c:pt>
                <c:pt idx="1">
                  <c:v>43430</c:v>
                </c:pt>
                <c:pt idx="2">
                  <c:v>37032.5</c:v>
                </c:pt>
                <c:pt idx="3">
                  <c:v>32514</c:v>
                </c:pt>
                <c:pt idx="4">
                  <c:v>19488</c:v>
                </c:pt>
                <c:pt idx="5">
                  <c:v>15695.5</c:v>
                </c:pt>
                <c:pt idx="6">
                  <c:v>16566.5</c:v>
                </c:pt>
                <c:pt idx="7">
                  <c:v>10625</c:v>
                </c:pt>
                <c:pt idx="8">
                  <c:v>17437.5</c:v>
                </c:pt>
                <c:pt idx="9">
                  <c:v>13560</c:v>
                </c:pt>
                <c:pt idx="10">
                  <c:v>10812</c:v>
                </c:pt>
                <c:pt idx="11">
                  <c:v>9471.5</c:v>
                </c:pt>
                <c:pt idx="12">
                  <c:v>8220.5</c:v>
                </c:pt>
                <c:pt idx="13">
                  <c:v>8869</c:v>
                </c:pt>
                <c:pt idx="14">
                  <c:v>16724.5</c:v>
                </c:pt>
                <c:pt idx="15">
                  <c:v>8596</c:v>
                </c:pt>
                <c:pt idx="16">
                  <c:v>7257.5</c:v>
                </c:pt>
                <c:pt idx="17">
                  <c:v>5146</c:v>
                </c:pt>
                <c:pt idx="18">
                  <c:v>5534.5</c:v>
                </c:pt>
                <c:pt idx="19">
                  <c:v>4238</c:v>
                </c:pt>
                <c:pt idx="20">
                  <c:v>1682.5</c:v>
                </c:pt>
                <c:pt idx="21">
                  <c:v>3548</c:v>
                </c:pt>
                <c:pt idx="22">
                  <c:v>3110.5</c:v>
                </c:pt>
                <c:pt idx="23">
                  <c:v>2106</c:v>
                </c:pt>
                <c:pt idx="24">
                  <c:v>2562</c:v>
                </c:pt>
                <c:pt idx="25">
                  <c:v>2560.5</c:v>
                </c:pt>
                <c:pt idx="26">
                  <c:v>2326</c:v>
                </c:pt>
                <c:pt idx="27">
                  <c:v>2200.5</c:v>
                </c:pt>
                <c:pt idx="28">
                  <c:v>1603</c:v>
                </c:pt>
                <c:pt idx="29">
                  <c:v>1764</c:v>
                </c:pt>
                <c:pt idx="30">
                  <c:v>1483.5</c:v>
                </c:pt>
                <c:pt idx="31">
                  <c:v>23150.5</c:v>
                </c:pt>
              </c:numCache>
            </c:numRef>
          </c:val>
        </c:ser>
        <c:ser>
          <c:idx val="146"/>
          <c:order val="146"/>
          <c:tx>
            <c:strRef>
              <c:f>'Llegadas x nacionalidad'!$EV$49</c:f>
              <c:strCache>
                <c:ptCount val="1"/>
                <c:pt idx="0">
                  <c:v>2010</c:v>
                </c:pt>
              </c:strCache>
            </c:strRef>
          </c:tx>
          <c:spPr>
            <a:solidFill>
              <a:schemeClr val="accent3">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nacionalidad'!$EV$52:$EV$83</c:f>
              <c:numCache>
                <c:formatCode>#,##0</c:formatCode>
                <c:ptCount val="32"/>
                <c:pt idx="0">
                  <c:v>121864</c:v>
                </c:pt>
                <c:pt idx="1">
                  <c:v>51412</c:v>
                </c:pt>
                <c:pt idx="2">
                  <c:v>46847</c:v>
                </c:pt>
                <c:pt idx="3">
                  <c:v>31834</c:v>
                </c:pt>
                <c:pt idx="4">
                  <c:v>18782</c:v>
                </c:pt>
                <c:pt idx="5">
                  <c:v>16010</c:v>
                </c:pt>
                <c:pt idx="6">
                  <c:v>15720</c:v>
                </c:pt>
                <c:pt idx="7">
                  <c:v>13396</c:v>
                </c:pt>
                <c:pt idx="8">
                  <c:v>14144</c:v>
                </c:pt>
                <c:pt idx="9">
                  <c:v>13277</c:v>
                </c:pt>
                <c:pt idx="10">
                  <c:v>10624</c:v>
                </c:pt>
                <c:pt idx="11">
                  <c:v>9077</c:v>
                </c:pt>
                <c:pt idx="12">
                  <c:v>9318</c:v>
                </c:pt>
                <c:pt idx="13">
                  <c:v>9559</c:v>
                </c:pt>
                <c:pt idx="14">
                  <c:v>14470</c:v>
                </c:pt>
                <c:pt idx="15">
                  <c:v>8047</c:v>
                </c:pt>
                <c:pt idx="16">
                  <c:v>6624</c:v>
                </c:pt>
                <c:pt idx="17">
                  <c:v>5596</c:v>
                </c:pt>
                <c:pt idx="18">
                  <c:v>5313</c:v>
                </c:pt>
                <c:pt idx="19">
                  <c:v>3266</c:v>
                </c:pt>
                <c:pt idx="20">
                  <c:v>1829</c:v>
                </c:pt>
                <c:pt idx="21">
                  <c:v>3116</c:v>
                </c:pt>
                <c:pt idx="22">
                  <c:v>3048</c:v>
                </c:pt>
                <c:pt idx="23">
                  <c:v>2482</c:v>
                </c:pt>
                <c:pt idx="24">
                  <c:v>2304</c:v>
                </c:pt>
                <c:pt idx="25">
                  <c:v>2489</c:v>
                </c:pt>
                <c:pt idx="26">
                  <c:v>2092</c:v>
                </c:pt>
                <c:pt idx="27">
                  <c:v>1939</c:v>
                </c:pt>
                <c:pt idx="28">
                  <c:v>1448</c:v>
                </c:pt>
                <c:pt idx="29">
                  <c:v>1603</c:v>
                </c:pt>
                <c:pt idx="30">
                  <c:v>1466</c:v>
                </c:pt>
                <c:pt idx="31">
                  <c:v>25225</c:v>
                </c:pt>
              </c:numCache>
            </c:numRef>
          </c:val>
        </c:ser>
        <c:ser>
          <c:idx val="147"/>
          <c:order val="147"/>
          <c:tx>
            <c:strRef>
              <c:f>'Llegadas x nacionalidad'!$EW$49</c:f>
              <c:strCache>
                <c:ptCount val="1"/>
                <c:pt idx="0">
                  <c:v>2011</c:v>
                </c:pt>
              </c:strCache>
            </c:strRef>
          </c:tx>
          <c:spPr>
            <a:solidFill>
              <a:schemeClr val="accent4">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nacionalidad'!$EW$52:$EW$83</c:f>
              <c:numCache>
                <c:formatCode>#,##0</c:formatCode>
                <c:ptCount val="32"/>
                <c:pt idx="0">
                  <c:v>130322</c:v>
                </c:pt>
                <c:pt idx="1">
                  <c:v>52109</c:v>
                </c:pt>
                <c:pt idx="2">
                  <c:v>37985</c:v>
                </c:pt>
                <c:pt idx="3">
                  <c:v>32928</c:v>
                </c:pt>
                <c:pt idx="4">
                  <c:v>21726</c:v>
                </c:pt>
                <c:pt idx="5">
                  <c:v>16914</c:v>
                </c:pt>
                <c:pt idx="6">
                  <c:v>16810</c:v>
                </c:pt>
                <c:pt idx="7">
                  <c:v>14885</c:v>
                </c:pt>
                <c:pt idx="8">
                  <c:v>14284</c:v>
                </c:pt>
                <c:pt idx="9">
                  <c:v>12750</c:v>
                </c:pt>
                <c:pt idx="10">
                  <c:v>11949</c:v>
                </c:pt>
                <c:pt idx="11">
                  <c:v>11897</c:v>
                </c:pt>
                <c:pt idx="12">
                  <c:v>11670</c:v>
                </c:pt>
                <c:pt idx="13">
                  <c:v>10183</c:v>
                </c:pt>
                <c:pt idx="14">
                  <c:v>9890</c:v>
                </c:pt>
                <c:pt idx="15">
                  <c:v>7716</c:v>
                </c:pt>
                <c:pt idx="16">
                  <c:v>6564</c:v>
                </c:pt>
                <c:pt idx="17">
                  <c:v>6247</c:v>
                </c:pt>
                <c:pt idx="18">
                  <c:v>5604</c:v>
                </c:pt>
                <c:pt idx="19">
                  <c:v>4459</c:v>
                </c:pt>
                <c:pt idx="20">
                  <c:v>4040</c:v>
                </c:pt>
                <c:pt idx="21">
                  <c:v>3256</c:v>
                </c:pt>
                <c:pt idx="22">
                  <c:v>3006</c:v>
                </c:pt>
                <c:pt idx="23">
                  <c:v>2575</c:v>
                </c:pt>
                <c:pt idx="24">
                  <c:v>2365</c:v>
                </c:pt>
                <c:pt idx="25">
                  <c:v>2288</c:v>
                </c:pt>
                <c:pt idx="26">
                  <c:v>2058</c:v>
                </c:pt>
                <c:pt idx="27">
                  <c:v>1991</c:v>
                </c:pt>
                <c:pt idx="28">
                  <c:v>1942</c:v>
                </c:pt>
                <c:pt idx="29">
                  <c:v>1666</c:v>
                </c:pt>
                <c:pt idx="30">
                  <c:v>1592</c:v>
                </c:pt>
                <c:pt idx="31">
                  <c:v>23707</c:v>
                </c:pt>
              </c:numCache>
            </c:numRef>
          </c:val>
        </c:ser>
        <c:ser>
          <c:idx val="148"/>
          <c:order val="148"/>
          <c:tx>
            <c:strRef>
              <c:f>'Llegadas x nacionalidad'!$EX$49</c:f>
              <c:strCache>
                <c:ptCount val="1"/>
                <c:pt idx="0">
                  <c:v>2012</c:v>
                </c:pt>
              </c:strCache>
            </c:strRef>
          </c:tx>
          <c:spPr>
            <a:solidFill>
              <a:schemeClr val="accent5">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nacionalidad'!$EX$52:$EX$83</c:f>
              <c:numCache>
                <c:formatCode>#,##0</c:formatCode>
                <c:ptCount val="32"/>
                <c:pt idx="0">
                  <c:v>140625</c:v>
                </c:pt>
                <c:pt idx="1">
                  <c:v>67466</c:v>
                </c:pt>
                <c:pt idx="2">
                  <c:v>32942</c:v>
                </c:pt>
                <c:pt idx="3">
                  <c:v>34018</c:v>
                </c:pt>
                <c:pt idx="4">
                  <c:v>26507</c:v>
                </c:pt>
                <c:pt idx="5">
                  <c:v>18419</c:v>
                </c:pt>
                <c:pt idx="6">
                  <c:v>18507</c:v>
                </c:pt>
                <c:pt idx="7">
                  <c:v>16854</c:v>
                </c:pt>
                <c:pt idx="8">
                  <c:v>13879</c:v>
                </c:pt>
                <c:pt idx="9">
                  <c:v>12091</c:v>
                </c:pt>
                <c:pt idx="10">
                  <c:v>14298</c:v>
                </c:pt>
                <c:pt idx="11">
                  <c:v>13813</c:v>
                </c:pt>
                <c:pt idx="12">
                  <c:v>11196</c:v>
                </c:pt>
                <c:pt idx="13">
                  <c:v>11390</c:v>
                </c:pt>
                <c:pt idx="14">
                  <c:v>10071</c:v>
                </c:pt>
                <c:pt idx="15">
                  <c:v>7757</c:v>
                </c:pt>
                <c:pt idx="16">
                  <c:v>8297</c:v>
                </c:pt>
                <c:pt idx="17">
                  <c:v>6961</c:v>
                </c:pt>
                <c:pt idx="18">
                  <c:v>6220</c:v>
                </c:pt>
                <c:pt idx="19">
                  <c:v>6933</c:v>
                </c:pt>
                <c:pt idx="20">
                  <c:v>4202</c:v>
                </c:pt>
                <c:pt idx="21">
                  <c:v>3329</c:v>
                </c:pt>
                <c:pt idx="22">
                  <c:v>3287</c:v>
                </c:pt>
                <c:pt idx="23">
                  <c:v>2863</c:v>
                </c:pt>
                <c:pt idx="24">
                  <c:v>2686</c:v>
                </c:pt>
                <c:pt idx="25">
                  <c:v>2425</c:v>
                </c:pt>
                <c:pt idx="26">
                  <c:v>2254</c:v>
                </c:pt>
                <c:pt idx="27">
                  <c:v>1798</c:v>
                </c:pt>
                <c:pt idx="28">
                  <c:v>2233</c:v>
                </c:pt>
                <c:pt idx="29">
                  <c:v>2002</c:v>
                </c:pt>
                <c:pt idx="30">
                  <c:v>1798</c:v>
                </c:pt>
                <c:pt idx="31">
                  <c:v>26337</c:v>
                </c:pt>
              </c:numCache>
            </c:numRef>
          </c:val>
        </c:ser>
        <c:ser>
          <c:idx val="149"/>
          <c:order val="149"/>
          <c:tx>
            <c:strRef>
              <c:f>'Llegadas x nacionalidad'!$EY$49</c:f>
              <c:strCache>
                <c:ptCount val="1"/>
                <c:pt idx="0">
                  <c:v>2013</c:v>
                </c:pt>
              </c:strCache>
            </c:strRef>
          </c:tx>
          <c:spPr>
            <a:solidFill>
              <a:schemeClr val="accent6">
                <a:lumMod val="70000"/>
                <a:lumOff val="3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nacionalidad'!$EY$52:$EY$83</c:f>
              <c:numCache>
                <c:formatCode>#,##0</c:formatCode>
                <c:ptCount val="32"/>
                <c:pt idx="0">
                  <c:v>141595</c:v>
                </c:pt>
                <c:pt idx="1">
                  <c:v>67733</c:v>
                </c:pt>
                <c:pt idx="2">
                  <c:v>46931</c:v>
                </c:pt>
                <c:pt idx="3">
                  <c:v>37508</c:v>
                </c:pt>
                <c:pt idx="4">
                  <c:v>78189</c:v>
                </c:pt>
                <c:pt idx="5">
                  <c:v>19156</c:v>
                </c:pt>
                <c:pt idx="6">
                  <c:v>18173</c:v>
                </c:pt>
                <c:pt idx="7">
                  <c:v>18678</c:v>
                </c:pt>
                <c:pt idx="8">
                  <c:v>15526</c:v>
                </c:pt>
                <c:pt idx="9">
                  <c:v>12649</c:v>
                </c:pt>
                <c:pt idx="10">
                  <c:v>17571</c:v>
                </c:pt>
                <c:pt idx="11">
                  <c:v>11501</c:v>
                </c:pt>
                <c:pt idx="12">
                  <c:v>12250</c:v>
                </c:pt>
                <c:pt idx="13">
                  <c:v>11052</c:v>
                </c:pt>
                <c:pt idx="14">
                  <c:v>12733</c:v>
                </c:pt>
                <c:pt idx="15">
                  <c:v>7520</c:v>
                </c:pt>
                <c:pt idx="16">
                  <c:v>10490</c:v>
                </c:pt>
                <c:pt idx="17">
                  <c:v>7332</c:v>
                </c:pt>
                <c:pt idx="18">
                  <c:v>6291</c:v>
                </c:pt>
                <c:pt idx="19">
                  <c:v>6987</c:v>
                </c:pt>
                <c:pt idx="20">
                  <c:v>5795</c:v>
                </c:pt>
                <c:pt idx="21">
                  <c:v>3451</c:v>
                </c:pt>
                <c:pt idx="22">
                  <c:v>3242</c:v>
                </c:pt>
                <c:pt idx="23">
                  <c:v>4504</c:v>
                </c:pt>
                <c:pt idx="24">
                  <c:v>2535</c:v>
                </c:pt>
                <c:pt idx="25">
                  <c:v>2869</c:v>
                </c:pt>
                <c:pt idx="26">
                  <c:v>2007</c:v>
                </c:pt>
                <c:pt idx="27">
                  <c:v>1856</c:v>
                </c:pt>
                <c:pt idx="28">
                  <c:v>2330</c:v>
                </c:pt>
                <c:pt idx="29">
                  <c:v>2018</c:v>
                </c:pt>
                <c:pt idx="30">
                  <c:v>2004</c:v>
                </c:pt>
                <c:pt idx="31">
                  <c:v>36454</c:v>
                </c:pt>
              </c:numCache>
            </c:numRef>
          </c:val>
        </c:ser>
        <c:ser>
          <c:idx val="150"/>
          <c:order val="150"/>
          <c:tx>
            <c:strRef>
              <c:f>'Llegadas x nacionalidad'!$EZ$49</c:f>
              <c:strCache>
                <c:ptCount val="1"/>
                <c:pt idx="0">
                  <c:v>2014</c:v>
                </c:pt>
              </c:strCache>
            </c:strRef>
          </c:tx>
          <c:spPr>
            <a:solidFill>
              <a:schemeClr val="accent1">
                <a:lumMod val="7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nacionalidad'!$EZ$52:$EZ$83</c:f>
              <c:numCache>
                <c:formatCode>#,##0</c:formatCode>
                <c:ptCount val="32"/>
                <c:pt idx="0">
                  <c:v>147130</c:v>
                </c:pt>
                <c:pt idx="1">
                  <c:v>71422</c:v>
                </c:pt>
                <c:pt idx="2">
                  <c:v>53856</c:v>
                </c:pt>
                <c:pt idx="3">
                  <c:v>42131</c:v>
                </c:pt>
                <c:pt idx="4">
                  <c:v>90182</c:v>
                </c:pt>
                <c:pt idx="5">
                  <c:v>20848</c:v>
                </c:pt>
                <c:pt idx="6">
                  <c:v>19222</c:v>
                </c:pt>
                <c:pt idx="7">
                  <c:v>20706</c:v>
                </c:pt>
                <c:pt idx="8">
                  <c:v>17323</c:v>
                </c:pt>
                <c:pt idx="9">
                  <c:v>13683</c:v>
                </c:pt>
                <c:pt idx="10">
                  <c:v>19702</c:v>
                </c:pt>
                <c:pt idx="11">
                  <c:v>12888</c:v>
                </c:pt>
                <c:pt idx="12">
                  <c:v>18132</c:v>
                </c:pt>
                <c:pt idx="13">
                  <c:v>13708</c:v>
                </c:pt>
                <c:pt idx="14">
                  <c:v>28479</c:v>
                </c:pt>
                <c:pt idx="15">
                  <c:v>8166</c:v>
                </c:pt>
                <c:pt idx="16">
                  <c:v>11516</c:v>
                </c:pt>
                <c:pt idx="17">
                  <c:v>7975</c:v>
                </c:pt>
                <c:pt idx="18">
                  <c:v>6466</c:v>
                </c:pt>
                <c:pt idx="19">
                  <c:v>8868</c:v>
                </c:pt>
                <c:pt idx="20">
                  <c:v>5851</c:v>
                </c:pt>
                <c:pt idx="21">
                  <c:v>3516</c:v>
                </c:pt>
                <c:pt idx="22">
                  <c:v>3068</c:v>
                </c:pt>
                <c:pt idx="23">
                  <c:v>3504</c:v>
                </c:pt>
                <c:pt idx="24">
                  <c:v>2587</c:v>
                </c:pt>
                <c:pt idx="25">
                  <c:v>2955</c:v>
                </c:pt>
                <c:pt idx="26">
                  <c:v>2154</c:v>
                </c:pt>
                <c:pt idx="27">
                  <c:v>1905</c:v>
                </c:pt>
                <c:pt idx="28">
                  <c:v>2560</c:v>
                </c:pt>
                <c:pt idx="29">
                  <c:v>2210</c:v>
                </c:pt>
                <c:pt idx="30">
                  <c:v>1968</c:v>
                </c:pt>
                <c:pt idx="31">
                  <c:v>38334</c:v>
                </c:pt>
              </c:numCache>
            </c:numRef>
          </c:val>
        </c:ser>
        <c:ser>
          <c:idx val="151"/>
          <c:order val="151"/>
          <c:tx>
            <c:strRef>
              <c:f>'Llegadas x nacionalidad'!$FA$49</c:f>
              <c:strCache>
                <c:ptCount val="1"/>
                <c:pt idx="0">
                  <c:v>2015</c:v>
                </c:pt>
              </c:strCache>
            </c:strRef>
          </c:tx>
          <c:spPr>
            <a:solidFill>
              <a:schemeClr val="accent2">
                <a:lumMod val="70000"/>
              </a:schemeClr>
            </a:solidFill>
            <a:ln>
              <a:noFill/>
            </a:ln>
            <a:effectLst/>
          </c:spPr>
          <c:invertIfNegative val="0"/>
          <c:cat>
            <c:strRef>
              <c:f>'Llegadas x nacionalidad'!$C$52:$C$83</c:f>
              <c:strCache>
                <c:ptCount val="32"/>
                <c:pt idx="0">
                  <c:v>Estados Unidos</c:v>
                </c:pt>
                <c:pt idx="1">
                  <c:v>Colombia</c:v>
                </c:pt>
                <c:pt idx="2">
                  <c:v>Ecuador</c:v>
                </c:pt>
                <c:pt idx="3">
                  <c:v>España</c:v>
                </c:pt>
                <c:pt idx="4">
                  <c:v>Venezuela</c:v>
                </c:pt>
                <c:pt idx="5">
                  <c:v>Canadá</c:v>
                </c:pt>
                <c:pt idx="6">
                  <c:v>Alemania</c:v>
                </c:pt>
                <c:pt idx="7">
                  <c:v>Argentina</c:v>
                </c:pt>
                <c:pt idx="8">
                  <c:v>Reino Unido</c:v>
                </c:pt>
                <c:pt idx="9">
                  <c:v>Francia</c:v>
                </c:pt>
                <c:pt idx="10">
                  <c:v>Perú</c:v>
                </c:pt>
                <c:pt idx="11">
                  <c:v>Chile</c:v>
                </c:pt>
                <c:pt idx="12">
                  <c:v>México</c:v>
                </c:pt>
                <c:pt idx="13">
                  <c:v>Brasil</c:v>
                </c:pt>
                <c:pt idx="14">
                  <c:v>Cuba</c:v>
                </c:pt>
                <c:pt idx="15">
                  <c:v>Italia</c:v>
                </c:pt>
                <c:pt idx="16">
                  <c:v>Holanda</c:v>
                </c:pt>
                <c:pt idx="17">
                  <c:v>Australia</c:v>
                </c:pt>
                <c:pt idx="18">
                  <c:v>Suiza</c:v>
                </c:pt>
                <c:pt idx="19">
                  <c:v>República Popular China</c:v>
                </c:pt>
                <c:pt idx="20">
                  <c:v>Panamá</c:v>
                </c:pt>
                <c:pt idx="21">
                  <c:v>Bélgica</c:v>
                </c:pt>
                <c:pt idx="22">
                  <c:v>Japón</c:v>
                </c:pt>
                <c:pt idx="23">
                  <c:v>Costa Rica</c:v>
                </c:pt>
                <c:pt idx="24">
                  <c:v>Suecia</c:v>
                </c:pt>
                <c:pt idx="25">
                  <c:v>Bolivia</c:v>
                </c:pt>
                <c:pt idx="26">
                  <c:v>Israel</c:v>
                </c:pt>
                <c:pt idx="27">
                  <c:v>Dinamarca</c:v>
                </c:pt>
                <c:pt idx="28">
                  <c:v>Rusia</c:v>
                </c:pt>
                <c:pt idx="29">
                  <c:v>Austria</c:v>
                </c:pt>
                <c:pt idx="30">
                  <c:v>Uruguay</c:v>
                </c:pt>
                <c:pt idx="31">
                  <c:v>Otros</c:v>
                </c:pt>
              </c:strCache>
            </c:strRef>
          </c:cat>
          <c:val>
            <c:numRef>
              <c:f>'Llegadas x nacionalidad'!$FA$52:$FA$83</c:f>
              <c:numCache>
                <c:formatCode>#,##0</c:formatCode>
                <c:ptCount val="32"/>
                <c:pt idx="0">
                  <c:v>161856.125</c:v>
                </c:pt>
                <c:pt idx="1">
                  <c:v>57328.875</c:v>
                </c:pt>
                <c:pt idx="2">
                  <c:v>65131.25</c:v>
                </c:pt>
                <c:pt idx="3">
                  <c:v>43296.125</c:v>
                </c:pt>
                <c:pt idx="4">
                  <c:v>49594.125</c:v>
                </c:pt>
                <c:pt idx="5">
                  <c:v>21394</c:v>
                </c:pt>
                <c:pt idx="6">
                  <c:v>18577.25</c:v>
                </c:pt>
                <c:pt idx="7">
                  <c:v>23691.5</c:v>
                </c:pt>
                <c:pt idx="8">
                  <c:v>17409.125</c:v>
                </c:pt>
                <c:pt idx="9">
                  <c:v>13627.5</c:v>
                </c:pt>
                <c:pt idx="10">
                  <c:v>14425.375</c:v>
                </c:pt>
                <c:pt idx="11">
                  <c:v>10985.875</c:v>
                </c:pt>
                <c:pt idx="12">
                  <c:v>16802.75</c:v>
                </c:pt>
                <c:pt idx="13">
                  <c:v>12892.625</c:v>
                </c:pt>
                <c:pt idx="14">
                  <c:v>49926</c:v>
                </c:pt>
                <c:pt idx="15">
                  <c:v>8131.25</c:v>
                </c:pt>
                <c:pt idx="16">
                  <c:v>11436.25</c:v>
                </c:pt>
                <c:pt idx="17">
                  <c:v>7655.625</c:v>
                </c:pt>
                <c:pt idx="18">
                  <c:v>6517.875</c:v>
                </c:pt>
                <c:pt idx="19">
                  <c:v>9623.875</c:v>
                </c:pt>
                <c:pt idx="20">
                  <c:v>5743.75</c:v>
                </c:pt>
                <c:pt idx="21">
                  <c:v>3379.75</c:v>
                </c:pt>
                <c:pt idx="22">
                  <c:v>3124.5</c:v>
                </c:pt>
                <c:pt idx="23">
                  <c:v>2884.625</c:v>
                </c:pt>
                <c:pt idx="24">
                  <c:v>2705</c:v>
                </c:pt>
                <c:pt idx="25">
                  <c:v>2824</c:v>
                </c:pt>
                <c:pt idx="26">
                  <c:v>2159</c:v>
                </c:pt>
                <c:pt idx="27">
                  <c:v>1777.25</c:v>
                </c:pt>
                <c:pt idx="28">
                  <c:v>2180.75</c:v>
                </c:pt>
                <c:pt idx="29">
                  <c:v>2041.375</c:v>
                </c:pt>
                <c:pt idx="30">
                  <c:v>1993.25</c:v>
                </c:pt>
                <c:pt idx="31">
                  <c:v>55731.5</c:v>
                </c:pt>
              </c:numCache>
            </c:numRef>
          </c:val>
        </c:ser>
        <c:dLbls>
          <c:showLegendKey val="0"/>
          <c:showVal val="0"/>
          <c:showCatName val="0"/>
          <c:showSerName val="0"/>
          <c:showPercent val="0"/>
          <c:showBubbleSize val="0"/>
        </c:dLbls>
        <c:gapWidth val="219"/>
        <c:overlap val="-27"/>
        <c:axId val="334061848"/>
        <c:axId val="334073216"/>
      </c:barChart>
      <c:catAx>
        <c:axId val="334061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34073216"/>
        <c:crosses val="autoZero"/>
        <c:auto val="1"/>
        <c:lblAlgn val="ctr"/>
        <c:lblOffset val="100"/>
        <c:noMultiLvlLbl val="0"/>
      </c:catAx>
      <c:valAx>
        <c:axId val="3340732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34061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Tipo de Hospedaje en el DMQ</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602555828062475"/>
          <c:y val="0.31822006539445258"/>
          <c:w val="0.86403545458457032"/>
          <c:h val="0.47226602678214397"/>
        </c:manualLayout>
      </c:layout>
      <c:bar3DChart>
        <c:barDir val="col"/>
        <c:grouping val="clustered"/>
        <c:varyColors val="0"/>
        <c:ser>
          <c:idx val="0"/>
          <c:order val="0"/>
          <c:tx>
            <c:strRef>
              <c:f>'perfil-Hospedaje tipo'!$J$2</c:f>
              <c:strCache>
                <c:ptCount val="1"/>
                <c:pt idx="0">
                  <c:v>2014 agosto</c:v>
                </c:pt>
              </c:strCache>
            </c:strRef>
          </c:tx>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tipo'!$J$3:$J$7</c:f>
              <c:numCache>
                <c:formatCode>_(* #,##0_);_(* \(#,##0\);_(* "-"??_);_(@_)</c:formatCode>
                <c:ptCount val="5"/>
                <c:pt idx="0">
                  <c:v>21981</c:v>
                </c:pt>
                <c:pt idx="1">
                  <c:v>8038</c:v>
                </c:pt>
                <c:pt idx="2">
                  <c:v>18487</c:v>
                </c:pt>
                <c:pt idx="3">
                  <c:v>884</c:v>
                </c:pt>
                <c:pt idx="4">
                  <c:v>455</c:v>
                </c:pt>
              </c:numCache>
            </c:numRef>
          </c:val>
        </c:ser>
        <c:ser>
          <c:idx val="1"/>
          <c:order val="1"/>
          <c:tx>
            <c:strRef>
              <c:f>'perfil-Hospedaje tipo'!$K$2</c:f>
              <c:strCache>
                <c:ptCount val="1"/>
                <c:pt idx="0">
                  <c:v>2015 agosto</c:v>
                </c:pt>
              </c:strCache>
            </c:strRef>
          </c:tx>
          <c:spPr>
            <a:solidFill>
              <a:schemeClr val="accent5">
                <a:alpha val="85000"/>
              </a:schemeClr>
            </a:solidFill>
            <a:ln w="9525" cap="flat" cmpd="sng" algn="ctr">
              <a:solidFill>
                <a:schemeClr val="accent5">
                  <a:lumMod val="75000"/>
                </a:schemeClr>
              </a:solidFill>
              <a:round/>
            </a:ln>
            <a:effectLst/>
            <a:sp3d contourW="9525">
              <a:contourClr>
                <a:schemeClr val="accent5">
                  <a:lumMod val="75000"/>
                </a:schemeClr>
              </a:contourClr>
            </a:sp3d>
          </c:spPr>
          <c:invertIfNegative val="0"/>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tipo'!$K$3:$K$7</c:f>
              <c:numCache>
                <c:formatCode>#,##0</c:formatCode>
                <c:ptCount val="5"/>
                <c:pt idx="0">
                  <c:v>18313.512170000002</c:v>
                </c:pt>
                <c:pt idx="1">
                  <c:v>5808.6560599999975</c:v>
                </c:pt>
                <c:pt idx="2">
                  <c:v>18056.897009999931</c:v>
                </c:pt>
                <c:pt idx="3">
                  <c:v>847.27788999999984</c:v>
                </c:pt>
                <c:pt idx="4">
                  <c:v>787.64012000000002</c:v>
                </c:pt>
              </c:numCache>
            </c:numRef>
          </c:val>
        </c:ser>
        <c:dLbls>
          <c:showLegendKey val="0"/>
          <c:showVal val="0"/>
          <c:showCatName val="0"/>
          <c:showSerName val="0"/>
          <c:showPercent val="0"/>
          <c:showBubbleSize val="0"/>
        </c:dLbls>
        <c:gapWidth val="65"/>
        <c:shape val="box"/>
        <c:axId val="363639680"/>
        <c:axId val="363640464"/>
        <c:axId val="0"/>
      </c:bar3DChart>
      <c:catAx>
        <c:axId val="363639680"/>
        <c:scaling>
          <c:orientation val="minMax"/>
        </c:scaling>
        <c:delete val="0"/>
        <c:axPos val="b"/>
        <c:numFmt formatCode="General" sourceLinked="0"/>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800" b="0" i="0" u="none" strike="noStrike" kern="1200" cap="all" baseline="0">
                <a:solidFill>
                  <a:schemeClr val="dk1">
                    <a:lumMod val="75000"/>
                    <a:lumOff val="25000"/>
                  </a:schemeClr>
                </a:solidFill>
                <a:latin typeface="+mn-lt"/>
                <a:ea typeface="+mn-ea"/>
                <a:cs typeface="+mn-cs"/>
              </a:defRPr>
            </a:pPr>
            <a:endParaRPr lang="es-ES"/>
          </a:p>
        </c:txPr>
        <c:crossAx val="363640464"/>
        <c:crosses val="autoZero"/>
        <c:auto val="1"/>
        <c:lblAlgn val="ctr"/>
        <c:lblOffset val="100"/>
        <c:noMultiLvlLbl val="0"/>
      </c:catAx>
      <c:valAx>
        <c:axId val="363640464"/>
        <c:scaling>
          <c:orientation val="minMax"/>
        </c:scaling>
        <c:delete val="0"/>
        <c:axPos val="l"/>
        <c:majorGridlines>
          <c:spPr>
            <a:ln w="9525" cap="flat" cmpd="sng" algn="ctr">
              <a:solidFill>
                <a:schemeClr val="dk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75000"/>
                    <a:lumOff val="25000"/>
                  </a:schemeClr>
                </a:solidFill>
                <a:latin typeface="+mn-lt"/>
                <a:ea typeface="+mn-ea"/>
                <a:cs typeface="+mn-cs"/>
              </a:defRPr>
            </a:pPr>
            <a:endParaRPr lang="es-ES"/>
          </a:p>
        </c:txPr>
        <c:crossAx val="363639680"/>
        <c:crosses val="autoZero"/>
        <c:crossBetween val="between"/>
      </c:valAx>
      <c:spPr>
        <a:noFill/>
        <a:ln>
          <a:noFill/>
        </a:ln>
        <a:effectLst/>
      </c:spPr>
    </c:plotArea>
    <c:legend>
      <c:legendPos val="b"/>
      <c:layout>
        <c:manualLayout>
          <c:xMode val="edge"/>
          <c:yMode val="edge"/>
          <c:x val="0.67897818510391117"/>
          <c:y val="0.20522643037627597"/>
          <c:w val="0.30119151499505187"/>
          <c:h val="7.0913363929793444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0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S"/>
    </a:p>
  </c:txPr>
  <c:printSettings>
    <c:headerFooter/>
    <c:pageMargins b="0.750000000000005" l="0.70000000000000062" r="0.70000000000000062" t="0.750000000000005" header="0.30000000000000032" footer="0.30000000000000032"/>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C" sz="1800" b="1" i="0" u="none" strike="noStrike" baseline="0"/>
              <a:t>Principales segmentos de motivación de la visita a Quito</a:t>
            </a:r>
            <a:endParaRPr lang="es-EC"/>
          </a:p>
        </c:rich>
      </c:tx>
      <c:layout>
        <c:manualLayout>
          <c:xMode val="edge"/>
          <c:yMode val="edge"/>
          <c:x val="0.13085190776023464"/>
          <c:y val="9.6852300242131067E-3"/>
        </c:manualLayout>
      </c:layout>
      <c:overlay val="1"/>
    </c:title>
    <c:autoTitleDeleted val="0"/>
    <c:plotArea>
      <c:layout>
        <c:manualLayout>
          <c:layoutTarget val="inner"/>
          <c:xMode val="edge"/>
          <c:yMode val="edge"/>
          <c:x val="0"/>
          <c:y val="0.16903751437849929"/>
          <c:w val="0.86581187029041484"/>
          <c:h val="0.8298022916626947"/>
        </c:manualLayout>
      </c:layout>
      <c:pieChart>
        <c:varyColors val="1"/>
        <c:ser>
          <c:idx val="0"/>
          <c:order val="0"/>
          <c:dLbls>
            <c:dLbl>
              <c:idx val="6"/>
              <c:layout>
                <c:manualLayout>
                  <c:x val="5.1047159427651846E-2"/>
                  <c:y val="-4.4092708750389432E-2"/>
                </c:manualLayout>
              </c:layout>
              <c:showLegendKey val="0"/>
              <c:showVal val="1"/>
              <c:showCatName val="1"/>
              <c:showSerName val="0"/>
              <c:showPercent val="0"/>
              <c:showBubbleSize val="0"/>
              <c:extLst>
                <c:ext xmlns:c15="http://schemas.microsoft.com/office/drawing/2012/chart" uri="{CE6537A1-D6FC-4f65-9D91-7224C49458BB}"/>
              </c:extLst>
            </c:dLbl>
            <c:spPr>
              <a:noFill/>
              <a:ln>
                <a:noFill/>
              </a:ln>
              <a:effectLst/>
            </c:spPr>
            <c:showLegendKey val="0"/>
            <c:showVal val="1"/>
            <c:showCatName val="1"/>
            <c:showSerName val="0"/>
            <c:showPercent val="0"/>
            <c:showBubbleSize val="0"/>
            <c:showLeaderLines val="1"/>
            <c:extLst>
              <c:ext xmlns:c15="http://schemas.microsoft.com/office/drawing/2012/chart" uri="{CE6537A1-D6FC-4f65-9D91-7224C49458BB}"/>
            </c:extLst>
          </c:dLbls>
          <c:cat>
            <c:strRef>
              <c:f>'Negocios 2012-2013'!$D$5:$D$16</c:f>
              <c:strCache>
                <c:ptCount val="8"/>
                <c:pt idx="0">
                  <c:v>Visita a familiares o amigos</c:v>
                </c:pt>
                <c:pt idx="1">
                  <c:v>Ocio, recreo, vacaciones</c:v>
                </c:pt>
                <c:pt idx="2">
                  <c:v>Segmento RICE</c:v>
                </c:pt>
                <c:pt idx="6">
                  <c:v>Religión, peregrinaciones</c:v>
                </c:pt>
                <c:pt idx="7">
                  <c:v>Otros</c:v>
                </c:pt>
              </c:strCache>
            </c:strRef>
          </c:cat>
          <c:val>
            <c:numRef>
              <c:f>'Negocios 2012-2013'!$L$5:$L$16</c:f>
              <c:numCache>
                <c:formatCode>0%</c:formatCode>
                <c:ptCount val="12"/>
                <c:pt idx="0">
                  <c:v>0.37270222269704018</c:v>
                </c:pt>
                <c:pt idx="1">
                  <c:v>0.29517168767077268</c:v>
                </c:pt>
                <c:pt idx="2">
                  <c:v>0.25287493695908148</c:v>
                </c:pt>
                <c:pt idx="6">
                  <c:v>8.6318364676750605E-3</c:v>
                </c:pt>
                <c:pt idx="7">
                  <c:v>7.0619316205432561E-2</c:v>
                </c:pt>
              </c:numCache>
            </c:numRef>
          </c:val>
        </c:ser>
        <c:dLbls>
          <c:showLegendKey val="0"/>
          <c:showVal val="1"/>
          <c:showCatName val="1"/>
          <c:showSerName val="0"/>
          <c:showPercent val="0"/>
          <c:showBubbleSize val="0"/>
          <c:showLeaderLines val="1"/>
        </c:dLbls>
        <c:firstSliceAng val="160"/>
      </c:pieChart>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8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C"/>
              <a:t>Llegadas - LatinoAmérica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invertIfNegative val="0"/>
          <c:dLbls>
            <c:spPr>
              <a:noFill/>
              <a:ln>
                <a:noFill/>
              </a:ln>
              <a:effectLst/>
            </c:spPr>
            <c:txPr>
              <a:bodyPr/>
              <a:lstStyle/>
              <a:p>
                <a:pPr>
                  <a:defRPr sz="9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'Llegadas LA'!$B$3:$B$12</c:f>
              <c:strCache>
                <c:ptCount val="10"/>
                <c:pt idx="0">
                  <c:v>México</c:v>
                </c:pt>
                <c:pt idx="1">
                  <c:v>Buenos Aires</c:v>
                </c:pt>
                <c:pt idx="2">
                  <c:v>Sao Paulo</c:v>
                </c:pt>
                <c:pt idx="3">
                  <c:v>Lima</c:v>
                </c:pt>
                <c:pt idx="4">
                  <c:v>San José</c:v>
                </c:pt>
                <c:pt idx="5">
                  <c:v>Río de Janeiro</c:v>
                </c:pt>
                <c:pt idx="6">
                  <c:v>Bogotá</c:v>
                </c:pt>
                <c:pt idx="7">
                  <c:v>Montevideo</c:v>
                </c:pt>
                <c:pt idx="8">
                  <c:v>Quito</c:v>
                </c:pt>
                <c:pt idx="9">
                  <c:v>Caracas</c:v>
                </c:pt>
              </c:strCache>
            </c:strRef>
          </c:cat>
          <c:val>
            <c:numRef>
              <c:f>'Llegadas LA'!$C$3:$C$12</c:f>
              <c:numCache>
                <c:formatCode>0.0</c:formatCode>
                <c:ptCount val="10"/>
                <c:pt idx="0">
                  <c:v>3.1</c:v>
                </c:pt>
                <c:pt idx="1">
                  <c:v>2.6</c:v>
                </c:pt>
                <c:pt idx="2">
                  <c:v>2.4</c:v>
                </c:pt>
                <c:pt idx="3">
                  <c:v>1.8</c:v>
                </c:pt>
                <c:pt idx="4">
                  <c:v>1.4</c:v>
                </c:pt>
                <c:pt idx="5">
                  <c:v>1.4</c:v>
                </c:pt>
                <c:pt idx="6">
                  <c:v>0.9</c:v>
                </c:pt>
                <c:pt idx="7">
                  <c:v>0.7</c:v>
                </c:pt>
                <c:pt idx="8">
                  <c:v>0.62895800000000002</c:v>
                </c:pt>
                <c:pt idx="9">
                  <c:v>0.5</c:v>
                </c:pt>
              </c:numCache>
            </c:numRef>
          </c:val>
        </c:ser>
        <c:dLbls>
          <c:showLegendKey val="0"/>
          <c:showVal val="1"/>
          <c:showCatName val="0"/>
          <c:showSerName val="0"/>
          <c:showPercent val="0"/>
          <c:showBubbleSize val="0"/>
        </c:dLbls>
        <c:gapWidth val="150"/>
        <c:shape val="box"/>
        <c:axId val="363645952"/>
        <c:axId val="363645168"/>
        <c:axId val="0"/>
      </c:bar3DChart>
      <c:catAx>
        <c:axId val="363645952"/>
        <c:scaling>
          <c:orientation val="minMax"/>
        </c:scaling>
        <c:delete val="0"/>
        <c:axPos val="b"/>
        <c:numFmt formatCode="General" sourceLinked="1"/>
        <c:majorTickMark val="none"/>
        <c:minorTickMark val="none"/>
        <c:tickLblPos val="nextTo"/>
        <c:txPr>
          <a:bodyPr/>
          <a:lstStyle/>
          <a:p>
            <a:pPr>
              <a:defRPr sz="900"/>
            </a:pPr>
            <a:endParaRPr lang="es-ES"/>
          </a:p>
        </c:txPr>
        <c:crossAx val="363645168"/>
        <c:crosses val="autoZero"/>
        <c:auto val="1"/>
        <c:lblAlgn val="ctr"/>
        <c:lblOffset val="100"/>
        <c:noMultiLvlLbl val="0"/>
      </c:catAx>
      <c:valAx>
        <c:axId val="363645168"/>
        <c:scaling>
          <c:orientation val="minMax"/>
        </c:scaling>
        <c:delete val="1"/>
        <c:axPos val="l"/>
        <c:numFmt formatCode="0.0" sourceLinked="1"/>
        <c:majorTickMark val="none"/>
        <c:minorTickMark val="none"/>
        <c:tickLblPos val="none"/>
        <c:crossAx val="363645952"/>
        <c:crosses val="autoZero"/>
        <c:crossBetween val="between"/>
      </c:valAx>
    </c:plotArea>
    <c:plotVisOnly val="1"/>
    <c:dispBlanksAs val="gap"/>
    <c:showDLblsOverMax val="0"/>
  </c:chart>
  <c:printSettings>
    <c:headerFooter/>
    <c:pageMargins b="0.75000000000000255" l="0.70000000000000062" r="0.70000000000000062" t="0.75000000000000255" header="0.30000000000000032" footer="0.30000000000000032"/>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a:pPr>
            <a:r>
              <a:rPr lang="es-EC" sz="1300"/>
              <a:t>Porcentaje</a:t>
            </a:r>
            <a:r>
              <a:rPr lang="es-EC" sz="1300" baseline="0"/>
              <a:t> de incremento de llegadas de turistas LatinoAmérica</a:t>
            </a:r>
            <a:endParaRPr lang="es-EC" sz="1300"/>
          </a:p>
        </c:rich>
      </c:tx>
      <c:overlay val="0"/>
    </c:title>
    <c:autoTitleDeleted val="0"/>
    <c:plotArea>
      <c:layout>
        <c:manualLayout>
          <c:layoutTarget val="inner"/>
          <c:xMode val="edge"/>
          <c:yMode val="edge"/>
          <c:x val="4.1276435498841101E-2"/>
          <c:y val="0.10845087760814431"/>
          <c:w val="0.88927328219653745"/>
          <c:h val="0.86372174535221069"/>
        </c:manualLayout>
      </c:layout>
      <c:lineChart>
        <c:grouping val="standard"/>
        <c:varyColors val="0"/>
        <c:ser>
          <c:idx val="0"/>
          <c:order val="0"/>
          <c:tx>
            <c:strRef>
              <c:f>'% incremento llegadas LA'!$A$5</c:f>
              <c:strCache>
                <c:ptCount val="1"/>
                <c:pt idx="0">
                  <c:v>México</c:v>
                </c:pt>
              </c:strCache>
            </c:strRef>
          </c:tx>
          <c:dLbls>
            <c:dLbl>
              <c:idx val="0"/>
              <c:layout>
                <c:manualLayout>
                  <c:x val="-8.8515065682361296E-2"/>
                  <c:y val="-3.2886900137762451E-2"/>
                </c:manualLayout>
              </c:layout>
              <c:spPr>
                <a:solidFill>
                  <a:schemeClr val="tx2">
                    <a:lumMod val="20000"/>
                    <a:lumOff val="80000"/>
                  </a:schemeClr>
                </a:solidFill>
              </c:spPr>
              <c:txPr>
                <a:bodyPr/>
                <a:lstStyle/>
                <a:p>
                  <a:pPr>
                    <a:defRPr sz="1000" b="1"/>
                  </a:pPr>
                  <a:endParaRPr lang="es-ES"/>
                </a:p>
              </c:txPr>
              <c:showLegendKey val="0"/>
              <c:showVal val="1"/>
              <c:showCatName val="0"/>
              <c:showSerName val="1"/>
              <c:showPercent val="0"/>
              <c:showBubbleSize val="0"/>
              <c:extLst>
                <c:ext xmlns:c15="http://schemas.microsoft.com/office/drawing/2012/chart" uri="{CE6537A1-D6FC-4f65-9D91-7224C49458BB}"/>
              </c:extLst>
            </c:dLbl>
            <c:dLbl>
              <c:idx val="1"/>
              <c:layout>
                <c:manualLayout>
                  <c:x val="0"/>
                  <c:y val="1.770833084341064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1.3617702412670853E-3"/>
                  <c:y val="-2.0238092392469202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1.3617702412670853E-3"/>
                  <c:y val="-2.6811221693384892E-3"/>
                </c:manualLayout>
              </c:layout>
              <c:showLegendKey val="0"/>
              <c:showVal val="1"/>
              <c:showCatName val="0"/>
              <c:showSerName val="0"/>
              <c:showPercent val="0"/>
              <c:showBubbleSize val="0"/>
              <c:extLst>
                <c:ext xmlns:c15="http://schemas.microsoft.com/office/drawing/2012/chart" uri="{CE6537A1-D6FC-4f65-9D91-7224C49458BB}"/>
              </c:extLst>
            </c:dLbl>
            <c:spPr>
              <a:solidFill>
                <a:schemeClr val="tx2">
                  <a:lumMod val="20000"/>
                  <a:lumOff val="80000"/>
                </a:schemeClr>
              </a:solidFill>
            </c:spPr>
            <c:txPr>
              <a:bodyPr/>
              <a:lstStyle/>
              <a:p>
                <a:pPr>
                  <a:defRPr b="1"/>
                </a:pPr>
                <a:endParaRPr lang="es-ES"/>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 incremento llegadas LA'!$B$4:$E$4</c:f>
              <c:numCache>
                <c:formatCode>General</c:formatCode>
                <c:ptCount val="4"/>
                <c:pt idx="0">
                  <c:v>2010</c:v>
                </c:pt>
                <c:pt idx="1">
                  <c:v>2011</c:v>
                </c:pt>
                <c:pt idx="2">
                  <c:v>2012</c:v>
                </c:pt>
                <c:pt idx="3">
                  <c:v>2013</c:v>
                </c:pt>
              </c:numCache>
            </c:numRef>
          </c:cat>
          <c:val>
            <c:numRef>
              <c:f>'% incremento llegadas LA'!$B$5:$E$5</c:f>
              <c:numCache>
                <c:formatCode>0.0%</c:formatCode>
                <c:ptCount val="4"/>
                <c:pt idx="0">
                  <c:v>0.122</c:v>
                </c:pt>
                <c:pt idx="1">
                  <c:v>-1.9E-2</c:v>
                </c:pt>
                <c:pt idx="2">
                  <c:v>0.10299999999999999</c:v>
                </c:pt>
                <c:pt idx="3">
                  <c:v>6.8000000000000005E-2</c:v>
                </c:pt>
              </c:numCache>
            </c:numRef>
          </c:val>
          <c:smooth val="0"/>
        </c:ser>
        <c:ser>
          <c:idx val="1"/>
          <c:order val="1"/>
          <c:tx>
            <c:strRef>
              <c:f>'% incremento llegadas LA'!$A$6</c:f>
              <c:strCache>
                <c:ptCount val="1"/>
                <c:pt idx="0">
                  <c:v>Buenos Aires</c:v>
                </c:pt>
              </c:strCache>
            </c:strRef>
          </c:tx>
          <c:dLbls>
            <c:dLbl>
              <c:idx val="0"/>
              <c:layout>
                <c:manualLayout>
                  <c:x val="-0.11711224074897005"/>
                  <c:y val="-2.5297615490586602E-2"/>
                </c:manualLayout>
              </c:layout>
              <c:spPr>
                <a:solidFill>
                  <a:schemeClr val="accent2">
                    <a:lumMod val="60000"/>
                    <a:lumOff val="40000"/>
                  </a:schemeClr>
                </a:solidFill>
              </c:spPr>
              <c:txPr>
                <a:bodyPr/>
                <a:lstStyle/>
                <a:p>
                  <a:pPr>
                    <a:defRPr sz="1000" b="1"/>
                  </a:pPr>
                  <a:endParaRPr lang="es-ES"/>
                </a:p>
              </c:txPr>
              <c:showLegendKey val="0"/>
              <c:showVal val="1"/>
              <c:showCatName val="0"/>
              <c:showSerName val="1"/>
              <c:showPercent val="0"/>
              <c:showBubbleSize val="0"/>
              <c:extLst>
                <c:ext xmlns:c15="http://schemas.microsoft.com/office/drawing/2012/chart" uri="{CE6537A1-D6FC-4f65-9D91-7224C49458BB}"/>
              </c:extLst>
            </c:dLbl>
            <c:dLbl>
              <c:idx val="1"/>
              <c:layout>
                <c:manualLayout>
                  <c:x val="1.3617702412670853E-3"/>
                  <c:y val="9.2756851930417111E-17"/>
                </c:manualLayout>
              </c:layout>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5297416296763752E-2"/>
                </c:manualLayout>
              </c:layout>
              <c:showLegendKey val="0"/>
              <c:showVal val="1"/>
              <c:showCatName val="0"/>
              <c:showSerName val="0"/>
              <c:showPercent val="0"/>
              <c:showBubbleSize val="0"/>
              <c:extLst>
                <c:ext xmlns:c15="http://schemas.microsoft.com/office/drawing/2012/chart" uri="{CE6537A1-D6FC-4f65-9D91-7224C49458BB}"/>
              </c:extLst>
            </c:dLbl>
            <c:spPr>
              <a:solidFill>
                <a:schemeClr val="accent2">
                  <a:lumMod val="60000"/>
                  <a:lumOff val="40000"/>
                </a:schemeClr>
              </a:solidFill>
            </c:spPr>
            <c:txPr>
              <a:bodyPr/>
              <a:lstStyle/>
              <a:p>
                <a:pPr>
                  <a:defRPr b="1"/>
                </a:pPr>
                <a:endParaRPr lang="es-ES"/>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 incremento llegadas LA'!$B$4:$E$4</c:f>
              <c:numCache>
                <c:formatCode>General</c:formatCode>
                <c:ptCount val="4"/>
                <c:pt idx="0">
                  <c:v>2010</c:v>
                </c:pt>
                <c:pt idx="1">
                  <c:v>2011</c:v>
                </c:pt>
                <c:pt idx="2">
                  <c:v>2012</c:v>
                </c:pt>
                <c:pt idx="3">
                  <c:v>2013</c:v>
                </c:pt>
              </c:numCache>
            </c:numRef>
          </c:cat>
          <c:val>
            <c:numRef>
              <c:f>'% incremento llegadas LA'!$B$6:$E$6</c:f>
              <c:numCache>
                <c:formatCode>0.0%</c:formatCode>
                <c:ptCount val="4"/>
                <c:pt idx="0">
                  <c:v>0.27100000000000002</c:v>
                </c:pt>
                <c:pt idx="1">
                  <c:v>1.7000000000000001E-2</c:v>
                </c:pt>
                <c:pt idx="2">
                  <c:v>-4.5999999999999999E-2</c:v>
                </c:pt>
                <c:pt idx="3">
                  <c:v>3.1E-2</c:v>
                </c:pt>
              </c:numCache>
            </c:numRef>
          </c:val>
          <c:smooth val="0"/>
        </c:ser>
        <c:ser>
          <c:idx val="2"/>
          <c:order val="2"/>
          <c:tx>
            <c:strRef>
              <c:f>'% incremento llegadas LA'!$A$7</c:f>
              <c:strCache>
                <c:ptCount val="1"/>
                <c:pt idx="0">
                  <c:v>Sao Paulo</c:v>
                </c:pt>
              </c:strCache>
            </c:strRef>
          </c:tx>
          <c:dLbls>
            <c:dLbl>
              <c:idx val="0"/>
              <c:layout>
                <c:manualLayout>
                  <c:x val="-0.11847422544224341"/>
                  <c:y val="-5.059523098117324E-3"/>
                </c:manualLayout>
              </c:layout>
              <c:spPr>
                <a:solidFill>
                  <a:schemeClr val="accent3">
                    <a:lumMod val="40000"/>
                    <a:lumOff val="60000"/>
                  </a:schemeClr>
                </a:solidFill>
              </c:spPr>
              <c:txPr>
                <a:bodyPr/>
                <a:lstStyle/>
                <a:p>
                  <a:pPr>
                    <a:defRPr sz="1000" b="1"/>
                  </a:pPr>
                  <a:endParaRPr lang="es-ES"/>
                </a:p>
              </c:txPr>
              <c:showLegendKey val="0"/>
              <c:showVal val="1"/>
              <c:showCatName val="0"/>
              <c:showSerName val="1"/>
              <c:showPercent val="0"/>
              <c:showBubbleSize val="0"/>
              <c:extLst>
                <c:ext xmlns:c15="http://schemas.microsoft.com/office/drawing/2012/chart" uri="{CE6537A1-D6FC-4f65-9D91-7224C49458BB}"/>
              </c:extLst>
            </c:dLbl>
            <c:dLbl>
              <c:idx val="1"/>
              <c:layout>
                <c:manualLayout>
                  <c:x val="2.723540482534184E-3"/>
                  <c:y val="-3.0357138588703998E-2"/>
                </c:manualLayout>
              </c:layout>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6474844742250306E-3"/>
                </c:manualLayout>
              </c:layout>
              <c:showLegendKey val="0"/>
              <c:showVal val="1"/>
              <c:showCatName val="0"/>
              <c:showSerName val="0"/>
              <c:showPercent val="0"/>
              <c:showBubbleSize val="0"/>
              <c:extLst>
                <c:ext xmlns:c15="http://schemas.microsoft.com/office/drawing/2012/chart" uri="{CE6537A1-D6FC-4f65-9D91-7224C49458BB}"/>
              </c:extLst>
            </c:dLbl>
            <c:spPr>
              <a:solidFill>
                <a:schemeClr val="accent3">
                  <a:lumMod val="40000"/>
                  <a:lumOff val="60000"/>
                </a:schemeClr>
              </a:solidFill>
            </c:spPr>
            <c:txPr>
              <a:bodyPr/>
              <a:lstStyle/>
              <a:p>
                <a:pPr>
                  <a:defRPr b="1"/>
                </a:pPr>
                <a:endParaRPr lang="es-ES"/>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 incremento llegadas LA'!$B$4:$E$4</c:f>
              <c:numCache>
                <c:formatCode>General</c:formatCode>
                <c:ptCount val="4"/>
                <c:pt idx="0">
                  <c:v>2010</c:v>
                </c:pt>
                <c:pt idx="1">
                  <c:v>2011</c:v>
                </c:pt>
                <c:pt idx="2">
                  <c:v>2012</c:v>
                </c:pt>
                <c:pt idx="3">
                  <c:v>2013</c:v>
                </c:pt>
              </c:numCache>
            </c:numRef>
          </c:cat>
          <c:val>
            <c:numRef>
              <c:f>'% incremento llegadas LA'!$B$7:$E$7</c:f>
              <c:numCache>
                <c:formatCode>0.0%</c:formatCode>
                <c:ptCount val="4"/>
                <c:pt idx="0">
                  <c:v>0.11</c:v>
                </c:pt>
                <c:pt idx="1">
                  <c:v>4.2000000000000003E-2</c:v>
                </c:pt>
                <c:pt idx="2">
                  <c:v>5.5E-2</c:v>
                </c:pt>
                <c:pt idx="3">
                  <c:v>0.107</c:v>
                </c:pt>
              </c:numCache>
            </c:numRef>
          </c:val>
          <c:smooth val="0"/>
        </c:ser>
        <c:ser>
          <c:idx val="3"/>
          <c:order val="3"/>
          <c:tx>
            <c:strRef>
              <c:f>'% incremento llegadas LA'!$A$8</c:f>
              <c:strCache>
                <c:ptCount val="1"/>
                <c:pt idx="0">
                  <c:v>Lima</c:v>
                </c:pt>
              </c:strCache>
            </c:strRef>
          </c:tx>
          <c:dLbls>
            <c:dLbl>
              <c:idx val="0"/>
              <c:layout>
                <c:manualLayout>
                  <c:x val="-8.9876835923628176E-2"/>
                  <c:y val="3.5416661686821095E-2"/>
                </c:manualLayout>
              </c:layout>
              <c:spPr>
                <a:solidFill>
                  <a:schemeClr val="accent4">
                    <a:lumMod val="60000"/>
                    <a:lumOff val="40000"/>
                  </a:schemeClr>
                </a:solidFill>
              </c:spPr>
              <c:txPr>
                <a:bodyPr/>
                <a:lstStyle/>
                <a:p>
                  <a:pPr>
                    <a:defRPr sz="1000" b="1"/>
                  </a:pPr>
                  <a:endParaRPr lang="es-ES"/>
                </a:p>
              </c:txPr>
              <c:showLegendKey val="0"/>
              <c:showVal val="1"/>
              <c:showCatName val="0"/>
              <c:showSerName val="1"/>
              <c:showPercent val="0"/>
              <c:showBubbleSize val="0"/>
              <c:extLst>
                <c:ext xmlns:c15="http://schemas.microsoft.com/office/drawing/2012/chart" uri="{CE6537A1-D6FC-4f65-9D91-7224C49458BB}"/>
              </c:extLst>
            </c:dLbl>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spPr>
              <a:solidFill>
                <a:schemeClr val="accent4">
                  <a:lumMod val="60000"/>
                  <a:lumOff val="40000"/>
                </a:schemeClr>
              </a:solidFill>
            </c:spPr>
            <c:txPr>
              <a:bodyPr/>
              <a:lstStyle/>
              <a:p>
                <a:pPr>
                  <a:defRPr b="1"/>
                </a:pPr>
                <a:endParaRPr lang="es-ES"/>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 incremento llegadas LA'!$B$4:$E$4</c:f>
              <c:numCache>
                <c:formatCode>General</c:formatCode>
                <c:ptCount val="4"/>
                <c:pt idx="0">
                  <c:v>2010</c:v>
                </c:pt>
                <c:pt idx="1">
                  <c:v>2011</c:v>
                </c:pt>
                <c:pt idx="2">
                  <c:v>2012</c:v>
                </c:pt>
                <c:pt idx="3">
                  <c:v>2013</c:v>
                </c:pt>
              </c:numCache>
            </c:numRef>
          </c:cat>
          <c:val>
            <c:numRef>
              <c:f>'% incremento llegadas LA'!$B$8:$E$8</c:f>
              <c:numCache>
                <c:formatCode>0.0%</c:formatCode>
                <c:ptCount val="4"/>
                <c:pt idx="0">
                  <c:v>0.105</c:v>
                </c:pt>
                <c:pt idx="1">
                  <c:v>0.219</c:v>
                </c:pt>
                <c:pt idx="2">
                  <c:v>0.184</c:v>
                </c:pt>
                <c:pt idx="3">
                  <c:v>0.127</c:v>
                </c:pt>
              </c:numCache>
            </c:numRef>
          </c:val>
          <c:smooth val="0"/>
        </c:ser>
        <c:ser>
          <c:idx val="4"/>
          <c:order val="4"/>
          <c:tx>
            <c:strRef>
              <c:f>'% incremento llegadas LA'!$A$9</c:f>
              <c:strCache>
                <c:ptCount val="1"/>
                <c:pt idx="0">
                  <c:v>San José</c:v>
                </c:pt>
              </c:strCache>
            </c:strRef>
          </c:tx>
          <c:dLbls>
            <c:dLbl>
              <c:idx val="0"/>
              <c:layout>
                <c:manualLayout>
                  <c:x val="-0.10894161930136684"/>
                  <c:y val="0"/>
                </c:manualLayout>
              </c:layout>
              <c:spPr>
                <a:solidFill>
                  <a:srgbClr val="00B0F0"/>
                </a:solidFill>
              </c:spPr>
              <c:txPr>
                <a:bodyPr/>
                <a:lstStyle/>
                <a:p>
                  <a:pPr>
                    <a:defRPr sz="1000" b="1"/>
                  </a:pPr>
                  <a:endParaRPr lang="es-ES"/>
                </a:p>
              </c:txPr>
              <c:showLegendKey val="0"/>
              <c:showVal val="1"/>
              <c:showCatName val="0"/>
              <c:showSerName val="1"/>
              <c:showPercent val="0"/>
              <c:showBubbleSize val="0"/>
              <c:extLst>
                <c:ext xmlns:c15="http://schemas.microsoft.com/office/drawing/2012/chart" uri="{CE6537A1-D6FC-4f65-9D91-7224C49458BB}"/>
              </c:extLst>
            </c:dLbl>
            <c:dLbl>
              <c:idx val="1"/>
              <c:layout>
                <c:manualLayout>
                  <c:x val="0"/>
                  <c:y val="1.770833084341056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5.059523098117324E-3"/>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9.9861997411939144E-17"/>
                  <c:y val="1.5178569294351903E-2"/>
                </c:manualLayout>
              </c:layout>
              <c:showLegendKey val="0"/>
              <c:showVal val="1"/>
              <c:showCatName val="0"/>
              <c:showSerName val="0"/>
              <c:showPercent val="0"/>
              <c:showBubbleSize val="0"/>
              <c:extLst>
                <c:ext xmlns:c15="http://schemas.microsoft.com/office/drawing/2012/chart" uri="{CE6537A1-D6FC-4f65-9D91-7224C49458BB}"/>
              </c:extLst>
            </c:dLbl>
            <c:spPr>
              <a:solidFill>
                <a:srgbClr val="00B0F0"/>
              </a:solidFill>
            </c:spPr>
            <c:txPr>
              <a:bodyPr/>
              <a:lstStyle/>
              <a:p>
                <a:pPr>
                  <a:defRPr b="1"/>
                </a:pPr>
                <a:endParaRPr lang="es-ES"/>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 incremento llegadas LA'!$B$4:$E$4</c:f>
              <c:numCache>
                <c:formatCode>General</c:formatCode>
                <c:ptCount val="4"/>
                <c:pt idx="0">
                  <c:v>2010</c:v>
                </c:pt>
                <c:pt idx="1">
                  <c:v>2011</c:v>
                </c:pt>
                <c:pt idx="2">
                  <c:v>2012</c:v>
                </c:pt>
                <c:pt idx="3">
                  <c:v>2013</c:v>
                </c:pt>
              </c:numCache>
            </c:numRef>
          </c:cat>
          <c:val>
            <c:numRef>
              <c:f>'% incremento llegadas LA'!$B$9:$E$9</c:f>
              <c:numCache>
                <c:formatCode>0.0%</c:formatCode>
                <c:ptCount val="4"/>
                <c:pt idx="0">
                  <c:v>6.4000000000000001E-2</c:v>
                </c:pt>
                <c:pt idx="1">
                  <c:v>8.0000000000000002E-3</c:v>
                </c:pt>
                <c:pt idx="2">
                  <c:v>7.5999999999999998E-2</c:v>
                </c:pt>
                <c:pt idx="3">
                  <c:v>4.4999999999999998E-2</c:v>
                </c:pt>
              </c:numCache>
            </c:numRef>
          </c:val>
          <c:smooth val="0"/>
        </c:ser>
        <c:ser>
          <c:idx val="5"/>
          <c:order val="5"/>
          <c:tx>
            <c:strRef>
              <c:f>'% incremento llegadas LA'!$A$10</c:f>
              <c:strCache>
                <c:ptCount val="1"/>
                <c:pt idx="0">
                  <c:v>Quito*</c:v>
                </c:pt>
              </c:strCache>
            </c:strRef>
          </c:tx>
          <c:dLbls>
            <c:dLbl>
              <c:idx val="0"/>
              <c:layout>
                <c:manualLayout>
                  <c:x val="-9.3962146647428968E-2"/>
                  <c:y val="9.2756851930417111E-17"/>
                </c:manualLayout>
              </c:layout>
              <c:spPr>
                <a:solidFill>
                  <a:schemeClr val="accent6">
                    <a:lumMod val="60000"/>
                    <a:lumOff val="40000"/>
                  </a:schemeClr>
                </a:solidFill>
              </c:spPr>
              <c:txPr>
                <a:bodyPr/>
                <a:lstStyle/>
                <a:p>
                  <a:pPr>
                    <a:defRPr sz="1000" b="1"/>
                  </a:pPr>
                  <a:endParaRPr lang="es-ES"/>
                </a:p>
              </c:txPr>
              <c:showLegendKey val="0"/>
              <c:showVal val="1"/>
              <c:showCatName val="0"/>
              <c:showSerName val="1"/>
              <c:showPercent val="0"/>
              <c:showBubbleSize val="0"/>
              <c:extLst>
                <c:ext xmlns:c15="http://schemas.microsoft.com/office/drawing/2012/chart" uri="{CE6537A1-D6FC-4f65-9D91-7224C49458BB}"/>
              </c:extLst>
            </c:dLbl>
            <c:dLbl>
              <c:idx val="1"/>
              <c:layout>
                <c:manualLayout>
                  <c:x val="2.723540482534184E-3"/>
                  <c:y val="-1.264880774529326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5.059523098117324E-3"/>
                </c:manualLayout>
              </c:layout>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spPr>
              <a:solidFill>
                <a:schemeClr val="accent6">
                  <a:lumMod val="60000"/>
                  <a:lumOff val="40000"/>
                </a:schemeClr>
              </a:solidFill>
            </c:spPr>
            <c:txPr>
              <a:bodyPr/>
              <a:lstStyle/>
              <a:p>
                <a:pPr>
                  <a:defRPr b="1"/>
                </a:pPr>
                <a:endParaRPr lang="es-ES"/>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 incremento llegadas LA'!$B$4:$E$4</c:f>
              <c:numCache>
                <c:formatCode>General</c:formatCode>
                <c:ptCount val="4"/>
                <c:pt idx="0">
                  <c:v>2010</c:v>
                </c:pt>
                <c:pt idx="1">
                  <c:v>2011</c:v>
                </c:pt>
                <c:pt idx="2">
                  <c:v>2012</c:v>
                </c:pt>
                <c:pt idx="3">
                  <c:v>2013</c:v>
                </c:pt>
              </c:numCache>
            </c:numRef>
          </c:cat>
          <c:val>
            <c:numRef>
              <c:f>'% incremento llegadas LA'!$B$10:$E$10</c:f>
              <c:numCache>
                <c:formatCode>0.0%</c:formatCode>
                <c:ptCount val="4"/>
                <c:pt idx="0">
                  <c:v>2.6752406006083973E-2</c:v>
                </c:pt>
                <c:pt idx="1">
                  <c:v>2.7744448263573362E-2</c:v>
                </c:pt>
                <c:pt idx="2">
                  <c:v>9.4546737850292883E-2</c:v>
                </c:pt>
                <c:pt idx="3">
                  <c:v>0.17902065392214572</c:v>
                </c:pt>
              </c:numCache>
            </c:numRef>
          </c:val>
          <c:smooth val="0"/>
        </c:ser>
        <c:dLbls>
          <c:showLegendKey val="0"/>
          <c:showVal val="0"/>
          <c:showCatName val="0"/>
          <c:showSerName val="0"/>
          <c:showPercent val="0"/>
          <c:showBubbleSize val="0"/>
        </c:dLbls>
        <c:marker val="1"/>
        <c:smooth val="0"/>
        <c:axId val="363646344"/>
        <c:axId val="363643600"/>
      </c:lineChart>
      <c:catAx>
        <c:axId val="363646344"/>
        <c:scaling>
          <c:orientation val="minMax"/>
        </c:scaling>
        <c:delete val="1"/>
        <c:axPos val="b"/>
        <c:numFmt formatCode="General" sourceLinked="1"/>
        <c:majorTickMark val="none"/>
        <c:minorTickMark val="none"/>
        <c:tickLblPos val="none"/>
        <c:crossAx val="363643600"/>
        <c:crosses val="autoZero"/>
        <c:auto val="1"/>
        <c:lblAlgn val="ctr"/>
        <c:lblOffset val="100"/>
        <c:noMultiLvlLbl val="0"/>
      </c:catAx>
      <c:valAx>
        <c:axId val="363643600"/>
        <c:scaling>
          <c:orientation val="minMax"/>
        </c:scaling>
        <c:delete val="0"/>
        <c:axPos val="l"/>
        <c:majorGridlines/>
        <c:numFmt formatCode="0%" sourceLinked="0"/>
        <c:majorTickMark val="none"/>
        <c:minorTickMark val="none"/>
        <c:tickLblPos val="nextTo"/>
        <c:spPr>
          <a:ln w="9525">
            <a:noFill/>
          </a:ln>
        </c:spPr>
        <c:txPr>
          <a:bodyPr/>
          <a:lstStyle/>
          <a:p>
            <a:pPr>
              <a:defRPr b="1"/>
            </a:pPr>
            <a:endParaRPr lang="es-ES"/>
          </a:p>
        </c:txPr>
        <c:crossAx val="363646344"/>
        <c:crosses val="autoZero"/>
        <c:crossBetween val="between"/>
      </c:valAx>
    </c:plotArea>
    <c:plotVisOnly val="1"/>
    <c:dispBlanksAs val="gap"/>
    <c:showDLblsOverMax val="0"/>
  </c:chart>
  <c:txPr>
    <a:bodyPr/>
    <a:lstStyle/>
    <a:p>
      <a:pPr>
        <a:defRPr sz="800"/>
      </a:pPr>
      <a:endParaRPr lang="es-ES"/>
    </a:p>
  </c:txPr>
  <c:printSettings>
    <c:headerFooter/>
    <c:pageMargins b="0.75000000000000255" l="0.70000000000000062" r="0.70000000000000062" t="0.75000000000000255" header="0.30000000000000032" footer="0.30000000000000032"/>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C"/>
              <a:t>Porcentaje de variación de gasto total en LatinoAmérica</a:t>
            </a:r>
          </a:p>
        </c:rich>
      </c:tx>
      <c:overlay val="1"/>
    </c:title>
    <c:autoTitleDeleted val="0"/>
    <c:plotArea>
      <c:layout>
        <c:manualLayout>
          <c:layoutTarget val="inner"/>
          <c:xMode val="edge"/>
          <c:yMode val="edge"/>
          <c:x val="5.9740218975006538E-2"/>
          <c:y val="0.12750731041579191"/>
          <c:w val="0.9287287731850794"/>
          <c:h val="0.84039356159814971"/>
        </c:manualLayout>
      </c:layout>
      <c:lineChart>
        <c:grouping val="standard"/>
        <c:varyColors val="0"/>
        <c:ser>
          <c:idx val="0"/>
          <c:order val="0"/>
          <c:tx>
            <c:strRef>
              <c:f>'% variación gasto LA'!$B$4</c:f>
              <c:strCache>
                <c:ptCount val="1"/>
                <c:pt idx="0">
                  <c:v>México</c:v>
                </c:pt>
              </c:strCache>
            </c:strRef>
          </c:tx>
          <c:dLbls>
            <c:dLbl>
              <c:idx val="0"/>
              <c:layout>
                <c:manualLayout>
                  <c:x val="-0.12519379940482359"/>
                  <c:y val="-1.559320980091324E-2"/>
                </c:manualLayout>
              </c:layout>
              <c:showLegendKey val="0"/>
              <c:showVal val="1"/>
              <c:showCatName val="0"/>
              <c:showSerName val="1"/>
              <c:showPercent val="0"/>
              <c:showBubbleSize val="0"/>
              <c:extLst>
                <c:ext xmlns:c15="http://schemas.microsoft.com/office/drawing/2012/chart" uri="{CE6537A1-D6FC-4f65-9D91-7224C49458BB}"/>
              </c:extLst>
            </c:dLbl>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layout>
                <c:manualLayout>
                  <c:x val="-1.6474165418986311E-3"/>
                  <c:y val="1.0474593442041418E-2"/>
                </c:manualLayout>
              </c:layout>
              <c:showLegendKey val="0"/>
              <c:showVal val="1"/>
              <c:showCatName val="0"/>
              <c:showSerName val="0"/>
              <c:showPercent val="0"/>
              <c:showBubbleSize val="0"/>
              <c:extLst>
                <c:ext xmlns:c15="http://schemas.microsoft.com/office/drawing/2012/chart" uri="{CE6537A1-D6FC-4f65-9D91-7224C49458BB}"/>
              </c:extLst>
            </c:dLbl>
            <c:spPr>
              <a:solidFill>
                <a:schemeClr val="tx2">
                  <a:lumMod val="20000"/>
                  <a:lumOff val="80000"/>
                </a:schemeClr>
              </a:solidFill>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 variación gasto LA'!$D$3:$G$3</c:f>
              <c:numCache>
                <c:formatCode>General</c:formatCode>
                <c:ptCount val="4"/>
                <c:pt idx="0">
                  <c:v>2010</c:v>
                </c:pt>
                <c:pt idx="1">
                  <c:v>2011</c:v>
                </c:pt>
                <c:pt idx="2">
                  <c:v>2012</c:v>
                </c:pt>
                <c:pt idx="3">
                  <c:v>2013</c:v>
                </c:pt>
              </c:numCache>
            </c:numRef>
          </c:cat>
          <c:val>
            <c:numRef>
              <c:f>'% variación gasto LA'!$D$4:$G$4</c:f>
              <c:numCache>
                <c:formatCode>0.0%</c:formatCode>
                <c:ptCount val="4"/>
                <c:pt idx="0">
                  <c:v>0.22600000000000001</c:v>
                </c:pt>
                <c:pt idx="1">
                  <c:v>4.4999999999999998E-2</c:v>
                </c:pt>
                <c:pt idx="2">
                  <c:v>0.112</c:v>
                </c:pt>
                <c:pt idx="3">
                  <c:v>0.11600000000000001</c:v>
                </c:pt>
              </c:numCache>
            </c:numRef>
          </c:val>
          <c:smooth val="0"/>
        </c:ser>
        <c:ser>
          <c:idx val="1"/>
          <c:order val="1"/>
          <c:tx>
            <c:strRef>
              <c:f>'% variación gasto LA'!$B$5</c:f>
              <c:strCache>
                <c:ptCount val="1"/>
                <c:pt idx="0">
                  <c:v>Buenos Aires</c:v>
                </c:pt>
              </c:strCache>
            </c:strRef>
          </c:tx>
          <c:dLbls>
            <c:dLbl>
              <c:idx val="0"/>
              <c:layout>
                <c:manualLayout>
                  <c:x val="-0.12519379940482359"/>
                  <c:y val="-2.4835465861566416E-2"/>
                </c:manualLayout>
              </c:layout>
              <c:showLegendKey val="0"/>
              <c:showVal val="1"/>
              <c:showCatName val="0"/>
              <c:showSerName val="1"/>
              <c:showPercent val="0"/>
              <c:showBubbleSize val="0"/>
              <c:extLst>
                <c:ext xmlns:c15="http://schemas.microsoft.com/office/drawing/2012/chart" uri="{CE6537A1-D6FC-4f65-9D91-7224C49458BB}"/>
              </c:extLst>
            </c:dLbl>
            <c:dLbl>
              <c:idx val="1"/>
              <c:layout>
                <c:manualLayout>
                  <c:x val="0"/>
                  <c:y val="2.6020413389927201E-2"/>
                </c:manualLayout>
              </c:layout>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layout>
                <c:manualLayout>
                  <c:x val="1.6471571266493833E-3"/>
                  <c:y val="1.8531874546262615E-2"/>
                </c:manualLayout>
              </c:layout>
              <c:showLegendKey val="0"/>
              <c:showVal val="1"/>
              <c:showCatName val="0"/>
              <c:showSerName val="0"/>
              <c:showPercent val="0"/>
              <c:showBubbleSize val="0"/>
              <c:extLst>
                <c:ext xmlns:c15="http://schemas.microsoft.com/office/drawing/2012/chart" uri="{CE6537A1-D6FC-4f65-9D91-7224C49458BB}"/>
              </c:extLst>
            </c:dLbl>
            <c:spPr>
              <a:solidFill>
                <a:schemeClr val="accent2">
                  <a:lumMod val="60000"/>
                  <a:lumOff val="40000"/>
                </a:schemeClr>
              </a:solidFill>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 variación gasto LA'!$D$3:$G$3</c:f>
              <c:numCache>
                <c:formatCode>General</c:formatCode>
                <c:ptCount val="4"/>
                <c:pt idx="0">
                  <c:v>2010</c:v>
                </c:pt>
                <c:pt idx="1">
                  <c:v>2011</c:v>
                </c:pt>
                <c:pt idx="2">
                  <c:v>2012</c:v>
                </c:pt>
                <c:pt idx="3">
                  <c:v>2013</c:v>
                </c:pt>
              </c:numCache>
            </c:numRef>
          </c:cat>
          <c:val>
            <c:numRef>
              <c:f>'% variación gasto LA'!$D$5:$G$5</c:f>
              <c:numCache>
                <c:formatCode>0.0%</c:formatCode>
                <c:ptCount val="4"/>
                <c:pt idx="0">
                  <c:v>0.26200000000000001</c:v>
                </c:pt>
                <c:pt idx="1">
                  <c:v>2.7E-2</c:v>
                </c:pt>
                <c:pt idx="2">
                  <c:v>-6.8000000000000005E-2</c:v>
                </c:pt>
                <c:pt idx="3">
                  <c:v>0.06</c:v>
                </c:pt>
              </c:numCache>
            </c:numRef>
          </c:val>
          <c:smooth val="0"/>
        </c:ser>
        <c:ser>
          <c:idx val="2"/>
          <c:order val="2"/>
          <c:tx>
            <c:strRef>
              <c:f>'% variación gasto LA'!$B$6</c:f>
              <c:strCache>
                <c:ptCount val="1"/>
                <c:pt idx="0">
                  <c:v>Sao Paulo</c:v>
                </c:pt>
              </c:strCache>
            </c:strRef>
          </c:tx>
          <c:dLbls>
            <c:dLbl>
              <c:idx val="0"/>
              <c:layout>
                <c:manualLayout>
                  <c:x val="-0.12519379940482359"/>
                  <c:y val="-3.1802679725773629E-2"/>
                </c:manualLayout>
              </c:layout>
              <c:showLegendKey val="0"/>
              <c:showVal val="1"/>
              <c:showCatName val="0"/>
              <c:showSerName val="1"/>
              <c:showPercent val="0"/>
              <c:showBubbleSize val="0"/>
              <c:extLst>
                <c:ext xmlns:c15="http://schemas.microsoft.com/office/drawing/2012/chart" uri="{CE6537A1-D6FC-4f65-9D91-7224C49458BB}"/>
              </c:extLst>
            </c:dLbl>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layout>
                <c:manualLayout>
                  <c:x val="-1.6474165418986311E-3"/>
                  <c:y val="3.8769893589980391E-2"/>
                </c:manualLayout>
              </c:layout>
              <c:showLegendKey val="0"/>
              <c:showVal val="1"/>
              <c:showCatName val="0"/>
              <c:showSerName val="0"/>
              <c:showPercent val="0"/>
              <c:showBubbleSize val="0"/>
              <c:extLst>
                <c:ext xmlns:c15="http://schemas.microsoft.com/office/drawing/2012/chart" uri="{CE6537A1-D6FC-4f65-9D91-7224C49458BB}"/>
              </c:extLst>
            </c:dLbl>
            <c:spPr>
              <a:solidFill>
                <a:schemeClr val="accent3">
                  <a:lumMod val="40000"/>
                  <a:lumOff val="60000"/>
                </a:schemeClr>
              </a:solidFill>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 variación gasto LA'!$D$3:$G$3</c:f>
              <c:numCache>
                <c:formatCode>General</c:formatCode>
                <c:ptCount val="4"/>
                <c:pt idx="0">
                  <c:v>2010</c:v>
                </c:pt>
                <c:pt idx="1">
                  <c:v>2011</c:v>
                </c:pt>
                <c:pt idx="2">
                  <c:v>2012</c:v>
                </c:pt>
                <c:pt idx="3">
                  <c:v>2013</c:v>
                </c:pt>
              </c:numCache>
            </c:numRef>
          </c:cat>
          <c:val>
            <c:numRef>
              <c:f>'% variación gasto LA'!$D$6:$G$6</c:f>
              <c:numCache>
                <c:formatCode>0.0%</c:formatCode>
                <c:ptCount val="4"/>
                <c:pt idx="0">
                  <c:v>0.126</c:v>
                </c:pt>
                <c:pt idx="1">
                  <c:v>9.2999999999999999E-2</c:v>
                </c:pt>
                <c:pt idx="2">
                  <c:v>3.3000000000000002E-2</c:v>
                </c:pt>
                <c:pt idx="3">
                  <c:v>0.11</c:v>
                </c:pt>
              </c:numCache>
            </c:numRef>
          </c:val>
          <c:smooth val="0"/>
        </c:ser>
        <c:ser>
          <c:idx val="3"/>
          <c:order val="3"/>
          <c:tx>
            <c:strRef>
              <c:f>'% variación gasto LA'!$B$7</c:f>
              <c:strCache>
                <c:ptCount val="1"/>
                <c:pt idx="0">
                  <c:v>Lima</c:v>
                </c:pt>
              </c:strCache>
            </c:strRef>
          </c:tx>
          <c:dLbls>
            <c:dLbl>
              <c:idx val="0"/>
              <c:layout>
                <c:manualLayout>
                  <c:x val="-0.12519379940482359"/>
                  <c:y val="1.9669304211232898E-2"/>
                </c:manualLayout>
              </c:layout>
              <c:showLegendKey val="0"/>
              <c:showVal val="1"/>
              <c:showCatName val="0"/>
              <c:showSerName val="1"/>
              <c:showPercent val="0"/>
              <c:showBubbleSize val="0"/>
              <c:extLst>
                <c:ext xmlns:c15="http://schemas.microsoft.com/office/drawing/2012/chart" uri="{CE6537A1-D6FC-4f65-9D91-7224C49458BB}"/>
              </c:extLst>
            </c:dLbl>
            <c:dLbl>
              <c:idx val="1"/>
              <c:showLegendKey val="0"/>
              <c:showVal val="1"/>
              <c:showCatName val="0"/>
              <c:showSerName val="0"/>
              <c:showPercent val="0"/>
              <c:showBubbleSize val="0"/>
              <c:extLst>
                <c:ext xmlns:c15="http://schemas.microsoft.com/office/drawing/2012/chart" uri="{CE6537A1-D6FC-4f65-9D91-7224C49458BB}"/>
              </c:extLst>
            </c:dLbl>
            <c:dLbl>
              <c:idx val="2"/>
              <c:layout>
                <c:manualLayout>
                  <c:x val="-3.7887597188302091E-2"/>
                  <c:y val="4.3367355649878613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3.294703376172636E-3"/>
                  <c:y val="-3.3272194964953636E-2"/>
                </c:manualLayout>
              </c:layout>
              <c:showLegendKey val="0"/>
              <c:showVal val="1"/>
              <c:showCatName val="0"/>
              <c:showSerName val="0"/>
              <c:showPercent val="0"/>
              <c:showBubbleSize val="0"/>
              <c:extLst>
                <c:ext xmlns:c15="http://schemas.microsoft.com/office/drawing/2012/chart" uri="{CE6537A1-D6FC-4f65-9D91-7224C49458BB}"/>
              </c:extLst>
            </c:dLbl>
            <c:spPr>
              <a:solidFill>
                <a:schemeClr val="accent4">
                  <a:lumMod val="20000"/>
                  <a:lumOff val="80000"/>
                </a:schemeClr>
              </a:solidFill>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 variación gasto LA'!$D$3:$G$3</c:f>
              <c:numCache>
                <c:formatCode>General</c:formatCode>
                <c:ptCount val="4"/>
                <c:pt idx="0">
                  <c:v>2010</c:v>
                </c:pt>
                <c:pt idx="1">
                  <c:v>2011</c:v>
                </c:pt>
                <c:pt idx="2">
                  <c:v>2012</c:v>
                </c:pt>
                <c:pt idx="3">
                  <c:v>2013</c:v>
                </c:pt>
              </c:numCache>
            </c:numRef>
          </c:cat>
          <c:val>
            <c:numRef>
              <c:f>'% variación gasto LA'!$D$7:$G$7</c:f>
              <c:numCache>
                <c:formatCode>0.0%</c:formatCode>
                <c:ptCount val="4"/>
                <c:pt idx="0">
                  <c:v>-2E-3</c:v>
                </c:pt>
                <c:pt idx="1">
                  <c:v>0.27100000000000002</c:v>
                </c:pt>
                <c:pt idx="2">
                  <c:v>0.22600000000000001</c:v>
                </c:pt>
                <c:pt idx="3">
                  <c:v>0.13200000000000001</c:v>
                </c:pt>
              </c:numCache>
            </c:numRef>
          </c:val>
          <c:smooth val="0"/>
        </c:ser>
        <c:ser>
          <c:idx val="5"/>
          <c:order val="4"/>
          <c:tx>
            <c:strRef>
              <c:f>'% variación gasto LA'!$B$9</c:f>
              <c:strCache>
                <c:ptCount val="1"/>
                <c:pt idx="0">
                  <c:v>Río de Janeiro</c:v>
                </c:pt>
              </c:strCache>
            </c:strRef>
          </c:tx>
          <c:dLbls>
            <c:dLbl>
              <c:idx val="0"/>
              <c:layout>
                <c:manualLayout>
                  <c:x val="-0.12519392911244834"/>
                  <c:y val="3.6968658509601404E-2"/>
                </c:manualLayout>
              </c:layout>
              <c:showLegendKey val="0"/>
              <c:showVal val="1"/>
              <c:showCatName val="0"/>
              <c:showSerName val="1"/>
              <c:showPercent val="0"/>
              <c:showBubbleSize val="0"/>
              <c:extLst>
                <c:ext xmlns:c15="http://schemas.microsoft.com/office/drawing/2012/chart" uri="{CE6537A1-D6FC-4f65-9D91-7224C49458BB}"/>
              </c:extLst>
            </c:dLbl>
            <c:dLbl>
              <c:idx val="1"/>
              <c:showLegendKey val="0"/>
              <c:showVal val="1"/>
              <c:showCatName val="0"/>
              <c:showSerName val="0"/>
              <c:showPercent val="0"/>
              <c:showBubbleSize val="0"/>
              <c:extLst>
                <c:ext xmlns:c15="http://schemas.microsoft.com/office/drawing/2012/chart" uri="{CE6537A1-D6FC-4f65-9D91-7224C49458BB}"/>
              </c:extLst>
            </c:dLbl>
            <c:dLbl>
              <c:idx val="2"/>
              <c:layout>
                <c:manualLayout>
                  <c:x val="-2.8003876182658032E-2"/>
                  <c:y val="-3.1802727476577877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1.6474165418986311E-3"/>
                  <c:y val="-1.6588552191015134E-2"/>
                </c:manualLayout>
              </c:layout>
              <c:showLegendKey val="0"/>
              <c:showVal val="1"/>
              <c:showCatName val="0"/>
              <c:showSerName val="0"/>
              <c:showPercent val="0"/>
              <c:showBubbleSize val="0"/>
              <c:extLst>
                <c:ext xmlns:c15="http://schemas.microsoft.com/office/drawing/2012/chart" uri="{CE6537A1-D6FC-4f65-9D91-7224C49458BB}"/>
              </c:extLst>
            </c:dLbl>
            <c:spPr>
              <a:solidFill>
                <a:schemeClr val="accent6">
                  <a:lumMod val="40000"/>
                  <a:lumOff val="60000"/>
                </a:schemeClr>
              </a:solidFill>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 variación gasto LA'!$D$3:$G$3</c:f>
              <c:numCache>
                <c:formatCode>General</c:formatCode>
                <c:ptCount val="4"/>
                <c:pt idx="0">
                  <c:v>2010</c:v>
                </c:pt>
                <c:pt idx="1">
                  <c:v>2011</c:v>
                </c:pt>
                <c:pt idx="2">
                  <c:v>2012</c:v>
                </c:pt>
                <c:pt idx="3">
                  <c:v>2013</c:v>
                </c:pt>
              </c:numCache>
            </c:numRef>
          </c:cat>
          <c:val>
            <c:numRef>
              <c:f>'% variación gasto LA'!$D$9:$G$9</c:f>
              <c:numCache>
                <c:formatCode>0.0%</c:formatCode>
                <c:ptCount val="4"/>
                <c:pt idx="0">
                  <c:v>9.4E-2</c:v>
                </c:pt>
                <c:pt idx="1">
                  <c:v>0.13600000000000001</c:v>
                </c:pt>
                <c:pt idx="2">
                  <c:v>0.23899999999999999</c:v>
                </c:pt>
                <c:pt idx="3">
                  <c:v>0.121</c:v>
                </c:pt>
              </c:numCache>
            </c:numRef>
          </c:val>
          <c:smooth val="0"/>
        </c:ser>
        <c:ser>
          <c:idx val="8"/>
          <c:order val="5"/>
          <c:tx>
            <c:strRef>
              <c:f>'% variación gasto LA'!$B$12</c:f>
              <c:strCache>
                <c:ptCount val="1"/>
                <c:pt idx="0">
                  <c:v>Quito *</c:v>
                </c:pt>
              </c:strCache>
            </c:strRef>
          </c:tx>
          <c:dLbls>
            <c:dLbl>
              <c:idx val="0"/>
              <c:layout>
                <c:manualLayout>
                  <c:x val="-0.12354664227817515"/>
                  <c:y val="1.2702090347025801E-2"/>
                </c:manualLayout>
              </c:layout>
              <c:showLegendKey val="0"/>
              <c:showVal val="1"/>
              <c:showCatName val="0"/>
              <c:showSerName val="1"/>
              <c:showPercent val="0"/>
              <c:showBubbleSize val="0"/>
              <c:extLst>
                <c:ext xmlns:c15="http://schemas.microsoft.com/office/drawing/2012/chart" uri="{CE6537A1-D6FC-4f65-9D91-7224C49458BB}"/>
              </c:extLst>
            </c:dLbl>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spPr>
              <a:ln>
                <a:solidFill>
                  <a:srgbClr val="92D050"/>
                </a:solid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 variación gasto LA'!$D$3:$G$3</c:f>
              <c:numCache>
                <c:formatCode>General</c:formatCode>
                <c:ptCount val="4"/>
                <c:pt idx="0">
                  <c:v>2010</c:v>
                </c:pt>
                <c:pt idx="1">
                  <c:v>2011</c:v>
                </c:pt>
                <c:pt idx="2">
                  <c:v>2012</c:v>
                </c:pt>
                <c:pt idx="3">
                  <c:v>2013</c:v>
                </c:pt>
              </c:numCache>
            </c:numRef>
          </c:cat>
          <c:val>
            <c:numRef>
              <c:f>'% variación gasto LA'!$D$12:$G$12</c:f>
              <c:numCache>
                <c:formatCode>0.0%</c:formatCode>
                <c:ptCount val="4"/>
                <c:pt idx="0">
                  <c:v>-0.20723216805130551</c:v>
                </c:pt>
                <c:pt idx="1">
                  <c:v>0.18944875631624214</c:v>
                </c:pt>
                <c:pt idx="2">
                  <c:v>-3.5444295035626738E-2</c:v>
                </c:pt>
                <c:pt idx="3">
                  <c:v>-6.9862965453959203E-2</c:v>
                </c:pt>
              </c:numCache>
            </c:numRef>
          </c:val>
          <c:smooth val="0"/>
        </c:ser>
        <c:dLbls>
          <c:showLegendKey val="0"/>
          <c:showVal val="0"/>
          <c:showCatName val="0"/>
          <c:showSerName val="0"/>
          <c:showPercent val="0"/>
          <c:showBubbleSize val="0"/>
        </c:dLbls>
        <c:marker val="1"/>
        <c:smooth val="0"/>
        <c:axId val="363841352"/>
        <c:axId val="363841744"/>
      </c:lineChart>
      <c:catAx>
        <c:axId val="363841352"/>
        <c:scaling>
          <c:orientation val="minMax"/>
        </c:scaling>
        <c:delete val="1"/>
        <c:axPos val="b"/>
        <c:numFmt formatCode="General" sourceLinked="1"/>
        <c:majorTickMark val="out"/>
        <c:minorTickMark val="none"/>
        <c:tickLblPos val="none"/>
        <c:crossAx val="363841744"/>
        <c:crosses val="autoZero"/>
        <c:auto val="1"/>
        <c:lblAlgn val="ctr"/>
        <c:lblOffset val="100"/>
        <c:noMultiLvlLbl val="0"/>
      </c:catAx>
      <c:valAx>
        <c:axId val="363841744"/>
        <c:scaling>
          <c:orientation val="minMax"/>
        </c:scaling>
        <c:delete val="0"/>
        <c:axPos val="l"/>
        <c:majorGridlines/>
        <c:numFmt formatCode="0%" sourceLinked="0"/>
        <c:majorTickMark val="out"/>
        <c:minorTickMark val="none"/>
        <c:tickLblPos val="nextTo"/>
        <c:txPr>
          <a:bodyPr/>
          <a:lstStyle/>
          <a:p>
            <a:pPr>
              <a:defRPr b="1"/>
            </a:pPr>
            <a:endParaRPr lang="es-ES"/>
          </a:p>
        </c:txPr>
        <c:crossAx val="363841352"/>
        <c:crosses val="autoZero"/>
        <c:crossBetween val="between"/>
      </c:valAx>
      <c:spPr>
        <a:noFill/>
        <a:ln w="25400">
          <a:noFill/>
        </a:ln>
      </c:spPr>
    </c:plotArea>
    <c:plotVisOnly val="1"/>
    <c:dispBlanksAs val="gap"/>
    <c:showDLblsOverMax val="0"/>
  </c:chart>
  <c:printSettings>
    <c:headerFooter/>
    <c:pageMargins b="0.75000000000000255" l="0.70000000000000062" r="0.70000000000000062" t="0.75000000000000255" header="0.30000000000000032" footer="0.30000000000000032"/>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sz="1800" b="1" i="0" baseline="0">
                <a:effectLst/>
              </a:rPr>
              <a:t>Llegada de Turistas al Ecuador</a:t>
            </a:r>
            <a:endParaRPr lang="es-EC">
              <a:effectLst/>
            </a:endParaRP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S"/>
        </a:p>
      </c:txPr>
    </c:title>
    <c:autoTitleDeleted val="0"/>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'llegadas EC 2014'!$IY$6:$JC$6</c:f>
              <c:numCache>
                <c:formatCode>General</c:formatCode>
                <c:ptCount val="5"/>
                <c:pt idx="0">
                  <c:v>2010</c:v>
                </c:pt>
                <c:pt idx="1">
                  <c:v>2011</c:v>
                </c:pt>
                <c:pt idx="2">
                  <c:v>2012</c:v>
                </c:pt>
                <c:pt idx="3">
                  <c:v>2013</c:v>
                </c:pt>
                <c:pt idx="4">
                  <c:v>2014</c:v>
                </c:pt>
              </c:numCache>
            </c:numRef>
          </c:cat>
          <c:val>
            <c:numRef>
              <c:f>'llegadas EC 2014'!$IY$7:$JC$7</c:f>
              <c:numCache>
                <c:formatCode>General</c:formatCode>
                <c:ptCount val="5"/>
                <c:pt idx="0">
                  <c:v>1047098</c:v>
                </c:pt>
                <c:pt idx="1">
                  <c:v>1141037</c:v>
                </c:pt>
                <c:pt idx="2">
                  <c:v>1271901</c:v>
                </c:pt>
                <c:pt idx="3" formatCode="#,##0">
                  <c:v>1364057</c:v>
                </c:pt>
                <c:pt idx="4" formatCode="#,##0">
                  <c:v>1557006</c:v>
                </c:pt>
              </c:numCache>
            </c:numRef>
          </c:val>
        </c:ser>
        <c:dLbls>
          <c:dLblPos val="inEnd"/>
          <c:showLegendKey val="0"/>
          <c:showVal val="1"/>
          <c:showCatName val="0"/>
          <c:showSerName val="0"/>
          <c:showPercent val="0"/>
          <c:showBubbleSize val="0"/>
        </c:dLbls>
        <c:gapWidth val="41"/>
        <c:axId val="363837432"/>
        <c:axId val="363837824"/>
      </c:barChart>
      <c:catAx>
        <c:axId val="36383743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ES"/>
          </a:p>
        </c:txPr>
        <c:crossAx val="363837824"/>
        <c:crosses val="autoZero"/>
        <c:auto val="1"/>
        <c:lblAlgn val="ctr"/>
        <c:lblOffset val="100"/>
        <c:noMultiLvlLbl val="0"/>
      </c:catAx>
      <c:valAx>
        <c:axId val="363837824"/>
        <c:scaling>
          <c:orientation val="minMax"/>
        </c:scaling>
        <c:delete val="1"/>
        <c:axPos val="l"/>
        <c:numFmt formatCode="General" sourceLinked="1"/>
        <c:majorTickMark val="none"/>
        <c:minorTickMark val="none"/>
        <c:tickLblPos val="nextTo"/>
        <c:crossAx val="363837432"/>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 de extranjeros</a:t>
            </a:r>
            <a:r>
              <a:rPr lang="es-EC" baseline="0"/>
              <a:t> al Ecuador 2014</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'llegadas EC 2014'!$D$6:$O$6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EC 2014'!$D$228:$O$228</c:f>
              <c:numCache>
                <c:formatCode>#,##0</c:formatCode>
                <c:ptCount val="12"/>
                <c:pt idx="0">
                  <c:v>152576</c:v>
                </c:pt>
                <c:pt idx="1">
                  <c:v>124584</c:v>
                </c:pt>
                <c:pt idx="2">
                  <c:v>114007</c:v>
                </c:pt>
                <c:pt idx="3">
                  <c:v>118614</c:v>
                </c:pt>
                <c:pt idx="4">
                  <c:v>111177</c:v>
                </c:pt>
                <c:pt idx="5">
                  <c:v>129062</c:v>
                </c:pt>
                <c:pt idx="6">
                  <c:v>154229</c:v>
                </c:pt>
                <c:pt idx="7">
                  <c:v>131694</c:v>
                </c:pt>
                <c:pt idx="8">
                  <c:v>112767</c:v>
                </c:pt>
                <c:pt idx="9">
                  <c:v>124456</c:v>
                </c:pt>
                <c:pt idx="10">
                  <c:v>127562</c:v>
                </c:pt>
                <c:pt idx="11">
                  <c:v>156278</c:v>
                </c:pt>
              </c:numCache>
            </c:numRef>
          </c:val>
          <c:smooth val="0"/>
        </c:ser>
        <c:dLbls>
          <c:showLegendKey val="0"/>
          <c:showVal val="0"/>
          <c:showCatName val="0"/>
          <c:showSerName val="0"/>
          <c:showPercent val="0"/>
          <c:showBubbleSize val="0"/>
        </c:dLbls>
        <c:marker val="1"/>
        <c:smooth val="0"/>
        <c:axId val="363831160"/>
        <c:axId val="363842920"/>
      </c:lineChart>
      <c:catAx>
        <c:axId val="363831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63842920"/>
        <c:crosses val="autoZero"/>
        <c:auto val="1"/>
        <c:lblAlgn val="ctr"/>
        <c:lblOffset val="100"/>
        <c:noMultiLvlLbl val="0"/>
      </c:catAx>
      <c:valAx>
        <c:axId val="3638429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63831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sz="1400" b="0" i="0" u="none" strike="noStrike" baseline="0">
                <a:effectLst/>
              </a:rPr>
              <a:t>Arribos totales </a:t>
            </a:r>
            <a:br>
              <a:rPr lang="es-EC" sz="1400" b="0" i="0" u="none" strike="noStrike" baseline="0">
                <a:effectLst/>
              </a:rPr>
            </a:br>
            <a:r>
              <a:rPr lang="es-EC" sz="1400" b="0" i="0" u="none" strike="noStrike" baseline="0">
                <a:effectLst/>
              </a:rPr>
              <a:t>Aeropuerto Mariscal Sucre</a:t>
            </a:r>
            <a:endParaRPr lang="es-EC"/>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1"/>
          <c:order val="0"/>
          <c:tx>
            <c:v>2014</c:v>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'Apto Arribos'!$B$150:$M$150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'Apto Arribos'!$B$142:$M$142</c:f>
            </c:numRef>
          </c:val>
          <c:smooth val="0"/>
        </c:ser>
        <c:ser>
          <c:idx val="4"/>
          <c:order val="1"/>
          <c:tx>
            <c:v>2015</c:v>
          </c:tx>
          <c:spPr>
            <a:ln w="28575" cap="rnd">
              <a:solidFill>
                <a:schemeClr val="accent5">
                  <a:lumMod val="60000"/>
                </a:schemeClr>
              </a:solidFill>
              <a:round/>
            </a:ln>
            <a:effectLst/>
          </c:spPr>
          <c:marker>
            <c:symbol val="square"/>
            <c:size val="9"/>
            <c:spPr>
              <a:solidFill>
                <a:schemeClr val="accent5">
                  <a:lumMod val="60000"/>
                </a:schemeClr>
              </a:solidFill>
              <a:ln w="9525">
                <a:solidFill>
                  <a:schemeClr val="accent5">
                    <a:lumMod val="60000"/>
                  </a:schemeClr>
                </a:solidFill>
              </a:ln>
              <a:effectLst/>
            </c:spPr>
          </c:marker>
          <c:dLbls>
            <c:dLbl>
              <c:idx val="2"/>
              <c:layout>
                <c:manualLayout>
                  <c:x val="-4.4531765381668663E-2"/>
                  <c:y val="-7.702043984771428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441090961310754E-2"/>
                  <c:y val="-6.795921163033613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3.0362567305683156E-2"/>
                  <c:y val="-5.8897983412957981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'Apto Arribos'!$B$150:$M$150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'Apto Arribos'!$B$154:$L$154</c:f>
              <c:numCache>
                <c:formatCode>#,##0</c:formatCode>
                <c:ptCount val="11"/>
                <c:pt idx="0">
                  <c:v>226725</c:v>
                </c:pt>
                <c:pt idx="1">
                  <c:v>214229</c:v>
                </c:pt>
                <c:pt idx="2">
                  <c:v>230352</c:v>
                </c:pt>
                <c:pt idx="3">
                  <c:v>229048</c:v>
                </c:pt>
                <c:pt idx="4">
                  <c:v>228076</c:v>
                </c:pt>
                <c:pt idx="5">
                  <c:v>234473.052</c:v>
                </c:pt>
                <c:pt idx="6">
                  <c:v>254833.75200000001</c:v>
                </c:pt>
                <c:pt idx="7">
                  <c:v>257235.41200000001</c:v>
                </c:pt>
                <c:pt idx="8">
                  <c:v>223563.196</c:v>
                </c:pt>
                <c:pt idx="9">
                  <c:v>238558</c:v>
                </c:pt>
                <c:pt idx="10">
                  <c:v>229764</c:v>
                </c:pt>
              </c:numCache>
            </c:numRef>
          </c:val>
          <c:smooth val="0"/>
        </c:ser>
        <c:ser>
          <c:idx val="0"/>
          <c:order val="2"/>
          <c:tx>
            <c:v>2016</c:v>
          </c:tx>
          <c:spPr>
            <a:ln w="28575" cap="rnd">
              <a:solidFill>
                <a:schemeClr val="accent6"/>
              </a:solidFill>
              <a:round/>
            </a:ln>
            <a:effectLst/>
          </c:spPr>
          <c:marker>
            <c:symbol val="circle"/>
            <c:size val="5"/>
            <c:spPr>
              <a:solidFill>
                <a:schemeClr val="accent6"/>
              </a:solidFill>
              <a:ln w="9525">
                <a:solidFill>
                  <a:schemeClr val="accent6"/>
                </a:solidFill>
              </a:ln>
              <a:effectLst/>
            </c:spPr>
          </c:marker>
          <c:dPt>
            <c:idx val="3"/>
            <c:marker>
              <c:symbol val="circle"/>
              <c:size val="5"/>
              <c:spPr>
                <a:solidFill>
                  <a:schemeClr val="accent6"/>
                </a:solidFill>
                <a:ln w="9525">
                  <a:solidFill>
                    <a:schemeClr val="accent6"/>
                  </a:solidFill>
                </a:ln>
                <a:effectLst/>
              </c:spPr>
            </c:marker>
            <c:bubble3D val="0"/>
            <c:spPr>
              <a:ln w="28575" cap="rnd">
                <a:noFill/>
                <a:round/>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'Apto Arribos'!$B$166:$M$166</c:f>
              <c:numCache>
                <c:formatCode>#,##0</c:formatCode>
                <c:ptCount val="12"/>
                <c:pt idx="0">
                  <c:v>198933</c:v>
                </c:pt>
                <c:pt idx="1">
                  <c:v>202517</c:v>
                </c:pt>
                <c:pt idx="2">
                  <c:v>217195</c:v>
                </c:pt>
                <c:pt idx="3">
                  <c:v>190553</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marker val="1"/>
        <c:smooth val="0"/>
        <c:axId val="363838216"/>
        <c:axId val="363838608"/>
      </c:lineChart>
      <c:catAx>
        <c:axId val="363838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63838608"/>
        <c:crosses val="autoZero"/>
        <c:auto val="1"/>
        <c:lblAlgn val="ctr"/>
        <c:lblOffset val="100"/>
        <c:noMultiLvlLbl val="0"/>
      </c:catAx>
      <c:valAx>
        <c:axId val="363838608"/>
        <c:scaling>
          <c:orientation val="minMax"/>
          <c:max val="280000"/>
          <c:min val="19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63838216"/>
        <c:crosses val="autoZero"/>
        <c:crossBetween val="between"/>
        <c:majorUnit val="20000"/>
        <c:minorUnit val="100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sz="1800" b="0" i="0" baseline="0">
                <a:effectLst/>
              </a:rPr>
              <a:t>Arribos </a:t>
            </a:r>
            <a:br>
              <a:rPr lang="es-EC" sz="1800" b="0" i="0" baseline="0">
                <a:effectLst/>
              </a:rPr>
            </a:br>
            <a:r>
              <a:rPr lang="es-EC" sz="1800" b="0" i="0" baseline="0">
                <a:effectLst/>
              </a:rPr>
              <a:t>Aeropuerto Mariscal Sucre</a:t>
            </a:r>
            <a:endParaRPr lang="es-EC">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'Apto Arribos'!$P$53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0"/>
                  <c:y val="-1.954023017980858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8518518518518519E-3"/>
                  <c:y val="-2.605364023974489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
                  <c:y val="-3.256705029968109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6.7900450176106624E-17"/>
                  <c:y val="-2.279693520977667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8518518518517841E-3"/>
                  <c:y val="-3.582375532964907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0"/>
                  <c:y val="-4.885057544952145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0"/>
                  <c:y val="-3.582375532964907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0"/>
                  <c:y val="-2.9310345269712934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'Apto Arribos'!$Q$53:$Y$53</c:f>
            </c:numRef>
          </c:val>
          <c:smooth val="0"/>
          <c:extLst>
            <c:ext xmlns:c15="http://schemas.microsoft.com/office/drawing/2012/chart" uri="{02D57815-91ED-43cb-92C2-25804820EDAC}">
              <c15:filteredCategoryTitle>
                <c15:cat>
                  <c:numRef>
                    <c:extLst>
                      <c:ext uri="{02D57815-91ED-43cb-92C2-25804820EDAC}">
                        <c15:formulaRef>
                          <c15:sqref>'Apto Arribos'!$Q$52:$Y$52</c15:sqref>
                        </c15:formulaRef>
                      </c:ext>
                    </c:extLst>
                  </c:numRef>
                </c15:cat>
              </c15:filteredCategoryTitle>
            </c:ext>
          </c:extLst>
        </c:ser>
        <c:ser>
          <c:idx val="2"/>
          <c:order val="2"/>
          <c:tx>
            <c:strRef>
              <c:f>'Apto Arribos'!$P$55</c:f>
              <c:strCache>
                <c:ptCount val="1"/>
                <c:pt idx="0">
                  <c:v>DOMESTIC</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'Apto Arribos'!$Q$55:$Y$55</c:f>
            </c:numRef>
          </c:val>
          <c:smooth val="0"/>
          <c:extLst>
            <c:ext xmlns:c15="http://schemas.microsoft.com/office/drawing/2012/chart" uri="{02D57815-91ED-43cb-92C2-25804820EDAC}">
              <c15:filteredCategoryTitle>
                <c15:cat>
                  <c:numRef>
                    <c:extLst>
                      <c:ext uri="{02D57815-91ED-43cb-92C2-25804820EDAC}">
                        <c15:formulaRef>
                          <c15:sqref>'Apto Arribos'!$Q$52:$Y$52</c15:sqref>
                        </c15:formulaRef>
                      </c:ext>
                    </c:extLst>
                  </c:numRef>
                </c15:cat>
              </c15:filteredCategoryTitle>
            </c:ext>
          </c:extLst>
        </c:ser>
        <c:dLbls>
          <c:showLegendKey val="0"/>
          <c:showVal val="1"/>
          <c:showCatName val="0"/>
          <c:showSerName val="0"/>
          <c:showPercent val="0"/>
          <c:showBubbleSize val="0"/>
        </c:dLbls>
        <c:marker val="1"/>
        <c:smooth val="0"/>
        <c:axId val="363835080"/>
        <c:axId val="363835864"/>
        <c:extLst>
          <c:ext xmlns:c15="http://schemas.microsoft.com/office/drawing/2012/chart" uri="{02D57815-91ED-43cb-92C2-25804820EDAC}">
            <c15:filteredLineSeries>
              <c15:ser>
                <c:idx val="1"/>
                <c:order val="1"/>
                <c:tx>
                  <c:strRef>
                    <c:extLst>
                      <c:ext uri="{02D57815-91ED-43cb-92C2-25804820EDAC}">
                        <c15:formulaRef>
                          <c15:sqref>'Apto Arribos'!$P$54</c15:sqref>
                        </c15:formulaRef>
                      </c:ext>
                    </c:extLst>
                    <c:strCache>
                      <c:ptCount val="1"/>
                      <c:pt idx="0">
                        <c:v>TRANSITO DIRECTO</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layout>
                      <c:manualLayout>
                        <c:x val="-7.4074074074074077E-3"/>
                        <c:y val="-1.6283525149840605E-2"/>
                      </c:manualLayout>
                    </c:layout>
                    <c:showLegendKey val="0"/>
                    <c:showVal val="1"/>
                    <c:showCatName val="0"/>
                    <c:showSerName val="0"/>
                    <c:showPercent val="0"/>
                    <c:showBubbleSize val="0"/>
                    <c:extLst>
                      <c:ext uri="{CE6537A1-D6FC-4f65-9D91-7224C49458BB}"/>
                    </c:extLst>
                  </c:dLbl>
                  <c:dLbl>
                    <c:idx val="1"/>
                    <c:layout>
                      <c:manualLayout>
                        <c:x val="1.8518518518518519E-3"/>
                        <c:y val="-2.2796935209776679E-2"/>
                      </c:manualLayout>
                    </c:layout>
                    <c:showLegendKey val="0"/>
                    <c:showVal val="1"/>
                    <c:showCatName val="0"/>
                    <c:showSerName val="0"/>
                    <c:showPercent val="0"/>
                    <c:showBubbleSize val="0"/>
                    <c:extLst>
                      <c:ext uri="{CE6537A1-D6FC-4f65-9D91-7224C49458BB}"/>
                    </c:extLst>
                  </c:dLbl>
                  <c:dLbl>
                    <c:idx val="2"/>
                    <c:layout>
                      <c:manualLayout>
                        <c:x val="1.8518518518518519E-3"/>
                        <c:y val="-2.2796935209776801E-2"/>
                      </c:manualLayout>
                    </c:layout>
                    <c:showLegendKey val="0"/>
                    <c:showVal val="1"/>
                    <c:showCatName val="0"/>
                    <c:showSerName val="0"/>
                    <c:showPercent val="0"/>
                    <c:showBubbleSize val="0"/>
                    <c:extLst>
                      <c:ext uri="{CE6537A1-D6FC-4f65-9D91-7224C49458BB}"/>
                    </c:extLst>
                  </c:dLbl>
                  <c:dLbl>
                    <c:idx val="3"/>
                    <c:layout>
                      <c:manualLayout>
                        <c:x val="-6.7900450176106624E-17"/>
                        <c:y val="-3.5823755329649071E-2"/>
                      </c:manualLayout>
                    </c:layout>
                    <c:showLegendKey val="0"/>
                    <c:showVal val="1"/>
                    <c:showCatName val="0"/>
                    <c:showSerName val="0"/>
                    <c:showPercent val="0"/>
                    <c:showBubbleSize val="0"/>
                    <c:extLst>
                      <c:ext uri="{CE6537A1-D6FC-4f65-9D91-7224C49458BB}"/>
                    </c:extLst>
                  </c:dLbl>
                  <c:dLbl>
                    <c:idx val="4"/>
                    <c:layout>
                      <c:manualLayout>
                        <c:x val="0"/>
                        <c:y val="-2.2796935209776801E-2"/>
                      </c:manualLayout>
                    </c:layout>
                    <c:showLegendKey val="0"/>
                    <c:showVal val="1"/>
                    <c:showCatName val="0"/>
                    <c:showSerName val="0"/>
                    <c:showPercent val="0"/>
                    <c:showBubbleSize val="0"/>
                    <c:extLst>
                      <c:ext uri="{CE6537A1-D6FC-4f65-9D91-7224C49458BB}"/>
                    </c:extLst>
                  </c:dLbl>
                  <c:dLbl>
                    <c:idx val="5"/>
                    <c:layout>
                      <c:manualLayout>
                        <c:x val="0"/>
                        <c:y val="-1.302682011987227E-2"/>
                      </c:manualLayout>
                    </c:layout>
                    <c:showLegendKey val="0"/>
                    <c:showVal val="1"/>
                    <c:showCatName val="0"/>
                    <c:showSerName val="0"/>
                    <c:showPercent val="0"/>
                    <c:showBubbleSize val="0"/>
                    <c:extLst>
                      <c:ext uri="{CE6537A1-D6FC-4f65-9D91-7224C49458BB}"/>
                    </c:extLst>
                  </c:dLbl>
                  <c:dLbl>
                    <c:idx val="6"/>
                    <c:layout>
                      <c:manualLayout>
                        <c:x val="0"/>
                        <c:y val="-3.9080460359617285E-2"/>
                      </c:manualLayout>
                    </c:layout>
                    <c:showLegendKey val="0"/>
                    <c:showVal val="1"/>
                    <c:showCatName val="0"/>
                    <c:showSerName val="0"/>
                    <c:showPercent val="0"/>
                    <c:showBubbleSize val="0"/>
                    <c:extLst>
                      <c:ex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c:ext uri="{02D57815-91ED-43cb-92C2-25804820EDAC}">
                        <c15:formulaRef>
                          <c15:sqref>'Apto Arribos'!$Q$54:$Y$54</c15:sqref>
                        </c15:formulaRef>
                      </c:ext>
                    </c:extLst>
                  </c:numRef>
                </c:val>
                <c:smooth val="0"/>
                <c:extLst>
                  <c:ext uri="{02D57815-91ED-43cb-92C2-25804820EDAC}">
                    <c15:filteredCategoryTitle>
                      <c15:cat>
                        <c:numRef>
                          <c:extLst>
                            <c:ext uri="{02D57815-91ED-43cb-92C2-25804820EDAC}">
                              <c15:formulaRef>
                                <c15:sqref>'Apto Arribos'!$Q$52:$Y$52</c15:sqref>
                              </c15:formulaRef>
                            </c:ext>
                          </c:extLst>
                        </c:numRef>
                      </c15:cat>
                    </c15:filteredCategoryTitle>
                  </c:ext>
                </c:extLst>
              </c15:ser>
            </c15:filteredLineSeries>
          </c:ext>
        </c:extLst>
      </c:lineChart>
      <c:catAx>
        <c:axId val="363835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63835864"/>
        <c:crosses val="autoZero"/>
        <c:auto val="1"/>
        <c:lblAlgn val="ctr"/>
        <c:lblOffset val="100"/>
        <c:noMultiLvlLbl val="0"/>
      </c:catAx>
      <c:valAx>
        <c:axId val="363835864"/>
        <c:scaling>
          <c:orientation val="minMax"/>
        </c:scaling>
        <c:delete val="1"/>
        <c:axPos val="l"/>
        <c:numFmt formatCode="_ * #,##0_ ;_ * \-#,##0_ ;_ * &quot;-&quot;??_ ;_ @_ " sourceLinked="1"/>
        <c:majorTickMark val="none"/>
        <c:minorTickMark val="none"/>
        <c:tickLblPos val="nextTo"/>
        <c:crossAx val="363835080"/>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Variación arribos internacionales 
2015-2016</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'Apto Arribos'!$B$176</c:f>
              <c:strCache>
                <c:ptCount val="1"/>
                <c:pt idx="0">
                  <c:v>Variación arribos internacionales 
2014-2015</c:v>
                </c:pt>
              </c:strCache>
            </c:strRef>
          </c:tx>
          <c:spPr>
            <a:ln w="28575" cap="rnd">
              <a:noFill/>
              <a:round/>
            </a:ln>
            <a:effectLst/>
          </c:spPr>
          <c:marker>
            <c:symbol val="x"/>
            <c:size val="5"/>
            <c:spPr>
              <a:no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'Apto Arribos'!$C$173:$M$173</c:f>
              <c:strCache>
                <c:ptCount val="11"/>
                <c:pt idx="0">
                  <c:v>a febrero</c:v>
                </c:pt>
                <c:pt idx="1">
                  <c:v>a marzo</c:v>
                </c:pt>
                <c:pt idx="2">
                  <c:v>a abril</c:v>
                </c:pt>
                <c:pt idx="3">
                  <c:v>a mayo</c:v>
                </c:pt>
                <c:pt idx="4">
                  <c:v>a junio</c:v>
                </c:pt>
                <c:pt idx="5">
                  <c:v>a julio</c:v>
                </c:pt>
                <c:pt idx="6">
                  <c:v>a agosto</c:v>
                </c:pt>
                <c:pt idx="7">
                  <c:v>a septiembre</c:v>
                </c:pt>
                <c:pt idx="8">
                  <c:v>a octubre</c:v>
                </c:pt>
                <c:pt idx="9">
                  <c:v>a noviembre </c:v>
                </c:pt>
                <c:pt idx="10">
                  <c:v>a diciembre </c:v>
                </c:pt>
              </c:strCache>
            </c:strRef>
          </c:cat>
          <c:val>
            <c:numRef>
              <c:f>'Apto Arribos'!$C$176:$M$176</c:f>
              <c:numCache>
                <c:formatCode>0%</c:formatCode>
                <c:ptCount val="11"/>
                <c:pt idx="0">
                  <c:v>-6.6740007334066709E-2</c:v>
                </c:pt>
                <c:pt idx="1">
                  <c:v>-3.4641320185693436E-2</c:v>
                </c:pt>
                <c:pt idx="2">
                  <c:v>-5.3966971287100707E-2</c:v>
                </c:pt>
                <c:pt idx="3">
                  <c:v>-0.24802597126305104</c:v>
                </c:pt>
                <c:pt idx="4">
                  <c:v>-0.38295377719319168</c:v>
                </c:pt>
                <c:pt idx="5">
                  <c:v>-0.48235476974507152</c:v>
                </c:pt>
                <c:pt idx="6">
                  <c:v>-0.56001232230255471</c:v>
                </c:pt>
                <c:pt idx="7">
                  <c:v>-0.60879377772488308</c:v>
                </c:pt>
                <c:pt idx="8">
                  <c:v>-0.64900540107415439</c:v>
                </c:pt>
                <c:pt idx="9">
                  <c:v>-0.682812855437817</c:v>
                </c:pt>
                <c:pt idx="10">
                  <c:v>-0.71412844936566189</c:v>
                </c:pt>
              </c:numCache>
            </c:numRef>
          </c:val>
          <c:smooth val="0"/>
        </c:ser>
        <c:dLbls>
          <c:showLegendKey val="0"/>
          <c:showVal val="0"/>
          <c:showCatName val="0"/>
          <c:showSerName val="0"/>
          <c:showPercent val="0"/>
          <c:showBubbleSize val="0"/>
        </c:dLbls>
        <c:marker val="1"/>
        <c:smooth val="0"/>
        <c:axId val="363842528"/>
        <c:axId val="363836256"/>
      </c:lineChart>
      <c:dateAx>
        <c:axId val="363842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63836256"/>
        <c:crosses val="autoZero"/>
        <c:auto val="0"/>
        <c:lblOffset val="100"/>
        <c:baseTimeUnit val="days"/>
      </c:dateAx>
      <c:valAx>
        <c:axId val="3638362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638425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MERCADOS</a:t>
            </a:r>
            <a:r>
              <a:rPr lang="es-EC" baseline="0"/>
              <a:t> PRIORITARIOS TRADE uio</a:t>
            </a:r>
          </a:p>
          <a:p>
            <a:pPr>
              <a:defRPr/>
            </a:pPr>
            <a:r>
              <a:rPr lang="es-EC" baseline="0"/>
              <a:t>- participacion  2015- </a:t>
            </a:r>
            <a:endParaRPr lang="es-EC"/>
          </a:p>
        </c:rich>
      </c:tx>
      <c:layout>
        <c:manualLayout>
          <c:xMode val="edge"/>
          <c:yMode val="edge"/>
          <c:x val="0.29273766985880445"/>
          <c:y val="2.1281735829980716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5768406716196396E-2"/>
          <c:y val="0.26132882376516359"/>
          <c:w val="0.95444371778159265"/>
          <c:h val="0.73648295575940459"/>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2"/>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3"/>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ES"/>
                </a:p>
              </c:txPr>
              <c:dLblPos val="outEnd"/>
              <c:showLegendKey val="0"/>
              <c:showVal val="1"/>
              <c:showCatName val="1"/>
              <c:showSerName val="0"/>
              <c:showPercent val="0"/>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S"/>
                </a:p>
              </c:txPr>
              <c:dLblPos val="outEnd"/>
              <c:showLegendKey val="0"/>
              <c:showVal val="1"/>
              <c:showCatName val="1"/>
              <c:showSerName val="0"/>
              <c:showPercent val="0"/>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s-ES"/>
                </a:p>
              </c:txPr>
              <c:dLblPos val="outEnd"/>
              <c:showLegendKey val="0"/>
              <c:showVal val="1"/>
              <c:showCatName val="1"/>
              <c:showSerName val="0"/>
              <c:showPercent val="0"/>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S"/>
                </a:p>
              </c:txPr>
              <c:dLblPos val="outEnd"/>
              <c:showLegendKey val="0"/>
              <c:showVal val="1"/>
              <c:showCatName val="1"/>
              <c:showSerName val="0"/>
              <c:showPercent val="0"/>
              <c:showBubbleSize val="0"/>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S"/>
                </a:p>
              </c:txPr>
              <c:dLblPos val="outEnd"/>
              <c:showLegendKey val="0"/>
              <c:showVal val="1"/>
              <c:showCatName val="1"/>
              <c:showSerName val="0"/>
              <c:showPercent val="0"/>
              <c:showBubbleSize val="0"/>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es-ES"/>
                </a:p>
              </c:txPr>
              <c:dLblPos val="outEnd"/>
              <c:showLegendKey val="0"/>
              <c:showVal val="1"/>
              <c:showCatName val="1"/>
              <c:showSerName val="0"/>
              <c:showPercent val="0"/>
              <c:showBubbleSize val="0"/>
            </c:dLbl>
            <c:dLbl>
              <c:idx val="9"/>
              <c:layout>
                <c:manualLayout>
                  <c:x val="-0.18381081297219115"/>
                  <c:y val="-2.128173582998074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Lst>
            </c:dLbl>
            <c:dLbl>
              <c:idx val="10"/>
              <c:layout>
                <c:manualLayout>
                  <c:x val="-0.25702359441026729"/>
                  <c:y val="-4.256347165996146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Lst>
            </c:dLbl>
            <c:dLbl>
              <c:idx val="11"/>
              <c:layout>
                <c:manualLayout>
                  <c:x val="4.67315626200486E-3"/>
                  <c:y val="-2.4828691801644168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Lst>
            </c:dLbl>
            <c:dLbl>
              <c:idx val="12"/>
              <c:layout>
                <c:manualLayout>
                  <c:x val="-0.20717659428221546"/>
                  <c:y val="-3.5469559716634555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Lst>
            </c:dLbl>
            <c:dLbl>
              <c:idx val="13"/>
              <c:layout>
                <c:manualLayout>
                  <c:x val="0.23677325060824636"/>
                  <c:y val="-1.773477985831726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Lst>
            </c:dLbl>
            <c:dLbl>
              <c:idx val="14"/>
              <c:layout>
                <c:manualLayout>
                  <c:x val="0.31465918830832723"/>
                  <c:y val="-3.546955971663485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lumOff val="4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Lst>
            </c:dLbl>
            <c:spPr>
              <a:noFill/>
              <a:ln>
                <a:noFill/>
              </a:ln>
              <a:effectLst/>
            </c:sp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Estados Unidos</c:v>
                </c:pt>
                <c:pt idx="1">
                  <c:v>Colombia</c:v>
                </c:pt>
                <c:pt idx="2">
                  <c:v>Ecuador</c:v>
                </c:pt>
                <c:pt idx="3">
                  <c:v>España</c:v>
                </c:pt>
                <c:pt idx="4">
                  <c:v>Canadá</c:v>
                </c:pt>
                <c:pt idx="5">
                  <c:v>Alemania</c:v>
                </c:pt>
                <c:pt idx="6">
                  <c:v>Argentina</c:v>
                </c:pt>
                <c:pt idx="7">
                  <c:v>Reino Unido</c:v>
                </c:pt>
                <c:pt idx="8">
                  <c:v>Perú</c:v>
                </c:pt>
                <c:pt idx="9">
                  <c:v>Chile</c:v>
                </c:pt>
                <c:pt idx="10">
                  <c:v>México</c:v>
                </c:pt>
                <c:pt idx="11">
                  <c:v>Brasil</c:v>
                </c:pt>
                <c:pt idx="12">
                  <c:v>Australia</c:v>
                </c:pt>
                <c:pt idx="13">
                  <c:v>República Popular China</c:v>
                </c:pt>
                <c:pt idx="14">
                  <c:v>Rusia</c:v>
                </c:pt>
              </c:strCache>
            </c:strRef>
          </c:cat>
          <c:val>
            <c:numRef>
              <c:extLst>
                <c:ext xmlns:c15="http://schemas.microsoft.com/office/drawing/2012/chart" uri="{02D57815-91ED-43cb-92C2-25804820EDAC}">
                  <c15:fullRef>
                    <c15:sqref>'Llegadas x nacionalidad'!$GE$52:$GE$83</c15:sqref>
                  </c15:fullRef>
                </c:ext>
              </c:extLst>
              <c:f>('Llegadas x nacionalidad'!$GE$52:$GE$55,'Llegadas x nacionalidad'!$GE$57:$GE$60,'Llegadas x nacionalidad'!$GE$62:$GE$65,'Llegadas x nacionalidad'!$GE$69,'Llegadas x nacionalidad'!$GE$71,'Llegadas x nacionalidad'!$GE$80)</c:f>
              <c:numCache>
                <c:formatCode>0%</c:formatCode>
                <c:ptCount val="15"/>
                <c:pt idx="0">
                  <c:v>0.22898282045417567</c:v>
                </c:pt>
                <c:pt idx="1">
                  <c:v>8.1104916424787024E-2</c:v>
                </c:pt>
                <c:pt idx="2">
                  <c:v>9.214317545725273E-2</c:v>
                </c:pt>
                <c:pt idx="3">
                  <c:v>6.1252354937056275E-2</c:v>
                </c:pt>
                <c:pt idx="4">
                  <c:v>3.0266747463505841E-2</c:v>
                </c:pt>
                <c:pt idx="5">
                  <c:v>2.6281804913359536E-2</c:v>
                </c:pt>
                <c:pt idx="6">
                  <c:v>3.3517091125158861E-2</c:v>
                </c:pt>
                <c:pt idx="7">
                  <c:v>2.4629222676245965E-2</c:v>
                </c:pt>
                <c:pt idx="8">
                  <c:v>2.0408020108038261E-2</c:v>
                </c:pt>
                <c:pt idx="9">
                  <c:v>1.5542054047426486E-2</c:v>
                </c:pt>
                <c:pt idx="10">
                  <c:v>2.3771365380126336E-2</c:v>
                </c:pt>
                <c:pt idx="11">
                  <c:v>1.8239591708735254E-2</c:v>
                </c:pt>
                <c:pt idx="12" formatCode="#,##0.00">
                  <c:v>1.0830647310007569E-2</c:v>
                </c:pt>
                <c:pt idx="13" formatCode="#,##0.00">
                  <c:v>1.36151909061114E-2</c:v>
                </c:pt>
                <c:pt idx="14" formatCode="#,##0.00">
                  <c:v>3.085173858607103E-3</c:v>
                </c:pt>
              </c:numCache>
            </c:numRef>
          </c:val>
          <c:extLst>
            <c:ext xmlns:c15="http://schemas.microsoft.com/office/drawing/2012/chart" uri="{02D57815-91ED-43cb-92C2-25804820EDAC}">
              <c15:categoryFilterExceptions>
                <c15:categoryFilterException>
                  <c15:sqref>'Llegadas x nacionalidad'!$GE$56</c15:sqref>
                  <c15:spPr xmlns:c15="http://schemas.microsoft.com/office/drawing/2012/chart">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s-ES"/>
                      </a:p>
                    </c:txPr>
                    <c:dLblPos val="outEnd"/>
                    <c:showLegendKey val="0"/>
                    <c:showVal val="1"/>
                    <c:showCatName val="1"/>
                    <c:showSerName val="0"/>
                    <c:showPercent val="0"/>
                    <c:showBubbleSize val="0"/>
                  </c15:dLbl>
                </c15:categoryFilterException>
                <c15:categoryFilterException>
                  <c15:sqref>'Llegadas x nacionalidad'!$GE$61</c15:sqref>
                  <c15:spPr xmlns:c15="http://schemas.microsoft.com/office/drawing/2012/chart">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7"/>
                    <c:layout>
                      <c:manualLayout>
                        <c:x val="3.487179487179487E-2"/>
                        <c:y val="-3.808424004902698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S"/>
                      </a:p>
                    </c:txPr>
                    <c:dLblPos val="bestFit"/>
                    <c:showLegendKey val="0"/>
                    <c:showVal val="1"/>
                    <c:showCatName val="1"/>
                    <c:showSerName val="0"/>
                    <c:showPercent val="0"/>
                    <c:showBubbleSize val="0"/>
                    <c:extLst>
                      <c:ext uri="{CE6537A1-D6FC-4f65-9D91-7224C49458BB}">
                        <c15:layout/>
                      </c:ext>
                    </c:extLst>
                  </c15:dLbl>
                </c15:categoryFilterException>
                <c15:categoryFilterException>
                  <c15:sqref>'Llegadas x nacionalidad'!$GE$77</c15:sqref>
                  <c15:spPr xmlns:c15="http://schemas.microsoft.com/office/drawing/2012/chart">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S"/>
                      </a:p>
                    </c:txPr>
                    <c:dLblPos val="outEnd"/>
                    <c:showLegendKey val="0"/>
                    <c:showVal val="1"/>
                    <c:showCatName val="1"/>
                    <c:showSerName val="0"/>
                    <c:showPercent val="0"/>
                    <c:showBubbleSize val="0"/>
                  </c15:dLbl>
                </c15:categoryFilterException>
              </c15:categoryFilterExceptions>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arribos domésticos
2014-2015</a:t>
            </a: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plotArea>
      <c:layout/>
      <c:lineChart>
        <c:grouping val="standard"/>
        <c:varyColors val="0"/>
        <c:ser>
          <c:idx val="0"/>
          <c:order val="0"/>
          <c:tx>
            <c:strRef>
              <c:f>'Apto Arribos'!$B$180</c:f>
              <c:strCache>
                <c:ptCount val="1"/>
                <c:pt idx="0">
                  <c:v>Variación arribos domésticos
2014-2015</c:v>
                </c:pt>
              </c:strCache>
            </c:strRef>
          </c:tx>
          <c:spPr>
            <a:ln w="25400" cap="rnd">
              <a:no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'Apto Arribos'!$C$173:$M$173</c:f>
              <c:strCache>
                <c:ptCount val="11"/>
                <c:pt idx="0">
                  <c:v>a febrero</c:v>
                </c:pt>
                <c:pt idx="1">
                  <c:v>a marzo</c:v>
                </c:pt>
                <c:pt idx="2">
                  <c:v>a abril</c:v>
                </c:pt>
                <c:pt idx="3">
                  <c:v>a mayo</c:v>
                </c:pt>
                <c:pt idx="4">
                  <c:v>a junio</c:v>
                </c:pt>
                <c:pt idx="5">
                  <c:v>a julio</c:v>
                </c:pt>
                <c:pt idx="6">
                  <c:v>a agosto</c:v>
                </c:pt>
                <c:pt idx="7">
                  <c:v>a septiembre</c:v>
                </c:pt>
                <c:pt idx="8">
                  <c:v>a octubre</c:v>
                </c:pt>
                <c:pt idx="9">
                  <c:v>a noviembre </c:v>
                </c:pt>
                <c:pt idx="10">
                  <c:v>a diciembre </c:v>
                </c:pt>
              </c:strCache>
            </c:strRef>
          </c:cat>
          <c:val>
            <c:numRef>
              <c:f>'Apto Arribos'!$C$180:$M$180</c:f>
              <c:numCache>
                <c:formatCode>0%</c:formatCode>
                <c:ptCount val="11"/>
                <c:pt idx="0">
                  <c:v>-0.10839124700785085</c:v>
                </c:pt>
                <c:pt idx="1">
                  <c:v>-0.11280821699326948</c:v>
                </c:pt>
                <c:pt idx="2">
                  <c:v>-0.13714015510480027</c:v>
                </c:pt>
                <c:pt idx="3">
                  <c:v>-0.30955373978629797</c:v>
                </c:pt>
                <c:pt idx="4">
                  <c:v>-0.42437431565775063</c:v>
                </c:pt>
                <c:pt idx="5">
                  <c:v>-0.51344320600795945</c:v>
                </c:pt>
                <c:pt idx="6">
                  <c:v>-0.5751799917652084</c:v>
                </c:pt>
                <c:pt idx="7">
                  <c:v>-0.61894337180455183</c:v>
                </c:pt>
                <c:pt idx="8">
                  <c:v>-0.65761861897484919</c:v>
                </c:pt>
                <c:pt idx="9">
                  <c:v>-0.68634727757389102</c:v>
                </c:pt>
                <c:pt idx="10">
                  <c:v>-0.71333321215693557</c:v>
                </c:pt>
              </c:numCache>
            </c:numRef>
          </c:val>
          <c:smooth val="0"/>
        </c:ser>
        <c:dLbls>
          <c:dLblPos val="ctr"/>
          <c:showLegendKey val="0"/>
          <c:showVal val="1"/>
          <c:showCatName val="0"/>
          <c:showSerName val="0"/>
          <c:showPercent val="0"/>
          <c:showBubbleSize val="0"/>
        </c:dLbls>
        <c:marker val="1"/>
        <c:smooth val="0"/>
        <c:axId val="363831944"/>
        <c:axId val="363842136"/>
      </c:lineChart>
      <c:catAx>
        <c:axId val="36383194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S"/>
          </a:p>
        </c:txPr>
        <c:crossAx val="363842136"/>
        <c:crosses val="autoZero"/>
        <c:auto val="1"/>
        <c:lblAlgn val="ctr"/>
        <c:lblOffset val="100"/>
        <c:noMultiLvlLbl val="0"/>
      </c:catAx>
      <c:valAx>
        <c:axId val="36384213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36383194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6">
  <a:schemeClr val="accent3"/>
</cs:colorStyle>
</file>

<file path=xl/charts/colors30.xml><?xml version="1.0" encoding="utf-8"?>
<cs:colorStyle xmlns:cs="http://schemas.microsoft.com/office/drawing/2012/chartStyle" xmlns:a="http://schemas.openxmlformats.org/drawingml/2006/main" meth="withinLinear" id="16">
  <a:schemeClr val="accent3"/>
</cs:colorStyle>
</file>

<file path=xl/charts/colors31.xml><?xml version="1.0" encoding="utf-8"?>
<cs:colorStyle xmlns:cs="http://schemas.microsoft.com/office/drawing/2012/chartStyle" xmlns:a="http://schemas.openxmlformats.org/drawingml/2006/main" meth="withinLinear" id="17">
  <a:schemeClr val="accent4"/>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withinLinear" id="17">
  <a:schemeClr val="accent4"/>
</cs:colorStyle>
</file>

<file path=xl/charts/colors42.xml><?xml version="1.0" encoding="utf-8"?>
<cs:colorStyle xmlns:cs="http://schemas.microsoft.com/office/drawing/2012/chartStyle" xmlns:a="http://schemas.openxmlformats.org/drawingml/2006/main" meth="withinLinear" id="16">
  <a:schemeClr val="accent3"/>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withinLinear" id="17">
  <a:schemeClr val="accent4"/>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withinLinear" id="17">
  <a:schemeClr val="accent4"/>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withinLinear" id="16">
  <a:schemeClr val="accent3"/>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 id="16">
  <a:schemeClr val="accent3"/>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38">
  <cs:axisTitle>
    <cs:lnRef idx="0"/>
    <cs:fillRef idx="0"/>
    <cs:effectRef idx="0"/>
    <cs:fontRef idx="minor">
      <a:schemeClr val="lt1"/>
    </cs:fontRef>
    <cs:defRPr sz="900" b="1" kern="1200"/>
  </cs:axisTitle>
  <cs:categoryAxis>
    <cs:lnRef idx="0">
      <cs:styleClr val="0"/>
    </cs:lnRef>
    <cs:fillRef idx="0"/>
    <cs:effectRef idx="0"/>
    <cs:fontRef idx="minor">
      <a:schemeClr val="lt1"/>
    </cs:fontRef>
    <cs:defRPr sz="900" kern="1200" spc="3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lt1">
            <a:lumMod val="85000"/>
          </a:schemeClr>
        </a:solidFill>
        <a:round/>
      </a:ln>
    </cs:spPr>
    <cs:defRPr sz="1000" kern="1200"/>
  </cs:chartArea>
  <cs:dataLabel>
    <cs:lnRef idx="0"/>
    <cs:fillRef idx="0">
      <cs:styleClr val="0"/>
    </cs:fillRef>
    <cs:effectRef idx="0"/>
    <cs:fontRef idx="minor">
      <a:schemeClr val="lt1"/>
    </cs:fontRef>
    <cs:spPr>
      <a:solidFill>
        <a:schemeClr val="phClr"/>
      </a:solidFill>
    </cs:spPr>
    <cs:defRPr sz="900" b="1"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25400"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cs:spPr>
  </cs:dataPointMarker>
  <cs:dataPointMarkerLayout symbol="circle" size="14"/>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fillRef idx="0"/>
    <cs:effectRef idx="0"/>
    <cs:fontRef idx="minor">
      <a:schemeClr val="dk1"/>
    </cs:fontRef>
    <cs:spPr>
      <a:ln w="9525" cap="flat" cmpd="sng" algn="ctr">
        <a:gradFill>
          <a:gsLst>
            <a:gs pos="0">
              <a:schemeClr val="lt1"/>
            </a:gs>
            <a:gs pos="100000">
              <a:schemeClr val="lt1">
                <a:alpha val="0"/>
              </a:schemeClr>
            </a:gs>
          </a:gsLst>
          <a:lin ang="5400000" scaled="0"/>
        </a:gradFill>
        <a:round/>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8">
  <cs:axisTitle>
    <cs:lnRef idx="0"/>
    <cs:fillRef idx="0"/>
    <cs:effectRef idx="0"/>
    <cs:fontRef idx="minor">
      <a:schemeClr val="lt1"/>
    </cs:fontRef>
    <cs:defRPr sz="900" b="1" kern="1200"/>
  </cs:axisTitle>
  <cs:categoryAxis>
    <cs:lnRef idx="0">
      <cs:styleClr val="0"/>
    </cs:lnRef>
    <cs:fillRef idx="0"/>
    <cs:effectRef idx="0"/>
    <cs:fontRef idx="minor">
      <a:schemeClr val="lt1"/>
    </cs:fontRef>
    <cs:defRPr sz="900" kern="1200" spc="3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lt1">
            <a:lumMod val="85000"/>
          </a:schemeClr>
        </a:solidFill>
        <a:round/>
      </a:ln>
    </cs:spPr>
    <cs:defRPr sz="1000" kern="1200"/>
  </cs:chartArea>
  <cs:dataLabel>
    <cs:lnRef idx="0"/>
    <cs:fillRef idx="0">
      <cs:styleClr val="0"/>
    </cs:fillRef>
    <cs:effectRef idx="0"/>
    <cs:fontRef idx="minor">
      <a:schemeClr val="lt1"/>
    </cs:fontRef>
    <cs:spPr>
      <a:solidFill>
        <a:schemeClr val="phClr"/>
      </a:solidFill>
    </cs:spPr>
    <cs:defRPr sz="900" b="1"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25400"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cs:spPr>
  </cs:dataPointMarker>
  <cs:dataPointMarkerLayout symbol="circle" size="14"/>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fillRef idx="0"/>
    <cs:effectRef idx="0"/>
    <cs:fontRef idx="minor">
      <a:schemeClr val="dk1"/>
    </cs:fontRef>
    <cs:spPr>
      <a:ln w="9525" cap="flat" cmpd="sng" algn="ctr">
        <a:gradFill>
          <a:gsLst>
            <a:gs pos="0">
              <a:schemeClr val="lt1"/>
            </a:gs>
            <a:gs pos="100000">
              <a:schemeClr val="lt1">
                <a:alpha val="0"/>
              </a:schemeClr>
            </a:gs>
          </a:gsLst>
          <a:lin ang="5400000" scaled="0"/>
        </a:gradFill>
        <a:round/>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20.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1.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38">
  <cs:axisTitle>
    <cs:lnRef idx="0"/>
    <cs:fillRef idx="0"/>
    <cs:effectRef idx="0"/>
    <cs:fontRef idx="minor">
      <a:schemeClr val="lt1"/>
    </cs:fontRef>
    <cs:defRPr sz="900" b="1" kern="1200"/>
  </cs:axisTitle>
  <cs:categoryAxis>
    <cs:lnRef idx="0">
      <cs:styleClr val="0"/>
    </cs:lnRef>
    <cs:fillRef idx="0"/>
    <cs:effectRef idx="0"/>
    <cs:fontRef idx="minor">
      <a:schemeClr val="lt1"/>
    </cs:fontRef>
    <cs:defRPr sz="900" kern="1200" spc="3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lt1">
            <a:lumMod val="85000"/>
          </a:schemeClr>
        </a:solidFill>
        <a:round/>
      </a:ln>
    </cs:spPr>
    <cs:defRPr sz="1000" kern="1200"/>
  </cs:chartArea>
  <cs:dataLabel>
    <cs:lnRef idx="0"/>
    <cs:fillRef idx="0">
      <cs:styleClr val="0"/>
    </cs:fillRef>
    <cs:effectRef idx="0"/>
    <cs:fontRef idx="minor">
      <a:schemeClr val="lt1"/>
    </cs:fontRef>
    <cs:spPr>
      <a:solidFill>
        <a:schemeClr val="phClr"/>
      </a:solidFill>
    </cs:spPr>
    <cs:defRPr sz="900" b="1"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25400"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cs:spPr>
  </cs:dataPointMarker>
  <cs:dataPointMarkerLayout symbol="circle" size="14"/>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fillRef idx="0"/>
    <cs:effectRef idx="0"/>
    <cs:fontRef idx="minor">
      <a:schemeClr val="dk1"/>
    </cs:fontRef>
    <cs:spPr>
      <a:ln w="9525" cap="flat" cmpd="sng" algn="ctr">
        <a:gradFill>
          <a:gsLst>
            <a:gs pos="0">
              <a:schemeClr val="lt1"/>
            </a:gs>
            <a:gs pos="100000">
              <a:schemeClr val="lt1">
                <a:alpha val="0"/>
              </a:schemeClr>
            </a:gs>
          </a:gsLst>
          <a:lin ang="5400000" scaled="0"/>
        </a:gradFill>
        <a:round/>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6.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0.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8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styleClr val="auto"/>
    </cs:lnRef>
    <cs:fillRef idx="0">
      <cs:styleClr val="auto"/>
    </cs:fillRef>
    <cs:effectRef idx="0"/>
    <cs:fontRef idx="minor">
      <a:schemeClr val="tx1"/>
    </cs:fontRef>
    <cs:spPr>
      <a:pattFill prst="ltDnDiag">
        <a:fgClr>
          <a:schemeClr val="phClr"/>
        </a:fgClr>
        <a:bgClr>
          <a:schemeClr val="phClr">
            <a:lumMod val="20000"/>
            <a:lumOff val="80000"/>
          </a:schemeClr>
        </a:bgClr>
      </a:pattFill>
      <a:ln>
        <a:solidFill>
          <a:schemeClr val="phClr"/>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spPr>
      <a:solidFill>
        <a:schemeClr val="lt1"/>
      </a:solidFill>
      <a:sp3d/>
    </cs:spPr>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38.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2.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5.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9.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67">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50.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3.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6.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7.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8.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tx1"/>
    </cs:fontRef>
    <cs:spPr>
      <a:gradFill>
        <a:gsLst>
          <a:gs pos="100000">
            <a:schemeClr val="phClr">
              <a:alpha val="0"/>
            </a:schemeClr>
          </a:gs>
          <a:gs pos="50000">
            <a:schemeClr val="phClr"/>
          </a:gs>
        </a:gsLst>
        <a:lin ang="5400000" scaled="0"/>
      </a:gradFill>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0.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1.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2.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4.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5.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6.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7.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8.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6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 Id="rId4" Type="http://schemas.openxmlformats.org/officeDocument/2006/relationships/image" Target="../media/image2.emf"/></Relationships>
</file>

<file path=xl/drawings/_rels/drawing1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38.xml"/><Relationship Id="rId2" Type="http://schemas.openxmlformats.org/officeDocument/2006/relationships/chart" Target="../charts/chart37.xml"/><Relationship Id="rId1" Type="http://schemas.openxmlformats.org/officeDocument/2006/relationships/chart" Target="../charts/chart36.xml"/></Relationships>
</file>

<file path=xl/drawings/_rels/drawing25.xml.rels><?xml version="1.0" encoding="UTF-8" standalone="yes"?>
<Relationships xmlns="http://schemas.openxmlformats.org/package/2006/relationships"><Relationship Id="rId2" Type="http://schemas.openxmlformats.org/officeDocument/2006/relationships/chart" Target="../charts/chart40.xml"/><Relationship Id="rId1" Type="http://schemas.openxmlformats.org/officeDocument/2006/relationships/chart" Target="../charts/chart39.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45.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33.xml.rels><?xml version="1.0" encoding="UTF-8" standalone="yes"?>
<Relationships xmlns="http://schemas.openxmlformats.org/package/2006/relationships"><Relationship Id="rId3" Type="http://schemas.openxmlformats.org/officeDocument/2006/relationships/chart" Target="../charts/chart51.xml"/><Relationship Id="rId2" Type="http://schemas.openxmlformats.org/officeDocument/2006/relationships/chart" Target="../charts/chart50.xml"/><Relationship Id="rId1" Type="http://schemas.openxmlformats.org/officeDocument/2006/relationships/chart" Target="../charts/chart49.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56.xml"/><Relationship Id="rId1" Type="http://schemas.openxmlformats.org/officeDocument/2006/relationships/chart" Target="../charts/chart55.xml"/></Relationships>
</file>

<file path=xl/drawings/_rels/drawing4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emf"/><Relationship Id="rId1" Type="http://schemas.openxmlformats.org/officeDocument/2006/relationships/chart" Target="../charts/chart57.xml"/><Relationship Id="rId4" Type="http://schemas.openxmlformats.org/officeDocument/2006/relationships/chart" Target="../charts/chart58.xml"/></Relationships>
</file>

<file path=xl/drawings/_rels/drawing42.xml.rels><?xml version="1.0" encoding="UTF-8" standalone="yes"?>
<Relationships xmlns="http://schemas.openxmlformats.org/package/2006/relationships"><Relationship Id="rId2" Type="http://schemas.openxmlformats.org/officeDocument/2006/relationships/chart" Target="../charts/chart60.xml"/><Relationship Id="rId1" Type="http://schemas.openxmlformats.org/officeDocument/2006/relationships/chart" Target="../charts/chart59.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62.xml"/><Relationship Id="rId1" Type="http://schemas.openxmlformats.org/officeDocument/2006/relationships/chart" Target="../charts/chart61.xml"/></Relationships>
</file>

<file path=xl/drawings/_rels/drawing47.xml.rels><?xml version="1.0" encoding="UTF-8" standalone="yes"?>
<Relationships xmlns="http://schemas.openxmlformats.org/package/2006/relationships"><Relationship Id="rId3" Type="http://schemas.openxmlformats.org/officeDocument/2006/relationships/chart" Target="../charts/chart65.xml"/><Relationship Id="rId2" Type="http://schemas.openxmlformats.org/officeDocument/2006/relationships/chart" Target="../charts/chart64.xml"/><Relationship Id="rId1" Type="http://schemas.openxmlformats.org/officeDocument/2006/relationships/chart" Target="../charts/chart6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50.xml.rels><?xml version="1.0" encoding="UTF-8" standalone="yes"?>
<Relationships xmlns="http://schemas.openxmlformats.org/package/2006/relationships"><Relationship Id="rId2" Type="http://schemas.openxmlformats.org/officeDocument/2006/relationships/chart" Target="../charts/chart67.xml"/><Relationship Id="rId1" Type="http://schemas.openxmlformats.org/officeDocument/2006/relationships/chart" Target="../charts/chart66.xml"/></Relationships>
</file>

<file path=xl/drawings/_rels/drawing53.xml.rels><?xml version="1.0" encoding="UTF-8" standalone="yes"?>
<Relationships xmlns="http://schemas.openxmlformats.org/package/2006/relationships"><Relationship Id="rId2" Type="http://schemas.openxmlformats.org/officeDocument/2006/relationships/chart" Target="../charts/chart69.xml"/><Relationship Id="rId1" Type="http://schemas.openxmlformats.org/officeDocument/2006/relationships/chart" Target="../charts/chart68.xml"/></Relationships>
</file>

<file path=xl/drawings/_rels/drawing56.xml.rels><?xml version="1.0" encoding="UTF-8" standalone="yes"?>
<Relationships xmlns="http://schemas.openxmlformats.org/package/2006/relationships"><Relationship Id="rId2" Type="http://schemas.openxmlformats.org/officeDocument/2006/relationships/chart" Target="../charts/chart71.xml"/><Relationship Id="rId1" Type="http://schemas.openxmlformats.org/officeDocument/2006/relationships/chart" Target="../charts/chart70.xml"/></Relationships>
</file>

<file path=xl/drawings/_rels/drawing59.xml.rels><?xml version="1.0" encoding="UTF-8" standalone="yes"?>
<Relationships xmlns="http://schemas.openxmlformats.org/package/2006/relationships"><Relationship Id="rId2" Type="http://schemas.openxmlformats.org/officeDocument/2006/relationships/chart" Target="../charts/chart73.xml"/><Relationship Id="rId1" Type="http://schemas.openxmlformats.org/officeDocument/2006/relationships/chart" Target="../charts/chart72.xml"/></Relationships>
</file>

<file path=xl/drawings/_rels/drawing6.xml.rels><?xml version="1.0" encoding="UTF-8" standalone="yes"?>
<Relationships xmlns="http://schemas.openxmlformats.org/package/2006/relationships"><Relationship Id="rId8" Type="http://schemas.openxmlformats.org/officeDocument/2006/relationships/chart" Target="../charts/chart14.xml"/><Relationship Id="rId3" Type="http://schemas.openxmlformats.org/officeDocument/2006/relationships/chart" Target="../charts/chart9.xml"/><Relationship Id="rId7" Type="http://schemas.openxmlformats.org/officeDocument/2006/relationships/chart" Target="../charts/chart13.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10" Type="http://schemas.openxmlformats.org/officeDocument/2006/relationships/chart" Target="../charts/chart16.xml"/><Relationship Id="rId4" Type="http://schemas.openxmlformats.org/officeDocument/2006/relationships/chart" Target="../charts/chart10.xml"/><Relationship Id="rId9" Type="http://schemas.openxmlformats.org/officeDocument/2006/relationships/chart" Target="../charts/chart15.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64.xml.rels><?xml version="1.0" encoding="UTF-8" standalone="yes"?>
<Relationships xmlns="http://schemas.openxmlformats.org/package/2006/relationships"><Relationship Id="rId2" Type="http://schemas.openxmlformats.org/officeDocument/2006/relationships/chart" Target="../charts/chart76.xml"/><Relationship Id="rId1" Type="http://schemas.openxmlformats.org/officeDocument/2006/relationships/chart" Target="../charts/chart75.xml"/></Relationships>
</file>

<file path=xl/drawings/_rels/drawing67.xml.rels><?xml version="1.0" encoding="UTF-8" standalone="yes"?>
<Relationships xmlns="http://schemas.openxmlformats.org/package/2006/relationships"><Relationship Id="rId2" Type="http://schemas.openxmlformats.org/officeDocument/2006/relationships/chart" Target="../charts/chart78.xml"/><Relationship Id="rId1" Type="http://schemas.openxmlformats.org/officeDocument/2006/relationships/chart" Target="../charts/chart77.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70.xml.rels><?xml version="1.0" encoding="UTF-8" standalone="yes"?>
<Relationships xmlns="http://schemas.openxmlformats.org/package/2006/relationships"><Relationship Id="rId2" Type="http://schemas.openxmlformats.org/officeDocument/2006/relationships/chart" Target="../charts/chart80.xml"/><Relationship Id="rId1" Type="http://schemas.openxmlformats.org/officeDocument/2006/relationships/chart" Target="../charts/chart79.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74.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chart" Target="../charts/chart82.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77.xml.rels><?xml version="1.0" encoding="UTF-8" standalone="yes"?>
<Relationships xmlns="http://schemas.openxmlformats.org/package/2006/relationships"><Relationship Id="rId3" Type="http://schemas.openxmlformats.org/officeDocument/2006/relationships/chart" Target="../charts/chart86.xml"/><Relationship Id="rId2" Type="http://schemas.openxmlformats.org/officeDocument/2006/relationships/chart" Target="../charts/chart85.xml"/><Relationship Id="rId1" Type="http://schemas.openxmlformats.org/officeDocument/2006/relationships/image" Target="../media/image6.png"/></Relationships>
</file>

<file path=xl/drawings/_rels/drawing78.xml.rels><?xml version="1.0" encoding="UTF-8" standalone="yes"?>
<Relationships xmlns="http://schemas.openxmlformats.org/package/2006/relationships"><Relationship Id="rId3" Type="http://schemas.openxmlformats.org/officeDocument/2006/relationships/chart" Target="../charts/chart89.xml"/><Relationship Id="rId2" Type="http://schemas.openxmlformats.org/officeDocument/2006/relationships/chart" Target="../charts/chart88.xml"/><Relationship Id="rId1" Type="http://schemas.openxmlformats.org/officeDocument/2006/relationships/chart" Target="../charts/chart87.xml"/><Relationship Id="rId4" Type="http://schemas.openxmlformats.org/officeDocument/2006/relationships/chart" Target="../charts/chart90.xml"/></Relationships>
</file>

<file path=xl/drawings/_rels/drawing8.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0</xdr:col>
      <xdr:colOff>647701</xdr:colOff>
      <xdr:row>7</xdr:row>
      <xdr:rowOff>95250</xdr:rowOff>
    </xdr:from>
    <xdr:to>
      <xdr:col>8</xdr:col>
      <xdr:colOff>733426</xdr:colOff>
      <xdr:row>22</xdr:row>
      <xdr:rowOff>171449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378278</xdr:colOff>
      <xdr:row>22</xdr:row>
      <xdr:rowOff>204107</xdr:rowOff>
    </xdr:from>
    <xdr:to>
      <xdr:col>7</xdr:col>
      <xdr:colOff>966107</xdr:colOff>
      <xdr:row>43</xdr:row>
      <xdr:rowOff>81644</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33938</xdr:colOff>
      <xdr:row>22</xdr:row>
      <xdr:rowOff>209949</xdr:rowOff>
    </xdr:from>
    <xdr:to>
      <xdr:col>17</xdr:col>
      <xdr:colOff>338738</xdr:colOff>
      <xdr:row>41</xdr:row>
      <xdr:rowOff>146237</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39859</xdr:colOff>
      <xdr:row>22</xdr:row>
      <xdr:rowOff>203868</xdr:rowOff>
    </xdr:from>
    <xdr:to>
      <xdr:col>28</xdr:col>
      <xdr:colOff>749993</xdr:colOff>
      <xdr:row>41</xdr:row>
      <xdr:rowOff>149518</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29</xdr:col>
      <xdr:colOff>141676</xdr:colOff>
      <xdr:row>19</xdr:row>
      <xdr:rowOff>84044</xdr:rowOff>
    </xdr:from>
    <xdr:ext cx="5817604" cy="4382180"/>
    <xdr:pic>
      <xdr:nvPicPr>
        <xdr:cNvPr id="6" name="Imagen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4245529" y="6258485"/>
          <a:ext cx="5817604" cy="4382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26</xdr:col>
      <xdr:colOff>358588</xdr:colOff>
      <xdr:row>23</xdr:row>
      <xdr:rowOff>220917</xdr:rowOff>
    </xdr:from>
    <xdr:to>
      <xdr:col>28</xdr:col>
      <xdr:colOff>644338</xdr:colOff>
      <xdr:row>30</xdr:row>
      <xdr:rowOff>11206</xdr:rowOff>
    </xdr:to>
    <xdr:sp macro="" textlink="">
      <xdr:nvSpPr>
        <xdr:cNvPr id="7" name="CuadroTexto 6"/>
        <xdr:cNvSpPr txBox="1"/>
      </xdr:nvSpPr>
      <xdr:spPr>
        <a:xfrm>
          <a:off x="22176441" y="8378799"/>
          <a:ext cx="1809750" cy="12918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a:solidFill>
                <a:schemeClr val="dk1"/>
              </a:solidFill>
              <a:effectLst/>
              <a:latin typeface="+mn-lt"/>
              <a:ea typeface="+mn-ea"/>
              <a:cs typeface="+mn-cs"/>
            </a:rPr>
            <a:t>En el siguiente gráfico se describe la evolución de la tasa de ocupación por categorías, en donde se denota una leve caída </a:t>
          </a:r>
          <a:endParaRPr lang="es-EC" sz="1050"/>
        </a:p>
      </xdr:txBody>
    </xdr:sp>
    <xdr:clientData/>
  </xdr:twoCellAnchor>
  <xdr:twoCellAnchor>
    <xdr:from>
      <xdr:col>29</xdr:col>
      <xdr:colOff>237084</xdr:colOff>
      <xdr:row>43</xdr:row>
      <xdr:rowOff>155281</xdr:rowOff>
    </xdr:from>
    <xdr:to>
      <xdr:col>35</xdr:col>
      <xdr:colOff>52027</xdr:colOff>
      <xdr:row>63</xdr:row>
      <xdr:rowOff>5604</xdr:rowOff>
    </xdr:to>
    <xdr:sp macro="" textlink="">
      <xdr:nvSpPr>
        <xdr:cNvPr id="8" name="CuadroTexto 7"/>
        <xdr:cNvSpPr txBox="1"/>
      </xdr:nvSpPr>
      <xdr:spPr>
        <a:xfrm>
          <a:off x="24340937" y="10980163"/>
          <a:ext cx="5339443" cy="29879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p>
        <a:p>
          <a:r>
            <a:rPr lang="es-EC"/>
            <a:t/>
          </a:r>
          <a:br>
            <a:rPr lang="es-EC"/>
          </a:br>
          <a:endParaRPr lang="es-EC" sz="1100"/>
        </a:p>
      </xdr:txBody>
    </xdr:sp>
    <xdr:clientData/>
  </xdr:twoCellAnchor>
  <xdr:twoCellAnchor>
    <xdr:from>
      <xdr:col>5</xdr:col>
      <xdr:colOff>962206</xdr:colOff>
      <xdr:row>44</xdr:row>
      <xdr:rowOff>25411</xdr:rowOff>
    </xdr:from>
    <xdr:to>
      <xdr:col>12</xdr:col>
      <xdr:colOff>19912</xdr:colOff>
      <xdr:row>54</xdr:row>
      <xdr:rowOff>175890</xdr:rowOff>
    </xdr:to>
    <xdr:sp macro="" textlink="">
      <xdr:nvSpPr>
        <xdr:cNvPr id="9" name="CuadroTexto 8"/>
        <xdr:cNvSpPr txBox="1"/>
      </xdr:nvSpPr>
      <xdr:spPr>
        <a:xfrm>
          <a:off x="5855675" y="9264661"/>
          <a:ext cx="5510893" cy="2055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La ocupación hotelera en 2015 fue de 53%, es decir un -4% menos que en</a:t>
          </a:r>
          <a:r>
            <a:rPr lang="es-EC" sz="1100" b="0" i="0" u="none" strike="noStrike" baseline="0">
              <a:solidFill>
                <a:schemeClr val="dk1"/>
              </a:solidFill>
              <a:effectLst/>
              <a:latin typeface="+mn-lt"/>
              <a:ea typeface="+mn-ea"/>
              <a:cs typeface="+mn-cs"/>
            </a:rPr>
            <a:t> el 2014, </a:t>
          </a:r>
          <a:r>
            <a:rPr lang="es-EC" sz="1100" b="0" i="0" u="none" strike="noStrike">
              <a:solidFill>
                <a:schemeClr val="dk1"/>
              </a:solidFill>
              <a:effectLst/>
              <a:latin typeface="+mn-lt"/>
              <a:ea typeface="+mn-ea"/>
              <a:cs typeface="+mn-cs"/>
            </a:rPr>
            <a:t>a nivel de ciudad. </a:t>
          </a:r>
        </a:p>
        <a:p>
          <a:endParaRPr lang="es-EC" sz="1100" b="0" i="0" u="none" strike="noStrike">
            <a:solidFill>
              <a:schemeClr val="dk1"/>
            </a:solidFill>
            <a:effectLst/>
            <a:latin typeface="+mn-lt"/>
            <a:ea typeface="+mn-ea"/>
            <a:cs typeface="+mn-cs"/>
          </a:endParaRPr>
        </a:p>
        <a:p>
          <a:r>
            <a:rPr lang="es-EC" sz="1100" b="0" i="0" u="none" strike="noStrike">
              <a:solidFill>
                <a:schemeClr val="dk1"/>
              </a:solidFill>
              <a:effectLst/>
              <a:latin typeface="+mn-lt"/>
              <a:ea typeface="+mn-ea"/>
              <a:cs typeface="+mn-cs"/>
            </a:rPr>
            <a:t>Las categorías de lujo tienen la mayor tasa de ocupación que es de un 65% en 2015.</a:t>
          </a:r>
        </a:p>
        <a:p>
          <a:r>
            <a:rPr lang="es-EC" sz="1100" b="0" i="0" u="none" strike="noStrike">
              <a:solidFill>
                <a:schemeClr val="dk1"/>
              </a:solidFill>
              <a:effectLst/>
              <a:latin typeface="+mn-lt"/>
              <a:ea typeface="+mn-ea"/>
              <a:cs typeface="+mn-cs"/>
            </a:rPr>
            <a:t> </a:t>
          </a:r>
        </a:p>
      </xdr:txBody>
    </xdr:sp>
    <xdr:clientData/>
  </xdr:twoCellAnchor>
  <xdr:twoCellAnchor>
    <xdr:from>
      <xdr:col>18</xdr:col>
      <xdr:colOff>59532</xdr:colOff>
      <xdr:row>23</xdr:row>
      <xdr:rowOff>23811</xdr:rowOff>
    </xdr:from>
    <xdr:to>
      <xdr:col>20</xdr:col>
      <xdr:colOff>726281</xdr:colOff>
      <xdr:row>29</xdr:row>
      <xdr:rowOff>34460</xdr:rowOff>
    </xdr:to>
    <xdr:sp macro="" textlink="">
      <xdr:nvSpPr>
        <xdr:cNvPr id="10" name="Rectángulo 9"/>
        <xdr:cNvSpPr/>
      </xdr:nvSpPr>
      <xdr:spPr>
        <a:xfrm>
          <a:off x="15978188" y="5262561"/>
          <a:ext cx="2190749" cy="1153649"/>
        </a:xfrm>
        <a:prstGeom prst="rect">
          <a:avLst/>
        </a:prstGeom>
      </xdr:spPr>
      <xdr:txBody>
        <a:bodyPr wrap="square">
          <a:spAutoFit/>
        </a:bodyPr>
        <a:lstStyle>
          <a:defPPr>
            <a:defRPr lang="es-EC"/>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r>
            <a:rPr lang="es-EC" sz="900"/>
            <a:t>Se estima que la ocupación hotelera para este 2015 se mantenga igual a la de 2014, es decir, en un 57% a nivel de ciudad. Considerando que las categorías de lujo seguirán con la mayor tasa de ocupación con un estimado de 74% en 2015.</a:t>
          </a:r>
        </a:p>
        <a:p>
          <a:r>
            <a:rPr lang="es-EC" sz="900"/>
            <a:t> </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0.72374</cdr:x>
      <cdr:y>0.16216</cdr:y>
    </cdr:from>
    <cdr:to>
      <cdr:x>1</cdr:x>
      <cdr:y>0.91622</cdr:y>
    </cdr:to>
    <cdr:sp macro="" textlink="">
      <cdr:nvSpPr>
        <cdr:cNvPr id="2" name="1 CuadroTexto"/>
        <cdr:cNvSpPr txBox="1"/>
      </cdr:nvSpPr>
      <cdr:spPr>
        <a:xfrm xmlns:a="http://schemas.openxmlformats.org/drawingml/2006/main">
          <a:off x="4632513" y="553503"/>
          <a:ext cx="1768287" cy="25738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000">
              <a:latin typeface="Calibri"/>
            </a:rPr>
            <a:t>La</a:t>
          </a:r>
          <a:r>
            <a:rPr lang="es-EC" sz="1000" baseline="0">
              <a:latin typeface="Calibri"/>
            </a:rPr>
            <a:t> Tasa de Ocupación Hotelera  del DMQ fue de un 53% en el 2015.</a:t>
          </a:r>
        </a:p>
      </cdr:txBody>
    </cdr:sp>
  </cdr:relSizeAnchor>
</c:userShapes>
</file>

<file path=xl/drawings/drawing12.xml><?xml version="1.0" encoding="utf-8"?>
<xdr:wsDr xmlns:xdr="http://schemas.openxmlformats.org/drawingml/2006/spreadsheetDrawing" xmlns:a="http://schemas.openxmlformats.org/drawingml/2006/main">
  <xdr:twoCellAnchor>
    <xdr:from>
      <xdr:col>1</xdr:col>
      <xdr:colOff>714373</xdr:colOff>
      <xdr:row>20</xdr:row>
      <xdr:rowOff>19050</xdr:rowOff>
    </xdr:from>
    <xdr:to>
      <xdr:col>104</xdr:col>
      <xdr:colOff>895349</xdr:colOff>
      <xdr:row>31</xdr:row>
      <xdr:rowOff>66675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106</xdr:col>
      <xdr:colOff>66675</xdr:colOff>
      <xdr:row>21</xdr:row>
      <xdr:rowOff>104775</xdr:rowOff>
    </xdr:from>
    <xdr:to>
      <xdr:col>110</xdr:col>
      <xdr:colOff>371475</xdr:colOff>
      <xdr:row>26</xdr:row>
      <xdr:rowOff>38100</xdr:rowOff>
    </xdr:to>
    <xdr:sp macro="" textlink="">
      <xdr:nvSpPr>
        <xdr:cNvPr id="4" name="3 CuadroTexto"/>
        <xdr:cNvSpPr txBox="1"/>
      </xdr:nvSpPr>
      <xdr:spPr>
        <a:xfrm>
          <a:off x="8448675" y="2819400"/>
          <a:ext cx="2809875" cy="885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 1,59 noches en un hotel de la ciudad en 2015</a:t>
          </a:r>
          <a:endParaRPr lang="es-ES">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104775</xdr:colOff>
      <xdr:row>11</xdr:row>
      <xdr:rowOff>180975</xdr:rowOff>
    </xdr:from>
    <xdr:to>
      <xdr:col>104</xdr:col>
      <xdr:colOff>809625</xdr:colOff>
      <xdr:row>24</xdr:row>
      <xdr:rowOff>28575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0.71876</cdr:x>
      <cdr:y>0.5</cdr:y>
    </cdr:from>
    <cdr:to>
      <cdr:x>1</cdr:x>
      <cdr:y>0.85731</cdr:y>
    </cdr:to>
    <cdr:sp macro="" textlink="">
      <cdr:nvSpPr>
        <cdr:cNvPr id="3" name="2 CuadroTexto"/>
        <cdr:cNvSpPr txBox="1"/>
      </cdr:nvSpPr>
      <cdr:spPr>
        <a:xfrm xmlns:a="http://schemas.openxmlformats.org/drawingml/2006/main">
          <a:off x="6079415" y="1133475"/>
          <a:ext cx="2378785" cy="8100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900">
              <a:latin typeface="+mn-lt"/>
              <a:ea typeface="+mn-ea"/>
              <a:cs typeface="+mn-cs"/>
            </a:rPr>
            <a:t>Durante el año 2014, el costo por habitación ocupada por los turistas en el DMQ, en promedio fue de $74,5 dólares;</a:t>
          </a:r>
          <a:r>
            <a:rPr lang="es-EC" sz="900" baseline="0">
              <a:latin typeface="+mn-lt"/>
              <a:ea typeface="+mn-ea"/>
              <a:cs typeface="+mn-cs"/>
            </a:rPr>
            <a:t> y se prevé que en 2015 llegue a </a:t>
          </a:r>
          <a:r>
            <a:rPr lang="es-EC" sz="900" baseline="0">
              <a:solidFill>
                <a:srgbClr val="FF0000"/>
              </a:solidFill>
              <a:latin typeface="+mn-lt"/>
              <a:ea typeface="+mn-ea"/>
              <a:cs typeface="+mn-cs"/>
            </a:rPr>
            <a:t>$ 74,6</a:t>
          </a:r>
          <a:r>
            <a:rPr lang="es-EC" sz="900">
              <a:latin typeface="+mn-lt"/>
              <a:ea typeface="+mn-ea"/>
              <a:cs typeface="+mn-cs"/>
            </a:rPr>
            <a:t>.</a:t>
          </a:r>
          <a:endParaRPr lang="es-EC" sz="900"/>
        </a:p>
      </cdr:txBody>
    </cdr:sp>
  </cdr:relSizeAnchor>
</c:userShapes>
</file>

<file path=xl/drawings/drawing15.xml><?xml version="1.0" encoding="utf-8"?>
<xdr:wsDr xmlns:xdr="http://schemas.openxmlformats.org/drawingml/2006/spreadsheetDrawing" xmlns:a="http://schemas.openxmlformats.org/drawingml/2006/main">
  <xdr:twoCellAnchor>
    <xdr:from>
      <xdr:col>2</xdr:col>
      <xdr:colOff>514350</xdr:colOff>
      <xdr:row>8</xdr:row>
      <xdr:rowOff>133350</xdr:rowOff>
    </xdr:from>
    <xdr:to>
      <xdr:col>122</xdr:col>
      <xdr:colOff>104775</xdr:colOff>
      <xdr:row>19</xdr:row>
      <xdr:rowOff>80962</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1945821</xdr:colOff>
      <xdr:row>18</xdr:row>
      <xdr:rowOff>27214</xdr:rowOff>
    </xdr:from>
    <xdr:to>
      <xdr:col>4</xdr:col>
      <xdr:colOff>0</xdr:colOff>
      <xdr:row>32</xdr:row>
      <xdr:rowOff>108857</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1129393</xdr:colOff>
      <xdr:row>17</xdr:row>
      <xdr:rowOff>149678</xdr:rowOff>
    </xdr:from>
    <xdr:to>
      <xdr:col>7</xdr:col>
      <xdr:colOff>81642</xdr:colOff>
      <xdr:row>32</xdr:row>
      <xdr:rowOff>0</xdr:rowOff>
    </xdr:to>
    <xdr:sp macro="" textlink="">
      <xdr:nvSpPr>
        <xdr:cNvPr id="3" name="2 CuadroTexto"/>
        <xdr:cNvSpPr txBox="1"/>
      </xdr:nvSpPr>
      <xdr:spPr>
        <a:xfrm>
          <a:off x="7728857" y="4272642"/>
          <a:ext cx="2326821" cy="27078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en el 2015, el incremento de establecimientos con licencia turística aumentó en un 7% respecto al 2014.</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88%</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12% en zonas </a:t>
          </a:r>
          <a:r>
            <a:rPr lang="es-EC" sz="1100">
              <a:solidFill>
                <a:schemeClr val="dk1"/>
              </a:solidFill>
              <a:latin typeface="+mn-lt"/>
              <a:ea typeface="+mn-ea"/>
              <a:cs typeface="+mn-cs"/>
            </a:rPr>
            <a:t>rurales, según el gráfico.</a:t>
          </a:r>
        </a:p>
        <a:p>
          <a:endParaRPr lang="es-EC" sz="1100"/>
        </a:p>
      </xdr:txBody>
    </xdr:sp>
    <xdr:clientData/>
  </xdr:twoCellAnchor>
  <xdr:twoCellAnchor>
    <xdr:from>
      <xdr:col>9</xdr:col>
      <xdr:colOff>489860</xdr:colOff>
      <xdr:row>1</xdr:row>
      <xdr:rowOff>163286</xdr:rowOff>
    </xdr:from>
    <xdr:to>
      <xdr:col>17</xdr:col>
      <xdr:colOff>258537</xdr:colOff>
      <xdr:row>22</xdr:row>
      <xdr:rowOff>1</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113658</xdr:colOff>
      <xdr:row>0</xdr:row>
      <xdr:rowOff>81962</xdr:rowOff>
    </xdr:from>
    <xdr:to>
      <xdr:col>21</xdr:col>
      <xdr:colOff>407413</xdr:colOff>
      <xdr:row>16</xdr:row>
      <xdr:rowOff>27214</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964405</xdr:colOff>
      <xdr:row>18</xdr:row>
      <xdr:rowOff>1020</xdr:rowOff>
    </xdr:from>
    <xdr:to>
      <xdr:col>21</xdr:col>
      <xdr:colOff>760298</xdr:colOff>
      <xdr:row>26</xdr:row>
      <xdr:rowOff>13606</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723900</xdr:colOff>
      <xdr:row>1</xdr:row>
      <xdr:rowOff>28574</xdr:rowOff>
    </xdr:from>
    <xdr:to>
      <xdr:col>21</xdr:col>
      <xdr:colOff>552450</xdr:colOff>
      <xdr:row>17</xdr:row>
      <xdr:rowOff>104775</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0.76849</cdr:x>
      <cdr:y>0.3697</cdr:y>
    </cdr:from>
    <cdr:to>
      <cdr:x>0.97047</cdr:x>
      <cdr:y>0.6697</cdr:y>
    </cdr:to>
    <cdr:sp macro="" textlink="">
      <cdr:nvSpPr>
        <cdr:cNvPr id="2" name="1 CuadroTexto"/>
        <cdr:cNvSpPr txBox="1"/>
      </cdr:nvSpPr>
      <cdr:spPr>
        <a:xfrm xmlns:a="http://schemas.openxmlformats.org/drawingml/2006/main">
          <a:off x="4552950" y="1162051"/>
          <a:ext cx="1196638" cy="942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900" baseline="0" smtClean="0">
              <a:latin typeface="+mn-lt"/>
              <a:ea typeface="+mn-ea"/>
              <a:cs typeface="+mn-cs"/>
            </a:rPr>
            <a:t>El 67% de establecimientos</a:t>
          </a:r>
        </a:p>
        <a:p xmlns:a="http://schemas.openxmlformats.org/drawingml/2006/main">
          <a:r>
            <a:rPr lang="es-EC" sz="900" baseline="0" smtClean="0">
              <a:latin typeface="+mn-lt"/>
              <a:ea typeface="+mn-ea"/>
              <a:cs typeface="+mn-cs"/>
            </a:rPr>
            <a:t>turísticos de Quito ofrece servicios de Alimentos y Bebidas.</a:t>
          </a:r>
          <a:endParaRPr lang="es-EC" sz="900"/>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631032</xdr:colOff>
      <xdr:row>32</xdr:row>
      <xdr:rowOff>166687</xdr:rowOff>
    </xdr:from>
    <xdr:to>
      <xdr:col>10</xdr:col>
      <xdr:colOff>202407</xdr:colOff>
      <xdr:row>51</xdr:row>
      <xdr:rowOff>74331</xdr:rowOff>
    </xdr:to>
    <xdr:pic>
      <xdr:nvPicPr>
        <xdr:cNvPr id="4" name="Imagen 3"/>
        <xdr:cNvPicPr>
          <a:picLocks noChangeAspect="1"/>
        </xdr:cNvPicPr>
      </xdr:nvPicPr>
      <xdr:blipFill>
        <a:blip xmlns:r="http://schemas.openxmlformats.org/officeDocument/2006/relationships" r:embed="rId1"/>
        <a:stretch>
          <a:fillRect/>
        </a:stretch>
      </xdr:blipFill>
      <xdr:spPr>
        <a:xfrm>
          <a:off x="1393032" y="7441406"/>
          <a:ext cx="6643688" cy="3498570"/>
        </a:xfrm>
        <a:prstGeom prst="rect">
          <a:avLst/>
        </a:prstGeom>
      </xdr:spPr>
    </xdr:pic>
    <xdr:clientData/>
  </xdr:twoCellAnchor>
  <xdr:twoCellAnchor>
    <xdr:from>
      <xdr:col>17</xdr:col>
      <xdr:colOff>46943</xdr:colOff>
      <xdr:row>1</xdr:row>
      <xdr:rowOff>202406</xdr:rowOff>
    </xdr:from>
    <xdr:to>
      <xdr:col>30</xdr:col>
      <xdr:colOff>739888</xdr:colOff>
      <xdr:row>28</xdr:row>
      <xdr:rowOff>141175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69054</xdr:colOff>
      <xdr:row>33</xdr:row>
      <xdr:rowOff>71437</xdr:rowOff>
    </xdr:from>
    <xdr:to>
      <xdr:col>26</xdr:col>
      <xdr:colOff>39119</xdr:colOff>
      <xdr:row>54</xdr:row>
      <xdr:rowOff>136071</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26</xdr:col>
      <xdr:colOff>190499</xdr:colOff>
      <xdr:row>33</xdr:row>
      <xdr:rowOff>71437</xdr:rowOff>
    </xdr:from>
    <xdr:to>
      <xdr:col>30</xdr:col>
      <xdr:colOff>250031</xdr:colOff>
      <xdr:row>50</xdr:row>
      <xdr:rowOff>178594</xdr:rowOff>
    </xdr:to>
    <xdr:sp macro="" textlink="">
      <xdr:nvSpPr>
        <xdr:cNvPr id="2" name="CuadroTexto 1"/>
        <xdr:cNvSpPr txBox="1"/>
      </xdr:nvSpPr>
      <xdr:spPr>
        <a:xfrm>
          <a:off x="16633030" y="6607968"/>
          <a:ext cx="3107532" cy="3345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1" i="0">
              <a:solidFill>
                <a:schemeClr val="dk1"/>
              </a:solidFill>
              <a:effectLst/>
              <a:latin typeface="+mn-lt"/>
              <a:ea typeface="+mn-ea"/>
              <a:cs typeface="+mn-cs"/>
            </a:rPr>
            <a:t>Las Américas: los mejores resultados en el último decenio</a:t>
          </a:r>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Las </a:t>
          </a:r>
          <a:r>
            <a:rPr lang="es-EC" sz="1100" b="1" i="0">
              <a:solidFill>
                <a:schemeClr val="dk1"/>
              </a:solidFill>
              <a:effectLst/>
              <a:latin typeface="+mn-lt"/>
              <a:ea typeface="+mn-ea"/>
              <a:cs typeface="+mn-cs"/>
            </a:rPr>
            <a:t>Américas</a:t>
          </a:r>
          <a:r>
            <a:rPr lang="es-EC" sz="1100" b="0" i="0">
              <a:solidFill>
                <a:schemeClr val="dk1"/>
              </a:solidFill>
              <a:effectLst/>
              <a:latin typeface="+mn-lt"/>
              <a:ea typeface="+mn-ea"/>
              <a:cs typeface="+mn-cs"/>
            </a:rPr>
            <a:t> (+8%) fue a la cabeza del crecimiento durante los diez primeros meses de 2014, al superar con creces los débiles resultados arrojados el año anterior. Éstos resultados fueron los mejores de la región desde 2004, cuando el turismo internacional también se recuperó enormemente tras el brote del SRAS. Todas las subregiones – América del Norte, el Caribe, América Central y América del Sur – duplicaron las tasas de crecimiento de 2013, y América del Norte arrojó cifras particularmente positivas a raíz de los extraordinarios resultados obtenidos por México y los Estados Unidos.</a:t>
          </a:r>
        </a:p>
        <a:p>
          <a:endParaRPr lang="es-EC" sz="1100" b="0" i="0">
            <a:solidFill>
              <a:schemeClr val="dk1"/>
            </a:solidFill>
            <a:effectLst/>
            <a:latin typeface="+mn-lt"/>
            <a:ea typeface="+mn-ea"/>
            <a:cs typeface="+mn-cs"/>
          </a:endParaRPr>
        </a:p>
        <a:p>
          <a:r>
            <a:rPr lang="es-EC" sz="1100" b="0" i="1">
              <a:solidFill>
                <a:schemeClr val="dk1"/>
              </a:solidFill>
              <a:effectLst/>
              <a:latin typeface="+mn-lt"/>
              <a:ea typeface="+mn-ea"/>
              <a:cs typeface="+mn-cs"/>
            </a:rPr>
            <a:t>Según el último número del Barómetro OMT del Turismo Mundial 2014</a:t>
          </a:r>
          <a:endParaRPr lang="es-EC" sz="1100"/>
        </a:p>
      </xdr:txBody>
    </xdr:sp>
    <xdr:clientData/>
  </xdr:twoCellAnchor>
  <xdr:twoCellAnchor>
    <xdr:from>
      <xdr:col>7</xdr:col>
      <xdr:colOff>247244</xdr:colOff>
      <xdr:row>47</xdr:row>
      <xdr:rowOff>189112</xdr:rowOff>
    </xdr:from>
    <xdr:to>
      <xdr:col>8</xdr:col>
      <xdr:colOff>83353</xdr:colOff>
      <xdr:row>49</xdr:row>
      <xdr:rowOff>88259</xdr:rowOff>
    </xdr:to>
    <xdr:sp macro="" textlink="">
      <xdr:nvSpPr>
        <xdr:cNvPr id="7" name="Elipse 6"/>
        <xdr:cNvSpPr/>
      </xdr:nvSpPr>
      <xdr:spPr>
        <a:xfrm>
          <a:off x="5366932" y="9523612"/>
          <a:ext cx="764796" cy="280147"/>
        </a:xfrm>
        <a:prstGeom prst="ellipse">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7</xdr:col>
      <xdr:colOff>629642</xdr:colOff>
      <xdr:row>41</xdr:row>
      <xdr:rowOff>95249</xdr:rowOff>
    </xdr:from>
    <xdr:to>
      <xdr:col>21</xdr:col>
      <xdr:colOff>488156</xdr:colOff>
      <xdr:row>49</xdr:row>
      <xdr:rowOff>88258</xdr:rowOff>
    </xdr:to>
    <xdr:cxnSp macro="">
      <xdr:nvCxnSpPr>
        <xdr:cNvPr id="8" name="Conector angular 7"/>
        <xdr:cNvCxnSpPr>
          <a:endCxn id="7" idx="4"/>
        </xdr:cNvCxnSpPr>
      </xdr:nvCxnSpPr>
      <xdr:spPr>
        <a:xfrm rot="10800000" flipV="1">
          <a:off x="5749330" y="8286749"/>
          <a:ext cx="9883576" cy="1517009"/>
        </a:xfrm>
        <a:prstGeom prst="bentConnector4">
          <a:avLst>
            <a:gd name="adj1" fmla="val -1"/>
            <a:gd name="adj2" fmla="val 11506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250034</xdr:colOff>
      <xdr:row>41</xdr:row>
      <xdr:rowOff>142874</xdr:rowOff>
    </xdr:from>
    <xdr:to>
      <xdr:col>22</xdr:col>
      <xdr:colOff>345282</xdr:colOff>
      <xdr:row>48</xdr:row>
      <xdr:rowOff>183509</xdr:rowOff>
    </xdr:to>
    <xdr:cxnSp macro="">
      <xdr:nvCxnSpPr>
        <xdr:cNvPr id="21" name="Conector angular 20"/>
        <xdr:cNvCxnSpPr/>
      </xdr:nvCxnSpPr>
      <xdr:spPr>
        <a:xfrm rot="10800000" flipV="1">
          <a:off x="6298409" y="8334374"/>
          <a:ext cx="9953623" cy="1374135"/>
        </a:xfrm>
        <a:prstGeom prst="bentConnector3">
          <a:avLst>
            <a:gd name="adj1" fmla="val 0"/>
          </a:avLst>
        </a:prstGeom>
        <a:ln>
          <a:solidFill>
            <a:schemeClr val="accent2"/>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785813</xdr:colOff>
      <xdr:row>47</xdr:row>
      <xdr:rowOff>178594</xdr:rowOff>
    </xdr:from>
    <xdr:to>
      <xdr:col>8</xdr:col>
      <xdr:colOff>626129</xdr:colOff>
      <xdr:row>49</xdr:row>
      <xdr:rowOff>77741</xdr:rowOff>
    </xdr:to>
    <xdr:sp macro="" textlink="">
      <xdr:nvSpPr>
        <xdr:cNvPr id="32" name="Elipse 31"/>
        <xdr:cNvSpPr/>
      </xdr:nvSpPr>
      <xdr:spPr>
        <a:xfrm>
          <a:off x="5905501" y="9513094"/>
          <a:ext cx="769003" cy="280147"/>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1076325</xdr:colOff>
      <xdr:row>6</xdr:row>
      <xdr:rowOff>161925</xdr:rowOff>
    </xdr:from>
    <xdr:to>
      <xdr:col>6</xdr:col>
      <xdr:colOff>276225</xdr:colOff>
      <xdr:row>12</xdr:row>
      <xdr:rowOff>180975</xdr:rowOff>
    </xdr:to>
    <xdr:sp macro="" textlink="">
      <xdr:nvSpPr>
        <xdr:cNvPr id="2" name="1 CuadroTexto"/>
        <xdr:cNvSpPr txBox="1"/>
      </xdr:nvSpPr>
      <xdr:spPr>
        <a:xfrm>
          <a:off x="1076325" y="1304925"/>
          <a:ext cx="5781675" cy="1162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123825</xdr:colOff>
      <xdr:row>15</xdr:row>
      <xdr:rowOff>152399</xdr:rowOff>
    </xdr:from>
    <xdr:to>
      <xdr:col>2</xdr:col>
      <xdr:colOff>1143000</xdr:colOff>
      <xdr:row>27</xdr:row>
      <xdr:rowOff>28574</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180975</xdr:colOff>
      <xdr:row>2</xdr:row>
      <xdr:rowOff>47625</xdr:rowOff>
    </xdr:from>
    <xdr:to>
      <xdr:col>13</xdr:col>
      <xdr:colOff>485775</xdr:colOff>
      <xdr:row>22</xdr:row>
      <xdr:rowOff>19050</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180975</xdr:colOff>
      <xdr:row>14</xdr:row>
      <xdr:rowOff>85725</xdr:rowOff>
    </xdr:from>
    <xdr:to>
      <xdr:col>5</xdr:col>
      <xdr:colOff>390525</xdr:colOff>
      <xdr:row>20</xdr:row>
      <xdr:rowOff>85725</xdr:rowOff>
    </xdr:to>
    <xdr:sp macro="" textlink="">
      <xdr:nvSpPr>
        <xdr:cNvPr id="4" name="3 CuadroTexto"/>
        <xdr:cNvSpPr txBox="1"/>
      </xdr:nvSpPr>
      <xdr:spPr>
        <a:xfrm>
          <a:off x="2990850" y="2190750"/>
          <a:ext cx="203835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a:r>
            <a:rPr lang="es-EC" sz="1100">
              <a:solidFill>
                <a:schemeClr val="dk1"/>
              </a:solidFill>
              <a:latin typeface="+mn-lt"/>
              <a:ea typeface="+mn-ea"/>
              <a:cs typeface="+mn-cs"/>
            </a:rPr>
            <a:t>El sector hotelero de Quito</a:t>
          </a:r>
          <a:endParaRPr lang="es-EC"/>
        </a:p>
        <a:p>
          <a:pPr rtl="0" fontAlgn="base"/>
          <a:r>
            <a:rPr lang="es-EC" sz="1100">
              <a:solidFill>
                <a:schemeClr val="dk1"/>
              </a:solidFill>
              <a:latin typeface="+mn-lt"/>
              <a:ea typeface="+mn-ea"/>
              <a:cs typeface="+mn-cs"/>
            </a:rPr>
            <a:t>emplea a 6,473 personas, de</a:t>
          </a:r>
          <a:endParaRPr lang="es-EC"/>
        </a:p>
        <a:p>
          <a:pPr rtl="0" fontAlgn="base"/>
          <a:r>
            <a:rPr lang="es-EC" sz="1100">
              <a:solidFill>
                <a:schemeClr val="dk1"/>
              </a:solidFill>
              <a:latin typeface="+mn-lt"/>
              <a:ea typeface="+mn-ea"/>
              <a:cs typeface="+mn-cs"/>
            </a:rPr>
            <a:t>manera directa. Donde</a:t>
          </a:r>
          <a:r>
            <a:rPr lang="es-EC" sz="1100" baseline="0">
              <a:solidFill>
                <a:schemeClr val="dk1"/>
              </a:solidFill>
              <a:latin typeface="+mn-lt"/>
              <a:ea typeface="+mn-ea"/>
              <a:cs typeface="+mn-cs"/>
            </a:rPr>
            <a:t> el 36% son mujeres.</a:t>
          </a:r>
          <a:endParaRPr lang="es-EC" sz="1100">
            <a:solidFill>
              <a:schemeClr val="dk1"/>
            </a:solidFill>
            <a:latin typeface="+mn-lt"/>
            <a:ea typeface="+mn-ea"/>
            <a:cs typeface="+mn-cs"/>
          </a:endParaRPr>
        </a:p>
        <a:p>
          <a:endParaRPr lang="es-EC"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6</xdr:col>
      <xdr:colOff>552450</xdr:colOff>
      <xdr:row>2</xdr:row>
      <xdr:rowOff>76200</xdr:rowOff>
    </xdr:from>
    <xdr:to>
      <xdr:col>14</xdr:col>
      <xdr:colOff>152400</xdr:colOff>
      <xdr:row>18</xdr:row>
      <xdr:rowOff>133350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84044</xdr:colOff>
      <xdr:row>14</xdr:row>
      <xdr:rowOff>21850</xdr:rowOff>
    </xdr:from>
    <xdr:to>
      <xdr:col>5</xdr:col>
      <xdr:colOff>674594</xdr:colOff>
      <xdr:row>24</xdr:row>
      <xdr:rowOff>112057</xdr:rowOff>
    </xdr:to>
    <xdr:sp macro="" textlink="">
      <xdr:nvSpPr>
        <xdr:cNvPr id="3" name="3 CuadroTexto"/>
        <xdr:cNvSpPr txBox="1"/>
      </xdr:nvSpPr>
      <xdr:spPr>
        <a:xfrm>
          <a:off x="1361515" y="2733674"/>
          <a:ext cx="3571314" cy="19952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200" baseline="0" smtClean="0">
              <a:solidFill>
                <a:schemeClr val="dk1"/>
              </a:solidFill>
              <a:latin typeface="+mn-lt"/>
              <a:ea typeface="+mn-ea"/>
              <a:cs typeface="+mn-cs"/>
            </a:rPr>
            <a:t>El número de habitaciones instaladas ha crecido en el 2015 en un 11% en relación al 2014. La ciudad cuenta con 14,450 habitaciones.</a:t>
          </a:r>
        </a:p>
        <a:p>
          <a:endParaRPr lang="es-EC" sz="1200" baseline="0" smtClean="0">
            <a:solidFill>
              <a:schemeClr val="dk1"/>
            </a:solidFill>
            <a:latin typeface="+mn-lt"/>
            <a:ea typeface="+mn-ea"/>
            <a:cs typeface="+mn-cs"/>
          </a:endParaRPr>
        </a:p>
        <a:p>
          <a:r>
            <a:rPr lang="es-EC" sz="1200"/>
            <a:t>El ingreso aproximado por habitaciones vendidas ascienió a 79.9 millones de dólares en el 2013.</a:t>
          </a:r>
        </a:p>
        <a:p>
          <a:endParaRPr lang="es-EC" sz="12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6</xdr:col>
      <xdr:colOff>714375</xdr:colOff>
      <xdr:row>0</xdr:row>
      <xdr:rowOff>76200</xdr:rowOff>
    </xdr:from>
    <xdr:to>
      <xdr:col>14</xdr:col>
      <xdr:colOff>28575</xdr:colOff>
      <xdr:row>17</xdr:row>
      <xdr:rowOff>19050</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1238250</xdr:colOff>
      <xdr:row>13</xdr:row>
      <xdr:rowOff>19050</xdr:rowOff>
    </xdr:from>
    <xdr:to>
      <xdr:col>5</xdr:col>
      <xdr:colOff>95250</xdr:colOff>
      <xdr:row>19</xdr:row>
      <xdr:rowOff>19050</xdr:rowOff>
    </xdr:to>
    <xdr:sp macro="" textlink="">
      <xdr:nvSpPr>
        <xdr:cNvPr id="3" name="3 CuadroTexto"/>
        <xdr:cNvSpPr txBox="1"/>
      </xdr:nvSpPr>
      <xdr:spPr>
        <a:xfrm>
          <a:off x="1390650" y="2219325"/>
          <a:ext cx="3571875" cy="914400"/>
        </a:xfrm>
        <a:prstGeom prst="rect">
          <a:avLst/>
        </a:prstGeom>
        <a:ln/>
      </xdr:spPr>
      <xdr:style>
        <a:lnRef idx="1">
          <a:schemeClr val="dk1"/>
        </a:lnRef>
        <a:fillRef idx="2">
          <a:schemeClr val="dk1"/>
        </a:fillRef>
        <a:effectRef idx="1">
          <a:schemeClr val="dk1"/>
        </a:effectRef>
        <a:fontRef idx="minor">
          <a:schemeClr val="dk1"/>
        </a:fontRef>
      </xdr:style>
      <xdr:txBody>
        <a:bodyPr vertOverflow="clip" wrap="square" rtlCol="0" anchor="t"/>
        <a:lstStyle/>
        <a:p>
          <a:r>
            <a:rPr lang="es-EC" sz="1200" baseline="0" smtClean="0">
              <a:solidFill>
                <a:schemeClr val="dk1"/>
              </a:solidFill>
              <a:latin typeface="+mn-lt"/>
              <a:ea typeface="+mn-ea"/>
              <a:cs typeface="+mn-cs"/>
            </a:rPr>
            <a:t>El número de plazas de alojamiento ha crecido en 2015 en un 12% en relación al 2014. La ciudad cuenta con 29.100 plazas.</a:t>
          </a:r>
          <a:endParaRPr lang="es-EC" sz="12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212911</xdr:colOff>
      <xdr:row>31</xdr:row>
      <xdr:rowOff>33619</xdr:rowOff>
    </xdr:from>
    <xdr:to>
      <xdr:col>8</xdr:col>
      <xdr:colOff>168088</xdr:colOff>
      <xdr:row>41</xdr:row>
      <xdr:rowOff>168089</xdr:rowOff>
    </xdr:to>
    <xdr:graphicFrame macro="">
      <xdr:nvGraphicFramePr>
        <xdr:cNvPr id="2"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672353</xdr:colOff>
      <xdr:row>0</xdr:row>
      <xdr:rowOff>145678</xdr:rowOff>
    </xdr:from>
    <xdr:to>
      <xdr:col>19</xdr:col>
      <xdr:colOff>67235</xdr:colOff>
      <xdr:row>23</xdr:row>
      <xdr:rowOff>112059</xdr:rowOff>
    </xdr:to>
    <xdr:graphicFrame macro="">
      <xdr:nvGraphicFramePr>
        <xdr:cNvPr id="3"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44824</xdr:colOff>
      <xdr:row>27</xdr:row>
      <xdr:rowOff>44823</xdr:rowOff>
    </xdr:from>
    <xdr:to>
      <xdr:col>19</xdr:col>
      <xdr:colOff>104050</xdr:colOff>
      <xdr:row>50</xdr:row>
      <xdr:rowOff>33617</xdr:rowOff>
    </xdr:to>
    <xdr:graphicFrame macro="">
      <xdr:nvGraphicFramePr>
        <xdr:cNvPr id="4"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616323</xdr:colOff>
      <xdr:row>22</xdr:row>
      <xdr:rowOff>179295</xdr:rowOff>
    </xdr:from>
    <xdr:to>
      <xdr:col>21</xdr:col>
      <xdr:colOff>750793</xdr:colOff>
      <xdr:row>26</xdr:row>
      <xdr:rowOff>22413</xdr:rowOff>
    </xdr:to>
    <xdr:sp macro="" textlink="">
      <xdr:nvSpPr>
        <xdr:cNvPr id="5" name="CuadroTexto 4"/>
        <xdr:cNvSpPr txBox="1"/>
      </xdr:nvSpPr>
      <xdr:spPr>
        <a:xfrm>
          <a:off x="15049499" y="3877236"/>
          <a:ext cx="2487706" cy="11766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a:solidFill>
                <a:schemeClr val="dk1"/>
              </a:solidFill>
              <a:effectLst/>
              <a:latin typeface="+mn-lt"/>
              <a:ea typeface="+mn-ea"/>
              <a:cs typeface="+mn-cs"/>
            </a:rPr>
            <a:t>La mayor concentración de establecimientos hoteleros se conforma por hostales (en un 58%), pensiones (18%) y seguido de tipología</a:t>
          </a:r>
          <a:r>
            <a:rPr lang="es-EC" sz="1100" b="0" i="0" baseline="0">
              <a:solidFill>
                <a:schemeClr val="dk1"/>
              </a:solidFill>
              <a:effectLst/>
              <a:latin typeface="+mn-lt"/>
              <a:ea typeface="+mn-ea"/>
              <a:cs typeface="+mn-cs"/>
            </a:rPr>
            <a:t> de </a:t>
          </a:r>
          <a:r>
            <a:rPr lang="es-EC" sz="1100" b="0" i="0">
              <a:solidFill>
                <a:schemeClr val="dk1"/>
              </a:solidFill>
              <a:effectLst/>
              <a:latin typeface="+mn-lt"/>
              <a:ea typeface="+mn-ea"/>
              <a:cs typeface="+mn-cs"/>
            </a:rPr>
            <a:t>hoteles (13% ). </a:t>
          </a:r>
          <a:endParaRPr lang="es-EC" sz="1100"/>
        </a:p>
      </xdr:txBody>
    </xdr:sp>
    <xdr:clientData/>
  </xdr:twoCellAnchor>
  <xdr:twoCellAnchor>
    <xdr:from>
      <xdr:col>1</xdr:col>
      <xdr:colOff>347382</xdr:colOff>
      <xdr:row>28</xdr:row>
      <xdr:rowOff>33616</xdr:rowOff>
    </xdr:from>
    <xdr:to>
      <xdr:col>8</xdr:col>
      <xdr:colOff>67235</xdr:colOff>
      <xdr:row>30</xdr:row>
      <xdr:rowOff>123264</xdr:rowOff>
    </xdr:to>
    <xdr:sp macro="" textlink="">
      <xdr:nvSpPr>
        <xdr:cNvPr id="6" name="CuadroTexto 5"/>
        <xdr:cNvSpPr txBox="1"/>
      </xdr:nvSpPr>
      <xdr:spPr>
        <a:xfrm>
          <a:off x="616323" y="4359087"/>
          <a:ext cx="5322794" cy="470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a:solidFill>
                <a:schemeClr val="dk1"/>
              </a:solidFill>
              <a:effectLst/>
              <a:latin typeface="+mn-lt"/>
              <a:ea typeface="+mn-ea"/>
              <a:cs typeface="+mn-cs"/>
            </a:rPr>
            <a:t>En el DMQ existen 726 establecimientos de alojamiento catastrados distribuidos de acuerdo a los siguientes gráficos y cuadros: </a:t>
          </a:r>
          <a:endParaRPr lang="es-EC"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xdr:col>
      <xdr:colOff>419100</xdr:colOff>
      <xdr:row>15</xdr:row>
      <xdr:rowOff>171449</xdr:rowOff>
    </xdr:from>
    <xdr:to>
      <xdr:col>15</xdr:col>
      <xdr:colOff>514349</xdr:colOff>
      <xdr:row>24</xdr:row>
      <xdr:rowOff>76200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419100</xdr:colOff>
      <xdr:row>24</xdr:row>
      <xdr:rowOff>142875</xdr:rowOff>
    </xdr:from>
    <xdr:to>
      <xdr:col>15</xdr:col>
      <xdr:colOff>514349</xdr:colOff>
      <xdr:row>33</xdr:row>
      <xdr:rowOff>104775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6</xdr:col>
      <xdr:colOff>280147</xdr:colOff>
      <xdr:row>27</xdr:row>
      <xdr:rowOff>100853</xdr:rowOff>
    </xdr:from>
    <xdr:to>
      <xdr:col>16</xdr:col>
      <xdr:colOff>1411941</xdr:colOff>
      <xdr:row>49</xdr:row>
      <xdr:rowOff>112058</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392205</xdr:colOff>
      <xdr:row>4</xdr:row>
      <xdr:rowOff>156883</xdr:rowOff>
    </xdr:from>
    <xdr:to>
      <xdr:col>12</xdr:col>
      <xdr:colOff>302559</xdr:colOff>
      <xdr:row>26</xdr:row>
      <xdr:rowOff>168088</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481854</xdr:colOff>
      <xdr:row>14</xdr:row>
      <xdr:rowOff>0</xdr:rowOff>
    </xdr:from>
    <xdr:to>
      <xdr:col>15</xdr:col>
      <xdr:colOff>78441</xdr:colOff>
      <xdr:row>25</xdr:row>
      <xdr:rowOff>44824</xdr:rowOff>
    </xdr:to>
    <xdr:sp macro="" textlink="">
      <xdr:nvSpPr>
        <xdr:cNvPr id="9" name="2 CuadroTexto"/>
        <xdr:cNvSpPr txBox="1"/>
      </xdr:nvSpPr>
      <xdr:spPr>
        <a:xfrm>
          <a:off x="13435854" y="2891118"/>
          <a:ext cx="2644587" cy="214032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l"/>
          <a:r>
            <a:rPr lang="es-EC" sz="1200" baseline="0">
              <a:solidFill>
                <a:sysClr val="windowText" lastClr="000000"/>
              </a:solidFill>
              <a:latin typeface="Calibri"/>
            </a:rPr>
            <a:t>Al preguntar al turista: ¿qué es lo que visitó? menciona algunos de los atractivos  “urbanos” que se concentran en el Centro Histórico con un aproximado del 54% (iglesias, El Panecillo; La Ronda) y en el sector de La Mariscal con un 9%. Ambas son consideradas como las Zonas Especiales Turísticas de Quito (ZET). Se mantiene la misma tendencia del año 2013.</a:t>
          </a:r>
          <a:endParaRPr lang="es-EC" sz="1200">
            <a:solidFill>
              <a:sysClr val="windowText" lastClr="000000"/>
            </a:solidFill>
            <a:latin typeface="Calibri"/>
          </a:endParaRPr>
        </a:p>
        <a:p>
          <a:pPr algn="l"/>
          <a:endParaRPr lang="es-EC" sz="12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6</xdr:col>
      <xdr:colOff>280147</xdr:colOff>
      <xdr:row>27</xdr:row>
      <xdr:rowOff>100853</xdr:rowOff>
    </xdr:from>
    <xdr:to>
      <xdr:col>16</xdr:col>
      <xdr:colOff>1411941</xdr:colOff>
      <xdr:row>53</xdr:row>
      <xdr:rowOff>112058</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392204</xdr:colOff>
      <xdr:row>3</xdr:row>
      <xdr:rowOff>11207</xdr:rowOff>
    </xdr:from>
    <xdr:to>
      <xdr:col>13</xdr:col>
      <xdr:colOff>156881</xdr:colOff>
      <xdr:row>26</xdr:row>
      <xdr:rowOff>168089</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481854</xdr:colOff>
      <xdr:row>14</xdr:row>
      <xdr:rowOff>0</xdr:rowOff>
    </xdr:from>
    <xdr:to>
      <xdr:col>15</xdr:col>
      <xdr:colOff>78441</xdr:colOff>
      <xdr:row>25</xdr:row>
      <xdr:rowOff>44824</xdr:rowOff>
    </xdr:to>
    <xdr:sp macro="" textlink="">
      <xdr:nvSpPr>
        <xdr:cNvPr id="4" name="2 CuadroTexto"/>
        <xdr:cNvSpPr txBox="1"/>
      </xdr:nvSpPr>
      <xdr:spPr>
        <a:xfrm>
          <a:off x="13435854" y="2886075"/>
          <a:ext cx="2644587" cy="214032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10%. Ambas son consideradas como las Zonas Especiales Turísticas de Quito (ZET). </a:t>
          </a:r>
          <a:endParaRPr lang="es-EC" sz="12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11</xdr:col>
      <xdr:colOff>104774</xdr:colOff>
      <xdr:row>5</xdr:row>
      <xdr:rowOff>138111</xdr:rowOff>
    </xdr:from>
    <xdr:to>
      <xdr:col>19</xdr:col>
      <xdr:colOff>400049</xdr:colOff>
      <xdr:row>24</xdr:row>
      <xdr:rowOff>76200</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581025</xdr:colOff>
      <xdr:row>12</xdr:row>
      <xdr:rowOff>104775</xdr:rowOff>
    </xdr:from>
    <xdr:to>
      <xdr:col>13</xdr:col>
      <xdr:colOff>466798</xdr:colOff>
      <xdr:row>16</xdr:row>
      <xdr:rowOff>139596</xdr:rowOff>
    </xdr:to>
    <xdr:pic>
      <xdr:nvPicPr>
        <xdr:cNvPr id="7" name="chart"/>
        <xdr:cNvPicPr>
          <a:picLocks noChangeAspect="1"/>
        </xdr:cNvPicPr>
      </xdr:nvPicPr>
      <xdr:blipFill>
        <a:blip xmlns:r="http://schemas.openxmlformats.org/officeDocument/2006/relationships" r:embed="rId2"/>
        <a:stretch>
          <a:fillRect/>
        </a:stretch>
      </xdr:blipFill>
      <xdr:spPr>
        <a:xfrm>
          <a:off x="9801225" y="2609850"/>
          <a:ext cx="647773" cy="606321"/>
        </a:xfrm>
        <a:prstGeom prst="rect">
          <a:avLst/>
        </a:prstGeom>
      </xdr:spPr>
    </xdr:pic>
    <xdr:clientData/>
  </xdr:twoCellAnchor>
</xdr:wsDr>
</file>

<file path=xl/drawings/drawing29.xml><?xml version="1.0" encoding="utf-8"?>
<c:userShapes xmlns:c="http://schemas.openxmlformats.org/drawingml/2006/chart">
  <cdr:relSizeAnchor xmlns:cdr="http://schemas.openxmlformats.org/drawingml/2006/chartDrawing">
    <cdr:from>
      <cdr:x>0.01454</cdr:x>
      <cdr:y>0.81913</cdr:y>
    </cdr:from>
    <cdr:to>
      <cdr:x>0.71535</cdr:x>
      <cdr:y>0.9871</cdr:y>
    </cdr:to>
    <cdr:sp macro="" textlink="">
      <cdr:nvSpPr>
        <cdr:cNvPr id="2" name="2 CuadroTexto"/>
        <cdr:cNvSpPr txBox="1"/>
      </cdr:nvSpPr>
      <cdr:spPr>
        <a:xfrm xmlns:a="http://schemas.openxmlformats.org/drawingml/2006/main">
          <a:off x="92907" y="3023352"/>
          <a:ext cx="4479094" cy="61996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xmlns:a="http://schemas.openxmlformats.org/drawingml/2006/main">
          <a:r>
            <a:rPr lang="es-EC" sz="1200" dirty="0"/>
            <a:t>Una</a:t>
          </a:r>
          <a:r>
            <a:rPr lang="es-EC" sz="1200" baseline="0" dirty="0"/>
            <a:t> de las parroquias rurales más visitadas fue San Antonio, por su ícono de la </a:t>
          </a:r>
          <a:r>
            <a:rPr lang="es-EC" sz="1200" baseline="0" dirty="0" smtClean="0"/>
            <a:t>Mitad </a:t>
          </a:r>
          <a:r>
            <a:rPr lang="es-EC" sz="1200" baseline="0" dirty="0"/>
            <a:t>del Mundo, con un 88</a:t>
          </a:r>
          <a:r>
            <a:rPr lang="es-EC" sz="1200" baseline="0" dirty="0" smtClean="0"/>
            <a:t>% </a:t>
          </a:r>
          <a:r>
            <a:rPr lang="es-EC" sz="1200" baseline="0" dirty="0"/>
            <a:t>del total de visitas a parroquias.</a:t>
          </a:r>
          <a:endParaRPr lang="es-EC" sz="1200" dirty="0"/>
        </a:p>
      </cdr:txBody>
    </cdr:sp>
  </cdr:relSizeAnchor>
</c:userShapes>
</file>

<file path=xl/drawings/drawing3.xml><?xml version="1.0" encoding="utf-8"?>
<c:userShapes xmlns:c="http://schemas.openxmlformats.org/drawingml/2006/chart">
  <cdr:relSizeAnchor xmlns:cdr="http://schemas.openxmlformats.org/drawingml/2006/chartDrawing">
    <cdr:from>
      <cdr:x>0.52536</cdr:x>
      <cdr:y>0.78192</cdr:y>
    </cdr:from>
    <cdr:to>
      <cdr:x>0.90579</cdr:x>
      <cdr:y>0.85542</cdr:y>
    </cdr:to>
    <cdr:sp macro="" textlink="">
      <cdr:nvSpPr>
        <cdr:cNvPr id="2" name="1 CuadroTexto"/>
        <cdr:cNvSpPr txBox="1"/>
      </cdr:nvSpPr>
      <cdr:spPr>
        <a:xfrm xmlns:a="http://schemas.openxmlformats.org/drawingml/2006/main">
          <a:off x="5568257" y="4636269"/>
          <a:ext cx="4032157" cy="4357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Los meses de junio, julio y diciembre han sido (históricamente), los meses de mayor afluencia de turistas a Quito.</a:t>
          </a:r>
          <a:endParaRPr lang="es-EC" sz="1000">
            <a:latin typeface="+mn-lt"/>
            <a:ea typeface="+mn-ea"/>
            <a:cs typeface="+mn-cs"/>
          </a:endParaRPr>
        </a:p>
        <a:p xmlns:a="http://schemas.openxmlformats.org/drawingml/2006/main">
          <a:endParaRPr lang="es-EC" sz="1000"/>
        </a:p>
      </cdr:txBody>
    </cdr:sp>
  </cdr:relSizeAnchor>
</c:userShapes>
</file>

<file path=xl/drawings/drawing30.xml><?xml version="1.0" encoding="utf-8"?>
<xdr:wsDr xmlns:xdr="http://schemas.openxmlformats.org/drawingml/2006/spreadsheetDrawing" xmlns:a="http://schemas.openxmlformats.org/drawingml/2006/main">
  <xdr:twoCellAnchor>
    <xdr:from>
      <xdr:col>11</xdr:col>
      <xdr:colOff>247649</xdr:colOff>
      <xdr:row>9</xdr:row>
      <xdr:rowOff>47625</xdr:rowOff>
    </xdr:from>
    <xdr:to>
      <xdr:col>19</xdr:col>
      <xdr:colOff>276225</xdr:colOff>
      <xdr:row>26</xdr:row>
      <xdr:rowOff>142875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5</xdr:col>
      <xdr:colOff>257175</xdr:colOff>
      <xdr:row>12</xdr:row>
      <xdr:rowOff>109536</xdr:rowOff>
    </xdr:from>
    <xdr:to>
      <xdr:col>13</xdr:col>
      <xdr:colOff>542925</xdr:colOff>
      <xdr:row>27</xdr:row>
      <xdr:rowOff>171449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7</xdr:col>
      <xdr:colOff>142874</xdr:colOff>
      <xdr:row>8</xdr:row>
      <xdr:rowOff>180975</xdr:rowOff>
    </xdr:from>
    <xdr:to>
      <xdr:col>15</xdr:col>
      <xdr:colOff>647699</xdr:colOff>
      <xdr:row>20</xdr:row>
      <xdr:rowOff>133350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9</xdr:col>
      <xdr:colOff>342900</xdr:colOff>
      <xdr:row>1</xdr:row>
      <xdr:rowOff>71437</xdr:rowOff>
    </xdr:from>
    <xdr:to>
      <xdr:col>15</xdr:col>
      <xdr:colOff>342900</xdr:colOff>
      <xdr:row>9</xdr:row>
      <xdr:rowOff>145676</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352425</xdr:colOff>
      <xdr:row>9</xdr:row>
      <xdr:rowOff>195542</xdr:rowOff>
    </xdr:from>
    <xdr:to>
      <xdr:col>15</xdr:col>
      <xdr:colOff>352425</xdr:colOff>
      <xdr:row>15</xdr:row>
      <xdr:rowOff>112058</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350745</xdr:colOff>
      <xdr:row>15</xdr:row>
      <xdr:rowOff>172011</xdr:rowOff>
    </xdr:from>
    <xdr:to>
      <xdr:col>15</xdr:col>
      <xdr:colOff>350745</xdr:colOff>
      <xdr:row>25</xdr:row>
      <xdr:rowOff>67235</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9</xdr:col>
      <xdr:colOff>295276</xdr:colOff>
      <xdr:row>2</xdr:row>
      <xdr:rowOff>142875</xdr:rowOff>
    </xdr:from>
    <xdr:to>
      <xdr:col>17</xdr:col>
      <xdr:colOff>104776</xdr:colOff>
      <xdr:row>22</xdr:row>
      <xdr:rowOff>114300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0.13387</cdr:x>
      <cdr:y>0.69733</cdr:y>
    </cdr:from>
    <cdr:to>
      <cdr:x>0.8371</cdr:x>
      <cdr:y>0.89021</cdr:y>
    </cdr:to>
    <cdr:sp macro="" textlink="">
      <cdr:nvSpPr>
        <cdr:cNvPr id="2" name="1 CuadroTexto"/>
        <cdr:cNvSpPr txBox="1"/>
      </cdr:nvSpPr>
      <cdr:spPr>
        <a:xfrm xmlns:a="http://schemas.openxmlformats.org/drawingml/2006/main">
          <a:off x="790568" y="2238377"/>
          <a:ext cx="4152905" cy="619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100" baseline="0">
              <a:effectLst/>
              <a:latin typeface="+mn-lt"/>
              <a:ea typeface="+mn-ea"/>
              <a:cs typeface="+mn-cs"/>
            </a:rPr>
            <a:t>La estadía media del turista de Quito, en agosto 2015  fue de 11,3 días; dato similar que lo receptado en el estudio de Agosto 2014</a:t>
          </a:r>
          <a:r>
            <a:rPr lang="es-EC" sz="1000" baseline="0" smtClean="0">
              <a:latin typeface="+mn-lt"/>
              <a:ea typeface="+mn-ea"/>
              <a:cs typeface="+mn-cs"/>
            </a:rPr>
            <a:t>.</a:t>
          </a:r>
          <a:endParaRPr lang="es-EC" sz="1000"/>
        </a:p>
      </cdr:txBody>
    </cdr:sp>
  </cdr:relSizeAnchor>
</c:userShapes>
</file>

<file path=xl/drawings/drawing36.xml><?xml version="1.0" encoding="utf-8"?>
<xdr:wsDr xmlns:xdr="http://schemas.openxmlformats.org/drawingml/2006/spreadsheetDrawing" xmlns:a="http://schemas.openxmlformats.org/drawingml/2006/main">
  <xdr:twoCellAnchor>
    <xdr:from>
      <xdr:col>9</xdr:col>
      <xdr:colOff>257175</xdr:colOff>
      <xdr:row>4</xdr:row>
      <xdr:rowOff>28575</xdr:rowOff>
    </xdr:from>
    <xdr:to>
      <xdr:col>16</xdr:col>
      <xdr:colOff>142875</xdr:colOff>
      <xdr:row>23</xdr:row>
      <xdr:rowOff>76200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676275</xdr:colOff>
      <xdr:row>16</xdr:row>
      <xdr:rowOff>95249</xdr:rowOff>
    </xdr:from>
    <xdr:to>
      <xdr:col>16</xdr:col>
      <xdr:colOff>19050</xdr:colOff>
      <xdr:row>20</xdr:row>
      <xdr:rowOff>161924</xdr:rowOff>
    </xdr:to>
    <xdr:sp macro="" textlink="">
      <xdr:nvSpPr>
        <xdr:cNvPr id="3" name="2 CuadroTexto"/>
        <xdr:cNvSpPr txBox="1"/>
      </xdr:nvSpPr>
      <xdr:spPr>
        <a:xfrm>
          <a:off x="7772400" y="2686049"/>
          <a:ext cx="3152775"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000" baseline="0" smtClean="0">
              <a:solidFill>
                <a:schemeClr val="dk1"/>
              </a:solidFill>
              <a:latin typeface="+mn-lt"/>
              <a:ea typeface="+mn-ea"/>
              <a:cs typeface="+mn-cs"/>
            </a:rPr>
            <a:t>El gasto total promedio turístico en Quito fue de US$ 565 en agosto 2015, es decir un 9% menos que agosto 2014.</a:t>
          </a:r>
          <a:endParaRPr lang="es-EC" sz="1000"/>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9</xdr:col>
      <xdr:colOff>228599</xdr:colOff>
      <xdr:row>3</xdr:row>
      <xdr:rowOff>47624</xdr:rowOff>
    </xdr:from>
    <xdr:to>
      <xdr:col>17</xdr:col>
      <xdr:colOff>314325</xdr:colOff>
      <xdr:row>22</xdr:row>
      <xdr:rowOff>142874</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295274</xdr:colOff>
      <xdr:row>3</xdr:row>
      <xdr:rowOff>133350</xdr:rowOff>
    </xdr:from>
    <xdr:to>
      <xdr:col>12</xdr:col>
      <xdr:colOff>495300</xdr:colOff>
      <xdr:row>10</xdr:row>
      <xdr:rowOff>0</xdr:rowOff>
    </xdr:to>
    <xdr:sp macro="" textlink="">
      <xdr:nvSpPr>
        <xdr:cNvPr id="3" name="2 CuadroTexto"/>
        <xdr:cNvSpPr txBox="1"/>
      </xdr:nvSpPr>
      <xdr:spPr>
        <a:xfrm>
          <a:off x="5867399" y="619125"/>
          <a:ext cx="2486026" cy="100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000" baseline="0" smtClean="0">
              <a:solidFill>
                <a:schemeClr val="dk1"/>
              </a:solidFill>
              <a:latin typeface="+mn-lt"/>
              <a:ea typeface="+mn-ea"/>
              <a:cs typeface="+mn-cs"/>
            </a:rPr>
            <a:t>El gasto diario del turista que llega a Quito fue de US$ 50 en agosto de 2015, es decir un 10% menos que en junio 2014, con un incremento en el gasto total por estadía mayor, lo que compensaría esta baja.</a:t>
          </a:r>
          <a:endParaRPr lang="es-EC" sz="1000"/>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11</xdr:col>
      <xdr:colOff>381000</xdr:colOff>
      <xdr:row>0</xdr:row>
      <xdr:rowOff>28576</xdr:rowOff>
    </xdr:from>
    <xdr:to>
      <xdr:col>21</xdr:col>
      <xdr:colOff>380999</xdr:colOff>
      <xdr:row>20</xdr:row>
      <xdr:rowOff>168089</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1994648</xdr:colOff>
      <xdr:row>20</xdr:row>
      <xdr:rowOff>156882</xdr:rowOff>
    </xdr:from>
    <xdr:to>
      <xdr:col>13</xdr:col>
      <xdr:colOff>718858</xdr:colOff>
      <xdr:row>40</xdr:row>
      <xdr:rowOff>33618</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0.78787</cdr:x>
      <cdr:y>0.16671</cdr:y>
    </cdr:from>
    <cdr:to>
      <cdr:x>0.98819</cdr:x>
      <cdr:y>0.948</cdr:y>
    </cdr:to>
    <cdr:sp macro="" textlink="">
      <cdr:nvSpPr>
        <cdr:cNvPr id="2" name="1 CuadroTexto"/>
        <cdr:cNvSpPr txBox="1"/>
      </cdr:nvSpPr>
      <cdr:spPr>
        <a:xfrm xmlns:a="http://schemas.openxmlformats.org/drawingml/2006/main">
          <a:off x="6462374" y="496223"/>
          <a:ext cx="1643141" cy="23255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900"/>
            <a:t>La llegada de turistas en 2015 tiene un incremento del 0,5% respecto del 2014;</a:t>
          </a:r>
        </a:p>
        <a:p xmlns:a="http://schemas.openxmlformats.org/drawingml/2006/main">
          <a:endParaRPr lang="es-EC" sz="900"/>
        </a:p>
        <a:p xmlns:a="http://schemas.openxmlformats.org/drawingml/2006/main">
          <a:r>
            <a:rPr lang="es-EC" sz="900"/>
            <a:t>Desde el 2011 ha existido un crecimiento de llegada de visitantes de un 45% al 2015.</a:t>
          </a:r>
        </a:p>
        <a:p xmlns:a="http://schemas.openxmlformats.org/drawingml/2006/main">
          <a:endParaRPr lang="es-EC" sz="900"/>
        </a:p>
        <a:p xmlns:a="http://schemas.openxmlformats.org/drawingml/2006/main">
          <a:r>
            <a:rPr lang="es-EC" sz="900"/>
            <a:t>El mayor crecimiento registrado para Quito fue en 2013 (18%) y 2014 (12%); datos superiores a lo estimado por la OMT.</a:t>
          </a:r>
        </a:p>
        <a:p xmlns:a="http://schemas.openxmlformats.org/drawingml/2006/main">
          <a:endParaRPr lang="es-EC" sz="900" baseline="0"/>
        </a:p>
        <a:p xmlns:a="http://schemas.openxmlformats.org/drawingml/2006/main">
          <a:r>
            <a:rPr lang="es-EC" sz="900" baseline="0"/>
            <a:t>En 2016 se avisora un decrecimiento de llegadas</a:t>
          </a:r>
        </a:p>
      </cdr:txBody>
    </cdr:sp>
  </cdr:relSizeAnchor>
</c:userShapes>
</file>

<file path=xl/drawings/drawing40.xml><?xml version="1.0" encoding="utf-8"?>
<xdr:wsDr xmlns:xdr="http://schemas.openxmlformats.org/drawingml/2006/spreadsheetDrawing" xmlns:a="http://schemas.openxmlformats.org/drawingml/2006/main">
  <xdr:twoCellAnchor>
    <xdr:from>
      <xdr:col>9</xdr:col>
      <xdr:colOff>212912</xdr:colOff>
      <xdr:row>0</xdr:row>
      <xdr:rowOff>90767</xdr:rowOff>
    </xdr:from>
    <xdr:to>
      <xdr:col>17</xdr:col>
      <xdr:colOff>739588</xdr:colOff>
      <xdr:row>31</xdr:row>
      <xdr:rowOff>22411</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89647</xdr:colOff>
      <xdr:row>2</xdr:row>
      <xdr:rowOff>144962</xdr:rowOff>
    </xdr:from>
    <xdr:to>
      <xdr:col>27</xdr:col>
      <xdr:colOff>257735</xdr:colOff>
      <xdr:row>22</xdr:row>
      <xdr:rowOff>84602</xdr:rowOff>
    </xdr:to>
    <xdr:pic>
      <xdr:nvPicPr>
        <xdr:cNvPr id="3" name="Imagen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548412" y="458727"/>
          <a:ext cx="7026088" cy="3144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145677</xdr:colOff>
      <xdr:row>20</xdr:row>
      <xdr:rowOff>134470</xdr:rowOff>
    </xdr:from>
    <xdr:to>
      <xdr:col>27</xdr:col>
      <xdr:colOff>33619</xdr:colOff>
      <xdr:row>22</xdr:row>
      <xdr:rowOff>100852</xdr:rowOff>
    </xdr:to>
    <xdr:sp macro="" textlink="">
      <xdr:nvSpPr>
        <xdr:cNvPr id="2" name="Elipse 1"/>
        <xdr:cNvSpPr/>
      </xdr:nvSpPr>
      <xdr:spPr>
        <a:xfrm>
          <a:off x="23700442" y="3305735"/>
          <a:ext cx="649942" cy="280146"/>
        </a:xfrm>
        <a:prstGeom prst="ellipse">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16</xdr:col>
      <xdr:colOff>134470</xdr:colOff>
      <xdr:row>22</xdr:row>
      <xdr:rowOff>56030</xdr:rowOff>
    </xdr:from>
    <xdr:to>
      <xdr:col>26</xdr:col>
      <xdr:colOff>504265</xdr:colOff>
      <xdr:row>31</xdr:row>
      <xdr:rowOff>89647</xdr:rowOff>
    </xdr:to>
    <xdr:cxnSp macro="">
      <xdr:nvCxnSpPr>
        <xdr:cNvPr id="6" name="Conector angular 5"/>
        <xdr:cNvCxnSpPr/>
      </xdr:nvCxnSpPr>
      <xdr:spPr>
        <a:xfrm flipV="1">
          <a:off x="16069235" y="3541059"/>
          <a:ext cx="7989795" cy="1512794"/>
        </a:xfrm>
        <a:prstGeom prst="bentConnector3">
          <a:avLst>
            <a:gd name="adj1" fmla="val 100070"/>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27</xdr:col>
      <xdr:colOff>262592</xdr:colOff>
      <xdr:row>2</xdr:row>
      <xdr:rowOff>11207</xdr:rowOff>
    </xdr:from>
    <xdr:to>
      <xdr:col>36</xdr:col>
      <xdr:colOff>280147</xdr:colOff>
      <xdr:row>24</xdr:row>
      <xdr:rowOff>113231</xdr:rowOff>
    </xdr:to>
    <xdr:pic>
      <xdr:nvPicPr>
        <xdr:cNvPr id="5" name="Imagen 4"/>
        <xdr:cNvPicPr>
          <a:picLocks noChangeAspect="1"/>
        </xdr:cNvPicPr>
      </xdr:nvPicPr>
      <xdr:blipFill>
        <a:blip xmlns:r="http://schemas.openxmlformats.org/officeDocument/2006/relationships" r:embed="rId3"/>
        <a:stretch>
          <a:fillRect/>
        </a:stretch>
      </xdr:blipFill>
      <xdr:spPr>
        <a:xfrm>
          <a:off x="24579357" y="324972"/>
          <a:ext cx="6875555" cy="3620671"/>
        </a:xfrm>
        <a:prstGeom prst="rect">
          <a:avLst/>
        </a:prstGeom>
      </xdr:spPr>
    </xdr:pic>
    <xdr:clientData/>
  </xdr:twoCellAnchor>
  <xdr:twoCellAnchor>
    <xdr:from>
      <xdr:col>17</xdr:col>
      <xdr:colOff>605118</xdr:colOff>
      <xdr:row>22</xdr:row>
      <xdr:rowOff>33618</xdr:rowOff>
    </xdr:from>
    <xdr:to>
      <xdr:col>35</xdr:col>
      <xdr:colOff>638735</xdr:colOff>
      <xdr:row>30</xdr:row>
      <xdr:rowOff>56031</xdr:rowOff>
    </xdr:to>
    <xdr:cxnSp macro="">
      <xdr:nvCxnSpPr>
        <xdr:cNvPr id="20" name="Conector angular 19"/>
        <xdr:cNvCxnSpPr/>
      </xdr:nvCxnSpPr>
      <xdr:spPr>
        <a:xfrm flipV="1">
          <a:off x="17301883" y="3518647"/>
          <a:ext cx="13749617" cy="1344708"/>
        </a:xfrm>
        <a:prstGeom prst="bentConnector3">
          <a:avLst>
            <a:gd name="adj1" fmla="val 99959"/>
          </a:avLst>
        </a:prstGeom>
        <a:ln>
          <a:solidFill>
            <a:schemeClr val="accent2"/>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291353</xdr:colOff>
      <xdr:row>21</xdr:row>
      <xdr:rowOff>33617</xdr:rowOff>
    </xdr:from>
    <xdr:to>
      <xdr:col>36</xdr:col>
      <xdr:colOff>179295</xdr:colOff>
      <xdr:row>22</xdr:row>
      <xdr:rowOff>156881</xdr:rowOff>
    </xdr:to>
    <xdr:sp macro="" textlink="">
      <xdr:nvSpPr>
        <xdr:cNvPr id="24" name="Elipse 23"/>
        <xdr:cNvSpPr/>
      </xdr:nvSpPr>
      <xdr:spPr>
        <a:xfrm>
          <a:off x="30704118" y="3361764"/>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1042146</xdr:colOff>
      <xdr:row>29</xdr:row>
      <xdr:rowOff>152401</xdr:rowOff>
    </xdr:from>
    <xdr:to>
      <xdr:col>9</xdr:col>
      <xdr:colOff>89646</xdr:colOff>
      <xdr:row>47</xdr:row>
      <xdr:rowOff>38101</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0.08048</cdr:x>
      <cdr:y>0.20527</cdr:y>
    </cdr:from>
    <cdr:to>
      <cdr:x>0.73604</cdr:x>
      <cdr:y>0.39797</cdr:y>
    </cdr:to>
    <cdr:sp macro="" textlink="">
      <cdr:nvSpPr>
        <cdr:cNvPr id="2" name="2 CuadroTexto"/>
        <cdr:cNvSpPr txBox="1"/>
      </cdr:nvSpPr>
      <cdr:spPr>
        <a:xfrm xmlns:a="http://schemas.openxmlformats.org/drawingml/2006/main">
          <a:off x="533019" y="1018751"/>
          <a:ext cx="4341561" cy="956407"/>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000" baseline="0" smtClean="0">
              <a:solidFill>
                <a:schemeClr val="dk1"/>
              </a:solidFill>
              <a:latin typeface="+mn-lt"/>
              <a:ea typeface="+mn-ea"/>
              <a:cs typeface="+mn-cs"/>
            </a:rPr>
            <a:t>De acuerdo a las  llegadas de turistas no residentes registradas en 2015,  y al gasto per cápita promedio en la ciudad  del mes de agosto 2015 (565,26 dólares),  el ingreso anual de divisas de la ciudad de Quito se estima es de, aproximadamente, 400 millones de dólares, es decir un -9% menos  que en el año 2014 y  un 23% más que en 2013.</a:t>
          </a:r>
          <a:endParaRPr lang="es-EC" sz="1000"/>
        </a:p>
      </cdr:txBody>
    </cdr:sp>
  </cdr:relSizeAnchor>
</c:userShapes>
</file>

<file path=xl/drawings/drawing42.xml><?xml version="1.0" encoding="utf-8"?>
<xdr:wsDr xmlns:xdr="http://schemas.openxmlformats.org/drawingml/2006/spreadsheetDrawing" xmlns:a="http://schemas.openxmlformats.org/drawingml/2006/main">
  <xdr:twoCellAnchor>
    <xdr:from>
      <xdr:col>12</xdr:col>
      <xdr:colOff>57151</xdr:colOff>
      <xdr:row>12</xdr:row>
      <xdr:rowOff>133349</xdr:rowOff>
    </xdr:from>
    <xdr:to>
      <xdr:col>20</xdr:col>
      <xdr:colOff>38101</xdr:colOff>
      <xdr:row>37</xdr:row>
      <xdr:rowOff>85725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47625</xdr:colOff>
      <xdr:row>0</xdr:row>
      <xdr:rowOff>19051</xdr:rowOff>
    </xdr:from>
    <xdr:to>
      <xdr:col>22</xdr:col>
      <xdr:colOff>352425</xdr:colOff>
      <xdr:row>12</xdr:row>
      <xdr:rowOff>104776</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c:userShapes xmlns:c="http://schemas.openxmlformats.org/drawingml/2006/chart">
  <cdr:relSizeAnchor xmlns:cdr="http://schemas.openxmlformats.org/drawingml/2006/chartDrawing">
    <cdr:from>
      <cdr:x>0.72145</cdr:x>
      <cdr:y>0.08619</cdr:y>
    </cdr:from>
    <cdr:to>
      <cdr:x>0.97273</cdr:x>
      <cdr:y>0.4</cdr:y>
    </cdr:to>
    <cdr:sp macro="" textlink="">
      <cdr:nvSpPr>
        <cdr:cNvPr id="2" name="2 CuadroTexto"/>
        <cdr:cNvSpPr txBox="1"/>
      </cdr:nvSpPr>
      <cdr:spPr>
        <a:xfrm xmlns:a="http://schemas.openxmlformats.org/drawingml/2006/main">
          <a:off x="4933951" y="213461"/>
          <a:ext cx="1718516" cy="777138"/>
        </a:xfrm>
        <a:prstGeom xmlns:a="http://schemas.openxmlformats.org/drawingml/2006/main" prst="rect">
          <a:avLst/>
        </a:prstGeom>
        <a:solidFill xmlns:a="http://schemas.openxmlformats.org/drawingml/2006/main">
          <a:sysClr val="window" lastClr="FFFFFF"/>
        </a:solidFill>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s-EC" sz="1000" baseline="0" smtClean="0">
              <a:solidFill>
                <a:sysClr val="windowText" lastClr="000000"/>
              </a:solidFill>
              <a:latin typeface="Calibri"/>
            </a:rPr>
            <a:t>En 2014 se mantiene el dato de que la mayoría de turistas que visitan el DMQ tiene instrucción superior. </a:t>
          </a:r>
          <a:endParaRPr lang="es-EC" sz="1000"/>
        </a:p>
      </cdr:txBody>
    </cdr:sp>
  </cdr:relSizeAnchor>
</c:userShapes>
</file>

<file path=xl/drawings/drawing44.xml><?xml version="1.0" encoding="utf-8"?>
<xdr:wsDr xmlns:xdr="http://schemas.openxmlformats.org/drawingml/2006/spreadsheetDrawing" xmlns:a="http://schemas.openxmlformats.org/drawingml/2006/main">
  <xdr:twoCellAnchor>
    <xdr:from>
      <xdr:col>2</xdr:col>
      <xdr:colOff>657224</xdr:colOff>
      <xdr:row>9</xdr:row>
      <xdr:rowOff>161925</xdr:rowOff>
    </xdr:from>
    <xdr:to>
      <xdr:col>10</xdr:col>
      <xdr:colOff>123824</xdr:colOff>
      <xdr:row>28</xdr:row>
      <xdr:rowOff>85725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161924</xdr:colOff>
      <xdr:row>9</xdr:row>
      <xdr:rowOff>161924</xdr:rowOff>
    </xdr:from>
    <xdr:to>
      <xdr:col>20</xdr:col>
      <xdr:colOff>57150</xdr:colOff>
      <xdr:row>28</xdr:row>
      <xdr:rowOff>85725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turista que visita Quito tiene entre 31 y 45 años, en promedio.</a:t>
          </a:r>
          <a:endParaRPr lang="es-EC" sz="1000"/>
        </a:p>
      </cdr:txBody>
    </cdr:sp>
  </cdr:relSizeAnchor>
</c:userShapes>
</file>

<file path=xl/drawings/drawing46.xml><?xml version="1.0" encoding="utf-8"?>
<c:userShapes xmlns:c="http://schemas.openxmlformats.org/drawingml/2006/chart">
  <cdr:relSizeAnchor xmlns:cdr="http://schemas.openxmlformats.org/drawingml/2006/chartDrawing">
    <cdr:from>
      <cdr:x>0.76478</cdr:x>
      <cdr:y>0.34414</cdr:y>
    </cdr:from>
    <cdr:to>
      <cdr:x>0.97709</cdr:x>
      <cdr:y>0.70161</cdr:y>
    </cdr:to>
    <cdr:sp macro="" textlink="">
      <cdr:nvSpPr>
        <cdr:cNvPr id="2" name="1 CuadroTexto"/>
        <cdr:cNvSpPr txBox="1"/>
      </cdr:nvSpPr>
      <cdr:spPr>
        <a:xfrm xmlns:a="http://schemas.openxmlformats.org/drawingml/2006/main">
          <a:off x="6162742" y="1219409"/>
          <a:ext cx="1710826" cy="1266617"/>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000" baseline="0" smtClean="0">
              <a:latin typeface="Calibri"/>
            </a:rPr>
            <a:t>En el estudio de agosto 2014 se evidencia  que los visitantes de entre 31-45 años han aumentado sus visitas al DMQ en un 18% respecto del estudio de junio de 2013. </a:t>
          </a:r>
        </a:p>
      </cdr:txBody>
    </cdr:sp>
  </cdr:relSizeAnchor>
</c:userShapes>
</file>

<file path=xl/drawings/drawing47.xml><?xml version="1.0" encoding="utf-8"?>
<xdr:wsDr xmlns:xdr="http://schemas.openxmlformats.org/drawingml/2006/spreadsheetDrawing" xmlns:a="http://schemas.openxmlformats.org/drawingml/2006/main">
  <xdr:twoCellAnchor>
    <xdr:from>
      <xdr:col>10</xdr:col>
      <xdr:colOff>285750</xdr:colOff>
      <xdr:row>19</xdr:row>
      <xdr:rowOff>85725</xdr:rowOff>
    </xdr:from>
    <xdr:to>
      <xdr:col>17</xdr:col>
      <xdr:colOff>723900</xdr:colOff>
      <xdr:row>37</xdr:row>
      <xdr:rowOff>123265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190500</xdr:colOff>
      <xdr:row>19</xdr:row>
      <xdr:rowOff>180975</xdr:rowOff>
    </xdr:from>
    <xdr:to>
      <xdr:col>21</xdr:col>
      <xdr:colOff>447675</xdr:colOff>
      <xdr:row>28</xdr:row>
      <xdr:rowOff>0</xdr:rowOff>
    </xdr:to>
    <xdr:sp macro="" textlink="">
      <xdr:nvSpPr>
        <xdr:cNvPr id="4" name="3 CuadroTexto"/>
        <xdr:cNvSpPr txBox="1"/>
      </xdr:nvSpPr>
      <xdr:spPr>
        <a:xfrm>
          <a:off x="12534900" y="4476750"/>
          <a:ext cx="2543175" cy="153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baseline="0">
              <a:solidFill>
                <a:schemeClr val="dk1"/>
              </a:solidFill>
              <a:effectLst/>
              <a:latin typeface="+mn-lt"/>
              <a:ea typeface="+mn-ea"/>
              <a:cs typeface="+mn-cs"/>
            </a:rPr>
            <a:t>El segmento de Turismo RICE.- </a:t>
          </a:r>
          <a:r>
            <a:rPr lang="es-EC" sz="1100">
              <a:solidFill>
                <a:schemeClr val="dk1"/>
              </a:solidFill>
              <a:effectLst/>
              <a:latin typeface="+mn-lt"/>
              <a:ea typeface="+mn-ea"/>
              <a:cs typeface="+mn-cs"/>
            </a:rPr>
            <a:t> </a:t>
          </a:r>
          <a:r>
            <a:rPr lang="es-EC" sz="1100" baseline="0">
              <a:solidFill>
                <a:schemeClr val="dk1"/>
              </a:solidFill>
              <a:effectLst/>
              <a:latin typeface="+mn-lt"/>
              <a:ea typeface="+mn-ea"/>
              <a:cs typeface="+mn-cs"/>
            </a:rPr>
            <a:t>En agosto 2015, llegó a ser el 15% del total de visitantes a Quito correspondió al turismo de negocios,  Reuniones, Incentivos, Congresos y Eventos.</a:t>
          </a:r>
          <a:endParaRPr lang="es-EC" sz="1000">
            <a:effectLst/>
          </a:endParaRPr>
        </a:p>
      </xdr:txBody>
    </xdr:sp>
    <xdr:clientData/>
  </xdr:twoCellAnchor>
  <xdr:twoCellAnchor>
    <xdr:from>
      <xdr:col>1</xdr:col>
      <xdr:colOff>71716</xdr:colOff>
      <xdr:row>23</xdr:row>
      <xdr:rowOff>4483</xdr:rowOff>
    </xdr:from>
    <xdr:to>
      <xdr:col>10</xdr:col>
      <xdr:colOff>147917</xdr:colOff>
      <xdr:row>37</xdr:row>
      <xdr:rowOff>4483</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409574</xdr:colOff>
      <xdr:row>0</xdr:row>
      <xdr:rowOff>285750</xdr:rowOff>
    </xdr:from>
    <xdr:to>
      <xdr:col>23</xdr:col>
      <xdr:colOff>704849</xdr:colOff>
      <xdr:row>18</xdr:row>
      <xdr:rowOff>95250</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0.65006</cdr:x>
      <cdr:y>0.147</cdr:y>
    </cdr:from>
    <cdr:to>
      <cdr:x>0.98879</cdr:x>
      <cdr:y>0.4788</cdr:y>
    </cdr:to>
    <cdr:sp macro="" textlink="">
      <cdr:nvSpPr>
        <cdr:cNvPr id="2" name="1 CuadroTexto"/>
        <cdr:cNvSpPr txBox="1"/>
      </cdr:nvSpPr>
      <cdr:spPr>
        <a:xfrm xmlns:a="http://schemas.openxmlformats.org/drawingml/2006/main">
          <a:off x="4972033" y="392057"/>
          <a:ext cx="2590818" cy="884910"/>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eaLnBrk="1" fontAlgn="auto" latinLnBrk="0" hangingPunct="1"/>
          <a:r>
            <a:rPr lang="es-EC" sz="1100" baseline="0">
              <a:effectLst/>
              <a:latin typeface="Calibri"/>
              <a:ea typeface="+mn-ea"/>
              <a:cs typeface="+mn-cs"/>
            </a:rPr>
            <a:t>El turista que visita Quito llega motivado por:  ocio, recreo y vacaciones, además por visita a familiares o amigos; seguido por motivo de negocios.</a:t>
          </a:r>
          <a:endParaRPr lang="es-EC" sz="1000">
            <a:effectLst/>
          </a:endParaRPr>
        </a:p>
      </cdr:txBody>
    </cdr:sp>
  </cdr:relSizeAnchor>
</c:userShapes>
</file>

<file path=xl/drawings/drawing49.xml><?xml version="1.0" encoding="utf-8"?>
<c:userShapes xmlns:c="http://schemas.openxmlformats.org/drawingml/2006/chart">
  <cdr:relSizeAnchor xmlns:cdr="http://schemas.openxmlformats.org/drawingml/2006/chartDrawing">
    <cdr:from>
      <cdr:x>0.77327</cdr:x>
      <cdr:y>0.22252</cdr:y>
    </cdr:from>
    <cdr:to>
      <cdr:x>0.98308</cdr:x>
      <cdr:y>0.84182</cdr:y>
    </cdr:to>
    <cdr:sp macro="" textlink="">
      <cdr:nvSpPr>
        <cdr:cNvPr id="2" name="1 CuadroTexto"/>
        <cdr:cNvSpPr txBox="1"/>
      </cdr:nvSpPr>
      <cdr:spPr>
        <a:xfrm xmlns:a="http://schemas.openxmlformats.org/drawingml/2006/main">
          <a:off x="4352926" y="790575"/>
          <a:ext cx="1181102" cy="2200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llegó en agosto 2015 motivado por:  ocio, recreo y vacaciones, además por visita a familiares o amigos; seguido por motivo de negocios.</a:t>
          </a:r>
          <a:endParaRPr lang="es-EC" sz="1000"/>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171451</xdr:colOff>
      <xdr:row>19</xdr:row>
      <xdr:rowOff>85725</xdr:rowOff>
    </xdr:from>
    <xdr:to>
      <xdr:col>7</xdr:col>
      <xdr:colOff>276225</xdr:colOff>
      <xdr:row>39</xdr:row>
      <xdr:rowOff>38100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133351</xdr:colOff>
      <xdr:row>0</xdr:row>
      <xdr:rowOff>47625</xdr:rowOff>
    </xdr:from>
    <xdr:to>
      <xdr:col>17</xdr:col>
      <xdr:colOff>228601</xdr:colOff>
      <xdr:row>19</xdr:row>
      <xdr:rowOff>0</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400050</xdr:colOff>
      <xdr:row>19</xdr:row>
      <xdr:rowOff>80961</xdr:rowOff>
    </xdr:from>
    <xdr:to>
      <xdr:col>19</xdr:col>
      <xdr:colOff>276225</xdr:colOff>
      <xdr:row>39</xdr:row>
      <xdr:rowOff>66675</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11</xdr:col>
      <xdr:colOff>323851</xdr:colOff>
      <xdr:row>0</xdr:row>
      <xdr:rowOff>190500</xdr:rowOff>
    </xdr:from>
    <xdr:to>
      <xdr:col>18</xdr:col>
      <xdr:colOff>104775</xdr:colOff>
      <xdr:row>20</xdr:row>
      <xdr:rowOff>9525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676276</xdr:colOff>
      <xdr:row>12</xdr:row>
      <xdr:rowOff>85724</xdr:rowOff>
    </xdr:from>
    <xdr:to>
      <xdr:col>11</xdr:col>
      <xdr:colOff>0</xdr:colOff>
      <xdr:row>23</xdr:row>
      <xdr:rowOff>57149</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1.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86% de los visitantes que llega a Quito, escoge a éste como su destino turístico, mientras que el 14% está de paso hacia otro destino. </a:t>
          </a:r>
          <a:endParaRPr lang="es-EC" sz="1000"/>
        </a:p>
      </cdr:txBody>
    </cdr:sp>
  </cdr:relSizeAnchor>
</c:userShapes>
</file>

<file path=xl/drawings/drawing52.xml><?xml version="1.0" encoding="utf-8"?>
<c:userShapes xmlns:c="http://schemas.openxmlformats.org/drawingml/2006/chart">
  <cdr:relSizeAnchor xmlns:cdr="http://schemas.openxmlformats.org/drawingml/2006/chartDrawing">
    <cdr:from>
      <cdr:x>0.68258</cdr:x>
      <cdr:y>0.38965</cdr:y>
    </cdr:from>
    <cdr:to>
      <cdr:x>0.99369</cdr:x>
      <cdr:y>0.8072</cdr:y>
    </cdr:to>
    <cdr:sp macro="" textlink="">
      <cdr:nvSpPr>
        <cdr:cNvPr id="2" name="1 CuadroTexto"/>
        <cdr:cNvSpPr txBox="1"/>
      </cdr:nvSpPr>
      <cdr:spPr>
        <a:xfrm xmlns:a="http://schemas.openxmlformats.org/drawingml/2006/main">
          <a:off x="5311800" y="649505"/>
          <a:ext cx="2421035" cy="69600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000" baseline="0" smtClean="0">
              <a:latin typeface="Calibri"/>
            </a:rPr>
            <a:t>En agosto  2014 se mantieneel porcentaje de preferencia de escoger a Quito como destino turístico respecto de la investigación de junio 2013.</a:t>
          </a:r>
          <a:endParaRPr lang="es-EC" sz="1000"/>
        </a:p>
      </cdr:txBody>
    </cdr:sp>
  </cdr:relSizeAnchor>
</c:userShapes>
</file>

<file path=xl/drawings/drawing53.xml><?xml version="1.0" encoding="utf-8"?>
<xdr:wsDr xmlns:xdr="http://schemas.openxmlformats.org/drawingml/2006/spreadsheetDrawing" xmlns:a="http://schemas.openxmlformats.org/drawingml/2006/main">
  <xdr:twoCellAnchor>
    <xdr:from>
      <xdr:col>13</xdr:col>
      <xdr:colOff>190500</xdr:colOff>
      <xdr:row>18</xdr:row>
      <xdr:rowOff>133350</xdr:rowOff>
    </xdr:from>
    <xdr:to>
      <xdr:col>22</xdr:col>
      <xdr:colOff>171450</xdr:colOff>
      <xdr:row>39</xdr:row>
      <xdr:rowOff>66675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561974</xdr:colOff>
      <xdr:row>35</xdr:row>
      <xdr:rowOff>47625</xdr:rowOff>
    </xdr:from>
    <xdr:to>
      <xdr:col>13</xdr:col>
      <xdr:colOff>57150</xdr:colOff>
      <xdr:row>49</xdr:row>
      <xdr:rowOff>38100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37% de los visitantes conoce del destino a través de Internet; mientras  que el 41% lo hace a través de </a:t>
          </a:r>
          <a:r>
            <a:rPr lang="es-EC" sz="1000" baseline="0">
              <a:latin typeface="+mn-lt"/>
              <a:ea typeface="+mn-ea"/>
              <a:cs typeface="+mn-cs"/>
            </a:rPr>
            <a:t>familiares y amigos.</a:t>
          </a:r>
          <a:endParaRPr lang="es-EC" sz="1000"/>
        </a:p>
      </cdr:txBody>
    </cdr:sp>
  </cdr:relSizeAnchor>
</c:userShapes>
</file>

<file path=xl/drawings/drawing55.xml><?xml version="1.0" encoding="utf-8"?>
<c:userShapes xmlns:c="http://schemas.openxmlformats.org/drawingml/2006/chart">
  <cdr:relSizeAnchor xmlns:cdr="http://schemas.openxmlformats.org/drawingml/2006/chartDrawing">
    <cdr:from>
      <cdr:x>0.72337</cdr:x>
      <cdr:y>0.0335</cdr:y>
    </cdr:from>
    <cdr:to>
      <cdr:x>0.99879</cdr:x>
      <cdr:y>0.4767</cdr:y>
    </cdr:to>
    <cdr:sp macro="" textlink="">
      <cdr:nvSpPr>
        <cdr:cNvPr id="2" name="1 CuadroTexto"/>
        <cdr:cNvSpPr txBox="1"/>
      </cdr:nvSpPr>
      <cdr:spPr>
        <a:xfrm xmlns:a="http://schemas.openxmlformats.org/drawingml/2006/main">
          <a:off x="4333876" y="89029"/>
          <a:ext cx="1650079" cy="117779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000" baseline="0" smtClean="0">
              <a:latin typeface="Calibri"/>
            </a:rPr>
            <a:t>El medio de información mayormente utilizado por los turistas para conocer sobre la ciudad de Quito es el </a:t>
          </a:r>
          <a:r>
            <a:rPr lang="es-EC" sz="1000" b="1" baseline="0" smtClean="0">
              <a:latin typeface="Calibri"/>
            </a:rPr>
            <a:t>Internet</a:t>
          </a:r>
          <a:r>
            <a:rPr lang="es-EC" sz="1000" baseline="0" smtClean="0">
              <a:latin typeface="Calibri"/>
            </a:rPr>
            <a:t>. El segundo medio es el referido por</a:t>
          </a:r>
          <a:r>
            <a:rPr lang="es-EC" sz="1000" b="1" baseline="0" smtClean="0">
              <a:latin typeface="Calibri"/>
            </a:rPr>
            <a:t> familiares y amigos </a:t>
          </a:r>
          <a:endParaRPr lang="es-EC" sz="1000" b="1"/>
        </a:p>
      </cdr:txBody>
    </cdr:sp>
  </cdr:relSizeAnchor>
</c:userShapes>
</file>

<file path=xl/drawings/drawing56.xml><?xml version="1.0" encoding="utf-8"?>
<xdr:wsDr xmlns:xdr="http://schemas.openxmlformats.org/drawingml/2006/spreadsheetDrawing" xmlns:a="http://schemas.openxmlformats.org/drawingml/2006/main">
  <xdr:twoCellAnchor>
    <xdr:from>
      <xdr:col>2</xdr:col>
      <xdr:colOff>66675</xdr:colOff>
      <xdr:row>11</xdr:row>
      <xdr:rowOff>47626</xdr:rowOff>
    </xdr:from>
    <xdr:to>
      <xdr:col>7</xdr:col>
      <xdr:colOff>619125</xdr:colOff>
      <xdr:row>23</xdr:row>
      <xdr:rowOff>114300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676274</xdr:colOff>
      <xdr:row>11</xdr:row>
      <xdr:rowOff>66675</xdr:rowOff>
    </xdr:from>
    <xdr:to>
      <xdr:col>15</xdr:col>
      <xdr:colOff>19050</xdr:colOff>
      <xdr:row>23</xdr:row>
      <xdr:rowOff>133351</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7.xml><?xml version="1.0" encoding="utf-8"?>
<c:userShapes xmlns:c="http://schemas.openxmlformats.org/drawingml/2006/chart">
  <cdr:relSizeAnchor xmlns:cdr="http://schemas.openxmlformats.org/drawingml/2006/chartDrawing">
    <cdr:from>
      <cdr:x>0.76963</cdr:x>
      <cdr:y>0.32248</cdr:y>
    </cdr:from>
    <cdr:to>
      <cdr:x>1</cdr:x>
      <cdr:y>0.70345</cdr:y>
    </cdr:to>
    <cdr:sp macro="" textlink="">
      <cdr:nvSpPr>
        <cdr:cNvPr id="2" name="1 CuadroTexto"/>
        <cdr:cNvSpPr txBox="1"/>
      </cdr:nvSpPr>
      <cdr:spPr>
        <a:xfrm xmlns:a="http://schemas.openxmlformats.org/drawingml/2006/main">
          <a:off x="4200525" y="890766"/>
          <a:ext cx="1257301" cy="10523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 mayoría de viajeros que visita</a:t>
          </a:r>
        </a:p>
        <a:p xmlns:a="http://schemas.openxmlformats.org/drawingml/2006/main">
          <a:r>
            <a:rPr lang="es-EC" sz="1000" baseline="0" smtClean="0">
              <a:latin typeface="+mn-lt"/>
              <a:ea typeface="+mn-ea"/>
              <a:cs typeface="+mn-cs"/>
            </a:rPr>
            <a:t>Quito llega sin compañía.</a:t>
          </a:r>
          <a:endParaRPr lang="es-EC" sz="1000"/>
        </a:p>
      </cdr:txBody>
    </cdr:sp>
  </cdr:relSizeAnchor>
</c:userShapes>
</file>

<file path=xl/drawings/drawing58.xml><?xml version="1.0" encoding="utf-8"?>
<c:userShapes xmlns:c="http://schemas.openxmlformats.org/drawingml/2006/chart">
  <cdr:relSizeAnchor xmlns:cdr="http://schemas.openxmlformats.org/drawingml/2006/chartDrawing">
    <cdr:from>
      <cdr:x>0.75538</cdr:x>
      <cdr:y>0.18349</cdr:y>
    </cdr:from>
    <cdr:to>
      <cdr:x>0.97537</cdr:x>
      <cdr:y>0.80567</cdr:y>
    </cdr:to>
    <cdr:sp macro="" textlink="">
      <cdr:nvSpPr>
        <cdr:cNvPr id="2" name="2 CuadroTexto"/>
        <cdr:cNvSpPr txBox="1"/>
      </cdr:nvSpPr>
      <cdr:spPr>
        <a:xfrm xmlns:a="http://schemas.openxmlformats.org/drawingml/2006/main">
          <a:off x="4432117" y="431693"/>
          <a:ext cx="1290770" cy="1463782"/>
        </a:xfrm>
        <a:prstGeom xmlns:a="http://schemas.openxmlformats.org/drawingml/2006/main" prst="rect">
          <a:avLst/>
        </a:prstGeom>
        <a:solidFill xmlns:a="http://schemas.openxmlformats.org/drawingml/2006/main">
          <a:sysClr val="window" lastClr="FFFFFF"/>
        </a:solidFill>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s-EC" sz="1000" baseline="0" smtClean="0">
              <a:solidFill>
                <a:sysClr val="windowText" lastClr="000000"/>
              </a:solidFill>
              <a:latin typeface="Calibri"/>
            </a:rPr>
            <a:t>En agosto 2014 se mantiene el dato de junio 2013, relacionado a que la mayoría de turistas que visitan el DMQ viajan solos. </a:t>
          </a:r>
          <a:endParaRPr lang="es-EC" sz="1000"/>
        </a:p>
      </cdr:txBody>
    </cdr:sp>
  </cdr:relSizeAnchor>
</c:userShapes>
</file>

<file path=xl/drawings/drawing59.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400050</xdr:colOff>
      <xdr:row>10</xdr:row>
      <xdr:rowOff>76199</xdr:rowOff>
    </xdr:from>
    <xdr:to>
      <xdr:col>11</xdr:col>
      <xdr:colOff>361950</xdr:colOff>
      <xdr:row>21</xdr:row>
      <xdr:rowOff>142874</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189</xdr:col>
      <xdr:colOff>120953</xdr:colOff>
      <xdr:row>50</xdr:row>
      <xdr:rowOff>219680</xdr:rowOff>
    </xdr:from>
    <xdr:to>
      <xdr:col>195</xdr:col>
      <xdr:colOff>619125</xdr:colOff>
      <xdr:row>64</xdr:row>
      <xdr:rowOff>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189</xdr:col>
      <xdr:colOff>27215</xdr:colOff>
      <xdr:row>94</xdr:row>
      <xdr:rowOff>174625</xdr:rowOff>
    </xdr:from>
    <xdr:to>
      <xdr:col>206</xdr:col>
      <xdr:colOff>23813</xdr:colOff>
      <xdr:row>112</xdr:row>
      <xdr:rowOff>140607</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195</xdr:col>
      <xdr:colOff>650874</xdr:colOff>
      <xdr:row>50</xdr:row>
      <xdr:rowOff>229466</xdr:rowOff>
    </xdr:from>
    <xdr:to>
      <xdr:col>206</xdr:col>
      <xdr:colOff>421822</xdr:colOff>
      <xdr:row>64</xdr:row>
      <xdr:rowOff>1</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189</xdr:col>
      <xdr:colOff>142874</xdr:colOff>
      <xdr:row>64</xdr:row>
      <xdr:rowOff>31750</xdr:rowOff>
    </xdr:from>
    <xdr:to>
      <xdr:col>206</xdr:col>
      <xdr:colOff>571499</xdr:colOff>
      <xdr:row>77</xdr:row>
      <xdr:rowOff>183285</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189</xdr:col>
      <xdr:colOff>158750</xdr:colOff>
      <xdr:row>78</xdr:row>
      <xdr:rowOff>142875</xdr:rowOff>
    </xdr:from>
    <xdr:to>
      <xdr:col>206</xdr:col>
      <xdr:colOff>587375</xdr:colOff>
      <xdr:row>94</xdr:row>
      <xdr:rowOff>8660</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207</xdr:col>
      <xdr:colOff>158750</xdr:colOff>
      <xdr:row>72</xdr:row>
      <xdr:rowOff>63500</xdr:rowOff>
    </xdr:from>
    <xdr:to>
      <xdr:col>216</xdr:col>
      <xdr:colOff>174625</xdr:colOff>
      <xdr:row>86</xdr:row>
      <xdr:rowOff>151535</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207</xdr:col>
      <xdr:colOff>158750</xdr:colOff>
      <xdr:row>87</xdr:row>
      <xdr:rowOff>15875</xdr:rowOff>
    </xdr:from>
    <xdr:to>
      <xdr:col>216</xdr:col>
      <xdr:colOff>158749</xdr:colOff>
      <xdr:row>104</xdr:row>
      <xdr:rowOff>13607</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189</xdr:col>
      <xdr:colOff>47625</xdr:colOff>
      <xdr:row>113</xdr:row>
      <xdr:rowOff>31750</xdr:rowOff>
    </xdr:from>
    <xdr:to>
      <xdr:col>206</xdr:col>
      <xdr:colOff>44223</xdr:colOff>
      <xdr:row>130</xdr:row>
      <xdr:rowOff>235857</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153</xdr:col>
      <xdr:colOff>365125</xdr:colOff>
      <xdr:row>91</xdr:row>
      <xdr:rowOff>95251</xdr:rowOff>
    </xdr:from>
    <xdr:to>
      <xdr:col>188</xdr:col>
      <xdr:colOff>603250</xdr:colOff>
      <xdr:row>99</xdr:row>
      <xdr:rowOff>31751</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153</xdr:col>
      <xdr:colOff>396875</xdr:colOff>
      <xdr:row>100</xdr:row>
      <xdr:rowOff>222250</xdr:rowOff>
    </xdr:from>
    <xdr:to>
      <xdr:col>188</xdr:col>
      <xdr:colOff>635000</xdr:colOff>
      <xdr:row>108</xdr:row>
      <xdr:rowOff>95250</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60.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61.xml><?xml version="1.0" encoding="utf-8"?>
<c:userShapes xmlns:c="http://schemas.openxmlformats.org/drawingml/2006/chart">
  <cdr:relSizeAnchor xmlns:cdr="http://schemas.openxmlformats.org/drawingml/2006/chartDrawing">
    <cdr:from>
      <cdr:x>0.72795</cdr:x>
      <cdr:y>0.28509</cdr:y>
    </cdr:from>
    <cdr:to>
      <cdr:x>0.96406</cdr:x>
      <cdr:y>0.76754</cdr:y>
    </cdr:to>
    <cdr:sp macro="" textlink="">
      <cdr:nvSpPr>
        <cdr:cNvPr id="2" name="2 CuadroTexto"/>
        <cdr:cNvSpPr txBox="1"/>
      </cdr:nvSpPr>
      <cdr:spPr>
        <a:xfrm xmlns:a="http://schemas.openxmlformats.org/drawingml/2006/main">
          <a:off x="5595497" y="619125"/>
          <a:ext cx="1814953" cy="1047752"/>
        </a:xfrm>
        <a:prstGeom xmlns:a="http://schemas.openxmlformats.org/drawingml/2006/main" prst="rect">
          <a:avLst/>
        </a:prstGeom>
        <a:solidFill xmlns:a="http://schemas.openxmlformats.org/drawingml/2006/main">
          <a:sysClr val="window" lastClr="FFFFFF"/>
        </a:solidFill>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s-EC" sz="1000" baseline="0" smtClean="0">
              <a:solidFill>
                <a:sysClr val="windowText" lastClr="000000"/>
              </a:solidFill>
              <a:latin typeface="Calibri"/>
            </a:rPr>
            <a:t>En 2015 se mantiene el dato de 2014, relacionado a que la mayoría de turistas que visitan el DMQ organizan su viaje por cuenta propia. </a:t>
          </a:r>
          <a:endParaRPr lang="es-EC" sz="1000"/>
        </a:p>
      </cdr:txBody>
    </cdr:sp>
  </cdr:relSizeAnchor>
</c:userShapes>
</file>

<file path=xl/drawings/drawing62.xml><?xml version="1.0" encoding="utf-8"?>
<xdr:wsDr xmlns:xdr="http://schemas.openxmlformats.org/drawingml/2006/spreadsheetDrawing" xmlns:a="http://schemas.openxmlformats.org/drawingml/2006/main">
  <xdr:twoCellAnchor>
    <xdr:from>
      <xdr:col>14</xdr:col>
      <xdr:colOff>66675</xdr:colOff>
      <xdr:row>2</xdr:row>
      <xdr:rowOff>133349</xdr:rowOff>
    </xdr:from>
    <xdr:to>
      <xdr:col>22</xdr:col>
      <xdr:colOff>685800</xdr:colOff>
      <xdr:row>15</xdr:row>
      <xdr:rowOff>66674</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c:userShapes xmlns:c="http://schemas.openxmlformats.org/drawingml/2006/chart">
  <cdr:relSizeAnchor xmlns:cdr="http://schemas.openxmlformats.org/drawingml/2006/chartDrawing">
    <cdr:from>
      <cdr:x>0.70355</cdr:x>
      <cdr:y>0.18886</cdr:y>
    </cdr:from>
    <cdr:to>
      <cdr:x>0.9691</cdr:x>
      <cdr:y>0.89104</cdr:y>
    </cdr:to>
    <cdr:sp macro="" textlink="">
      <cdr:nvSpPr>
        <cdr:cNvPr id="2" name="1 CuadroTexto"/>
        <cdr:cNvSpPr txBox="1"/>
      </cdr:nvSpPr>
      <cdr:spPr>
        <a:xfrm xmlns:a="http://schemas.openxmlformats.org/drawingml/2006/main">
          <a:off x="4724400" y="742950"/>
          <a:ext cx="1783228" cy="2762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Las actividades frecuentes de los turistas de Quito se relaciona con: la visita a lugares históricos, observación de naturaleza, asistencia</a:t>
          </a:r>
        </a:p>
        <a:p xmlns:a="http://schemas.openxmlformats.org/drawingml/2006/main">
          <a:r>
            <a:rPr lang="es-EC" sz="1000" baseline="0" smtClean="0">
              <a:latin typeface="+mn-lt"/>
              <a:ea typeface="+mn-ea"/>
              <a:cs typeface="+mn-cs"/>
            </a:rPr>
            <a:t>a eventos privados. </a:t>
          </a:r>
        </a:p>
        <a:p xmlns:a="http://schemas.openxmlformats.org/drawingml/2006/main">
          <a:endParaRPr lang="es-EC" sz="1000" baseline="0" smtClean="0">
            <a:latin typeface="+mn-lt"/>
            <a:ea typeface="+mn-ea"/>
            <a:cs typeface="+mn-cs"/>
          </a:endParaRPr>
        </a:p>
        <a:p xmlns:a="http://schemas.openxmlformats.org/drawingml/2006/main">
          <a:r>
            <a:rPr lang="es-EC" sz="1000"/>
            <a:t>En 2013 se mantiene el dato de 2012, relacionado a que la mayoría de turistas realizan sus actividades turísticas</a:t>
          </a:r>
          <a:r>
            <a:rPr lang="es-EC" sz="1000" baseline="0"/>
            <a:t> en sitios históricos y sitios naturales del DMQ.</a:t>
          </a:r>
          <a:endParaRPr lang="es-EC" sz="1000"/>
        </a:p>
        <a:p xmlns:a="http://schemas.openxmlformats.org/drawingml/2006/main">
          <a:endParaRPr lang="es-EC" sz="1000"/>
        </a:p>
      </cdr:txBody>
    </cdr:sp>
  </cdr:relSizeAnchor>
</c:userShapes>
</file>

<file path=xl/drawings/drawing64.xml><?xml version="1.0" encoding="utf-8"?>
<xdr:wsDr xmlns:xdr="http://schemas.openxmlformats.org/drawingml/2006/spreadsheetDrawing" xmlns:a="http://schemas.openxmlformats.org/drawingml/2006/main">
  <xdr:twoCellAnchor>
    <xdr:from>
      <xdr:col>30</xdr:col>
      <xdr:colOff>409574</xdr:colOff>
      <xdr:row>4</xdr:row>
      <xdr:rowOff>171451</xdr:rowOff>
    </xdr:from>
    <xdr:to>
      <xdr:col>37</xdr:col>
      <xdr:colOff>342899</xdr:colOff>
      <xdr:row>25</xdr:row>
      <xdr:rowOff>104775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276224</xdr:colOff>
      <xdr:row>26</xdr:row>
      <xdr:rowOff>161924</xdr:rowOff>
    </xdr:from>
    <xdr:to>
      <xdr:col>28</xdr:col>
      <xdr:colOff>180974</xdr:colOff>
      <xdr:row>43</xdr:row>
      <xdr:rowOff>209549</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0.58409</cdr:x>
      <cdr:y>0.30602</cdr:y>
    </cdr:from>
    <cdr:to>
      <cdr:x>0.99096</cdr:x>
      <cdr:y>0.7494</cdr:y>
    </cdr:to>
    <cdr:sp macro="" textlink="">
      <cdr:nvSpPr>
        <cdr:cNvPr id="2" name="1 CuadroTexto"/>
        <cdr:cNvSpPr txBox="1"/>
      </cdr:nvSpPr>
      <cdr:spPr>
        <a:xfrm xmlns:a="http://schemas.openxmlformats.org/drawingml/2006/main">
          <a:off x="3076577" y="1209674"/>
          <a:ext cx="2143124" cy="17525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72% de los turistas evaluó positivamente al conjunto de los servicios de alojamiento, alimentación y transporte, en las categorías de “muy bien” (50%) y “bien” (22%).</a:t>
          </a:r>
          <a:endParaRPr lang="es-EC" sz="1000"/>
        </a:p>
      </cdr:txBody>
    </cdr:sp>
  </cdr:relSizeAnchor>
</c:userShapes>
</file>

<file path=xl/drawings/drawing66.xml><?xml version="1.0" encoding="utf-8"?>
<c:userShapes xmlns:c="http://schemas.openxmlformats.org/drawingml/2006/chart">
  <cdr:relSizeAnchor xmlns:cdr="http://schemas.openxmlformats.org/drawingml/2006/chartDrawing">
    <cdr:from>
      <cdr:x>0.74822</cdr:x>
      <cdr:y>0.13044</cdr:y>
    </cdr:from>
    <cdr:to>
      <cdr:x>1</cdr:x>
      <cdr:y>0.97681</cdr:y>
    </cdr:to>
    <cdr:sp macro="" textlink="">
      <cdr:nvSpPr>
        <cdr:cNvPr id="2" name="1 CuadroTexto"/>
        <cdr:cNvSpPr txBox="1"/>
      </cdr:nvSpPr>
      <cdr:spPr>
        <a:xfrm xmlns:a="http://schemas.openxmlformats.org/drawingml/2006/main">
          <a:off x="5010151" y="428626"/>
          <a:ext cx="1685924" cy="27812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000" baseline="0" smtClean="0">
              <a:latin typeface="Calibri"/>
            </a:rPr>
            <a:t>En 2013 se mantiene un buen porcentaje de satisfacción del turista en lo referente a seguridad, higiene, cordialidad, atención y precios en los servicios de alojamiento, transporte y alimentación que ofrece el DMQ a sus visitantes. </a:t>
          </a:r>
          <a:endParaRPr lang="es-EC" sz="1000"/>
        </a:p>
      </cdr:txBody>
    </cdr:sp>
  </cdr:relSizeAnchor>
</c:userShapes>
</file>

<file path=xl/drawings/drawing67.xml><?xml version="1.0" encoding="utf-8"?>
<xdr:wsDr xmlns:xdr="http://schemas.openxmlformats.org/drawingml/2006/spreadsheetDrawing" xmlns:a="http://schemas.openxmlformats.org/drawingml/2006/main">
  <xdr:twoCellAnchor>
    <xdr:from>
      <xdr:col>10</xdr:col>
      <xdr:colOff>180975</xdr:colOff>
      <xdr:row>6</xdr:row>
      <xdr:rowOff>114300</xdr:rowOff>
    </xdr:from>
    <xdr:to>
      <xdr:col>15</xdr:col>
      <xdr:colOff>114300</xdr:colOff>
      <xdr:row>20</xdr:row>
      <xdr:rowOff>161926</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352424</xdr:colOff>
      <xdr:row>6</xdr:row>
      <xdr:rowOff>95250</xdr:rowOff>
    </xdr:from>
    <xdr:to>
      <xdr:col>10</xdr:col>
      <xdr:colOff>95249</xdr:colOff>
      <xdr:row>20</xdr:row>
      <xdr:rowOff>171450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8.xml><?xml version="1.0" encoding="utf-8"?>
<c:userShapes xmlns:c="http://schemas.openxmlformats.org/drawingml/2006/chart">
  <cdr:relSizeAnchor xmlns:cdr="http://schemas.openxmlformats.org/drawingml/2006/chartDrawing">
    <cdr:from>
      <cdr:x>0.60814</cdr:x>
      <cdr:y>0.26706</cdr:y>
    </cdr:from>
    <cdr:to>
      <cdr:x>0.97422</cdr:x>
      <cdr:y>0.72982</cdr:y>
    </cdr:to>
    <cdr:sp macro="" textlink="">
      <cdr:nvSpPr>
        <cdr:cNvPr id="2" name="1 CuadroTexto"/>
        <cdr:cNvSpPr txBox="1"/>
      </cdr:nvSpPr>
      <cdr:spPr>
        <a:xfrm xmlns:a="http://schemas.openxmlformats.org/drawingml/2006/main">
          <a:off x="2276475" y="724968"/>
          <a:ext cx="1370347" cy="12562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98% de turistas que llega a Quito recomendarían a sus amigos o familiares visitar esta ciudad.</a:t>
          </a:r>
        </a:p>
      </cdr:txBody>
    </cdr:sp>
  </cdr:relSizeAnchor>
</c:userShapes>
</file>

<file path=xl/drawings/drawing69.xml><?xml version="1.0" encoding="utf-8"?>
<c:userShapes xmlns:c="http://schemas.openxmlformats.org/drawingml/2006/chart">
  <cdr:relSizeAnchor xmlns:cdr="http://schemas.openxmlformats.org/drawingml/2006/chartDrawing">
    <cdr:from>
      <cdr:x>0.71778</cdr:x>
      <cdr:y>0.28125</cdr:y>
    </cdr:from>
    <cdr:to>
      <cdr:x>0.98407</cdr:x>
      <cdr:y>0.80977</cdr:y>
    </cdr:to>
    <cdr:sp macro="" textlink="">
      <cdr:nvSpPr>
        <cdr:cNvPr id="2" name="2 CuadroTexto"/>
        <cdr:cNvSpPr txBox="1"/>
      </cdr:nvSpPr>
      <cdr:spPr>
        <a:xfrm xmlns:a="http://schemas.openxmlformats.org/drawingml/2006/main">
          <a:off x="4191000" y="771525"/>
          <a:ext cx="1554789" cy="1449847"/>
        </a:xfrm>
        <a:prstGeom xmlns:a="http://schemas.openxmlformats.org/drawingml/2006/main" prst="rect">
          <a:avLst/>
        </a:prstGeom>
        <a:solidFill xmlns:a="http://schemas.openxmlformats.org/drawingml/2006/main">
          <a:sysClr val="window" lastClr="FFFFFF"/>
        </a:solidFill>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s-EC" sz="1000" baseline="0" smtClean="0">
              <a:solidFill>
                <a:sysClr val="windowText" lastClr="000000"/>
              </a:solidFill>
              <a:latin typeface="Calibri"/>
            </a:rPr>
            <a:t>En 2014 se mantiene el dato de 2013, relacionado a que la mayoría de turistas que visitan el DMQ  recomendarían  visitarla. </a:t>
          </a:r>
          <a:endParaRPr lang="es-EC" sz="1000"/>
        </a:p>
      </cdr:txBody>
    </cdr:sp>
  </cdr:relSizeAnchor>
</c:userShapes>
</file>

<file path=xl/drawings/drawing7.xml><?xml version="1.0" encoding="utf-8"?>
<xdr:wsDr xmlns:xdr="http://schemas.openxmlformats.org/drawingml/2006/spreadsheetDrawing" xmlns:a="http://schemas.openxmlformats.org/drawingml/2006/main">
  <xdr:twoCellAnchor>
    <xdr:from>
      <xdr:col>2</xdr:col>
      <xdr:colOff>678656</xdr:colOff>
      <xdr:row>64</xdr:row>
      <xdr:rowOff>33057</xdr:rowOff>
    </xdr:from>
    <xdr:to>
      <xdr:col>17</xdr:col>
      <xdr:colOff>28575</xdr:colOff>
      <xdr:row>83</xdr:row>
      <xdr:rowOff>59531</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209409</xdr:colOff>
      <xdr:row>66</xdr:row>
      <xdr:rowOff>32218</xdr:rowOff>
    </xdr:from>
    <xdr:to>
      <xdr:col>16</xdr:col>
      <xdr:colOff>648725</xdr:colOff>
      <xdr:row>71</xdr:row>
      <xdr:rowOff>111902</xdr:rowOff>
    </xdr:to>
    <xdr:sp macro="" textlink="">
      <xdr:nvSpPr>
        <xdr:cNvPr id="4" name="5 Rectángulo"/>
        <xdr:cNvSpPr/>
      </xdr:nvSpPr>
      <xdr:spPr>
        <a:xfrm>
          <a:off x="10413065" y="12640937"/>
          <a:ext cx="2915816" cy="853590"/>
        </a:xfrm>
        <a:prstGeom prst="rect">
          <a:avLst/>
        </a:prstGeom>
      </xdr:spPr>
      <xdr:txBody>
        <a:bodyPr wrap="square" rtlCol="0"/>
        <a:lstStyle>
          <a:defPPr>
            <a:defRPr lang="es-EC"/>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marL="0" indent="0"/>
          <a:r>
            <a:rPr lang="es-EC" sz="1200">
              <a:solidFill>
                <a:sysClr val="windowText" lastClr="000000"/>
              </a:solidFill>
              <a:latin typeface="Calibri"/>
            </a:rPr>
            <a:t>De mantenerse el porcentaje de crecimiento previsto para 2015, se estima que en el año 2019 llegaríamos a recibir un millón de visitantes en la ciudad de Quito.</a:t>
          </a:r>
        </a:p>
      </xdr:txBody>
    </xdr:sp>
    <xdr:clientData/>
  </xdr:twoCellAnchor>
  <xdr:twoCellAnchor>
    <xdr:from>
      <xdr:col>2</xdr:col>
      <xdr:colOff>631032</xdr:colOff>
      <xdr:row>43</xdr:row>
      <xdr:rowOff>98822</xdr:rowOff>
    </xdr:from>
    <xdr:to>
      <xdr:col>16</xdr:col>
      <xdr:colOff>107156</xdr:colOff>
      <xdr:row>61</xdr:row>
      <xdr:rowOff>55959</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8</xdr:col>
      <xdr:colOff>600075</xdr:colOff>
      <xdr:row>15</xdr:row>
      <xdr:rowOff>9525</xdr:rowOff>
    </xdr:from>
    <xdr:to>
      <xdr:col>16</xdr:col>
      <xdr:colOff>732750</xdr:colOff>
      <xdr:row>32</xdr:row>
      <xdr:rowOff>11025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38100</xdr:colOff>
      <xdr:row>15</xdr:row>
      <xdr:rowOff>9524</xdr:rowOff>
    </xdr:from>
    <xdr:to>
      <xdr:col>8</xdr:col>
      <xdr:colOff>542925</xdr:colOff>
      <xdr:row>32</xdr:row>
      <xdr:rowOff>9525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1.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54 %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72.xml><?xml version="1.0" encoding="utf-8"?>
<xdr:wsDr xmlns:xdr="http://schemas.openxmlformats.org/drawingml/2006/spreadsheetDrawing" xmlns:a="http://schemas.openxmlformats.org/drawingml/2006/main">
  <xdr:twoCellAnchor>
    <xdr:from>
      <xdr:col>15</xdr:col>
      <xdr:colOff>133350</xdr:colOff>
      <xdr:row>1</xdr:row>
      <xdr:rowOff>171450</xdr:rowOff>
    </xdr:from>
    <xdr:to>
      <xdr:col>22</xdr:col>
      <xdr:colOff>704850</xdr:colOff>
      <xdr:row>20</xdr:row>
      <xdr:rowOff>104775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c:userShapes xmlns:c="http://schemas.openxmlformats.org/drawingml/2006/chart">
  <cdr:relSizeAnchor xmlns:cdr="http://schemas.openxmlformats.org/drawingml/2006/chartDrawing">
    <cdr:from>
      <cdr:x>0.72258</cdr:x>
      <cdr:y>0.12707</cdr:y>
    </cdr:from>
    <cdr:to>
      <cdr:x>0.98387</cdr:x>
      <cdr:y>0.51174</cdr:y>
    </cdr:to>
    <cdr:sp macro="" textlink="">
      <cdr:nvSpPr>
        <cdr:cNvPr id="3" name="3 CuadroTexto"/>
        <cdr:cNvSpPr txBox="1"/>
      </cdr:nvSpPr>
      <cdr:spPr>
        <a:xfrm xmlns:a="http://schemas.openxmlformats.org/drawingml/2006/main">
          <a:off x="4267200" y="515606"/>
          <a:ext cx="1543050" cy="1560844"/>
        </a:xfrm>
        <a:prstGeom xmlns:a="http://schemas.openxmlformats.org/drawingml/2006/main" prst="rect">
          <a:avLst/>
        </a:prstGeom>
        <a:solidFill xmlns:a="http://schemas.openxmlformats.org/drawingml/2006/main">
          <a:sysClr val="window" lastClr="FFFFFF"/>
        </a:solidFill>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s-EC" sz="1000" baseline="0" smtClean="0">
              <a:solidFill>
                <a:sysClr val="windowText" lastClr="000000"/>
              </a:solidFill>
              <a:latin typeface="Calibri"/>
            </a:rPr>
            <a:t>En el 2013, el 25% del total de visitantes a Quito correspondió al turismo de negocios,  Reuniones, Incentivos, Congresos y Eventos; manteniéndose el porcentaje respecto del 2012 </a:t>
          </a:r>
          <a:endParaRPr lang="es-EC" sz="1000"/>
        </a:p>
      </cdr:txBody>
    </cdr:sp>
  </cdr:relSizeAnchor>
  <cdr:relSizeAnchor xmlns:cdr="http://schemas.openxmlformats.org/drawingml/2006/chartDrawing">
    <cdr:from>
      <cdr:x>0.64355</cdr:x>
      <cdr:y>0.28873</cdr:y>
    </cdr:from>
    <cdr:to>
      <cdr:x>0.73065</cdr:x>
      <cdr:y>0.43826</cdr:y>
    </cdr:to>
    <cdr:sp macro="" textlink="">
      <cdr:nvSpPr>
        <cdr:cNvPr id="5" name="4 Conector recto de flecha"/>
        <cdr:cNvSpPr/>
      </cdr:nvSpPr>
      <cdr:spPr>
        <a:xfrm xmlns:a="http://schemas.openxmlformats.org/drawingml/2006/main" flipV="1">
          <a:off x="3800485" y="1171575"/>
          <a:ext cx="514340" cy="606730"/>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s-EC"/>
        </a:p>
      </cdr:txBody>
    </cdr:sp>
  </cdr:relSizeAnchor>
</c:userShapes>
</file>

<file path=xl/drawings/drawing74.xml><?xml version="1.0" encoding="utf-8"?>
<xdr:wsDr xmlns:xdr="http://schemas.openxmlformats.org/drawingml/2006/spreadsheetDrawing" xmlns:a="http://schemas.openxmlformats.org/drawingml/2006/main">
  <xdr:twoCellAnchor>
    <xdr:from>
      <xdr:col>3</xdr:col>
      <xdr:colOff>238126</xdr:colOff>
      <xdr:row>0</xdr:row>
      <xdr:rowOff>142875</xdr:rowOff>
    </xdr:from>
    <xdr:to>
      <xdr:col>10</xdr:col>
      <xdr:colOff>438150</xdr:colOff>
      <xdr:row>14</xdr:row>
      <xdr:rowOff>76200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470345</xdr:colOff>
      <xdr:row>0</xdr:row>
      <xdr:rowOff>152400</xdr:rowOff>
    </xdr:from>
    <xdr:to>
      <xdr:col>14</xdr:col>
      <xdr:colOff>685801</xdr:colOff>
      <xdr:row>14</xdr:row>
      <xdr:rowOff>52855</xdr:rowOff>
    </xdr:to>
    <xdr:pic>
      <xdr:nvPicPr>
        <xdr:cNvPr id="3" name="Picture 4"/>
        <xdr:cNvPicPr>
          <a:picLocks noChangeAspect="1" noChangeArrowheads="1"/>
        </xdr:cNvPicPr>
      </xdr:nvPicPr>
      <xdr:blipFill>
        <a:blip xmlns:r="http://schemas.openxmlformats.org/officeDocument/2006/relationships" r:embed="rId2" cstate="print"/>
        <a:srcRect/>
        <a:stretch>
          <a:fillRect/>
        </a:stretch>
      </xdr:blipFill>
      <xdr:spPr bwMode="auto">
        <a:xfrm>
          <a:off x="8461820" y="152400"/>
          <a:ext cx="3263456" cy="2757955"/>
        </a:xfrm>
        <a:prstGeom prst="rect">
          <a:avLst/>
        </a:prstGeom>
        <a:noFill/>
      </xdr:spPr>
    </xdr:pic>
    <xdr:clientData/>
  </xdr:twoCellAnchor>
  <xdr:twoCellAnchor>
    <xdr:from>
      <xdr:col>0</xdr:col>
      <xdr:colOff>369794</xdr:colOff>
      <xdr:row>17</xdr:row>
      <xdr:rowOff>1</xdr:rowOff>
    </xdr:from>
    <xdr:to>
      <xdr:col>6</xdr:col>
      <xdr:colOff>179294</xdr:colOff>
      <xdr:row>20</xdr:row>
      <xdr:rowOff>179295</xdr:rowOff>
    </xdr:to>
    <xdr:sp macro="" textlink="">
      <xdr:nvSpPr>
        <xdr:cNvPr id="4" name="3 CuadroTexto"/>
        <xdr:cNvSpPr txBox="1"/>
      </xdr:nvSpPr>
      <xdr:spPr>
        <a:xfrm>
          <a:off x="369794" y="3429001"/>
          <a:ext cx="4752975" cy="7507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baseline="0" smtClean="0">
              <a:solidFill>
                <a:schemeClr val="dk1"/>
              </a:solidFill>
              <a:latin typeface="+mn-lt"/>
              <a:ea typeface="+mn-ea"/>
              <a:cs typeface="+mn-cs"/>
            </a:rPr>
            <a:t>La ciudad de México es la ciudad con mayor visitación en Latino América con 3,1 millones de turistas, seguida por Buenos Aires y Sao Paulo. Quito se encuentra en el puesto 9 después de Bogotá y Montevideo. </a:t>
          </a:r>
          <a:endParaRPr lang="es-EC" sz="1100"/>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6</xdr:col>
      <xdr:colOff>19610</xdr:colOff>
      <xdr:row>0</xdr:row>
      <xdr:rowOff>123264</xdr:rowOff>
    </xdr:from>
    <xdr:to>
      <xdr:col>18</xdr:col>
      <xdr:colOff>201706</xdr:colOff>
      <xdr:row>27</xdr:row>
      <xdr:rowOff>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761999</xdr:colOff>
      <xdr:row>25</xdr:row>
      <xdr:rowOff>56029</xdr:rowOff>
    </xdr:from>
    <xdr:to>
      <xdr:col>18</xdr:col>
      <xdr:colOff>179292</xdr:colOff>
      <xdr:row>26</xdr:row>
      <xdr:rowOff>89646</xdr:rowOff>
    </xdr:to>
    <xdr:sp macro="" textlink="">
      <xdr:nvSpPr>
        <xdr:cNvPr id="3" name="2 CuadroTexto"/>
        <xdr:cNvSpPr txBox="1"/>
      </xdr:nvSpPr>
      <xdr:spPr>
        <a:xfrm>
          <a:off x="4695824" y="4847104"/>
          <a:ext cx="9323293" cy="2241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000"/>
            <a:t>                                           2010                                                              2011                                                                2012                                                             2013</a:t>
          </a:r>
        </a:p>
      </xdr:txBody>
    </xdr:sp>
    <xdr:clientData/>
  </xdr:twoCellAnchor>
  <xdr:twoCellAnchor>
    <xdr:from>
      <xdr:col>0</xdr:col>
      <xdr:colOff>201706</xdr:colOff>
      <xdr:row>16</xdr:row>
      <xdr:rowOff>56029</xdr:rowOff>
    </xdr:from>
    <xdr:to>
      <xdr:col>5</xdr:col>
      <xdr:colOff>616323</xdr:colOff>
      <xdr:row>25</xdr:row>
      <xdr:rowOff>100853</xdr:rowOff>
    </xdr:to>
    <xdr:sp macro="" textlink="">
      <xdr:nvSpPr>
        <xdr:cNvPr id="4" name="3 CuadroTexto"/>
        <xdr:cNvSpPr txBox="1"/>
      </xdr:nvSpPr>
      <xdr:spPr>
        <a:xfrm>
          <a:off x="201706" y="3132604"/>
          <a:ext cx="4348442" cy="17593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baseline="0" smtClean="0">
              <a:solidFill>
                <a:schemeClr val="dk1"/>
              </a:solidFill>
              <a:latin typeface="+mn-lt"/>
              <a:ea typeface="+mn-ea"/>
              <a:cs typeface="+mn-cs"/>
            </a:rPr>
            <a:t>Existe una variación muy diferente entre ciudades respecto del crecimiento de visitantes a las mismas desde el 2010. La ciudad de Quito tiene el mayor índice de crecimiento de turistas (17,9%) en la región seguido por Buenos Aires (3,1%) en 2013. Los demás  países han presentado una baja en el porcentaje de llegadas respecto del año anterior (2012).</a:t>
          </a:r>
        </a:p>
        <a:p>
          <a:endParaRPr lang="es-EC" sz="1100" baseline="0" smtClean="0">
            <a:solidFill>
              <a:schemeClr val="dk1"/>
            </a:solidFill>
            <a:latin typeface="+mn-lt"/>
            <a:ea typeface="+mn-ea"/>
            <a:cs typeface="+mn-cs"/>
          </a:endParaRPr>
        </a:p>
        <a:p>
          <a:r>
            <a:rPr lang="es-EC" sz="1100" baseline="0" smtClean="0">
              <a:solidFill>
                <a:schemeClr val="dk1"/>
              </a:solidFill>
              <a:latin typeface="+mn-lt"/>
              <a:ea typeface="+mn-ea"/>
              <a:cs typeface="+mn-cs"/>
            </a:rPr>
            <a:t>El crecimiento de Lima en 2011 y 2012 fue muy acelerado, mismo efecto está sufriendo la ciudad de Quito en  2012 y principalmente en 2013.</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7</xdr:col>
      <xdr:colOff>605117</xdr:colOff>
      <xdr:row>0</xdr:row>
      <xdr:rowOff>67236</xdr:rowOff>
    </xdr:from>
    <xdr:to>
      <xdr:col>18</xdr:col>
      <xdr:colOff>717177</xdr:colOff>
      <xdr:row>25</xdr:row>
      <xdr:rowOff>11206</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324971</xdr:colOff>
      <xdr:row>22</xdr:row>
      <xdr:rowOff>168089</xdr:rowOff>
    </xdr:from>
    <xdr:to>
      <xdr:col>17</xdr:col>
      <xdr:colOff>666971</xdr:colOff>
      <xdr:row>24</xdr:row>
      <xdr:rowOff>22412</xdr:rowOff>
    </xdr:to>
    <xdr:sp macro="" textlink="">
      <xdr:nvSpPr>
        <xdr:cNvPr id="3" name="2 CuadroTexto"/>
        <xdr:cNvSpPr txBox="1"/>
      </xdr:nvSpPr>
      <xdr:spPr>
        <a:xfrm>
          <a:off x="7363946" y="4740089"/>
          <a:ext cx="7200000" cy="2353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000"/>
            <a:t>                       2010                                                     2011                                                     2012                                                     2013</a:t>
          </a:r>
        </a:p>
      </xdr:txBody>
    </xdr:sp>
    <xdr:clientData/>
  </xdr:twoCellAnchor>
  <xdr:twoCellAnchor>
    <xdr:from>
      <xdr:col>7</xdr:col>
      <xdr:colOff>638735</xdr:colOff>
      <xdr:row>26</xdr:row>
      <xdr:rowOff>89647</xdr:rowOff>
    </xdr:from>
    <xdr:to>
      <xdr:col>17</xdr:col>
      <xdr:colOff>694765</xdr:colOff>
      <xdr:row>30</xdr:row>
      <xdr:rowOff>22412</xdr:rowOff>
    </xdr:to>
    <xdr:sp macro="" textlink="">
      <xdr:nvSpPr>
        <xdr:cNvPr id="4" name="3 CuadroTexto"/>
        <xdr:cNvSpPr txBox="1"/>
      </xdr:nvSpPr>
      <xdr:spPr>
        <a:xfrm>
          <a:off x="6915710" y="5423647"/>
          <a:ext cx="7676030" cy="6947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baseline="0" smtClean="0">
              <a:solidFill>
                <a:schemeClr val="dk1"/>
              </a:solidFill>
              <a:latin typeface="+mn-lt"/>
              <a:ea typeface="+mn-ea"/>
              <a:cs typeface="+mn-cs"/>
            </a:rPr>
            <a:t>Se puede apreciar que el gasto del turista es muy variable desde el año 2010 al  2013 año en el que parecen converger todas las tendencias en Latinoamérica. La ciudad de Lima ha sido la que más pronto a crecido en gasto (13,2%) seguida por Rio de Janeiro (12,1%) y México (11,6%)</a:t>
          </a:r>
          <a:endParaRPr lang="es-EC" sz="1100"/>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2</xdr:col>
      <xdr:colOff>19050</xdr:colOff>
      <xdr:row>0</xdr:row>
      <xdr:rowOff>85725</xdr:rowOff>
    </xdr:from>
    <xdr:to>
      <xdr:col>2</xdr:col>
      <xdr:colOff>1019175</xdr:colOff>
      <xdr:row>4</xdr:row>
      <xdr:rowOff>85725</xdr:rowOff>
    </xdr:to>
    <xdr:pic>
      <xdr:nvPicPr>
        <xdr:cNvPr id="2" name="8 Imagen" descr="logo_ministerio_03.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85725"/>
          <a:ext cx="10001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258</xdr:col>
      <xdr:colOff>329044</xdr:colOff>
      <xdr:row>8</xdr:row>
      <xdr:rowOff>34637</xdr:rowOff>
    </xdr:from>
    <xdr:to>
      <xdr:col>265</xdr:col>
      <xdr:colOff>502226</xdr:colOff>
      <xdr:row>23</xdr:row>
      <xdr:rowOff>142009</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258</xdr:col>
      <xdr:colOff>710045</xdr:colOff>
      <xdr:row>25</xdr:row>
      <xdr:rowOff>69272</xdr:rowOff>
    </xdr:from>
    <xdr:to>
      <xdr:col>262</xdr:col>
      <xdr:colOff>242453</xdr:colOff>
      <xdr:row>32</xdr:row>
      <xdr:rowOff>69273</xdr:rowOff>
    </xdr:to>
    <xdr:sp macro="" textlink="">
      <xdr:nvSpPr>
        <xdr:cNvPr id="4" name="1 CuadroTexto"/>
        <xdr:cNvSpPr txBox="1"/>
      </xdr:nvSpPr>
      <xdr:spPr>
        <a:xfrm>
          <a:off x="13629409" y="5455227"/>
          <a:ext cx="4398817" cy="1454728"/>
        </a:xfrm>
        <a:prstGeom prst="rect">
          <a:avLst/>
        </a:prstGeom>
      </xdr:spPr>
      <xdr:txBody>
        <a:bodyPr wrap="square" rtlCol="0"/>
        <a:lstStyle>
          <a:defPPr>
            <a:defRPr lang="es-EC"/>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r>
            <a:rPr lang="es-EC" sz="1400"/>
            <a:t>La Tasa de crecimiento de llegada de turistas al país, entre 2014 y 2013, llegó a un 14%, es decir, se encuentra sobre la media de crecimiento mundial que es del 5% y al 7% de Sudamérica, según la Organización Mundial de Turismo – OMT.</a:t>
          </a:r>
          <a:endParaRPr lang="es-EC" sz="1400" baseline="0"/>
        </a:p>
      </xdr:txBody>
    </xdr:sp>
    <xdr:clientData/>
  </xdr:twoCellAnchor>
  <xdr:twoCellAnchor>
    <xdr:from>
      <xdr:col>258</xdr:col>
      <xdr:colOff>242454</xdr:colOff>
      <xdr:row>31</xdr:row>
      <xdr:rowOff>152400</xdr:rowOff>
    </xdr:from>
    <xdr:to>
      <xdr:col>262</xdr:col>
      <xdr:colOff>536863</xdr:colOff>
      <xdr:row>44</xdr:row>
      <xdr:rowOff>193964</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258</xdr:col>
      <xdr:colOff>969818</xdr:colOff>
      <xdr:row>45</xdr:row>
      <xdr:rowOff>190500</xdr:rowOff>
    </xdr:from>
    <xdr:to>
      <xdr:col>261</xdr:col>
      <xdr:colOff>642586</xdr:colOff>
      <xdr:row>49</xdr:row>
      <xdr:rowOff>70960</xdr:rowOff>
    </xdr:to>
    <xdr:sp macro="" textlink="">
      <xdr:nvSpPr>
        <xdr:cNvPr id="7" name="6 Rectángulo"/>
        <xdr:cNvSpPr/>
      </xdr:nvSpPr>
      <xdr:spPr>
        <a:xfrm>
          <a:off x="13889182" y="9732818"/>
          <a:ext cx="3707904" cy="711733"/>
        </a:xfrm>
        <a:prstGeom prst="rect">
          <a:avLst/>
        </a:prstGeom>
      </xdr:spPr>
      <xdr:txBody>
        <a:bodyPr wrap="square">
          <a:spAutoFit/>
        </a:bodyPr>
        <a:lstStyle>
          <a:defPPr>
            <a:defRPr lang="es-EC"/>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r>
            <a:rPr lang="es-EC" sz="1400"/>
            <a:t>Los meses de mayor afluencia de turistas al Ecuador siguen</a:t>
          </a:r>
          <a:r>
            <a:rPr lang="es-EC" sz="1400" baseline="0"/>
            <a:t> siendo </a:t>
          </a:r>
          <a:r>
            <a:rPr lang="es-EC" sz="1400"/>
            <a:t>julio y diciembre en 2014.</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15</xdr:col>
      <xdr:colOff>438149</xdr:colOff>
      <xdr:row>123</xdr:row>
      <xdr:rowOff>44823</xdr:rowOff>
    </xdr:from>
    <xdr:to>
      <xdr:col>26</xdr:col>
      <xdr:colOff>168088</xdr:colOff>
      <xdr:row>145</xdr:row>
      <xdr:rowOff>89646</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657224</xdr:colOff>
      <xdr:row>146</xdr:row>
      <xdr:rowOff>0</xdr:rowOff>
    </xdr:from>
    <xdr:to>
      <xdr:col>24</xdr:col>
      <xdr:colOff>717177</xdr:colOff>
      <xdr:row>159</xdr:row>
      <xdr:rowOff>11206</xdr:rowOff>
    </xdr:to>
    <xdr:sp macro="" textlink="">
      <xdr:nvSpPr>
        <xdr:cNvPr id="3" name="CuadroTexto 2"/>
        <xdr:cNvSpPr txBox="1"/>
      </xdr:nvSpPr>
      <xdr:spPr>
        <a:xfrm>
          <a:off x="11874312" y="21571324"/>
          <a:ext cx="7377394" cy="1949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1100">
              <a:solidFill>
                <a:schemeClr val="dk1"/>
              </a:solidFill>
              <a:effectLst/>
              <a:latin typeface="+mn-lt"/>
              <a:ea typeface="+mn-ea"/>
              <a:cs typeface="+mn-cs"/>
            </a:rPr>
            <a:t>Hubieron</a:t>
          </a:r>
          <a:r>
            <a:rPr lang="es-EC" sz="1100" baseline="0">
              <a:solidFill>
                <a:schemeClr val="dk1"/>
              </a:solidFill>
              <a:effectLst/>
              <a:latin typeface="+mn-lt"/>
              <a:ea typeface="+mn-ea"/>
              <a:cs typeface="+mn-cs"/>
            </a:rPr>
            <a:t> </a:t>
          </a:r>
          <a:r>
            <a:rPr lang="es-EC" sz="1100">
              <a:solidFill>
                <a:schemeClr val="dk1"/>
              </a:solidFill>
              <a:effectLst/>
              <a:latin typeface="+mn-lt"/>
              <a:ea typeface="+mn-ea"/>
              <a:cs typeface="+mn-cs"/>
            </a:rPr>
            <a:t>2´826,350 de arribos al Aeropuerto Mariscal Sucre en 2015, es decir un  -2% menos  de arribos que</a:t>
          </a:r>
          <a:r>
            <a:rPr lang="es-EC" sz="1100" baseline="0">
              <a:solidFill>
                <a:schemeClr val="dk1"/>
              </a:solidFill>
              <a:effectLst/>
              <a:latin typeface="+mn-lt"/>
              <a:ea typeface="+mn-ea"/>
              <a:cs typeface="+mn-cs"/>
            </a:rPr>
            <a:t> en 2014.</a:t>
          </a:r>
        </a:p>
        <a:p>
          <a:pPr rtl="0" fontAlgn="base"/>
          <a:endParaRPr lang="es-EC" sz="1100" baseline="0">
            <a:solidFill>
              <a:schemeClr val="dk1"/>
            </a:solidFill>
            <a:effectLst/>
            <a:latin typeface="+mn-lt"/>
            <a:ea typeface="+mn-ea"/>
            <a:cs typeface="+mn-cs"/>
          </a:endParaRPr>
        </a:p>
        <a:p>
          <a:pPr rtl="0" fontAlgn="base"/>
          <a:r>
            <a:rPr lang="es-EC" sz="1100" baseline="0">
              <a:solidFill>
                <a:schemeClr val="dk1"/>
              </a:solidFill>
              <a:effectLst/>
              <a:latin typeface="+mn-lt"/>
              <a:ea typeface="+mn-ea"/>
              <a:cs typeface="+mn-cs"/>
            </a:rPr>
            <a:t>En 2015 se presenta un incremento del +6,1% en llegadas internacionales y un decremento del -7,8% en  llegadas de pasajeros en vuelos domésticos, respecto a 2014. </a:t>
          </a:r>
        </a:p>
        <a:p>
          <a:pPr rtl="0" fontAlgn="base"/>
          <a:endParaRPr lang="es-EC" sz="1100" baseline="0">
            <a:solidFill>
              <a:schemeClr val="dk1"/>
            </a:solidFill>
            <a:effectLst/>
            <a:latin typeface="+mn-lt"/>
            <a:ea typeface="+mn-ea"/>
            <a:cs typeface="+mn-cs"/>
          </a:endParaRPr>
        </a:p>
        <a:p>
          <a:pPr rtl="0" fontAlgn="base"/>
          <a:r>
            <a:rPr lang="es-EC" sz="1100" baseline="0">
              <a:solidFill>
                <a:schemeClr val="dk1"/>
              </a:solidFill>
              <a:effectLst/>
              <a:latin typeface="+mn-lt"/>
              <a:ea typeface="+mn-ea"/>
              <a:cs typeface="+mn-cs"/>
            </a:rPr>
            <a:t>En lo que va del año (ene-abr) 2016 existe una disminución en llegasdas internacionales de un -5% respecto al mismo periodo en 2015.</a:t>
          </a:r>
        </a:p>
        <a:p>
          <a:pPr rtl="0" fontAlgn="base"/>
          <a:endParaRPr lang="es-EC" sz="1100" baseline="0">
            <a:solidFill>
              <a:schemeClr val="dk1"/>
            </a:solidFill>
            <a:effectLst/>
            <a:latin typeface="+mn-lt"/>
            <a:ea typeface="+mn-ea"/>
            <a:cs typeface="+mn-cs"/>
          </a:endParaRPr>
        </a:p>
        <a:p>
          <a:pPr rtl="0" fontAlgn="base"/>
          <a:r>
            <a:rPr lang="es-EC" sz="1100" baseline="0">
              <a:solidFill>
                <a:schemeClr val="dk1"/>
              </a:solidFill>
              <a:effectLst/>
              <a:latin typeface="+mn-lt"/>
              <a:ea typeface="+mn-ea"/>
              <a:cs typeface="+mn-cs"/>
            </a:rPr>
            <a:t>En Abril de 2016 se evidencia una disminución de un -16,8% en los arribos al AMS respecto al mismo mes en 2015.</a:t>
          </a:r>
        </a:p>
        <a:p>
          <a:pPr rtl="0" fontAlgn="base"/>
          <a:endParaRPr lang="es-EC">
            <a:effectLst/>
          </a:endParaRPr>
        </a:p>
      </xdr:txBody>
    </xdr:sp>
    <xdr:clientData/>
  </xdr:twoCellAnchor>
  <xdr:twoCellAnchor>
    <xdr:from>
      <xdr:col>15</xdr:col>
      <xdr:colOff>661146</xdr:colOff>
      <xdr:row>60</xdr:row>
      <xdr:rowOff>11206</xdr:rowOff>
    </xdr:from>
    <xdr:to>
      <xdr:col>25</xdr:col>
      <xdr:colOff>33617</xdr:colOff>
      <xdr:row>83</xdr:row>
      <xdr:rowOff>123264</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649940</xdr:colOff>
      <xdr:row>159</xdr:row>
      <xdr:rowOff>134471</xdr:rowOff>
    </xdr:from>
    <xdr:to>
      <xdr:col>25</xdr:col>
      <xdr:colOff>224117</xdr:colOff>
      <xdr:row>184</xdr:row>
      <xdr:rowOff>112058</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661147</xdr:colOff>
      <xdr:row>185</xdr:row>
      <xdr:rowOff>145675</xdr:rowOff>
    </xdr:from>
    <xdr:to>
      <xdr:col>25</xdr:col>
      <xdr:colOff>235324</xdr:colOff>
      <xdr:row>203</xdr:row>
      <xdr:rowOff>33617</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14</xdr:col>
      <xdr:colOff>276224</xdr:colOff>
      <xdr:row>3</xdr:row>
      <xdr:rowOff>85726</xdr:rowOff>
    </xdr:from>
    <xdr:to>
      <xdr:col>23</xdr:col>
      <xdr:colOff>371475</xdr:colOff>
      <xdr:row>20</xdr:row>
      <xdr:rowOff>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266700</xdr:colOff>
      <xdr:row>20</xdr:row>
      <xdr:rowOff>38101</xdr:rowOff>
    </xdr:from>
    <xdr:to>
      <xdr:col>23</xdr:col>
      <xdr:colOff>381000</xdr:colOff>
      <xdr:row>40</xdr:row>
      <xdr:rowOff>28576</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0.75157</cdr:x>
      <cdr:y>0.18374</cdr:y>
    </cdr:from>
    <cdr:to>
      <cdr:x>0.98585</cdr:x>
      <cdr:y>0.55588</cdr:y>
    </cdr:to>
    <cdr:sp macro="" textlink="">
      <cdr:nvSpPr>
        <cdr:cNvPr id="2" name="1 CuadroTexto"/>
        <cdr:cNvSpPr txBox="1"/>
      </cdr:nvSpPr>
      <cdr:spPr>
        <a:xfrm xmlns:a="http://schemas.openxmlformats.org/drawingml/2006/main">
          <a:off x="4552950" y="595046"/>
          <a:ext cx="1419225" cy="12051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900">
              <a:latin typeface="+mn-lt"/>
              <a:ea typeface="+mn-ea"/>
              <a:cs typeface="+mn-cs"/>
            </a:rPr>
            <a:t>La llegada de turistas por nacionalidad al DMQ</a:t>
          </a:r>
          <a:r>
            <a:rPr lang="es-EC" sz="900" baseline="0">
              <a:latin typeface="+mn-lt"/>
              <a:ea typeface="+mn-ea"/>
              <a:cs typeface="+mn-cs"/>
            </a:rPr>
            <a:t> tiene a </a:t>
          </a:r>
          <a:r>
            <a:rPr lang="es-EC" sz="900">
              <a:latin typeface="+mn-lt"/>
              <a:ea typeface="+mn-ea"/>
              <a:cs typeface="+mn-cs"/>
            </a:rPr>
            <a:t>Estados Unidos,</a:t>
          </a:r>
          <a:r>
            <a:rPr lang="es-EC" sz="900" baseline="0">
              <a:latin typeface="+mn-lt"/>
              <a:ea typeface="+mn-ea"/>
              <a:cs typeface="+mn-cs"/>
            </a:rPr>
            <a:t> Colombia, España entre </a:t>
          </a:r>
          <a:r>
            <a:rPr lang="es-EC" sz="900">
              <a:latin typeface="+mn-lt"/>
              <a:ea typeface="+mn-ea"/>
              <a:cs typeface="+mn-cs"/>
            </a:rPr>
            <a:t>los principales mercados emisores.</a:t>
          </a:r>
          <a:endParaRPr lang="es-EC" sz="900"/>
        </a:p>
      </cdr:txBody>
    </cdr:sp>
  </cdr:relSizeAnchor>
  <cdr:relSizeAnchor xmlns:cdr="http://schemas.openxmlformats.org/drawingml/2006/chartDrawing">
    <cdr:from>
      <cdr:x>0.73087</cdr:x>
      <cdr:y>0.71903</cdr:y>
    </cdr:from>
    <cdr:to>
      <cdr:x>0.96311</cdr:x>
      <cdr:y>1</cdr:y>
    </cdr:to>
    <cdr:sp macro="" textlink="">
      <cdr:nvSpPr>
        <cdr:cNvPr id="3" name="3 CuadroTexto"/>
        <cdr:cNvSpPr txBox="1"/>
      </cdr:nvSpPr>
      <cdr:spPr>
        <a:xfrm xmlns:a="http://schemas.openxmlformats.org/drawingml/2006/main">
          <a:off x="5095875" y="2266949"/>
          <a:ext cx="1619250" cy="88582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xmlns:a="http://schemas.openxmlformats.org/drawingml/2006/main">
          <a:r>
            <a:rPr lang="es-EC" sz="700" dirty="0" smtClean="0">
              <a:solidFill>
                <a:schemeClr val="tx1"/>
              </a:solidFill>
            </a:rPr>
            <a:t>Los turistas de Sud América y de Norte América ( USA, Canadá, México)  son los principales mercados de turistas del </a:t>
          </a:r>
          <a:r>
            <a:rPr lang="es-EC" sz="700" dirty="0" err="1" smtClean="0">
              <a:solidFill>
                <a:schemeClr val="tx1"/>
              </a:solidFill>
            </a:rPr>
            <a:t>DMQ</a:t>
          </a:r>
          <a:r>
            <a:rPr lang="es-EC" sz="700" dirty="0" smtClean="0">
              <a:solidFill>
                <a:schemeClr val="tx1"/>
              </a:solidFill>
            </a:rPr>
            <a:t> con más de un 60% del total de visitantes, seguidos por los Europeos.</a:t>
          </a:r>
          <a:endParaRPr lang="es-EC" sz="700" dirty="0">
            <a:solidFill>
              <a:schemeClr val="tx1"/>
            </a:solidFill>
          </a:endParaRPr>
        </a:p>
      </cdr:txBody>
    </cdr:sp>
  </cdr:relSizeAnchor>
  <cdr:relSizeAnchor xmlns:cdr="http://schemas.openxmlformats.org/drawingml/2006/chartDrawing">
    <cdr:from>
      <cdr:x>0.00126</cdr:x>
      <cdr:y>0.63207</cdr:y>
    </cdr:from>
    <cdr:to>
      <cdr:x>0.23361</cdr:x>
      <cdr:y>0.90466</cdr:y>
    </cdr:to>
    <cdr:sp macro="" textlink="">
      <cdr:nvSpPr>
        <cdr:cNvPr id="4" name="7 Rectángulo"/>
        <cdr:cNvSpPr/>
      </cdr:nvSpPr>
      <cdr:spPr>
        <a:xfrm xmlns:a="http://schemas.openxmlformats.org/drawingml/2006/main">
          <a:off x="8806" y="1992784"/>
          <a:ext cx="1619969" cy="859402"/>
        </a:xfrm>
        <a:prstGeom xmlns:a="http://schemas.openxmlformats.org/drawingml/2006/main" prst="rect">
          <a:avLst/>
        </a:prstGeom>
      </cdr:spPr>
      <cdr:txBody>
        <a:bodyPr xmlns:a="http://schemas.openxmlformats.org/drawingml/2006/main" wrap="square">
          <a:spAutoFit/>
        </a:bodyPr>
        <a:lstStyle xmlns:a="http://schemas.openxmlformats.org/drawingml/2006/main">
          <a:defPPr>
            <a:defRPr lang="es-EC"/>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xmlns:a="http://schemas.openxmlformats.org/drawingml/2006/main">
          <a:r>
            <a:rPr lang="es-EC" sz="700" dirty="0" smtClean="0">
              <a:latin typeface="+mn-lt"/>
            </a:rPr>
            <a:t>Los turistas de nacionalidad Estado </a:t>
          </a:r>
          <a:r>
            <a:rPr lang="es-EC" sz="700" dirty="0" err="1" smtClean="0">
              <a:latin typeface="+mn-lt"/>
            </a:rPr>
            <a:t>Unidense</a:t>
          </a:r>
          <a:r>
            <a:rPr lang="es-EC" sz="700" dirty="0" smtClean="0">
              <a:latin typeface="+mn-lt"/>
            </a:rPr>
            <a:t> que llegan al DMQ conforman un 22% del total de visitantes en 2015 (e), el mercado Venezolano y Colombiano un 9%, Ecuatorianos (no residentes) son un 9% y Españoles un 6% .</a:t>
          </a:r>
          <a:endParaRPr lang="es-EC" sz="700" dirty="0">
            <a:latin typeface="+mn-lt"/>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BANDA/Desktop/RESPALDOS%20RBANDA/PLANIFICACION/Estadisticas%20y%20Datos/Datos%20QT/Quito%20en%20cifras/UIO%20en%20cifras%202015%20CALIDAD%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BANDA.QUITO-TURISMO/Desktop/4%20EGM%202014%20lugares%20visitados%20y%20cruce%20vaiables%20por%20nacionalida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banda/Desktop/RESPALDOS%20RBANDA/PLANIFICACION/Estadisticas%20y%20Datos/Datos%20Aeropuerto%20NAIQ/AMS%202014/2014-11%20ESTAD&#205;STICAS%20NOVIEMBRE%20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banda/Desktop/RESPALDOS%20RBANDA/PLANIFICACION/Estadisticas%20y%20Datos/Datos%20Aeropuerto%20NAIQ/AMS%202015/Datos_Aeropuerto_a_ENE_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RBANDA.QUITO-TURISMO/Desktop/RESPALDOS%20RBANDA/PLANIFICACION/Estadisticas%20y%20Datos/Datos%20Aeropuerto%20NAIQ/AMS%202015/08%20Datos_Aeropuerto_a_MAY_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RBANDA.QUITO-TURISMO/Desktop/AEROPUERTO%202015-07%20STATISTICS%20JULIO%2020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RBANDA.QUITO-TURISMO/Desktop/02%20Datos_Aeropuerto_a_NOV_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 contenido"/>
      <sheetName val="Llegadas-Htls vs tur"/>
      <sheetName val="Llegadas"/>
      <sheetName val="Mercados QT"/>
      <sheetName val="Turistas x Nacionalidad"/>
      <sheetName val="Proyecciones llegadas"/>
      <sheetName val="TOH"/>
      <sheetName val="Estancia hotelera"/>
      <sheetName val="Tarifa Promedio Hab ocupada"/>
      <sheetName val="RevPar tar_hab_Disponible"/>
      <sheetName val="establecimientos UIO"/>
      <sheetName val="% y # establecimientos act econ"/>
      <sheetName val="Actividades económicas TUR"/>
      <sheetName val="Transporte"/>
      <sheetName val="Empleos en HTLs"/>
      <sheetName val="HAB disponibles"/>
      <sheetName val="Aloj_#_plazas"/>
      <sheetName val="Aloj_#_categorias"/>
      <sheetName val="Aloj-categoria_hist"/>
      <sheetName val="perfil-mas visitado-2014"/>
      <sheetName val="perfil-mas visitado-2015"/>
      <sheetName val="perfil-Alrededores-2014"/>
      <sheetName val="perfil-Alrededor_parroquia-2015"/>
      <sheetName val="Perfil-otras-cyties-2015"/>
      <sheetName val="perfil-otras ciudades no UIO"/>
      <sheetName val="perfil-Estadia 2008-2014"/>
      <sheetName val="perfil-Gasto_total 2008-2014"/>
      <sheetName val="perfil-Gasto_diario 2008-2014"/>
      <sheetName val="perfil-Dist_Gasto 2008-2014"/>
      <sheetName val="perfil-Ingre_divisa_2008-2014"/>
      <sheetName val="perfil-Nvl_Edu 2014"/>
      <sheetName val="perfil-Edad 2014"/>
      <sheetName val="perfil-Motivo Viaje 2014"/>
      <sheetName val="perfil-Razon llegada 2014"/>
      <sheetName val="perfil-Medio Info 2014"/>
      <sheetName val="perfil-viaja con 2014"/>
      <sheetName val="perfil-Organiza viaje 2014"/>
      <sheetName val="perfil-Actividad 2012-2013"/>
      <sheetName val="perfil-Satisfaccion 2012-2013"/>
      <sheetName val="perfil-recomendarian 2014"/>
      <sheetName val="perfil-Hospedaje tipo 2014"/>
      <sheetName val="Negocios 2012-2013"/>
      <sheetName val="Llegadas LA"/>
      <sheetName val="% incremento llegadas LA"/>
      <sheetName val="% variación gasto LA"/>
      <sheetName val="llegadas EC 2014"/>
      <sheetName val="Apto Arrib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8">
          <cell r="D8">
            <v>2533</v>
          </cell>
          <cell r="E8">
            <v>3014</v>
          </cell>
          <cell r="F8">
            <v>2719</v>
          </cell>
          <cell r="G8">
            <v>2924</v>
          </cell>
          <cell r="H8">
            <v>3503</v>
          </cell>
          <cell r="I8">
            <v>4488</v>
          </cell>
          <cell r="J8">
            <v>4909</v>
          </cell>
        </row>
      </sheetData>
      <sheetData sheetId="13" refreshError="1"/>
      <sheetData sheetId="14" refreshError="1"/>
      <sheetData sheetId="15" refreshError="1"/>
      <sheetData sheetId="16" refreshError="1"/>
      <sheetData sheetId="17">
        <row r="1">
          <cell r="C1" t="str">
            <v>LUJO</v>
          </cell>
          <cell r="D1" t="str">
            <v>PRIMERA</v>
          </cell>
          <cell r="E1" t="str">
            <v>SEGUNDA</v>
          </cell>
          <cell r="F1" t="str">
            <v>TERCERA</v>
          </cell>
          <cell r="G1" t="str">
            <v>CUARTA</v>
          </cell>
          <cell r="I1" t="str">
            <v>CENTRO TURÍSTICO COMUNITARIO</v>
          </cell>
        </row>
        <row r="2">
          <cell r="J2">
            <v>1</v>
          </cell>
        </row>
        <row r="3">
          <cell r="J3">
            <v>6</v>
          </cell>
        </row>
        <row r="4">
          <cell r="J4">
            <v>3</v>
          </cell>
        </row>
        <row r="5">
          <cell r="J5">
            <v>0</v>
          </cell>
        </row>
        <row r="6">
          <cell r="J6">
            <v>0</v>
          </cell>
        </row>
        <row r="7">
          <cell r="J7">
            <v>0</v>
          </cell>
        </row>
        <row r="8">
          <cell r="J8">
            <v>0</v>
          </cell>
        </row>
        <row r="9">
          <cell r="J9">
            <v>252</v>
          </cell>
        </row>
        <row r="10">
          <cell r="J10">
            <v>167</v>
          </cell>
        </row>
        <row r="11">
          <cell r="J11">
            <v>27</v>
          </cell>
        </row>
        <row r="12">
          <cell r="J12">
            <v>66</v>
          </cell>
        </row>
        <row r="13">
          <cell r="J13">
            <v>3</v>
          </cell>
        </row>
        <row r="14">
          <cell r="J14">
            <v>23</v>
          </cell>
        </row>
        <row r="15">
          <cell r="J15">
            <v>41</v>
          </cell>
        </row>
        <row r="16">
          <cell r="J16">
            <v>0</v>
          </cell>
        </row>
        <row r="17">
          <cell r="J17">
            <v>129</v>
          </cell>
        </row>
        <row r="18">
          <cell r="J18">
            <v>5</v>
          </cell>
        </row>
        <row r="19">
          <cell r="J19">
            <v>1</v>
          </cell>
        </row>
        <row r="20">
          <cell r="J20">
            <v>1</v>
          </cell>
        </row>
        <row r="21">
          <cell r="J21">
            <v>1</v>
          </cell>
        </row>
        <row r="22">
          <cell r="J22">
            <v>726</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2 Visitas lugares  Quito 2014"/>
      <sheetName val="3 Visitas parroquias 2014"/>
      <sheetName val="4 Visitas a Q y otras ciudades"/>
      <sheetName val="5 Turistas x preferenc cercania"/>
      <sheetName val="6 Pais nacionalidad"/>
      <sheetName val="7 Pais por tipo estancia"/>
      <sheetName val="8 Pais- por alojamiento"/>
      <sheetName val="9 Pais razón  de llegada"/>
      <sheetName val="10 Indicadores recomendados"/>
    </sheetNames>
    <sheetDataSet>
      <sheetData sheetId="0"/>
      <sheetData sheetId="1"/>
      <sheetData sheetId="2"/>
      <sheetData sheetId="3">
        <row r="5">
          <cell r="D5" t="str">
            <v>Visitas a otras ciudades del Ecuador</v>
          </cell>
        </row>
        <row r="11">
          <cell r="D11" t="str">
            <v>Baños</v>
          </cell>
          <cell r="E11">
            <v>4156</v>
          </cell>
        </row>
        <row r="12">
          <cell r="D12" t="str">
            <v>Cuenca</v>
          </cell>
          <cell r="E12">
            <v>3768</v>
          </cell>
        </row>
        <row r="13">
          <cell r="D13" t="str">
            <v>Ambato</v>
          </cell>
          <cell r="E13">
            <v>3190</v>
          </cell>
        </row>
        <row r="14">
          <cell r="D14" t="str">
            <v>Riobamba</v>
          </cell>
          <cell r="E14">
            <v>2120</v>
          </cell>
        </row>
        <row r="15">
          <cell r="D15" t="str">
            <v>Latacunga</v>
          </cell>
          <cell r="E15">
            <v>1588</v>
          </cell>
        </row>
        <row r="16">
          <cell r="D16" t="str">
            <v>Tena</v>
          </cell>
          <cell r="E16">
            <v>1530</v>
          </cell>
        </row>
        <row r="17">
          <cell r="D17" t="str">
            <v>Santo Domingo de los Tsáchilas</v>
          </cell>
          <cell r="E17">
            <v>1158</v>
          </cell>
        </row>
        <row r="18">
          <cell r="D18" t="str">
            <v>Puerto Ayora</v>
          </cell>
          <cell r="E18">
            <v>1103</v>
          </cell>
        </row>
        <row r="19">
          <cell r="D19" t="str">
            <v>Santa Elena</v>
          </cell>
          <cell r="E19">
            <v>1056</v>
          </cell>
        </row>
        <row r="20">
          <cell r="D20" t="str">
            <v>Salinas</v>
          </cell>
          <cell r="E20">
            <v>895</v>
          </cell>
        </row>
        <row r="21">
          <cell r="D21" t="str">
            <v>Puerto López</v>
          </cell>
          <cell r="E21">
            <v>824</v>
          </cell>
        </row>
        <row r="22">
          <cell r="D22" t="str">
            <v>Guayaquil</v>
          </cell>
          <cell r="E22">
            <v>784</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DEPARTING"/>
      <sheetName val="2DEPARTING GRAPH"/>
      <sheetName val="3ARRIVING"/>
      <sheetName val="4ARRIVING GRAPH"/>
      <sheetName val="5Consolidado"/>
      <sheetName val="6Consolidado GRAPH"/>
      <sheetName val="11 12 13 14 evolution"/>
      <sheetName val="7AIRCRAFT MOVEMENT"/>
      <sheetName val="8AIRCRAFT GRAPH"/>
      <sheetName val="10 CARGO IN"/>
      <sheetName val="11 CARGO IN GRAPH"/>
      <sheetName val="12 CARGO OUT"/>
      <sheetName val="13 CARGO OUT GRAPH"/>
      <sheetName val=" 14 CARGO IN &amp; OUT"/>
      <sheetName val="15 CARGO IN &amp; OUT GRAPH "/>
      <sheetName val="16 PESOS"/>
    </sheetNames>
    <sheetDataSet>
      <sheetData sheetId="0">
        <row r="117">
          <cell r="B117">
            <v>145486</v>
          </cell>
          <cell r="C117">
            <v>129941</v>
          </cell>
          <cell r="D117">
            <v>133174</v>
          </cell>
          <cell r="E117">
            <v>138229</v>
          </cell>
          <cell r="F117">
            <v>142839</v>
          </cell>
          <cell r="G117">
            <v>141832</v>
          </cell>
          <cell r="H117">
            <v>161224</v>
          </cell>
          <cell r="I117">
            <v>157875</v>
          </cell>
          <cell r="J117">
            <v>130493</v>
          </cell>
          <cell r="K117">
            <v>147241</v>
          </cell>
          <cell r="L117">
            <v>143549</v>
          </cell>
          <cell r="M117">
            <v>144449</v>
          </cell>
        </row>
      </sheetData>
      <sheetData sheetId="1" refreshError="1"/>
      <sheetData sheetId="2"/>
      <sheetData sheetId="3" refreshError="1"/>
      <sheetData sheetId="4"/>
      <sheetData sheetId="5" refreshError="1"/>
      <sheetData sheetId="6"/>
      <sheetData sheetId="7"/>
      <sheetData sheetId="8" refreshError="1"/>
      <sheetData sheetId="9"/>
      <sheetData sheetId="10" refreshError="1"/>
      <sheetData sheetId="11"/>
      <sheetData sheetId="12" refreshError="1"/>
      <sheetData sheetId="13"/>
      <sheetData sheetId="14" refreshError="1"/>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DEPARTING"/>
      <sheetName val="2DEPARTING GRAPH"/>
      <sheetName val="3ARRIVING"/>
      <sheetName val="4ARRIVING GRAPH"/>
      <sheetName val="5Consolidado"/>
      <sheetName val="6Consolidado GRAPH"/>
      <sheetName val="11 12 13 14 evolution"/>
      <sheetName val="7AIRCRAFT MOVEMENT"/>
      <sheetName val="8AIRCRAFT GRAPH"/>
      <sheetName val="10 CARGO IN"/>
      <sheetName val="11 CARGO IN GRAPH"/>
      <sheetName val="12 CARGO OUT"/>
      <sheetName val="13 CARGO OUT GRAPH"/>
      <sheetName val=" 14 CARGO IN &amp; OUT"/>
      <sheetName val="15 CARGO IN &amp; OUT GRAPH "/>
      <sheetName val="16 PESOS"/>
    </sheetNames>
    <sheetDataSet>
      <sheetData sheetId="0">
        <row r="128">
          <cell r="B128">
            <v>133067</v>
          </cell>
          <cell r="C128">
            <v>130269</v>
          </cell>
          <cell r="D128">
            <v>134946</v>
          </cell>
          <cell r="E128">
            <v>139241</v>
          </cell>
          <cell r="F128">
            <v>140187</v>
          </cell>
          <cell r="G128">
            <v>132878</v>
          </cell>
          <cell r="H128">
            <v>153419</v>
          </cell>
          <cell r="I128">
            <v>148148</v>
          </cell>
          <cell r="J128">
            <v>133240</v>
          </cell>
          <cell r="K128">
            <v>147734</v>
          </cell>
          <cell r="L128">
            <v>135939</v>
          </cell>
          <cell r="M128">
            <v>141542</v>
          </cell>
        </row>
      </sheetData>
      <sheetData sheetId="1" refreshError="1"/>
      <sheetData sheetId="2"/>
      <sheetData sheetId="3" refreshError="1"/>
      <sheetData sheetId="4"/>
      <sheetData sheetId="5" refreshError="1"/>
      <sheetData sheetId="6"/>
      <sheetData sheetId="7"/>
      <sheetData sheetId="8" refreshError="1"/>
      <sheetData sheetId="9"/>
      <sheetData sheetId="10" refreshError="1"/>
      <sheetData sheetId="11"/>
      <sheetData sheetId="12" refreshError="1"/>
      <sheetData sheetId="13"/>
      <sheetData sheetId="14" refreshError="1"/>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DEPARTING"/>
      <sheetName val="2DEPARTING GRAPH"/>
      <sheetName val="3ARRIVING"/>
      <sheetName val="4ARRIVING GRAPH"/>
      <sheetName val="5Consolidado"/>
      <sheetName val="6Consolidado GRAPH"/>
      <sheetName val="11 12 13 14 evolution"/>
      <sheetName val="7AIRCRAFT MOVEMENT"/>
      <sheetName val="8AIRCRAFT GRAPH"/>
      <sheetName val="10 CARGO IN"/>
      <sheetName val="11 CARGO IN GRAPH"/>
      <sheetName val="12 CARGO OUT"/>
      <sheetName val="13 CARGO OUT GRAPH"/>
      <sheetName val=" 14 CARGO IN &amp; OUT"/>
      <sheetName val="15 CARGO IN &amp; OUT GRAPH "/>
      <sheetName val="16 PESOS"/>
    </sheetNames>
    <sheetDataSet>
      <sheetData sheetId="0">
        <row r="139">
          <cell r="B139">
            <v>121253</v>
          </cell>
          <cell r="C139">
            <v>120630</v>
          </cell>
          <cell r="D139">
            <v>134313</v>
          </cell>
          <cell r="E139">
            <v>135587</v>
          </cell>
          <cell r="F139">
            <v>127799</v>
          </cell>
        </row>
      </sheetData>
      <sheetData sheetId="1" refreshError="1"/>
      <sheetData sheetId="2"/>
      <sheetData sheetId="3" refreshError="1"/>
      <sheetData sheetId="4"/>
      <sheetData sheetId="5" refreshError="1"/>
      <sheetData sheetId="6"/>
      <sheetData sheetId="7"/>
      <sheetData sheetId="8" refreshError="1"/>
      <sheetData sheetId="9"/>
      <sheetData sheetId="10" refreshError="1"/>
      <sheetData sheetId="11"/>
      <sheetData sheetId="12" refreshError="1"/>
      <sheetData sheetId="13"/>
      <sheetData sheetId="14" refreshError="1"/>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DEPARTING"/>
      <sheetName val="2DEPARTING GRAPH"/>
      <sheetName val="3ARRIVING"/>
      <sheetName val="4ARRIVING GRAPH"/>
      <sheetName val="5Consolidado"/>
      <sheetName val="6Consolidado GRAPH"/>
      <sheetName val="11 12 13 14 evolution"/>
      <sheetName val="7AIRCRAFT MOVEMENT"/>
      <sheetName val="8AIRCRAFT GRAPH"/>
      <sheetName val="10 CARGO IN"/>
      <sheetName val="11 CARGO IN GRAPH"/>
      <sheetName val="12 CARGO OUT"/>
      <sheetName val="13 CARGO OUT GRAPH"/>
      <sheetName val=" 14 CARGO IN &amp; OUT"/>
      <sheetName val="15 CARGO IN &amp; OUT GRAPH "/>
      <sheetName val="16 PESOS"/>
    </sheetNames>
    <sheetDataSet>
      <sheetData sheetId="0">
        <row r="139">
          <cell r="H139">
            <v>140436</v>
          </cell>
        </row>
      </sheetData>
      <sheetData sheetId="1" refreshError="1"/>
      <sheetData sheetId="2"/>
      <sheetData sheetId="3" refreshError="1"/>
      <sheetData sheetId="4"/>
      <sheetData sheetId="5" refreshError="1"/>
      <sheetData sheetId="6"/>
      <sheetData sheetId="7"/>
      <sheetData sheetId="8" refreshError="1"/>
      <sheetData sheetId="9"/>
      <sheetData sheetId="10" refreshError="1"/>
      <sheetData sheetId="11"/>
      <sheetData sheetId="12" refreshError="1"/>
      <sheetData sheetId="13"/>
      <sheetData sheetId="14" refreshError="1"/>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DEPARTING"/>
      <sheetName val="2DEPARTING GRAPH"/>
      <sheetName val="3ARRIVING"/>
      <sheetName val="4ARRIVING GRAPH"/>
      <sheetName val="5Consolidado"/>
      <sheetName val="6Consolidado GRAPH"/>
      <sheetName val="11 12 13 14 evolution"/>
      <sheetName val="7AIRCRAFT MOVEMENT"/>
      <sheetName val="8AIRCRAFT GRAPH"/>
      <sheetName val="10 CARGO IN"/>
      <sheetName val="11 CARGO IN GRAPH"/>
      <sheetName val="12 CARGO OUT"/>
      <sheetName val="13 CARGO OUT GRAPH"/>
      <sheetName val=" 14 CARGO IN &amp; OUT"/>
      <sheetName val="15 CARGO IN &amp; OUT GRAPH "/>
      <sheetName val="16 PESOS"/>
    </sheetNames>
    <sheetDataSet>
      <sheetData sheetId="0">
        <row r="139">
          <cell r="K139">
            <v>130906</v>
          </cell>
          <cell r="L139">
            <v>118136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rbanda" refreshedDate="42083.687345138889" createdVersion="5" refreshedVersion="5" minRefreshableVersion="3" recordCount="32">
  <cacheSource type="worksheet">
    <worksheetSource name="Tabla2"/>
  </cacheSource>
  <cacheFields count="9">
    <cacheField name="Actividad Económica" numFmtId="0">
      <sharedItems containsBlank="1" count="8">
        <s v="ALIMENTOS Y BEBIDAS "/>
        <s v="ALOJAMIENTO "/>
        <s v="RECREACIÓN DIVERSIÓN Y ESPARCIMIENTO"/>
        <s v="AGENCIA DE VIAJES Y TURISMO"/>
        <s v="TRANSPORTE TURISTICO"/>
        <s v="CASINOS Y SALAS DE JUEGO"/>
        <m/>
        <s v=" ALIMENTOS Y BEBIDAS " u="1"/>
      </sharedItems>
    </cacheField>
    <cacheField name="TIPO" numFmtId="0">
      <sharedItems count="32">
        <s v="BAR"/>
        <s v="CAFETERÍAS"/>
        <s v="FUENTES DE SODA"/>
        <s v="RESTAURANTE"/>
        <s v="ALBERGUE"/>
        <s v="APARTAMENTO TURISTICO"/>
        <s v="CABAÑAS"/>
        <s v="HOSTALES"/>
        <s v="HOSTERIAS"/>
        <s v="HOTELES"/>
        <s v="MOTELES"/>
        <s v="PENSIONES"/>
        <s v="BOLERA"/>
        <s v="CENTRO DE CONVENCIONES"/>
        <s v="CENTRO DE RECREACIÓN TURISTICA"/>
        <s v="DISCOTECAS"/>
        <s v="ORGANIZADORES DE EVENTOS, CONGRESOS Y CONVENCIONES "/>
        <s v="PEÑAS"/>
        <s v="PISTA DE PATINAJE"/>
        <s v="SALAS DE BAILE"/>
        <s v="SALAS DE RECEPCIONES Y BANQUETES"/>
        <s v="TERMAS Y BALNEARIOS"/>
        <s v="DUALIDAD"/>
        <s v="INTERNACIONAL"/>
        <s v="MAYORISTA"/>
        <s v="OPERADORA"/>
        <s v="RENT A CAR"/>
        <s v="TRANSPORTE AEREO"/>
        <s v="TRANSPORTE TERRESTRE"/>
        <s v="CASINOS"/>
        <s v="SALAS DE JUEGO"/>
        <s v="Totales"/>
      </sharedItems>
    </cacheField>
    <cacheField name="2008" numFmtId="1">
      <sharedItems containsSemiMixedTypes="0" containsString="0" containsNumber="1" containsInteger="1" minValue="0" maxValue="2533"/>
    </cacheField>
    <cacheField name="2009" numFmtId="0">
      <sharedItems containsSemiMixedTypes="0" containsString="0" containsNumber="1" containsInteger="1" minValue="0" maxValue="3014"/>
    </cacheField>
    <cacheField name="2010" numFmtId="0">
      <sharedItems containsSemiMixedTypes="0" containsString="0" containsNumber="1" containsInteger="1" minValue="0" maxValue="2719"/>
    </cacheField>
    <cacheField name="2011" numFmtId="0">
      <sharedItems containsSemiMixedTypes="0" containsString="0" containsNumber="1" containsInteger="1" minValue="0" maxValue="2924"/>
    </cacheField>
    <cacheField name="2012" numFmtId="0">
      <sharedItems containsSemiMixedTypes="0" containsString="0" containsNumber="1" containsInteger="1" minValue="0" maxValue="3514"/>
    </cacheField>
    <cacheField name="2013" numFmtId="0">
      <sharedItems containsSemiMixedTypes="0" containsString="0" containsNumber="1" containsInteger="1" minValue="0" maxValue="4488" count="26">
        <n v="255"/>
        <n v="286"/>
        <n v="476"/>
        <n v="2004"/>
        <n v="2"/>
        <n v="6"/>
        <n v="4"/>
        <n v="293"/>
        <n v="15"/>
        <n v="86"/>
        <n v="38"/>
        <n v="141"/>
        <n v="3"/>
        <n v="98"/>
        <n v="1"/>
        <n v="27"/>
        <n v="5"/>
        <n v="187"/>
        <n v="115"/>
        <n v="63"/>
        <n v="266"/>
        <n v="23"/>
        <n v="29"/>
        <n v="48"/>
        <n v="0"/>
        <n v="4488"/>
      </sharedItems>
    </cacheField>
    <cacheField name="2014" numFmtId="0">
      <sharedItems containsSemiMixedTypes="0" containsString="0" containsNumber="1" containsInteger="1" minValue="0" maxValue="4909" count="25">
        <n v="279"/>
        <n v="320"/>
        <n v="568"/>
        <n v="2149"/>
        <n v="2"/>
        <n v="6"/>
        <n v="4"/>
        <n v="324"/>
        <n v="21"/>
        <n v="88"/>
        <n v="40"/>
        <n v="157"/>
        <n v="5"/>
        <n v="116"/>
        <n v="3"/>
        <n v="27"/>
        <n v="212"/>
        <n v="114"/>
        <n v="72"/>
        <n v="281"/>
        <n v="22"/>
        <n v="28"/>
        <n v="51"/>
        <n v="0"/>
        <n v="4909"/>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Rubén Banda" refreshedDate="42264.670185763891" createdVersion="5" refreshedVersion="5" minRefreshableVersion="3" recordCount="42">
  <cacheSource type="worksheet">
    <worksheetSource ref="C7:F49" sheet="perfil-mas visitado-2014"/>
  </cacheSource>
  <cacheFields count="4">
    <cacheField name="LUGAR GENERAL" numFmtId="0">
      <sharedItems count="9">
        <s v="1. CENTRO HISTÓRICO"/>
        <s v="2. LA MARISCAL"/>
        <s v="3. LOS MIRADORES"/>
        <s v="4. IGLESIAS, MUSEOS, TEATROS"/>
        <s v="5. PARQUES"/>
        <s v="6. CENTROS COMERCIALES"/>
        <s v="7. BARRIOS TRADICIONALES"/>
        <s v="8. CENTROS DEPORTIVOS"/>
        <s v="9. Restaurantes"/>
      </sharedItems>
    </cacheField>
    <cacheField name="Lugar visitado en Quito _x000a_ESPECIFICO" numFmtId="0">
      <sharedItems count="43">
        <s v="1-Centro histórico per se "/>
        <s v="1-El Panecillo"/>
        <s v="1-La Ronda"/>
        <s v="1-Plaza Independencia"/>
        <s v="1-La Basílica"/>
        <s v="1-La Catedral"/>
        <s v="1-Casco colonial"/>
        <s v="1-Plaza S. Francisco"/>
        <s v="1-Plaza Sto. Domingo"/>
        <s v="1-Museo Cera"/>
        <s v="1-Museo BCE"/>
        <s v="1-Compañía de Jesús"/>
        <s v="1-Plaza del Teatro"/>
        <s v="2-La Mariscal"/>
        <s v="2-Plaza Foch - Zona rosa"/>
        <s v="2-Mercado artesanal"/>
        <s v="3-Teleférico"/>
        <s v="3-Itchimbía/Palacio de Cristal"/>
        <s v="3-Cima de La Libertad"/>
        <s v="3-Museo agua"/>
        <s v="3-Ruco Pichincha"/>
        <s v="3-Guápulo"/>
        <s v="4-Iglesias"/>
        <s v="4-Museos"/>
        <s v="4-Museo Guayasamin"/>
        <s v="4-La Capilla del Hombre"/>
        <s v="4-Casa de la Cultura"/>
        <s v="4-Teatros"/>
        <s v="5-Parques"/>
        <s v="5-La Carolina"/>
        <s v="5-El Ejido"/>
        <s v="5-Jardín Botánico"/>
        <s v="6-Centros comerciales"/>
        <s v="6-Quicentro"/>
        <s v="6-El Recreo"/>
        <s v="6-CCI"/>
        <s v="7-Villaflora"/>
        <s v="7-La Floresta"/>
        <s v="7-Otros"/>
        <s v="8-Estadio La liga"/>
        <s v="8-Estadio Atahualpa"/>
        <s v="9. Restaurantes"/>
        <s v="1-Centro histórico" u="1"/>
      </sharedItems>
    </cacheField>
    <cacheField name="Visitas de turistas" numFmtId="3">
      <sharedItems containsSemiMixedTypes="0" containsString="0" containsNumber="1" minValue="15.896552" maxValue="29411.041913000045"/>
    </cacheField>
    <cacheField name="Porcentaje en el total" numFmtId="0">
      <sharedItems containsString="0" containsBlank="1" containsNumber="1" minValue="1.6008208295248325E-2" maxValue="29.617623062132186"/>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Rubén Banda" refreshedDate="42332.506713773146" createdVersion="5" refreshedVersion="5" minRefreshableVersion="3" recordCount="46">
  <cacheSource type="worksheet">
    <worksheetSource ref="C7:F53" sheet="perfil-mas visitado-2015"/>
  </cacheSource>
  <cacheFields count="4">
    <cacheField name="LUGAR GENERAL" numFmtId="0">
      <sharedItems count="9">
        <s v="1. CENTRO HISTÓRICO"/>
        <s v="2. LA MARISCAL"/>
        <s v="3. LOS MIRADORES"/>
        <s v="4. IGLESIAS, MUSEOS, TEATROS"/>
        <s v="5. PARQUES"/>
        <s v="6. CENTROS DEPORTIVOS"/>
        <s v="8. CENTROS DEPORTIVOS"/>
        <s v="7. BARRIOS TRADICIONALES"/>
        <s v="8. OTROS LUGARES NE"/>
      </sharedItems>
    </cacheField>
    <cacheField name="Lugar visitado en Quito _x000a_ESPECIFICO" numFmtId="0">
      <sharedItems count="46">
        <s v="1 Centro histórico"/>
        <s v="1 La Ronda"/>
        <s v="1 Compañía de Jesús"/>
        <s v="1 La Catedral"/>
        <s v="1 San Francisco"/>
        <s v="1 La Basílica"/>
        <s v="1 Museo de la Ciudad"/>
        <s v="1 Plaza de la Independencia / Palacio de Carondelet"/>
        <s v="1 Museo del agua"/>
        <s v="1 Museo de cera"/>
        <s v="1 Museo del Banco Central del Ecuador"/>
        <s v="1 La Merced"/>
        <s v="1 Plaza del Teatro"/>
        <s v="1 Sto. Domingo"/>
        <s v="1 Teatro Sucre"/>
        <s v="1 El Carmen Alto"/>
        <s v="1 Cima de la Libertad"/>
        <s v="2 Plaza Foch - zona rosa"/>
        <s v="2 La Mariscal"/>
        <s v="2 Mercado artesanal"/>
        <s v="2 Otro lugar"/>
        <s v="3 Teleférico"/>
        <s v="3 El Panecillo"/>
        <s v="3 Itchimbia"/>
        <s v="3 Guápulo"/>
        <s v="3 Otro"/>
        <s v="4 Museo Guayasamín / Capilla del Hombre"/>
        <s v="4 Otros museos"/>
        <s v="4 Otras iglesias"/>
        <s v="4 Casa de la Cultura"/>
        <s v="4 Intiñán"/>
        <s v="5 El Ejido"/>
        <s v="5 La Carolina"/>
        <s v="5 Jardín Botánico"/>
        <s v="5 Parque Metropolitano"/>
        <s v="5 Otros parque y plazas"/>
        <s v="6 Estadio Atahualpa"/>
        <s v="6 Coliseo Rumiñahui"/>
        <s v="6 Estadio de Liga"/>
        <s v="6 Otros centros deportivos"/>
        <s v="6 Cines"/>
        <s v="7 Villaflora"/>
        <s v="7 San Marcos"/>
        <s v="7 La Floresta"/>
        <s v="7 Otros barrios"/>
        <s v="8 Otros Lugares NE"/>
      </sharedItems>
    </cacheField>
    <cacheField name="Visitas de turistas" numFmtId="3">
      <sharedItems containsSemiMixedTypes="0" containsString="0" containsNumber="1" minValue="43" maxValue="34698.041399999966"/>
    </cacheField>
    <cacheField name="Porcentaje en el total" numFmtId="166">
      <sharedItems containsSemiMixedTypes="0" containsString="0" containsNumber="1" minValue="3.6669700369739512E-4" maxValue="0.2958992515243757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2">
  <r>
    <x v="0"/>
    <x v="0"/>
    <n v="91"/>
    <n v="112"/>
    <n v="83"/>
    <n v="111"/>
    <n v="159"/>
    <x v="0"/>
    <x v="0"/>
  </r>
  <r>
    <x v="0"/>
    <x v="1"/>
    <n v="125"/>
    <n v="145"/>
    <n v="183"/>
    <n v="130"/>
    <n v="188"/>
    <x v="1"/>
    <x v="1"/>
  </r>
  <r>
    <x v="0"/>
    <x v="2"/>
    <n v="123"/>
    <n v="170"/>
    <n v="119"/>
    <n v="270"/>
    <n v="352"/>
    <x v="2"/>
    <x v="2"/>
  </r>
  <r>
    <x v="0"/>
    <x v="3"/>
    <n v="1096"/>
    <n v="1328"/>
    <n v="1191"/>
    <n v="1241"/>
    <n v="1546"/>
    <x v="3"/>
    <x v="3"/>
  </r>
  <r>
    <x v="1"/>
    <x v="4"/>
    <n v="3"/>
    <n v="4"/>
    <n v="3"/>
    <n v="4"/>
    <n v="3"/>
    <x v="4"/>
    <x v="4"/>
  </r>
  <r>
    <x v="1"/>
    <x v="5"/>
    <n v="8"/>
    <n v="10"/>
    <n v="10"/>
    <n v="7"/>
    <n v="5"/>
    <x v="5"/>
    <x v="5"/>
  </r>
  <r>
    <x v="1"/>
    <x v="6"/>
    <n v="1"/>
    <n v="1"/>
    <n v="2"/>
    <n v="1"/>
    <n v="2"/>
    <x v="6"/>
    <x v="6"/>
  </r>
  <r>
    <x v="1"/>
    <x v="7"/>
    <n v="214"/>
    <n v="234"/>
    <n v="232"/>
    <n v="243"/>
    <n v="267"/>
    <x v="7"/>
    <x v="7"/>
  </r>
  <r>
    <x v="1"/>
    <x v="8"/>
    <n v="14"/>
    <n v="18"/>
    <n v="14"/>
    <n v="14"/>
    <n v="14"/>
    <x v="8"/>
    <x v="8"/>
  </r>
  <r>
    <x v="1"/>
    <x v="9"/>
    <n v="76"/>
    <n v="79"/>
    <n v="77"/>
    <n v="80"/>
    <n v="74"/>
    <x v="9"/>
    <x v="9"/>
  </r>
  <r>
    <x v="1"/>
    <x v="10"/>
    <n v="24"/>
    <n v="31"/>
    <n v="34"/>
    <n v="33"/>
    <n v="35"/>
    <x v="10"/>
    <x v="10"/>
  </r>
  <r>
    <x v="1"/>
    <x v="11"/>
    <n v="86"/>
    <n v="99"/>
    <n v="90"/>
    <n v="93"/>
    <n v="96"/>
    <x v="11"/>
    <x v="11"/>
  </r>
  <r>
    <x v="2"/>
    <x v="12"/>
    <n v="2"/>
    <n v="2"/>
    <n v="2"/>
    <n v="2"/>
    <n v="2"/>
    <x v="12"/>
    <x v="4"/>
  </r>
  <r>
    <x v="2"/>
    <x v="13"/>
    <n v="1"/>
    <n v="1"/>
    <n v="1"/>
    <n v="1"/>
    <n v="1"/>
    <x v="12"/>
    <x v="6"/>
  </r>
  <r>
    <x v="2"/>
    <x v="14"/>
    <n v="1"/>
    <n v="3"/>
    <n v="3"/>
    <n v="3"/>
    <n v="0"/>
    <x v="6"/>
    <x v="12"/>
  </r>
  <r>
    <x v="2"/>
    <x v="15"/>
    <n v="30"/>
    <n v="33"/>
    <n v="26"/>
    <n v="33"/>
    <n v="44"/>
    <x v="13"/>
    <x v="13"/>
  </r>
  <r>
    <x v="2"/>
    <x v="16"/>
    <n v="0"/>
    <n v="0"/>
    <n v="0"/>
    <n v="0"/>
    <n v="1"/>
    <x v="14"/>
    <x v="4"/>
  </r>
  <r>
    <x v="2"/>
    <x v="17"/>
    <n v="4"/>
    <n v="5"/>
    <n v="4"/>
    <n v="4"/>
    <n v="4"/>
    <x v="6"/>
    <x v="6"/>
  </r>
  <r>
    <x v="2"/>
    <x v="18"/>
    <n v="1"/>
    <n v="1"/>
    <n v="1"/>
    <n v="1"/>
    <n v="1"/>
    <x v="12"/>
    <x v="14"/>
  </r>
  <r>
    <x v="2"/>
    <x v="19"/>
    <n v="10"/>
    <n v="11"/>
    <n v="8"/>
    <n v="6"/>
    <n v="5"/>
    <x v="12"/>
    <x v="14"/>
  </r>
  <r>
    <x v="2"/>
    <x v="20"/>
    <n v="29"/>
    <n v="33"/>
    <n v="28"/>
    <n v="33"/>
    <n v="32"/>
    <x v="15"/>
    <x v="15"/>
  </r>
  <r>
    <x v="2"/>
    <x v="21"/>
    <n v="7"/>
    <n v="12"/>
    <n v="12"/>
    <n v="13"/>
    <n v="10"/>
    <x v="16"/>
    <x v="12"/>
  </r>
  <r>
    <x v="3"/>
    <x v="22"/>
    <n v="111"/>
    <n v="131"/>
    <n v="131"/>
    <n v="148"/>
    <n v="165"/>
    <x v="17"/>
    <x v="16"/>
  </r>
  <r>
    <x v="3"/>
    <x v="23"/>
    <n v="127"/>
    <n v="133"/>
    <n v="103"/>
    <n v="103"/>
    <n v="103"/>
    <x v="18"/>
    <x v="17"/>
  </r>
  <r>
    <x v="3"/>
    <x v="24"/>
    <n v="36"/>
    <n v="48"/>
    <n v="42"/>
    <n v="47"/>
    <n v="54"/>
    <x v="19"/>
    <x v="18"/>
  </r>
  <r>
    <x v="3"/>
    <x v="25"/>
    <n v="182"/>
    <n v="210"/>
    <n v="188"/>
    <n v="215"/>
    <n v="242"/>
    <x v="20"/>
    <x v="19"/>
  </r>
  <r>
    <x v="4"/>
    <x v="26"/>
    <n v="19"/>
    <n v="19"/>
    <n v="13"/>
    <n v="14"/>
    <n v="21"/>
    <x v="21"/>
    <x v="20"/>
  </r>
  <r>
    <x v="4"/>
    <x v="27"/>
    <n v="29"/>
    <n v="30"/>
    <n v="26"/>
    <n v="29"/>
    <n v="47"/>
    <x v="22"/>
    <x v="21"/>
  </r>
  <r>
    <x v="4"/>
    <x v="28"/>
    <n v="70"/>
    <n v="99"/>
    <n v="82"/>
    <n v="35"/>
    <n v="30"/>
    <x v="23"/>
    <x v="22"/>
  </r>
  <r>
    <x v="5"/>
    <x v="29"/>
    <n v="8"/>
    <n v="9"/>
    <n v="7"/>
    <n v="6"/>
    <n v="7"/>
    <x v="24"/>
    <x v="23"/>
  </r>
  <r>
    <x v="5"/>
    <x v="30"/>
    <n v="5"/>
    <n v="3"/>
    <n v="4"/>
    <n v="4"/>
    <n v="4"/>
    <x v="24"/>
    <x v="23"/>
  </r>
  <r>
    <x v="6"/>
    <x v="31"/>
    <n v="2533"/>
    <n v="3014"/>
    <n v="2719"/>
    <n v="2924"/>
    <n v="3514"/>
    <x v="25"/>
    <x v="24"/>
  </r>
</pivotCacheRecords>
</file>

<file path=xl/pivotCache/pivotCacheRecords2.xml><?xml version="1.0" encoding="utf-8"?>
<pivotCacheRecords xmlns="http://schemas.openxmlformats.org/spreadsheetml/2006/main" xmlns:r="http://schemas.openxmlformats.org/officeDocument/2006/relationships" count="42">
  <r>
    <x v="0"/>
    <x v="0"/>
    <n v="29411.041913000045"/>
    <n v="29.617623062132186"/>
  </r>
  <r>
    <x v="0"/>
    <x v="1"/>
    <n v="9514.6170919999986"/>
    <n v="9.5814471124471456"/>
  </r>
  <r>
    <x v="0"/>
    <x v="2"/>
    <n v="5464.4764319999995"/>
    <n v="5.5028585411434738"/>
  </r>
  <r>
    <x v="0"/>
    <x v="3"/>
    <n v="2471.8032770000004"/>
    <n v="2.4891650543522523"/>
  </r>
  <r>
    <x v="0"/>
    <x v="4"/>
    <n v="1685.981712"/>
    <n v="1.6978239323644131"/>
  </r>
  <r>
    <x v="0"/>
    <x v="5"/>
    <n v="1214.540039"/>
    <n v="1.2230708852605914"/>
  </r>
  <r>
    <x v="0"/>
    <x v="6"/>
    <n v="967.48773800000004"/>
    <n v="0.97428330577616074"/>
  </r>
  <r>
    <x v="0"/>
    <x v="7"/>
    <n v="1118.7420910000001"/>
    <n v="1.1266000590184375"/>
  </r>
  <r>
    <x v="0"/>
    <x v="8"/>
    <n v="819.64702899999997"/>
    <n v="0.82540417373613129"/>
  </r>
  <r>
    <x v="0"/>
    <x v="9"/>
    <n v="284.367187"/>
    <n v="0.28636456269446559"/>
  </r>
  <r>
    <x v="0"/>
    <x v="10"/>
    <n v="169.15391700000001"/>
    <n v="0.1703420425569738"/>
  </r>
  <r>
    <x v="0"/>
    <x v="11"/>
    <n v="69.149977000000007"/>
    <n v="6.9635681714351083E-2"/>
  </r>
  <r>
    <x v="0"/>
    <x v="12"/>
    <n v="18.447514000000002"/>
    <n v="1.8577088078063072E-2"/>
  </r>
  <r>
    <x v="1"/>
    <x v="13"/>
    <n v="2506.5502699999997"/>
    <n v="2.5241561078572845"/>
  </r>
  <r>
    <x v="1"/>
    <x v="14"/>
    <n v="5482.0315639999999"/>
    <n v="5.5205369791913341"/>
  </r>
  <r>
    <x v="1"/>
    <x v="15"/>
    <n v="1341.6920639999998"/>
    <n v="1.3511160173975869"/>
  </r>
  <r>
    <x v="2"/>
    <x v="16"/>
    <n v="10157.792446999996"/>
    <n v="10.229140087201058"/>
  </r>
  <r>
    <x v="2"/>
    <x v="17"/>
    <n v="1306.8444010000001"/>
    <n v="1.3160235867933519"/>
  </r>
  <r>
    <x v="2"/>
    <x v="18"/>
    <n v="240.88082400000002"/>
    <n v="0.24257275445159759"/>
  </r>
  <r>
    <x v="2"/>
    <x v="19"/>
    <n v="812.59147400000006"/>
    <n v="0.81829906099982352"/>
  </r>
  <r>
    <x v="2"/>
    <x v="20"/>
    <n v="43"/>
    <n v="4.3629896921084106E-2"/>
  </r>
  <r>
    <x v="2"/>
    <x v="21"/>
    <n v="66"/>
    <n v="6.6492717728562314E-2"/>
  </r>
  <r>
    <x v="3"/>
    <x v="22"/>
    <n v="4370.0814010000004"/>
    <n v="4.4007765542111672"/>
  </r>
  <r>
    <x v="3"/>
    <x v="23"/>
    <n v="2093.2561380000002"/>
    <n v="2.1079590261090004"/>
  </r>
  <r>
    <x v="3"/>
    <x v="24"/>
    <n v="535.708485"/>
    <n v="0.53947126480081431"/>
  </r>
  <r>
    <x v="3"/>
    <x v="25"/>
    <n v="377.79542900000001"/>
    <n v="0.38044903828356619"/>
  </r>
  <r>
    <x v="3"/>
    <x v="26"/>
    <n v="207.87492700000001"/>
    <n v="0.2093350262859229"/>
  </r>
  <r>
    <x v="3"/>
    <x v="27"/>
    <n v="136.25264900000002"/>
    <n v="0.13720967829824726"/>
  </r>
  <r>
    <x v="4"/>
    <x v="28"/>
    <n v="2945.768176"/>
    <n v="2.9664590504231194"/>
  </r>
  <r>
    <x v="4"/>
    <x v="29"/>
    <n v="2961.4981559999997"/>
    <n v="2.9822995167280189"/>
  </r>
  <r>
    <x v="4"/>
    <x v="30"/>
    <n v="697.61716300000001"/>
    <n v="0.70251717829402271"/>
  </r>
  <r>
    <x v="4"/>
    <x v="31"/>
    <n v="298.87879399999997"/>
    <n v="0.30097809823064869"/>
  </r>
  <r>
    <x v="5"/>
    <x v="32"/>
    <n v="7618.2057220000006"/>
    <n v="7.6717154785407988"/>
  </r>
  <r>
    <x v="5"/>
    <x v="33"/>
    <n v="958.62594300000012"/>
    <n v="0.96535926613348944"/>
  </r>
  <r>
    <x v="5"/>
    <x v="34"/>
    <n v="408.87559199999998"/>
    <n v="0.41174750622518458"/>
  </r>
  <r>
    <x v="5"/>
    <x v="35"/>
    <n v="43.325581"/>
    <n v="4.3629896921084106E-2"/>
  </r>
  <r>
    <x v="6"/>
    <x v="36"/>
    <n v="176.86574100000001"/>
    <n v="0.1781080338819036"/>
  </r>
  <r>
    <x v="6"/>
    <x v="37"/>
    <n v="53.253425"/>
    <n v="5.3627473419102754E-2"/>
  </r>
  <r>
    <x v="6"/>
    <x v="38"/>
    <n v="53.253425"/>
    <m/>
  </r>
  <r>
    <x v="7"/>
    <x v="39"/>
    <n v="115.076954"/>
    <n v="0.11588524666322043"/>
  </r>
  <r>
    <x v="7"/>
    <x v="40"/>
    <n v="15.896552"/>
    <n v="1.6008208295248325E-2"/>
  </r>
  <r>
    <x v="8"/>
    <x v="41"/>
    <n v="67.20225099999999"/>
    <n v="6.7674275019989238E-2"/>
  </r>
</pivotCacheRecords>
</file>

<file path=xl/pivotCache/pivotCacheRecords3.xml><?xml version="1.0" encoding="utf-8"?>
<pivotCacheRecords xmlns="http://schemas.openxmlformats.org/spreadsheetml/2006/main" xmlns:r="http://schemas.openxmlformats.org/officeDocument/2006/relationships" count="46">
  <r>
    <x v="0"/>
    <x v="0"/>
    <n v="34698.041399999966"/>
    <n v="0.29589925152437574"/>
  </r>
  <r>
    <x v="0"/>
    <x v="1"/>
    <n v="21634.895929999999"/>
    <n v="0.18449887239153415"/>
  </r>
  <r>
    <x v="0"/>
    <x v="2"/>
    <n v="5166"/>
    <n v="4.4054807467459142E-2"/>
  </r>
  <r>
    <x v="0"/>
    <x v="3"/>
    <n v="4635"/>
    <n v="3.952652586366108E-2"/>
  </r>
  <r>
    <x v="0"/>
    <x v="4"/>
    <n v="4409"/>
    <n v="3.7599234634925933E-2"/>
  </r>
  <r>
    <x v="0"/>
    <x v="5"/>
    <n v="3001"/>
    <n v="2.5592039723160064E-2"/>
  </r>
  <r>
    <x v="0"/>
    <x v="6"/>
    <n v="2289"/>
    <n v="1.9520219568914823E-2"/>
  </r>
  <r>
    <x v="0"/>
    <x v="7"/>
    <n v="1131"/>
    <n v="9.6449839809710208E-3"/>
  </r>
  <r>
    <x v="0"/>
    <x v="8"/>
    <n v="789"/>
    <n v="6.7284636259824357E-3"/>
  </r>
  <r>
    <x v="0"/>
    <x v="9"/>
    <n v="252"/>
    <n v="2.1490149984126411E-3"/>
  </r>
  <r>
    <x v="0"/>
    <x v="10"/>
    <n v="192"/>
    <n v="1.6373447606953455E-3"/>
  </r>
  <r>
    <x v="0"/>
    <x v="11"/>
    <n v="176"/>
    <n v="1.5008993639707335E-3"/>
  </r>
  <r>
    <x v="0"/>
    <x v="12"/>
    <n v="151"/>
    <n v="1.2877034315885269E-3"/>
  </r>
  <r>
    <x v="0"/>
    <x v="13"/>
    <n v="144"/>
    <n v="1.2280085705215092E-3"/>
  </r>
  <r>
    <x v="0"/>
    <x v="14"/>
    <n v="47"/>
    <n v="4.0080835287854811E-4"/>
  </r>
  <r>
    <x v="0"/>
    <x v="15"/>
    <n v="43"/>
    <n v="3.6669700369739512E-4"/>
  </r>
  <r>
    <x v="0"/>
    <x v="16"/>
    <n v="43"/>
    <n v="3.6669700369739512E-4"/>
  </r>
  <r>
    <x v="1"/>
    <x v="17"/>
    <n v="8232"/>
    <n v="7.0201156614812937E-2"/>
  </r>
  <r>
    <x v="1"/>
    <x v="18"/>
    <n v="3222"/>
    <n v="2.7476691765418768E-2"/>
  </r>
  <r>
    <x v="1"/>
    <x v="19"/>
    <n v="316"/>
    <n v="2.6947965853110897E-3"/>
  </r>
  <r>
    <x v="1"/>
    <x v="20"/>
    <n v="161"/>
    <n v="1.3729818045414095E-3"/>
  </r>
  <r>
    <x v="2"/>
    <x v="21"/>
    <n v="6628"/>
    <n v="5.6522505593170576E-2"/>
  </r>
  <r>
    <x v="2"/>
    <x v="22"/>
    <n v="4829"/>
    <n v="4.1180926298946999E-2"/>
  </r>
  <r>
    <x v="2"/>
    <x v="23"/>
    <n v="344"/>
    <n v="2.933576029579161E-3"/>
  </r>
  <r>
    <x v="2"/>
    <x v="24"/>
    <n v="227"/>
    <n v="1.9358190660304347E-3"/>
  </r>
  <r>
    <x v="2"/>
    <x v="25"/>
    <n v="289"/>
    <n v="2.4645449783383066E-3"/>
  </r>
  <r>
    <x v="3"/>
    <x v="26"/>
    <n v="2032"/>
    <n v="1.7328565384025739E-2"/>
  </r>
  <r>
    <x v="3"/>
    <x v="27"/>
    <n v="1481"/>
    <n v="1.262972703432191E-2"/>
  </r>
  <r>
    <x v="3"/>
    <x v="28"/>
    <n v="390"/>
    <n v="3.3258565451624207E-3"/>
  </r>
  <r>
    <x v="3"/>
    <x v="29"/>
    <n v="157"/>
    <n v="1.3388704553602565E-3"/>
  </r>
  <r>
    <x v="3"/>
    <x v="30"/>
    <n v="87"/>
    <n v="7.419218446900785E-4"/>
  </r>
  <r>
    <x v="4"/>
    <x v="31"/>
    <n v="1719"/>
    <n v="1.4659352310600516E-2"/>
  </r>
  <r>
    <x v="4"/>
    <x v="32"/>
    <n v="4960"/>
    <n v="4.2298072984629759E-2"/>
  </r>
  <r>
    <x v="4"/>
    <x v="33"/>
    <n v="172"/>
    <n v="1.4667880147895805E-3"/>
  </r>
  <r>
    <x v="4"/>
    <x v="34"/>
    <n v="139"/>
    <n v="1.1853693840450678E-3"/>
  </r>
  <r>
    <x v="4"/>
    <x v="35"/>
    <n v="532"/>
    <n v="4.536809441093353E-3"/>
  </r>
  <r>
    <x v="5"/>
    <x v="36"/>
    <n v="196"/>
    <n v="1.6714561098764985E-3"/>
  </r>
  <r>
    <x v="5"/>
    <x v="37"/>
    <n v="143"/>
    <n v="1.2194807332262208E-3"/>
  </r>
  <r>
    <x v="5"/>
    <x v="38"/>
    <n v="96"/>
    <n v="8.1867238034767273E-4"/>
  </r>
  <r>
    <x v="5"/>
    <x v="39"/>
    <n v="96"/>
    <n v="8.1867238034767273E-4"/>
  </r>
  <r>
    <x v="6"/>
    <x v="40"/>
    <n v="60"/>
    <n v="5.1167023771729549E-4"/>
  </r>
  <r>
    <x v="7"/>
    <x v="41"/>
    <n v="416"/>
    <n v="3.5475803148399153E-3"/>
  </r>
  <r>
    <x v="7"/>
    <x v="42"/>
    <n v="342"/>
    <n v="2.9165203549885842E-3"/>
  </r>
  <r>
    <x v="7"/>
    <x v="43"/>
    <n v="135"/>
    <n v="1.1512580348639148E-3"/>
  </r>
  <r>
    <x v="7"/>
    <x v="44"/>
    <n v="491"/>
    <n v="4.1871681119865344E-3"/>
  </r>
  <r>
    <x v="8"/>
    <x v="45"/>
    <n v="570.08790999999997"/>
    <n v="4.861616940490936E-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Tabla dinámica3"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4">
  <location ref="K20:L25" firstHeaderRow="1" firstDataRow="1" firstDataCol="1" rowPageCount="1" colPageCount="1"/>
  <pivotFields count="9">
    <pivotField axis="axisPage" showAll="0">
      <items count="9">
        <item m="1" x="7"/>
        <item x="3"/>
        <item x="0"/>
        <item x="1"/>
        <item x="5"/>
        <item x="2"/>
        <item x="4"/>
        <item x="6"/>
        <item t="default"/>
      </items>
    </pivotField>
    <pivotField axis="axisRow" showAll="0">
      <items count="33">
        <item x="4"/>
        <item x="5"/>
        <item x="0"/>
        <item x="12"/>
        <item x="6"/>
        <item x="1"/>
        <item x="29"/>
        <item x="13"/>
        <item x="14"/>
        <item x="15"/>
        <item x="22"/>
        <item x="2"/>
        <item x="7"/>
        <item x="8"/>
        <item x="9"/>
        <item x="23"/>
        <item x="24"/>
        <item x="10"/>
        <item x="25"/>
        <item x="16"/>
        <item x="11"/>
        <item x="17"/>
        <item x="18"/>
        <item x="26"/>
        <item x="3"/>
        <item x="19"/>
        <item x="30"/>
        <item x="20"/>
        <item x="21"/>
        <item x="31"/>
        <item x="27"/>
        <item x="28"/>
        <item t="default"/>
      </items>
    </pivotField>
    <pivotField numFmtId="1" showAll="0"/>
    <pivotField showAll="0"/>
    <pivotField showAll="0"/>
    <pivotField showAll="0"/>
    <pivotField showAll="0"/>
    <pivotField showAll="0"/>
    <pivotField dataField="1" showAll="0"/>
  </pivotFields>
  <rowFields count="1">
    <field x="1"/>
  </rowFields>
  <rowItems count="5">
    <i>
      <x v="2"/>
    </i>
    <i>
      <x v="5"/>
    </i>
    <i>
      <x v="11"/>
    </i>
    <i>
      <x v="24"/>
    </i>
    <i t="grand">
      <x/>
    </i>
  </rowItems>
  <colItems count="1">
    <i/>
  </colItems>
  <pageFields count="1">
    <pageField fld="0" item="2" hier="-1"/>
  </pageFields>
  <dataFields count="1">
    <dataField name="Suma de 2014" fld="8" baseField="0" baseItem="0"/>
  </dataFields>
  <formats count="12">
    <format dxfId="49">
      <pivotArea type="all" dataOnly="0" outline="0" fieldPosition="0"/>
    </format>
    <format dxfId="48">
      <pivotArea outline="0" collapsedLevelsAreSubtotals="1" fieldPosition="0"/>
    </format>
    <format dxfId="47">
      <pivotArea field="1" type="button" dataOnly="0" labelOnly="1" outline="0" axis="axisRow" fieldPosition="0"/>
    </format>
    <format dxfId="46">
      <pivotArea dataOnly="0" labelOnly="1" outline="0" axis="axisValues" fieldPosition="0"/>
    </format>
    <format dxfId="45">
      <pivotArea dataOnly="0" labelOnly="1" fieldPosition="0">
        <references count="1">
          <reference field="1" count="10">
            <x v="3"/>
            <x v="7"/>
            <x v="8"/>
            <x v="9"/>
            <x v="19"/>
            <x v="21"/>
            <x v="22"/>
            <x v="25"/>
            <x v="27"/>
            <x v="28"/>
          </reference>
        </references>
      </pivotArea>
    </format>
    <format dxfId="44">
      <pivotArea dataOnly="0" labelOnly="1" grandRow="1" outline="0" fieldPosition="0"/>
    </format>
    <format dxfId="43">
      <pivotArea type="all" dataOnly="0" outline="0" fieldPosition="0"/>
    </format>
    <format dxfId="42">
      <pivotArea outline="0" collapsedLevelsAreSubtotals="1" fieldPosition="0"/>
    </format>
    <format dxfId="41">
      <pivotArea field="1" type="button" dataOnly="0" labelOnly="1" outline="0" axis="axisRow" fieldPosition="0"/>
    </format>
    <format dxfId="40">
      <pivotArea dataOnly="0" labelOnly="1" outline="0" axis="axisValues" fieldPosition="0"/>
    </format>
    <format dxfId="39">
      <pivotArea dataOnly="0" labelOnly="1" fieldPosition="0">
        <references count="1">
          <reference field="1" count="10">
            <x v="3"/>
            <x v="7"/>
            <x v="8"/>
            <x v="9"/>
            <x v="19"/>
            <x v="21"/>
            <x v="22"/>
            <x v="25"/>
            <x v="27"/>
            <x v="28"/>
          </reference>
        </references>
      </pivotArea>
    </format>
    <format dxfId="38">
      <pivotArea dataOnly="0" labelOnly="1" grandRow="1" outline="0"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3">
  <location ref="K6:M12" firstHeaderRow="0" firstDataRow="1" firstDataCol="1"/>
  <pivotFields count="9">
    <pivotField axis="axisRow" showAll="0">
      <items count="9">
        <item m="1" x="7"/>
        <item x="3"/>
        <item x="1"/>
        <item h="1" x="5"/>
        <item x="2"/>
        <item x="4"/>
        <item h="1" x="6"/>
        <item x="0"/>
        <item t="default"/>
      </items>
    </pivotField>
    <pivotField showAll="0"/>
    <pivotField numFmtId="1" showAll="0"/>
    <pivotField showAll="0"/>
    <pivotField showAll="0"/>
    <pivotField showAll="0"/>
    <pivotField showAll="0"/>
    <pivotField dataField="1" showAll="0"/>
    <pivotField dataField="1" showAll="0"/>
  </pivotFields>
  <rowFields count="1">
    <field x="0"/>
  </rowFields>
  <rowItems count="6">
    <i>
      <x v="1"/>
    </i>
    <i>
      <x v="2"/>
    </i>
    <i>
      <x v="4"/>
    </i>
    <i>
      <x v="5"/>
    </i>
    <i>
      <x v="7"/>
    </i>
    <i t="grand">
      <x/>
    </i>
  </rowItems>
  <colFields count="1">
    <field x="-2"/>
  </colFields>
  <colItems count="2">
    <i>
      <x/>
    </i>
    <i i="1">
      <x v="1"/>
    </i>
  </colItems>
  <dataFields count="2">
    <dataField name="Suma de 2013" fld="7" baseField="0" baseItem="0"/>
    <dataField name="Suma de 2014" fld="8" baseField="0" baseItem="0"/>
  </dataFields>
  <formats count="12">
    <format dxfId="61">
      <pivotArea type="all" dataOnly="0" outline="0" fieldPosition="0"/>
    </format>
    <format dxfId="60">
      <pivotArea outline="0" collapsedLevelsAreSubtotals="1" fieldPosition="0"/>
    </format>
    <format dxfId="59">
      <pivotArea field="0" type="button" dataOnly="0" labelOnly="1" outline="0" axis="axisRow" fieldPosition="0"/>
    </format>
    <format dxfId="58">
      <pivotArea dataOnly="0" labelOnly="1" fieldPosition="0">
        <references count="1">
          <reference field="0" count="0"/>
        </references>
      </pivotArea>
    </format>
    <format dxfId="57">
      <pivotArea dataOnly="0" labelOnly="1" grandRow="1" outline="0" fieldPosition="0"/>
    </format>
    <format dxfId="56">
      <pivotArea dataOnly="0" labelOnly="1" outline="0" fieldPosition="0">
        <references count="1">
          <reference field="4294967294" count="2">
            <x v="0"/>
            <x v="1"/>
          </reference>
        </references>
      </pivotArea>
    </format>
    <format dxfId="55">
      <pivotArea type="all" dataOnly="0" outline="0" fieldPosition="0"/>
    </format>
    <format dxfId="54">
      <pivotArea outline="0" collapsedLevelsAreSubtotals="1" fieldPosition="0"/>
    </format>
    <format dxfId="53">
      <pivotArea field="0" type="button" dataOnly="0" labelOnly="1" outline="0" axis="axisRow" fieldPosition="0"/>
    </format>
    <format dxfId="52">
      <pivotArea dataOnly="0" labelOnly="1" fieldPosition="0">
        <references count="1">
          <reference field="0" count="0"/>
        </references>
      </pivotArea>
    </format>
    <format dxfId="51">
      <pivotArea dataOnly="0" labelOnly="1" grandRow="1" outline="0" fieldPosition="0"/>
    </format>
    <format dxfId="50">
      <pivotArea dataOnly="0" labelOnly="1" outline="0" fieldPosition="0">
        <references count="1">
          <reference field="4294967294" count="2">
            <x v="0"/>
            <x v="1"/>
          </reference>
        </references>
      </pivotArea>
    </format>
  </formats>
  <chartFormats count="3">
    <chartFormat chart="0" format="1" series="1">
      <pivotArea type="data" outline="0" fieldPosition="0">
        <references count="1">
          <reference field="4294967294" count="1" selected="0">
            <x v="1"/>
          </reference>
        </references>
      </pivotArea>
    </chartFormat>
    <chartFormat chart="0" format="2">
      <pivotArea type="data" outline="0" fieldPosition="0">
        <references count="2">
          <reference field="4294967294" count="1" selected="0">
            <x v="1"/>
          </reference>
          <reference field="0" count="1" selected="0">
            <x v="3"/>
          </reference>
        </references>
      </pivotArea>
    </chartFormat>
    <chartFormat chart="0"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 dinámica5" cacheId="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8">
  <location ref="Q1:R11" firstHeaderRow="1" firstDataRow="1" firstDataCol="1"/>
  <pivotFields count="4">
    <pivotField axis="axisRow" showAll="0" sortType="descending">
      <items count="10">
        <item x="0"/>
        <item x="1"/>
        <item x="2"/>
        <item x="3"/>
        <item x="4"/>
        <item x="5"/>
        <item x="6"/>
        <item x="7"/>
        <item x="8"/>
        <item t="default"/>
      </items>
      <autoSortScope>
        <pivotArea dataOnly="0" outline="0" fieldPosition="0">
          <references count="1">
            <reference field="4294967294" count="1" selected="0">
              <x v="0"/>
            </reference>
          </references>
        </pivotArea>
      </autoSortScope>
    </pivotField>
    <pivotField showAll="0"/>
    <pivotField dataField="1" numFmtId="3" showAll="0"/>
    <pivotField showAll="0"/>
  </pivotFields>
  <rowFields count="1">
    <field x="0"/>
  </rowFields>
  <rowItems count="10">
    <i>
      <x/>
    </i>
    <i>
      <x v="2"/>
    </i>
    <i>
      <x v="1"/>
    </i>
    <i>
      <x v="5"/>
    </i>
    <i>
      <x v="3"/>
    </i>
    <i>
      <x v="4"/>
    </i>
    <i>
      <x v="6"/>
    </i>
    <i>
      <x v="7"/>
    </i>
    <i>
      <x v="8"/>
    </i>
    <i t="grand">
      <x/>
    </i>
  </rowItems>
  <colItems count="1">
    <i/>
  </colItems>
  <dataFields count="1">
    <dataField name="Suma de Visitas de turistas" fld="2" baseField="0" baseItem="0"/>
  </dataFields>
  <chartFormats count="10">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6">
      <pivotArea type="data" outline="0" fieldPosition="0">
        <references count="2">
          <reference field="4294967294" count="1" selected="0">
            <x v="0"/>
          </reference>
          <reference field="0" count="1" selected="0">
            <x v="5"/>
          </reference>
        </references>
      </pivotArea>
    </chartFormat>
    <chartFormat chart="0" format="7">
      <pivotArea type="data" outline="0" fieldPosition="0">
        <references count="2">
          <reference field="4294967294" count="1" selected="0">
            <x v="0"/>
          </reference>
          <reference field="0" count="1" selected="0">
            <x v="6"/>
          </reference>
        </references>
      </pivotArea>
    </chartFormat>
    <chartFormat chart="0" format="8">
      <pivotArea type="data" outline="0" fieldPosition="0">
        <references count="2">
          <reference field="4294967294" count="1" selected="0">
            <x v="0"/>
          </reference>
          <reference field="0" count="1" selected="0">
            <x v="7"/>
          </reference>
        </references>
      </pivotArea>
    </chartFormat>
    <chartFormat chart="0" format="9">
      <pivotArea type="data" outline="0" fieldPosition="0">
        <references count="2">
          <reference field="4294967294" count="1" selected="0">
            <x v="0"/>
          </reference>
          <reference field="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 dinámica4" cacheId="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6">
  <location ref="R34:S48" firstHeaderRow="1" firstDataRow="1" firstDataCol="1" rowPageCount="1" colPageCount="1"/>
  <pivotFields count="4">
    <pivotField axis="axisPage" multipleItemSelectionAllowed="1" showAll="0">
      <items count="10">
        <item x="0"/>
        <item h="1" x="1"/>
        <item h="1" x="2"/>
        <item h="1" x="3"/>
        <item h="1" x="4"/>
        <item h="1" x="5"/>
        <item h="1" x="6"/>
        <item h="1" x="7"/>
        <item h="1" x="8"/>
        <item t="default"/>
      </items>
    </pivotField>
    <pivotField axis="axisRow" showAll="0" sortType="descending">
      <items count="44">
        <item x="6"/>
        <item m="1" x="42"/>
        <item x="0"/>
        <item x="11"/>
        <item x="1"/>
        <item x="4"/>
        <item x="5"/>
        <item x="2"/>
        <item x="10"/>
        <item x="9"/>
        <item x="12"/>
        <item x="3"/>
        <item x="7"/>
        <item x="8"/>
        <item x="13"/>
        <item x="15"/>
        <item x="14"/>
        <item x="18"/>
        <item x="21"/>
        <item x="17"/>
        <item x="19"/>
        <item x="20"/>
        <item x="16"/>
        <item x="26"/>
        <item x="22"/>
        <item x="25"/>
        <item x="24"/>
        <item x="23"/>
        <item x="27"/>
        <item x="30"/>
        <item x="31"/>
        <item x="29"/>
        <item x="28"/>
        <item x="35"/>
        <item x="32"/>
        <item x="34"/>
        <item x="33"/>
        <item x="37"/>
        <item x="38"/>
        <item x="36"/>
        <item x="40"/>
        <item x="39"/>
        <item x="41"/>
        <item t="default"/>
      </items>
      <autoSortScope>
        <pivotArea dataOnly="0" outline="0" fieldPosition="0">
          <references count="1">
            <reference field="4294967294" count="1" selected="0">
              <x v="0"/>
            </reference>
          </references>
        </pivotArea>
      </autoSortScope>
    </pivotField>
    <pivotField dataField="1" numFmtId="3" showAll="0"/>
    <pivotField showAll="0"/>
  </pivotFields>
  <rowFields count="1">
    <field x="1"/>
  </rowFields>
  <rowItems count="14">
    <i>
      <x v="2"/>
    </i>
    <i>
      <x v="4"/>
    </i>
    <i>
      <x v="7"/>
    </i>
    <i>
      <x v="11"/>
    </i>
    <i>
      <x v="5"/>
    </i>
    <i>
      <x v="6"/>
    </i>
    <i>
      <x v="12"/>
    </i>
    <i>
      <x/>
    </i>
    <i>
      <x v="13"/>
    </i>
    <i>
      <x v="9"/>
    </i>
    <i>
      <x v="8"/>
    </i>
    <i>
      <x v="3"/>
    </i>
    <i>
      <x v="10"/>
    </i>
    <i t="grand">
      <x/>
    </i>
  </rowItems>
  <colItems count="1">
    <i/>
  </colItems>
  <pageFields count="1">
    <pageField fld="0" hier="-1"/>
  </pageFields>
  <dataFields count="1">
    <dataField name="Suma de Visitas de turistas" fld="2" baseField="0" baseItem="0"/>
  </dataFields>
  <chartFormats count="2">
    <chartFormat chart="0" format="0" series="1">
      <pivotArea type="data" outline="0" fieldPosition="0">
        <references count="1">
          <reference field="4294967294" count="1" selected="0">
            <x v="0"/>
          </reference>
        </references>
      </pivotArea>
    </chartFormat>
    <chartFormat chart="8" format="15"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Tabla dinámica4" cacheId="2"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7">
  <location ref="R34:S39" firstHeaderRow="1" firstDataRow="1" firstDataCol="1" rowPageCount="1" colPageCount="1"/>
  <pivotFields count="4">
    <pivotField axis="axisPage" multipleItemSelectionAllowed="1" showAll="0">
      <items count="10">
        <item h="1" x="0"/>
        <item x="1"/>
        <item h="1" x="2"/>
        <item h="1" x="3"/>
        <item h="1" x="4"/>
        <item h="1" x="7"/>
        <item h="1" x="6"/>
        <item h="1" x="5"/>
        <item h="1" x="8"/>
        <item t="default"/>
      </items>
    </pivotField>
    <pivotField axis="axisRow" showAll="0" sortType="descending">
      <items count="4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t="default"/>
      </items>
      <autoSortScope>
        <pivotArea dataOnly="0" outline="0" fieldPosition="0">
          <references count="1">
            <reference field="4294967294" count="1" selected="0">
              <x v="0"/>
            </reference>
          </references>
        </pivotArea>
      </autoSortScope>
    </pivotField>
    <pivotField dataField="1" numFmtId="3" showAll="0"/>
    <pivotField showAll="0"/>
  </pivotFields>
  <rowFields count="1">
    <field x="1"/>
  </rowFields>
  <rowItems count="5">
    <i>
      <x v="17"/>
    </i>
    <i>
      <x v="18"/>
    </i>
    <i>
      <x v="19"/>
    </i>
    <i>
      <x v="20"/>
    </i>
    <i t="grand">
      <x/>
    </i>
  </rowItems>
  <colItems count="1">
    <i/>
  </colItems>
  <pageFields count="1">
    <pageField fld="0" hier="-1"/>
  </pageFields>
  <dataFields count="1">
    <dataField name="Suma de Visitas de turistas" fld="2" baseField="0" baseItem="0" numFmtId="167"/>
  </dataFields>
  <formats count="1">
    <format dxfId="12">
      <pivotArea outline="0" collapsedLevelsAreSubtotals="1" fieldPosition="0"/>
    </format>
  </formats>
  <chartFormats count="3">
    <chartFormat chart="0" format="0" series="1">
      <pivotArea type="data" outline="0" fieldPosition="0">
        <references count="1">
          <reference field="4294967294" count="1" selected="0">
            <x v="0"/>
          </reference>
        </references>
      </pivotArea>
    </chartFormat>
    <chartFormat chart="8" format="15" series="1">
      <pivotArea type="data" outline="0" fieldPosition="0">
        <references count="1">
          <reference field="4294967294" count="1" selected="0">
            <x v="0"/>
          </reference>
        </references>
      </pivotArea>
    </chartFormat>
    <chartFormat chart="16"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 dinámica5" cacheId="2"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3">
  <location ref="Q1:R11" firstHeaderRow="1" firstDataRow="1" firstDataCol="1"/>
  <pivotFields count="4">
    <pivotField axis="axisRow" showAll="0" sortType="descending">
      <items count="10">
        <item x="0"/>
        <item x="1"/>
        <item x="2"/>
        <item x="3"/>
        <item x="4"/>
        <item x="7"/>
        <item x="6"/>
        <item x="5"/>
        <item x="8"/>
        <item t="default"/>
      </items>
      <autoSortScope>
        <pivotArea dataOnly="0" outline="0" fieldPosition="0">
          <references count="1">
            <reference field="4294967294" count="1" selected="0">
              <x v="0"/>
            </reference>
          </references>
        </pivotArea>
      </autoSortScope>
    </pivotField>
    <pivotField showAll="0"/>
    <pivotField dataField="1" numFmtId="3" showAll="0"/>
    <pivotField showAll="0"/>
  </pivotFields>
  <rowFields count="1">
    <field x="0"/>
  </rowFields>
  <rowItems count="10">
    <i>
      <x/>
    </i>
    <i>
      <x v="2"/>
    </i>
    <i>
      <x v="1"/>
    </i>
    <i>
      <x v="4"/>
    </i>
    <i>
      <x v="3"/>
    </i>
    <i>
      <x v="5"/>
    </i>
    <i>
      <x v="8"/>
    </i>
    <i>
      <x v="7"/>
    </i>
    <i>
      <x v="6"/>
    </i>
    <i t="grand">
      <x/>
    </i>
  </rowItems>
  <colItems count="1">
    <i/>
  </colItems>
  <dataFields count="1">
    <dataField name="Suma de Visitas de turistas" fld="2" baseField="0" baseItem="0"/>
  </dataFields>
  <formats count="2">
    <format dxfId="14">
      <pivotArea collapsedLevelsAreSubtotals="1" fieldPosition="0">
        <references count="1">
          <reference field="0" count="0"/>
        </references>
      </pivotArea>
    </format>
    <format dxfId="13">
      <pivotArea grandRow="1" outline="0" collapsedLevelsAreSubtotals="1" fieldPosition="0"/>
    </format>
  </formats>
  <chartFormats count="1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7">
      <pivotArea type="data" outline="0" fieldPosition="0">
        <references count="2">
          <reference field="4294967294" count="1" selected="0">
            <x v="0"/>
          </reference>
          <reference field="0" count="1" selected="0">
            <x v="5"/>
          </reference>
        </references>
      </pivotArea>
    </chartFormat>
    <chartFormat chart="0" format="8">
      <pivotArea type="data" outline="0" fieldPosition="0">
        <references count="2">
          <reference field="4294967294" count="1" selected="0">
            <x v="0"/>
          </reference>
          <reference field="0" count="1" selected="0">
            <x v="6"/>
          </reference>
        </references>
      </pivotArea>
    </chartFormat>
    <chartFormat chart="8" format="10" series="1">
      <pivotArea type="data" outline="0" fieldPosition="0">
        <references count="1">
          <reference field="4294967294" count="1" selected="0">
            <x v="0"/>
          </reference>
        </references>
      </pivotArea>
    </chartFormat>
    <chartFormat chart="8" format="11">
      <pivotArea type="data" outline="0" fieldPosition="0">
        <references count="2">
          <reference field="4294967294" count="1" selected="0">
            <x v="0"/>
          </reference>
          <reference field="0" count="1" selected="0">
            <x v="0"/>
          </reference>
        </references>
      </pivotArea>
    </chartFormat>
    <chartFormat chart="8" format="12">
      <pivotArea type="data" outline="0" fieldPosition="0">
        <references count="2">
          <reference field="4294967294" count="1" selected="0">
            <x v="0"/>
          </reference>
          <reference field="0" count="1" selected="0">
            <x v="2"/>
          </reference>
        </references>
      </pivotArea>
    </chartFormat>
    <chartFormat chart="8" format="13">
      <pivotArea type="data" outline="0" fieldPosition="0">
        <references count="2">
          <reference field="4294967294" count="1" selected="0">
            <x v="0"/>
          </reference>
          <reference field="0" count="1" selected="0">
            <x v="1"/>
          </reference>
        </references>
      </pivotArea>
    </chartFormat>
    <chartFormat chart="8" format="15">
      <pivotArea type="data" outline="0" fieldPosition="0">
        <references count="2">
          <reference field="4294967294" count="1" selected="0">
            <x v="0"/>
          </reference>
          <reference field="0" count="1" selected="0">
            <x v="3"/>
          </reference>
        </references>
      </pivotArea>
    </chartFormat>
    <chartFormat chart="8" format="16">
      <pivotArea type="data" outline="0" fieldPosition="0">
        <references count="2">
          <reference field="4294967294" count="1" selected="0">
            <x v="0"/>
          </reference>
          <reference field="0" count="1" selected="0">
            <x v="4"/>
          </reference>
        </references>
      </pivotArea>
    </chartFormat>
    <chartFormat chart="8" format="17">
      <pivotArea type="data" outline="0" fieldPosition="0">
        <references count="2">
          <reference field="4294967294" count="1" selected="0">
            <x v="0"/>
          </reference>
          <reference field="0" count="1" selected="0">
            <x v="5"/>
          </reference>
        </references>
      </pivotArea>
    </chartFormat>
    <chartFormat chart="8" format="18">
      <pivotArea type="data" outline="0" fieldPosition="0">
        <references count="2">
          <reference field="4294967294" count="1" selected="0">
            <x v="0"/>
          </reference>
          <reference field="0" count="1" selected="0">
            <x v="6"/>
          </reference>
        </references>
      </pivotArea>
    </chartFormat>
    <chartFormat chart="8" format="20">
      <pivotArea type="data" outline="0" fieldPosition="0">
        <references count="2">
          <reference field="4294967294" count="1" selected="0">
            <x v="0"/>
          </reference>
          <reference field="0" count="1" selected="0">
            <x v="7"/>
          </reference>
        </references>
      </pivotArea>
    </chartFormat>
    <chartFormat chart="8" format="21">
      <pivotArea type="data" outline="0" fieldPosition="0">
        <references count="2">
          <reference field="4294967294" count="1" selected="0">
            <x v="0"/>
          </reference>
          <reference field="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2" name="Tabla2" displayName="Tabla2" ref="A2:I34" totalsRowShown="0" headerRowDxfId="37" dataDxfId="36">
  <autoFilter ref="A2:I34"/>
  <tableColumns count="9">
    <tableColumn id="1" name="Actividad Económica" dataDxfId="35"/>
    <tableColumn id="2" name="TIPO" dataDxfId="34"/>
    <tableColumn id="3" name="2008" dataDxfId="33"/>
    <tableColumn id="4" name="2009" dataDxfId="32"/>
    <tableColumn id="5" name="2010" dataDxfId="31"/>
    <tableColumn id="6" name="2011" dataDxfId="30"/>
    <tableColumn id="7" name="2012" dataDxfId="29"/>
    <tableColumn id="8" name="2013" dataDxfId="28"/>
    <tableColumn id="9" name="2014" dataDxfId="27"/>
  </tableColumns>
  <tableStyleInfo name="TableStyleLight14" showFirstColumn="0" showLastColumn="0" showRowStripes="1" showColumnStripes="0"/>
</table>
</file>

<file path=xl/tables/table2.xml><?xml version="1.0" encoding="utf-8"?>
<table xmlns="http://schemas.openxmlformats.org/spreadsheetml/2006/main" id="3" name="Tabla164" displayName="Tabla164" ref="B1:K22" totalsRowShown="0" headerRowDxfId="26" dataDxfId="25">
  <autoFilter ref="B1:K22"/>
  <tableColumns count="10">
    <tableColumn id="1" name="CATEGORIA (DATOS 2015)" dataDxfId="24"/>
    <tableColumn id="2" name="LUJO" dataDxfId="23" dataCellStyle="Millares"/>
    <tableColumn id="3" name="PRIMERA" dataDxfId="22" dataCellStyle="Millares"/>
    <tableColumn id="4" name="SEGUNDA" dataDxfId="21" dataCellStyle="Millares"/>
    <tableColumn id="5" name="TERCERA" dataDxfId="20" dataCellStyle="Millares"/>
    <tableColumn id="6" name="CUARTA" dataDxfId="19" dataCellStyle="Millares"/>
    <tableColumn id="10" name="ÚNICA" dataDxfId="18" dataCellStyle="Millares"/>
    <tableColumn id="7" name="CENTRO TURÍSTICO COMUNITARIO" dataDxfId="17" dataCellStyle="Millares"/>
    <tableColumn id="8" name="TOTAL" dataDxfId="16" dataCellStyle="Millares"/>
    <tableColumn id="9" name="participación " dataDxfId="15" dataCellStyle="Millares">
      <calculatedColumnFormula>'[1]Aloj_#_categorias'!$J2/$J$22</calculatedColumnFormula>
    </tableColumn>
  </tableColumns>
  <tableStyleInfo name="TableStyleLight2" showFirstColumn="0" showLastColumn="0" showRowStripes="1" showColumnStripes="0"/>
</table>
</file>

<file path=xl/tables/table3.xml><?xml version="1.0" encoding="utf-8"?>
<table xmlns="http://schemas.openxmlformats.org/spreadsheetml/2006/main" id="1" name="Tabla1" displayName="Tabla1" ref="B6:Q230" headerRowDxfId="11" headerRowBorderDxfId="10" tableBorderDxfId="9">
  <tableColumns count="16">
    <tableColumn id="1" name="RK" totalsRowLabel="Total"/>
    <tableColumn id="2" name="PAIS"/>
    <tableColumn id="3" name="ENE"/>
    <tableColumn id="4" name="FEB"/>
    <tableColumn id="5" name="MAR"/>
    <tableColumn id="6" name="ABR"/>
    <tableColumn id="7" name="MAY"/>
    <tableColumn id="10" name="JUN"/>
    <tableColumn id="11" name="JUL"/>
    <tableColumn id="12" name="AGO"/>
    <tableColumn id="13" name="SEP"/>
    <tableColumn id="14" name="OCT"/>
    <tableColumn id="15" name="NOV"/>
    <tableColumn id="16" name="DIC"/>
    <tableColumn id="8" name="ACUM._x000a_ENE-DIC"/>
    <tableColumn id="9" name="% PART." totalsRowFunction="sum"/>
  </tableColumns>
  <tableStyleInfo name="TableStyleLight2" showFirstColumn="0" showLastColumn="1"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hyperlink" Target="http://servicios.turismo.gob.ec/index.php/distribucion-de-establecimientos-de-alojamiento-en-el-pais" TargetMode="Externa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table" Target="../tables/table1.xml"/><Relationship Id="rId5" Type="http://schemas.openxmlformats.org/officeDocument/2006/relationships/drawing" Target="../drawings/drawing17.xml"/><Relationship Id="rId4"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3.xml"/><Relationship Id="rId1" Type="http://schemas.openxmlformats.org/officeDocument/2006/relationships/printerSettings" Target="../printerSettings/printerSettings17.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ivotTable" Target="../pivotTables/pivotTable4.xml"/><Relationship Id="rId1" Type="http://schemas.openxmlformats.org/officeDocument/2006/relationships/pivotTable" Target="../pivotTables/pivotTable3.xml"/><Relationship Id="rId4" Type="http://schemas.openxmlformats.org/officeDocument/2006/relationships/drawing" Target="../drawings/drawing26.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drawing" Target="../drawings/drawing27.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27.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4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7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showGridLines="0" zoomScale="85" zoomScaleNormal="85" workbookViewId="0">
      <selection activeCell="B13" sqref="B13"/>
    </sheetView>
  </sheetViews>
  <sheetFormatPr baseColWidth="10" defaultRowHeight="15"/>
  <cols>
    <col min="1" max="1" width="4.140625" style="1829" customWidth="1"/>
    <col min="2" max="2" width="49.42578125" style="341" bestFit="1" customWidth="1"/>
    <col min="3" max="3" width="14.140625" style="1829" bestFit="1" customWidth="1"/>
    <col min="4" max="5" width="14.140625" style="1829" customWidth="1"/>
    <col min="6" max="6" width="22" style="2109" bestFit="1" customWidth="1"/>
    <col min="7" max="7" width="15.140625" style="341" bestFit="1" customWidth="1"/>
    <col min="8" max="16384" width="11.42578125" style="341"/>
  </cols>
  <sheetData>
    <row r="1" spans="1:13" customFormat="1" ht="21">
      <c r="A1" s="2249" t="s">
        <v>276</v>
      </c>
      <c r="B1" s="2249"/>
      <c r="C1" s="2249"/>
      <c r="D1" s="2249"/>
      <c r="E1" s="2249"/>
      <c r="F1" s="2249"/>
      <c r="G1" s="2249"/>
      <c r="H1" s="2249"/>
      <c r="I1" s="2249"/>
      <c r="J1" s="2249"/>
      <c r="K1" s="2249"/>
      <c r="L1" s="2249"/>
      <c r="M1" s="2249"/>
    </row>
    <row r="2" spans="1:13" customFormat="1">
      <c r="A2" s="5"/>
      <c r="C2" s="5"/>
      <c r="D2" s="1829"/>
      <c r="E2" s="1829"/>
      <c r="F2" s="171"/>
    </row>
    <row r="3" spans="1:13" customFormat="1" ht="63" customHeight="1">
      <c r="A3" s="2248" t="s">
        <v>1217</v>
      </c>
      <c r="B3" s="2248"/>
      <c r="C3" s="2248"/>
      <c r="D3" s="2248"/>
      <c r="E3" s="2248"/>
      <c r="F3" s="2248"/>
      <c r="G3" s="2248"/>
      <c r="H3" s="2248"/>
      <c r="I3" s="2248"/>
      <c r="J3" s="2248"/>
      <c r="K3" s="2248"/>
      <c r="L3" s="2248"/>
      <c r="M3" s="2248"/>
    </row>
    <row r="4" spans="1:13" customFormat="1">
      <c r="A4" s="5"/>
      <c r="C4" s="5"/>
      <c r="D4" s="1829"/>
      <c r="E4" s="1829"/>
      <c r="F4" s="171"/>
    </row>
    <row r="5" spans="1:13" customFormat="1">
      <c r="A5" s="2029"/>
      <c r="B5" s="2100" t="s">
        <v>664</v>
      </c>
      <c r="C5" s="2101">
        <v>2013</v>
      </c>
      <c r="D5" s="2110">
        <v>2014</v>
      </c>
      <c r="E5" s="2101">
        <v>2015</v>
      </c>
      <c r="F5" s="2102"/>
    </row>
    <row r="6" spans="1:13" customFormat="1">
      <c r="A6" s="2033">
        <v>1</v>
      </c>
      <c r="B6" s="2103" t="s">
        <v>666</v>
      </c>
      <c r="C6" s="1165">
        <f>Llegadas!$H$16</f>
        <v>628958</v>
      </c>
      <c r="D6" s="2111">
        <f>Llegadas!I16</f>
        <v>703015</v>
      </c>
      <c r="E6" s="2104">
        <f>Llegadas!J16</f>
        <v>706848.33333333337</v>
      </c>
      <c r="F6" s="2036" t="s">
        <v>272</v>
      </c>
      <c r="G6" s="171"/>
    </row>
    <row r="7" spans="1:13" customFormat="1">
      <c r="A7" s="2033">
        <v>2</v>
      </c>
      <c r="B7" s="105" t="s">
        <v>665</v>
      </c>
      <c r="C7" s="2105">
        <f>Llegadas!$H$20</f>
        <v>0.17902065392214572</v>
      </c>
      <c r="D7" s="2112">
        <f>D6/C6-1</f>
        <v>0.11774554103771639</v>
      </c>
      <c r="E7" s="2106">
        <f>E6/D6-1</f>
        <v>5.452704897240368E-3</v>
      </c>
      <c r="F7" s="2036" t="s">
        <v>1086</v>
      </c>
      <c r="G7" s="171"/>
    </row>
    <row r="8" spans="1:13" customFormat="1">
      <c r="A8" s="2037">
        <v>3</v>
      </c>
      <c r="B8" s="1199" t="s">
        <v>267</v>
      </c>
      <c r="C8" s="2107"/>
      <c r="D8" s="2113"/>
      <c r="E8" s="2108">
        <f>'Proyecciones llegadas'!N40</f>
        <v>867123.70481053332</v>
      </c>
      <c r="F8" s="2040" t="s">
        <v>272</v>
      </c>
      <c r="G8" s="171"/>
    </row>
    <row r="9" spans="1:13" s="1323" customFormat="1" ht="27" customHeight="1">
      <c r="A9" s="1943">
        <v>4</v>
      </c>
      <c r="B9" s="1954" t="s">
        <v>268</v>
      </c>
      <c r="C9" s="1945" t="s">
        <v>336</v>
      </c>
      <c r="D9" s="2114"/>
      <c r="E9" s="1946"/>
      <c r="F9" s="1947"/>
      <c r="G9" s="1947"/>
      <c r="H9" s="1955"/>
      <c r="I9" s="1944"/>
      <c r="J9" s="1944"/>
      <c r="K9" s="1944"/>
      <c r="L9" s="1944"/>
      <c r="M9" s="1956"/>
    </row>
    <row r="10" spans="1:13" s="1323" customFormat="1" ht="27" customHeight="1">
      <c r="A10" s="1948">
        <v>5</v>
      </c>
      <c r="B10" s="1949" t="s">
        <v>269</v>
      </c>
      <c r="C10" s="1950" t="s">
        <v>270</v>
      </c>
      <c r="D10" s="2115"/>
      <c r="E10" s="1951"/>
      <c r="F10" s="1952"/>
      <c r="G10" s="1952"/>
      <c r="H10" s="1953"/>
    </row>
    <row r="11" spans="1:13" customFormat="1">
      <c r="A11" s="5">
        <v>6</v>
      </c>
      <c r="B11" s="173" t="s">
        <v>271</v>
      </c>
      <c r="C11" s="2028">
        <f>'Sugeridos-estancia-gasto'!G5</f>
        <v>5.38</v>
      </c>
      <c r="D11" s="2116">
        <f>'Sugeridos-estancia-gasto'!H5</f>
        <v>7.45</v>
      </c>
      <c r="E11" s="1113">
        <f>'Sugeridos-estancia-gasto'!I5</f>
        <v>5.92</v>
      </c>
      <c r="F11" s="172" t="s">
        <v>273</v>
      </c>
      <c r="G11" s="172"/>
      <c r="H11" s="30"/>
    </row>
    <row r="12" spans="1:13" customFormat="1">
      <c r="A12" s="5">
        <v>7</v>
      </c>
      <c r="B12" s="173" t="s">
        <v>1208</v>
      </c>
      <c r="C12" s="1957">
        <f>'Sugeridos-estancia-gasto'!G7</f>
        <v>106</v>
      </c>
      <c r="D12" s="2117">
        <f>'Sugeridos-estancia-gasto'!H7</f>
        <v>89</v>
      </c>
      <c r="E12" s="1958">
        <f>'Sugeridos-estancia-gasto'!I7</f>
        <v>75</v>
      </c>
      <c r="F12" s="171" t="s">
        <v>274</v>
      </c>
      <c r="G12" s="171"/>
    </row>
    <row r="13" spans="1:13" customFormat="1">
      <c r="A13" s="5">
        <v>8</v>
      </c>
      <c r="B13" s="173" t="s">
        <v>1188</v>
      </c>
      <c r="C13" s="1957">
        <f>'Sugeridos-estancia-gasto'!G6</f>
        <v>572</v>
      </c>
      <c r="D13" s="2117">
        <f>'Sugeridos-estancia-gasto'!H6</f>
        <v>666</v>
      </c>
      <c r="E13" s="1958">
        <f>'Sugeridos-estancia-gasto'!I6</f>
        <v>446</v>
      </c>
      <c r="F13" s="171" t="s">
        <v>274</v>
      </c>
      <c r="G13" s="171"/>
    </row>
    <row r="14" spans="1:13" customFormat="1">
      <c r="A14" s="5">
        <v>9</v>
      </c>
      <c r="B14" s="173" t="s">
        <v>1209</v>
      </c>
      <c r="C14" s="1957">
        <f>'perfil-Ingre_divisa-2015'!G18</f>
        <v>326.08048142306973</v>
      </c>
      <c r="D14" s="2117">
        <f>'perfil-Ingre_divisa-2015'!H18</f>
        <v>437.39520600457314</v>
      </c>
      <c r="E14" s="1958">
        <f>'perfil-Ingre_divisa-2015'!I18</f>
        <v>399.55157650421012</v>
      </c>
      <c r="F14" s="171" t="s">
        <v>275</v>
      </c>
      <c r="G14" s="171"/>
    </row>
    <row r="15" spans="1:13" s="1323" customFormat="1" ht="30.75" customHeight="1">
      <c r="A15" s="1943">
        <v>10</v>
      </c>
      <c r="B15" s="1954" t="s">
        <v>277</v>
      </c>
      <c r="C15" s="1945" t="s">
        <v>278</v>
      </c>
      <c r="D15" s="2114"/>
      <c r="E15" s="1946"/>
      <c r="F15" s="1959"/>
      <c r="G15" s="470"/>
    </row>
    <row r="16" spans="1:13" customFormat="1">
      <c r="A16" s="5"/>
      <c r="C16" s="171"/>
      <c r="D16" s="2118"/>
      <c r="E16" s="639"/>
      <c r="F16" s="171"/>
      <c r="G16" s="171"/>
    </row>
    <row r="17" spans="1:7" customFormat="1" hidden="1">
      <c r="A17" s="5"/>
      <c r="B17" s="1324" t="s">
        <v>1087</v>
      </c>
      <c r="C17" s="1325">
        <v>2013</v>
      </c>
      <c r="D17" s="2119">
        <v>2014</v>
      </c>
      <c r="E17" s="1325">
        <f>E5</f>
        <v>2015</v>
      </c>
      <c r="F17" s="1326"/>
      <c r="G17" s="171"/>
    </row>
    <row r="18" spans="1:7" customFormat="1" hidden="1">
      <c r="A18" s="5">
        <v>11</v>
      </c>
      <c r="B18" t="s">
        <v>279</v>
      </c>
      <c r="C18" s="641">
        <v>0.25</v>
      </c>
      <c r="D18" s="2120">
        <v>0.22</v>
      </c>
      <c r="E18" s="642"/>
      <c r="F18" s="174">
        <f>D6*C18</f>
        <v>175753.75</v>
      </c>
      <c r="G18" s="171" t="s">
        <v>280</v>
      </c>
    </row>
    <row r="19" spans="1:7" customFormat="1" hidden="1">
      <c r="A19" s="5">
        <v>12</v>
      </c>
      <c r="B19" t="s">
        <v>1189</v>
      </c>
      <c r="C19" s="1957">
        <v>600</v>
      </c>
      <c r="D19" s="2117"/>
      <c r="E19" s="1958"/>
      <c r="F19" s="171" t="s">
        <v>274</v>
      </c>
      <c r="G19" s="171"/>
    </row>
    <row r="20" spans="1:7" customFormat="1">
      <c r="A20" s="5"/>
      <c r="C20" s="5"/>
      <c r="D20" s="2121"/>
      <c r="E20" s="638"/>
      <c r="F20" s="171"/>
    </row>
    <row r="21" spans="1:7" customFormat="1">
      <c r="A21" s="5"/>
      <c r="B21" s="1324" t="s">
        <v>1088</v>
      </c>
      <c r="C21" s="1325">
        <v>2013</v>
      </c>
      <c r="D21" s="2119">
        <v>2014</v>
      </c>
      <c r="E21" s="1325">
        <f>E5</f>
        <v>2015</v>
      </c>
      <c r="F21" s="1326"/>
    </row>
    <row r="22" spans="1:7" customFormat="1">
      <c r="A22" s="2029">
        <v>13</v>
      </c>
      <c r="B22" s="2030" t="s">
        <v>284</v>
      </c>
      <c r="C22" s="2059">
        <f>TOH!F4</f>
        <v>58.003843053502898</v>
      </c>
      <c r="D22" s="2122">
        <f>TOH!G4</f>
        <v>56.91449749144774</v>
      </c>
      <c r="E22" s="2031">
        <f>TOH!H4</f>
        <v>52.646506184060037</v>
      </c>
      <c r="F22" s="2032" t="s">
        <v>35</v>
      </c>
    </row>
    <row r="23" spans="1:7" customFormat="1">
      <c r="A23" s="2033">
        <v>14</v>
      </c>
      <c r="B23" s="2034" t="s">
        <v>281</v>
      </c>
      <c r="C23" s="2062">
        <f>TOH!F5</f>
        <v>72.996543651867498</v>
      </c>
      <c r="D23" s="2123">
        <f>TOH!H5</f>
        <v>64.822142260364402</v>
      </c>
      <c r="E23" s="2035">
        <f>TOH!I5</f>
        <v>69.08482064608306</v>
      </c>
      <c r="F23" s="2036" t="s">
        <v>35</v>
      </c>
    </row>
    <row r="24" spans="1:7" customFormat="1">
      <c r="A24" s="2033">
        <v>15</v>
      </c>
      <c r="B24" s="2034" t="s">
        <v>282</v>
      </c>
      <c r="C24" s="2062">
        <f>TOH!F6</f>
        <v>61.425279513620964</v>
      </c>
      <c r="D24" s="2123">
        <f>TOH!H6</f>
        <v>55.378711204374724</v>
      </c>
      <c r="E24" s="2035">
        <f>TOH!I6</f>
        <v>56.341892161619228</v>
      </c>
      <c r="F24" s="2036" t="s">
        <v>35</v>
      </c>
    </row>
    <row r="25" spans="1:7" customFormat="1">
      <c r="A25" s="2037">
        <v>16</v>
      </c>
      <c r="B25" s="2038" t="s">
        <v>283</v>
      </c>
      <c r="C25" s="2063">
        <f>TOH!F7</f>
        <v>42.685597701509735</v>
      </c>
      <c r="D25" s="2124">
        <f>TOH!H7</f>
        <v>40.019455322143479</v>
      </c>
      <c r="E25" s="2039">
        <f>TOH!I7</f>
        <v>40.848092361214199</v>
      </c>
      <c r="F25" s="2040" t="s">
        <v>35</v>
      </c>
    </row>
    <row r="26" spans="1:7" customFormat="1">
      <c r="A26" s="2029">
        <v>17</v>
      </c>
      <c r="B26" s="2030" t="s">
        <v>285</v>
      </c>
      <c r="C26" s="2041">
        <v>73.105754185250504</v>
      </c>
      <c r="D26" s="2125">
        <f>'Tarifa Promedio Hab ocupada'!CZ7</f>
        <v>74.546770196242463</v>
      </c>
      <c r="E26" s="2042">
        <f>'Tarifa Promedio Hab ocupada'!DA7</f>
        <v>74.014241640131232</v>
      </c>
      <c r="F26" s="2032" t="s">
        <v>274</v>
      </c>
    </row>
    <row r="27" spans="1:7" customFormat="1">
      <c r="A27" s="2033">
        <v>18</v>
      </c>
      <c r="B27" s="2034" t="s">
        <v>286</v>
      </c>
      <c r="C27" s="2043">
        <v>111.72142810015241</v>
      </c>
      <c r="D27" s="2126">
        <f>'Tarifa Promedio Hab ocupada'!CZ8</f>
        <v>108.36970892473407</v>
      </c>
      <c r="E27" s="2044">
        <f>'Tarifa Promedio Hab ocupada'!DA8</f>
        <v>109.76973658136149</v>
      </c>
      <c r="F27" s="2036" t="s">
        <v>274</v>
      </c>
    </row>
    <row r="28" spans="1:7" customFormat="1">
      <c r="A28" s="2033">
        <v>19</v>
      </c>
      <c r="B28" s="2034" t="s">
        <v>287</v>
      </c>
      <c r="C28" s="2043">
        <v>67.144712527324558</v>
      </c>
      <c r="D28" s="2126">
        <f>'Tarifa Promedio Hab ocupada'!CZ9</f>
        <v>71.127635656641971</v>
      </c>
      <c r="E28" s="2044">
        <f>'Tarifa Promedio Hab ocupada'!DA9</f>
        <v>70.751485187846001</v>
      </c>
      <c r="F28" s="2036" t="s">
        <v>274</v>
      </c>
    </row>
    <row r="29" spans="1:7" customFormat="1">
      <c r="A29" s="2037">
        <v>20</v>
      </c>
      <c r="B29" s="2038" t="s">
        <v>288</v>
      </c>
      <c r="C29" s="2045">
        <v>25.488932899777996</v>
      </c>
      <c r="D29" s="2127">
        <f>'Tarifa Promedio Hab ocupada'!CZ10</f>
        <v>30.034124512722617</v>
      </c>
      <c r="E29" s="2046">
        <f>'Tarifa Promedio Hab ocupada'!DA10</f>
        <v>29.809169797596006</v>
      </c>
      <c r="F29" s="2040" t="s">
        <v>274</v>
      </c>
    </row>
    <row r="30" spans="1:7" customFormat="1">
      <c r="A30" s="2029">
        <v>21</v>
      </c>
      <c r="B30" s="2030" t="s">
        <v>289</v>
      </c>
      <c r="C30" s="2047">
        <v>1.5954468689699381</v>
      </c>
      <c r="D30" s="2128">
        <f>'Estancia hotelera'!CZ19</f>
        <v>1.6156575134046374</v>
      </c>
      <c r="E30" s="2048">
        <f>'Estancia hotelera'!DA19</f>
        <v>1.5855894194982867</v>
      </c>
      <c r="F30" s="2032" t="s">
        <v>290</v>
      </c>
    </row>
    <row r="31" spans="1:7" customFormat="1">
      <c r="A31" s="2033">
        <v>22</v>
      </c>
      <c r="B31" s="2034" t="s">
        <v>291</v>
      </c>
      <c r="C31" s="2049">
        <v>1.6793686513898753</v>
      </c>
      <c r="D31" s="2129">
        <f>'Estancia hotelera'!CZ16</f>
        <v>1.7163406179145451</v>
      </c>
      <c r="E31" s="2050">
        <f>'Estancia hotelera'!DA16</f>
        <v>1.707987782490568</v>
      </c>
      <c r="F31" s="2036" t="s">
        <v>290</v>
      </c>
    </row>
    <row r="32" spans="1:7" customFormat="1">
      <c r="A32" s="2033">
        <v>23</v>
      </c>
      <c r="B32" s="2034" t="s">
        <v>292</v>
      </c>
      <c r="C32" s="2049">
        <v>1.6993283773797931</v>
      </c>
      <c r="D32" s="2129">
        <f>'Estancia hotelera'!CZ17</f>
        <v>1.5809865305383213</v>
      </c>
      <c r="E32" s="2050">
        <f>'Estancia hotelera'!DA17</f>
        <v>1.5535594304643294</v>
      </c>
      <c r="F32" s="2036" t="s">
        <v>290</v>
      </c>
    </row>
    <row r="33" spans="1:6" customFormat="1">
      <c r="A33" s="2037">
        <v>24</v>
      </c>
      <c r="B33" s="2038" t="s">
        <v>293</v>
      </c>
      <c r="C33" s="2051">
        <v>1.3756954837204702</v>
      </c>
      <c r="D33" s="2130">
        <f>'Estancia hotelera'!CZ18</f>
        <v>1.5242255498597903</v>
      </c>
      <c r="E33" s="2052">
        <f>'Estancia hotelera'!DA18</f>
        <v>1.4809016616053134</v>
      </c>
      <c r="F33" s="2040" t="s">
        <v>290</v>
      </c>
    </row>
  </sheetData>
  <mergeCells count="2">
    <mergeCell ref="A3:M3"/>
    <mergeCell ref="A1:M1"/>
  </mergeCells>
  <hyperlinks>
    <hyperlink ref="B6" location="Llegadas!A1" display="Llegada de Turistas a Quito"/>
    <hyperlink ref="B9" location="'Turistas x Nacionalidad'!A1" display="Nacionalidad - principales mercados del DMQ"/>
    <hyperlink ref="B13" location="'Sugeridos-estancia-gasto'!A1" display="Gasto Total (junio 2013 - Agosto 2014 - Agosto 2015)"/>
    <hyperlink ref="B22" location="TOH!A1" display="Tasa de Ocupación Hotelera (TOH) en DMQ"/>
    <hyperlink ref="B26" location="'Tarifa Promedio Hab ocupada'!A1" display="Tarifa habitación ocupada en el DMQ"/>
    <hyperlink ref="B30" location="'Estancia hotelera'!A1" display="Estancia promedio en Hoteles del DMQ"/>
    <hyperlink ref="B11" location="'Sugeridos-estancia-gasto'!A1" display="Estancia media en la ciudad "/>
    <hyperlink ref="B12" location="'Sugeridos-estancia-gasto'!A1" display="Gasto Diario"/>
    <hyperlink ref="B14" location="'perfil-Ingre_divisa_2008-2014'!A1" display="Ingreso de Divisas al DMQ (estimado anual)"/>
    <hyperlink ref="B15" location="'perfil-Motivo Viaje 2014'!A1" display="Motivo principal de viaje"/>
  </hyperlinks>
  <pageMargins left="0.70866141732283472" right="0.70866141732283472" top="0.74803149606299213" bottom="0.74803149606299213" header="0.31496062992125984" footer="0.31496062992125984"/>
  <pageSetup paperSize="256" scale="7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B128"/>
  <sheetViews>
    <sheetView workbookViewId="0">
      <selection activeCell="B35" sqref="B35:B36"/>
    </sheetView>
  </sheetViews>
  <sheetFormatPr baseColWidth="10" defaultColWidth="11.42578125" defaultRowHeight="15" zeroHeight="1"/>
  <cols>
    <col min="1" max="1" width="2.7109375" customWidth="1"/>
    <col min="2" max="2" width="21.5703125" customWidth="1"/>
    <col min="3" max="3" width="15.140625" hidden="1" customWidth="1"/>
    <col min="4" max="94" width="8.7109375" hidden="1" customWidth="1"/>
    <col min="95" max="95" width="3.7109375" hidden="1" customWidth="1"/>
    <col min="96" max="104" width="9.7109375" customWidth="1"/>
    <col min="105" max="105" width="9.85546875" bestFit="1" customWidth="1"/>
    <col min="106" max="106" width="17.28515625" hidden="1" customWidth="1"/>
    <col min="107" max="107" width="11.42578125" customWidth="1"/>
    <col min="108" max="114" width="8.7109375" customWidth="1"/>
    <col min="115" max="116" width="11.42578125" customWidth="1"/>
    <col min="117" max="123" width="8.7109375" customWidth="1"/>
    <col min="124" max="127" width="11.42578125" customWidth="1"/>
  </cols>
  <sheetData>
    <row r="1" spans="1:106" ht="30" thickBot="1">
      <c r="A1" s="182"/>
      <c r="B1" s="182"/>
      <c r="C1" s="323"/>
      <c r="D1" s="324"/>
      <c r="E1" s="324"/>
      <c r="F1" s="324"/>
      <c r="G1" s="324"/>
      <c r="H1" s="324"/>
      <c r="I1" s="325"/>
      <c r="J1" s="325"/>
      <c r="K1" s="325"/>
      <c r="L1" s="325"/>
      <c r="M1" s="325"/>
      <c r="N1" s="326"/>
      <c r="O1" s="326"/>
      <c r="P1" s="326"/>
      <c r="Q1" s="326"/>
      <c r="R1" s="326"/>
      <c r="S1" s="326"/>
      <c r="T1" s="326"/>
      <c r="U1" s="326"/>
      <c r="V1" s="326"/>
      <c r="W1" s="327"/>
      <c r="X1" s="327"/>
      <c r="Y1" s="327"/>
      <c r="Z1" s="327"/>
      <c r="AA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8"/>
      <c r="BH1" s="328"/>
      <c r="BI1" s="328"/>
      <c r="BJ1" s="328"/>
      <c r="BK1" s="328"/>
      <c r="BL1" s="328"/>
      <c r="BM1" s="328"/>
      <c r="BN1" s="328"/>
      <c r="BO1" s="328"/>
      <c r="BP1" s="328"/>
      <c r="BQ1" s="328"/>
      <c r="BR1" s="328"/>
      <c r="BS1" s="328"/>
      <c r="BT1" s="328"/>
      <c r="BU1" s="328"/>
      <c r="BV1" s="328"/>
      <c r="BW1" s="327"/>
      <c r="BX1" s="327"/>
      <c r="BY1" s="327"/>
      <c r="BZ1" s="327"/>
      <c r="CA1" s="327"/>
      <c r="CB1" s="327"/>
      <c r="CC1" s="327"/>
      <c r="CD1" s="327"/>
      <c r="CE1" s="327"/>
      <c r="CF1" s="327"/>
      <c r="CG1" s="327"/>
      <c r="CH1" s="327"/>
      <c r="CI1" s="327"/>
      <c r="CJ1" s="327"/>
      <c r="CK1" s="327"/>
      <c r="CL1" s="327"/>
      <c r="CM1" s="327"/>
      <c r="CN1" s="327"/>
      <c r="CO1" s="327"/>
      <c r="CP1" s="327"/>
      <c r="CQ1" s="327"/>
      <c r="CR1" s="329"/>
      <c r="CS1" s="329"/>
      <c r="CT1" s="329"/>
      <c r="CU1" s="329"/>
      <c r="CV1" s="329"/>
      <c r="CW1" s="329"/>
      <c r="CX1" s="329"/>
      <c r="CY1" s="329"/>
      <c r="CZ1" s="329"/>
      <c r="DA1" s="182"/>
    </row>
    <row r="2" spans="1:106" ht="30.75" thickBot="1">
      <c r="A2" s="182"/>
      <c r="B2" s="330" t="s">
        <v>366</v>
      </c>
      <c r="C2" s="331"/>
      <c r="D2" s="332"/>
      <c r="E2" s="332"/>
      <c r="F2" s="332"/>
      <c r="G2" s="333"/>
      <c r="H2" s="334" t="s">
        <v>325</v>
      </c>
      <c r="I2" s="335"/>
      <c r="J2" s="335"/>
      <c r="K2" s="335"/>
      <c r="L2" s="335"/>
      <c r="M2" s="335"/>
      <c r="N2" s="336"/>
      <c r="O2" s="336"/>
      <c r="P2" s="336"/>
      <c r="Q2" s="336"/>
      <c r="R2" s="336"/>
      <c r="S2" s="336"/>
      <c r="T2" s="336"/>
      <c r="U2" s="337"/>
      <c r="V2" s="336"/>
      <c r="W2" s="336"/>
      <c r="X2" s="336"/>
      <c r="Y2" s="336"/>
      <c r="Z2" s="336"/>
      <c r="AA2" s="336"/>
      <c r="AB2" s="336"/>
      <c r="AC2" s="336"/>
      <c r="AD2" s="336"/>
      <c r="AE2" s="336"/>
      <c r="AF2" s="336"/>
      <c r="AG2" s="336"/>
      <c r="AH2" s="336"/>
      <c r="AI2" s="338"/>
      <c r="AJ2" s="338"/>
      <c r="AK2" s="338"/>
      <c r="AL2" s="338"/>
      <c r="AM2" s="338"/>
      <c r="AN2" s="338"/>
      <c r="AO2" s="338"/>
      <c r="AP2" s="338"/>
      <c r="AQ2" s="338"/>
      <c r="AR2" s="338"/>
      <c r="AS2" s="338"/>
      <c r="AT2" s="338"/>
      <c r="AU2" s="336"/>
      <c r="AV2" s="336"/>
      <c r="AW2" s="336"/>
      <c r="AX2" s="336"/>
      <c r="AY2" s="336"/>
      <c r="AZ2" s="336"/>
      <c r="BA2" s="336"/>
      <c r="BB2" s="336"/>
      <c r="BC2" s="336"/>
      <c r="BD2" s="336"/>
      <c r="BE2" s="336"/>
      <c r="BF2" s="336"/>
      <c r="BG2" s="339"/>
      <c r="BH2" s="339"/>
      <c r="BI2" s="339"/>
      <c r="BJ2" s="339"/>
      <c r="BK2" s="339"/>
      <c r="BL2" s="339"/>
      <c r="BM2" s="339"/>
      <c r="BN2" s="339"/>
      <c r="BO2" s="339"/>
      <c r="BP2" s="339"/>
      <c r="BQ2" s="339"/>
      <c r="BR2" s="339"/>
      <c r="BS2" s="339"/>
      <c r="BT2" s="339"/>
      <c r="BU2" s="339"/>
      <c r="BV2" s="339"/>
      <c r="BW2" s="339"/>
      <c r="BX2" s="339"/>
      <c r="BY2" s="339"/>
      <c r="BZ2" s="339"/>
      <c r="CA2" s="339"/>
      <c r="CB2" s="339"/>
      <c r="CC2" s="339"/>
      <c r="CD2" s="339"/>
      <c r="CE2" s="339"/>
      <c r="CF2" s="339"/>
      <c r="CG2" s="339"/>
      <c r="CH2" s="339"/>
      <c r="CI2" s="339"/>
      <c r="CJ2" s="339"/>
      <c r="CK2" s="339"/>
      <c r="CL2" s="339"/>
      <c r="CM2" s="339"/>
      <c r="CN2" s="339"/>
      <c r="CO2" s="339"/>
      <c r="CP2" s="339"/>
      <c r="CQ2" s="339"/>
      <c r="CR2" s="340"/>
      <c r="CS2" s="341"/>
      <c r="CT2" s="342"/>
      <c r="CU2" s="341"/>
      <c r="CV2" s="341"/>
      <c r="CW2" s="341"/>
      <c r="CX2" s="341"/>
      <c r="CY2" s="341"/>
      <c r="CZ2" s="341"/>
      <c r="DA2" s="343"/>
      <c r="DB2" s="256" t="s">
        <v>306</v>
      </c>
    </row>
    <row r="3" spans="1:106">
      <c r="A3" s="182"/>
      <c r="B3" s="344" t="s">
        <v>326</v>
      </c>
      <c r="C3" s="345"/>
      <c r="D3" s="346"/>
      <c r="E3" s="347"/>
      <c r="F3" s="347"/>
      <c r="G3" s="346" t="s">
        <v>327</v>
      </c>
      <c r="H3" s="347"/>
      <c r="I3" s="347"/>
      <c r="J3" s="348"/>
      <c r="K3" s="349"/>
      <c r="L3" s="349"/>
      <c r="M3" s="349"/>
      <c r="N3" s="349"/>
      <c r="O3" s="349"/>
      <c r="P3" s="349" t="s">
        <v>327</v>
      </c>
      <c r="Q3" s="349"/>
      <c r="R3" s="349"/>
      <c r="S3" s="349"/>
      <c r="T3" s="349"/>
      <c r="U3" s="349"/>
      <c r="V3" s="349"/>
      <c r="W3" s="350" t="s">
        <v>327</v>
      </c>
      <c r="X3" s="351"/>
      <c r="Y3" s="351"/>
      <c r="Z3" s="351"/>
      <c r="AA3" s="351"/>
      <c r="AB3" s="351"/>
      <c r="AC3" s="351"/>
      <c r="AD3" s="351"/>
      <c r="AE3" s="351"/>
      <c r="AF3" s="351"/>
      <c r="AG3" s="351"/>
      <c r="AH3" s="352"/>
      <c r="AI3" s="353"/>
      <c r="AJ3" s="353"/>
      <c r="AK3" s="353"/>
      <c r="AL3" s="353"/>
      <c r="AM3" s="353"/>
      <c r="AN3" s="353" t="s">
        <v>327</v>
      </c>
      <c r="AO3" s="353"/>
      <c r="AP3" s="353"/>
      <c r="AQ3" s="353"/>
      <c r="AR3" s="353"/>
      <c r="AS3" s="353"/>
      <c r="AT3" s="353"/>
      <c r="AU3" s="354"/>
      <c r="AV3" s="355"/>
      <c r="AW3" s="355"/>
      <c r="AX3" s="355"/>
      <c r="AY3" s="355"/>
      <c r="AZ3" s="355" t="s">
        <v>327</v>
      </c>
      <c r="BA3" s="355"/>
      <c r="BB3" s="355"/>
      <c r="BC3" s="355"/>
      <c r="BD3" s="355"/>
      <c r="BE3" s="355"/>
      <c r="BF3" s="355"/>
      <c r="BG3" s="356"/>
      <c r="BH3" s="357"/>
      <c r="BI3" s="357"/>
      <c r="BJ3" s="357"/>
      <c r="BK3" s="357"/>
      <c r="BL3" s="356" t="s">
        <v>327</v>
      </c>
      <c r="BM3" s="357"/>
      <c r="BN3" s="357"/>
      <c r="BO3" s="357"/>
      <c r="BP3" s="357"/>
      <c r="BQ3" s="357"/>
      <c r="BR3" s="358"/>
      <c r="BS3" s="359"/>
      <c r="BT3" s="360"/>
      <c r="BU3" s="360"/>
      <c r="BV3" s="360"/>
      <c r="BW3" s="361" t="str">
        <f>+BL3</f>
        <v>Residentes</v>
      </c>
      <c r="BX3" s="360"/>
      <c r="BY3" s="360"/>
      <c r="BZ3" s="360"/>
      <c r="CA3" s="360"/>
      <c r="CB3" s="360"/>
      <c r="CC3" s="360"/>
      <c r="CD3" s="362"/>
      <c r="CE3" s="360"/>
      <c r="CF3" s="360"/>
      <c r="CG3" s="363" t="str">
        <f>+BW3</f>
        <v>Residentes</v>
      </c>
      <c r="CH3" s="360"/>
      <c r="CI3" s="360"/>
      <c r="CJ3" s="360"/>
      <c r="CK3" s="360"/>
      <c r="CL3" s="360"/>
      <c r="CM3" s="360"/>
      <c r="CN3" s="360"/>
      <c r="CO3" s="360"/>
      <c r="CP3" s="360"/>
      <c r="CQ3" s="360"/>
      <c r="CR3" s="364" t="s">
        <v>223</v>
      </c>
      <c r="CS3" s="365"/>
      <c r="CU3" s="365"/>
      <c r="CV3" s="365" t="s">
        <v>1090</v>
      </c>
      <c r="CW3" s="365"/>
      <c r="CX3" s="365"/>
      <c r="CY3" s="366"/>
      <c r="CZ3" s="366"/>
      <c r="DA3" s="522"/>
    </row>
    <row r="4" spans="1:106" ht="15.75">
      <c r="A4" s="182"/>
      <c r="B4" s="344"/>
      <c r="C4" s="345"/>
      <c r="D4" s="367">
        <v>2006</v>
      </c>
      <c r="E4" s="368"/>
      <c r="F4" s="368"/>
      <c r="G4" s="368"/>
      <c r="H4" s="368"/>
      <c r="I4" s="368"/>
      <c r="J4" s="369"/>
      <c r="K4" s="370">
        <v>2007</v>
      </c>
      <c r="L4" s="370"/>
      <c r="M4" s="370"/>
      <c r="N4" s="370"/>
      <c r="O4" s="370"/>
      <c r="P4" s="370"/>
      <c r="Q4" s="370"/>
      <c r="R4" s="370"/>
      <c r="S4" s="370"/>
      <c r="T4" s="370"/>
      <c r="U4" s="370"/>
      <c r="V4" s="370"/>
      <c r="W4" s="367">
        <v>2008</v>
      </c>
      <c r="X4" s="368"/>
      <c r="Y4" s="368"/>
      <c r="Z4" s="368"/>
      <c r="AA4" s="368"/>
      <c r="AB4" s="368"/>
      <c r="AC4" s="368"/>
      <c r="AD4" s="368"/>
      <c r="AE4" s="368"/>
      <c r="AF4" s="368"/>
      <c r="AG4" s="368"/>
      <c r="AH4" s="369"/>
      <c r="AI4" s="371">
        <v>2009</v>
      </c>
      <c r="AJ4" s="371"/>
      <c r="AK4" s="371"/>
      <c r="AL4" s="371"/>
      <c r="AM4" s="371"/>
      <c r="AN4" s="371"/>
      <c r="AO4" s="371"/>
      <c r="AP4" s="371"/>
      <c r="AQ4" s="371"/>
      <c r="AR4" s="371"/>
      <c r="AS4" s="371"/>
      <c r="AT4" s="371"/>
      <c r="AU4" s="372">
        <v>2010</v>
      </c>
      <c r="AV4" s="373"/>
      <c r="AW4" s="373"/>
      <c r="AX4" s="373"/>
      <c r="AY4" s="373"/>
      <c r="AZ4" s="373"/>
      <c r="BA4" s="373"/>
      <c r="BB4" s="373"/>
      <c r="BC4" s="373"/>
      <c r="BD4" s="373"/>
      <c r="BE4" s="373"/>
      <c r="BF4" s="374"/>
      <c r="BG4" s="375">
        <v>2011</v>
      </c>
      <c r="BH4" s="376"/>
      <c r="BI4" s="376"/>
      <c r="BJ4" s="376"/>
      <c r="BK4" s="376"/>
      <c r="BL4" s="376"/>
      <c r="BM4" s="376"/>
      <c r="BN4" s="376"/>
      <c r="BO4" s="376"/>
      <c r="BP4" s="376"/>
      <c r="BQ4" s="376"/>
      <c r="BR4" s="376"/>
      <c r="BS4" s="377">
        <v>2012</v>
      </c>
      <c r="BT4" s="378"/>
      <c r="BU4" s="378"/>
      <c r="BV4" s="378"/>
      <c r="BW4" s="378"/>
      <c r="BX4" s="378"/>
      <c r="BY4" s="378"/>
      <c r="BZ4" s="378"/>
      <c r="CA4" s="378"/>
      <c r="CB4" s="378"/>
      <c r="CC4" s="378"/>
      <c r="CD4" s="379"/>
      <c r="CE4" s="380">
        <v>2013</v>
      </c>
      <c r="CF4" s="380"/>
      <c r="CG4" s="380"/>
      <c r="CH4" s="381"/>
      <c r="CI4" s="381"/>
      <c r="CJ4" s="381"/>
      <c r="CK4" s="381"/>
      <c r="CL4" s="381"/>
      <c r="CM4" s="381"/>
      <c r="CN4" s="381" t="s">
        <v>224</v>
      </c>
      <c r="CO4" s="381"/>
      <c r="CP4" s="381"/>
      <c r="CQ4" s="378"/>
      <c r="CR4" s="382">
        <v>2006</v>
      </c>
      <c r="CS4" s="383">
        <v>2007</v>
      </c>
      <c r="CT4" s="383">
        <v>2008</v>
      </c>
      <c r="CU4" s="383">
        <v>2009</v>
      </c>
      <c r="CV4" s="383">
        <v>2010</v>
      </c>
      <c r="CW4" s="383">
        <v>2011</v>
      </c>
      <c r="CX4" s="383">
        <v>2012</v>
      </c>
      <c r="CY4" s="384">
        <v>2013</v>
      </c>
      <c r="CZ4" s="384">
        <v>2014</v>
      </c>
      <c r="DA4" s="779">
        <v>2015</v>
      </c>
    </row>
    <row r="5" spans="1:106">
      <c r="A5" s="182"/>
      <c r="B5" s="385"/>
      <c r="C5" s="345" t="s">
        <v>225</v>
      </c>
      <c r="D5" s="386" t="s">
        <v>43</v>
      </c>
      <c r="E5" s="387" t="s">
        <v>44</v>
      </c>
      <c r="F5" s="387" t="s">
        <v>45</v>
      </c>
      <c r="G5" s="387" t="s">
        <v>46</v>
      </c>
      <c r="H5" s="387" t="s">
        <v>47</v>
      </c>
      <c r="I5" s="387" t="s">
        <v>48</v>
      </c>
      <c r="J5" s="388" t="s">
        <v>49</v>
      </c>
      <c r="K5" s="389" t="s">
        <v>38</v>
      </c>
      <c r="L5" s="389" t="s">
        <v>39</v>
      </c>
      <c r="M5" s="389" t="s">
        <v>40</v>
      </c>
      <c r="N5" s="390" t="s">
        <v>41</v>
      </c>
      <c r="O5" s="390" t="s">
        <v>42</v>
      </c>
      <c r="P5" s="390" t="s">
        <v>43</v>
      </c>
      <c r="Q5" s="390" t="s">
        <v>44</v>
      </c>
      <c r="R5" s="390" t="s">
        <v>45</v>
      </c>
      <c r="S5" s="390" t="s">
        <v>46</v>
      </c>
      <c r="T5" s="390" t="s">
        <v>47</v>
      </c>
      <c r="U5" s="390" t="s">
        <v>48</v>
      </c>
      <c r="V5" s="390" t="s">
        <v>49</v>
      </c>
      <c r="W5" s="391" t="s">
        <v>38</v>
      </c>
      <c r="X5" s="392" t="s">
        <v>39</v>
      </c>
      <c r="Y5" s="392" t="s">
        <v>40</v>
      </c>
      <c r="Z5" s="392" t="s">
        <v>41</v>
      </c>
      <c r="AA5" s="392" t="s">
        <v>42</v>
      </c>
      <c r="AB5" s="392" t="s">
        <v>43</v>
      </c>
      <c r="AC5" s="392" t="s">
        <v>44</v>
      </c>
      <c r="AD5" s="392" t="s">
        <v>45</v>
      </c>
      <c r="AE5" s="392" t="s">
        <v>46</v>
      </c>
      <c r="AF5" s="392" t="s">
        <v>47</v>
      </c>
      <c r="AG5" s="392" t="s">
        <v>48</v>
      </c>
      <c r="AH5" s="393" t="s">
        <v>49</v>
      </c>
      <c r="AI5" s="353" t="s">
        <v>38</v>
      </c>
      <c r="AJ5" s="353" t="s">
        <v>39</v>
      </c>
      <c r="AK5" s="353" t="s">
        <v>40</v>
      </c>
      <c r="AL5" s="353" t="s">
        <v>41</v>
      </c>
      <c r="AM5" s="353" t="s">
        <v>42</v>
      </c>
      <c r="AN5" s="353" t="s">
        <v>43</v>
      </c>
      <c r="AO5" s="353" t="s">
        <v>44</v>
      </c>
      <c r="AP5" s="353" t="s">
        <v>45</v>
      </c>
      <c r="AQ5" s="353" t="s">
        <v>46</v>
      </c>
      <c r="AR5" s="353" t="s">
        <v>47</v>
      </c>
      <c r="AS5" s="353" t="s">
        <v>48</v>
      </c>
      <c r="AT5" s="353" t="s">
        <v>49</v>
      </c>
      <c r="AU5" s="391" t="s">
        <v>38</v>
      </c>
      <c r="AV5" s="392" t="s">
        <v>39</v>
      </c>
      <c r="AW5" s="392" t="s">
        <v>40</v>
      </c>
      <c r="AX5" s="392" t="s">
        <v>41</v>
      </c>
      <c r="AY5" s="392" t="s">
        <v>42</v>
      </c>
      <c r="AZ5" s="392" t="s">
        <v>43</v>
      </c>
      <c r="BA5" s="392" t="s">
        <v>44</v>
      </c>
      <c r="BB5" s="392" t="s">
        <v>45</v>
      </c>
      <c r="BC5" s="392" t="s">
        <v>46</v>
      </c>
      <c r="BD5" s="392" t="s">
        <v>47</v>
      </c>
      <c r="BE5" s="392" t="s">
        <v>48</v>
      </c>
      <c r="BF5" s="392" t="s">
        <v>49</v>
      </c>
      <c r="BG5" s="394" t="s">
        <v>38</v>
      </c>
      <c r="BH5" s="395" t="s">
        <v>39</v>
      </c>
      <c r="BI5" s="395" t="s">
        <v>40</v>
      </c>
      <c r="BJ5" s="395" t="s">
        <v>41</v>
      </c>
      <c r="BK5" s="395" t="s">
        <v>42</v>
      </c>
      <c r="BL5" s="395" t="s">
        <v>43</v>
      </c>
      <c r="BM5" s="395" t="s">
        <v>44</v>
      </c>
      <c r="BN5" s="395" t="s">
        <v>45</v>
      </c>
      <c r="BO5" s="395" t="s">
        <v>46</v>
      </c>
      <c r="BP5" s="395" t="s">
        <v>47</v>
      </c>
      <c r="BQ5" s="395" t="s">
        <v>48</v>
      </c>
      <c r="BR5" s="396" t="s">
        <v>49</v>
      </c>
      <c r="BS5" s="397" t="s">
        <v>38</v>
      </c>
      <c r="BT5" s="398" t="s">
        <v>39</v>
      </c>
      <c r="BU5" s="398" t="s">
        <v>40</v>
      </c>
      <c r="BV5" s="398" t="s">
        <v>41</v>
      </c>
      <c r="BW5" s="398" t="s">
        <v>42</v>
      </c>
      <c r="BX5" s="398" t="s">
        <v>43</v>
      </c>
      <c r="BY5" s="398" t="s">
        <v>44</v>
      </c>
      <c r="BZ5" s="398" t="s">
        <v>45</v>
      </c>
      <c r="CA5" s="398" t="s">
        <v>46</v>
      </c>
      <c r="CB5" s="398" t="s">
        <v>47</v>
      </c>
      <c r="CC5" s="398" t="s">
        <v>48</v>
      </c>
      <c r="CD5" s="399" t="s">
        <v>49</v>
      </c>
      <c r="CE5" s="400" t="s">
        <v>38</v>
      </c>
      <c r="CF5" s="401" t="s">
        <v>39</v>
      </c>
      <c r="CG5" s="401" t="s">
        <v>40</v>
      </c>
      <c r="CH5" s="401" t="s">
        <v>41</v>
      </c>
      <c r="CI5" s="401" t="s">
        <v>42</v>
      </c>
      <c r="CJ5" s="401" t="s">
        <v>43</v>
      </c>
      <c r="CK5" s="401" t="s">
        <v>44</v>
      </c>
      <c r="CL5" s="401" t="s">
        <v>45</v>
      </c>
      <c r="CM5" s="401" t="s">
        <v>46</v>
      </c>
      <c r="CN5" s="401" t="s">
        <v>47</v>
      </c>
      <c r="CO5" s="401" t="s">
        <v>48</v>
      </c>
      <c r="CP5" s="401" t="s">
        <v>49</v>
      </c>
      <c r="CQ5" s="398"/>
      <c r="CR5" s="402" t="s">
        <v>226</v>
      </c>
      <c r="CS5" s="403" t="s">
        <v>50</v>
      </c>
      <c r="CT5" s="403" t="s">
        <v>50</v>
      </c>
      <c r="CU5" s="403" t="s">
        <v>50</v>
      </c>
      <c r="CV5" s="403" t="s">
        <v>50</v>
      </c>
      <c r="CW5" s="403" t="s">
        <v>50</v>
      </c>
      <c r="CX5" s="403" t="s">
        <v>227</v>
      </c>
      <c r="CY5" s="404" t="s">
        <v>227</v>
      </c>
      <c r="CZ5" s="404" t="s">
        <v>50</v>
      </c>
      <c r="DA5" s="1328" t="s">
        <v>50</v>
      </c>
    </row>
    <row r="6" spans="1:106" ht="15.75" hidden="1">
      <c r="A6" s="182"/>
      <c r="B6" s="405" t="s">
        <v>220</v>
      </c>
      <c r="C6" s="345"/>
      <c r="D6" s="386">
        <v>1.80674995943534</v>
      </c>
      <c r="E6" s="387">
        <v>1.7385159010600706</v>
      </c>
      <c r="F6" s="387">
        <v>2.0856573705179282</v>
      </c>
      <c r="G6" s="387">
        <v>1.6357717349674454</v>
      </c>
      <c r="H6" s="387">
        <v>1.4095116501755507</v>
      </c>
      <c r="I6" s="387">
        <v>1.2130595759003702</v>
      </c>
      <c r="J6" s="388">
        <v>1.2506240639041437</v>
      </c>
      <c r="K6" s="389">
        <v>1.3703634861627427</v>
      </c>
      <c r="L6" s="389">
        <v>1.401549358541526</v>
      </c>
      <c r="M6" s="389">
        <v>1.6615745933384973</v>
      </c>
      <c r="N6" s="389">
        <v>1.4576040974529347</v>
      </c>
      <c r="O6" s="389">
        <v>1.3415750862297691</v>
      </c>
      <c r="P6" s="389">
        <v>1.3526386053294444</v>
      </c>
      <c r="Q6" s="389">
        <v>1.4386482748788139</v>
      </c>
      <c r="R6" s="389">
        <v>2.0532628418945964</v>
      </c>
      <c r="S6" s="389">
        <v>1.5559998596097151</v>
      </c>
      <c r="T6" s="389">
        <v>1.4997742981769377</v>
      </c>
      <c r="U6" s="389">
        <v>2.3533889331845002</v>
      </c>
      <c r="V6" s="389">
        <v>1.6184812788510856</v>
      </c>
      <c r="W6" s="386">
        <v>1.4201288719562699</v>
      </c>
      <c r="X6" s="387">
        <v>2.1148459054209918</v>
      </c>
      <c r="Y6" s="387">
        <v>1.2274675324675326</v>
      </c>
      <c r="Z6" s="387">
        <v>1.6139968665432274</v>
      </c>
      <c r="AA6" s="387">
        <v>1.5508768774514492</v>
      </c>
      <c r="AB6" s="387">
        <v>1.669113820430201</v>
      </c>
      <c r="AC6" s="387">
        <v>1.8803592299290006</v>
      </c>
      <c r="AD6" s="387">
        <v>1.435510670553936</v>
      </c>
      <c r="AE6" s="387">
        <v>1.3086703939008892</v>
      </c>
      <c r="AF6" s="387">
        <v>1.4328660012476606</v>
      </c>
      <c r="AG6" s="387">
        <v>1.5819302043906134</v>
      </c>
      <c r="AH6" s="388">
        <v>2.0634012889366273</v>
      </c>
      <c r="AI6" s="406">
        <v>1.528249282754224</v>
      </c>
      <c r="AJ6" s="406">
        <v>2.1742210814510612</v>
      </c>
      <c r="AK6" s="406">
        <v>1.5098608835576364</v>
      </c>
      <c r="AL6" s="406">
        <v>1.424308699122107</v>
      </c>
      <c r="AM6" s="406">
        <v>1.4939424040066778</v>
      </c>
      <c r="AN6" s="406">
        <v>1.5555880369447295</v>
      </c>
      <c r="AO6" s="406">
        <v>1.752790091489729</v>
      </c>
      <c r="AP6" s="406">
        <v>1.848281767955801</v>
      </c>
      <c r="AQ6" s="406">
        <v>1.9712903605939194</v>
      </c>
      <c r="AR6" s="406">
        <v>1.5036882851300029</v>
      </c>
      <c r="AS6" s="406">
        <v>1.4273035814213766</v>
      </c>
      <c r="AT6" s="406">
        <v>1.0041001074979845</v>
      </c>
      <c r="AU6" s="386">
        <v>1.7433697551955856</v>
      </c>
      <c r="AV6" s="387">
        <v>1.4158761160447824</v>
      </c>
      <c r="AW6" s="387">
        <v>1.3933771053178705</v>
      </c>
      <c r="AX6" s="387">
        <v>1.5085261862130708</v>
      </c>
      <c r="AY6" s="387">
        <v>1.5250930195579582</v>
      </c>
      <c r="AZ6" s="387">
        <v>1.64406238161384</v>
      </c>
      <c r="BA6" s="387">
        <v>1.6766311364659963</v>
      </c>
      <c r="BB6" s="387">
        <v>1.5936335403726709</v>
      </c>
      <c r="BC6" s="387">
        <v>1.7099032459425718</v>
      </c>
      <c r="BD6" s="387">
        <v>1.5714643684820393</v>
      </c>
      <c r="BE6" s="387">
        <v>1.4884087714366041</v>
      </c>
      <c r="BF6" s="387">
        <v>1.5248966586290043</v>
      </c>
      <c r="BG6" s="407">
        <v>1.7109315124337545</v>
      </c>
      <c r="BH6" s="408">
        <v>1.6966051607323052</v>
      </c>
      <c r="BI6" s="408">
        <v>1.505338186229906</v>
      </c>
      <c r="BJ6" s="408">
        <v>1.6909594691535152</v>
      </c>
      <c r="BK6" s="408">
        <v>1.6116300839251128</v>
      </c>
      <c r="BL6" s="408">
        <v>1.6845606694560671</v>
      </c>
      <c r="BM6" s="408">
        <v>1.892926512031216</v>
      </c>
      <c r="BN6" s="408">
        <v>1.8951812758145936</v>
      </c>
      <c r="BO6" s="408">
        <v>1.7551536131544785</v>
      </c>
      <c r="BP6" s="408">
        <v>1.7877986073915373</v>
      </c>
      <c r="BQ6" s="408">
        <v>1.675395056726094</v>
      </c>
      <c r="BR6" s="409">
        <v>1.8708963550706668</v>
      </c>
      <c r="BS6" s="410">
        <v>1.6447534766118836</v>
      </c>
      <c r="BT6" s="411">
        <v>1.4085090361445782</v>
      </c>
      <c r="BU6" s="411">
        <v>1.3681596228321267</v>
      </c>
      <c r="BV6" s="411">
        <v>1.7998194945848376</v>
      </c>
      <c r="BW6" s="411">
        <v>2.0104297788167598</v>
      </c>
      <c r="BX6" s="411">
        <v>1.9215131695244829</v>
      </c>
      <c r="BY6" s="411">
        <v>1.6923618940248026</v>
      </c>
      <c r="BZ6" s="411">
        <v>2.0088482524701372</v>
      </c>
      <c r="CA6" s="411">
        <v>1.6189986282578874</v>
      </c>
      <c r="CB6" s="411">
        <v>1.5282501889644748</v>
      </c>
      <c r="CC6" s="411">
        <v>1.4566715903495815</v>
      </c>
      <c r="CD6" s="412">
        <v>1.5527239432321072</v>
      </c>
      <c r="CE6" s="413">
        <v>1.5554724880382775</v>
      </c>
      <c r="CF6" s="413">
        <v>1.6164698505590971</v>
      </c>
      <c r="CG6" s="413">
        <v>1.782800815771584</v>
      </c>
      <c r="CH6" s="413">
        <v>1.8575050033355571</v>
      </c>
      <c r="CI6" s="413">
        <v>1.9800903699519909</v>
      </c>
      <c r="CJ6" s="413">
        <v>1.9596418928520676</v>
      </c>
      <c r="CK6" s="414">
        <v>1.8717806701744668</v>
      </c>
      <c r="CL6" s="414">
        <v>1.8729111445783133</v>
      </c>
      <c r="CM6" s="414">
        <v>1.8513556430446192</v>
      </c>
      <c r="CN6" s="414">
        <v>1.4903309271585261</v>
      </c>
      <c r="CO6" s="414">
        <v>1.6513198324022347</v>
      </c>
      <c r="CP6" s="414">
        <v>1.3232598939208484</v>
      </c>
      <c r="CQ6" s="411"/>
      <c r="CR6" s="402">
        <v>1.5773254270289405</v>
      </c>
      <c r="CS6" s="415">
        <v>1.5744474859930453</v>
      </c>
      <c r="CT6" s="415">
        <v>1.5638712683756273</v>
      </c>
      <c r="CU6" s="415">
        <v>1.5667115293310827</v>
      </c>
      <c r="CV6" s="415">
        <v>1.5593222696817688</v>
      </c>
      <c r="CW6" s="415">
        <v>1.7252903768186687</v>
      </c>
      <c r="CX6" s="415">
        <v>1.6675865896511384</v>
      </c>
      <c r="CY6" s="416">
        <v>1.7278327203378285</v>
      </c>
      <c r="CZ6" s="416"/>
      <c r="DA6" s="780"/>
    </row>
    <row r="7" spans="1:106" ht="15.75" hidden="1">
      <c r="A7" s="182"/>
      <c r="B7" s="405" t="s">
        <v>221</v>
      </c>
      <c r="C7" s="345"/>
      <c r="D7" s="386">
        <v>1.5950928749653452</v>
      </c>
      <c r="E7" s="387">
        <v>1.7525794258861989</v>
      </c>
      <c r="F7" s="387">
        <v>1.7649264778446661</v>
      </c>
      <c r="G7" s="387">
        <v>1.7482105749249597</v>
      </c>
      <c r="H7" s="387">
        <v>1.4699776785714285</v>
      </c>
      <c r="I7" s="387">
        <v>1.5261382799325465</v>
      </c>
      <c r="J7" s="388">
        <v>1.5025445292620865</v>
      </c>
      <c r="K7" s="389">
        <v>1.4565295701941421</v>
      </c>
      <c r="L7" s="389">
        <v>1.5288386175378466</v>
      </c>
      <c r="M7" s="389">
        <v>1.4360998894213051</v>
      </c>
      <c r="N7" s="389">
        <v>1.5130692316970207</v>
      </c>
      <c r="O7" s="389">
        <v>1.4824816103379721</v>
      </c>
      <c r="P7" s="389">
        <v>1.6125448637316562</v>
      </c>
      <c r="Q7" s="389">
        <v>1.3291645413018651</v>
      </c>
      <c r="R7" s="389">
        <v>1.4672738686404947</v>
      </c>
      <c r="S7" s="389">
        <v>1.6486189555125725</v>
      </c>
      <c r="T7" s="389">
        <v>1.6807721658801082</v>
      </c>
      <c r="U7" s="389">
        <v>1.4528601550680786</v>
      </c>
      <c r="V7" s="389">
        <v>1.5926322360953462</v>
      </c>
      <c r="W7" s="386">
        <v>1.5918508686737884</v>
      </c>
      <c r="X7" s="387">
        <v>1.5059506852824385</v>
      </c>
      <c r="Y7" s="387">
        <v>1.5582981683283097</v>
      </c>
      <c r="Z7" s="387">
        <v>1.5757666243654822</v>
      </c>
      <c r="AA7" s="387">
        <v>1.5219385081867798</v>
      </c>
      <c r="AB7" s="387">
        <v>1.6059849436541662</v>
      </c>
      <c r="AC7" s="387">
        <v>1.4386582021820991</v>
      </c>
      <c r="AD7" s="387">
        <v>1.5399293704058803</v>
      </c>
      <c r="AE7" s="387">
        <v>1.3538801425956257</v>
      </c>
      <c r="AF7" s="387">
        <v>1.4106408756536382</v>
      </c>
      <c r="AG7" s="387">
        <v>1.354516491754123</v>
      </c>
      <c r="AH7" s="388">
        <v>1.7453868316244388</v>
      </c>
      <c r="AI7" s="406">
        <v>1.4426294097499714</v>
      </c>
      <c r="AJ7" s="406">
        <v>1.5132075807682521</v>
      </c>
      <c r="AK7" s="406">
        <v>1.3895751911639764</v>
      </c>
      <c r="AL7" s="406">
        <v>1.4669268097739205</v>
      </c>
      <c r="AM7" s="406">
        <v>1.4112317784256558</v>
      </c>
      <c r="AN7" s="406">
        <v>1.4025842763549734</v>
      </c>
      <c r="AO7" s="406">
        <v>1.4532215979430532</v>
      </c>
      <c r="AP7" s="406">
        <v>1.5554012614785269</v>
      </c>
      <c r="AQ7" s="406">
        <v>1.4505962467692999</v>
      </c>
      <c r="AR7" s="406">
        <v>1.3253289829402441</v>
      </c>
      <c r="AS7" s="406">
        <v>1.3589847865774145</v>
      </c>
      <c r="AT7" s="406">
        <v>1.3491585690351828</v>
      </c>
      <c r="AU7" s="386">
        <v>1.3366843285070307</v>
      </c>
      <c r="AV7" s="387">
        <v>1.3997924179749539</v>
      </c>
      <c r="AW7" s="387">
        <v>1.4417763333545546</v>
      </c>
      <c r="AX7" s="387">
        <v>1.4849415009987637</v>
      </c>
      <c r="AY7" s="387">
        <v>1.4483881294341578</v>
      </c>
      <c r="AZ7" s="387">
        <v>1.4635272172290996</v>
      </c>
      <c r="BA7" s="387">
        <v>1.50686325867052</v>
      </c>
      <c r="BB7" s="387">
        <v>1.5115492204899776</v>
      </c>
      <c r="BC7" s="387">
        <v>1.402070262415591</v>
      </c>
      <c r="BD7" s="387">
        <v>1.5046722689075631</v>
      </c>
      <c r="BE7" s="387">
        <v>1.4734121787526597</v>
      </c>
      <c r="BF7" s="387">
        <v>1.4374647464746477</v>
      </c>
      <c r="BG7" s="407">
        <v>1.4216960705693664</v>
      </c>
      <c r="BH7" s="408">
        <v>1.4349766102914716</v>
      </c>
      <c r="BI7" s="408">
        <v>1.3727650462093319</v>
      </c>
      <c r="BJ7" s="408">
        <v>1.4787988209285188</v>
      </c>
      <c r="BK7" s="408">
        <v>1.4309004460153159</v>
      </c>
      <c r="BL7" s="408">
        <v>1.4604030161206449</v>
      </c>
      <c r="BM7" s="408">
        <v>1.4952931062714916</v>
      </c>
      <c r="BN7" s="408">
        <v>1.4231144302196932</v>
      </c>
      <c r="BO7" s="408">
        <v>1.3689671606225331</v>
      </c>
      <c r="BP7" s="408">
        <v>1.4098082276523352</v>
      </c>
      <c r="BQ7" s="408">
        <v>1.414773118038424</v>
      </c>
      <c r="BR7" s="409">
        <v>1.4604006396020253</v>
      </c>
      <c r="BS7" s="410">
        <v>1.4987947160350974</v>
      </c>
      <c r="BT7" s="411">
        <v>1.5018750498683477</v>
      </c>
      <c r="BU7" s="411">
        <v>1.3179039901105698</v>
      </c>
      <c r="BV7" s="411">
        <v>1.4131594546532305</v>
      </c>
      <c r="BW7" s="411">
        <v>1.4544261219132</v>
      </c>
      <c r="BX7" s="411">
        <v>1.4806714140386574</v>
      </c>
      <c r="BY7" s="411">
        <v>1.4263118593442397</v>
      </c>
      <c r="BZ7" s="411">
        <v>1.4324500434404863</v>
      </c>
      <c r="CA7" s="411">
        <v>1.4728561304039696</v>
      </c>
      <c r="CB7" s="411">
        <v>1.5641611889111171</v>
      </c>
      <c r="CC7" s="411">
        <v>1.5002517306482068</v>
      </c>
      <c r="CD7" s="412">
        <v>1.5079144467608676</v>
      </c>
      <c r="CE7" s="413">
        <v>1.5003753190211686</v>
      </c>
      <c r="CF7" s="413">
        <v>1.5164165931156226</v>
      </c>
      <c r="CG7" s="413">
        <v>1.5611296645854507</v>
      </c>
      <c r="CH7" s="413">
        <v>1.6090957827019299</v>
      </c>
      <c r="CI7" s="413">
        <v>1.6366494679135764</v>
      </c>
      <c r="CJ7" s="413">
        <v>1.5541343079031522</v>
      </c>
      <c r="CK7" s="414">
        <v>1.4389470131623354</v>
      </c>
      <c r="CL7" s="414">
        <v>1.4415609787343071</v>
      </c>
      <c r="CM7" s="414">
        <v>1.3749091866280601</v>
      </c>
      <c r="CN7" s="414">
        <v>1.359181592365015</v>
      </c>
      <c r="CO7" s="414">
        <v>1.442424032278401</v>
      </c>
      <c r="CP7" s="414">
        <v>1.4769320418930623</v>
      </c>
      <c r="CQ7" s="411"/>
      <c r="CR7" s="402">
        <v>1.6286832190126559</v>
      </c>
      <c r="CS7" s="415">
        <v>1.5154382146546497</v>
      </c>
      <c r="CT7" s="415">
        <v>1.5143356241091426</v>
      </c>
      <c r="CU7" s="415">
        <v>1.423619021477498</v>
      </c>
      <c r="CV7" s="415">
        <v>1.4526986735145564</v>
      </c>
      <c r="CW7" s="415">
        <v>1.4295638733909997</v>
      </c>
      <c r="CX7" s="415">
        <v>1.4642313455106659</v>
      </c>
      <c r="CY7" s="416">
        <v>1.5349434855567554</v>
      </c>
      <c r="CZ7" s="416"/>
      <c r="DA7" s="780"/>
    </row>
    <row r="8" spans="1:106" ht="15.75" hidden="1">
      <c r="A8" s="182"/>
      <c r="B8" s="405" t="s">
        <v>222</v>
      </c>
      <c r="C8" s="345"/>
      <c r="D8" s="386">
        <v>1.6381227436823105</v>
      </c>
      <c r="E8" s="387">
        <v>1.4682010409889394</v>
      </c>
      <c r="F8" s="387">
        <v>1.4061756405290244</v>
      </c>
      <c r="G8" s="387">
        <v>1.505867903930131</v>
      </c>
      <c r="H8" s="387">
        <v>1.5442462873804841</v>
      </c>
      <c r="I8" s="387">
        <v>1.2756402169799419</v>
      </c>
      <c r="J8" s="388">
        <v>1.4690712961402326</v>
      </c>
      <c r="K8" s="389">
        <v>1.2520102849112049</v>
      </c>
      <c r="L8" s="389">
        <v>1.3656980233965306</v>
      </c>
      <c r="M8" s="389">
        <v>1.4305482554953419</v>
      </c>
      <c r="N8" s="389">
        <v>1.3383304867157848</v>
      </c>
      <c r="O8" s="389">
        <v>1.3305235593123539</v>
      </c>
      <c r="P8" s="389">
        <v>1.3643567462012571</v>
      </c>
      <c r="Q8" s="389">
        <v>1.2733869763099546</v>
      </c>
      <c r="R8" s="389">
        <v>1.3793398207864846</v>
      </c>
      <c r="S8" s="389">
        <v>1.4351726003987466</v>
      </c>
      <c r="T8" s="389">
        <v>1.5215672005800538</v>
      </c>
      <c r="U8" s="389">
        <v>1.3846529354151063</v>
      </c>
      <c r="V8" s="389">
        <v>1.5497574279379158</v>
      </c>
      <c r="W8" s="386">
        <v>1.4962288907874131</v>
      </c>
      <c r="X8" s="387">
        <v>1.193275848142165</v>
      </c>
      <c r="Y8" s="387">
        <v>1.471158624633641</v>
      </c>
      <c r="Z8" s="387">
        <v>1.4228536798554863</v>
      </c>
      <c r="AA8" s="387">
        <v>1.2116247979797981</v>
      </c>
      <c r="AB8" s="387">
        <v>1.1670789525497145</v>
      </c>
      <c r="AC8" s="387">
        <v>1.1993506214251926</v>
      </c>
      <c r="AD8" s="387">
        <v>1.2195532490574408</v>
      </c>
      <c r="AE8" s="387">
        <v>1.3015897190615242</v>
      </c>
      <c r="AF8" s="387">
        <v>1.1643951253161646</v>
      </c>
      <c r="AG8" s="387">
        <v>1.2147911949685535</v>
      </c>
      <c r="AH8" s="388">
        <v>1.2303400384109975</v>
      </c>
      <c r="AI8" s="406">
        <v>1.1568059456229458</v>
      </c>
      <c r="AJ8" s="406">
        <v>1.1600320909410995</v>
      </c>
      <c r="AK8" s="406">
        <v>1.1352320075332945</v>
      </c>
      <c r="AL8" s="406">
        <v>1.2383669940222035</v>
      </c>
      <c r="AM8" s="406">
        <v>1.1696854426102907</v>
      </c>
      <c r="AN8" s="406">
        <v>1.1678921844104486</v>
      </c>
      <c r="AO8" s="406">
        <v>1.1927775254818855</v>
      </c>
      <c r="AP8" s="406">
        <v>1.2013732224309095</v>
      </c>
      <c r="AQ8" s="406">
        <v>1.1749536060733865</v>
      </c>
      <c r="AR8" s="406">
        <v>1.3352986115595737</v>
      </c>
      <c r="AS8" s="406">
        <v>1.1619593264248702</v>
      </c>
      <c r="AT8" s="406">
        <v>1.1359649892724792</v>
      </c>
      <c r="AU8" s="386">
        <v>1.1416917057902973</v>
      </c>
      <c r="AV8" s="387">
        <v>1.2160680871726324</v>
      </c>
      <c r="AW8" s="387">
        <v>1.2204730767043839</v>
      </c>
      <c r="AX8" s="387">
        <v>1.1909247606019151</v>
      </c>
      <c r="AY8" s="387">
        <v>1.2024202531645569</v>
      </c>
      <c r="AZ8" s="387">
        <v>1.1867403502805645</v>
      </c>
      <c r="BA8" s="387">
        <v>1.1768307344363769</v>
      </c>
      <c r="BB8" s="387">
        <v>1.1539093949885573</v>
      </c>
      <c r="BC8" s="387">
        <v>1.2016367839070408</v>
      </c>
      <c r="BD8" s="387">
        <v>1.2168664097992985</v>
      </c>
      <c r="BE8" s="387">
        <v>1.173155907656124</v>
      </c>
      <c r="BF8" s="387">
        <v>1.2051649954421146</v>
      </c>
      <c r="BG8" s="407">
        <v>1.241964527571751</v>
      </c>
      <c r="BH8" s="408">
        <v>1.2237103534563651</v>
      </c>
      <c r="BI8" s="408">
        <v>1.2281746353322529</v>
      </c>
      <c r="BJ8" s="408">
        <v>1.2356170265729045</v>
      </c>
      <c r="BK8" s="408">
        <v>1.3020506854483709</v>
      </c>
      <c r="BL8" s="408">
        <v>1.2832351116625307</v>
      </c>
      <c r="BM8" s="408">
        <v>1.2969561768788418</v>
      </c>
      <c r="BN8" s="408">
        <v>1.2216002281513405</v>
      </c>
      <c r="BO8" s="408">
        <v>1.1520573852589402</v>
      </c>
      <c r="BP8" s="408">
        <v>1.2162929848693258</v>
      </c>
      <c r="BQ8" s="408">
        <v>1.2321623453651924</v>
      </c>
      <c r="BR8" s="409">
        <v>1.2948783160322952</v>
      </c>
      <c r="BS8" s="410">
        <v>1.3349753694581283</v>
      </c>
      <c r="BT8" s="411">
        <v>1.3275708307607883</v>
      </c>
      <c r="BU8" s="411">
        <v>1.3028561270443231</v>
      </c>
      <c r="BV8" s="411">
        <v>1.3119531838461094</v>
      </c>
      <c r="BW8" s="411">
        <v>1.3962726826875915</v>
      </c>
      <c r="BX8" s="411">
        <v>1.2601414603702938</v>
      </c>
      <c r="BY8" s="411">
        <v>1.2923423671046124</v>
      </c>
      <c r="BZ8" s="411">
        <v>1.2978557504873296</v>
      </c>
      <c r="CA8" s="411">
        <v>1.3280632411067192</v>
      </c>
      <c r="CB8" s="411">
        <v>1.3637011945088255</v>
      </c>
      <c r="CC8" s="411">
        <v>1.3411627906976749</v>
      </c>
      <c r="CD8" s="412">
        <v>1.3198070187033244</v>
      </c>
      <c r="CE8" s="413">
        <v>1.2507862119997537</v>
      </c>
      <c r="CF8" s="413">
        <v>1.2244948865053633</v>
      </c>
      <c r="CG8" s="413">
        <v>1.3382130823748113</v>
      </c>
      <c r="CH8" s="413">
        <v>1.2867265814033875</v>
      </c>
      <c r="CI8" s="413">
        <v>1.3365390323538142</v>
      </c>
      <c r="CJ8" s="413">
        <v>1.3095152817574021</v>
      </c>
      <c r="CK8" s="414">
        <v>1.284447881960971</v>
      </c>
      <c r="CL8" s="414">
        <v>1.3158723302135833</v>
      </c>
      <c r="CM8" s="414">
        <v>1.2135371890847622</v>
      </c>
      <c r="CN8" s="414">
        <v>1.2539085213794787</v>
      </c>
      <c r="CO8" s="414">
        <v>1.1963596464492534</v>
      </c>
      <c r="CP8" s="414">
        <v>1.229340351731272</v>
      </c>
      <c r="CQ8" s="411"/>
      <c r="CR8" s="402">
        <v>1.4668541543319518</v>
      </c>
      <c r="CS8" s="415">
        <v>1.3812645607055933</v>
      </c>
      <c r="CT8" s="415">
        <v>1.2607456278549865</v>
      </c>
      <c r="CU8" s="415">
        <v>1.1821936578764178</v>
      </c>
      <c r="CV8" s="415">
        <v>1.1900794709679083</v>
      </c>
      <c r="CW8" s="415">
        <v>1.243522881891137</v>
      </c>
      <c r="CX8" s="415">
        <v>1.3230585013979768</v>
      </c>
      <c r="CY8" s="416">
        <v>1.2704909357618104</v>
      </c>
      <c r="CZ8" s="416"/>
      <c r="DA8" s="780"/>
    </row>
    <row r="9" spans="1:106" ht="15.75" hidden="1">
      <c r="A9" s="182"/>
      <c r="B9" s="405" t="s">
        <v>328</v>
      </c>
      <c r="C9" s="345"/>
      <c r="D9" s="386">
        <v>1.6648914680280604</v>
      </c>
      <c r="E9" s="387">
        <v>1.6313328399381013</v>
      </c>
      <c r="F9" s="387">
        <v>1.6629647776144592</v>
      </c>
      <c r="G9" s="387">
        <v>1.6059195531443613</v>
      </c>
      <c r="H9" s="387">
        <v>1.4858937956865825</v>
      </c>
      <c r="I9" s="387">
        <v>1.3287403298788498</v>
      </c>
      <c r="J9" s="388">
        <v>1.4154589371980677</v>
      </c>
      <c r="K9" s="389">
        <v>1.3362779313811739</v>
      </c>
      <c r="L9" s="389">
        <v>1.4182235654055668</v>
      </c>
      <c r="M9" s="389">
        <v>1.4800843086049582</v>
      </c>
      <c r="N9" s="389">
        <v>1.4045750197628457</v>
      </c>
      <c r="O9" s="389">
        <v>1.3764404534708174</v>
      </c>
      <c r="P9" s="389">
        <v>1.4324572751717957</v>
      </c>
      <c r="Q9" s="389">
        <v>1.3237405077899596</v>
      </c>
      <c r="R9" s="389">
        <v>1.5249778005264698</v>
      </c>
      <c r="S9" s="389">
        <v>1.5306013230074222</v>
      </c>
      <c r="T9" s="389">
        <v>1.5623840803028965</v>
      </c>
      <c r="U9" s="389">
        <v>1.5833520056133781</v>
      </c>
      <c r="V9" s="389">
        <v>1.5774169002093013</v>
      </c>
      <c r="W9" s="386">
        <v>1.5107676660988076</v>
      </c>
      <c r="X9" s="387">
        <v>1.4316660493369877</v>
      </c>
      <c r="Y9" s="387">
        <v>1.4163090399228073</v>
      </c>
      <c r="Z9" s="387">
        <v>1.5022925893581185</v>
      </c>
      <c r="AA9" s="387">
        <v>1.3701976726063687</v>
      </c>
      <c r="AB9" s="387">
        <v>1.413799483870968</v>
      </c>
      <c r="AC9" s="387">
        <v>1.381747056236869</v>
      </c>
      <c r="AD9" s="387">
        <v>1.3395128990051102</v>
      </c>
      <c r="AE9" s="387">
        <v>1.3172924614940569</v>
      </c>
      <c r="AF9" s="387">
        <v>1.2845175547596424</v>
      </c>
      <c r="AG9" s="387">
        <v>1.3213882710596059</v>
      </c>
      <c r="AH9" s="388">
        <v>1.5050480381877387</v>
      </c>
      <c r="AI9" s="406">
        <v>1.294466866011676</v>
      </c>
      <c r="AJ9" s="406">
        <v>1.3848299508186517</v>
      </c>
      <c r="AK9" s="406">
        <v>1.2637786423884005</v>
      </c>
      <c r="AL9" s="406">
        <v>1.3321686957552061</v>
      </c>
      <c r="AM9" s="406">
        <v>1.2915809892792696</v>
      </c>
      <c r="AN9" s="406">
        <v>1.306589095339628</v>
      </c>
      <c r="AO9" s="406">
        <v>1.3583478622064689</v>
      </c>
      <c r="AP9" s="406">
        <v>1.4393276163337723</v>
      </c>
      <c r="AQ9" s="406">
        <v>1.371053028010357</v>
      </c>
      <c r="AR9" s="406">
        <v>1.3669354770403532</v>
      </c>
      <c r="AS9" s="406">
        <v>1.2716551079022953</v>
      </c>
      <c r="AT9" s="406">
        <v>1.1669893954904587</v>
      </c>
      <c r="AU9" s="386">
        <v>1.2807541716252384</v>
      </c>
      <c r="AV9" s="387">
        <v>1.3136507236392221</v>
      </c>
      <c r="AW9" s="387">
        <v>1.3236670946784836</v>
      </c>
      <c r="AX9" s="387">
        <v>1.3480948467818894</v>
      </c>
      <c r="AY9" s="387">
        <v>1.3391948795688058</v>
      </c>
      <c r="AZ9" s="387">
        <v>1.3710737230966914</v>
      </c>
      <c r="BA9" s="387">
        <v>1.3790398146807585</v>
      </c>
      <c r="BB9" s="387">
        <v>1.3511758773699074</v>
      </c>
      <c r="BC9" s="387">
        <v>1.365846280119599</v>
      </c>
      <c r="BD9" s="387">
        <v>1.3791362970740197</v>
      </c>
      <c r="BE9" s="387">
        <v>1.3397213220998063</v>
      </c>
      <c r="BF9" s="387">
        <v>1.3347101673899566</v>
      </c>
      <c r="BG9" s="407">
        <v>1.3766850956000924</v>
      </c>
      <c r="BH9" s="408">
        <v>1.3890816146659613</v>
      </c>
      <c r="BI9" s="408">
        <v>1.3362663132724495</v>
      </c>
      <c r="BJ9" s="408">
        <v>1.398325063500502</v>
      </c>
      <c r="BK9" s="408">
        <v>1.4035566934463382</v>
      </c>
      <c r="BL9" s="408">
        <v>1.4033190471753778</v>
      </c>
      <c r="BM9" s="408">
        <v>1.4587942796344973</v>
      </c>
      <c r="BN9" s="408">
        <v>1.3888847549632521</v>
      </c>
      <c r="BO9" s="408">
        <v>1.314814127455459</v>
      </c>
      <c r="BP9" s="408">
        <v>1.3951807228915662</v>
      </c>
      <c r="BQ9" s="408">
        <v>1.3986591619456927</v>
      </c>
      <c r="BR9" s="409">
        <v>1.472426424460628</v>
      </c>
      <c r="BS9" s="410">
        <v>1.4468287249377538</v>
      </c>
      <c r="BT9" s="411">
        <v>1.4082330805633165</v>
      </c>
      <c r="BU9" s="411">
        <v>1.3258224633498787</v>
      </c>
      <c r="BV9" s="411">
        <v>1.424583911234397</v>
      </c>
      <c r="BW9" s="411">
        <v>1.5173507134049675</v>
      </c>
      <c r="BX9" s="411">
        <v>1.4330579864234889</v>
      </c>
      <c r="BY9" s="411">
        <v>1.4125893347993397</v>
      </c>
      <c r="BZ9" s="411">
        <v>1.4711528483968037</v>
      </c>
      <c r="CA9" s="411">
        <v>1.4448006513497709</v>
      </c>
      <c r="CB9" s="411">
        <v>1.4735189702224269</v>
      </c>
      <c r="CC9" s="411">
        <v>1.4280855199222553</v>
      </c>
      <c r="CD9" s="412">
        <v>1.4342139454309217</v>
      </c>
      <c r="CE9" s="413">
        <v>1.3988185607419878</v>
      </c>
      <c r="CF9" s="413">
        <v>1.4155949641261669</v>
      </c>
      <c r="CG9" s="413">
        <v>1.5138895865775879</v>
      </c>
      <c r="CH9" s="413">
        <v>1.5055070051324733</v>
      </c>
      <c r="CI9" s="413">
        <v>1.5644490930610222</v>
      </c>
      <c r="CJ9" s="413">
        <v>1.5204344175717035</v>
      </c>
      <c r="CK9" s="414">
        <v>1.4525678980563779</v>
      </c>
      <c r="CL9" s="414">
        <v>1.4613242548818088</v>
      </c>
      <c r="CM9" s="414">
        <v>1.3992249873031992</v>
      </c>
      <c r="CN9" s="414">
        <v>1.3513566476442014</v>
      </c>
      <c r="CO9" s="414">
        <v>1.4048333828877253</v>
      </c>
      <c r="CP9" s="414">
        <v>1.3344453885158287</v>
      </c>
      <c r="CQ9" s="411"/>
      <c r="CR9" s="402">
        <v>1.5409268849373241</v>
      </c>
      <c r="CS9" s="415">
        <v>1.4617126346292795</v>
      </c>
      <c r="CT9" s="415">
        <v>1.3932879137938887</v>
      </c>
      <c r="CU9" s="415">
        <v>1.3178936724746533</v>
      </c>
      <c r="CV9" s="415">
        <v>1.3443240408286679</v>
      </c>
      <c r="CW9" s="415">
        <v>1.394757606030772</v>
      </c>
      <c r="CX9" s="415">
        <v>1.4350198458362768</v>
      </c>
      <c r="CY9" s="416">
        <v>1.4604597497153886</v>
      </c>
      <c r="CZ9" s="416"/>
      <c r="DA9" s="780"/>
    </row>
    <row r="10" spans="1:106" ht="15.75" hidden="1">
      <c r="A10" s="182"/>
      <c r="B10" s="417"/>
      <c r="C10" s="345"/>
      <c r="D10" s="418"/>
      <c r="E10" s="419"/>
      <c r="F10" s="199"/>
      <c r="G10" s="420" t="s">
        <v>329</v>
      </c>
      <c r="H10" s="419"/>
      <c r="I10" s="419"/>
      <c r="J10" s="421"/>
      <c r="K10" s="422"/>
      <c r="L10" s="422"/>
      <c r="M10" s="422"/>
      <c r="N10" s="422"/>
      <c r="O10" s="422"/>
      <c r="P10" s="422" t="s">
        <v>329</v>
      </c>
      <c r="Q10" s="422"/>
      <c r="R10" s="422"/>
      <c r="S10" s="422"/>
      <c r="T10" s="422"/>
      <c r="U10" s="422"/>
      <c r="V10" s="422"/>
      <c r="W10" s="423"/>
      <c r="X10" s="387"/>
      <c r="Y10" s="387"/>
      <c r="Z10" s="387"/>
      <c r="AA10" s="387"/>
      <c r="AB10" s="424" t="s">
        <v>329</v>
      </c>
      <c r="AC10" s="387"/>
      <c r="AD10" s="387"/>
      <c r="AE10" s="387"/>
      <c r="AF10" s="387"/>
      <c r="AG10" s="387"/>
      <c r="AH10" s="388"/>
      <c r="AI10" s="425"/>
      <c r="AJ10" s="426"/>
      <c r="AK10" s="426"/>
      <c r="AL10" s="426"/>
      <c r="AM10" s="426"/>
      <c r="AN10" s="425" t="s">
        <v>330</v>
      </c>
      <c r="AO10" s="426"/>
      <c r="AP10" s="426"/>
      <c r="AQ10" s="426"/>
      <c r="AR10" s="426"/>
      <c r="AS10" s="426"/>
      <c r="AT10" s="427"/>
      <c r="AU10" s="428"/>
      <c r="AV10" s="429"/>
      <c r="AW10" s="429"/>
      <c r="AX10" s="429"/>
      <c r="AY10" s="429"/>
      <c r="AZ10" s="429" t="s">
        <v>329</v>
      </c>
      <c r="BA10" s="429"/>
      <c r="BB10" s="429"/>
      <c r="BC10" s="429"/>
      <c r="BD10" s="429"/>
      <c r="BE10" s="429"/>
      <c r="BF10" s="429"/>
      <c r="BG10" s="430"/>
      <c r="BH10" s="431"/>
      <c r="BI10" s="431"/>
      <c r="BJ10" s="431"/>
      <c r="BK10" s="431"/>
      <c r="BL10" s="430" t="s">
        <v>331</v>
      </c>
      <c r="BM10" s="431"/>
      <c r="BN10" s="431"/>
      <c r="BO10" s="431"/>
      <c r="BP10" s="431"/>
      <c r="BQ10" s="431"/>
      <c r="BR10" s="431"/>
      <c r="BS10" s="432"/>
      <c r="BT10" s="433"/>
      <c r="BU10" s="433"/>
      <c r="BV10" s="361"/>
      <c r="BW10" s="361" t="str">
        <f>+BL10</f>
        <v xml:space="preserve">No residentes </v>
      </c>
      <c r="BX10" s="361"/>
      <c r="BY10" s="361"/>
      <c r="BZ10" s="433"/>
      <c r="CA10" s="433"/>
      <c r="CB10" s="433"/>
      <c r="CC10" s="433"/>
      <c r="CD10" s="434"/>
      <c r="CE10" s="435"/>
      <c r="CF10" s="436"/>
      <c r="CG10" s="436" t="str">
        <f>+BW10</f>
        <v xml:space="preserve">No residentes </v>
      </c>
      <c r="CH10" s="436"/>
      <c r="CI10" s="435"/>
      <c r="CJ10" s="435"/>
      <c r="CK10" s="435"/>
      <c r="CL10" s="435"/>
      <c r="CM10" s="435"/>
      <c r="CN10" s="435"/>
      <c r="CO10" s="435"/>
      <c r="CP10" s="435"/>
      <c r="CQ10" s="433"/>
      <c r="CR10" s="437" t="str">
        <f>+CR3</f>
        <v>Acumulados</v>
      </c>
      <c r="CS10" s="438"/>
      <c r="CT10" s="438"/>
      <c r="CU10" s="439"/>
      <c r="CV10" s="439" t="str">
        <f>+CG10</f>
        <v xml:space="preserve">No residentes </v>
      </c>
      <c r="CW10" s="439"/>
      <c r="CX10" s="438"/>
      <c r="CY10" s="440"/>
      <c r="CZ10" s="440"/>
      <c r="DA10" s="780"/>
    </row>
    <row r="11" spans="1:106" ht="15.75" hidden="1">
      <c r="A11" s="182"/>
      <c r="B11" s="405" t="s">
        <v>220</v>
      </c>
      <c r="C11" s="345"/>
      <c r="D11" s="386">
        <v>1.9661307855140455</v>
      </c>
      <c r="E11" s="387">
        <v>1.8608104828925018</v>
      </c>
      <c r="F11" s="387">
        <v>1.6788898907925058</v>
      </c>
      <c r="G11" s="387">
        <v>1.5609465020576132</v>
      </c>
      <c r="H11" s="387">
        <v>1.38630496250461</v>
      </c>
      <c r="I11" s="387">
        <v>1.5195004606408025</v>
      </c>
      <c r="J11" s="388">
        <v>1.5660400390625</v>
      </c>
      <c r="K11" s="389">
        <v>1.7301014691590924</v>
      </c>
      <c r="L11" s="389">
        <v>1.8238621538073307</v>
      </c>
      <c r="M11" s="389">
        <v>2.1303271022973562</v>
      </c>
      <c r="N11" s="389">
        <v>1.7776415904213259</v>
      </c>
      <c r="O11" s="389">
        <v>1.4354730217491902</v>
      </c>
      <c r="P11" s="389">
        <v>1.5428269437960134</v>
      </c>
      <c r="Q11" s="389">
        <v>1.695255668796021</v>
      </c>
      <c r="R11" s="389">
        <v>2.2043793284978945</v>
      </c>
      <c r="S11" s="389">
        <v>1.5338263601928375</v>
      </c>
      <c r="T11" s="389">
        <v>1.689319364871501</v>
      </c>
      <c r="U11" s="389">
        <v>1.9471701136363637</v>
      </c>
      <c r="V11" s="389">
        <v>1.7895551988325431</v>
      </c>
      <c r="W11" s="386">
        <v>1.8565655867530595</v>
      </c>
      <c r="X11" s="387">
        <v>1.7149118942731278</v>
      </c>
      <c r="Y11" s="387">
        <v>1.3683732873520364</v>
      </c>
      <c r="Z11" s="387">
        <v>1.7015707541804117</v>
      </c>
      <c r="AA11" s="387">
        <v>1.7626539194139195</v>
      </c>
      <c r="AB11" s="387">
        <v>1.5986644617873798</v>
      </c>
      <c r="AC11" s="387">
        <v>1.7397292741658066</v>
      </c>
      <c r="AD11" s="387">
        <v>1.6084614510249675</v>
      </c>
      <c r="AE11" s="387">
        <v>1.6601214593596059</v>
      </c>
      <c r="AF11" s="387">
        <v>1.7713870933782503</v>
      </c>
      <c r="AG11" s="387">
        <v>1.8321900761867551</v>
      </c>
      <c r="AH11" s="388">
        <v>2.1702216729128456</v>
      </c>
      <c r="AI11" s="406">
        <v>1.6816177249455657</v>
      </c>
      <c r="AJ11" s="406">
        <v>2.1499660686427458</v>
      </c>
      <c r="AK11" s="406">
        <v>1.8514843895378887</v>
      </c>
      <c r="AL11" s="406">
        <v>1.7102970529529178</v>
      </c>
      <c r="AM11" s="406">
        <v>1.8507283814426672</v>
      </c>
      <c r="AN11" s="406">
        <v>1.7655743077175159</v>
      </c>
      <c r="AO11" s="406">
        <v>1.970254434679463</v>
      </c>
      <c r="AP11" s="406">
        <v>1.7146830373230373</v>
      </c>
      <c r="AQ11" s="406">
        <v>1.6739768233042738</v>
      </c>
      <c r="AR11" s="406">
        <v>1.4098306573923958</v>
      </c>
      <c r="AS11" s="406">
        <v>1.4865983632193496</v>
      </c>
      <c r="AT11" s="406">
        <v>1.4147349988325939</v>
      </c>
      <c r="AU11" s="386">
        <v>1.7487605185273292</v>
      </c>
      <c r="AV11" s="387">
        <v>1.5569974045946628</v>
      </c>
      <c r="AW11" s="387">
        <v>1.4361372353990436</v>
      </c>
      <c r="AX11" s="387">
        <v>1.4168966687020832</v>
      </c>
      <c r="AY11" s="387">
        <v>1.4751998018494055</v>
      </c>
      <c r="AZ11" s="387">
        <v>1.6107309958926128</v>
      </c>
      <c r="BA11" s="387">
        <v>1.6619141345798989</v>
      </c>
      <c r="BB11" s="387">
        <v>1.6061992285001134</v>
      </c>
      <c r="BC11" s="387">
        <v>1.5782389139123265</v>
      </c>
      <c r="BD11" s="387">
        <v>1.5219624444234225</v>
      </c>
      <c r="BE11" s="387">
        <v>1.7348599044309296</v>
      </c>
      <c r="BF11" s="387">
        <v>1.4848183155988228</v>
      </c>
      <c r="BG11" s="441">
        <v>1.6362020725388602</v>
      </c>
      <c r="BH11" s="442">
        <v>1.6191509551754275</v>
      </c>
      <c r="BI11" s="442">
        <v>1.6611514144877839</v>
      </c>
      <c r="BJ11" s="442">
        <v>1.7858725409053289</v>
      </c>
      <c r="BK11" s="442">
        <v>1.602189373701395</v>
      </c>
      <c r="BL11" s="442">
        <v>1.693276836158192</v>
      </c>
      <c r="BM11" s="442">
        <v>1.7132536613199774</v>
      </c>
      <c r="BN11" s="442">
        <v>1.7681931134756459</v>
      </c>
      <c r="BO11" s="442">
        <v>1.7145775019804597</v>
      </c>
      <c r="BP11" s="442">
        <v>1.5641794835614506</v>
      </c>
      <c r="BQ11" s="442">
        <v>1.4851054345962627</v>
      </c>
      <c r="BR11" s="443">
        <v>1.4531837463719581</v>
      </c>
      <c r="BS11" s="444">
        <v>1.7476054324517512</v>
      </c>
      <c r="BT11" s="445">
        <v>1.6110592191294602</v>
      </c>
      <c r="BU11" s="445">
        <v>1.6173937013300255</v>
      </c>
      <c r="BV11" s="445">
        <v>1.7531552094522018</v>
      </c>
      <c r="BW11" s="445">
        <v>2.2733709100907342</v>
      </c>
      <c r="BX11" s="445">
        <v>1.8487893777662068</v>
      </c>
      <c r="BY11" s="445">
        <v>1.7442308667647208</v>
      </c>
      <c r="BZ11" s="445">
        <v>1.8539748484167977</v>
      </c>
      <c r="CA11" s="445">
        <v>1.5481298851177676</v>
      </c>
      <c r="CB11" s="445">
        <v>1.492442178109634</v>
      </c>
      <c r="CC11" s="445">
        <v>1.5006383948928408</v>
      </c>
      <c r="CD11" s="446">
        <v>1.3558063412965948</v>
      </c>
      <c r="CE11" s="447">
        <v>1.5384278199883108</v>
      </c>
      <c r="CF11" s="447">
        <v>1.7160419296416227</v>
      </c>
      <c r="CG11" s="447">
        <v>1.7340242621071735</v>
      </c>
      <c r="CH11" s="447">
        <v>1.6353293693524977</v>
      </c>
      <c r="CI11" s="447">
        <v>1.9073228479621174</v>
      </c>
      <c r="CJ11" s="447">
        <v>1.7159887439242774</v>
      </c>
      <c r="CK11" s="414">
        <v>1.8352301395974659</v>
      </c>
      <c r="CL11" s="414">
        <v>1.7282732903552014</v>
      </c>
      <c r="CM11" s="414">
        <v>1.7835909839987243</v>
      </c>
      <c r="CN11" s="414">
        <v>1.5943918309190215</v>
      </c>
      <c r="CO11" s="414">
        <v>1.5103962649818825</v>
      </c>
      <c r="CP11" s="414">
        <v>1.311503316138541</v>
      </c>
      <c r="CQ11" s="445"/>
      <c r="CR11" s="402">
        <v>1.628004460771451</v>
      </c>
      <c r="CS11" s="415">
        <v>1.7564460798985078</v>
      </c>
      <c r="CT11" s="415">
        <v>1.7093992298153993</v>
      </c>
      <c r="CU11" s="415">
        <v>1.7241935891355069</v>
      </c>
      <c r="CV11" s="415">
        <v>1.565574492719926</v>
      </c>
      <c r="CW11" s="415">
        <v>1.6422423769311509</v>
      </c>
      <c r="CX11" s="415">
        <v>1.695549697068228</v>
      </c>
      <c r="CY11" s="416">
        <v>1.6354209069655508</v>
      </c>
      <c r="CZ11" s="416"/>
      <c r="DA11" s="780"/>
    </row>
    <row r="12" spans="1:106" ht="15.75" hidden="1">
      <c r="A12" s="182"/>
      <c r="B12" s="405" t="s">
        <v>221</v>
      </c>
      <c r="C12" s="345"/>
      <c r="D12" s="386">
        <v>1.9694331233790292</v>
      </c>
      <c r="E12" s="387">
        <v>1.8096630790828263</v>
      </c>
      <c r="F12" s="387">
        <v>2.3166926677067083</v>
      </c>
      <c r="G12" s="387">
        <v>1.8037359586015398</v>
      </c>
      <c r="H12" s="387">
        <v>1.7291799787007456</v>
      </c>
      <c r="I12" s="387">
        <v>1.7175391428119564</v>
      </c>
      <c r="J12" s="388">
        <v>1.7545454545454546</v>
      </c>
      <c r="K12" s="389">
        <v>1.7864184364419819</v>
      </c>
      <c r="L12" s="389">
        <v>1.8154635977337108</v>
      </c>
      <c r="M12" s="389">
        <v>1.6184494251538732</v>
      </c>
      <c r="N12" s="389">
        <v>1.7620493952896243</v>
      </c>
      <c r="O12" s="389">
        <v>1.7003883395840436</v>
      </c>
      <c r="P12" s="389">
        <v>1.8913255843658192</v>
      </c>
      <c r="Q12" s="389">
        <v>1.8076203449627595</v>
      </c>
      <c r="R12" s="389">
        <v>1.7287206001622062</v>
      </c>
      <c r="S12" s="389">
        <v>1.7383778144524342</v>
      </c>
      <c r="T12" s="389">
        <v>1.9595189270692803</v>
      </c>
      <c r="U12" s="389">
        <v>1.6723428138035652</v>
      </c>
      <c r="V12" s="389">
        <v>1.5875413475413476</v>
      </c>
      <c r="W12" s="386">
        <v>1.5199395628902765</v>
      </c>
      <c r="X12" s="387">
        <v>1.6513275368950922</v>
      </c>
      <c r="Y12" s="387">
        <v>1.6385778799669852</v>
      </c>
      <c r="Z12" s="387">
        <v>1.716274133030131</v>
      </c>
      <c r="AA12" s="387">
        <v>1.8176481666002393</v>
      </c>
      <c r="AB12" s="387">
        <v>1.805386200533114</v>
      </c>
      <c r="AC12" s="387">
        <v>1.5904459817234604</v>
      </c>
      <c r="AD12" s="387">
        <v>1.5517072482463921</v>
      </c>
      <c r="AE12" s="387">
        <v>1.4439300261096606</v>
      </c>
      <c r="AF12" s="387">
        <v>1.5495172974731588</v>
      </c>
      <c r="AG12" s="387">
        <v>1.4244236177085312</v>
      </c>
      <c r="AH12" s="388">
        <v>1.843784946236559</v>
      </c>
      <c r="AI12" s="406">
        <v>1.6393798639166488</v>
      </c>
      <c r="AJ12" s="406">
        <v>1.5172177723541158</v>
      </c>
      <c r="AK12" s="406">
        <v>1.4198183863380718</v>
      </c>
      <c r="AL12" s="406">
        <v>1.4893165071770333</v>
      </c>
      <c r="AM12" s="406">
        <v>1.4736451432408235</v>
      </c>
      <c r="AN12" s="406">
        <v>1.6004076544943817</v>
      </c>
      <c r="AO12" s="406">
        <v>1.5587829441827841</v>
      </c>
      <c r="AP12" s="406">
        <v>1.8833127248936863</v>
      </c>
      <c r="AQ12" s="406">
        <v>1.6578248299319729</v>
      </c>
      <c r="AR12" s="406">
        <v>1.6426236546695985</v>
      </c>
      <c r="AS12" s="406">
        <v>1.4951263203746052</v>
      </c>
      <c r="AT12" s="406">
        <v>1.486590440165062</v>
      </c>
      <c r="AU12" s="386">
        <v>1.5592732331816361</v>
      </c>
      <c r="AV12" s="387">
        <v>1.645695591557224</v>
      </c>
      <c r="AW12" s="387">
        <v>1.6596795014085244</v>
      </c>
      <c r="AX12" s="387">
        <v>1.5767037037037039</v>
      </c>
      <c r="AY12" s="387">
        <v>1.5496737340469331</v>
      </c>
      <c r="AZ12" s="387">
        <v>1.7412225667938932</v>
      </c>
      <c r="BA12" s="387">
        <v>1.6437718523750662</v>
      </c>
      <c r="BB12" s="387">
        <v>1.5664494047619046</v>
      </c>
      <c r="BC12" s="387">
        <v>1.4899058039961943</v>
      </c>
      <c r="BD12" s="387">
        <v>1.6669635426986331</v>
      </c>
      <c r="BE12" s="387">
        <v>1.6659533038021415</v>
      </c>
      <c r="BF12" s="387">
        <v>1.5228590507499491</v>
      </c>
      <c r="BG12" s="441">
        <v>1.5269616519174045</v>
      </c>
      <c r="BH12" s="442">
        <v>1.5739053387169131</v>
      </c>
      <c r="BI12" s="442">
        <v>1.5187046220987901</v>
      </c>
      <c r="BJ12" s="442">
        <v>1.3376127695639892</v>
      </c>
      <c r="BK12" s="442">
        <v>1.6076737940295427</v>
      </c>
      <c r="BL12" s="442">
        <v>1.5414068878886213</v>
      </c>
      <c r="BM12" s="442">
        <v>1.4993588129496402</v>
      </c>
      <c r="BN12" s="442">
        <v>1.6539517437145175</v>
      </c>
      <c r="BO12" s="442">
        <v>1.4856679764243617</v>
      </c>
      <c r="BP12" s="442">
        <v>1.5121015429704339</v>
      </c>
      <c r="BQ12" s="442">
        <v>1.4519785358374857</v>
      </c>
      <c r="BR12" s="443">
        <v>1.5597278268179906</v>
      </c>
      <c r="BS12" s="444">
        <v>1.7937192118226601</v>
      </c>
      <c r="BT12" s="445">
        <v>1.4741667462515522</v>
      </c>
      <c r="BU12" s="445">
        <v>1.4259752179899037</v>
      </c>
      <c r="BV12" s="445">
        <v>1.4802249956055546</v>
      </c>
      <c r="BW12" s="445">
        <v>1.7244240637624189</v>
      </c>
      <c r="BX12" s="445">
        <v>1.8481208481208475</v>
      </c>
      <c r="BY12" s="445">
        <v>1.4852761805192545</v>
      </c>
      <c r="BZ12" s="445">
        <v>1.5793234053542224</v>
      </c>
      <c r="CA12" s="445">
        <v>1.7493141289437577</v>
      </c>
      <c r="CB12" s="445">
        <v>1.9598690364826934</v>
      </c>
      <c r="CC12" s="445">
        <v>1.6959816303099879</v>
      </c>
      <c r="CD12" s="446">
        <v>1.7381928981600845</v>
      </c>
      <c r="CE12" s="447">
        <v>1.6360301609944976</v>
      </c>
      <c r="CF12" s="447">
        <v>1.595335725269093</v>
      </c>
      <c r="CG12" s="447">
        <v>1.6727748691099475</v>
      </c>
      <c r="CH12" s="447">
        <v>1.7719091493464751</v>
      </c>
      <c r="CI12" s="447">
        <v>1.7255059106391504</v>
      </c>
      <c r="CJ12" s="447">
        <v>1.443122287082772</v>
      </c>
      <c r="CK12" s="414">
        <v>1.5106382978723405</v>
      </c>
      <c r="CL12" s="414">
        <v>1.5078042780017766</v>
      </c>
      <c r="CM12" s="414">
        <v>1.6276757564437807</v>
      </c>
      <c r="CN12" s="414">
        <v>1.7015529065969954</v>
      </c>
      <c r="CO12" s="414">
        <v>1.4472218573492708</v>
      </c>
      <c r="CP12" s="414">
        <v>1.6564411027568919</v>
      </c>
      <c r="CQ12" s="445"/>
      <c r="CR12" s="402">
        <v>1.8911087045819486</v>
      </c>
      <c r="CS12" s="415">
        <v>1.7569338169784909</v>
      </c>
      <c r="CT12" s="415">
        <v>1.6253246251800582</v>
      </c>
      <c r="CU12" s="415">
        <v>1.5711965008474662</v>
      </c>
      <c r="CV12" s="415">
        <v>1.6061264660180792</v>
      </c>
      <c r="CW12" s="415">
        <v>1.5185617110340779</v>
      </c>
      <c r="CX12" s="415">
        <v>1.6628823636102446</v>
      </c>
      <c r="CY12" s="416">
        <v>1.5670499511603626</v>
      </c>
      <c r="CZ12" s="416"/>
      <c r="DA12" s="780"/>
    </row>
    <row r="13" spans="1:106" ht="15.75" hidden="1">
      <c r="A13" s="182"/>
      <c r="B13" s="405" t="s">
        <v>222</v>
      </c>
      <c r="C13" s="345"/>
      <c r="D13" s="386">
        <v>1.8678639217404001</v>
      </c>
      <c r="E13" s="387">
        <v>2.5349993096783101</v>
      </c>
      <c r="F13" s="387">
        <v>1.7624345549738221</v>
      </c>
      <c r="G13" s="387">
        <v>1.6940076498087548</v>
      </c>
      <c r="H13" s="387">
        <v>1.6579104477611941</v>
      </c>
      <c r="I13" s="387">
        <v>1.2182080924855492</v>
      </c>
      <c r="J13" s="388">
        <v>1.8286285841298067</v>
      </c>
      <c r="K13" s="389">
        <v>1.556911407980313</v>
      </c>
      <c r="L13" s="389">
        <v>1.7932374727668843</v>
      </c>
      <c r="M13" s="389">
        <v>1.4760210187464495</v>
      </c>
      <c r="N13" s="389">
        <v>1.8232592077831828</v>
      </c>
      <c r="O13" s="389">
        <v>1.7919125663716817</v>
      </c>
      <c r="P13" s="389">
        <v>1.6591084881968856</v>
      </c>
      <c r="Q13" s="389">
        <v>1.5171898180959129</v>
      </c>
      <c r="R13" s="389">
        <v>1.5075072070786357</v>
      </c>
      <c r="S13" s="389">
        <v>1.8714103544638916</v>
      </c>
      <c r="T13" s="389">
        <v>1.9231147947327654</v>
      </c>
      <c r="U13" s="389">
        <v>1.6106828793774322</v>
      </c>
      <c r="V13" s="389">
        <v>1.7310520081436238</v>
      </c>
      <c r="W13" s="386">
        <v>1.4297657815232947</v>
      </c>
      <c r="X13" s="387">
        <v>1.6301723916532906</v>
      </c>
      <c r="Y13" s="387">
        <v>1.6030208400128247</v>
      </c>
      <c r="Z13" s="387">
        <v>1.6823733876442635</v>
      </c>
      <c r="AA13" s="387">
        <v>1.4630443696002344</v>
      </c>
      <c r="AB13" s="387">
        <v>1.6311433566433569</v>
      </c>
      <c r="AC13" s="387">
        <v>1.48880548793981</v>
      </c>
      <c r="AD13" s="387">
        <v>1.6040831202046035</v>
      </c>
      <c r="AE13" s="387">
        <v>1.5276084644109993</v>
      </c>
      <c r="AF13" s="387">
        <v>1.5264830391616107</v>
      </c>
      <c r="AG13" s="387">
        <v>1.3745722116567849</v>
      </c>
      <c r="AH13" s="388">
        <v>1.5535077361563518</v>
      </c>
      <c r="AI13" s="406">
        <v>1.610003047708358</v>
      </c>
      <c r="AJ13" s="406">
        <v>1.4593401848530834</v>
      </c>
      <c r="AK13" s="406">
        <v>1.4343497391059086</v>
      </c>
      <c r="AL13" s="406">
        <v>1.3762988436702206</v>
      </c>
      <c r="AM13" s="406">
        <v>1.2090299046518349</v>
      </c>
      <c r="AN13" s="406">
        <v>1.3160803206538825</v>
      </c>
      <c r="AO13" s="406">
        <v>1.3291260219574867</v>
      </c>
      <c r="AP13" s="406">
        <v>1.3888155743197963</v>
      </c>
      <c r="AQ13" s="406">
        <v>1.5580590270710364</v>
      </c>
      <c r="AR13" s="406">
        <v>1.3786930543933054</v>
      </c>
      <c r="AS13" s="406">
        <v>1.288928107606679</v>
      </c>
      <c r="AT13" s="406">
        <v>1.2903531167108753</v>
      </c>
      <c r="AU13" s="386">
        <v>1.3309899870801036</v>
      </c>
      <c r="AV13" s="387">
        <v>1.7380838623354495</v>
      </c>
      <c r="AW13" s="387">
        <v>1.6249073916737469</v>
      </c>
      <c r="AX13" s="387">
        <v>1.5649476671988651</v>
      </c>
      <c r="AY13" s="387">
        <v>1.5037497803549464</v>
      </c>
      <c r="AZ13" s="387">
        <v>1.591683735462593</v>
      </c>
      <c r="BA13" s="387">
        <v>1.4236102435977513</v>
      </c>
      <c r="BB13" s="387">
        <v>1.4097744474719949</v>
      </c>
      <c r="BC13" s="387">
        <v>1.4596644636502289</v>
      </c>
      <c r="BD13" s="387">
        <v>1.4660357880247763</v>
      </c>
      <c r="BE13" s="387">
        <v>1.2960924683072332</v>
      </c>
      <c r="BF13" s="387">
        <v>1.3391444579043006</v>
      </c>
      <c r="BG13" s="441">
        <v>1.2557324142252859</v>
      </c>
      <c r="BH13" s="442">
        <v>1.3213077625570775</v>
      </c>
      <c r="BI13" s="442">
        <v>1.3920586360739324</v>
      </c>
      <c r="BJ13" s="442">
        <v>1.3080415472779368</v>
      </c>
      <c r="BK13" s="442">
        <v>1.3339425630810091</v>
      </c>
      <c r="BL13" s="442">
        <v>1.4254289194362273</v>
      </c>
      <c r="BM13" s="442">
        <v>1.4711628932666867</v>
      </c>
      <c r="BN13" s="442">
        <v>1.386413730803975</v>
      </c>
      <c r="BO13" s="442">
        <v>1.5234002509410287</v>
      </c>
      <c r="BP13" s="442">
        <v>1.4882950285248571</v>
      </c>
      <c r="BQ13" s="442">
        <v>1.4864042585095216</v>
      </c>
      <c r="BR13" s="443">
        <v>1.560829986613119</v>
      </c>
      <c r="BS13" s="444">
        <v>1.5884701373363155</v>
      </c>
      <c r="BT13" s="445">
        <v>1.6082116788321168</v>
      </c>
      <c r="BU13" s="445">
        <v>1.6204289732770747</v>
      </c>
      <c r="BV13" s="445">
        <v>1.5352367184676543</v>
      </c>
      <c r="BW13" s="445">
        <v>1.545039164490861</v>
      </c>
      <c r="BX13" s="445">
        <v>1.6280976676384848</v>
      </c>
      <c r="BY13" s="445">
        <v>1.5865384615384608</v>
      </c>
      <c r="BZ13" s="445">
        <v>1.5663819313739689</v>
      </c>
      <c r="CA13" s="445">
        <v>1.6270615954224164</v>
      </c>
      <c r="CB13" s="445">
        <v>1.6209706628033316</v>
      </c>
      <c r="CC13" s="445">
        <v>1.7236577440816949</v>
      </c>
      <c r="CD13" s="446">
        <v>1.6913664174031271</v>
      </c>
      <c r="CE13" s="447">
        <v>1.5839404978749243</v>
      </c>
      <c r="CF13" s="447">
        <v>1.540857230958989</v>
      </c>
      <c r="CG13" s="447">
        <v>1.8245537657814554</v>
      </c>
      <c r="CH13" s="447">
        <v>1.5580565041912449</v>
      </c>
      <c r="CI13" s="447">
        <v>1.6697750959956117</v>
      </c>
      <c r="CJ13" s="447">
        <v>1.5283898986649511</v>
      </c>
      <c r="CK13" s="414">
        <v>1.5209951107276387</v>
      </c>
      <c r="CL13" s="414">
        <v>1.7052937613567538</v>
      </c>
      <c r="CM13" s="414">
        <v>1.6642255482074479</v>
      </c>
      <c r="CN13" s="414">
        <v>1.7499614643545287</v>
      </c>
      <c r="CO13" s="414">
        <v>1.7887337935679406</v>
      </c>
      <c r="CP13" s="414">
        <v>1.7782204301075271</v>
      </c>
      <c r="CQ13" s="445"/>
      <c r="CR13" s="402">
        <v>1.8188196255036739</v>
      </c>
      <c r="CS13" s="415">
        <v>1.6795107451045472</v>
      </c>
      <c r="CT13" s="415">
        <v>1.5372237999102731</v>
      </c>
      <c r="CU13" s="415">
        <v>1.3882129644268775</v>
      </c>
      <c r="CV13" s="415">
        <v>1.4737543725396276</v>
      </c>
      <c r="CW13" s="415">
        <v>1.4115962403598976</v>
      </c>
      <c r="CX13" s="415">
        <v>1.6117884293887921</v>
      </c>
      <c r="CY13" s="416">
        <v>1.6565251591289776</v>
      </c>
      <c r="CZ13" s="416"/>
      <c r="DA13" s="780"/>
    </row>
    <row r="14" spans="1:106" ht="15.75" hidden="1">
      <c r="A14" s="182"/>
      <c r="B14" s="405" t="s">
        <v>332</v>
      </c>
      <c r="C14" s="345"/>
      <c r="D14" s="386">
        <v>1.9440893493911053</v>
      </c>
      <c r="E14" s="387">
        <v>1.9829651610067041</v>
      </c>
      <c r="F14" s="387">
        <v>1.8685350520365576</v>
      </c>
      <c r="G14" s="387">
        <v>1.6299926886728586</v>
      </c>
      <c r="H14" s="387">
        <v>1.5044051728579524</v>
      </c>
      <c r="I14" s="387">
        <v>1.5045869367862774</v>
      </c>
      <c r="J14" s="388">
        <v>1.6509792128707288</v>
      </c>
      <c r="K14" s="389">
        <v>1.7092345350404317</v>
      </c>
      <c r="L14" s="389">
        <v>1.8165947420093815</v>
      </c>
      <c r="M14" s="389">
        <v>1.8872465685668356</v>
      </c>
      <c r="N14" s="389">
        <v>1.7801335430751719</v>
      </c>
      <c r="O14" s="389">
        <v>1.5559664716159625</v>
      </c>
      <c r="P14" s="389">
        <v>1.6377031986252011</v>
      </c>
      <c r="Q14" s="389">
        <v>1.6860427036271282</v>
      </c>
      <c r="R14" s="389">
        <v>1.9224915947831718</v>
      </c>
      <c r="S14" s="389">
        <v>1.6384751518928187</v>
      </c>
      <c r="T14" s="389">
        <v>1.8207677286467112</v>
      </c>
      <c r="U14" s="389">
        <v>1.790445378599834</v>
      </c>
      <c r="V14" s="389">
        <v>1.7135856599210439</v>
      </c>
      <c r="W14" s="386">
        <v>1.6609020139293924</v>
      </c>
      <c r="X14" s="387">
        <v>1.681280079446358</v>
      </c>
      <c r="Y14" s="387">
        <v>1.4721778201619815</v>
      </c>
      <c r="Z14" s="387">
        <v>1.7020729492701976</v>
      </c>
      <c r="AA14" s="387">
        <v>1.7226402249598285</v>
      </c>
      <c r="AB14" s="387">
        <v>1.6581696428571433</v>
      </c>
      <c r="AC14" s="387">
        <v>1.642011558302511</v>
      </c>
      <c r="AD14" s="387">
        <v>1.5927107399577165</v>
      </c>
      <c r="AE14" s="387">
        <v>1.5746056200527703</v>
      </c>
      <c r="AF14" s="387">
        <v>1.663639762059147</v>
      </c>
      <c r="AG14" s="387">
        <v>1.6223106081470169</v>
      </c>
      <c r="AH14" s="388">
        <v>1.9111480894463013</v>
      </c>
      <c r="AI14" s="406">
        <v>1.6527533066132267</v>
      </c>
      <c r="AJ14" s="406">
        <v>1.8115472556640435</v>
      </c>
      <c r="AK14" s="406">
        <v>1.6532525679257783</v>
      </c>
      <c r="AL14" s="406">
        <v>1.5832733285495892</v>
      </c>
      <c r="AM14" s="406">
        <v>1.6079481895881897</v>
      </c>
      <c r="AN14" s="406">
        <v>1.6369919012494354</v>
      </c>
      <c r="AO14" s="406">
        <v>1.711534215918896</v>
      </c>
      <c r="AP14" s="406">
        <v>1.6901442715700146</v>
      </c>
      <c r="AQ14" s="406">
        <v>1.6482019886989063</v>
      </c>
      <c r="AR14" s="406">
        <v>1.4639408957524382</v>
      </c>
      <c r="AS14" s="406">
        <v>1.4521439644036167</v>
      </c>
      <c r="AT14" s="406">
        <v>1.4102646259735556</v>
      </c>
      <c r="AU14" s="386">
        <v>1.5975556965605955</v>
      </c>
      <c r="AV14" s="387">
        <v>1.6199891217982592</v>
      </c>
      <c r="AW14" s="387">
        <v>1.5281518405204986</v>
      </c>
      <c r="AX14" s="387">
        <v>1.4947689132494248</v>
      </c>
      <c r="AY14" s="387">
        <v>1.5015904690990323</v>
      </c>
      <c r="AZ14" s="387">
        <v>1.6425403955532578</v>
      </c>
      <c r="BA14" s="387">
        <v>1.6109674002589149</v>
      </c>
      <c r="BB14" s="387">
        <v>1.55670746634027</v>
      </c>
      <c r="BC14" s="387">
        <v>1.5276362901721889</v>
      </c>
      <c r="BD14" s="387">
        <v>1.5526954221550422</v>
      </c>
      <c r="BE14" s="387">
        <v>1.6322760519509409</v>
      </c>
      <c r="BF14" s="387">
        <v>1.4674172204905014</v>
      </c>
      <c r="BG14" s="407">
        <v>1.5255223398760334</v>
      </c>
      <c r="BH14" s="408">
        <v>1.5522595284290834</v>
      </c>
      <c r="BI14" s="408">
        <v>1.571922505853464</v>
      </c>
      <c r="BJ14" s="408">
        <v>1.5428133069116676</v>
      </c>
      <c r="BK14" s="408">
        <v>1.5541763440860215</v>
      </c>
      <c r="BL14" s="408">
        <v>1.5969854764435001</v>
      </c>
      <c r="BM14" s="408">
        <v>1.5937934411633774</v>
      </c>
      <c r="BN14" s="408">
        <v>1.6524218478363939</v>
      </c>
      <c r="BO14" s="408">
        <v>1.6087242798353907</v>
      </c>
      <c r="BP14" s="408">
        <v>1.5306568473832656</v>
      </c>
      <c r="BQ14" s="408">
        <v>1.4737255797705102</v>
      </c>
      <c r="BR14" s="409">
        <v>1.5104676967748629</v>
      </c>
      <c r="BS14" s="410">
        <v>1.7293639151886915</v>
      </c>
      <c r="BT14" s="411">
        <v>1.5657919400187434</v>
      </c>
      <c r="BU14" s="411">
        <v>1.5508779828905894</v>
      </c>
      <c r="BV14" s="411">
        <v>1.6176119215291747</v>
      </c>
      <c r="BW14" s="411">
        <v>1.9552538964303663</v>
      </c>
      <c r="BX14" s="411">
        <v>1.8146404349531982</v>
      </c>
      <c r="BY14" s="411">
        <v>1.6372781527716247</v>
      </c>
      <c r="BZ14" s="411">
        <v>1.7114982386613833</v>
      </c>
      <c r="CA14" s="411">
        <v>1.6249147781504816</v>
      </c>
      <c r="CB14" s="411">
        <v>1.6419216261525569</v>
      </c>
      <c r="CC14" s="411">
        <v>1.5969656037435478</v>
      </c>
      <c r="CD14" s="412">
        <v>1.5059336123373275</v>
      </c>
      <c r="CE14" s="413">
        <v>1.57248064114366</v>
      </c>
      <c r="CF14" s="413">
        <v>1.6460330101886687</v>
      </c>
      <c r="CG14" s="413">
        <v>1.7309065488228101</v>
      </c>
      <c r="CH14" s="413">
        <v>1.6562542076208429</v>
      </c>
      <c r="CI14" s="413">
        <v>1.8134980415787887</v>
      </c>
      <c r="CJ14" s="413">
        <v>1.5929864022083637</v>
      </c>
      <c r="CK14" s="414">
        <v>1.66117931069906</v>
      </c>
      <c r="CL14" s="414">
        <v>1.6371245851210232</v>
      </c>
      <c r="CM14" s="414">
        <v>1.7105110431711559</v>
      </c>
      <c r="CN14" s="414">
        <v>1.6508015482415666</v>
      </c>
      <c r="CO14" s="414">
        <v>1.5265859314609636</v>
      </c>
      <c r="CP14" s="414">
        <v>1.4737121313762851</v>
      </c>
      <c r="CQ14" s="411"/>
      <c r="CR14" s="402">
        <v>1.7172183989556304</v>
      </c>
      <c r="CS14" s="415">
        <v>1.7428810421277843</v>
      </c>
      <c r="CT14" s="415">
        <v>1.6515026830057939</v>
      </c>
      <c r="CU14" s="415">
        <v>1.6129445606483677</v>
      </c>
      <c r="CV14" s="415">
        <v>1.5605793439376641</v>
      </c>
      <c r="CW14" s="415">
        <v>1.558551096901361</v>
      </c>
      <c r="CX14" s="415">
        <v>1.6626710085689735</v>
      </c>
      <c r="CY14" s="416">
        <v>1.6166073661899483</v>
      </c>
      <c r="CZ14" s="416"/>
      <c r="DA14" s="780"/>
    </row>
    <row r="15" spans="1:106" ht="15.75">
      <c r="A15" s="182"/>
      <c r="B15" s="417"/>
      <c r="C15" s="345"/>
      <c r="D15" s="418"/>
      <c r="E15" s="419"/>
      <c r="F15" s="199"/>
      <c r="G15" s="419" t="s">
        <v>34</v>
      </c>
      <c r="H15" s="419"/>
      <c r="I15" s="419"/>
      <c r="J15" s="421"/>
      <c r="K15" s="422"/>
      <c r="L15" s="422"/>
      <c r="M15" s="422"/>
      <c r="N15" s="422"/>
      <c r="O15" s="422"/>
      <c r="P15" s="422" t="s">
        <v>34</v>
      </c>
      <c r="Q15" s="422"/>
      <c r="R15" s="422"/>
      <c r="S15" s="422"/>
      <c r="T15" s="422"/>
      <c r="U15" s="422"/>
      <c r="V15" s="422"/>
      <c r="W15" s="418"/>
      <c r="X15" s="419"/>
      <c r="Y15" s="419"/>
      <c r="Z15" s="419"/>
      <c r="AA15" s="419"/>
      <c r="AB15" s="419" t="s">
        <v>34</v>
      </c>
      <c r="AC15" s="419"/>
      <c r="AD15" s="199"/>
      <c r="AE15" s="419"/>
      <c r="AF15" s="419"/>
      <c r="AG15" s="419"/>
      <c r="AH15" s="421"/>
      <c r="AI15" s="425"/>
      <c r="AJ15" s="426"/>
      <c r="AK15" s="426"/>
      <c r="AL15" s="426"/>
      <c r="AM15" s="426"/>
      <c r="AN15" s="426" t="s">
        <v>34</v>
      </c>
      <c r="AO15" s="426"/>
      <c r="AP15" s="426"/>
      <c r="AQ15" s="426"/>
      <c r="AR15" s="426"/>
      <c r="AS15" s="426"/>
      <c r="AT15" s="427"/>
      <c r="AU15" s="428"/>
      <c r="AV15" s="429"/>
      <c r="AW15" s="429"/>
      <c r="AX15" s="429"/>
      <c r="AY15" s="429"/>
      <c r="AZ15" s="429" t="s">
        <v>34</v>
      </c>
      <c r="BA15" s="429"/>
      <c r="BB15" s="429"/>
      <c r="BC15" s="429"/>
      <c r="BD15" s="429"/>
      <c r="BE15" s="429"/>
      <c r="BF15" s="429"/>
      <c r="BG15" s="448"/>
      <c r="BH15" s="449"/>
      <c r="BI15" s="449"/>
      <c r="BJ15" s="449"/>
      <c r="BK15" s="449"/>
      <c r="BL15" s="448" t="s">
        <v>34</v>
      </c>
      <c r="BM15" s="449"/>
      <c r="BN15" s="449"/>
      <c r="BO15" s="449"/>
      <c r="BP15" s="449"/>
      <c r="BQ15" s="449"/>
      <c r="BR15" s="449"/>
      <c r="BS15" s="450"/>
      <c r="BT15" s="451"/>
      <c r="BU15" s="451"/>
      <c r="BV15" s="361"/>
      <c r="BW15" s="361" t="str">
        <f>+BL15</f>
        <v>Total</v>
      </c>
      <c r="BX15" s="361"/>
      <c r="BY15" s="361"/>
      <c r="BZ15" s="451"/>
      <c r="CA15" s="451"/>
      <c r="CB15" s="451"/>
      <c r="CC15" s="451"/>
      <c r="CD15" s="452"/>
      <c r="CE15" s="401"/>
      <c r="CF15" s="453"/>
      <c r="CG15" s="453" t="str">
        <f>+BW15</f>
        <v>Total</v>
      </c>
      <c r="CH15" s="453"/>
      <c r="CI15" s="453"/>
      <c r="CJ15" s="453"/>
      <c r="CK15" s="453"/>
      <c r="CL15" s="453"/>
      <c r="CM15" s="453"/>
      <c r="CN15" s="453"/>
      <c r="CO15" s="453"/>
      <c r="CP15" s="453"/>
      <c r="CQ15" s="451"/>
      <c r="CR15" s="437" t="str">
        <f>+CR3</f>
        <v>Acumulados</v>
      </c>
      <c r="CS15" s="438"/>
      <c r="CT15" s="438"/>
      <c r="CU15" s="439"/>
      <c r="CV15" s="454" t="str">
        <f>+CG15</f>
        <v>Total</v>
      </c>
      <c r="CW15" s="439"/>
      <c r="CX15" s="438"/>
      <c r="CY15" s="440"/>
      <c r="CZ15" s="667" t="s">
        <v>769</v>
      </c>
      <c r="DA15" s="778" t="s">
        <v>1212</v>
      </c>
    </row>
    <row r="16" spans="1:106">
      <c r="A16" s="182"/>
      <c r="B16" s="455" t="s">
        <v>220</v>
      </c>
      <c r="C16" s="456"/>
      <c r="D16" s="457">
        <v>1.9245833685813383</v>
      </c>
      <c r="E16" s="458">
        <v>1.8277278198683</v>
      </c>
      <c r="F16" s="458">
        <v>1.8007088714205504</v>
      </c>
      <c r="G16" s="458">
        <v>1.5791865060840879</v>
      </c>
      <c r="H16" s="458">
        <v>1.3927578249807704</v>
      </c>
      <c r="I16" s="458">
        <v>1.4479736270636561</v>
      </c>
      <c r="J16" s="459">
        <v>1.4624528611247745</v>
      </c>
      <c r="K16" s="460">
        <v>1.6244955970269832</v>
      </c>
      <c r="L16" s="460">
        <v>1.6895675954592364</v>
      </c>
      <c r="M16" s="460">
        <v>2.0087390309501827</v>
      </c>
      <c r="N16" s="460">
        <v>1.7027927694170557</v>
      </c>
      <c r="O16" s="460">
        <v>1.4112064978729242</v>
      </c>
      <c r="P16" s="460">
        <v>1.4946553204332809</v>
      </c>
      <c r="Q16" s="460">
        <v>1.6299433523491151</v>
      </c>
      <c r="R16" s="460">
        <v>2.1652347133206304</v>
      </c>
      <c r="S16" s="460">
        <v>1.5390139351013015</v>
      </c>
      <c r="T16" s="460">
        <v>1.6271760305119556</v>
      </c>
      <c r="U16" s="460">
        <v>2.0535592560010052</v>
      </c>
      <c r="V16" s="460">
        <v>1.7382800450035796</v>
      </c>
      <c r="W16" s="457">
        <v>1.7241649520750739</v>
      </c>
      <c r="X16" s="458">
        <v>1.7953150970491498</v>
      </c>
      <c r="Y16" s="458">
        <v>1.3219599150185899</v>
      </c>
      <c r="Z16" s="458">
        <v>1.6763952363532901</v>
      </c>
      <c r="AA16" s="458">
        <v>1.6908812726332128</v>
      </c>
      <c r="AB16" s="458">
        <v>1.6235885774071452</v>
      </c>
      <c r="AC16" s="458">
        <v>1.7769906768330141</v>
      </c>
      <c r="AD16" s="458">
        <v>1.5649160408354845</v>
      </c>
      <c r="AE16" s="458">
        <v>1.5588755756999781</v>
      </c>
      <c r="AF16" s="458">
        <v>1.6709978528856477</v>
      </c>
      <c r="AG16" s="458">
        <v>1.7711744396440308</v>
      </c>
      <c r="AH16" s="459">
        <v>2.1414595836240986</v>
      </c>
      <c r="AI16" s="461">
        <v>1.6404989470064897</v>
      </c>
      <c r="AJ16" s="461">
        <v>2.1554230788688216</v>
      </c>
      <c r="AK16" s="461">
        <v>1.7622459705140936</v>
      </c>
      <c r="AL16" s="461">
        <v>1.6335569766942786</v>
      </c>
      <c r="AM16" s="461">
        <v>1.7548336396646795</v>
      </c>
      <c r="AN16" s="461">
        <v>1.7085307600477515</v>
      </c>
      <c r="AO16" s="461">
        <v>1.9183611339359079</v>
      </c>
      <c r="AP16" s="461">
        <v>1.7530296603940017</v>
      </c>
      <c r="AQ16" s="461">
        <v>1.7428711857018309</v>
      </c>
      <c r="AR16" s="461">
        <v>1.4345818153810603</v>
      </c>
      <c r="AS16" s="461">
        <v>1.470436237277837</v>
      </c>
      <c r="AT16" s="461">
        <v>1.5235181607609285</v>
      </c>
      <c r="AU16" s="457">
        <v>1.747115438734733</v>
      </c>
      <c r="AV16" s="458">
        <v>1.5114214913268755</v>
      </c>
      <c r="AW16" s="458">
        <v>1.4246322823457123</v>
      </c>
      <c r="AX16" s="458">
        <v>1.451700105596621</v>
      </c>
      <c r="AY16" s="458">
        <v>1.4877949053440733</v>
      </c>
      <c r="AZ16" s="458">
        <v>1.6219758880168298</v>
      </c>
      <c r="BA16" s="458">
        <v>1.667524761115232</v>
      </c>
      <c r="BB16" s="458">
        <v>1.6035815190294167</v>
      </c>
      <c r="BC16" s="458">
        <v>1.6164358847142664</v>
      </c>
      <c r="BD16" s="458">
        <v>1.5339870213221136</v>
      </c>
      <c r="BE16" s="458">
        <v>1.6663493928711322</v>
      </c>
      <c r="BF16" s="458">
        <v>1.4937002641220074</v>
      </c>
      <c r="BG16" s="441">
        <v>1.653</v>
      </c>
      <c r="BH16" s="442">
        <v>1.641</v>
      </c>
      <c r="BI16" s="442">
        <v>1.6203705756591971</v>
      </c>
      <c r="BJ16" s="442">
        <v>1.7607268712117654</v>
      </c>
      <c r="BK16" s="442">
        <v>1.6134742415693761</v>
      </c>
      <c r="BL16" s="442">
        <v>1.7241534443677935</v>
      </c>
      <c r="BM16" s="442">
        <v>1.7858079073874229</v>
      </c>
      <c r="BN16" s="442">
        <v>1.8508081481861565</v>
      </c>
      <c r="BO16" s="442">
        <v>1.8042660596863933</v>
      </c>
      <c r="BP16" s="442">
        <v>1.7051566398669253</v>
      </c>
      <c r="BQ16" s="442">
        <v>1.5520386540499067</v>
      </c>
      <c r="BR16" s="443">
        <v>1.6324861647212017</v>
      </c>
      <c r="BS16" s="444">
        <v>1.7184411327904949</v>
      </c>
      <c r="BT16" s="445">
        <v>1.5438881258584094</v>
      </c>
      <c r="BU16" s="445">
        <v>1.5052105043768236</v>
      </c>
      <c r="BV16" s="445">
        <v>1.7658054413779605</v>
      </c>
      <c r="BW16" s="445">
        <v>2.200656422497389</v>
      </c>
      <c r="BX16" s="445">
        <v>1.8653366583541147</v>
      </c>
      <c r="BY16" s="445">
        <v>1.7305038600678775</v>
      </c>
      <c r="BZ16" s="445">
        <v>1.8966779164802994</v>
      </c>
      <c r="CA16" s="445">
        <v>1.5704217755564345</v>
      </c>
      <c r="CB16" s="462">
        <v>1.5040862725820328</v>
      </c>
      <c r="CC16" s="462">
        <v>1.4849337554226756</v>
      </c>
      <c r="CD16" s="463">
        <v>1.403560062171564</v>
      </c>
      <c r="CE16" s="414">
        <v>1.5426157237325497</v>
      </c>
      <c r="CF16" s="414">
        <v>1.6817560273479668</v>
      </c>
      <c r="CG16" s="414">
        <v>1.748488106437307</v>
      </c>
      <c r="CH16" s="414">
        <v>1.6930408262285992</v>
      </c>
      <c r="CI16" s="414">
        <v>1.9280850892389509</v>
      </c>
      <c r="CJ16" s="414">
        <v>1.7804905575201264</v>
      </c>
      <c r="CK16" s="414">
        <v>1.8457639969671575</v>
      </c>
      <c r="CL16" s="414">
        <v>1.7717701006143707</v>
      </c>
      <c r="CM16" s="414">
        <v>1.8042090726798075</v>
      </c>
      <c r="CN16" s="414">
        <v>1.5613346783091133</v>
      </c>
      <c r="CO16" s="414">
        <v>1.5573094415135529</v>
      </c>
      <c r="CP16" s="414">
        <v>1.3137404527626784</v>
      </c>
      <c r="CQ16" s="445"/>
      <c r="CR16" s="516">
        <v>1.6142885859784815</v>
      </c>
      <c r="CS16" s="516">
        <v>1.7136095877827038</v>
      </c>
      <c r="CT16" s="516">
        <v>1.6673945049193584</v>
      </c>
      <c r="CU16" s="516">
        <v>1.6938734323633624</v>
      </c>
      <c r="CV16" s="516">
        <v>1.5639288708845749</v>
      </c>
      <c r="CW16" s="516">
        <v>1.687697939476452</v>
      </c>
      <c r="CX16" s="516">
        <v>1.6588613898438787</v>
      </c>
      <c r="CY16" s="516">
        <v>1.7722587868094171</v>
      </c>
      <c r="CZ16" s="516">
        <v>1.7163406179145451</v>
      </c>
      <c r="DA16" s="640">
        <v>1.707987782490568</v>
      </c>
    </row>
    <row r="17" spans="1:105">
      <c r="A17" s="182"/>
      <c r="B17" s="455" t="s">
        <v>221</v>
      </c>
      <c r="C17" s="456"/>
      <c r="D17" s="457">
        <v>1.7553124008880432</v>
      </c>
      <c r="E17" s="458">
        <v>1.7791896166221302</v>
      </c>
      <c r="F17" s="458">
        <v>2.0424738829761147</v>
      </c>
      <c r="G17" s="458">
        <v>1.77473620741634</v>
      </c>
      <c r="H17" s="458">
        <v>1.6026158038147138</v>
      </c>
      <c r="I17" s="458">
        <v>1.6020233955105911</v>
      </c>
      <c r="J17" s="459">
        <v>1.6086892488954345</v>
      </c>
      <c r="K17" s="460">
        <v>1.5956758387955092</v>
      </c>
      <c r="L17" s="460">
        <v>1.6732040250320011</v>
      </c>
      <c r="M17" s="460">
        <v>1.5298613731343285</v>
      </c>
      <c r="N17" s="460">
        <v>1.6343006936702591</v>
      </c>
      <c r="O17" s="460">
        <v>1.5841606129699346</v>
      </c>
      <c r="P17" s="460">
        <v>1.7484432609822096</v>
      </c>
      <c r="Q17" s="460">
        <v>1.5648728273464658</v>
      </c>
      <c r="R17" s="460">
        <v>1.5929023226371914</v>
      </c>
      <c r="S17" s="460">
        <v>1.6903703703703703</v>
      </c>
      <c r="T17" s="460">
        <v>1.8364269503546096</v>
      </c>
      <c r="U17" s="460">
        <v>1.5745756070872441</v>
      </c>
      <c r="V17" s="460">
        <v>1.5900047140692519</v>
      </c>
      <c r="W17" s="457">
        <v>1.5565541540992593</v>
      </c>
      <c r="X17" s="458">
        <v>1.5827606357263722</v>
      </c>
      <c r="Y17" s="458">
        <v>1.5979792482609461</v>
      </c>
      <c r="Z17" s="458">
        <v>1.6499474062968513</v>
      </c>
      <c r="AA17" s="458">
        <v>1.6843203872873473</v>
      </c>
      <c r="AB17" s="458">
        <v>1.7005658406219628</v>
      </c>
      <c r="AC17" s="458">
        <v>1.5192686485996549</v>
      </c>
      <c r="AD17" s="458">
        <v>1.5467351537402476</v>
      </c>
      <c r="AE17" s="458">
        <v>1.3970733186328557</v>
      </c>
      <c r="AF17" s="458">
        <v>1.4730727662895042</v>
      </c>
      <c r="AG17" s="458">
        <v>1.3871411326113972</v>
      </c>
      <c r="AH17" s="459">
        <v>1.7882522113315797</v>
      </c>
      <c r="AI17" s="461">
        <v>1.5446079273327831</v>
      </c>
      <c r="AJ17" s="461">
        <v>1.51536809670538</v>
      </c>
      <c r="AK17" s="461">
        <v>1.4050188590778849</v>
      </c>
      <c r="AL17" s="461">
        <v>1.4780649608599132</v>
      </c>
      <c r="AM17" s="461">
        <v>1.4393042386500601</v>
      </c>
      <c r="AN17" s="461">
        <v>1.4933723278547644</v>
      </c>
      <c r="AO17" s="461">
        <v>1.504554248046875</v>
      </c>
      <c r="AP17" s="461">
        <v>1.7060439554931841</v>
      </c>
      <c r="AQ17" s="461">
        <v>1.5502978226606736</v>
      </c>
      <c r="AR17" s="461">
        <v>1.4668751548946715</v>
      </c>
      <c r="AS17" s="461">
        <v>1.4194316929324182</v>
      </c>
      <c r="AT17" s="461">
        <v>1.4499327539611047</v>
      </c>
      <c r="AU17" s="457">
        <v>1.4428427043991701</v>
      </c>
      <c r="AV17" s="458">
        <v>1.5167994281045751</v>
      </c>
      <c r="AW17" s="458">
        <v>1.5387050502052728</v>
      </c>
      <c r="AX17" s="458">
        <v>1.5274463007159904</v>
      </c>
      <c r="AY17" s="458">
        <v>1.4954874494688353</v>
      </c>
      <c r="AZ17" s="458">
        <v>1.5793438398255526</v>
      </c>
      <c r="BA17" s="458">
        <v>1.5761675149566925</v>
      </c>
      <c r="BB17" s="458">
        <v>1.5375264022529922</v>
      </c>
      <c r="BC17" s="458">
        <v>1.4432437300193615</v>
      </c>
      <c r="BD17" s="458">
        <v>1.5797490224606712</v>
      </c>
      <c r="BE17" s="458">
        <v>1.5645753448425432</v>
      </c>
      <c r="BF17" s="458">
        <v>1.4800770283281812</v>
      </c>
      <c r="BG17" s="441">
        <v>1.4710000000000001</v>
      </c>
      <c r="BH17" s="442">
        <v>1.4970000000000001</v>
      </c>
      <c r="BI17" s="442">
        <v>1.4365956992005471</v>
      </c>
      <c r="BJ17" s="442">
        <v>1.4130317098808689</v>
      </c>
      <c r="BK17" s="442">
        <v>1.5101451493229456</v>
      </c>
      <c r="BL17" s="442">
        <v>1.4974823384381961</v>
      </c>
      <c r="BM17" s="442">
        <v>1.4981220536556099</v>
      </c>
      <c r="BN17" s="442">
        <v>1.5235296207478464</v>
      </c>
      <c r="BO17" s="442">
        <v>1.4155216679208535</v>
      </c>
      <c r="BP17" s="442">
        <v>1.4581388334080625</v>
      </c>
      <c r="BQ17" s="442">
        <v>1.433339262735599</v>
      </c>
      <c r="BR17" s="443">
        <v>1.5063066185318894</v>
      </c>
      <c r="BS17" s="444">
        <v>1.6416604523987071</v>
      </c>
      <c r="BT17" s="445">
        <v>1.4892627369153191</v>
      </c>
      <c r="BU17" s="445">
        <v>1.3641577624135766</v>
      </c>
      <c r="BV17" s="445">
        <v>1.4460689179281492</v>
      </c>
      <c r="BW17" s="445">
        <v>1.5702641933670609</v>
      </c>
      <c r="BX17" s="445">
        <v>1.6578889620364274</v>
      </c>
      <c r="BY17" s="445">
        <v>1.4521347628677173</v>
      </c>
      <c r="BZ17" s="445">
        <v>1.4993511855609301</v>
      </c>
      <c r="CA17" s="445">
        <v>1.5979669434313644</v>
      </c>
      <c r="CB17" s="462">
        <v>1.7355181074293125</v>
      </c>
      <c r="CC17" s="462">
        <v>1.5885684683128991</v>
      </c>
      <c r="CD17" s="463">
        <v>1.5993762800223421</v>
      </c>
      <c r="CE17" s="414">
        <v>1.5579183955739975</v>
      </c>
      <c r="CF17" s="414">
        <v>1.5565202292064595</v>
      </c>
      <c r="CG17" s="414">
        <v>1.6136241249326866</v>
      </c>
      <c r="CH17" s="414">
        <v>1.6831335866705641</v>
      </c>
      <c r="CI17" s="414">
        <v>1.6762708835879567</v>
      </c>
      <c r="CJ17" s="414">
        <v>1.4981506642512072</v>
      </c>
      <c r="CK17" s="414">
        <v>1.4739658863338168</v>
      </c>
      <c r="CL17" s="414">
        <v>1.4721061332451639</v>
      </c>
      <c r="CM17" s="414">
        <v>1.493455092543998</v>
      </c>
      <c r="CN17" s="414">
        <v>1.5111248230554244</v>
      </c>
      <c r="CO17" s="414">
        <v>1.4445783210035379</v>
      </c>
      <c r="CP17" s="414">
        <v>1.5565619900321972</v>
      </c>
      <c r="CQ17" s="445"/>
      <c r="CR17" s="516">
        <v>1.7501037452017845</v>
      </c>
      <c r="CS17" s="516">
        <v>1.6256989712119139</v>
      </c>
      <c r="CT17" s="516">
        <v>1.5697041078058034</v>
      </c>
      <c r="CU17" s="516">
        <v>1.4953483646547592</v>
      </c>
      <c r="CV17" s="516">
        <v>1.5246979148041686</v>
      </c>
      <c r="CW17" s="516">
        <v>1.4725599355332923</v>
      </c>
      <c r="CX17" s="516">
        <v>1.5583094889639395</v>
      </c>
      <c r="CY17" s="516">
        <v>1.5710912141560645</v>
      </c>
      <c r="CZ17" s="516">
        <v>1.5809865305383213</v>
      </c>
      <c r="DA17" s="640">
        <v>1.5535594304643294</v>
      </c>
    </row>
    <row r="18" spans="1:105" ht="15.75" thickBot="1">
      <c r="A18" s="182"/>
      <c r="B18" s="455" t="s">
        <v>222</v>
      </c>
      <c r="C18" s="456"/>
      <c r="D18" s="457">
        <v>1.7141407797478139</v>
      </c>
      <c r="E18" s="458">
        <v>1.8921132094784789</v>
      </c>
      <c r="F18" s="458">
        <v>1.5120376492551826</v>
      </c>
      <c r="G18" s="458">
        <v>1.5515959095134799</v>
      </c>
      <c r="H18" s="458">
        <v>1.5731337244588306</v>
      </c>
      <c r="I18" s="458">
        <v>1.2594420795217824</v>
      </c>
      <c r="J18" s="459">
        <v>1.5679193400549953</v>
      </c>
      <c r="K18" s="460">
        <v>1.3331952396570304</v>
      </c>
      <c r="L18" s="460">
        <v>1.4837850456284958</v>
      </c>
      <c r="M18" s="460">
        <v>1.4416766955399931</v>
      </c>
      <c r="N18" s="460">
        <v>1.4324192866459766</v>
      </c>
      <c r="O18" s="460">
        <v>1.4433801545835316</v>
      </c>
      <c r="P18" s="460">
        <v>1.4430606887298751</v>
      </c>
      <c r="Q18" s="460">
        <v>1.353992149664115</v>
      </c>
      <c r="R18" s="460">
        <v>1.4158697407045007</v>
      </c>
      <c r="S18" s="460">
        <v>1.5774517104063714</v>
      </c>
      <c r="T18" s="460">
        <v>1.6414018311291967</v>
      </c>
      <c r="U18" s="460">
        <v>1.4474975248554434</v>
      </c>
      <c r="V18" s="460">
        <v>1.601470342787725</v>
      </c>
      <c r="W18" s="457">
        <v>1.4757067617408408</v>
      </c>
      <c r="X18" s="458">
        <v>1.3223759840652569</v>
      </c>
      <c r="Y18" s="458">
        <v>1.511909872942107</v>
      </c>
      <c r="Z18" s="458">
        <v>1.4892579707630245</v>
      </c>
      <c r="AA18" s="458">
        <v>1.2760144203687709</v>
      </c>
      <c r="AB18" s="458">
        <v>1.2818589842458963</v>
      </c>
      <c r="AC18" s="458">
        <v>1.2803448638939645</v>
      </c>
      <c r="AD18" s="458">
        <v>1.332576905007987</v>
      </c>
      <c r="AE18" s="458">
        <v>1.3712402871180183</v>
      </c>
      <c r="AF18" s="458">
        <v>1.2549294754629792</v>
      </c>
      <c r="AG18" s="458">
        <v>1.2643763795377245</v>
      </c>
      <c r="AH18" s="459">
        <v>1.3180226485968922</v>
      </c>
      <c r="AI18" s="461">
        <v>1.2919503023101389</v>
      </c>
      <c r="AJ18" s="461">
        <v>1.2398706229266496</v>
      </c>
      <c r="AK18" s="461">
        <v>1.2073928620032661</v>
      </c>
      <c r="AL18" s="461">
        <v>1.2792164599330575</v>
      </c>
      <c r="AM18" s="461">
        <v>1.1795315846599133</v>
      </c>
      <c r="AN18" s="461">
        <v>1.2047412822517594</v>
      </c>
      <c r="AO18" s="461">
        <v>1.2338717054263566</v>
      </c>
      <c r="AP18" s="461">
        <v>1.2549386112814227</v>
      </c>
      <c r="AQ18" s="461">
        <v>1.2625068340306835</v>
      </c>
      <c r="AR18" s="461">
        <v>1.3474224603914255</v>
      </c>
      <c r="AS18" s="461">
        <v>1.1938561005898789</v>
      </c>
      <c r="AT18" s="461">
        <v>1.203821429967554</v>
      </c>
      <c r="AU18" s="457">
        <v>1.1879583629051336</v>
      </c>
      <c r="AV18" s="458">
        <v>1.3548973529020529</v>
      </c>
      <c r="AW18" s="458">
        <v>1.3217876618950239</v>
      </c>
      <c r="AX18" s="458">
        <v>1.2790230846436936</v>
      </c>
      <c r="AY18" s="458">
        <v>1.2756328304781386</v>
      </c>
      <c r="AZ18" s="458">
        <v>1.286190394804307</v>
      </c>
      <c r="BA18" s="458">
        <v>1.2449797466172541</v>
      </c>
      <c r="BB18" s="458">
        <v>1.225567725292849</v>
      </c>
      <c r="BC18" s="458">
        <v>1.2713620595216359</v>
      </c>
      <c r="BD18" s="458">
        <v>1.2792121029265979</v>
      </c>
      <c r="BE18" s="458">
        <v>1.2092892135421223</v>
      </c>
      <c r="BF18" s="458">
        <v>1.2438323431198233</v>
      </c>
      <c r="BG18" s="781">
        <v>1.2470000000000001</v>
      </c>
      <c r="BH18" s="782">
        <v>1.2490000000000001</v>
      </c>
      <c r="BI18" s="782">
        <v>1.2772106810851829</v>
      </c>
      <c r="BJ18" s="782">
        <v>1.257630699813441</v>
      </c>
      <c r="BK18" s="782">
        <v>1.3110403174313601</v>
      </c>
      <c r="BL18" s="782">
        <v>1.3210600448163901</v>
      </c>
      <c r="BM18" s="782">
        <v>1.350952532944234</v>
      </c>
      <c r="BN18" s="782">
        <v>1.2705762454841443</v>
      </c>
      <c r="BO18" s="782">
        <v>1.2437491131606955</v>
      </c>
      <c r="BP18" s="782">
        <v>1.287061442564559</v>
      </c>
      <c r="BQ18" s="782">
        <v>1.3021024126046283</v>
      </c>
      <c r="BR18" s="783">
        <v>1.3633522044947677</v>
      </c>
      <c r="BS18" s="444">
        <v>1.4110068014177599</v>
      </c>
      <c r="BT18" s="445">
        <v>1.4042478935035154</v>
      </c>
      <c r="BU18" s="445">
        <v>1.3829108314128702</v>
      </c>
      <c r="BV18" s="445">
        <v>1.3661650506734524</v>
      </c>
      <c r="BW18" s="445">
        <v>1.4368983957219252</v>
      </c>
      <c r="BX18" s="445">
        <v>1.341843340346335</v>
      </c>
      <c r="BY18" s="445">
        <v>1.3755666811211413</v>
      </c>
      <c r="BZ18" s="445">
        <v>1.3724559568819878</v>
      </c>
      <c r="CA18" s="445">
        <v>1.4074239514003661</v>
      </c>
      <c r="CB18" s="462">
        <v>1.4272674392590268</v>
      </c>
      <c r="CC18" s="462">
        <v>1.4456324219245242</v>
      </c>
      <c r="CD18" s="463">
        <v>1.4238401142041404</v>
      </c>
      <c r="CE18" s="414">
        <v>1.3470291602718705</v>
      </c>
      <c r="CF18" s="414">
        <v>1.3156025219785106</v>
      </c>
      <c r="CG18" s="414">
        <v>1.4772453847749427</v>
      </c>
      <c r="CH18" s="414">
        <v>1.3601680672268908</v>
      </c>
      <c r="CI18" s="414">
        <v>1.4182127812135878</v>
      </c>
      <c r="CJ18" s="414">
        <v>1.3687578910705738</v>
      </c>
      <c r="CK18" s="414">
        <v>1.3536739331706085</v>
      </c>
      <c r="CL18" s="414">
        <v>1.426577432107254</v>
      </c>
      <c r="CM18" s="414">
        <v>1.3299910354101301</v>
      </c>
      <c r="CN18" s="414">
        <v>1.3826069880823399</v>
      </c>
      <c r="CO18" s="414">
        <v>1.3538338629548403</v>
      </c>
      <c r="CP18" s="414">
        <v>1.3689676950338499</v>
      </c>
      <c r="CQ18" s="445"/>
      <c r="CR18" s="784">
        <v>1.574186581202536</v>
      </c>
      <c r="CS18" s="784">
        <v>1.4639136084905167</v>
      </c>
      <c r="CT18" s="784">
        <v>1.3386695069976413</v>
      </c>
      <c r="CU18" s="784">
        <v>1.2393112226172907</v>
      </c>
      <c r="CV18" s="784">
        <v>1.2651293331409998</v>
      </c>
      <c r="CW18" s="784">
        <v>1.2902288399147539</v>
      </c>
      <c r="CX18" s="784">
        <v>1.3966473082654167</v>
      </c>
      <c r="CY18" s="784">
        <v>1.4357428321230126</v>
      </c>
      <c r="CZ18" s="784">
        <v>1.5242255498597903</v>
      </c>
      <c r="DA18" s="785">
        <v>1.4809016616053134</v>
      </c>
    </row>
    <row r="19" spans="1:105" ht="15.75" thickBot="1">
      <c r="A19" s="182"/>
      <c r="B19" s="786" t="s">
        <v>333</v>
      </c>
      <c r="C19" s="787"/>
      <c r="D19" s="788">
        <v>1.8106157708988113</v>
      </c>
      <c r="E19" s="789">
        <v>1.8332930038413842</v>
      </c>
      <c r="F19" s="789">
        <v>1.7672931524478523</v>
      </c>
      <c r="G19" s="789">
        <v>1.6189776733254995</v>
      </c>
      <c r="H19" s="789">
        <v>1.4958845447972859</v>
      </c>
      <c r="I19" s="789">
        <v>1.4252870543104128</v>
      </c>
      <c r="J19" s="790">
        <v>1.5307594633886017</v>
      </c>
      <c r="K19" s="791">
        <v>1.5161957468947134</v>
      </c>
      <c r="L19" s="791">
        <v>1.6209651032171328</v>
      </c>
      <c r="M19" s="791">
        <v>1.6879196243983268</v>
      </c>
      <c r="N19" s="791">
        <v>1.5870734273124889</v>
      </c>
      <c r="O19" s="791">
        <v>1.4675093865047915</v>
      </c>
      <c r="P19" s="791">
        <v>1.5414487116811411</v>
      </c>
      <c r="Q19" s="791">
        <v>1.5160005417338196</v>
      </c>
      <c r="R19" s="791">
        <v>1.7231023665947738</v>
      </c>
      <c r="S19" s="791">
        <v>1.5904050702117865</v>
      </c>
      <c r="T19" s="791">
        <v>1.6975478489657683</v>
      </c>
      <c r="U19" s="791">
        <v>1.6914846590671264</v>
      </c>
      <c r="V19" s="791">
        <v>1.6453532483216711</v>
      </c>
      <c r="W19" s="788">
        <v>1.5855462160452674</v>
      </c>
      <c r="X19" s="789">
        <v>1.5675285793890679</v>
      </c>
      <c r="Y19" s="789">
        <v>1.445465208174096</v>
      </c>
      <c r="Z19" s="789">
        <v>1.6024791935458798</v>
      </c>
      <c r="AA19" s="789">
        <v>1.5436275350088344</v>
      </c>
      <c r="AB19" s="789">
        <v>1.5274406659361459</v>
      </c>
      <c r="AC19" s="789">
        <v>1.5121597098622455</v>
      </c>
      <c r="AD19" s="789">
        <v>1.4759195166672365</v>
      </c>
      <c r="AE19" s="789">
        <v>1.4455558274460283</v>
      </c>
      <c r="AF19" s="789">
        <v>1.4602783673576081</v>
      </c>
      <c r="AG19" s="789">
        <v>1.4746449564563227</v>
      </c>
      <c r="AH19" s="790">
        <v>1.6856725810158586</v>
      </c>
      <c r="AI19" s="792">
        <v>1.4732509957884221</v>
      </c>
      <c r="AJ19" s="792">
        <v>1.5965579477208229</v>
      </c>
      <c r="AK19" s="792">
        <v>1.4524221535663175</v>
      </c>
      <c r="AL19" s="792">
        <v>1.4563827569440229</v>
      </c>
      <c r="AM19" s="792">
        <v>1.4372772727923389</v>
      </c>
      <c r="AN19" s="792">
        <v>1.4648665185783518</v>
      </c>
      <c r="AO19" s="792">
        <v>1.5372057377049175</v>
      </c>
      <c r="AP19" s="792">
        <v>1.5627975592442935</v>
      </c>
      <c r="AQ19" s="792">
        <v>1.5036907339497836</v>
      </c>
      <c r="AR19" s="792">
        <v>1.4159429598023809</v>
      </c>
      <c r="AS19" s="792">
        <v>1.3580245514247247</v>
      </c>
      <c r="AT19" s="792">
        <v>1.375752498339589</v>
      </c>
      <c r="AU19" s="788">
        <v>1.4257524867588167</v>
      </c>
      <c r="AV19" s="789">
        <v>1.4581856618790028</v>
      </c>
      <c r="AW19" s="789">
        <v>1.4230868517668656</v>
      </c>
      <c r="AX19" s="789">
        <v>1.4125000000000001</v>
      </c>
      <c r="AY19" s="789">
        <v>1.4182117721866554</v>
      </c>
      <c r="AZ19" s="789">
        <v>1.4943191800878477</v>
      </c>
      <c r="BA19" s="789">
        <v>1.4945638690658611</v>
      </c>
      <c r="BB19" s="789">
        <v>1.4536800927267459</v>
      </c>
      <c r="BC19" s="789">
        <v>1.4443639874487086</v>
      </c>
      <c r="BD19" s="789">
        <v>1.467022569325924</v>
      </c>
      <c r="BE19" s="789">
        <v>1.4872545698849482</v>
      </c>
      <c r="BF19" s="789">
        <v>1.4026953490477774</v>
      </c>
      <c r="BG19" s="793">
        <v>1.4510000000000001</v>
      </c>
      <c r="BH19" s="794">
        <v>1.4650000000000001</v>
      </c>
      <c r="BI19" s="794">
        <v>1.4549702436436118</v>
      </c>
      <c r="BJ19" s="794">
        <v>1.469879995235543</v>
      </c>
      <c r="BK19" s="794">
        <v>1.4803129368264423</v>
      </c>
      <c r="BL19" s="794">
        <v>1.5092169417567822</v>
      </c>
      <c r="BM19" s="794">
        <v>1.5382918767421667</v>
      </c>
      <c r="BN19" s="794">
        <v>1.5345009933569254</v>
      </c>
      <c r="BO19" s="794">
        <v>1.4742412151649131</v>
      </c>
      <c r="BP19" s="794">
        <v>1.4769387023710543</v>
      </c>
      <c r="BQ19" s="794">
        <v>1.4339842640568026</v>
      </c>
      <c r="BR19" s="795">
        <v>1.4968562673415255</v>
      </c>
      <c r="BS19" s="796">
        <v>1.5868638466622589</v>
      </c>
      <c r="BT19" s="797">
        <v>1.4834098497495822</v>
      </c>
      <c r="BU19" s="797">
        <v>1.4198685642865791</v>
      </c>
      <c r="BV19" s="797">
        <v>1.5170290291496027</v>
      </c>
      <c r="BW19" s="797">
        <v>1.7218179257242121</v>
      </c>
      <c r="BX19" s="797">
        <v>1.6212152619432576</v>
      </c>
      <c r="BY19" s="797">
        <v>1.5225733202362581</v>
      </c>
      <c r="BZ19" s="797">
        <v>1.5877066474374386</v>
      </c>
      <c r="CA19" s="797">
        <v>1.5317353761912291</v>
      </c>
      <c r="CB19" s="798">
        <v>1.5543017981227141</v>
      </c>
      <c r="CC19" s="798">
        <v>1.5088085410565646</v>
      </c>
      <c r="CD19" s="799">
        <v>1.4702032479394709</v>
      </c>
      <c r="CE19" s="800">
        <v>1.4864887029974994</v>
      </c>
      <c r="CF19" s="800">
        <v>1.5299940011997593</v>
      </c>
      <c r="CG19" s="800">
        <v>1.6227227766161252</v>
      </c>
      <c r="CH19" s="800">
        <v>1.582003279584586</v>
      </c>
      <c r="CI19" s="800">
        <v>1.6833474777405388</v>
      </c>
      <c r="CJ19" s="800">
        <v>1.557760332425999</v>
      </c>
      <c r="CK19" s="800">
        <v>1.5569983158273659</v>
      </c>
      <c r="CL19" s="800">
        <v>1.5467518656470867</v>
      </c>
      <c r="CM19" s="800">
        <v>1.5525153255218436</v>
      </c>
      <c r="CN19" s="800">
        <v>1.4957228649325767</v>
      </c>
      <c r="CO19" s="800">
        <v>1.4641419892379801</v>
      </c>
      <c r="CP19" s="800">
        <v>1.4048749796604647</v>
      </c>
      <c r="CQ19" s="797"/>
      <c r="CR19" s="801">
        <v>1.6355509319981032</v>
      </c>
      <c r="CS19" s="801">
        <v>1.6057938243488814</v>
      </c>
      <c r="CT19" s="801">
        <v>1.5220293541723511</v>
      </c>
      <c r="CU19" s="801">
        <v>1.4659289769839066</v>
      </c>
      <c r="CV19" s="801">
        <v>1.4492757533049243</v>
      </c>
      <c r="CW19" s="801">
        <v>1.4819725113027151</v>
      </c>
      <c r="CX19" s="801">
        <v>1.5431726537996364</v>
      </c>
      <c r="CY19" s="801">
        <v>1.5994361485517086</v>
      </c>
      <c r="CZ19" s="801">
        <v>1.6156575134046374</v>
      </c>
      <c r="DA19" s="802">
        <v>1.5855894194982867</v>
      </c>
    </row>
    <row r="20" spans="1:105">
      <c r="CR20" s="552" t="s">
        <v>1218</v>
      </c>
    </row>
    <row r="21" spans="1:105"/>
    <row r="22" spans="1:105"/>
    <row r="23" spans="1:105"/>
    <row r="24" spans="1:105"/>
    <row r="25" spans="1:105"/>
    <row r="26" spans="1:105"/>
    <row r="27" spans="1:105"/>
    <row r="28" spans="1:105"/>
    <row r="29" spans="1:105"/>
    <row r="30" spans="1:105"/>
    <row r="31" spans="1:105"/>
    <row r="32" spans="1:105"/>
    <row r="33" spans="2:98">
      <c r="CT33" s="552" t="s">
        <v>1218</v>
      </c>
    </row>
    <row r="34" spans="2:98"/>
    <row r="35" spans="2:98">
      <c r="B35" s="2132" t="s">
        <v>1219</v>
      </c>
    </row>
    <row r="36" spans="2:98">
      <c r="B36" s="2133" t="s">
        <v>1220</v>
      </c>
    </row>
    <row r="37" spans="2:98"/>
    <row r="38" spans="2:98"/>
    <row r="39" spans="2:98"/>
    <row r="40" spans="2:98"/>
    <row r="41" spans="2:98"/>
    <row r="42" spans="2:98"/>
    <row r="43" spans="2:98"/>
    <row r="44" spans="2:98"/>
    <row r="45" spans="2:98"/>
    <row r="46" spans="2:98"/>
    <row r="47" spans="2:98"/>
    <row r="48" spans="2:9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sheetData>
  <hyperlinks>
    <hyperlink ref="DB2" location="CONTENIDO!A1" display="Ir a &quot;Contenido&quot;"/>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I64"/>
  <sheetViews>
    <sheetView workbookViewId="0">
      <selection activeCell="DC5" sqref="DC5"/>
    </sheetView>
  </sheetViews>
  <sheetFormatPr baseColWidth="10" defaultColWidth="11.42578125" defaultRowHeight="0" customHeight="1" zeroHeight="1"/>
  <cols>
    <col min="1" max="1" width="3.7109375" customWidth="1"/>
    <col min="2" max="2" width="21.5703125" customWidth="1"/>
    <col min="3" max="3" width="20.42578125" customWidth="1"/>
    <col min="4" max="70" width="7.7109375" hidden="1" customWidth="1"/>
    <col min="71" max="71" width="7.7109375" style="292" hidden="1" customWidth="1"/>
    <col min="72" max="81" width="7.7109375" style="105" hidden="1" customWidth="1"/>
    <col min="82" max="82" width="7.7109375" style="293" hidden="1" customWidth="1"/>
    <col min="83" max="94" width="7.7109375" style="105" hidden="1" customWidth="1"/>
    <col min="95" max="95" width="3.7109375" hidden="1" customWidth="1"/>
    <col min="96" max="96" width="7.7109375" style="294" customWidth="1"/>
    <col min="97" max="101" width="7.7109375" style="105" customWidth="1"/>
    <col min="102" max="103" width="9.28515625" style="105" customWidth="1"/>
    <col min="104" max="104" width="9.42578125" style="105" bestFit="1" customWidth="1"/>
    <col min="105" max="105" width="9.85546875" bestFit="1" customWidth="1"/>
    <col min="16382" max="16384" width="44.42578125" customWidth="1"/>
  </cols>
  <sheetData>
    <row r="1" spans="1:165" s="181" customFormat="1" ht="15">
      <c r="A1" s="176"/>
      <c r="B1" s="176"/>
      <c r="C1" s="177"/>
      <c r="D1" s="178"/>
      <c r="E1" s="179"/>
      <c r="F1" s="179"/>
      <c r="G1" s="179"/>
      <c r="H1" s="179"/>
      <c r="I1" s="179"/>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79"/>
      <c r="CS1" s="179"/>
      <c r="CT1" s="179"/>
      <c r="CU1" s="179"/>
      <c r="CV1" s="179"/>
      <c r="CW1" s="179"/>
      <c r="CX1" s="180"/>
      <c r="CY1" s="180"/>
      <c r="CZ1" s="180"/>
    </row>
    <row r="2" spans="1:165" ht="15">
      <c r="A2" s="182"/>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2"/>
      <c r="CG2" s="182"/>
      <c r="CH2" s="182"/>
      <c r="CI2" s="182"/>
      <c r="CJ2" s="182"/>
      <c r="CK2" s="182"/>
      <c r="CL2" s="182"/>
      <c r="CM2" s="182"/>
      <c r="CN2" s="182"/>
      <c r="CO2" s="182"/>
      <c r="CP2" s="182"/>
      <c r="CQ2" s="182"/>
      <c r="CR2" s="182"/>
      <c r="CS2" s="182"/>
      <c r="CT2" s="182"/>
      <c r="CU2" s="182"/>
      <c r="CV2" s="182"/>
      <c r="CW2" s="182"/>
      <c r="CX2" s="182"/>
      <c r="CY2" s="182"/>
      <c r="CZ2" s="182"/>
    </row>
    <row r="3" spans="1:165" ht="16.5" thickBot="1">
      <c r="A3" s="182"/>
      <c r="B3" s="183" t="s">
        <v>294</v>
      </c>
      <c r="C3" s="184"/>
      <c r="D3" s="185"/>
      <c r="E3" s="185"/>
      <c r="F3" s="186"/>
      <c r="G3" s="186"/>
      <c r="H3" s="187"/>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9"/>
      <c r="AJ3" s="189"/>
      <c r="AK3" s="189"/>
      <c r="AL3" s="189"/>
      <c r="AM3" s="189"/>
      <c r="AN3" s="189"/>
      <c r="AO3" s="189"/>
      <c r="AP3" s="189"/>
      <c r="AQ3" s="189"/>
      <c r="AR3" s="189"/>
      <c r="AS3" s="189"/>
      <c r="AT3" s="189"/>
      <c r="AU3" s="188"/>
      <c r="AV3" s="188"/>
      <c r="AW3" s="188"/>
      <c r="AX3" s="188"/>
      <c r="AY3" s="188"/>
      <c r="AZ3" s="190"/>
      <c r="BA3" s="190"/>
      <c r="BB3" s="190"/>
      <c r="BC3" s="190"/>
      <c r="BD3" s="190"/>
      <c r="BE3" s="190"/>
      <c r="BF3" s="190"/>
      <c r="BG3" s="188"/>
      <c r="BH3" s="188"/>
      <c r="BI3" s="188"/>
      <c r="BJ3" s="188"/>
      <c r="BK3" s="188"/>
      <c r="BL3" s="188"/>
      <c r="BM3" s="188"/>
      <c r="BN3" s="188"/>
      <c r="BO3" s="188"/>
      <c r="BP3" s="188"/>
      <c r="BQ3" s="188"/>
      <c r="BR3" s="188"/>
      <c r="BS3" s="188"/>
      <c r="BT3" s="188"/>
      <c r="BU3" s="188"/>
      <c r="BV3" s="188"/>
      <c r="BW3" s="188"/>
      <c r="BX3" s="188"/>
      <c r="BY3" s="188"/>
      <c r="BZ3" s="188"/>
      <c r="CA3" s="188"/>
      <c r="CB3" s="188"/>
      <c r="CC3" s="188"/>
      <c r="CD3" s="188"/>
      <c r="CE3" s="188"/>
      <c r="CF3" s="188"/>
      <c r="CG3" s="188"/>
      <c r="CH3" s="188"/>
      <c r="CI3" s="188"/>
      <c r="CJ3" s="188"/>
      <c r="CK3" s="188"/>
      <c r="CL3" s="188"/>
      <c r="CM3" s="188"/>
      <c r="CN3" s="188"/>
      <c r="CO3" s="188"/>
      <c r="CP3" s="188"/>
      <c r="CQ3" s="191"/>
      <c r="CR3" s="192"/>
      <c r="CS3" s="192"/>
      <c r="CT3" s="193"/>
      <c r="CU3" s="193"/>
      <c r="CV3" s="192" t="s">
        <v>223</v>
      </c>
      <c r="CW3" s="194"/>
      <c r="CX3" s="194"/>
      <c r="CY3" s="195"/>
      <c r="CZ3" s="196"/>
      <c r="DA3" s="197"/>
      <c r="DB3" s="198"/>
      <c r="DC3" s="197"/>
      <c r="DD3" s="197"/>
      <c r="DE3" s="197"/>
      <c r="DF3" s="197"/>
      <c r="DG3" s="197"/>
      <c r="DH3" s="197"/>
      <c r="DI3" s="197"/>
      <c r="DJ3" s="197"/>
      <c r="DK3" s="197"/>
      <c r="DL3" s="199"/>
      <c r="DM3" s="199"/>
      <c r="DN3" s="199"/>
      <c r="DO3" s="199"/>
      <c r="DP3" s="199"/>
      <c r="DQ3" s="199"/>
      <c r="DR3" s="199"/>
      <c r="DS3" s="199"/>
      <c r="DT3" s="200"/>
      <c r="DU3" s="197"/>
      <c r="DV3" s="198"/>
      <c r="DW3" s="200"/>
      <c r="DX3" s="200"/>
      <c r="DY3" s="200"/>
      <c r="DZ3" s="200"/>
      <c r="EA3" s="200"/>
      <c r="EB3" s="200"/>
      <c r="EC3" s="199"/>
      <c r="ED3" s="199"/>
      <c r="EE3" s="199"/>
      <c r="EF3" s="199"/>
      <c r="EG3" s="199"/>
      <c r="EH3" s="199"/>
      <c r="EI3" s="199"/>
      <c r="EJ3" s="199"/>
      <c r="EK3" s="199"/>
      <c r="EL3" s="199"/>
      <c r="EM3" s="199"/>
      <c r="EN3" s="199"/>
      <c r="EO3" s="199"/>
      <c r="EP3" s="199"/>
      <c r="EQ3" s="199"/>
      <c r="ER3" s="199"/>
      <c r="ES3" s="199"/>
      <c r="ET3" s="199"/>
      <c r="EU3" s="199"/>
      <c r="EV3" s="199"/>
      <c r="EW3" s="199"/>
      <c r="EX3" s="199"/>
      <c r="EY3" s="199"/>
      <c r="EZ3" s="199"/>
      <c r="FA3" s="199"/>
      <c r="FB3" s="199"/>
      <c r="FC3" s="199"/>
      <c r="FD3" s="199"/>
      <c r="FE3" s="199"/>
      <c r="FF3" s="199"/>
      <c r="FG3" s="199"/>
      <c r="FH3" s="199"/>
      <c r="FI3" s="199"/>
    </row>
    <row r="4" spans="1:165" ht="25.5" customHeight="1">
      <c r="A4" s="182"/>
      <c r="B4" s="201" t="s">
        <v>295</v>
      </c>
      <c r="C4" s="202"/>
      <c r="D4" s="203"/>
      <c r="E4" s="204"/>
      <c r="F4" s="204"/>
      <c r="G4" s="205">
        <v>2006</v>
      </c>
      <c r="H4" s="204"/>
      <c r="I4" s="204"/>
      <c r="J4" s="206"/>
      <c r="K4" s="207"/>
      <c r="L4" s="208"/>
      <c r="M4" s="208"/>
      <c r="N4" s="209"/>
      <c r="O4" s="209"/>
      <c r="P4" s="210">
        <v>2007</v>
      </c>
      <c r="Q4" s="208"/>
      <c r="R4" s="208"/>
      <c r="S4" s="208"/>
      <c r="T4" s="208"/>
      <c r="U4" s="208"/>
      <c r="V4" s="211"/>
      <c r="W4" s="212"/>
      <c r="X4" s="213"/>
      <c r="Y4" s="213"/>
      <c r="Z4" s="213"/>
      <c r="AA4" s="213"/>
      <c r="AB4" s="213">
        <v>2008</v>
      </c>
      <c r="AC4" s="213"/>
      <c r="AD4" s="213"/>
      <c r="AE4" s="213"/>
      <c r="AF4" s="213"/>
      <c r="AG4" s="213"/>
      <c r="AH4" s="214"/>
      <c r="AI4" s="215">
        <v>2009</v>
      </c>
      <c r="AJ4" s="216"/>
      <c r="AK4" s="216"/>
      <c r="AL4" s="216"/>
      <c r="AM4" s="216"/>
      <c r="AN4" s="216"/>
      <c r="AO4" s="216"/>
      <c r="AP4" s="216"/>
      <c r="AQ4" s="216"/>
      <c r="AR4" s="216"/>
      <c r="AS4" s="216"/>
      <c r="AT4" s="217"/>
      <c r="AU4" s="218">
        <v>2010</v>
      </c>
      <c r="AV4" s="219"/>
      <c r="AW4" s="219"/>
      <c r="AX4" s="219"/>
      <c r="AY4" s="219"/>
      <c r="AZ4" s="219"/>
      <c r="BA4" s="219"/>
      <c r="BB4" s="219"/>
      <c r="BC4" s="219"/>
      <c r="BD4" s="219"/>
      <c r="BE4" s="219"/>
      <c r="BF4" s="219"/>
      <c r="BG4" s="220">
        <v>2011</v>
      </c>
      <c r="BH4" s="221"/>
      <c r="BI4" s="221"/>
      <c r="BJ4" s="221"/>
      <c r="BK4" s="221"/>
      <c r="BL4" s="221"/>
      <c r="BM4" s="221"/>
      <c r="BN4" s="221"/>
      <c r="BO4" s="221"/>
      <c r="BP4" s="221"/>
      <c r="BQ4" s="221"/>
      <c r="BR4" s="221"/>
      <c r="BS4" s="222">
        <v>2012</v>
      </c>
      <c r="BT4" s="223"/>
      <c r="BU4" s="223"/>
      <c r="BV4" s="223"/>
      <c r="BW4" s="223"/>
      <c r="BX4" s="223"/>
      <c r="BY4" s="223"/>
      <c r="BZ4" s="223"/>
      <c r="CA4" s="223"/>
      <c r="CB4" s="223"/>
      <c r="CC4" s="223"/>
      <c r="CD4" s="223"/>
      <c r="CE4" s="224">
        <v>2013</v>
      </c>
      <c r="CF4" s="224"/>
      <c r="CG4" s="224"/>
      <c r="CH4" s="224"/>
      <c r="CI4" s="224"/>
      <c r="CJ4" s="224"/>
      <c r="CK4" s="224"/>
      <c r="CL4" s="224"/>
      <c r="CM4" s="224"/>
      <c r="CN4" s="225" t="s">
        <v>224</v>
      </c>
      <c r="CO4" s="224"/>
      <c r="CP4" s="226"/>
      <c r="CQ4" s="227"/>
      <c r="CR4" s="228">
        <v>2006</v>
      </c>
      <c r="CS4" s="229">
        <v>2007</v>
      </c>
      <c r="CT4" s="229">
        <v>2008</v>
      </c>
      <c r="CU4" s="229">
        <v>2009</v>
      </c>
      <c r="CV4" s="229">
        <v>2010</v>
      </c>
      <c r="CW4" s="229">
        <v>2011</v>
      </c>
      <c r="CX4" s="229">
        <v>2012</v>
      </c>
      <c r="CY4" s="228">
        <v>2013</v>
      </c>
      <c r="CZ4" s="228">
        <v>2014</v>
      </c>
      <c r="DA4" s="779">
        <v>2015</v>
      </c>
      <c r="DB4" s="231"/>
      <c r="DC4" s="230"/>
      <c r="DD4" s="197"/>
      <c r="DE4" s="197"/>
      <c r="DF4" s="197"/>
      <c r="DG4" s="197"/>
      <c r="DH4" s="197"/>
      <c r="DI4" s="197"/>
      <c r="DJ4" s="197"/>
      <c r="DK4" s="197"/>
      <c r="DL4" s="199"/>
      <c r="DM4" s="199"/>
      <c r="DN4" s="199"/>
      <c r="DO4" s="199"/>
      <c r="DP4" s="199"/>
      <c r="DQ4" s="199"/>
      <c r="DR4" s="199"/>
      <c r="DS4" s="199"/>
      <c r="DT4" s="200"/>
      <c r="DU4" s="197"/>
      <c r="DV4" s="198"/>
      <c r="DW4" s="200"/>
      <c r="DX4" s="200"/>
      <c r="DY4" s="200"/>
      <c r="DZ4" s="200"/>
      <c r="EA4" s="200"/>
      <c r="EB4" s="200"/>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row>
    <row r="5" spans="1:165" ht="15.75">
      <c r="A5" s="182"/>
      <c r="B5" s="201" t="s">
        <v>225</v>
      </c>
      <c r="C5" s="202"/>
      <c r="D5" s="232" t="s">
        <v>296</v>
      </c>
      <c r="E5" s="233" t="s">
        <v>297</v>
      </c>
      <c r="F5" s="233" t="s">
        <v>298</v>
      </c>
      <c r="G5" s="233" t="s">
        <v>299</v>
      </c>
      <c r="H5" s="233" t="s">
        <v>300</v>
      </c>
      <c r="I5" s="233" t="s">
        <v>301</v>
      </c>
      <c r="J5" s="234" t="s">
        <v>302</v>
      </c>
      <c r="K5" s="235" t="s">
        <v>38</v>
      </c>
      <c r="L5" s="236" t="s">
        <v>303</v>
      </c>
      <c r="M5" s="236" t="s">
        <v>40</v>
      </c>
      <c r="N5" s="236" t="s">
        <v>304</v>
      </c>
      <c r="O5" s="236" t="s">
        <v>305</v>
      </c>
      <c r="P5" s="236" t="s">
        <v>296</v>
      </c>
      <c r="Q5" s="236" t="s">
        <v>297</v>
      </c>
      <c r="R5" s="236" t="s">
        <v>298</v>
      </c>
      <c r="S5" s="236" t="s">
        <v>299</v>
      </c>
      <c r="T5" s="236" t="s">
        <v>300</v>
      </c>
      <c r="U5" s="236" t="s">
        <v>301</v>
      </c>
      <c r="V5" s="237" t="s">
        <v>302</v>
      </c>
      <c r="W5" s="238" t="s">
        <v>38</v>
      </c>
      <c r="X5" s="239" t="s">
        <v>303</v>
      </c>
      <c r="Y5" s="239" t="s">
        <v>40</v>
      </c>
      <c r="Z5" s="239" t="s">
        <v>304</v>
      </c>
      <c r="AA5" s="239" t="s">
        <v>305</v>
      </c>
      <c r="AB5" s="239" t="s">
        <v>296</v>
      </c>
      <c r="AC5" s="239" t="s">
        <v>297</v>
      </c>
      <c r="AD5" s="239" t="s">
        <v>298</v>
      </c>
      <c r="AE5" s="239" t="s">
        <v>299</v>
      </c>
      <c r="AF5" s="239" t="s">
        <v>300</v>
      </c>
      <c r="AG5" s="239" t="s">
        <v>301</v>
      </c>
      <c r="AH5" s="240" t="s">
        <v>302</v>
      </c>
      <c r="AI5" s="241" t="s">
        <v>38</v>
      </c>
      <c r="AJ5" s="242" t="s">
        <v>303</v>
      </c>
      <c r="AK5" s="242" t="s">
        <v>40</v>
      </c>
      <c r="AL5" s="242" t="s">
        <v>41</v>
      </c>
      <c r="AM5" s="242" t="s">
        <v>42</v>
      </c>
      <c r="AN5" s="242" t="s">
        <v>43</v>
      </c>
      <c r="AO5" s="242" t="s">
        <v>44</v>
      </c>
      <c r="AP5" s="242" t="s">
        <v>45</v>
      </c>
      <c r="AQ5" s="242" t="s">
        <v>46</v>
      </c>
      <c r="AR5" s="242" t="s">
        <v>47</v>
      </c>
      <c r="AS5" s="242" t="s">
        <v>48</v>
      </c>
      <c r="AT5" s="243" t="s">
        <v>49</v>
      </c>
      <c r="AU5" s="244" t="s">
        <v>38</v>
      </c>
      <c r="AV5" s="245" t="s">
        <v>39</v>
      </c>
      <c r="AW5" s="245" t="s">
        <v>40</v>
      </c>
      <c r="AX5" s="245" t="s">
        <v>41</v>
      </c>
      <c r="AY5" s="245" t="s">
        <v>42</v>
      </c>
      <c r="AZ5" s="245" t="s">
        <v>43</v>
      </c>
      <c r="BA5" s="245" t="s">
        <v>44</v>
      </c>
      <c r="BB5" s="245" t="s">
        <v>45</v>
      </c>
      <c r="BC5" s="245" t="s">
        <v>46</v>
      </c>
      <c r="BD5" s="245" t="s">
        <v>47</v>
      </c>
      <c r="BE5" s="245" t="s">
        <v>48</v>
      </c>
      <c r="BF5" s="245" t="s">
        <v>49</v>
      </c>
      <c r="BG5" s="246" t="s">
        <v>38</v>
      </c>
      <c r="BH5" s="247" t="s">
        <v>39</v>
      </c>
      <c r="BI5" s="247" t="s">
        <v>40</v>
      </c>
      <c r="BJ5" s="247" t="s">
        <v>41</v>
      </c>
      <c r="BK5" s="247" t="s">
        <v>42</v>
      </c>
      <c r="BL5" s="247" t="s">
        <v>43</v>
      </c>
      <c r="BM5" s="247" t="s">
        <v>44</v>
      </c>
      <c r="BN5" s="247" t="s">
        <v>45</v>
      </c>
      <c r="BO5" s="247" t="s">
        <v>46</v>
      </c>
      <c r="BP5" s="247" t="s">
        <v>47</v>
      </c>
      <c r="BQ5" s="247" t="s">
        <v>48</v>
      </c>
      <c r="BR5" s="248" t="s">
        <v>49</v>
      </c>
      <c r="BS5" s="249" t="s">
        <v>38</v>
      </c>
      <c r="BT5" s="250" t="s">
        <v>39</v>
      </c>
      <c r="BU5" s="250" t="s">
        <v>40</v>
      </c>
      <c r="BV5" s="250" t="s">
        <v>41</v>
      </c>
      <c r="BW5" s="250" t="s">
        <v>42</v>
      </c>
      <c r="BX5" s="250" t="s">
        <v>43</v>
      </c>
      <c r="BY5" s="250" t="s">
        <v>44</v>
      </c>
      <c r="BZ5" s="250" t="s">
        <v>45</v>
      </c>
      <c r="CA5" s="250" t="s">
        <v>46</v>
      </c>
      <c r="CB5" s="250" t="s">
        <v>47</v>
      </c>
      <c r="CC5" s="250" t="s">
        <v>48</v>
      </c>
      <c r="CD5" s="250" t="s">
        <v>49</v>
      </c>
      <c r="CE5" s="251" t="s">
        <v>38</v>
      </c>
      <c r="CF5" s="251" t="s">
        <v>39</v>
      </c>
      <c r="CG5" s="251" t="s">
        <v>40</v>
      </c>
      <c r="CH5" s="251" t="s">
        <v>41</v>
      </c>
      <c r="CI5" s="251" t="s">
        <v>42</v>
      </c>
      <c r="CJ5" s="251" t="s">
        <v>43</v>
      </c>
      <c r="CK5" s="251" t="s">
        <v>44</v>
      </c>
      <c r="CL5" s="251" t="s">
        <v>45</v>
      </c>
      <c r="CM5" s="251" t="s">
        <v>46</v>
      </c>
      <c r="CN5" s="251" t="s">
        <v>47</v>
      </c>
      <c r="CO5" s="251" t="s">
        <v>48</v>
      </c>
      <c r="CP5" s="252" t="s">
        <v>49</v>
      </c>
      <c r="CQ5" s="253"/>
      <c r="CR5" s="254" t="s">
        <v>226</v>
      </c>
      <c r="CS5" s="255" t="s">
        <v>50</v>
      </c>
      <c r="CT5" s="255" t="s">
        <v>50</v>
      </c>
      <c r="CU5" s="255" t="s">
        <v>50</v>
      </c>
      <c r="CV5" s="255" t="s">
        <v>50</v>
      </c>
      <c r="CW5" s="255" t="s">
        <v>50</v>
      </c>
      <c r="CX5" s="255" t="s">
        <v>227</v>
      </c>
      <c r="CY5" s="254" t="s">
        <v>227</v>
      </c>
      <c r="CZ5" s="254" t="s">
        <v>227</v>
      </c>
      <c r="DA5" s="748" t="s">
        <v>227</v>
      </c>
      <c r="DB5" s="197"/>
      <c r="DC5" s="197"/>
      <c r="DD5" s="197"/>
      <c r="DE5" s="197"/>
      <c r="DF5" s="197"/>
      <c r="DG5" s="197"/>
      <c r="DH5" s="197"/>
      <c r="DI5" s="197"/>
      <c r="DJ5" s="197"/>
      <c r="DK5" s="197"/>
      <c r="DL5" s="199"/>
      <c r="DM5" s="199"/>
      <c r="DN5" s="199"/>
      <c r="DO5" s="199"/>
      <c r="DP5" s="199"/>
      <c r="DQ5" s="199"/>
      <c r="DR5" s="199"/>
      <c r="DS5" s="199"/>
      <c r="DT5" s="199"/>
      <c r="DU5" s="199"/>
      <c r="DV5" s="199"/>
      <c r="DW5" s="199"/>
      <c r="DX5" s="199"/>
      <c r="DY5" s="199"/>
      <c r="DZ5" s="199"/>
      <c r="EA5" s="199"/>
      <c r="EB5" s="199"/>
      <c r="EC5" s="199"/>
      <c r="ED5" s="199"/>
      <c r="EE5" s="199"/>
      <c r="EF5" s="199"/>
      <c r="EG5" s="199"/>
      <c r="EH5" s="199"/>
      <c r="EI5" s="199"/>
      <c r="EJ5" s="199"/>
      <c r="EK5" s="199"/>
      <c r="EL5" s="199"/>
      <c r="EM5" s="199"/>
      <c r="EN5" s="199"/>
      <c r="EO5" s="199"/>
      <c r="EP5" s="199"/>
      <c r="EQ5" s="199"/>
      <c r="ER5" s="199"/>
      <c r="ES5" s="199"/>
      <c r="ET5" s="199"/>
      <c r="EU5" s="199"/>
      <c r="EV5" s="199"/>
      <c r="EW5" s="199"/>
      <c r="EX5" s="199"/>
      <c r="EY5" s="199"/>
      <c r="EZ5" s="199"/>
      <c r="FA5" s="199"/>
      <c r="FB5" s="199"/>
      <c r="FC5" s="199"/>
      <c r="FD5" s="199"/>
      <c r="FE5" s="199"/>
      <c r="FF5" s="199"/>
      <c r="FG5" s="199"/>
      <c r="FH5" s="199"/>
      <c r="FI5" s="199"/>
    </row>
    <row r="6" spans="1:165" ht="15.75">
      <c r="A6" s="182"/>
      <c r="B6" s="257"/>
      <c r="C6" s="202"/>
      <c r="D6" s="232"/>
      <c r="E6" s="233"/>
      <c r="F6" s="233"/>
      <c r="G6" s="233"/>
      <c r="H6" s="233"/>
      <c r="I6" s="233"/>
      <c r="J6" s="234"/>
      <c r="K6" s="235"/>
      <c r="L6" s="236"/>
      <c r="M6" s="236"/>
      <c r="N6" s="236"/>
      <c r="O6" s="236"/>
      <c r="P6" s="236"/>
      <c r="Q6" s="236"/>
      <c r="R6" s="236"/>
      <c r="S6" s="236"/>
      <c r="T6" s="236"/>
      <c r="U6" s="236"/>
      <c r="V6" s="237"/>
      <c r="W6" s="238"/>
      <c r="X6" s="239"/>
      <c r="Y6" s="239"/>
      <c r="Z6" s="239"/>
      <c r="AA6" s="239"/>
      <c r="AB6" s="239"/>
      <c r="AC6" s="239"/>
      <c r="AD6" s="239"/>
      <c r="AE6" s="239"/>
      <c r="AF6" s="239"/>
      <c r="AG6" s="239"/>
      <c r="AH6" s="258"/>
      <c r="AI6" s="241"/>
      <c r="AJ6" s="242"/>
      <c r="AK6" s="242"/>
      <c r="AL6" s="242"/>
      <c r="AM6" s="242"/>
      <c r="AN6" s="242"/>
      <c r="AO6" s="242"/>
      <c r="AP6" s="242"/>
      <c r="AQ6" s="242"/>
      <c r="AR6" s="242"/>
      <c r="AS6" s="242"/>
      <c r="AT6" s="243"/>
      <c r="AU6" s="259"/>
      <c r="AV6" s="260"/>
      <c r="AW6" s="260"/>
      <c r="AX6" s="260"/>
      <c r="AY6" s="260"/>
      <c r="AZ6" s="260"/>
      <c r="BA6" s="260"/>
      <c r="BB6" s="260"/>
      <c r="BC6" s="260"/>
      <c r="BD6" s="260"/>
      <c r="BE6" s="260"/>
      <c r="BF6" s="260"/>
      <c r="BG6" s="261"/>
      <c r="BH6" s="262"/>
      <c r="BI6" s="262"/>
      <c r="BJ6" s="262"/>
      <c r="BK6" s="262"/>
      <c r="BL6" s="262"/>
      <c r="BM6" s="262"/>
      <c r="BN6" s="262"/>
      <c r="BO6" s="262"/>
      <c r="BP6" s="262"/>
      <c r="BQ6" s="262"/>
      <c r="BR6" s="262"/>
      <c r="BS6" s="263"/>
      <c r="BT6" s="264"/>
      <c r="BU6" s="264"/>
      <c r="BV6" s="264"/>
      <c r="BW6" s="264"/>
      <c r="BX6" s="264"/>
      <c r="BY6" s="264"/>
      <c r="BZ6" s="264"/>
      <c r="CA6" s="264"/>
      <c r="CB6" s="264"/>
      <c r="CC6" s="264"/>
      <c r="CD6" s="264"/>
      <c r="CE6" s="265"/>
      <c r="CF6" s="265"/>
      <c r="CG6" s="265"/>
      <c r="CH6" s="265"/>
      <c r="CI6" s="265"/>
      <c r="CJ6" s="265"/>
      <c r="CK6" s="265"/>
      <c r="CL6" s="265"/>
      <c r="CM6" s="265"/>
      <c r="CN6" s="265"/>
      <c r="CO6" s="265"/>
      <c r="CP6" s="266"/>
      <c r="CQ6" s="267"/>
      <c r="CR6" s="268"/>
      <c r="CS6" s="269"/>
      <c r="CT6" s="269"/>
      <c r="CU6" s="269"/>
      <c r="CV6" s="269"/>
      <c r="CW6" s="269"/>
      <c r="CX6" s="269"/>
      <c r="CY6" s="268"/>
      <c r="CZ6" s="268"/>
      <c r="DA6" s="778" t="s">
        <v>1212</v>
      </c>
      <c r="DB6" s="197"/>
      <c r="DC6" s="197"/>
      <c r="DD6" s="197"/>
      <c r="DE6" s="197"/>
      <c r="DF6" s="197"/>
      <c r="DG6" s="197"/>
      <c r="DH6" s="197"/>
      <c r="DI6" s="197"/>
      <c r="DJ6" s="197"/>
      <c r="DK6" s="197"/>
      <c r="DL6" s="199"/>
      <c r="DM6" s="199"/>
      <c r="DN6" s="199"/>
      <c r="DO6" s="199"/>
      <c r="DP6" s="199"/>
      <c r="DQ6" s="199"/>
      <c r="DR6" s="199"/>
      <c r="DS6" s="199"/>
      <c r="DT6" s="199"/>
      <c r="DU6" s="199"/>
      <c r="DV6" s="199"/>
      <c r="DW6" s="199"/>
      <c r="DX6" s="199"/>
      <c r="DY6" s="199"/>
      <c r="DZ6" s="199"/>
      <c r="EA6" s="199"/>
      <c r="EB6" s="199"/>
      <c r="EC6" s="199"/>
      <c r="ED6" s="199"/>
      <c r="EE6" s="199"/>
      <c r="EF6" s="199"/>
      <c r="EG6" s="199"/>
      <c r="EH6" s="199"/>
      <c r="EI6" s="199"/>
      <c r="EJ6" s="199"/>
      <c r="EK6" s="199"/>
      <c r="EL6" s="199"/>
      <c r="EM6" s="199"/>
      <c r="EN6" s="199"/>
      <c r="EO6" s="199"/>
      <c r="EP6" s="199"/>
      <c r="EQ6" s="199"/>
      <c r="ER6" s="199"/>
      <c r="ES6" s="199"/>
      <c r="ET6" s="199"/>
      <c r="EU6" s="199"/>
      <c r="EV6" s="199"/>
      <c r="EW6" s="199"/>
      <c r="EX6" s="199"/>
      <c r="EY6" s="199"/>
      <c r="EZ6" s="199"/>
      <c r="FA6" s="199"/>
      <c r="FB6" s="199"/>
      <c r="FC6" s="199"/>
      <c r="FD6" s="199"/>
      <c r="FE6" s="199"/>
      <c r="FF6" s="199"/>
      <c r="FG6" s="199"/>
      <c r="FH6" s="199"/>
      <c r="FI6" s="199"/>
    </row>
    <row r="7" spans="1:165" ht="15.75">
      <c r="A7" s="182"/>
      <c r="B7" s="201"/>
      <c r="C7" s="270" t="s">
        <v>34</v>
      </c>
      <c r="D7" s="271">
        <v>45.354991523505902</v>
      </c>
      <c r="E7" s="272">
        <v>49.3347963832042</v>
      </c>
      <c r="F7" s="272">
        <v>46.82747578860905</v>
      </c>
      <c r="G7" s="272">
        <v>51.648411919542788</v>
      </c>
      <c r="H7" s="272">
        <v>50.745314250653571</v>
      </c>
      <c r="I7" s="272">
        <v>48.656137536849421</v>
      </c>
      <c r="J7" s="273">
        <v>45.436904984132909</v>
      </c>
      <c r="K7" s="274">
        <v>49.672226040848386</v>
      </c>
      <c r="L7" s="275">
        <v>48.77938502518964</v>
      </c>
      <c r="M7" s="275">
        <v>49.267541524415968</v>
      </c>
      <c r="N7" s="275">
        <v>47.806372344295205</v>
      </c>
      <c r="O7" s="275">
        <v>48.650531140362446</v>
      </c>
      <c r="P7" s="275">
        <v>50.857958974485634</v>
      </c>
      <c r="Q7" s="275">
        <v>49.680798395352717</v>
      </c>
      <c r="R7" s="275">
        <v>48.466501241295795</v>
      </c>
      <c r="S7" s="275">
        <v>53.225309200598367</v>
      </c>
      <c r="T7" s="275">
        <v>51.618410031653276</v>
      </c>
      <c r="U7" s="275">
        <v>50.622973255328034</v>
      </c>
      <c r="V7" s="276">
        <v>48.117804555363442</v>
      </c>
      <c r="W7" s="277">
        <v>50.220688554175048</v>
      </c>
      <c r="X7" s="278">
        <v>55.163374571006109</v>
      </c>
      <c r="Y7" s="278">
        <v>53.105907068387317</v>
      </c>
      <c r="Z7" s="278">
        <v>54.542482331139382</v>
      </c>
      <c r="AA7" s="278">
        <v>54.238855886132257</v>
      </c>
      <c r="AB7" s="278">
        <v>55.407456475582414</v>
      </c>
      <c r="AC7" s="278">
        <v>54.137631897711977</v>
      </c>
      <c r="AD7" s="278">
        <v>53.205026785925</v>
      </c>
      <c r="AE7" s="278">
        <v>56.830067733540886</v>
      </c>
      <c r="AF7" s="278">
        <v>58.041173192967491</v>
      </c>
      <c r="AG7" s="278">
        <v>57.683805096100542</v>
      </c>
      <c r="AH7" s="240">
        <v>54.356085771795534</v>
      </c>
      <c r="AI7" s="279">
        <v>52.023622431541959</v>
      </c>
      <c r="AJ7" s="280">
        <v>54.125815199835557</v>
      </c>
      <c r="AK7" s="280">
        <v>55.570077161494474</v>
      </c>
      <c r="AL7" s="280">
        <v>54.485315605338982</v>
      </c>
      <c r="AM7" s="280">
        <v>51.944736813366823</v>
      </c>
      <c r="AN7" s="280">
        <v>53.012039696870218</v>
      </c>
      <c r="AO7" s="280">
        <v>52.39879130760584</v>
      </c>
      <c r="AP7" s="280">
        <v>54.051287487139113</v>
      </c>
      <c r="AQ7" s="280">
        <v>54.584326860617793</v>
      </c>
      <c r="AR7" s="280">
        <v>55.582602263713859</v>
      </c>
      <c r="AS7" s="280">
        <v>54.996763255394782</v>
      </c>
      <c r="AT7" s="281">
        <v>49.568027358116908</v>
      </c>
      <c r="AU7" s="282">
        <v>54.361183610307478</v>
      </c>
      <c r="AV7" s="283">
        <v>57.175844978501232</v>
      </c>
      <c r="AW7" s="283">
        <v>58.483930603763802</v>
      </c>
      <c r="AX7" s="283">
        <v>55.572790644753489</v>
      </c>
      <c r="AY7" s="283">
        <v>57.034168207024031</v>
      </c>
      <c r="AZ7" s="283">
        <v>57.07383829941859</v>
      </c>
      <c r="BA7" s="283">
        <v>56.988964899672609</v>
      </c>
      <c r="BB7" s="283">
        <v>56.272585844345144</v>
      </c>
      <c r="BC7" s="283">
        <v>55.960112151417015</v>
      </c>
      <c r="BD7" s="283">
        <v>57.745355501786932</v>
      </c>
      <c r="BE7" s="283">
        <v>56.623313324637252</v>
      </c>
      <c r="BF7" s="283">
        <v>58.677996762649066</v>
      </c>
      <c r="BG7" s="246">
        <v>56.835504663623752</v>
      </c>
      <c r="BH7" s="247">
        <v>60.819767119101584</v>
      </c>
      <c r="BI7" s="247">
        <v>60.48780936649375</v>
      </c>
      <c r="BJ7" s="247">
        <v>56.430534546236665</v>
      </c>
      <c r="BK7" s="247">
        <v>57.47</v>
      </c>
      <c r="BL7" s="247">
        <v>57.781322689214569</v>
      </c>
      <c r="BM7" s="247">
        <v>58.26439191786708</v>
      </c>
      <c r="BN7" s="247">
        <v>58.86649964625601</v>
      </c>
      <c r="BO7" s="247">
        <v>58.663322941842672</v>
      </c>
      <c r="BP7" s="247">
        <v>58.517853297957146</v>
      </c>
      <c r="BQ7" s="247">
        <v>64.09155408227187</v>
      </c>
      <c r="BR7" s="248">
        <v>63.429292257683208</v>
      </c>
      <c r="BS7" s="249">
        <v>64.615701571230261</v>
      </c>
      <c r="BT7" s="250">
        <v>67.684043029606528</v>
      </c>
      <c r="BU7" s="250">
        <v>69.390421062646695</v>
      </c>
      <c r="BV7" s="250">
        <v>67.870607083229714</v>
      </c>
      <c r="BW7" s="250">
        <v>64.494846233859022</v>
      </c>
      <c r="BX7" s="250">
        <v>65.685033409620331</v>
      </c>
      <c r="BY7" s="250">
        <v>63.623985286347178</v>
      </c>
      <c r="BZ7" s="250">
        <v>62.870873914917183</v>
      </c>
      <c r="CA7" s="250">
        <v>64.5</v>
      </c>
      <c r="CB7" s="250">
        <v>67.379443593618461</v>
      </c>
      <c r="CC7" s="250">
        <v>68.866664067525676</v>
      </c>
      <c r="CD7" s="250">
        <v>72.284458979225306</v>
      </c>
      <c r="CE7" s="251">
        <v>72.05220487505315</v>
      </c>
      <c r="CF7" s="251">
        <v>77.429037031946223</v>
      </c>
      <c r="CG7" s="251">
        <v>83.137493521696072</v>
      </c>
      <c r="CH7" s="251">
        <v>64.885820169183376</v>
      </c>
      <c r="CI7" s="251">
        <v>68.055627421854823</v>
      </c>
      <c r="CJ7" s="251">
        <v>69.668789306846989</v>
      </c>
      <c r="CK7" s="251">
        <v>69.402058952566549</v>
      </c>
      <c r="CL7" s="251">
        <v>67.119071135373019</v>
      </c>
      <c r="CM7" s="251">
        <v>75.511397541563682</v>
      </c>
      <c r="CN7" s="251">
        <v>76.424513118793982</v>
      </c>
      <c r="CO7" s="251">
        <v>77.497725258872862</v>
      </c>
      <c r="CP7" s="252">
        <v>75.649047585200861</v>
      </c>
      <c r="CQ7" s="253"/>
      <c r="CR7" s="803">
        <v>48.286290340928261</v>
      </c>
      <c r="CS7" s="803">
        <v>49.779483393362504</v>
      </c>
      <c r="CT7" s="803">
        <v>54.815508419813391</v>
      </c>
      <c r="CU7" s="803">
        <v>53.558617307014607</v>
      </c>
      <c r="CV7" s="803">
        <v>56.79727347708026</v>
      </c>
      <c r="CW7" s="803">
        <v>59.405705592675915</v>
      </c>
      <c r="CX7" s="804">
        <v>66.535870535674064</v>
      </c>
      <c r="CY7" s="803">
        <v>70.816867591603753</v>
      </c>
      <c r="CZ7" s="805">
        <v>74.546770196242463</v>
      </c>
      <c r="DA7" s="805">
        <v>74.014241640131232</v>
      </c>
      <c r="DB7" s="197"/>
      <c r="DC7" s="197"/>
      <c r="DD7" s="197"/>
      <c r="DE7" s="197"/>
      <c r="DF7" s="197"/>
      <c r="DG7" s="197"/>
      <c r="DH7" s="197"/>
      <c r="DI7" s="197"/>
      <c r="DJ7" s="197"/>
      <c r="DK7" s="197"/>
      <c r="DL7" s="199"/>
      <c r="DM7" s="199"/>
      <c r="DN7" s="199"/>
      <c r="DO7" s="199"/>
      <c r="DP7" s="199"/>
      <c r="DQ7" s="199"/>
      <c r="DR7" s="199"/>
      <c r="DS7" s="199"/>
      <c r="DT7" s="199"/>
      <c r="DU7" s="199"/>
      <c r="DV7" s="199"/>
      <c r="DW7" s="199"/>
      <c r="DX7" s="199"/>
      <c r="DY7" s="199"/>
      <c r="DZ7" s="199"/>
      <c r="EA7" s="199"/>
      <c r="EB7" s="199"/>
      <c r="EC7" s="199"/>
      <c r="ED7" s="199"/>
      <c r="EE7" s="199"/>
      <c r="EF7" s="199"/>
      <c r="EG7" s="199"/>
      <c r="EH7" s="199"/>
      <c r="EI7" s="199"/>
      <c r="EJ7" s="199"/>
      <c r="EK7" s="199"/>
      <c r="EL7" s="199"/>
      <c r="EM7" s="199"/>
      <c r="EN7" s="199"/>
      <c r="EO7" s="199"/>
      <c r="EP7" s="199"/>
      <c r="EQ7" s="199"/>
      <c r="ER7" s="199"/>
      <c r="ES7" s="199"/>
      <c r="ET7" s="199"/>
      <c r="EU7" s="199"/>
      <c r="EV7" s="199"/>
      <c r="EW7" s="199"/>
      <c r="EX7" s="199"/>
      <c r="EY7" s="199"/>
      <c r="EZ7" s="199"/>
      <c r="FA7" s="199"/>
      <c r="FB7" s="199"/>
      <c r="FC7" s="199"/>
      <c r="FD7" s="199"/>
      <c r="FE7" s="199"/>
      <c r="FF7" s="199"/>
      <c r="FG7" s="199"/>
      <c r="FH7" s="199"/>
      <c r="FI7" s="199"/>
    </row>
    <row r="8" spans="1:165" ht="15.75">
      <c r="A8" s="182"/>
      <c r="B8" s="285" t="s">
        <v>220</v>
      </c>
      <c r="C8" s="202"/>
      <c r="D8" s="271">
        <v>71.33647710948722</v>
      </c>
      <c r="E8" s="272">
        <v>70.490242014091962</v>
      </c>
      <c r="F8" s="272">
        <v>71.708327470981345</v>
      </c>
      <c r="G8" s="272">
        <v>73.645144857087303</v>
      </c>
      <c r="H8" s="272">
        <v>75.055960975070477</v>
      </c>
      <c r="I8" s="272">
        <v>71.812964375579398</v>
      </c>
      <c r="J8" s="273">
        <v>70.187425387982486</v>
      </c>
      <c r="K8" s="274">
        <v>76.292968113236896</v>
      </c>
      <c r="L8" s="275">
        <v>72.924844202442401</v>
      </c>
      <c r="M8" s="275">
        <v>73.789467762051942</v>
      </c>
      <c r="N8" s="275">
        <v>72.873163262272158</v>
      </c>
      <c r="O8" s="275">
        <v>73.743567434843058</v>
      </c>
      <c r="P8" s="275">
        <v>75.882909839268507</v>
      </c>
      <c r="Q8" s="275">
        <v>75.652569041846732</v>
      </c>
      <c r="R8" s="275">
        <v>74.273768203054544</v>
      </c>
      <c r="S8" s="275">
        <v>79.086043663185094</v>
      </c>
      <c r="T8" s="275">
        <v>75.693917243516879</v>
      </c>
      <c r="U8" s="275">
        <v>77.258481077613851</v>
      </c>
      <c r="V8" s="276">
        <v>74.094527770850405</v>
      </c>
      <c r="W8" s="277">
        <v>77.92828943089431</v>
      </c>
      <c r="X8" s="278">
        <v>84.285242587205033</v>
      </c>
      <c r="Y8" s="278">
        <v>80.224511817629519</v>
      </c>
      <c r="Z8" s="278">
        <v>84.562057590876691</v>
      </c>
      <c r="AA8" s="278">
        <v>83.63869846424835</v>
      </c>
      <c r="AB8" s="278">
        <v>86.839797100660931</v>
      </c>
      <c r="AC8" s="278">
        <v>85.895596399294391</v>
      </c>
      <c r="AD8" s="278">
        <v>85.096122680383857</v>
      </c>
      <c r="AE8" s="278">
        <v>89.315293376776296</v>
      </c>
      <c r="AF8" s="278">
        <v>90.15187120674706</v>
      </c>
      <c r="AG8" s="278">
        <v>91.312529175784107</v>
      </c>
      <c r="AH8" s="240">
        <v>87.057600411263309</v>
      </c>
      <c r="AI8" s="279">
        <v>85.112451370079839</v>
      </c>
      <c r="AJ8" s="280">
        <v>86.574065176445501</v>
      </c>
      <c r="AK8" s="280">
        <v>88.788407967650144</v>
      </c>
      <c r="AL8" s="280">
        <v>87.790396839844178</v>
      </c>
      <c r="AM8" s="280">
        <v>82.882589811593704</v>
      </c>
      <c r="AN8" s="280">
        <v>84.446737132047929</v>
      </c>
      <c r="AO8" s="280">
        <v>84.207298224815162</v>
      </c>
      <c r="AP8" s="280">
        <v>86.65053279424977</v>
      </c>
      <c r="AQ8" s="280">
        <v>84.963856999644278</v>
      </c>
      <c r="AR8" s="280">
        <v>84.028994268139243</v>
      </c>
      <c r="AS8" s="280">
        <v>83.865880264826032</v>
      </c>
      <c r="AT8" s="281">
        <v>80.461051942709702</v>
      </c>
      <c r="AU8" s="282">
        <v>85.728614380938865</v>
      </c>
      <c r="AV8" s="283">
        <v>90.280753148941685</v>
      </c>
      <c r="AW8" s="283">
        <v>91.860443417325172</v>
      </c>
      <c r="AX8" s="283">
        <v>86.910784196348402</v>
      </c>
      <c r="AY8" s="283">
        <v>87.449161208151381</v>
      </c>
      <c r="AZ8" s="283">
        <v>87.944618991060807</v>
      </c>
      <c r="BA8" s="283">
        <v>87.519017916793189</v>
      </c>
      <c r="BB8" s="283">
        <v>87.819405858511431</v>
      </c>
      <c r="BC8" s="283">
        <v>88.295482903023711</v>
      </c>
      <c r="BD8" s="283">
        <v>89.001148186412763</v>
      </c>
      <c r="BE8" s="283">
        <v>84.313181739281376</v>
      </c>
      <c r="BF8" s="283">
        <v>96.589581078781691</v>
      </c>
      <c r="BG8" s="246">
        <v>92.663130653266322</v>
      </c>
      <c r="BH8" s="247">
        <v>96.797805889538992</v>
      </c>
      <c r="BI8" s="247">
        <v>94.051169419591645</v>
      </c>
      <c r="BJ8" s="247">
        <v>85.050375000000003</v>
      </c>
      <c r="BK8" s="247">
        <v>88.9</v>
      </c>
      <c r="BL8" s="247">
        <v>90.621383987422149</v>
      </c>
      <c r="BM8" s="247">
        <v>89.463033135089205</v>
      </c>
      <c r="BN8" s="247">
        <v>89.582521158901173</v>
      </c>
      <c r="BO8" s="247">
        <v>90.206482162667129</v>
      </c>
      <c r="BP8" s="247">
        <v>90.606695358649802</v>
      </c>
      <c r="BQ8" s="247">
        <v>100.43197780020182</v>
      </c>
      <c r="BR8" s="248">
        <v>106.23732163270795</v>
      </c>
      <c r="BS8" s="249">
        <v>101.45770756402621</v>
      </c>
      <c r="BT8" s="250">
        <v>109.73148081880211</v>
      </c>
      <c r="BU8" s="250">
        <v>111.57217206739261</v>
      </c>
      <c r="BV8" s="250">
        <v>111.0021722846442</v>
      </c>
      <c r="BW8" s="250">
        <v>97.950083572048044</v>
      </c>
      <c r="BX8" s="250">
        <v>101.0746706448804</v>
      </c>
      <c r="BY8" s="250">
        <v>97.412546260652547</v>
      </c>
      <c r="BZ8" s="250">
        <v>93.939133452464205</v>
      </c>
      <c r="CA8" s="250">
        <v>99.497902811223241</v>
      </c>
      <c r="CB8" s="250">
        <v>101.97155639981004</v>
      </c>
      <c r="CC8" s="250">
        <v>105.68707956947915</v>
      </c>
      <c r="CD8" s="250">
        <v>120.96230299098607</v>
      </c>
      <c r="CE8" s="251">
        <v>118.99408496328746</v>
      </c>
      <c r="CF8" s="251">
        <v>119.057243136929</v>
      </c>
      <c r="CG8" s="251">
        <v>133.76220129692666</v>
      </c>
      <c r="CH8" s="251">
        <v>93.582938332646606</v>
      </c>
      <c r="CI8" s="251">
        <v>101.06745787300524</v>
      </c>
      <c r="CJ8" s="251">
        <v>105.4486778650772</v>
      </c>
      <c r="CK8" s="251">
        <v>104.86084906166219</v>
      </c>
      <c r="CL8" s="251">
        <v>102.62494207185556</v>
      </c>
      <c r="CM8" s="251">
        <v>111.98923318738069</v>
      </c>
      <c r="CN8" s="251">
        <v>114.4012568561008</v>
      </c>
      <c r="CO8" s="251">
        <v>115.63418116687855</v>
      </c>
      <c r="CP8" s="252">
        <v>117.44547175592832</v>
      </c>
      <c r="CQ8" s="253"/>
      <c r="CR8" s="803">
        <v>72.033791741468605</v>
      </c>
      <c r="CS8" s="803">
        <v>75.322999796354281</v>
      </c>
      <c r="CT8" s="803">
        <v>85.686550527563043</v>
      </c>
      <c r="CU8" s="803">
        <v>85.012639471846839</v>
      </c>
      <c r="CV8" s="803">
        <v>88.602935399599644</v>
      </c>
      <c r="CW8" s="803">
        <v>92.869974859717217</v>
      </c>
      <c r="CX8" s="804">
        <v>103.8996481503053</v>
      </c>
      <c r="CY8" s="803">
        <v>107.48127913034415</v>
      </c>
      <c r="CZ8" s="805">
        <v>108.36970892473407</v>
      </c>
      <c r="DA8" s="805">
        <v>109.76973658136149</v>
      </c>
      <c r="DB8" s="197"/>
      <c r="DC8" s="197"/>
      <c r="DD8" s="197"/>
      <c r="DE8" s="197"/>
      <c r="DF8" s="197"/>
      <c r="DG8" s="197"/>
      <c r="DH8" s="197"/>
      <c r="DI8" s="197"/>
      <c r="DJ8" s="197"/>
      <c r="DK8" s="197"/>
      <c r="DL8" s="199"/>
      <c r="DM8" s="199"/>
      <c r="DN8" s="199"/>
      <c r="DO8" s="199"/>
      <c r="DP8" s="199"/>
      <c r="DQ8" s="199"/>
      <c r="DR8" s="199"/>
      <c r="DS8" s="199"/>
      <c r="DT8" s="199"/>
      <c r="DU8" s="199"/>
      <c r="DV8" s="199"/>
      <c r="DW8" s="199"/>
      <c r="DX8" s="199"/>
      <c r="DY8" s="199"/>
      <c r="DZ8" s="199"/>
      <c r="EA8" s="199"/>
      <c r="EB8" s="199"/>
      <c r="EC8" s="199"/>
      <c r="ED8" s="197"/>
      <c r="EE8" s="199"/>
      <c r="EF8" s="199"/>
      <c r="EG8" s="199"/>
      <c r="EH8" s="199"/>
      <c r="EI8" s="199"/>
      <c r="EJ8" s="199"/>
      <c r="EK8" s="199"/>
      <c r="EL8" s="199"/>
      <c r="EM8" s="199"/>
      <c r="EN8" s="199"/>
      <c r="EO8" s="199"/>
      <c r="EP8" s="199"/>
      <c r="EQ8" s="199"/>
      <c r="ER8" s="199"/>
      <c r="ES8" s="199"/>
      <c r="ET8" s="199"/>
      <c r="EU8" s="199"/>
      <c r="EV8" s="199"/>
      <c r="EW8" s="199"/>
      <c r="EX8" s="199"/>
      <c r="EY8" s="199"/>
      <c r="EZ8" s="199"/>
      <c r="FA8" s="199"/>
      <c r="FB8" s="199"/>
      <c r="FC8" s="199"/>
      <c r="FD8" s="199"/>
      <c r="FE8" s="199"/>
      <c r="FF8" s="199"/>
      <c r="FG8" s="199"/>
      <c r="FH8" s="199"/>
      <c r="FI8" s="199"/>
    </row>
    <row r="9" spans="1:165" ht="15.75">
      <c r="A9" s="182"/>
      <c r="B9" s="285" t="s">
        <v>221</v>
      </c>
      <c r="C9" s="202"/>
      <c r="D9" s="271">
        <v>37.088202834610684</v>
      </c>
      <c r="E9" s="272">
        <v>39.389060566590686</v>
      </c>
      <c r="F9" s="272">
        <v>39.960162093442101</v>
      </c>
      <c r="G9" s="272">
        <v>39.833883540463276</v>
      </c>
      <c r="H9" s="272">
        <v>38.663733963877853</v>
      </c>
      <c r="I9" s="272">
        <v>37.820455731885573</v>
      </c>
      <c r="J9" s="273">
        <v>38.026591424817873</v>
      </c>
      <c r="K9" s="274">
        <v>38.676981152571834</v>
      </c>
      <c r="L9" s="275">
        <v>39.034413492196684</v>
      </c>
      <c r="M9" s="275">
        <v>39.657905179077552</v>
      </c>
      <c r="N9" s="275">
        <v>38.701380115717392</v>
      </c>
      <c r="O9" s="275">
        <v>38.929040123150273</v>
      </c>
      <c r="P9" s="275">
        <v>41.113319220165423</v>
      </c>
      <c r="Q9" s="275">
        <v>38.850298376094706</v>
      </c>
      <c r="R9" s="275">
        <v>37.807750077491917</v>
      </c>
      <c r="S9" s="275">
        <v>39.985598431019831</v>
      </c>
      <c r="T9" s="275">
        <v>39.369929734212022</v>
      </c>
      <c r="U9" s="275">
        <v>38.821406296723481</v>
      </c>
      <c r="V9" s="276">
        <v>39.732985275935718</v>
      </c>
      <c r="W9" s="277">
        <v>41.184396247952762</v>
      </c>
      <c r="X9" s="278">
        <v>41.19300987091875</v>
      </c>
      <c r="Y9" s="278">
        <v>42.98011144018875</v>
      </c>
      <c r="Z9" s="278">
        <v>42.496053645524604</v>
      </c>
      <c r="AA9" s="278">
        <v>42.375665496632202</v>
      </c>
      <c r="AB9" s="278">
        <v>42.729577515696526</v>
      </c>
      <c r="AC9" s="278">
        <v>42.320796452876877</v>
      </c>
      <c r="AD9" s="278">
        <v>41.077562702088606</v>
      </c>
      <c r="AE9" s="278">
        <v>44.42239213829032</v>
      </c>
      <c r="AF9" s="278">
        <v>45.743995795312223</v>
      </c>
      <c r="AG9" s="278">
        <v>43.858075562839652</v>
      </c>
      <c r="AH9" s="240">
        <v>45.171011993259988</v>
      </c>
      <c r="AI9" s="279">
        <v>45.353731998421772</v>
      </c>
      <c r="AJ9" s="280">
        <v>46.64545110058512</v>
      </c>
      <c r="AK9" s="280">
        <v>45.698235325678723</v>
      </c>
      <c r="AL9" s="280">
        <v>46.843268603220459</v>
      </c>
      <c r="AM9" s="280">
        <v>46.262460794371975</v>
      </c>
      <c r="AN9" s="280">
        <v>43.970774557325157</v>
      </c>
      <c r="AO9" s="280">
        <v>44.266863300935931</v>
      </c>
      <c r="AP9" s="280">
        <v>42.205949704428726</v>
      </c>
      <c r="AQ9" s="280">
        <v>44.129989562624253</v>
      </c>
      <c r="AR9" s="280">
        <v>44.28518455013085</v>
      </c>
      <c r="AS9" s="280">
        <v>44.131755565651979</v>
      </c>
      <c r="AT9" s="281">
        <v>43.135526447605699</v>
      </c>
      <c r="AU9" s="282">
        <v>50.452490679921887</v>
      </c>
      <c r="AV9" s="283">
        <v>51.158929034416424</v>
      </c>
      <c r="AW9" s="283">
        <v>50.635239220983898</v>
      </c>
      <c r="AX9" s="283">
        <v>52.584170371546513</v>
      </c>
      <c r="AY9" s="283">
        <v>51.715962751805399</v>
      </c>
      <c r="AZ9" s="283">
        <v>52.093950891233177</v>
      </c>
      <c r="BA9" s="283">
        <v>51.873263615513643</v>
      </c>
      <c r="BB9" s="283">
        <v>50.641704190815865</v>
      </c>
      <c r="BC9" s="283">
        <v>50.767297801258643</v>
      </c>
      <c r="BD9" s="283">
        <v>52.660421647318195</v>
      </c>
      <c r="BE9" s="283">
        <v>52.883366654157136</v>
      </c>
      <c r="BF9" s="283">
        <v>52.231014481316336</v>
      </c>
      <c r="BG9" s="246">
        <v>51.308446025614963</v>
      </c>
      <c r="BH9" s="247">
        <v>52.120542773561034</v>
      </c>
      <c r="BI9" s="247">
        <v>52.651957015985786</v>
      </c>
      <c r="BJ9" s="247">
        <v>54.359690401289036</v>
      </c>
      <c r="BK9" s="247">
        <v>51.48</v>
      </c>
      <c r="BL9" s="247">
        <v>51.456344767314839</v>
      </c>
      <c r="BM9" s="247">
        <v>52.383683618808284</v>
      </c>
      <c r="BN9" s="247">
        <v>52.359418861512317</v>
      </c>
      <c r="BO9" s="247">
        <v>51.35653978502252</v>
      </c>
      <c r="BP9" s="247">
        <v>52.240277214112709</v>
      </c>
      <c r="BQ9" s="247">
        <v>53.647813947664957</v>
      </c>
      <c r="BR9" s="248">
        <v>54.527160373100642</v>
      </c>
      <c r="BS9" s="249">
        <v>55.99532056974391</v>
      </c>
      <c r="BT9" s="250">
        <v>54.970999790253792</v>
      </c>
      <c r="BU9" s="250">
        <v>56.062980933638741</v>
      </c>
      <c r="BV9" s="250">
        <v>57.919853674398446</v>
      </c>
      <c r="BW9" s="250">
        <v>57.836098651715396</v>
      </c>
      <c r="BX9" s="250">
        <v>57.304254791856195</v>
      </c>
      <c r="BY9" s="250">
        <v>57.049547902979725</v>
      </c>
      <c r="BZ9" s="250">
        <v>57.821687282566678</v>
      </c>
      <c r="CA9" s="250">
        <v>56.199089269031283</v>
      </c>
      <c r="CB9" s="250">
        <v>58.186270222999561</v>
      </c>
      <c r="CC9" s="250">
        <v>57.923976273032068</v>
      </c>
      <c r="CD9" s="250">
        <v>58.76753944773175</v>
      </c>
      <c r="CE9" s="251">
        <v>58.689370039148095</v>
      </c>
      <c r="CF9" s="251">
        <v>67.630018196089623</v>
      </c>
      <c r="CG9" s="251">
        <v>67.773566907912652</v>
      </c>
      <c r="CH9" s="251">
        <v>63.975661266076486</v>
      </c>
      <c r="CI9" s="251">
        <v>64.218452351018357</v>
      </c>
      <c r="CJ9" s="251">
        <v>64.009552709782184</v>
      </c>
      <c r="CK9" s="251">
        <v>64.458894449237874</v>
      </c>
      <c r="CL9" s="251">
        <v>65.712359940226108</v>
      </c>
      <c r="CM9" s="251">
        <v>71.652082598062009</v>
      </c>
      <c r="CN9" s="251">
        <v>72.149655761136444</v>
      </c>
      <c r="CO9" s="251">
        <v>71.730147110952032</v>
      </c>
      <c r="CP9" s="252">
        <v>73.003599348087448</v>
      </c>
      <c r="CQ9" s="253"/>
      <c r="CR9" s="803">
        <v>38.683155736526871</v>
      </c>
      <c r="CS9" s="803">
        <v>39.233737813697665</v>
      </c>
      <c r="CT9" s="803">
        <v>42.971202652693087</v>
      </c>
      <c r="CU9" s="803">
        <v>44.694139268646495</v>
      </c>
      <c r="CV9" s="803">
        <v>51.676991153507117</v>
      </c>
      <c r="CW9" s="803">
        <v>52.724840462576353</v>
      </c>
      <c r="CX9" s="804">
        <v>57.17989566432805</v>
      </c>
      <c r="CY9" s="803">
        <v>65.881004587108848</v>
      </c>
      <c r="CZ9" s="805">
        <v>71.127635656641971</v>
      </c>
      <c r="DA9" s="805">
        <v>70.751485187846001</v>
      </c>
      <c r="DB9" s="197"/>
      <c r="DC9" s="197"/>
      <c r="DD9" s="197"/>
      <c r="DE9" s="197"/>
      <c r="DF9" s="197"/>
      <c r="DG9" s="197"/>
      <c r="DH9" s="197"/>
      <c r="DI9" s="197"/>
      <c r="DJ9" s="197"/>
      <c r="DK9" s="197"/>
      <c r="DL9" s="199"/>
      <c r="DM9" s="199"/>
      <c r="DN9" s="199"/>
      <c r="DO9" s="199"/>
      <c r="DP9" s="199"/>
      <c r="DQ9" s="199"/>
      <c r="DR9" s="199"/>
      <c r="DS9" s="199"/>
      <c r="DT9" s="199"/>
      <c r="DU9" s="199"/>
      <c r="DV9" s="199"/>
      <c r="DW9" s="199"/>
      <c r="DX9" s="199"/>
      <c r="DY9" s="199"/>
      <c r="DZ9" s="199"/>
      <c r="EA9" s="199"/>
      <c r="EB9" s="199"/>
      <c r="EC9" s="199"/>
      <c r="ED9" s="197"/>
      <c r="EE9" s="199"/>
      <c r="EF9" s="199"/>
      <c r="EG9" s="199"/>
      <c r="EH9" s="199"/>
      <c r="EI9" s="199"/>
      <c r="EJ9" s="199"/>
      <c r="EK9" s="199"/>
      <c r="EL9" s="199"/>
      <c r="EM9" s="199"/>
      <c r="EN9" s="199"/>
      <c r="EO9" s="199"/>
      <c r="EP9" s="199"/>
      <c r="EQ9" s="199"/>
      <c r="ER9" s="199"/>
      <c r="ES9" s="199"/>
      <c r="ET9" s="199"/>
      <c r="EU9" s="199"/>
      <c r="EV9" s="199"/>
      <c r="EW9" s="199"/>
      <c r="EX9" s="199"/>
      <c r="EY9" s="199"/>
      <c r="EZ9" s="199"/>
      <c r="FA9" s="199"/>
      <c r="FB9" s="199"/>
      <c r="FC9" s="199"/>
      <c r="FD9" s="199"/>
      <c r="FE9" s="199"/>
      <c r="FF9" s="199"/>
      <c r="FG9" s="199"/>
      <c r="FH9" s="199"/>
      <c r="FI9" s="199"/>
    </row>
    <row r="10" spans="1:165" ht="15.75">
      <c r="A10" s="182"/>
      <c r="B10" s="285" t="s">
        <v>222</v>
      </c>
      <c r="C10" s="202"/>
      <c r="D10" s="271">
        <v>16.503053596317102</v>
      </c>
      <c r="E10" s="272">
        <v>17.887368507202094</v>
      </c>
      <c r="F10" s="272">
        <v>14.844819673589186</v>
      </c>
      <c r="G10" s="272">
        <v>16.48463787136857</v>
      </c>
      <c r="H10" s="272">
        <v>16.934588907100935</v>
      </c>
      <c r="I10" s="272">
        <v>16.55610495907559</v>
      </c>
      <c r="J10" s="273">
        <v>17.284830359386781</v>
      </c>
      <c r="K10" s="274">
        <v>18.161021126760566</v>
      </c>
      <c r="L10" s="275">
        <v>18.258014104081948</v>
      </c>
      <c r="M10" s="275">
        <v>16.514681569343068</v>
      </c>
      <c r="N10" s="275">
        <v>16.937954493219952</v>
      </c>
      <c r="O10" s="275">
        <v>18.827039813502765</v>
      </c>
      <c r="P10" s="275">
        <v>16.61779438832772</v>
      </c>
      <c r="Q10" s="275">
        <v>17.991263338332974</v>
      </c>
      <c r="R10" s="275">
        <v>18.375218246334061</v>
      </c>
      <c r="S10" s="275">
        <v>19.20146597109218</v>
      </c>
      <c r="T10" s="275">
        <v>19.857018185363952</v>
      </c>
      <c r="U10" s="275">
        <v>18.563722437300118</v>
      </c>
      <c r="V10" s="276">
        <v>20.036206178578343</v>
      </c>
      <c r="W10" s="277">
        <v>18.524224072672215</v>
      </c>
      <c r="X10" s="278">
        <v>19.296633057436665</v>
      </c>
      <c r="Y10" s="278">
        <v>19.890283985732989</v>
      </c>
      <c r="Z10" s="278">
        <v>19.252039169501877</v>
      </c>
      <c r="AA10" s="278">
        <v>19.455093112244899</v>
      </c>
      <c r="AB10" s="278">
        <v>18.2119479746674</v>
      </c>
      <c r="AC10" s="278">
        <v>18.573978837182839</v>
      </c>
      <c r="AD10" s="278">
        <v>19.136274853118554</v>
      </c>
      <c r="AE10" s="278">
        <v>19.243881932021466</v>
      </c>
      <c r="AF10" s="278">
        <v>18.4636024066182</v>
      </c>
      <c r="AG10" s="278">
        <v>18.871866250699942</v>
      </c>
      <c r="AH10" s="240">
        <v>19.088402343405868</v>
      </c>
      <c r="AI10" s="279">
        <v>19.070360854267246</v>
      </c>
      <c r="AJ10" s="280">
        <v>18.7599913722641</v>
      </c>
      <c r="AK10" s="280">
        <v>18.699757254464288</v>
      </c>
      <c r="AL10" s="280">
        <v>19.185430766416683</v>
      </c>
      <c r="AM10" s="280">
        <v>19.027831102130168</v>
      </c>
      <c r="AN10" s="280">
        <v>19.415351821737794</v>
      </c>
      <c r="AO10" s="280">
        <v>19.877017795525916</v>
      </c>
      <c r="AP10" s="280">
        <v>19.878862706992191</v>
      </c>
      <c r="AQ10" s="280">
        <v>20.374260041291294</v>
      </c>
      <c r="AR10" s="280">
        <v>19.907633023255812</v>
      </c>
      <c r="AS10" s="280">
        <v>19.906287130924195</v>
      </c>
      <c r="AT10" s="281">
        <v>20.481775545086922</v>
      </c>
      <c r="AU10" s="282">
        <v>20.576190678145807</v>
      </c>
      <c r="AV10" s="283">
        <v>19.788169206471167</v>
      </c>
      <c r="AW10" s="283">
        <v>21.363383228648345</v>
      </c>
      <c r="AX10" s="283">
        <v>19.203278241536982</v>
      </c>
      <c r="AY10" s="283">
        <v>21.115955135675044</v>
      </c>
      <c r="AZ10" s="283">
        <v>20.205115271277517</v>
      </c>
      <c r="BA10" s="283">
        <v>23.450184952978056</v>
      </c>
      <c r="BB10" s="283">
        <v>20.101113818452134</v>
      </c>
      <c r="BC10" s="283">
        <v>19.591108296118176</v>
      </c>
      <c r="BD10" s="283">
        <v>19.269224738675959</v>
      </c>
      <c r="BE10" s="283">
        <v>19.373558808016877</v>
      </c>
      <c r="BF10" s="283">
        <v>19.635488521089162</v>
      </c>
      <c r="BG10" s="246">
        <v>19.558390402075226</v>
      </c>
      <c r="BH10" s="247">
        <v>20.2036985001807</v>
      </c>
      <c r="BI10" s="247">
        <v>19.089524494421202</v>
      </c>
      <c r="BJ10" s="247">
        <v>19.815904608932314</v>
      </c>
      <c r="BK10" s="247">
        <v>19.239999999999998</v>
      </c>
      <c r="BL10" s="247">
        <v>19.987525576771738</v>
      </c>
      <c r="BM10" s="247">
        <v>21.406501849004862</v>
      </c>
      <c r="BN10" s="247">
        <v>21.906470114455278</v>
      </c>
      <c r="BO10" s="247">
        <v>20.975490432684023</v>
      </c>
      <c r="BP10" s="247">
        <v>21.279173566691522</v>
      </c>
      <c r="BQ10" s="247">
        <v>21.568247627367665</v>
      </c>
      <c r="BR10" s="248">
        <v>21.779106324841276</v>
      </c>
      <c r="BS10" s="249">
        <v>23.172753792298717</v>
      </c>
      <c r="BT10" s="250">
        <v>22.873522299132571</v>
      </c>
      <c r="BU10" s="250">
        <v>23.160712894429295</v>
      </c>
      <c r="BV10" s="250">
        <v>23.135681018799275</v>
      </c>
      <c r="BW10" s="250">
        <v>24.97336315440689</v>
      </c>
      <c r="BX10" s="250">
        <v>24.328980447445552</v>
      </c>
      <c r="BY10" s="250">
        <v>26.542717968422522</v>
      </c>
      <c r="BZ10" s="250">
        <v>25.358131362181215</v>
      </c>
      <c r="CA10" s="250">
        <v>25.4</v>
      </c>
      <c r="CB10" s="250">
        <v>26.368949943545353</v>
      </c>
      <c r="CC10" s="250">
        <v>24.737891628638263</v>
      </c>
      <c r="CD10" s="250">
        <v>25.501564072275453</v>
      </c>
      <c r="CE10" s="251">
        <v>24.977685408902904</v>
      </c>
      <c r="CF10" s="251">
        <v>24.439318691750088</v>
      </c>
      <c r="CG10" s="251">
        <v>25.776061776061777</v>
      </c>
      <c r="CH10" s="251">
        <v>25.005250264571</v>
      </c>
      <c r="CI10" s="251">
        <v>26.01821304072255</v>
      </c>
      <c r="CJ10" s="251">
        <v>24.393467655147674</v>
      </c>
      <c r="CK10" s="251">
        <v>25.0422023052311</v>
      </c>
      <c r="CL10" s="251">
        <v>25.67954516407924</v>
      </c>
      <c r="CM10" s="251">
        <v>26.386362154026251</v>
      </c>
      <c r="CN10" s="251">
        <v>27.119772595111346</v>
      </c>
      <c r="CO10" s="251">
        <v>25.688545086673304</v>
      </c>
      <c r="CP10" s="252">
        <v>25.187647213737137</v>
      </c>
      <c r="CQ10" s="253"/>
      <c r="CR10" s="806">
        <v>16.642200553434321</v>
      </c>
      <c r="CS10" s="806">
        <v>18.318993743242942</v>
      </c>
      <c r="CT10" s="806">
        <v>18.992010550809084</v>
      </c>
      <c r="CU10" s="806">
        <v>19.543735233633136</v>
      </c>
      <c r="CV10" s="806">
        <v>19.886163350331515</v>
      </c>
      <c r="CW10" s="806">
        <v>20.574926165884836</v>
      </c>
      <c r="CX10" s="803">
        <v>24.67920254920412</v>
      </c>
      <c r="CY10" s="803">
        <v>25.571024828160251</v>
      </c>
      <c r="CZ10" s="805">
        <v>30.034124512722617</v>
      </c>
      <c r="DA10" s="805">
        <v>29.809169797596006</v>
      </c>
      <c r="DB10" s="197"/>
      <c r="DC10" s="197"/>
      <c r="DD10" s="197"/>
      <c r="DE10" s="197"/>
      <c r="DF10" s="197"/>
      <c r="DG10" s="197"/>
      <c r="DH10" s="197"/>
      <c r="DI10" s="197"/>
      <c r="DJ10" s="197"/>
      <c r="DK10" s="197"/>
      <c r="DL10" s="199"/>
      <c r="DM10" s="199"/>
      <c r="DN10" s="199"/>
      <c r="DO10" s="199"/>
      <c r="DP10" s="199"/>
      <c r="DQ10" s="199"/>
      <c r="DR10" s="199"/>
      <c r="DS10" s="199"/>
      <c r="DT10" s="199"/>
      <c r="DU10" s="199"/>
      <c r="DV10" s="199"/>
      <c r="DW10" s="199"/>
      <c r="DX10" s="199"/>
      <c r="DY10" s="199"/>
      <c r="DZ10" s="199"/>
      <c r="EA10" s="199"/>
      <c r="EB10" s="199"/>
      <c r="EC10" s="199"/>
      <c r="ED10" s="197"/>
      <c r="EE10" s="199"/>
      <c r="EF10" s="199"/>
      <c r="EG10" s="199"/>
      <c r="EH10" s="199"/>
      <c r="EI10" s="199"/>
      <c r="EJ10" s="199"/>
      <c r="EK10" s="199"/>
      <c r="EL10" s="199"/>
      <c r="EM10" s="199"/>
      <c r="EN10" s="199"/>
      <c r="EO10" s="199"/>
      <c r="EP10" s="199"/>
      <c r="EQ10" s="199"/>
      <c r="ER10" s="199"/>
      <c r="ES10" s="199"/>
      <c r="ET10" s="199"/>
      <c r="EU10" s="199"/>
      <c r="EV10" s="199"/>
      <c r="EW10" s="199"/>
      <c r="EX10" s="199"/>
      <c r="EY10" s="199"/>
      <c r="EZ10" s="199"/>
      <c r="FA10" s="199"/>
      <c r="FB10" s="199"/>
      <c r="FC10" s="199"/>
      <c r="FD10" s="199"/>
      <c r="FE10" s="199"/>
      <c r="FF10" s="199"/>
      <c r="FG10" s="199"/>
      <c r="FH10" s="199"/>
      <c r="FI10" s="199"/>
    </row>
    <row r="11" spans="1:165" ht="15.75">
      <c r="A11" s="182"/>
      <c r="B11" s="286"/>
      <c r="C11" s="287"/>
      <c r="D11" s="271"/>
      <c r="E11" s="272"/>
      <c r="F11" s="272"/>
      <c r="G11" s="272"/>
      <c r="H11" s="272"/>
      <c r="I11" s="272"/>
      <c r="J11" s="273"/>
      <c r="K11" s="274"/>
      <c r="L11" s="275"/>
      <c r="M11" s="275"/>
      <c r="N11" s="275"/>
      <c r="O11" s="275"/>
      <c r="P11" s="275"/>
      <c r="Q11" s="275"/>
      <c r="R11" s="275"/>
      <c r="S11" s="275"/>
      <c r="T11" s="275"/>
      <c r="U11" s="275"/>
      <c r="V11" s="276"/>
      <c r="W11" s="277"/>
      <c r="X11" s="278"/>
      <c r="Y11" s="278"/>
      <c r="Z11" s="278"/>
      <c r="AA11" s="278"/>
      <c r="AB11" s="278"/>
      <c r="AC11" s="278"/>
      <c r="AD11" s="278"/>
      <c r="AE11" s="278"/>
      <c r="AF11" s="278"/>
      <c r="AG11" s="278"/>
      <c r="AH11" s="240"/>
      <c r="AI11" s="279"/>
      <c r="AJ11" s="280"/>
      <c r="AK11" s="280"/>
      <c r="AL11" s="280"/>
      <c r="AM11" s="280"/>
      <c r="AN11" s="280"/>
      <c r="AO11" s="280"/>
      <c r="AP11" s="280"/>
      <c r="AQ11" s="280"/>
      <c r="AR11" s="280"/>
      <c r="AS11" s="280"/>
      <c r="AT11" s="281"/>
      <c r="AU11" s="282"/>
      <c r="AV11" s="283"/>
      <c r="AW11" s="283"/>
      <c r="AX11" s="283"/>
      <c r="AY11" s="283"/>
      <c r="AZ11" s="283"/>
      <c r="BA11" s="283"/>
      <c r="BB11" s="283"/>
      <c r="BC11" s="283"/>
      <c r="BD11" s="283"/>
      <c r="BE11" s="283"/>
      <c r="BF11" s="283"/>
      <c r="BG11" s="288"/>
      <c r="BH11" s="289"/>
      <c r="BI11" s="289"/>
      <c r="BJ11" s="289"/>
      <c r="BK11" s="289"/>
      <c r="BL11" s="289"/>
      <c r="BM11" s="289"/>
      <c r="BN11" s="289"/>
      <c r="BO11" s="289"/>
      <c r="BP11" s="289"/>
      <c r="BQ11" s="289"/>
      <c r="BR11" s="289"/>
      <c r="BS11" s="249"/>
      <c r="BT11" s="250"/>
      <c r="BU11" s="250"/>
      <c r="BV11" s="250"/>
      <c r="BW11" s="250"/>
      <c r="BX11" s="250"/>
      <c r="BY11" s="250"/>
      <c r="BZ11" s="250"/>
      <c r="CA11" s="250"/>
      <c r="CB11" s="250"/>
      <c r="CC11" s="250"/>
      <c r="CD11" s="250"/>
      <c r="CE11" s="251"/>
      <c r="CF11" s="251"/>
      <c r="CG11" s="251"/>
      <c r="CH11" s="251"/>
      <c r="CI11" s="251"/>
      <c r="CJ11" s="251"/>
      <c r="CK11" s="251"/>
      <c r="CL11" s="251"/>
      <c r="CM11" s="251"/>
      <c r="CN11" s="251"/>
      <c r="CO11" s="251"/>
      <c r="CP11" s="252"/>
      <c r="CQ11" s="253"/>
      <c r="CR11" s="290"/>
      <c r="CS11" s="284"/>
      <c r="CT11" s="284"/>
      <c r="CU11" s="284"/>
      <c r="CV11" s="284"/>
      <c r="CW11" s="284"/>
      <c r="CX11" s="284"/>
      <c r="CY11" s="291"/>
      <c r="CZ11" s="807" t="s">
        <v>769</v>
      </c>
      <c r="DA11" s="197"/>
      <c r="DB11" s="197"/>
      <c r="DC11" s="197"/>
      <c r="DD11" s="197"/>
      <c r="DE11" s="197"/>
      <c r="DF11" s="197"/>
      <c r="DG11" s="197"/>
      <c r="DH11" s="199"/>
      <c r="DI11" s="199"/>
      <c r="DJ11" s="199"/>
      <c r="DK11" s="199"/>
      <c r="DL11" s="199"/>
      <c r="DM11" s="199"/>
      <c r="DN11" s="199"/>
      <c r="DO11" s="199"/>
      <c r="DP11" s="199"/>
      <c r="DQ11" s="199"/>
      <c r="DR11" s="199"/>
      <c r="DS11" s="199"/>
      <c r="DT11" s="199"/>
      <c r="DU11" s="199"/>
      <c r="DV11" s="199"/>
      <c r="DW11" s="199"/>
      <c r="DX11" s="199"/>
      <c r="DY11" s="199"/>
      <c r="DZ11" s="199"/>
      <c r="EA11" s="199"/>
      <c r="EB11" s="199"/>
      <c r="EC11" s="199"/>
      <c r="ED11" s="197"/>
      <c r="EE11" s="199"/>
      <c r="EF11" s="199"/>
      <c r="EG11" s="199"/>
      <c r="EH11" s="199"/>
      <c r="EI11" s="199"/>
      <c r="EJ11" s="199"/>
      <c r="EK11" s="199"/>
      <c r="EL11" s="199"/>
      <c r="EM11" s="199"/>
      <c r="EN11" s="199"/>
      <c r="EO11" s="199"/>
      <c r="EP11" s="199"/>
      <c r="EQ11" s="199"/>
      <c r="ER11" s="199"/>
      <c r="ES11" s="199"/>
      <c r="ET11" s="199"/>
      <c r="EU11" s="199"/>
      <c r="EV11" s="199"/>
      <c r="EW11" s="199"/>
      <c r="EX11" s="199"/>
      <c r="EY11" s="199"/>
      <c r="EZ11" s="199"/>
      <c r="FA11" s="199"/>
      <c r="FB11" s="199"/>
      <c r="FC11" s="199"/>
      <c r="FD11" s="199"/>
      <c r="FE11" s="199"/>
      <c r="FF11" s="199"/>
      <c r="FG11" s="199"/>
      <c r="FH11" s="199"/>
      <c r="FI11" s="199"/>
    </row>
    <row r="12" spans="1:165" ht="15"/>
    <row r="13" spans="1:165" ht="15"/>
    <row r="14" spans="1:165" ht="15">
      <c r="AU14" s="295">
        <v>87.162094880225453</v>
      </c>
    </row>
    <row r="15" spans="1:165" ht="15"/>
    <row r="16" spans="1:165" ht="15">
      <c r="AU16" s="295">
        <v>84.91229621125143</v>
      </c>
    </row>
    <row r="17" spans="47:47" ht="15">
      <c r="AU17" s="295">
        <v>51.184110490266761</v>
      </c>
    </row>
    <row r="18" spans="47:47" ht="15"/>
    <row r="19" spans="47:47" ht="15">
      <c r="AU19" s="295">
        <v>44.411242854118143</v>
      </c>
    </row>
    <row r="20" spans="47:47" ht="15">
      <c r="AU20" s="295">
        <v>21.043477286616419</v>
      </c>
    </row>
    <row r="21" spans="47:47" ht="15"/>
    <row r="22" spans="47:47" ht="15">
      <c r="AU22" s="295">
        <v>52.469452824019449</v>
      </c>
    </row>
    <row r="23" spans="47:47" ht="12.75" customHeight="1"/>
    <row r="24" spans="47:47" ht="12.75" customHeight="1"/>
    <row r="25" spans="47:47" ht="12.75" customHeight="1"/>
    <row r="26" spans="47:47" ht="12.75" customHeight="1"/>
    <row r="27" spans="47:47" ht="12.75" customHeight="1"/>
    <row r="28" spans="47:47" ht="12.75" customHeight="1"/>
    <row r="29" spans="47:47" ht="12.75" customHeight="1"/>
    <row r="30" spans="47:47" ht="12.75" customHeight="1"/>
    <row r="31" spans="47:47" ht="12.75" customHeight="1"/>
    <row r="32" spans="47:47"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R8"/>
  <sheetViews>
    <sheetView workbookViewId="0">
      <selection activeCell="DU9" sqref="DU9"/>
    </sheetView>
  </sheetViews>
  <sheetFormatPr baseColWidth="10" defaultRowHeight="15"/>
  <cols>
    <col min="1" max="1" width="3" style="809" customWidth="1"/>
    <col min="2" max="3" width="11.42578125" style="809"/>
    <col min="4" max="113" width="0" style="809" hidden="1" customWidth="1"/>
    <col min="114" max="122" width="11.42578125" style="809"/>
    <col min="123" max="123" width="8.28515625" style="809" bestFit="1" customWidth="1"/>
    <col min="124" max="16384" width="11.42578125" style="809"/>
  </cols>
  <sheetData>
    <row r="1" spans="1:200" ht="15.75" thickBot="1">
      <c r="A1" s="808"/>
      <c r="B1" s="842" t="s">
        <v>770</v>
      </c>
      <c r="C1" s="829"/>
      <c r="D1" s="843"/>
      <c r="E1" s="843"/>
      <c r="F1" s="843"/>
      <c r="G1" s="843"/>
      <c r="H1" s="844"/>
      <c r="I1" s="844"/>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845"/>
      <c r="AI1" s="846"/>
      <c r="AJ1" s="846"/>
      <c r="AK1" s="846"/>
      <c r="AL1" s="846"/>
      <c r="AM1" s="846"/>
      <c r="AN1" s="846"/>
      <c r="AO1" s="846"/>
      <c r="AP1" s="846"/>
      <c r="AQ1" s="846"/>
      <c r="AR1" s="846"/>
      <c r="AS1" s="846"/>
      <c r="AT1" s="846"/>
      <c r="AU1" s="845"/>
      <c r="AV1" s="845"/>
      <c r="AW1" s="845"/>
      <c r="AX1" s="845"/>
      <c r="AY1" s="845"/>
      <c r="AZ1" s="845"/>
      <c r="BA1" s="845"/>
      <c r="BB1" s="845"/>
      <c r="BC1" s="845"/>
      <c r="BD1" s="845"/>
      <c r="BE1" s="845"/>
      <c r="BF1" s="845"/>
      <c r="BG1" s="845"/>
      <c r="BH1" s="845"/>
      <c r="BI1" s="845"/>
      <c r="BJ1" s="845"/>
      <c r="BK1" s="845"/>
      <c r="BL1" s="845"/>
      <c r="BM1" s="845"/>
      <c r="BN1" s="845"/>
      <c r="BO1" s="845"/>
      <c r="BP1" s="845"/>
      <c r="BQ1" s="845"/>
      <c r="BR1" s="845"/>
      <c r="BS1" s="845"/>
      <c r="BT1" s="845"/>
      <c r="BU1" s="845"/>
      <c r="BV1" s="845"/>
      <c r="BW1" s="845"/>
      <c r="BX1" s="845"/>
      <c r="BY1" s="845"/>
      <c r="BZ1" s="845"/>
      <c r="CA1" s="845"/>
      <c r="CB1" s="845"/>
      <c r="CC1" s="845"/>
      <c r="CD1" s="845"/>
      <c r="CE1" s="845"/>
      <c r="CF1" s="845"/>
      <c r="CG1" s="845"/>
      <c r="CH1" s="845"/>
      <c r="CI1" s="845"/>
      <c r="CJ1" s="845"/>
      <c r="CK1" s="845"/>
      <c r="CL1" s="845"/>
      <c r="CM1" s="845"/>
      <c r="CN1" s="845"/>
      <c r="CO1" s="845"/>
      <c r="CP1" s="845"/>
      <c r="CQ1" s="845"/>
      <c r="CR1" s="845"/>
      <c r="CS1" s="845"/>
      <c r="CT1" s="845"/>
      <c r="CU1" s="845"/>
      <c r="CV1" s="845"/>
      <c r="CW1" s="845"/>
      <c r="CX1" s="845"/>
      <c r="CY1" s="845"/>
      <c r="CZ1" s="845"/>
      <c r="DA1" s="845"/>
      <c r="DB1" s="845"/>
      <c r="DC1" s="845"/>
      <c r="DD1" s="845"/>
      <c r="DE1" s="845"/>
      <c r="DF1" s="845"/>
      <c r="DG1" s="845"/>
      <c r="DH1" s="845"/>
      <c r="DI1" s="845"/>
      <c r="DJ1" s="847"/>
      <c r="DK1" s="845" t="s">
        <v>223</v>
      </c>
      <c r="DL1" s="845"/>
      <c r="DM1" s="845"/>
      <c r="DN1" s="845"/>
      <c r="DO1" s="845"/>
      <c r="DP1" s="845"/>
      <c r="DQ1" s="845"/>
      <c r="DR1" s="845"/>
      <c r="DS1" s="845"/>
    </row>
    <row r="2" spans="1:200">
      <c r="A2" s="808"/>
      <c r="B2" s="810" t="s">
        <v>295</v>
      </c>
      <c r="C2" s="811"/>
      <c r="D2" s="812"/>
      <c r="E2" s="812"/>
      <c r="F2" s="812"/>
      <c r="G2" s="813">
        <v>2006</v>
      </c>
      <c r="H2" s="813"/>
      <c r="I2" s="813"/>
      <c r="J2" s="814"/>
      <c r="K2" s="815"/>
      <c r="L2" s="816"/>
      <c r="M2" s="817"/>
      <c r="N2" s="818"/>
      <c r="O2" s="819"/>
      <c r="P2" s="816">
        <v>2007</v>
      </c>
      <c r="Q2" s="819"/>
      <c r="R2" s="819"/>
      <c r="S2" s="819"/>
      <c r="T2" s="819"/>
      <c r="U2" s="819"/>
      <c r="V2" s="820"/>
      <c r="W2" s="848"/>
      <c r="X2" s="821"/>
      <c r="Y2" s="821"/>
      <c r="Z2" s="821"/>
      <c r="AA2" s="821"/>
      <c r="AB2" s="821">
        <v>2008</v>
      </c>
      <c r="AC2" s="821"/>
      <c r="AD2" s="821"/>
      <c r="AE2" s="821"/>
      <c r="AF2" s="821"/>
      <c r="AG2" s="821"/>
      <c r="AH2" s="822"/>
      <c r="AI2" s="823"/>
      <c r="AJ2" s="824"/>
      <c r="AK2" s="824"/>
      <c r="AL2" s="824"/>
      <c r="AM2" s="824"/>
      <c r="AN2" s="824">
        <v>2009</v>
      </c>
      <c r="AO2" s="824"/>
      <c r="AP2" s="824"/>
      <c r="AQ2" s="824"/>
      <c r="AR2" s="824"/>
      <c r="AS2" s="824"/>
      <c r="AT2" s="824"/>
      <c r="AU2" s="849"/>
      <c r="AV2" s="850"/>
      <c r="AW2" s="850"/>
      <c r="AX2" s="850"/>
      <c r="AY2" s="850"/>
      <c r="AZ2" s="850">
        <v>2010</v>
      </c>
      <c r="BA2" s="850"/>
      <c r="BB2" s="850"/>
      <c r="BC2" s="850"/>
      <c r="BD2" s="850"/>
      <c r="BE2" s="850"/>
      <c r="BF2" s="851"/>
      <c r="BG2" s="852"/>
      <c r="BH2" s="853"/>
      <c r="BI2" s="853"/>
      <c r="BJ2" s="853"/>
      <c r="BK2" s="853"/>
      <c r="BL2" s="853">
        <v>2011</v>
      </c>
      <c r="BM2" s="853"/>
      <c r="BN2" s="853"/>
      <c r="BO2" s="853"/>
      <c r="BP2" s="853"/>
      <c r="BQ2" s="853"/>
      <c r="BR2" s="854"/>
      <c r="BS2" s="855"/>
      <c r="BT2" s="856"/>
      <c r="BU2" s="856"/>
      <c r="BV2" s="856"/>
      <c r="BW2" s="856"/>
      <c r="BX2" s="856">
        <v>2012</v>
      </c>
      <c r="BY2" s="856"/>
      <c r="BZ2" s="856"/>
      <c r="CA2" s="856"/>
      <c r="CB2" s="856"/>
      <c r="CC2" s="856"/>
      <c r="CD2" s="857"/>
      <c r="CE2" s="858"/>
      <c r="CF2" s="859"/>
      <c r="CG2" s="859"/>
      <c r="CH2" s="859"/>
      <c r="CI2" s="859"/>
      <c r="CJ2" s="859">
        <v>2013</v>
      </c>
      <c r="CK2" s="859"/>
      <c r="CL2" s="859"/>
      <c r="CM2" s="859"/>
      <c r="CN2" s="859"/>
      <c r="CO2" s="859"/>
      <c r="CP2" s="860"/>
      <c r="CQ2" s="861">
        <v>2014</v>
      </c>
      <c r="CR2" s="862"/>
      <c r="CS2" s="862"/>
      <c r="CT2" s="862"/>
      <c r="CU2" s="862"/>
      <c r="CV2" s="862"/>
      <c r="CW2" s="862"/>
      <c r="CX2" s="862"/>
      <c r="CY2" s="862"/>
      <c r="CZ2" s="863"/>
      <c r="DA2" s="863"/>
      <c r="DB2" s="864"/>
      <c r="DC2" s="825">
        <v>2015</v>
      </c>
      <c r="DD2" s="826"/>
      <c r="DE2" s="826"/>
      <c r="DF2" s="826"/>
      <c r="DG2" s="826"/>
      <c r="DH2" s="826"/>
      <c r="DI2" s="827"/>
      <c r="DJ2" s="828">
        <v>2006</v>
      </c>
      <c r="DK2" s="828">
        <v>2007</v>
      </c>
      <c r="DL2" s="828">
        <v>2008</v>
      </c>
      <c r="DM2" s="828">
        <v>2009</v>
      </c>
      <c r="DN2" s="828">
        <v>2010</v>
      </c>
      <c r="DO2" s="828">
        <v>2011</v>
      </c>
      <c r="DP2" s="828">
        <v>2012</v>
      </c>
      <c r="DQ2" s="828">
        <v>2013</v>
      </c>
      <c r="DR2" s="828">
        <v>2014</v>
      </c>
      <c r="DS2" s="779">
        <v>2015</v>
      </c>
    </row>
    <row r="3" spans="1:200" s="507" customFormat="1" ht="13.5" thickBot="1">
      <c r="A3" s="840"/>
      <c r="B3" s="898" t="s">
        <v>225</v>
      </c>
      <c r="C3" s="899"/>
      <c r="D3" s="900" t="s">
        <v>43</v>
      </c>
      <c r="E3" s="900" t="s">
        <v>44</v>
      </c>
      <c r="F3" s="900" t="s">
        <v>45</v>
      </c>
      <c r="G3" s="901" t="s">
        <v>46</v>
      </c>
      <c r="H3" s="901" t="s">
        <v>47</v>
      </c>
      <c r="I3" s="901" t="s">
        <v>48</v>
      </c>
      <c r="J3" s="902" t="s">
        <v>49</v>
      </c>
      <c r="K3" s="903" t="s">
        <v>38</v>
      </c>
      <c r="L3" s="904" t="s">
        <v>39</v>
      </c>
      <c r="M3" s="904" t="s">
        <v>40</v>
      </c>
      <c r="N3" s="904" t="s">
        <v>41</v>
      </c>
      <c r="O3" s="904" t="s">
        <v>42</v>
      </c>
      <c r="P3" s="904" t="s">
        <v>43</v>
      </c>
      <c r="Q3" s="904" t="s">
        <v>44</v>
      </c>
      <c r="R3" s="904" t="s">
        <v>45</v>
      </c>
      <c r="S3" s="904" t="s">
        <v>46</v>
      </c>
      <c r="T3" s="904" t="s">
        <v>47</v>
      </c>
      <c r="U3" s="904" t="s">
        <v>48</v>
      </c>
      <c r="V3" s="905" t="s">
        <v>49</v>
      </c>
      <c r="W3" s="906" t="s">
        <v>38</v>
      </c>
      <c r="X3" s="901" t="s">
        <v>39</v>
      </c>
      <c r="Y3" s="901" t="s">
        <v>40</v>
      </c>
      <c r="Z3" s="901" t="s">
        <v>41</v>
      </c>
      <c r="AA3" s="901" t="s">
        <v>42</v>
      </c>
      <c r="AB3" s="901" t="s">
        <v>43</v>
      </c>
      <c r="AC3" s="901" t="s">
        <v>44</v>
      </c>
      <c r="AD3" s="901" t="s">
        <v>45</v>
      </c>
      <c r="AE3" s="901" t="s">
        <v>46</v>
      </c>
      <c r="AF3" s="901" t="s">
        <v>47</v>
      </c>
      <c r="AG3" s="901" t="s">
        <v>48</v>
      </c>
      <c r="AH3" s="902" t="s">
        <v>49</v>
      </c>
      <c r="AI3" s="907" t="s">
        <v>38</v>
      </c>
      <c r="AJ3" s="907" t="s">
        <v>39</v>
      </c>
      <c r="AK3" s="907" t="s">
        <v>40</v>
      </c>
      <c r="AL3" s="907" t="s">
        <v>41</v>
      </c>
      <c r="AM3" s="907" t="s">
        <v>42</v>
      </c>
      <c r="AN3" s="907" t="s">
        <v>43</v>
      </c>
      <c r="AO3" s="907" t="s">
        <v>44</v>
      </c>
      <c r="AP3" s="907" t="s">
        <v>45</v>
      </c>
      <c r="AQ3" s="907" t="s">
        <v>46</v>
      </c>
      <c r="AR3" s="907" t="s">
        <v>47</v>
      </c>
      <c r="AS3" s="907" t="s">
        <v>48</v>
      </c>
      <c r="AT3" s="907" t="s">
        <v>49</v>
      </c>
      <c r="AU3" s="908" t="s">
        <v>38</v>
      </c>
      <c r="AV3" s="909" t="s">
        <v>39</v>
      </c>
      <c r="AW3" s="909" t="s">
        <v>40</v>
      </c>
      <c r="AX3" s="909" t="s">
        <v>41</v>
      </c>
      <c r="AY3" s="909" t="s">
        <v>42</v>
      </c>
      <c r="AZ3" s="909" t="s">
        <v>43</v>
      </c>
      <c r="BA3" s="909" t="s">
        <v>44</v>
      </c>
      <c r="BB3" s="909" t="s">
        <v>45</v>
      </c>
      <c r="BC3" s="909" t="s">
        <v>46</v>
      </c>
      <c r="BD3" s="909" t="s">
        <v>47</v>
      </c>
      <c r="BE3" s="909" t="s">
        <v>48</v>
      </c>
      <c r="BF3" s="910" t="s">
        <v>49</v>
      </c>
      <c r="BG3" s="924" t="s">
        <v>38</v>
      </c>
      <c r="BH3" s="925" t="s">
        <v>39</v>
      </c>
      <c r="BI3" s="925" t="s">
        <v>40</v>
      </c>
      <c r="BJ3" s="925" t="s">
        <v>41</v>
      </c>
      <c r="BK3" s="925" t="s">
        <v>42</v>
      </c>
      <c r="BL3" s="925" t="s">
        <v>43</v>
      </c>
      <c r="BM3" s="925" t="s">
        <v>44</v>
      </c>
      <c r="BN3" s="925" t="s">
        <v>45</v>
      </c>
      <c r="BO3" s="925" t="s">
        <v>46</v>
      </c>
      <c r="BP3" s="925" t="s">
        <v>47</v>
      </c>
      <c r="BQ3" s="925" t="s">
        <v>48</v>
      </c>
      <c r="BR3" s="926" t="s">
        <v>49</v>
      </c>
      <c r="BS3" s="911" t="s">
        <v>38</v>
      </c>
      <c r="BT3" s="912" t="s">
        <v>39</v>
      </c>
      <c r="BU3" s="912" t="s">
        <v>40</v>
      </c>
      <c r="BV3" s="912" t="s">
        <v>41</v>
      </c>
      <c r="BW3" s="912" t="s">
        <v>42</v>
      </c>
      <c r="BX3" s="912" t="s">
        <v>43</v>
      </c>
      <c r="BY3" s="912" t="s">
        <v>44</v>
      </c>
      <c r="BZ3" s="912" t="s">
        <v>45</v>
      </c>
      <c r="CA3" s="912" t="s">
        <v>46</v>
      </c>
      <c r="CB3" s="912" t="s">
        <v>47</v>
      </c>
      <c r="CC3" s="912" t="s">
        <v>48</v>
      </c>
      <c r="CD3" s="913" t="s">
        <v>49</v>
      </c>
      <c r="CE3" s="914" t="s">
        <v>38</v>
      </c>
      <c r="CF3" s="915" t="s">
        <v>39</v>
      </c>
      <c r="CG3" s="915" t="s">
        <v>40</v>
      </c>
      <c r="CH3" s="915" t="s">
        <v>41</v>
      </c>
      <c r="CI3" s="915" t="s">
        <v>42</v>
      </c>
      <c r="CJ3" s="915" t="s">
        <v>43</v>
      </c>
      <c r="CK3" s="915" t="s">
        <v>44</v>
      </c>
      <c r="CL3" s="915" t="s">
        <v>45</v>
      </c>
      <c r="CM3" s="915" t="s">
        <v>46</v>
      </c>
      <c r="CN3" s="915" t="s">
        <v>47</v>
      </c>
      <c r="CO3" s="915" t="s">
        <v>48</v>
      </c>
      <c r="CP3" s="916" t="s">
        <v>49</v>
      </c>
      <c r="CQ3" s="917" t="s">
        <v>38</v>
      </c>
      <c r="CR3" s="927" t="s">
        <v>39</v>
      </c>
      <c r="CS3" s="928" t="s">
        <v>40</v>
      </c>
      <c r="CT3" s="928" t="s">
        <v>41</v>
      </c>
      <c r="CU3" s="928" t="s">
        <v>42</v>
      </c>
      <c r="CV3" s="928" t="s">
        <v>43</v>
      </c>
      <c r="CW3" s="928" t="s">
        <v>44</v>
      </c>
      <c r="CX3" s="928" t="s">
        <v>45</v>
      </c>
      <c r="CY3" s="928" t="s">
        <v>46</v>
      </c>
      <c r="CZ3" s="928" t="s">
        <v>47</v>
      </c>
      <c r="DA3" s="928" t="s">
        <v>48</v>
      </c>
      <c r="DB3" s="929" t="s">
        <v>49</v>
      </c>
      <c r="DC3" s="918" t="s">
        <v>38</v>
      </c>
      <c r="DD3" s="918" t="s">
        <v>39</v>
      </c>
      <c r="DE3" s="918" t="s">
        <v>40</v>
      </c>
      <c r="DF3" s="918" t="s">
        <v>41</v>
      </c>
      <c r="DG3" s="918" t="s">
        <v>42</v>
      </c>
      <c r="DH3" s="919" t="s">
        <v>43</v>
      </c>
      <c r="DI3" s="839"/>
      <c r="DJ3" s="920" t="s">
        <v>226</v>
      </c>
      <c r="DK3" s="920" t="s">
        <v>50</v>
      </c>
      <c r="DL3" s="920" t="s">
        <v>50</v>
      </c>
      <c r="DM3" s="920" t="s">
        <v>50</v>
      </c>
      <c r="DN3" s="920" t="s">
        <v>50</v>
      </c>
      <c r="DO3" s="920" t="s">
        <v>50</v>
      </c>
      <c r="DP3" s="920" t="s">
        <v>50</v>
      </c>
      <c r="DQ3" s="920" t="s">
        <v>50</v>
      </c>
      <c r="DR3" s="920" t="s">
        <v>50</v>
      </c>
      <c r="DS3" s="1329" t="s">
        <v>50</v>
      </c>
      <c r="DT3" s="921"/>
      <c r="DU3" s="922"/>
      <c r="EP3" s="841"/>
      <c r="EQ3" s="841"/>
      <c r="ER3" s="841"/>
    </row>
    <row r="4" spans="1:200" ht="15.75" thickBot="1">
      <c r="A4" s="865"/>
      <c r="B4" s="830"/>
      <c r="C4" s="942" t="s">
        <v>34</v>
      </c>
      <c r="D4" s="943">
        <v>23.060772973509934</v>
      </c>
      <c r="E4" s="943">
        <v>23.1781896947478</v>
      </c>
      <c r="F4" s="943">
        <v>23.08074115188716</v>
      </c>
      <c r="G4" s="943">
        <v>24.455241414345863</v>
      </c>
      <c r="H4" s="943">
        <v>25.030611278150964</v>
      </c>
      <c r="I4" s="943">
        <v>25.796187687687688</v>
      </c>
      <c r="J4" s="944">
        <v>19.135151070464609</v>
      </c>
      <c r="K4" s="945">
        <v>23.464971240755961</v>
      </c>
      <c r="L4" s="946">
        <v>24.724818163139517</v>
      </c>
      <c r="M4" s="946">
        <v>25.54286683107275</v>
      </c>
      <c r="N4" s="946">
        <v>24.308234689683509</v>
      </c>
      <c r="O4" s="946">
        <v>24.452591450883684</v>
      </c>
      <c r="P4" s="946">
        <v>28.211313193588165</v>
      </c>
      <c r="Q4" s="946">
        <v>27.369103476316322</v>
      </c>
      <c r="R4" s="946">
        <v>26.165411430887719</v>
      </c>
      <c r="S4" s="946">
        <v>27.659391850800741</v>
      </c>
      <c r="T4" s="946">
        <v>27.72550780458139</v>
      </c>
      <c r="U4" s="946">
        <v>29.463336035670871</v>
      </c>
      <c r="V4" s="947">
        <v>21.295787953795376</v>
      </c>
      <c r="W4" s="948">
        <v>24.0320510708402</v>
      </c>
      <c r="X4" s="943">
        <v>28.641027369281034</v>
      </c>
      <c r="Y4" s="943">
        <v>26.815120506535941</v>
      </c>
      <c r="Z4" s="943">
        <v>29.055733251634017</v>
      </c>
      <c r="AA4" s="943">
        <v>28.982830536225929</v>
      </c>
      <c r="AB4" s="943">
        <v>31.156252558329911</v>
      </c>
      <c r="AC4" s="943">
        <v>31.868219402374123</v>
      </c>
      <c r="AD4" s="943">
        <v>29.768610315186248</v>
      </c>
      <c r="AE4" s="943">
        <v>31.882566516577974</v>
      </c>
      <c r="AF4" s="943">
        <v>32.303923092656987</v>
      </c>
      <c r="AG4" s="943">
        <v>34.035334287466753</v>
      </c>
      <c r="AH4" s="944">
        <v>26.165044953003672</v>
      </c>
      <c r="AI4" s="949">
        <v>24.595185333600476</v>
      </c>
      <c r="AJ4" s="949">
        <v>26.320523790483815</v>
      </c>
      <c r="AK4" s="949">
        <v>28.273368787073018</v>
      </c>
      <c r="AL4" s="949">
        <v>25.271174064225804</v>
      </c>
      <c r="AM4" s="949">
        <v>25.045729442970817</v>
      </c>
      <c r="AN4" s="949">
        <v>26.331070118222588</v>
      </c>
      <c r="AO4" s="949">
        <v>27.586663269465951</v>
      </c>
      <c r="AP4" s="949">
        <v>28.203305937949455</v>
      </c>
      <c r="AQ4" s="949">
        <v>27.043379211175019</v>
      </c>
      <c r="AR4" s="949">
        <v>29.134449672667763</v>
      </c>
      <c r="AS4" s="949">
        <v>29.963187397708676</v>
      </c>
      <c r="AT4" s="949">
        <v>23.120124769891582</v>
      </c>
      <c r="AU4" s="950">
        <v>25.464977086918427</v>
      </c>
      <c r="AV4" s="951">
        <v>30.979174917491761</v>
      </c>
      <c r="AW4" s="951">
        <v>30.665536788973025</v>
      </c>
      <c r="AX4" s="951">
        <v>28.292234022011957</v>
      </c>
      <c r="AY4" s="951">
        <v>29.596329407221479</v>
      </c>
      <c r="AZ4" s="951">
        <v>30.328354894767326</v>
      </c>
      <c r="BA4" s="951">
        <v>30.468107742807479</v>
      </c>
      <c r="BB4" s="951">
        <v>29.335865997296757</v>
      </c>
      <c r="BC4" s="951">
        <v>28.582195404518242</v>
      </c>
      <c r="BD4" s="951">
        <v>32.406043637767915</v>
      </c>
      <c r="BE4" s="951">
        <v>31.57161421123768</v>
      </c>
      <c r="BF4" s="952">
        <v>28.901778335586027</v>
      </c>
      <c r="BG4" s="953">
        <v>26.758179185170881</v>
      </c>
      <c r="BH4" s="954">
        <v>32.939839737401044</v>
      </c>
      <c r="BI4" s="954">
        <v>32.388356825642013</v>
      </c>
      <c r="BJ4" s="954">
        <v>28.707041899980705</v>
      </c>
      <c r="BK4" s="954">
        <v>30.018007337323809</v>
      </c>
      <c r="BL4" s="954">
        <v>31.262817146167208</v>
      </c>
      <c r="BM4" s="954">
        <v>32.068968912917555</v>
      </c>
      <c r="BN4" s="954">
        <v>32.102488897470558</v>
      </c>
      <c r="BO4" s="954">
        <v>32.338210079165847</v>
      </c>
      <c r="BP4" s="954">
        <v>33.514801305432897</v>
      </c>
      <c r="BQ4" s="954">
        <v>39.294993280860048</v>
      </c>
      <c r="BR4" s="955">
        <v>31.95689767709732</v>
      </c>
      <c r="BS4" s="956">
        <v>34.30469955845652</v>
      </c>
      <c r="BT4" s="957">
        <v>37.820005759262827</v>
      </c>
      <c r="BU4" s="957">
        <v>40.648878863505495</v>
      </c>
      <c r="BV4" s="957">
        <v>36.633033211748902</v>
      </c>
      <c r="BW4" s="957">
        <v>37.972658053807656</v>
      </c>
      <c r="BX4" s="957">
        <v>40.748262027001324</v>
      </c>
      <c r="BY4" s="957">
        <v>38.095198038476063</v>
      </c>
      <c r="BZ4" s="957">
        <v>37.279453036589977</v>
      </c>
      <c r="CA4" s="957">
        <v>38.32809694454923</v>
      </c>
      <c r="CB4" s="957">
        <v>40.439628442097337</v>
      </c>
      <c r="CC4" s="957">
        <v>44.503198792908336</v>
      </c>
      <c r="CD4" s="958">
        <v>34.527600905318742</v>
      </c>
      <c r="CE4" s="959">
        <v>37.120479064503954</v>
      </c>
      <c r="CF4" s="960">
        <v>45.53382308562805</v>
      </c>
      <c r="CG4" s="960">
        <v>50.571961523953235</v>
      </c>
      <c r="CH4" s="960">
        <v>37.469941531497554</v>
      </c>
      <c r="CI4" s="960">
        <v>38.46745944926441</v>
      </c>
      <c r="CJ4" s="960">
        <v>41.452355714824598</v>
      </c>
      <c r="CK4" s="960">
        <v>41.399796303281796</v>
      </c>
      <c r="CL4" s="960">
        <v>37.963738822652758</v>
      </c>
      <c r="CM4" s="960">
        <v>42.893820789865877</v>
      </c>
      <c r="CN4" s="960">
        <v>41.92702123695976</v>
      </c>
      <c r="CO4" s="960">
        <v>44.328079359165415</v>
      </c>
      <c r="CP4" s="961">
        <v>34.333057004470916</v>
      </c>
      <c r="CQ4" s="962">
        <v>37.953165052160962</v>
      </c>
      <c r="CR4" s="963">
        <v>47.686626304023861</v>
      </c>
      <c r="CS4" s="963">
        <v>43.072304519032443</v>
      </c>
      <c r="CT4" s="963">
        <v>41.450525131282824</v>
      </c>
      <c r="CU4" s="963">
        <v>40.093342085521364</v>
      </c>
      <c r="CV4" s="963">
        <v>39.84246061515379</v>
      </c>
      <c r="CW4" s="963">
        <v>42.72</v>
      </c>
      <c r="CX4" s="963">
        <v>40.92895180948809</v>
      </c>
      <c r="CY4" s="963">
        <v>46.331953549353813</v>
      </c>
      <c r="CZ4" s="964">
        <v>44.331766248361113</v>
      </c>
      <c r="DA4" s="964">
        <v>48.645898539872697</v>
      </c>
      <c r="DB4" s="965">
        <v>37.623448146761497</v>
      </c>
      <c r="DC4" s="966">
        <v>39.07872519655561</v>
      </c>
      <c r="DD4" s="966">
        <v>39.194721078247845</v>
      </c>
      <c r="DE4" s="966">
        <v>43.579614376637949</v>
      </c>
      <c r="DF4" s="966">
        <v>40.136302882815428</v>
      </c>
      <c r="DG4" s="966">
        <v>41.028940471733428</v>
      </c>
      <c r="DH4" s="966">
        <v>41.490192775594238</v>
      </c>
      <c r="DI4" s="967"/>
      <c r="DJ4" s="968">
        <v>23.372746793996534</v>
      </c>
      <c r="DK4" s="968">
        <v>25.869116141136971</v>
      </c>
      <c r="DL4" s="968">
        <v>29.544555946458292</v>
      </c>
      <c r="DM4" s="968">
        <v>26.734118218920994</v>
      </c>
      <c r="DN4" s="968">
        <v>29.70919481210553</v>
      </c>
      <c r="DO4" s="968">
        <v>31.931546736957173</v>
      </c>
      <c r="DP4" s="968">
        <v>38.432941346668819</v>
      </c>
      <c r="DQ4" s="968">
        <v>41.07665565909705</v>
      </c>
      <c r="DR4" s="968">
        <v>42.556703500084367</v>
      </c>
      <c r="DS4" s="2074">
        <v>39.038581514153336</v>
      </c>
      <c r="DT4" s="870"/>
      <c r="DU4" s="871"/>
      <c r="DV4" s="871"/>
      <c r="DW4" s="871"/>
      <c r="DX4" s="871"/>
      <c r="DY4" s="871"/>
      <c r="DZ4" s="871"/>
      <c r="EA4" s="871"/>
      <c r="EB4" s="871"/>
      <c r="EC4" s="871"/>
      <c r="ED4" s="871"/>
      <c r="EE4" s="872"/>
      <c r="EF4" s="872"/>
      <c r="EG4" s="872"/>
      <c r="EH4" s="872"/>
      <c r="EI4" s="872"/>
      <c r="EJ4" s="872"/>
      <c r="EK4" s="872"/>
      <c r="EL4" s="872"/>
      <c r="EM4" s="872"/>
      <c r="EN4" s="872"/>
      <c r="EO4" s="872"/>
      <c r="ES4" s="871"/>
      <c r="ET4" s="872"/>
      <c r="EU4" s="872"/>
      <c r="EV4" s="872"/>
      <c r="EW4" s="872"/>
      <c r="EX4" s="872"/>
      <c r="EY4" s="872"/>
      <c r="EZ4" s="872"/>
      <c r="FA4" s="872"/>
      <c r="FB4" s="872"/>
      <c r="FC4" s="872"/>
      <c r="FD4" s="872"/>
      <c r="FE4" s="872"/>
      <c r="FF4" s="872"/>
      <c r="FG4" s="872"/>
      <c r="FH4" s="872"/>
      <c r="FI4" s="872"/>
      <c r="FJ4" s="872"/>
      <c r="FK4" s="872"/>
      <c r="FL4" s="872"/>
      <c r="FM4" s="872"/>
      <c r="FN4" s="872"/>
      <c r="FO4" s="872"/>
      <c r="FP4" s="872"/>
      <c r="FQ4" s="872"/>
      <c r="FR4" s="872"/>
      <c r="FS4" s="872"/>
      <c r="FT4" s="872"/>
      <c r="FU4" s="872"/>
      <c r="FV4" s="872"/>
      <c r="FW4" s="872"/>
      <c r="FX4" s="872"/>
      <c r="FY4" s="872"/>
      <c r="FZ4" s="872"/>
      <c r="GA4" s="872"/>
      <c r="GB4" s="872"/>
      <c r="GC4" s="872"/>
      <c r="GD4" s="872"/>
      <c r="GE4" s="872"/>
      <c r="GF4" s="872"/>
      <c r="GG4" s="872"/>
      <c r="GH4" s="872"/>
      <c r="GI4" s="872"/>
      <c r="GJ4" s="872"/>
      <c r="GK4" s="872"/>
      <c r="GL4" s="872"/>
      <c r="GM4" s="872"/>
      <c r="GN4" s="872"/>
      <c r="GO4" s="872"/>
      <c r="GP4" s="872"/>
      <c r="GQ4" s="872"/>
      <c r="GR4" s="872"/>
    </row>
    <row r="5" spans="1:200">
      <c r="A5" s="833"/>
      <c r="B5" s="834" t="s">
        <v>220</v>
      </c>
      <c r="C5" s="873"/>
      <c r="D5" s="874">
        <v>47.679746816948445</v>
      </c>
      <c r="E5" s="874">
        <v>49.785466561762391</v>
      </c>
      <c r="F5" s="874">
        <v>47.654692613370727</v>
      </c>
      <c r="G5" s="874">
        <v>52.667835915772741</v>
      </c>
      <c r="H5" s="874">
        <v>52.362469968956667</v>
      </c>
      <c r="I5" s="874">
        <v>54.020690775054796</v>
      </c>
      <c r="J5" s="875">
        <v>38.279392325145508</v>
      </c>
      <c r="K5" s="876">
        <v>50.032098360655738</v>
      </c>
      <c r="L5" s="877">
        <v>51.395111801242237</v>
      </c>
      <c r="M5" s="877">
        <v>54.527354037267081</v>
      </c>
      <c r="N5" s="877">
        <v>50.743149068322985</v>
      </c>
      <c r="O5" s="877">
        <v>49.945372670807451</v>
      </c>
      <c r="P5" s="877">
        <v>60.3105900621118</v>
      </c>
      <c r="Q5" s="877">
        <v>55.721690734055358</v>
      </c>
      <c r="R5" s="877">
        <v>52.353605970149253</v>
      </c>
      <c r="S5" s="877">
        <v>58.464119402985069</v>
      </c>
      <c r="T5" s="877">
        <v>56.438005970149256</v>
      </c>
      <c r="U5" s="877">
        <v>59.924847761194023</v>
      </c>
      <c r="V5" s="878">
        <v>42.192817610062889</v>
      </c>
      <c r="W5" s="879">
        <v>48.616213836477989</v>
      </c>
      <c r="X5" s="874">
        <v>60.675938650306747</v>
      </c>
      <c r="Y5" s="874">
        <v>54.881018404907969</v>
      </c>
      <c r="Z5" s="874">
        <v>60.654920245398777</v>
      </c>
      <c r="AA5" s="874">
        <v>60.215638820638823</v>
      </c>
      <c r="AB5" s="874">
        <v>65.371375921375929</v>
      </c>
      <c r="AC5" s="874">
        <v>65.608409090909092</v>
      </c>
      <c r="AD5" s="874">
        <v>60.969858722358723</v>
      </c>
      <c r="AE5" s="874">
        <v>66.789895577395583</v>
      </c>
      <c r="AF5" s="874">
        <v>67.991038083538086</v>
      </c>
      <c r="AG5" s="874">
        <v>71.770374692874697</v>
      </c>
      <c r="AH5" s="875">
        <v>52.009883292383286</v>
      </c>
      <c r="AI5" s="880">
        <v>45.859829612220913</v>
      </c>
      <c r="AJ5" s="880">
        <v>51.11854876615746</v>
      </c>
      <c r="AK5" s="880">
        <v>59.243773234200752</v>
      </c>
      <c r="AL5" s="880">
        <v>49.800161090458481</v>
      </c>
      <c r="AM5" s="880">
        <v>48.093215613382903</v>
      </c>
      <c r="AN5" s="880">
        <v>52.554182156133834</v>
      </c>
      <c r="AO5" s="880">
        <v>54.0116935483871</v>
      </c>
      <c r="AP5" s="880">
        <v>58.807139256458726</v>
      </c>
      <c r="AQ5" s="880">
        <v>55.183919344675481</v>
      </c>
      <c r="AR5" s="880">
        <v>61.085419029615629</v>
      </c>
      <c r="AS5" s="880">
        <v>62.524725897920604</v>
      </c>
      <c r="AT5" s="880">
        <v>43.734851921865157</v>
      </c>
      <c r="AU5" s="881">
        <v>49.991906543988421</v>
      </c>
      <c r="AV5" s="882">
        <v>63.223787396562699</v>
      </c>
      <c r="AW5" s="882">
        <v>63.255143220878423</v>
      </c>
      <c r="AX5" s="882">
        <v>55.447428389560791</v>
      </c>
      <c r="AY5" s="882">
        <v>59.210509229789949</v>
      </c>
      <c r="AZ5" s="882">
        <v>59.70238064926798</v>
      </c>
      <c r="BA5" s="882">
        <v>59.176919159770847</v>
      </c>
      <c r="BB5" s="882">
        <v>58.727625716104392</v>
      </c>
      <c r="BC5" s="882">
        <v>56.816569064290256</v>
      </c>
      <c r="BD5" s="882">
        <v>65.448561425843423</v>
      </c>
      <c r="BE5" s="882">
        <v>61.837638446849141</v>
      </c>
      <c r="BF5" s="883">
        <v>58.280082749840865</v>
      </c>
      <c r="BG5" s="930">
        <v>53.010458306810946</v>
      </c>
      <c r="BH5" s="931">
        <v>68.44998726925526</v>
      </c>
      <c r="BI5" s="931">
        <v>67.345245066836412</v>
      </c>
      <c r="BJ5" s="931">
        <v>55.148752387014632</v>
      </c>
      <c r="BK5" s="931">
        <v>60.878376830044559</v>
      </c>
      <c r="BL5" s="931">
        <v>63.59388287714831</v>
      </c>
      <c r="BM5" s="931">
        <v>62.703176320814769</v>
      </c>
      <c r="BN5" s="931">
        <v>63.681922342457035</v>
      </c>
      <c r="BO5" s="931">
        <v>65.561998726925523</v>
      </c>
      <c r="BP5" s="931">
        <v>66.139809038828773</v>
      </c>
      <c r="BQ5" s="931">
        <v>82.360502864417569</v>
      </c>
      <c r="BR5" s="932">
        <v>64.880070019096124</v>
      </c>
      <c r="BS5" s="933">
        <v>69.957173774665819</v>
      </c>
      <c r="BT5" s="934">
        <v>79.423761935073202</v>
      </c>
      <c r="BU5" s="934">
        <v>86.889382558879689</v>
      </c>
      <c r="BV5" s="934">
        <v>75.461623169955445</v>
      </c>
      <c r="BW5" s="934">
        <v>76.529560789306174</v>
      </c>
      <c r="BX5" s="934">
        <v>81.154626773596561</v>
      </c>
      <c r="BY5" s="934">
        <v>73.017760641579272</v>
      </c>
      <c r="BZ5" s="934">
        <v>72.183238741517584</v>
      </c>
      <c r="CA5" s="934">
        <v>75.619858112276361</v>
      </c>
      <c r="CB5" s="934">
        <v>81.079987661937068</v>
      </c>
      <c r="CC5" s="934">
        <v>90.729265885256012</v>
      </c>
      <c r="CD5" s="935">
        <v>70.501110425663171</v>
      </c>
      <c r="CE5" s="936">
        <v>76.757686613201727</v>
      </c>
      <c r="CF5" s="937">
        <v>94.689950647748304</v>
      </c>
      <c r="CG5" s="937">
        <v>107.13884022208514</v>
      </c>
      <c r="CH5" s="937">
        <v>70.057637260950031</v>
      </c>
      <c r="CI5" s="937">
        <v>72.091363355953121</v>
      </c>
      <c r="CJ5" s="937">
        <v>80.033528685996302</v>
      </c>
      <c r="CK5" s="937">
        <v>77.883189389265866</v>
      </c>
      <c r="CL5" s="937">
        <v>66.28036397285625</v>
      </c>
      <c r="CM5" s="937">
        <v>80.029185687847004</v>
      </c>
      <c r="CN5" s="937">
        <v>75.794867365823563</v>
      </c>
      <c r="CO5" s="937">
        <v>80.479969154842692</v>
      </c>
      <c r="CP5" s="938">
        <v>61.725508945095612</v>
      </c>
      <c r="CQ5" s="939">
        <v>68.996952498457745</v>
      </c>
      <c r="CR5" s="866">
        <v>90.012652683528685</v>
      </c>
      <c r="CS5" s="866">
        <v>79.607402837754478</v>
      </c>
      <c r="CT5" s="866">
        <v>78.20518198642813</v>
      </c>
      <c r="CU5" s="866">
        <v>72.110857495373224</v>
      </c>
      <c r="CV5" s="866">
        <v>71.305181986428124</v>
      </c>
      <c r="CW5" s="866">
        <v>79.88</v>
      </c>
      <c r="CX5" s="866">
        <v>72.157001850709435</v>
      </c>
      <c r="CY5" s="866">
        <v>89.425416409623693</v>
      </c>
      <c r="CZ5" s="867">
        <v>80.490746452806903</v>
      </c>
      <c r="DA5" s="867">
        <v>90.818932757557064</v>
      </c>
      <c r="DB5" s="868">
        <v>64.162837754472548</v>
      </c>
      <c r="DC5" s="869">
        <v>72.552362739049968</v>
      </c>
      <c r="DD5" s="869">
        <v>76.972424429364594</v>
      </c>
      <c r="DE5" s="869">
        <v>79.760950030845152</v>
      </c>
      <c r="DF5" s="869">
        <v>72.85033312769896</v>
      </c>
      <c r="DG5" s="869">
        <v>77.61992597162245</v>
      </c>
      <c r="DH5" s="869">
        <v>72.698766193707584</v>
      </c>
      <c r="DI5" s="831"/>
      <c r="DJ5" s="940">
        <v>48.929942462991697</v>
      </c>
      <c r="DK5" s="941">
        <v>53.556042913642351</v>
      </c>
      <c r="DL5" s="941">
        <v>61.270826662183765</v>
      </c>
      <c r="DM5" s="941">
        <v>53.439986070370047</v>
      </c>
      <c r="DN5" s="941">
        <v>59.241583621106351</v>
      </c>
      <c r="DO5" s="941">
        <v>64.422916561303751</v>
      </c>
      <c r="DP5" s="941">
        <v>77.670165122608381</v>
      </c>
      <c r="DQ5" s="941">
        <v>78.457957966078766</v>
      </c>
      <c r="DR5" s="940">
        <v>78.09776372609501</v>
      </c>
      <c r="DS5" s="2074">
        <v>71.281825096216892</v>
      </c>
      <c r="DT5" s="836"/>
      <c r="DU5" s="837"/>
      <c r="DV5" s="837"/>
      <c r="DW5" s="837"/>
      <c r="DX5" s="837"/>
      <c r="DY5" s="837"/>
      <c r="DZ5" s="837"/>
      <c r="EA5" s="837"/>
      <c r="EB5" s="837"/>
      <c r="EC5" s="837"/>
      <c r="ED5" s="837"/>
      <c r="EE5" s="838"/>
      <c r="EF5" s="838"/>
      <c r="EG5" s="838"/>
      <c r="EH5" s="838"/>
      <c r="EI5" s="838"/>
      <c r="EJ5" s="838"/>
      <c r="EK5" s="838"/>
      <c r="EL5" s="838"/>
      <c r="EM5" s="838"/>
      <c r="EN5" s="838"/>
      <c r="EO5" s="838"/>
      <c r="EP5" s="895"/>
      <c r="EQ5" s="895"/>
      <c r="ER5" s="895"/>
      <c r="ES5" s="837"/>
      <c r="ET5" s="838"/>
      <c r="EU5" s="838"/>
      <c r="EV5" s="838"/>
      <c r="EW5" s="838"/>
      <c r="EX5" s="838"/>
      <c r="EY5" s="838"/>
      <c r="EZ5" s="838"/>
      <c r="FA5" s="838"/>
      <c r="FB5" s="838"/>
      <c r="FC5" s="838"/>
      <c r="FD5" s="838"/>
      <c r="FE5" s="838"/>
      <c r="FF5" s="838"/>
      <c r="FG5" s="838"/>
      <c r="FH5" s="838"/>
      <c r="FI5" s="838"/>
      <c r="FJ5" s="838"/>
      <c r="FK5" s="838"/>
      <c r="FL5" s="838"/>
      <c r="FM5" s="838"/>
      <c r="FN5" s="838"/>
      <c r="FO5" s="838"/>
      <c r="FP5" s="838"/>
      <c r="FQ5" s="838"/>
      <c r="FR5" s="838"/>
      <c r="FS5" s="838"/>
      <c r="FT5" s="838"/>
      <c r="FU5" s="838"/>
      <c r="FV5" s="838"/>
      <c r="FW5" s="838"/>
      <c r="FX5" s="838"/>
      <c r="FY5" s="838"/>
      <c r="FZ5" s="838"/>
      <c r="GA5" s="838"/>
      <c r="GB5" s="838"/>
      <c r="GC5" s="838"/>
      <c r="GD5" s="838"/>
      <c r="GE5" s="838"/>
      <c r="GF5" s="838"/>
      <c r="GG5" s="838"/>
      <c r="GH5" s="838"/>
      <c r="GI5" s="838"/>
      <c r="GJ5" s="838"/>
      <c r="GK5" s="838"/>
      <c r="GL5" s="838"/>
      <c r="GM5" s="838"/>
      <c r="GN5" s="838"/>
      <c r="GO5" s="838"/>
      <c r="GP5" s="838"/>
      <c r="GQ5" s="838"/>
      <c r="GR5" s="838"/>
    </row>
    <row r="6" spans="1:200">
      <c r="A6" s="833"/>
      <c r="B6" s="834" t="s">
        <v>221</v>
      </c>
      <c r="C6" s="873"/>
      <c r="D6" s="874">
        <v>16.966722058943091</v>
      </c>
      <c r="E6" s="874">
        <v>17.498018949804713</v>
      </c>
      <c r="F6" s="874">
        <v>18.449165790310349</v>
      </c>
      <c r="G6" s="874">
        <v>17.425036498213377</v>
      </c>
      <c r="H6" s="874">
        <v>19.2775558119701</v>
      </c>
      <c r="I6" s="874">
        <v>18.837458398335933</v>
      </c>
      <c r="J6" s="875">
        <v>15.456523216582928</v>
      </c>
      <c r="K6" s="876">
        <v>17.663753462603875</v>
      </c>
      <c r="L6" s="877">
        <v>18.801721752498079</v>
      </c>
      <c r="M6" s="877">
        <v>18.470989583333335</v>
      </c>
      <c r="N6" s="877">
        <v>18.08337053571428</v>
      </c>
      <c r="O6" s="877">
        <v>18.815133928571427</v>
      </c>
      <c r="P6" s="877">
        <v>20.711912202380951</v>
      </c>
      <c r="Q6" s="877">
        <v>21.283325859491775</v>
      </c>
      <c r="R6" s="877">
        <v>20.554373134328362</v>
      </c>
      <c r="S6" s="877">
        <v>18.820868263473052</v>
      </c>
      <c r="T6" s="877">
        <v>21.780187125748501</v>
      </c>
      <c r="U6" s="877">
        <v>22.674468562874257</v>
      </c>
      <c r="V6" s="878">
        <v>17.07140718562874</v>
      </c>
      <c r="W6" s="879">
        <v>20.037178143712573</v>
      </c>
      <c r="X6" s="874">
        <v>21.003413173652692</v>
      </c>
      <c r="Y6" s="874">
        <v>20.673308383233529</v>
      </c>
      <c r="Z6" s="874">
        <v>21.464326347305384</v>
      </c>
      <c r="AA6" s="874">
        <v>21.70078313253012</v>
      </c>
      <c r="AB6" s="874">
        <v>23.736980421686752</v>
      </c>
      <c r="AC6" s="874">
        <v>24.924277108433731</v>
      </c>
      <c r="AD6" s="874">
        <v>22.835474397590364</v>
      </c>
      <c r="AE6" s="874">
        <v>23.544103915662657</v>
      </c>
      <c r="AF6" s="874">
        <v>24.78524417731029</v>
      </c>
      <c r="AG6" s="874">
        <v>25.46710743801653</v>
      </c>
      <c r="AH6" s="875">
        <v>22.139134036144572</v>
      </c>
      <c r="AI6" s="880">
        <v>21.812514705882354</v>
      </c>
      <c r="AJ6" s="880">
        <v>21.981757352941177</v>
      </c>
      <c r="AK6" s="880">
        <v>20.474090909090915</v>
      </c>
      <c r="AL6" s="880">
        <v>21.749441132637845</v>
      </c>
      <c r="AM6" s="880">
        <v>22.560553914327912</v>
      </c>
      <c r="AN6" s="880">
        <v>21.805158204562176</v>
      </c>
      <c r="AO6" s="880">
        <v>23.351383370125092</v>
      </c>
      <c r="AP6" s="880">
        <v>20.860126206384557</v>
      </c>
      <c r="AQ6" s="880">
        <v>21.955830860534125</v>
      </c>
      <c r="AR6" s="880">
        <v>23.142690058479531</v>
      </c>
      <c r="AS6" s="880">
        <v>23.668757309941522</v>
      </c>
      <c r="AT6" s="880">
        <v>20.320958302852961</v>
      </c>
      <c r="AU6" s="881">
        <v>22.604015270514786</v>
      </c>
      <c r="AV6" s="882">
        <v>26.970537037037037</v>
      </c>
      <c r="AW6" s="882">
        <v>26.869592592592593</v>
      </c>
      <c r="AX6" s="882">
        <v>26.811092896174863</v>
      </c>
      <c r="AY6" s="882">
        <v>26.649993928354586</v>
      </c>
      <c r="AZ6" s="882">
        <v>28.983703703703704</v>
      </c>
      <c r="BA6" s="882">
        <v>29.680771098967814</v>
      </c>
      <c r="BB6" s="882">
        <v>26.696442015786282</v>
      </c>
      <c r="BC6" s="882">
        <v>26.448785670916813</v>
      </c>
      <c r="BD6" s="882">
        <v>29.941244687310256</v>
      </c>
      <c r="BE6" s="882">
        <v>31.372301153612625</v>
      </c>
      <c r="BF6" s="883">
        <v>25.926721311475411</v>
      </c>
      <c r="BG6" s="884">
        <v>24.716788099574977</v>
      </c>
      <c r="BH6" s="885">
        <v>28.590686095931993</v>
      </c>
      <c r="BI6" s="885">
        <v>29.029265330904675</v>
      </c>
      <c r="BJ6" s="885">
        <v>28.67691560412872</v>
      </c>
      <c r="BK6" s="885">
        <v>27.611220400728595</v>
      </c>
      <c r="BL6" s="885">
        <v>27.88006071645416</v>
      </c>
      <c r="BM6" s="885">
        <v>30.885488767455982</v>
      </c>
      <c r="BN6" s="885">
        <v>30.082422586520941</v>
      </c>
      <c r="BO6" s="885">
        <v>29.30012143290832</v>
      </c>
      <c r="BP6" s="885">
        <v>31.712176505664878</v>
      </c>
      <c r="BQ6" s="885">
        <v>34.068050089445443</v>
      </c>
      <c r="BR6" s="886">
        <v>27.887871198568874</v>
      </c>
      <c r="BS6" s="887">
        <v>30.323792486583191</v>
      </c>
      <c r="BT6" s="888">
        <v>32.335336911150861</v>
      </c>
      <c r="BU6" s="888">
        <v>33.427608825283244</v>
      </c>
      <c r="BV6" s="888">
        <v>31.864269528920698</v>
      </c>
      <c r="BW6" s="888">
        <v>33.33532498509242</v>
      </c>
      <c r="BX6" s="888">
        <v>36.309326177698267</v>
      </c>
      <c r="BY6" s="888">
        <v>34.625266549502051</v>
      </c>
      <c r="BZ6" s="888">
        <v>33.921857059168133</v>
      </c>
      <c r="CA6" s="888">
        <v>34.064704159343876</v>
      </c>
      <c r="CB6" s="888">
        <v>35.372214411247811</v>
      </c>
      <c r="CC6" s="888">
        <v>39.47244288224956</v>
      </c>
      <c r="CD6" s="889">
        <v>29.279332161687169</v>
      </c>
      <c r="CE6" s="890">
        <v>30.880497949619215</v>
      </c>
      <c r="CF6" s="891">
        <v>39.658816637375516</v>
      </c>
      <c r="CG6" s="891">
        <v>42.342390158172229</v>
      </c>
      <c r="CH6" s="891">
        <v>37.397065026362043</v>
      </c>
      <c r="CI6" s="891">
        <v>38.61048623315758</v>
      </c>
      <c r="CJ6" s="891">
        <v>40.799420035149382</v>
      </c>
      <c r="CK6" s="891">
        <v>42.353573520796729</v>
      </c>
      <c r="CL6" s="891">
        <v>42.347794698251541</v>
      </c>
      <c r="CM6" s="891">
        <v>44.456965595036671</v>
      </c>
      <c r="CN6" s="891">
        <v>44.385504794134235</v>
      </c>
      <c r="CO6" s="891">
        <v>46.855279187817267</v>
      </c>
      <c r="CP6" s="892">
        <v>35.280028200789623</v>
      </c>
      <c r="CQ6" s="893">
        <v>37.981082910321483</v>
      </c>
      <c r="CR6" s="894">
        <v>48.003107727016364</v>
      </c>
      <c r="CS6" s="894">
        <v>43.472453044962997</v>
      </c>
      <c r="CT6" s="894">
        <v>41.372396129766649</v>
      </c>
      <c r="CU6" s="894">
        <v>43.261809903244163</v>
      </c>
      <c r="CV6" s="894">
        <v>42.623278315310188</v>
      </c>
      <c r="CW6" s="894">
        <v>42.65</v>
      </c>
      <c r="CX6" s="894">
        <v>44.541718838929988</v>
      </c>
      <c r="CY6" s="894">
        <v>44.216676152532727</v>
      </c>
      <c r="CZ6" s="867">
        <v>44.813716562322142</v>
      </c>
      <c r="DA6" s="867">
        <v>47.927426136363636</v>
      </c>
      <c r="DB6" s="868">
        <v>41.379761363636376</v>
      </c>
      <c r="DC6" s="869">
        <v>37.34382954545454</v>
      </c>
      <c r="DD6" s="869">
        <v>34.54869318181818</v>
      </c>
      <c r="DE6" s="869">
        <v>43.373068181818184</v>
      </c>
      <c r="DF6" s="869">
        <v>40.736164772727271</v>
      </c>
      <c r="DG6" s="869">
        <v>38.964715909090913</v>
      </c>
      <c r="DH6" s="869">
        <v>44.373713962690786</v>
      </c>
      <c r="DI6" s="831"/>
      <c r="DJ6" s="832">
        <v>17.688690556855139</v>
      </c>
      <c r="DK6" s="835">
        <v>19.549551906671834</v>
      </c>
      <c r="DL6" s="835">
        <v>22.68956026182321</v>
      </c>
      <c r="DM6" s="835">
        <v>21.973248989387827</v>
      </c>
      <c r="DN6" s="835">
        <v>27.413134128704503</v>
      </c>
      <c r="DO6" s="835">
        <v>29.209036934005614</v>
      </c>
      <c r="DP6" s="835">
        <v>33.689439094335256</v>
      </c>
      <c r="DQ6" s="835">
        <v>40.46763159931325</v>
      </c>
      <c r="DR6" s="832">
        <v>43.520285590367223</v>
      </c>
      <c r="DS6" s="2074">
        <v>39.249211161470001</v>
      </c>
      <c r="DT6" s="836"/>
      <c r="DU6" s="837"/>
      <c r="DV6" s="837"/>
      <c r="DW6" s="837"/>
      <c r="DX6" s="837"/>
      <c r="DY6" s="837"/>
      <c r="DZ6" s="837"/>
      <c r="EA6" s="837"/>
      <c r="EB6" s="837"/>
      <c r="EC6" s="837"/>
      <c r="ED6" s="837"/>
      <c r="EE6" s="838"/>
      <c r="EF6" s="838"/>
      <c r="EG6" s="838"/>
      <c r="EH6" s="838"/>
      <c r="EI6" s="838"/>
      <c r="EJ6" s="838"/>
      <c r="EK6" s="838"/>
      <c r="EL6" s="838"/>
      <c r="EM6" s="838"/>
      <c r="EN6" s="838"/>
      <c r="EO6" s="838"/>
      <c r="EP6" s="895"/>
      <c r="EQ6" s="895"/>
      <c r="ER6" s="895"/>
      <c r="ES6" s="837"/>
      <c r="ET6" s="838"/>
      <c r="EU6" s="838"/>
      <c r="EV6" s="838"/>
      <c r="EW6" s="838"/>
      <c r="EX6" s="838"/>
      <c r="EY6" s="838"/>
      <c r="EZ6" s="838"/>
      <c r="FA6" s="838"/>
      <c r="FB6" s="838"/>
      <c r="FC6" s="838"/>
      <c r="FD6" s="838"/>
      <c r="FE6" s="838"/>
      <c r="FF6" s="838"/>
      <c r="FG6" s="838"/>
      <c r="FH6" s="838"/>
      <c r="FI6" s="838"/>
      <c r="FJ6" s="838"/>
      <c r="FK6" s="838"/>
      <c r="FL6" s="838"/>
      <c r="FM6" s="838"/>
      <c r="FN6" s="838"/>
      <c r="FO6" s="838"/>
      <c r="FP6" s="838"/>
      <c r="FQ6" s="838"/>
      <c r="FR6" s="838"/>
      <c r="FS6" s="838"/>
      <c r="FT6" s="838"/>
      <c r="FU6" s="838"/>
      <c r="FV6" s="838"/>
      <c r="FW6" s="838"/>
      <c r="FX6" s="838"/>
      <c r="FY6" s="838"/>
      <c r="FZ6" s="838"/>
      <c r="GA6" s="838"/>
      <c r="GB6" s="838"/>
      <c r="GC6" s="838"/>
      <c r="GD6" s="838"/>
      <c r="GE6" s="838"/>
      <c r="GF6" s="838"/>
      <c r="GG6" s="838"/>
      <c r="GH6" s="838"/>
      <c r="GI6" s="838"/>
      <c r="GJ6" s="838"/>
      <c r="GK6" s="838"/>
      <c r="GL6" s="838"/>
      <c r="GM6" s="838"/>
      <c r="GN6" s="838"/>
      <c r="GO6" s="838"/>
      <c r="GP6" s="838"/>
      <c r="GQ6" s="838"/>
      <c r="GR6" s="838"/>
    </row>
    <row r="7" spans="1:200">
      <c r="A7" s="833"/>
      <c r="B7" s="834" t="s">
        <v>222</v>
      </c>
      <c r="C7" s="873"/>
      <c r="D7" s="874">
        <v>6.7731461258450336</v>
      </c>
      <c r="E7" s="874">
        <v>5.2588134614459188</v>
      </c>
      <c r="F7" s="874">
        <v>5.4800206845604533</v>
      </c>
      <c r="G7" s="874">
        <v>4.7550421614159353</v>
      </c>
      <c r="H7" s="874">
        <v>5.3146800743395728</v>
      </c>
      <c r="I7" s="874">
        <v>5.9421168135476066</v>
      </c>
      <c r="J7" s="875">
        <v>5.659672481895984</v>
      </c>
      <c r="K7" s="876">
        <v>6.541374407582941</v>
      </c>
      <c r="L7" s="877">
        <v>6.7119222903885483</v>
      </c>
      <c r="M7" s="877">
        <v>6.1075000000000017</v>
      </c>
      <c r="N7" s="877">
        <v>6.4243462343096249</v>
      </c>
      <c r="O7" s="877">
        <v>6.949121338912132</v>
      </c>
      <c r="P7" s="877">
        <v>6.4536558577405856</v>
      </c>
      <c r="Q7" s="877">
        <v>7.056842105263156</v>
      </c>
      <c r="R7" s="877">
        <v>7.2251120375195406</v>
      </c>
      <c r="S7" s="877">
        <v>6.9571800208116565</v>
      </c>
      <c r="T7" s="877">
        <v>6.8355567117585849</v>
      </c>
      <c r="U7" s="877">
        <v>7.6468486739469581</v>
      </c>
      <c r="V7" s="878">
        <v>6.9448491155046819</v>
      </c>
      <c r="W7" s="879">
        <v>6.5441398963730579</v>
      </c>
      <c r="X7" s="874">
        <v>6.8726062176165792</v>
      </c>
      <c r="Y7" s="874">
        <v>7.363331606217618</v>
      </c>
      <c r="Z7" s="874">
        <v>7.6233212435233169</v>
      </c>
      <c r="AA7" s="874">
        <v>7.6478808290155431</v>
      </c>
      <c r="AB7" s="874">
        <v>7.4000725388601039</v>
      </c>
      <c r="AC7" s="874">
        <v>8.1855906735751294</v>
      </c>
      <c r="AD7" s="874">
        <v>8.2202020725388607</v>
      </c>
      <c r="AE7" s="874">
        <v>8.1749740932642503</v>
      </c>
      <c r="AF7" s="874">
        <v>7.3861709844559602</v>
      </c>
      <c r="AG7" s="874">
        <v>8.1407505175983434</v>
      </c>
      <c r="AH7" s="875">
        <v>7.2130392156862762</v>
      </c>
      <c r="AI7" s="880">
        <v>7.7947744945567683</v>
      </c>
      <c r="AJ7" s="880">
        <v>7.6063402061855685</v>
      </c>
      <c r="AK7" s="880">
        <v>7.8286704604242079</v>
      </c>
      <c r="AL7" s="880">
        <v>7.2351577858251428</v>
      </c>
      <c r="AM7" s="880">
        <v>7.5425142265907921</v>
      </c>
      <c r="AN7" s="880">
        <v>7.6174702534919811</v>
      </c>
      <c r="AO7" s="880">
        <v>8.547178294573639</v>
      </c>
      <c r="AP7" s="880">
        <v>8.1945007759958592</v>
      </c>
      <c r="AQ7" s="880">
        <v>7.4877547853078052</v>
      </c>
      <c r="AR7" s="880">
        <v>7.143005690636314</v>
      </c>
      <c r="AS7" s="880">
        <v>7.6846663217796172</v>
      </c>
      <c r="AT7" s="880">
        <v>8.1903514211886321</v>
      </c>
      <c r="AU7" s="881">
        <v>8.0879896640826843</v>
      </c>
      <c r="AV7" s="882">
        <v>8.4473928571428551</v>
      </c>
      <c r="AW7" s="882">
        <v>7.6814336734693924</v>
      </c>
      <c r="AX7" s="882">
        <v>7.7815910249872502</v>
      </c>
      <c r="AY7" s="882">
        <v>8.3463233044365133</v>
      </c>
      <c r="AZ7" s="882">
        <v>7.9255226925038222</v>
      </c>
      <c r="BA7" s="882">
        <v>8.13011728709842</v>
      </c>
      <c r="BB7" s="882">
        <v>8.0062774094849569</v>
      </c>
      <c r="BC7" s="882">
        <v>7.7548240693523711</v>
      </c>
      <c r="BD7" s="882">
        <v>8.0050892401835796</v>
      </c>
      <c r="BE7" s="882">
        <v>7.492238653748089</v>
      </c>
      <c r="BF7" s="883">
        <v>7.8648597654258019</v>
      </c>
      <c r="BG7" s="884">
        <v>7.441422743498217</v>
      </c>
      <c r="BH7" s="885">
        <v>8.1446404895461502</v>
      </c>
      <c r="BI7" s="885">
        <v>7.2048546659867441</v>
      </c>
      <c r="BJ7" s="885">
        <v>7.5493115757266711</v>
      </c>
      <c r="BK7" s="885">
        <v>7.3164966853646094</v>
      </c>
      <c r="BL7" s="885">
        <v>8.2027944926058112</v>
      </c>
      <c r="BM7" s="885">
        <v>8.5212136664966867</v>
      </c>
      <c r="BN7" s="885">
        <v>8.5001223865374786</v>
      </c>
      <c r="BO7" s="885">
        <v>8.2735288118306993</v>
      </c>
      <c r="BP7" s="885">
        <v>8.9197552269250391</v>
      </c>
      <c r="BQ7" s="885">
        <v>9.2642274349821534</v>
      </c>
      <c r="BR7" s="886">
        <v>9.0611575726670068</v>
      </c>
      <c r="BS7" s="887">
        <v>9.14709841917389</v>
      </c>
      <c r="BT7" s="888">
        <v>9.1806833248342681</v>
      </c>
      <c r="BU7" s="888">
        <v>9.7800560938296801</v>
      </c>
      <c r="BV7" s="888">
        <v>9.6047322794492604</v>
      </c>
      <c r="BW7" s="888">
        <v>11.042970580492304</v>
      </c>
      <c r="BX7" s="888">
        <v>11.143661397246305</v>
      </c>
      <c r="BY7" s="888">
        <v>12.41824721377913</v>
      </c>
      <c r="BZ7" s="888">
        <v>11.52078014184397</v>
      </c>
      <c r="CA7" s="888">
        <v>11.391757852077003</v>
      </c>
      <c r="CB7" s="888">
        <v>11.448774062816613</v>
      </c>
      <c r="CC7" s="888">
        <v>10.893799392097264</v>
      </c>
      <c r="CD7" s="889">
        <v>9.5254407294832841</v>
      </c>
      <c r="CE7" s="890">
        <v>9.9673556231003033</v>
      </c>
      <c r="CF7" s="891">
        <v>10.24838905775076</v>
      </c>
      <c r="CG7" s="891">
        <v>11.237092198581561</v>
      </c>
      <c r="CH7" s="891">
        <v>10.772750759878416</v>
      </c>
      <c r="CI7" s="891">
        <v>10.732659574468085</v>
      </c>
      <c r="CJ7" s="891">
        <v>10.33507092198581</v>
      </c>
      <c r="CK7" s="891">
        <v>10.615764944275583</v>
      </c>
      <c r="CL7" s="891">
        <v>10.773171225937185</v>
      </c>
      <c r="CM7" s="891">
        <v>10.995197568389059</v>
      </c>
      <c r="CN7" s="891">
        <v>11.907431610942247</v>
      </c>
      <c r="CO7" s="891">
        <v>12.371170212765959</v>
      </c>
      <c r="CP7" s="892">
        <v>10.98850557244174</v>
      </c>
      <c r="CQ7" s="896">
        <v>12.435699088145896</v>
      </c>
      <c r="CR7" s="897">
        <v>12.645283687943262</v>
      </c>
      <c r="CS7" s="894">
        <v>12.419386189258315</v>
      </c>
      <c r="CT7" s="894">
        <v>11.029836233367451</v>
      </c>
      <c r="CU7" s="894">
        <v>10.683213920163771</v>
      </c>
      <c r="CV7" s="894">
        <v>11.24114636642784</v>
      </c>
      <c r="CW7" s="894">
        <v>11.97</v>
      </c>
      <c r="CX7" s="894">
        <v>11.78915601023018</v>
      </c>
      <c r="CY7" s="894">
        <v>12.605303416624171</v>
      </c>
      <c r="CZ7" s="867">
        <v>14.010249872514024</v>
      </c>
      <c r="DA7" s="867">
        <v>14.429694033656302</v>
      </c>
      <c r="DB7" s="868">
        <v>12.314186639469661</v>
      </c>
      <c r="DC7" s="869">
        <v>12.965849056603773</v>
      </c>
      <c r="DD7" s="869">
        <v>12.136766955634878</v>
      </c>
      <c r="DE7" s="869">
        <v>13.856807751147375</v>
      </c>
      <c r="DF7" s="869">
        <v>12.555884752677205</v>
      </c>
      <c r="DG7" s="869">
        <v>12.634778174400813</v>
      </c>
      <c r="DH7" s="869">
        <v>12.975064004096263</v>
      </c>
      <c r="DI7" s="831"/>
      <c r="DJ7" s="832">
        <v>5.5909781792077515</v>
      </c>
      <c r="DK7" s="832">
        <v>6.8222240941871259</v>
      </c>
      <c r="DL7" s="832">
        <v>7.5650896293696857</v>
      </c>
      <c r="DM7" s="832">
        <v>7.7430761993422497</v>
      </c>
      <c r="DN7" s="832">
        <v>7.9585789201286943</v>
      </c>
      <c r="DO7" s="832">
        <v>8.1990726425572582</v>
      </c>
      <c r="DP7" s="832">
        <v>10.599378352818976</v>
      </c>
      <c r="DQ7" s="832">
        <v>10.915238303423971</v>
      </c>
      <c r="DR7" s="832">
        <v>12.297762954816738</v>
      </c>
      <c r="DS7" s="2074">
        <v>11.962430341432258</v>
      </c>
      <c r="DT7" s="836"/>
      <c r="DU7" s="837"/>
      <c r="DV7" s="837"/>
      <c r="DW7" s="837"/>
      <c r="DX7" s="837"/>
      <c r="DY7" s="837"/>
      <c r="DZ7" s="837"/>
      <c r="EA7" s="837"/>
      <c r="EB7" s="837"/>
      <c r="EC7" s="837"/>
      <c r="ED7" s="837"/>
      <c r="EE7" s="838"/>
      <c r="EF7" s="838"/>
      <c r="EG7" s="838"/>
      <c r="EH7" s="838"/>
      <c r="EI7" s="838"/>
      <c r="EJ7" s="838"/>
      <c r="EK7" s="838"/>
      <c r="EL7" s="838"/>
      <c r="EM7" s="838"/>
      <c r="EN7" s="838"/>
      <c r="EO7" s="838"/>
      <c r="EP7" s="895"/>
      <c r="EQ7" s="895"/>
      <c r="ER7" s="895"/>
      <c r="ES7" s="837"/>
      <c r="ET7" s="838"/>
      <c r="EU7" s="838"/>
      <c r="EV7" s="838"/>
      <c r="EW7" s="838"/>
      <c r="EX7" s="838"/>
      <c r="EY7" s="838"/>
      <c r="EZ7" s="838"/>
      <c r="FA7" s="838"/>
      <c r="FB7" s="838"/>
      <c r="FC7" s="838"/>
      <c r="FD7" s="838"/>
      <c r="FE7" s="838"/>
      <c r="FF7" s="838"/>
      <c r="FG7" s="838"/>
      <c r="FH7" s="838"/>
      <c r="FI7" s="838"/>
      <c r="FJ7" s="838"/>
      <c r="FK7" s="838"/>
      <c r="FL7" s="838"/>
      <c r="FM7" s="838"/>
      <c r="FN7" s="838"/>
      <c r="FO7" s="838"/>
      <c r="FP7" s="838"/>
      <c r="FQ7" s="838"/>
      <c r="FR7" s="838"/>
      <c r="FS7" s="838"/>
      <c r="FT7" s="838"/>
      <c r="FU7" s="838"/>
      <c r="FV7" s="838"/>
      <c r="FW7" s="838"/>
      <c r="FX7" s="838"/>
      <c r="FY7" s="838"/>
      <c r="FZ7" s="838"/>
      <c r="GA7" s="838"/>
      <c r="GB7" s="838"/>
      <c r="GC7" s="838"/>
      <c r="GD7" s="838"/>
      <c r="GE7" s="838"/>
      <c r="GF7" s="838"/>
      <c r="GG7" s="838"/>
      <c r="GH7" s="838"/>
      <c r="GI7" s="838"/>
      <c r="GJ7" s="838"/>
      <c r="GK7" s="838"/>
      <c r="GL7" s="838"/>
      <c r="GM7" s="838"/>
      <c r="GN7" s="838"/>
      <c r="GO7" s="838"/>
      <c r="GP7" s="838"/>
      <c r="GQ7" s="838"/>
      <c r="GR7" s="838"/>
    </row>
    <row r="8" spans="1:200">
      <c r="DS8" s="923" t="s">
        <v>1212</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5"/>
  <sheetViews>
    <sheetView zoomScale="70" zoomScaleNormal="70" workbookViewId="0">
      <selection activeCell="E1" sqref="E1"/>
    </sheetView>
  </sheetViews>
  <sheetFormatPr baseColWidth="10" defaultRowHeight="15"/>
  <cols>
    <col min="1" max="1" width="2.28515625" style="296" customWidth="1"/>
    <col min="2" max="2" width="68.5703125" bestFit="1" customWidth="1"/>
    <col min="3" max="3" width="14" bestFit="1" customWidth="1"/>
    <col min="4" max="4" width="14.140625" customWidth="1"/>
    <col min="5" max="5" width="26" customWidth="1"/>
    <col min="6" max="6" width="13.28515625" bestFit="1" customWidth="1"/>
    <col min="8" max="8" width="11.7109375" bestFit="1" customWidth="1"/>
  </cols>
  <sheetData>
    <row r="1" spans="1:9" ht="46.5">
      <c r="B1" s="1942" t="s">
        <v>324</v>
      </c>
    </row>
    <row r="3" spans="1:9" ht="15.75" thickBot="1"/>
    <row r="4" spans="1:9" ht="15.75">
      <c r="B4" s="2341" t="s">
        <v>324</v>
      </c>
      <c r="C4" s="1251">
        <v>2008</v>
      </c>
      <c r="D4" s="1984">
        <f>'[1]Actividades económicas TUR'!D8</f>
        <v>2533</v>
      </c>
      <c r="E4" s="723"/>
    </row>
    <row r="5" spans="1:9" ht="15.75">
      <c r="B5" s="2342"/>
      <c r="C5" s="1251">
        <v>2009</v>
      </c>
      <c r="D5" s="1984">
        <f>'[1]Actividades económicas TUR'!E8</f>
        <v>3014</v>
      </c>
      <c r="E5" s="723"/>
      <c r="F5" s="7">
        <f>D5/D4-1</f>
        <v>0.18989340702724045</v>
      </c>
      <c r="G5" s="2"/>
    </row>
    <row r="6" spans="1:9" ht="15.75">
      <c r="B6" s="2342"/>
      <c r="C6" s="1251">
        <v>2010</v>
      </c>
      <c r="D6" s="1984">
        <f>'[1]Actividades económicas TUR'!F8</f>
        <v>2719</v>
      </c>
      <c r="E6" s="723"/>
      <c r="F6" s="7">
        <f t="shared" ref="F6:F11" si="0">D6/D5-1</f>
        <v>-9.7876575978765756E-2</v>
      </c>
      <c r="G6" s="2"/>
    </row>
    <row r="7" spans="1:9" ht="15.75">
      <c r="B7" s="2342"/>
      <c r="C7" s="1251">
        <v>2011</v>
      </c>
      <c r="D7" s="1984">
        <f>'[1]Actividades económicas TUR'!G8</f>
        <v>2924</v>
      </c>
      <c r="E7" s="723"/>
      <c r="F7" s="7">
        <f t="shared" si="0"/>
        <v>7.5395365943361492E-2</v>
      </c>
      <c r="G7" s="2"/>
    </row>
    <row r="8" spans="1:9" ht="15.75">
      <c r="B8" s="2342"/>
      <c r="C8" s="1251">
        <v>2012</v>
      </c>
      <c r="D8" s="1984">
        <f>'[1]Actividades económicas TUR'!H8</f>
        <v>3503</v>
      </c>
      <c r="E8" s="723"/>
      <c r="F8" s="7">
        <f t="shared" si="0"/>
        <v>0.19801641586867302</v>
      </c>
      <c r="G8" s="2"/>
    </row>
    <row r="9" spans="1:9" ht="15.75">
      <c r="A9" s="296">
        <v>1</v>
      </c>
      <c r="B9" s="2342"/>
      <c r="C9" s="1251">
        <v>2013</v>
      </c>
      <c r="D9" s="1984">
        <f>'[1]Actividades económicas TUR'!I8</f>
        <v>4488</v>
      </c>
      <c r="E9" s="723"/>
      <c r="F9" s="7">
        <f t="shared" si="0"/>
        <v>0.28118755352554947</v>
      </c>
      <c r="G9" s="2"/>
    </row>
    <row r="10" spans="1:9" ht="15.75">
      <c r="B10" s="2342"/>
      <c r="C10" s="1251">
        <v>2014</v>
      </c>
      <c r="D10" s="1984">
        <f>'[1]Actividades económicas TUR'!J8</f>
        <v>4909</v>
      </c>
      <c r="E10" s="723"/>
      <c r="F10" s="7">
        <f t="shared" si="0"/>
        <v>9.3805704099821696E-2</v>
      </c>
      <c r="G10" s="2"/>
    </row>
    <row r="11" spans="1:9" ht="30">
      <c r="B11" s="2342"/>
      <c r="C11" s="1985">
        <v>2015</v>
      </c>
      <c r="D11" s="1986">
        <v>5229</v>
      </c>
      <c r="E11" s="726" t="s">
        <v>972</v>
      </c>
      <c r="F11" s="2022">
        <f t="shared" si="0"/>
        <v>6.5186392340598864E-2</v>
      </c>
      <c r="G11" s="2023" t="s">
        <v>984</v>
      </c>
      <c r="H11" s="2024">
        <f>D11/D4-1</f>
        <v>1.0643505724437428</v>
      </c>
      <c r="I11" s="2025" t="s">
        <v>970</v>
      </c>
    </row>
    <row r="12" spans="1:9" ht="15.75" thickBot="1"/>
    <row r="13" spans="1:9" ht="15.75" thickBot="1">
      <c r="A13" s="296">
        <v>2</v>
      </c>
      <c r="B13" s="2343" t="s">
        <v>368</v>
      </c>
      <c r="C13" s="298" t="s">
        <v>307</v>
      </c>
      <c r="D13" s="299" t="s">
        <v>308</v>
      </c>
      <c r="E13" s="724"/>
      <c r="F13" s="297" t="s">
        <v>309</v>
      </c>
    </row>
    <row r="14" spans="1:9" ht="15.75" thickBot="1">
      <c r="B14" s="2344"/>
      <c r="C14" s="518">
        <v>4595</v>
      </c>
      <c r="D14" s="519">
        <v>634</v>
      </c>
      <c r="E14" s="725"/>
      <c r="F14" s="520">
        <f>SUM(C14:D14)</f>
        <v>5229</v>
      </c>
    </row>
    <row r="15" spans="1:9" ht="23.25">
      <c r="C15" s="1987">
        <f>C14/F14</f>
        <v>0.87875310766877035</v>
      </c>
      <c r="D15" s="1987">
        <f>D14/F14</f>
        <v>0.12124689233122968</v>
      </c>
      <c r="E15" s="6"/>
      <c r="F15" s="521">
        <f>F14</f>
        <v>5229</v>
      </c>
      <c r="G15" s="522" t="s">
        <v>1193</v>
      </c>
    </row>
    <row r="16" spans="1:9">
      <c r="B16" t="s">
        <v>1195</v>
      </c>
    </row>
    <row r="25" spans="9:9">
      <c r="I25" t="s">
        <v>1195</v>
      </c>
    </row>
  </sheetData>
  <mergeCells count="2">
    <mergeCell ref="B4:B11"/>
    <mergeCell ref="B13:B14"/>
  </mergeCells>
  <pageMargins left="0.7" right="0.7" top="0.75" bottom="0.75" header="0.3" footer="0.3"/>
  <pageSetup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59"/>
  <sheetViews>
    <sheetView topLeftCell="K25" zoomScale="80" zoomScaleNormal="80" workbookViewId="0">
      <selection activeCell="K40" sqref="K40"/>
    </sheetView>
  </sheetViews>
  <sheetFormatPr baseColWidth="10" defaultRowHeight="13.5" customHeight="1"/>
  <cols>
    <col min="1" max="2" width="23.85546875" style="123" hidden="1" customWidth="1"/>
    <col min="3" max="3" width="10.5703125" style="690" hidden="1" customWidth="1"/>
    <col min="4" max="9" width="10.5703125" style="538" hidden="1" customWidth="1"/>
    <col min="10" max="10" width="11.42578125" style="123" hidden="1" customWidth="1"/>
    <col min="11" max="11" width="20.5703125" style="699" customWidth="1"/>
    <col min="12" max="12" width="15.85546875" style="699" customWidth="1"/>
    <col min="13" max="13" width="14.42578125" style="699" bestFit="1" customWidth="1"/>
    <col min="14" max="15" width="14.42578125" style="699" customWidth="1"/>
    <col min="16" max="20" width="13" style="123" bestFit="1" customWidth="1"/>
    <col min="21" max="258" width="11.42578125" style="123"/>
    <col min="259" max="259" width="3.28515625" style="123" customWidth="1"/>
    <col min="260" max="260" width="48.140625" style="123" customWidth="1"/>
    <col min="261" max="265" width="10.7109375" style="123" customWidth="1"/>
    <col min="266" max="514" width="11.42578125" style="123"/>
    <col min="515" max="515" width="3.28515625" style="123" customWidth="1"/>
    <col min="516" max="516" width="48.140625" style="123" customWidth="1"/>
    <col min="517" max="521" width="10.7109375" style="123" customWidth="1"/>
    <col min="522" max="770" width="11.42578125" style="123"/>
    <col min="771" max="771" width="3.28515625" style="123" customWidth="1"/>
    <col min="772" max="772" width="48.140625" style="123" customWidth="1"/>
    <col min="773" max="777" width="10.7109375" style="123" customWidth="1"/>
    <col min="778" max="1026" width="11.42578125" style="123"/>
    <col min="1027" max="1027" width="3.28515625" style="123" customWidth="1"/>
    <col min="1028" max="1028" width="48.140625" style="123" customWidth="1"/>
    <col min="1029" max="1033" width="10.7109375" style="123" customWidth="1"/>
    <col min="1034" max="1282" width="11.42578125" style="123"/>
    <col min="1283" max="1283" width="3.28515625" style="123" customWidth="1"/>
    <col min="1284" max="1284" width="48.140625" style="123" customWidth="1"/>
    <col min="1285" max="1289" width="10.7109375" style="123" customWidth="1"/>
    <col min="1290" max="1538" width="11.42578125" style="123"/>
    <col min="1539" max="1539" width="3.28515625" style="123" customWidth="1"/>
    <col min="1540" max="1540" width="48.140625" style="123" customWidth="1"/>
    <col min="1541" max="1545" width="10.7109375" style="123" customWidth="1"/>
    <col min="1546" max="1794" width="11.42578125" style="123"/>
    <col min="1795" max="1795" width="3.28515625" style="123" customWidth="1"/>
    <col min="1796" max="1796" width="48.140625" style="123" customWidth="1"/>
    <col min="1797" max="1801" width="10.7109375" style="123" customWidth="1"/>
    <col min="1802" max="2050" width="11.42578125" style="123"/>
    <col min="2051" max="2051" width="3.28515625" style="123" customWidth="1"/>
    <col min="2052" max="2052" width="48.140625" style="123" customWidth="1"/>
    <col min="2053" max="2057" width="10.7109375" style="123" customWidth="1"/>
    <col min="2058" max="2306" width="11.42578125" style="123"/>
    <col min="2307" max="2307" width="3.28515625" style="123" customWidth="1"/>
    <col min="2308" max="2308" width="48.140625" style="123" customWidth="1"/>
    <col min="2309" max="2313" width="10.7109375" style="123" customWidth="1"/>
    <col min="2314" max="2562" width="11.42578125" style="123"/>
    <col min="2563" max="2563" width="3.28515625" style="123" customWidth="1"/>
    <col min="2564" max="2564" width="48.140625" style="123" customWidth="1"/>
    <col min="2565" max="2569" width="10.7109375" style="123" customWidth="1"/>
    <col min="2570" max="2818" width="11.42578125" style="123"/>
    <col min="2819" max="2819" width="3.28515625" style="123" customWidth="1"/>
    <col min="2820" max="2820" width="48.140625" style="123" customWidth="1"/>
    <col min="2821" max="2825" width="10.7109375" style="123" customWidth="1"/>
    <col min="2826" max="3074" width="11.42578125" style="123"/>
    <col min="3075" max="3075" width="3.28515625" style="123" customWidth="1"/>
    <col min="3076" max="3076" width="48.140625" style="123" customWidth="1"/>
    <col min="3077" max="3081" width="10.7109375" style="123" customWidth="1"/>
    <col min="3082" max="3330" width="11.42578125" style="123"/>
    <col min="3331" max="3331" width="3.28515625" style="123" customWidth="1"/>
    <col min="3332" max="3332" width="48.140625" style="123" customWidth="1"/>
    <col min="3333" max="3337" width="10.7109375" style="123" customWidth="1"/>
    <col min="3338" max="3586" width="11.42578125" style="123"/>
    <col min="3587" max="3587" width="3.28515625" style="123" customWidth="1"/>
    <col min="3588" max="3588" width="48.140625" style="123" customWidth="1"/>
    <col min="3589" max="3593" width="10.7109375" style="123" customWidth="1"/>
    <col min="3594" max="3842" width="11.42578125" style="123"/>
    <col min="3843" max="3843" width="3.28515625" style="123" customWidth="1"/>
    <col min="3844" max="3844" width="48.140625" style="123" customWidth="1"/>
    <col min="3845" max="3849" width="10.7109375" style="123" customWidth="1"/>
    <col min="3850" max="4098" width="11.42578125" style="123"/>
    <col min="4099" max="4099" width="3.28515625" style="123" customWidth="1"/>
    <col min="4100" max="4100" width="48.140625" style="123" customWidth="1"/>
    <col min="4101" max="4105" width="10.7109375" style="123" customWidth="1"/>
    <col min="4106" max="4354" width="11.42578125" style="123"/>
    <col min="4355" max="4355" width="3.28515625" style="123" customWidth="1"/>
    <col min="4356" max="4356" width="48.140625" style="123" customWidth="1"/>
    <col min="4357" max="4361" width="10.7109375" style="123" customWidth="1"/>
    <col min="4362" max="4610" width="11.42578125" style="123"/>
    <col min="4611" max="4611" width="3.28515625" style="123" customWidth="1"/>
    <col min="4612" max="4612" width="48.140625" style="123" customWidth="1"/>
    <col min="4613" max="4617" width="10.7109375" style="123" customWidth="1"/>
    <col min="4618" max="4866" width="11.42578125" style="123"/>
    <col min="4867" max="4867" width="3.28515625" style="123" customWidth="1"/>
    <col min="4868" max="4868" width="48.140625" style="123" customWidth="1"/>
    <col min="4869" max="4873" width="10.7109375" style="123" customWidth="1"/>
    <col min="4874" max="5122" width="11.42578125" style="123"/>
    <col min="5123" max="5123" width="3.28515625" style="123" customWidth="1"/>
    <col min="5124" max="5124" width="48.140625" style="123" customWidth="1"/>
    <col min="5125" max="5129" width="10.7109375" style="123" customWidth="1"/>
    <col min="5130" max="5378" width="11.42578125" style="123"/>
    <col min="5379" max="5379" width="3.28515625" style="123" customWidth="1"/>
    <col min="5380" max="5380" width="48.140625" style="123" customWidth="1"/>
    <col min="5381" max="5385" width="10.7109375" style="123" customWidth="1"/>
    <col min="5386" max="5634" width="11.42578125" style="123"/>
    <col min="5635" max="5635" width="3.28515625" style="123" customWidth="1"/>
    <col min="5636" max="5636" width="48.140625" style="123" customWidth="1"/>
    <col min="5637" max="5641" width="10.7109375" style="123" customWidth="1"/>
    <col min="5642" max="5890" width="11.42578125" style="123"/>
    <col min="5891" max="5891" width="3.28515625" style="123" customWidth="1"/>
    <col min="5892" max="5892" width="48.140625" style="123" customWidth="1"/>
    <col min="5893" max="5897" width="10.7109375" style="123" customWidth="1"/>
    <col min="5898" max="6146" width="11.42578125" style="123"/>
    <col min="6147" max="6147" width="3.28515625" style="123" customWidth="1"/>
    <col min="6148" max="6148" width="48.140625" style="123" customWidth="1"/>
    <col min="6149" max="6153" width="10.7109375" style="123" customWidth="1"/>
    <col min="6154" max="6402" width="11.42578125" style="123"/>
    <col min="6403" max="6403" width="3.28515625" style="123" customWidth="1"/>
    <col min="6404" max="6404" width="48.140625" style="123" customWidth="1"/>
    <col min="6405" max="6409" width="10.7109375" style="123" customWidth="1"/>
    <col min="6410" max="6658" width="11.42578125" style="123"/>
    <col min="6659" max="6659" width="3.28515625" style="123" customWidth="1"/>
    <col min="6660" max="6660" width="48.140625" style="123" customWidth="1"/>
    <col min="6661" max="6665" width="10.7109375" style="123" customWidth="1"/>
    <col min="6666" max="6914" width="11.42578125" style="123"/>
    <col min="6915" max="6915" width="3.28515625" style="123" customWidth="1"/>
    <col min="6916" max="6916" width="48.140625" style="123" customWidth="1"/>
    <col min="6917" max="6921" width="10.7109375" style="123" customWidth="1"/>
    <col min="6922" max="7170" width="11.42578125" style="123"/>
    <col min="7171" max="7171" width="3.28515625" style="123" customWidth="1"/>
    <col min="7172" max="7172" width="48.140625" style="123" customWidth="1"/>
    <col min="7173" max="7177" width="10.7109375" style="123" customWidth="1"/>
    <col min="7178" max="7426" width="11.42578125" style="123"/>
    <col min="7427" max="7427" width="3.28515625" style="123" customWidth="1"/>
    <col min="7428" max="7428" width="48.140625" style="123" customWidth="1"/>
    <col min="7429" max="7433" width="10.7109375" style="123" customWidth="1"/>
    <col min="7434" max="7682" width="11.42578125" style="123"/>
    <col min="7683" max="7683" width="3.28515625" style="123" customWidth="1"/>
    <col min="7684" max="7684" width="48.140625" style="123" customWidth="1"/>
    <col min="7685" max="7689" width="10.7109375" style="123" customWidth="1"/>
    <col min="7690" max="7938" width="11.42578125" style="123"/>
    <col min="7939" max="7939" width="3.28515625" style="123" customWidth="1"/>
    <col min="7940" max="7940" width="48.140625" style="123" customWidth="1"/>
    <col min="7941" max="7945" width="10.7109375" style="123" customWidth="1"/>
    <col min="7946" max="8194" width="11.42578125" style="123"/>
    <col min="8195" max="8195" width="3.28515625" style="123" customWidth="1"/>
    <col min="8196" max="8196" width="48.140625" style="123" customWidth="1"/>
    <col min="8197" max="8201" width="10.7109375" style="123" customWidth="1"/>
    <col min="8202" max="8450" width="11.42578125" style="123"/>
    <col min="8451" max="8451" width="3.28515625" style="123" customWidth="1"/>
    <col min="8452" max="8452" width="48.140625" style="123" customWidth="1"/>
    <col min="8453" max="8457" width="10.7109375" style="123" customWidth="1"/>
    <col min="8458" max="8706" width="11.42578125" style="123"/>
    <col min="8707" max="8707" width="3.28515625" style="123" customWidth="1"/>
    <col min="8708" max="8708" width="48.140625" style="123" customWidth="1"/>
    <col min="8709" max="8713" width="10.7109375" style="123" customWidth="1"/>
    <col min="8714" max="8962" width="11.42578125" style="123"/>
    <col min="8963" max="8963" width="3.28515625" style="123" customWidth="1"/>
    <col min="8964" max="8964" width="48.140625" style="123" customWidth="1"/>
    <col min="8965" max="8969" width="10.7109375" style="123" customWidth="1"/>
    <col min="8970" max="9218" width="11.42578125" style="123"/>
    <col min="9219" max="9219" width="3.28515625" style="123" customWidth="1"/>
    <col min="9220" max="9220" width="48.140625" style="123" customWidth="1"/>
    <col min="9221" max="9225" width="10.7109375" style="123" customWidth="1"/>
    <col min="9226" max="9474" width="11.42578125" style="123"/>
    <col min="9475" max="9475" width="3.28515625" style="123" customWidth="1"/>
    <col min="9476" max="9476" width="48.140625" style="123" customWidth="1"/>
    <col min="9477" max="9481" width="10.7109375" style="123" customWidth="1"/>
    <col min="9482" max="9730" width="11.42578125" style="123"/>
    <col min="9731" max="9731" width="3.28515625" style="123" customWidth="1"/>
    <col min="9732" max="9732" width="48.140625" style="123" customWidth="1"/>
    <col min="9733" max="9737" width="10.7109375" style="123" customWidth="1"/>
    <col min="9738" max="9986" width="11.42578125" style="123"/>
    <col min="9987" max="9987" width="3.28515625" style="123" customWidth="1"/>
    <col min="9988" max="9988" width="48.140625" style="123" customWidth="1"/>
    <col min="9989" max="9993" width="10.7109375" style="123" customWidth="1"/>
    <col min="9994" max="10242" width="11.42578125" style="123"/>
    <col min="10243" max="10243" width="3.28515625" style="123" customWidth="1"/>
    <col min="10244" max="10244" width="48.140625" style="123" customWidth="1"/>
    <col min="10245" max="10249" width="10.7109375" style="123" customWidth="1"/>
    <col min="10250" max="10498" width="11.42578125" style="123"/>
    <col min="10499" max="10499" width="3.28515625" style="123" customWidth="1"/>
    <col min="10500" max="10500" width="48.140625" style="123" customWidth="1"/>
    <col min="10501" max="10505" width="10.7109375" style="123" customWidth="1"/>
    <col min="10506" max="10754" width="11.42578125" style="123"/>
    <col min="10755" max="10755" width="3.28515625" style="123" customWidth="1"/>
    <col min="10756" max="10756" width="48.140625" style="123" customWidth="1"/>
    <col min="10757" max="10761" width="10.7109375" style="123" customWidth="1"/>
    <col min="10762" max="11010" width="11.42578125" style="123"/>
    <col min="11011" max="11011" width="3.28515625" style="123" customWidth="1"/>
    <col min="11012" max="11012" width="48.140625" style="123" customWidth="1"/>
    <col min="11013" max="11017" width="10.7109375" style="123" customWidth="1"/>
    <col min="11018" max="11266" width="11.42578125" style="123"/>
    <col min="11267" max="11267" width="3.28515625" style="123" customWidth="1"/>
    <col min="11268" max="11268" width="48.140625" style="123" customWidth="1"/>
    <col min="11269" max="11273" width="10.7109375" style="123" customWidth="1"/>
    <col min="11274" max="11522" width="11.42578125" style="123"/>
    <col min="11523" max="11523" width="3.28515625" style="123" customWidth="1"/>
    <col min="11524" max="11524" width="48.140625" style="123" customWidth="1"/>
    <col min="11525" max="11529" width="10.7109375" style="123" customWidth="1"/>
    <col min="11530" max="11778" width="11.42578125" style="123"/>
    <col min="11779" max="11779" width="3.28515625" style="123" customWidth="1"/>
    <col min="11780" max="11780" width="48.140625" style="123" customWidth="1"/>
    <col min="11781" max="11785" width="10.7109375" style="123" customWidth="1"/>
    <col min="11786" max="12034" width="11.42578125" style="123"/>
    <col min="12035" max="12035" width="3.28515625" style="123" customWidth="1"/>
    <col min="12036" max="12036" width="48.140625" style="123" customWidth="1"/>
    <col min="12037" max="12041" width="10.7109375" style="123" customWidth="1"/>
    <col min="12042" max="12290" width="11.42578125" style="123"/>
    <col min="12291" max="12291" width="3.28515625" style="123" customWidth="1"/>
    <col min="12292" max="12292" width="48.140625" style="123" customWidth="1"/>
    <col min="12293" max="12297" width="10.7109375" style="123" customWidth="1"/>
    <col min="12298" max="12546" width="11.42578125" style="123"/>
    <col min="12547" max="12547" width="3.28515625" style="123" customWidth="1"/>
    <col min="12548" max="12548" width="48.140625" style="123" customWidth="1"/>
    <col min="12549" max="12553" width="10.7109375" style="123" customWidth="1"/>
    <col min="12554" max="12802" width="11.42578125" style="123"/>
    <col min="12803" max="12803" width="3.28515625" style="123" customWidth="1"/>
    <col min="12804" max="12804" width="48.140625" style="123" customWidth="1"/>
    <col min="12805" max="12809" width="10.7109375" style="123" customWidth="1"/>
    <col min="12810" max="13058" width="11.42578125" style="123"/>
    <col min="13059" max="13059" width="3.28515625" style="123" customWidth="1"/>
    <col min="13060" max="13060" width="48.140625" style="123" customWidth="1"/>
    <col min="13061" max="13065" width="10.7109375" style="123" customWidth="1"/>
    <col min="13066" max="13314" width="11.42578125" style="123"/>
    <col min="13315" max="13315" width="3.28515625" style="123" customWidth="1"/>
    <col min="13316" max="13316" width="48.140625" style="123" customWidth="1"/>
    <col min="13317" max="13321" width="10.7109375" style="123" customWidth="1"/>
    <col min="13322" max="13570" width="11.42578125" style="123"/>
    <col min="13571" max="13571" width="3.28515625" style="123" customWidth="1"/>
    <col min="13572" max="13572" width="48.140625" style="123" customWidth="1"/>
    <col min="13573" max="13577" width="10.7109375" style="123" customWidth="1"/>
    <col min="13578" max="13826" width="11.42578125" style="123"/>
    <col min="13827" max="13827" width="3.28515625" style="123" customWidth="1"/>
    <col min="13828" max="13828" width="48.140625" style="123" customWidth="1"/>
    <col min="13829" max="13833" width="10.7109375" style="123" customWidth="1"/>
    <col min="13834" max="14082" width="11.42578125" style="123"/>
    <col min="14083" max="14083" width="3.28515625" style="123" customWidth="1"/>
    <col min="14084" max="14084" width="48.140625" style="123" customWidth="1"/>
    <col min="14085" max="14089" width="10.7109375" style="123" customWidth="1"/>
    <col min="14090" max="14338" width="11.42578125" style="123"/>
    <col min="14339" max="14339" width="3.28515625" style="123" customWidth="1"/>
    <col min="14340" max="14340" width="48.140625" style="123" customWidth="1"/>
    <col min="14341" max="14345" width="10.7109375" style="123" customWidth="1"/>
    <col min="14346" max="14594" width="11.42578125" style="123"/>
    <col min="14595" max="14595" width="3.28515625" style="123" customWidth="1"/>
    <col min="14596" max="14596" width="48.140625" style="123" customWidth="1"/>
    <col min="14597" max="14601" width="10.7109375" style="123" customWidth="1"/>
    <col min="14602" max="14850" width="11.42578125" style="123"/>
    <col min="14851" max="14851" width="3.28515625" style="123" customWidth="1"/>
    <col min="14852" max="14852" width="48.140625" style="123" customWidth="1"/>
    <col min="14853" max="14857" width="10.7109375" style="123" customWidth="1"/>
    <col min="14858" max="15106" width="11.42578125" style="123"/>
    <col min="15107" max="15107" width="3.28515625" style="123" customWidth="1"/>
    <col min="15108" max="15108" width="48.140625" style="123" customWidth="1"/>
    <col min="15109" max="15113" width="10.7109375" style="123" customWidth="1"/>
    <col min="15114" max="15362" width="11.42578125" style="123"/>
    <col min="15363" max="15363" width="3.28515625" style="123" customWidth="1"/>
    <col min="15364" max="15364" width="48.140625" style="123" customWidth="1"/>
    <col min="15365" max="15369" width="10.7109375" style="123" customWidth="1"/>
    <col min="15370" max="15618" width="11.42578125" style="123"/>
    <col min="15619" max="15619" width="3.28515625" style="123" customWidth="1"/>
    <col min="15620" max="15620" width="48.140625" style="123" customWidth="1"/>
    <col min="15621" max="15625" width="10.7109375" style="123" customWidth="1"/>
    <col min="15626" max="15874" width="11.42578125" style="123"/>
    <col min="15875" max="15875" width="3.28515625" style="123" customWidth="1"/>
    <col min="15876" max="15876" width="48.140625" style="123" customWidth="1"/>
    <col min="15877" max="15881" width="10.7109375" style="123" customWidth="1"/>
    <col min="15882" max="16130" width="11.42578125" style="123"/>
    <col min="16131" max="16131" width="3.28515625" style="123" customWidth="1"/>
    <col min="16132" max="16132" width="48.140625" style="123" customWidth="1"/>
    <col min="16133" max="16137" width="10.7109375" style="123" customWidth="1"/>
    <col min="16138" max="16384" width="11.42578125" style="123"/>
  </cols>
  <sheetData>
    <row r="1" spans="1:20" s="679" customFormat="1" ht="13.5" customHeight="1">
      <c r="C1" s="680"/>
      <c r="D1" s="681"/>
      <c r="E1" s="681"/>
      <c r="F1" s="681"/>
      <c r="G1" s="681"/>
      <c r="H1" s="682"/>
      <c r="I1" s="682"/>
      <c r="K1" s="697"/>
      <c r="L1" s="697"/>
      <c r="M1" s="697"/>
      <c r="N1" s="697"/>
      <c r="O1" s="697"/>
    </row>
    <row r="2" spans="1:20" s="691" customFormat="1" ht="13.5" customHeight="1">
      <c r="A2" s="691" t="s">
        <v>732</v>
      </c>
      <c r="B2" s="683" t="s">
        <v>734</v>
      </c>
      <c r="C2" s="684" t="s">
        <v>735</v>
      </c>
      <c r="D2" s="685" t="s">
        <v>736</v>
      </c>
      <c r="E2" s="685" t="s">
        <v>737</v>
      </c>
      <c r="F2" s="685" t="s">
        <v>738</v>
      </c>
      <c r="G2" s="685" t="s">
        <v>739</v>
      </c>
      <c r="H2" s="685" t="s">
        <v>740</v>
      </c>
      <c r="I2" s="685" t="s">
        <v>741</v>
      </c>
      <c r="K2" s="698"/>
      <c r="L2" s="698"/>
      <c r="M2" s="698"/>
      <c r="N2" s="698"/>
      <c r="O2" s="698"/>
    </row>
    <row r="3" spans="1:20" ht="13.5" customHeight="1">
      <c r="A3" s="692" t="s">
        <v>745</v>
      </c>
      <c r="B3" s="686" t="s">
        <v>702</v>
      </c>
      <c r="C3" s="687">
        <v>91</v>
      </c>
      <c r="D3" s="688">
        <v>112</v>
      </c>
      <c r="E3" s="688">
        <v>83</v>
      </c>
      <c r="F3" s="688">
        <v>111</v>
      </c>
      <c r="G3" s="688">
        <v>159</v>
      </c>
      <c r="H3" s="689">
        <v>255</v>
      </c>
      <c r="I3" s="689">
        <v>279</v>
      </c>
    </row>
    <row r="4" spans="1:20" ht="13.5" customHeight="1">
      <c r="A4" s="692" t="s">
        <v>745</v>
      </c>
      <c r="B4" s="686" t="s">
        <v>703</v>
      </c>
      <c r="C4" s="687">
        <v>125</v>
      </c>
      <c r="D4" s="688">
        <v>145</v>
      </c>
      <c r="E4" s="688">
        <v>183</v>
      </c>
      <c r="F4" s="688">
        <v>130</v>
      </c>
      <c r="G4" s="688">
        <v>188</v>
      </c>
      <c r="H4" s="689">
        <v>286</v>
      </c>
      <c r="I4" s="689">
        <v>320</v>
      </c>
    </row>
    <row r="5" spans="1:20" ht="13.5" customHeight="1">
      <c r="A5" s="692" t="s">
        <v>745</v>
      </c>
      <c r="B5" s="686" t="s">
        <v>704</v>
      </c>
      <c r="C5" s="687">
        <v>123</v>
      </c>
      <c r="D5" s="688">
        <v>170</v>
      </c>
      <c r="E5" s="688">
        <v>119</v>
      </c>
      <c r="F5" s="688">
        <v>270</v>
      </c>
      <c r="G5" s="688">
        <v>352</v>
      </c>
      <c r="H5" s="689">
        <v>476</v>
      </c>
      <c r="I5" s="689">
        <v>568</v>
      </c>
    </row>
    <row r="6" spans="1:20" ht="12.75">
      <c r="A6" s="692" t="s">
        <v>745</v>
      </c>
      <c r="B6" s="686" t="s">
        <v>705</v>
      </c>
      <c r="C6" s="687">
        <v>1096</v>
      </c>
      <c r="D6" s="687">
        <v>1328</v>
      </c>
      <c r="E6" s="687">
        <v>1191</v>
      </c>
      <c r="F6" s="687">
        <v>1241</v>
      </c>
      <c r="G6" s="687">
        <v>1546</v>
      </c>
      <c r="H6" s="689">
        <v>2004</v>
      </c>
      <c r="I6" s="689">
        <v>2149</v>
      </c>
      <c r="K6" s="700" t="s">
        <v>742</v>
      </c>
      <c r="L6" s="701" t="s">
        <v>743</v>
      </c>
      <c r="M6" s="701" t="s">
        <v>744</v>
      </c>
      <c r="N6" s="2026">
        <v>2015</v>
      </c>
      <c r="O6" s="701"/>
      <c r="P6" s="2"/>
      <c r="Q6" s="2"/>
      <c r="R6" s="2"/>
      <c r="S6" s="2"/>
      <c r="T6" s="2"/>
    </row>
    <row r="7" spans="1:20" ht="38.25">
      <c r="A7" s="692" t="s">
        <v>706</v>
      </c>
      <c r="B7" s="686" t="s">
        <v>319</v>
      </c>
      <c r="C7" s="687">
        <v>3</v>
      </c>
      <c r="D7" s="688">
        <v>4</v>
      </c>
      <c r="E7" s="688">
        <v>3</v>
      </c>
      <c r="F7" s="688">
        <v>4</v>
      </c>
      <c r="G7" s="688">
        <v>3</v>
      </c>
      <c r="H7" s="689">
        <v>2</v>
      </c>
      <c r="I7" s="689">
        <v>2</v>
      </c>
      <c r="K7" s="702" t="s">
        <v>672</v>
      </c>
      <c r="L7" s="703">
        <v>631</v>
      </c>
      <c r="M7" s="703">
        <v>679</v>
      </c>
      <c r="N7" s="2025">
        <v>721</v>
      </c>
      <c r="O7" s="2027" t="s">
        <v>672</v>
      </c>
      <c r="P7" s="2"/>
      <c r="Q7" s="2"/>
      <c r="R7" s="2"/>
      <c r="S7" s="2"/>
      <c r="T7" s="2"/>
    </row>
    <row r="8" spans="1:20" ht="12.75">
      <c r="A8" s="692" t="s">
        <v>706</v>
      </c>
      <c r="B8" s="686" t="s">
        <v>690</v>
      </c>
      <c r="C8" s="687">
        <v>8</v>
      </c>
      <c r="D8" s="688">
        <v>10</v>
      </c>
      <c r="E8" s="688">
        <v>10</v>
      </c>
      <c r="F8" s="688">
        <v>7</v>
      </c>
      <c r="G8" s="688">
        <v>5</v>
      </c>
      <c r="H8" s="689">
        <v>6</v>
      </c>
      <c r="I8" s="689">
        <v>6</v>
      </c>
      <c r="K8" s="702" t="s">
        <v>706</v>
      </c>
      <c r="L8" s="703">
        <v>585</v>
      </c>
      <c r="M8" s="703">
        <v>642</v>
      </c>
      <c r="N8" s="2025">
        <v>726</v>
      </c>
      <c r="O8" s="2027" t="s">
        <v>706</v>
      </c>
      <c r="P8" s="2"/>
      <c r="Q8" s="2"/>
      <c r="R8" s="2"/>
      <c r="S8" s="2"/>
      <c r="T8" s="2"/>
    </row>
    <row r="9" spans="1:20" ht="38.25">
      <c r="A9" s="692" t="s">
        <v>706</v>
      </c>
      <c r="B9" s="686" t="s">
        <v>707</v>
      </c>
      <c r="C9" s="687">
        <v>1</v>
      </c>
      <c r="D9" s="688">
        <v>1</v>
      </c>
      <c r="E9" s="688">
        <v>2</v>
      </c>
      <c r="F9" s="688">
        <v>1</v>
      </c>
      <c r="G9" s="688">
        <v>2</v>
      </c>
      <c r="H9" s="689">
        <v>4</v>
      </c>
      <c r="I9" s="689">
        <v>4</v>
      </c>
      <c r="K9" s="702" t="s">
        <v>676</v>
      </c>
      <c r="L9" s="703">
        <v>151</v>
      </c>
      <c r="M9" s="703">
        <v>171</v>
      </c>
      <c r="N9" s="2025">
        <v>189</v>
      </c>
      <c r="O9" s="2027" t="s">
        <v>676</v>
      </c>
      <c r="P9" s="2"/>
      <c r="Q9" s="2"/>
      <c r="R9" s="2"/>
      <c r="S9" s="2"/>
      <c r="T9" s="2"/>
    </row>
    <row r="10" spans="1:20" ht="25.5">
      <c r="A10" s="692" t="s">
        <v>706</v>
      </c>
      <c r="B10" s="686" t="s">
        <v>708</v>
      </c>
      <c r="C10" s="687">
        <v>214</v>
      </c>
      <c r="D10" s="688">
        <v>234</v>
      </c>
      <c r="E10" s="688">
        <v>232</v>
      </c>
      <c r="F10" s="688">
        <v>243</v>
      </c>
      <c r="G10" s="688">
        <v>267</v>
      </c>
      <c r="H10" s="689">
        <v>293</v>
      </c>
      <c r="I10" s="689">
        <v>324</v>
      </c>
      <c r="K10" s="702" t="s">
        <v>677</v>
      </c>
      <c r="L10" s="703">
        <v>100</v>
      </c>
      <c r="M10" s="703">
        <v>101</v>
      </c>
      <c r="N10" s="2025">
        <v>103</v>
      </c>
      <c r="O10" s="2027" t="s">
        <v>677</v>
      </c>
      <c r="P10" s="2"/>
      <c r="Q10" s="2"/>
      <c r="R10" s="2"/>
      <c r="S10" s="2"/>
      <c r="T10" s="2"/>
    </row>
    <row r="11" spans="1:20" ht="25.5">
      <c r="A11" s="692" t="s">
        <v>706</v>
      </c>
      <c r="B11" s="686" t="s">
        <v>709</v>
      </c>
      <c r="C11" s="687">
        <v>14</v>
      </c>
      <c r="D11" s="688">
        <v>18</v>
      </c>
      <c r="E11" s="688">
        <v>14</v>
      </c>
      <c r="F11" s="688">
        <v>14</v>
      </c>
      <c r="G11" s="688">
        <v>14</v>
      </c>
      <c r="H11" s="689">
        <v>15</v>
      </c>
      <c r="I11" s="689">
        <v>21</v>
      </c>
      <c r="K11" s="702" t="s">
        <v>745</v>
      </c>
      <c r="L11" s="703">
        <v>3021</v>
      </c>
      <c r="M11" s="703">
        <v>3316</v>
      </c>
      <c r="N11" s="2025">
        <v>3490</v>
      </c>
      <c r="O11" s="2027" t="s">
        <v>745</v>
      </c>
      <c r="P11" s="2"/>
      <c r="Q11" s="2"/>
      <c r="R11" s="2"/>
      <c r="S11" s="2"/>
      <c r="T11" s="2"/>
    </row>
    <row r="12" spans="1:20" ht="12.75">
      <c r="A12" s="692" t="s">
        <v>706</v>
      </c>
      <c r="B12" s="686" t="s">
        <v>710</v>
      </c>
      <c r="C12" s="687">
        <v>76</v>
      </c>
      <c r="D12" s="688">
        <v>79</v>
      </c>
      <c r="E12" s="688">
        <v>77</v>
      </c>
      <c r="F12" s="688">
        <v>80</v>
      </c>
      <c r="G12" s="688">
        <v>74</v>
      </c>
      <c r="H12" s="689">
        <v>86</v>
      </c>
      <c r="I12" s="689">
        <v>88</v>
      </c>
      <c r="K12" s="702" t="s">
        <v>57</v>
      </c>
      <c r="L12" s="703">
        <v>4488</v>
      </c>
      <c r="M12" s="703">
        <v>4909</v>
      </c>
      <c r="N12" s="1989">
        <f>SUM(N7:N11)</f>
        <v>5229</v>
      </c>
      <c r="O12" s="703"/>
      <c r="P12" s="2"/>
      <c r="Q12" s="2"/>
      <c r="R12" s="2"/>
      <c r="S12" s="2"/>
      <c r="T12" s="2"/>
    </row>
    <row r="13" spans="1:20" ht="12.75">
      <c r="A13" s="692" t="s">
        <v>706</v>
      </c>
      <c r="B13" s="686" t="s">
        <v>711</v>
      </c>
      <c r="C13" s="687">
        <v>24</v>
      </c>
      <c r="D13" s="688">
        <v>31</v>
      </c>
      <c r="E13" s="688">
        <v>34</v>
      </c>
      <c r="F13" s="688">
        <v>33</v>
      </c>
      <c r="G13" s="688">
        <v>35</v>
      </c>
      <c r="H13" s="689">
        <v>38</v>
      </c>
      <c r="I13" s="689">
        <v>40</v>
      </c>
      <c r="K13" s="701"/>
      <c r="L13" s="701"/>
      <c r="M13" s="701"/>
      <c r="N13" s="701"/>
      <c r="O13" s="701"/>
      <c r="P13" s="2"/>
      <c r="Q13" s="2"/>
      <c r="R13" s="2"/>
      <c r="S13" s="2"/>
      <c r="T13" s="2"/>
    </row>
    <row r="14" spans="1:20" ht="12.75">
      <c r="A14" s="692" t="s">
        <v>706</v>
      </c>
      <c r="B14" s="686" t="s">
        <v>712</v>
      </c>
      <c r="C14" s="687">
        <v>86</v>
      </c>
      <c r="D14" s="688">
        <v>99</v>
      </c>
      <c r="E14" s="688">
        <v>90</v>
      </c>
      <c r="F14" s="688">
        <v>93</v>
      </c>
      <c r="G14" s="688">
        <v>96</v>
      </c>
      <c r="H14" s="689">
        <v>141</v>
      </c>
      <c r="I14" s="689">
        <v>157</v>
      </c>
      <c r="K14" s="701"/>
      <c r="L14" s="701"/>
      <c r="M14" s="701"/>
      <c r="N14" s="701"/>
      <c r="O14" s="701"/>
      <c r="P14" s="2"/>
      <c r="Q14" s="2"/>
      <c r="R14" s="2"/>
      <c r="S14" s="2"/>
      <c r="T14" s="2"/>
    </row>
    <row r="15" spans="1:20" ht="13.5" customHeight="1">
      <c r="A15" s="692" t="s">
        <v>676</v>
      </c>
      <c r="B15" s="686" t="s">
        <v>713</v>
      </c>
      <c r="C15" s="687">
        <v>2</v>
      </c>
      <c r="D15" s="688">
        <v>2</v>
      </c>
      <c r="E15" s="688">
        <v>2</v>
      </c>
      <c r="F15" s="688">
        <v>2</v>
      </c>
      <c r="G15" s="688">
        <v>2</v>
      </c>
      <c r="H15" s="689">
        <v>3</v>
      </c>
      <c r="I15" s="689">
        <v>2</v>
      </c>
      <c r="K15" s="701"/>
      <c r="L15" s="701"/>
    </row>
    <row r="16" spans="1:20" ht="13.5" customHeight="1">
      <c r="A16" s="692" t="s">
        <v>676</v>
      </c>
      <c r="B16" s="686" t="s">
        <v>714</v>
      </c>
      <c r="C16" s="687">
        <v>1</v>
      </c>
      <c r="D16" s="688">
        <v>1</v>
      </c>
      <c r="E16" s="688">
        <v>1</v>
      </c>
      <c r="F16" s="688">
        <v>1</v>
      </c>
      <c r="G16" s="688">
        <v>1</v>
      </c>
      <c r="H16" s="689">
        <v>3</v>
      </c>
      <c r="I16" s="689">
        <v>4</v>
      </c>
      <c r="K16" s="701"/>
      <c r="L16" s="701"/>
      <c r="M16" s="701"/>
      <c r="N16" s="701"/>
      <c r="O16" s="701"/>
    </row>
    <row r="17" spans="1:22" ht="13.5" customHeight="1">
      <c r="A17" s="692" t="s">
        <v>676</v>
      </c>
      <c r="B17" s="686" t="s">
        <v>715</v>
      </c>
      <c r="C17" s="687">
        <v>1</v>
      </c>
      <c r="D17" s="688">
        <v>3</v>
      </c>
      <c r="E17" s="688">
        <v>3</v>
      </c>
      <c r="F17" s="688">
        <v>3</v>
      </c>
      <c r="G17" s="688">
        <v>0</v>
      </c>
      <c r="H17" s="689">
        <v>4</v>
      </c>
      <c r="I17" s="689">
        <v>5</v>
      </c>
      <c r="K17" s="701"/>
      <c r="L17" s="701"/>
      <c r="M17" s="701"/>
      <c r="N17" s="701"/>
      <c r="O17" s="701"/>
    </row>
    <row r="18" spans="1:22" ht="25.5">
      <c r="A18" s="692" t="s">
        <v>676</v>
      </c>
      <c r="B18" s="686" t="s">
        <v>716</v>
      </c>
      <c r="C18" s="687">
        <v>30</v>
      </c>
      <c r="D18" s="688">
        <v>33</v>
      </c>
      <c r="E18" s="688">
        <v>26</v>
      </c>
      <c r="F18" s="688">
        <v>33</v>
      </c>
      <c r="G18" s="688">
        <v>44</v>
      </c>
      <c r="H18" s="689">
        <v>98</v>
      </c>
      <c r="I18" s="689">
        <v>116</v>
      </c>
      <c r="K18" s="700" t="s">
        <v>732</v>
      </c>
      <c r="L18" s="701" t="s">
        <v>745</v>
      </c>
      <c r="M18" s="701"/>
      <c r="N18" s="701"/>
      <c r="O18" s="701"/>
      <c r="P18" s="2345" t="str">
        <f>L18</f>
        <v xml:space="preserve">ALIMENTOS Y BEBIDAS </v>
      </c>
      <c r="Q18" s="2345"/>
      <c r="R18" s="2345"/>
      <c r="S18" s="2345"/>
      <c r="T18" s="2345"/>
      <c r="U18" s="2345"/>
      <c r="V18" s="2345"/>
    </row>
    <row r="19" spans="1:22" ht="13.5" customHeight="1">
      <c r="A19" s="692" t="s">
        <v>676</v>
      </c>
      <c r="B19" s="686" t="s">
        <v>717</v>
      </c>
      <c r="C19" s="687">
        <v>0</v>
      </c>
      <c r="D19" s="688">
        <v>0</v>
      </c>
      <c r="E19" s="688">
        <v>0</v>
      </c>
      <c r="F19" s="688">
        <v>0</v>
      </c>
      <c r="G19" s="688">
        <v>1</v>
      </c>
      <c r="H19" s="689">
        <v>1</v>
      </c>
      <c r="I19" s="689">
        <v>2</v>
      </c>
      <c r="K19" s="701"/>
      <c r="L19" s="701"/>
      <c r="M19" s="701"/>
      <c r="N19" s="1990" t="s">
        <v>1194</v>
      </c>
      <c r="O19" s="701"/>
    </row>
    <row r="20" spans="1:22" ht="25.5">
      <c r="A20" s="692" t="s">
        <v>676</v>
      </c>
      <c r="B20" s="686" t="s">
        <v>718</v>
      </c>
      <c r="C20" s="687">
        <v>4</v>
      </c>
      <c r="D20" s="688">
        <v>5</v>
      </c>
      <c r="E20" s="688">
        <v>4</v>
      </c>
      <c r="F20" s="688">
        <v>4</v>
      </c>
      <c r="G20" s="688">
        <v>4</v>
      </c>
      <c r="H20" s="689">
        <v>4</v>
      </c>
      <c r="I20" s="689">
        <v>4</v>
      </c>
      <c r="K20" s="700" t="s">
        <v>742</v>
      </c>
      <c r="L20" s="701" t="s">
        <v>744</v>
      </c>
      <c r="N20" s="2026">
        <v>2015</v>
      </c>
      <c r="O20" s="701"/>
    </row>
    <row r="21" spans="1:22" ht="25.5">
      <c r="A21" s="692" t="s">
        <v>676</v>
      </c>
      <c r="B21" s="686" t="s">
        <v>719</v>
      </c>
      <c r="C21" s="687">
        <v>1</v>
      </c>
      <c r="D21" s="688">
        <v>1</v>
      </c>
      <c r="E21" s="688">
        <v>1</v>
      </c>
      <c r="F21" s="688">
        <v>1</v>
      </c>
      <c r="G21" s="688">
        <v>1</v>
      </c>
      <c r="H21" s="689">
        <v>3</v>
      </c>
      <c r="I21" s="689">
        <v>3</v>
      </c>
      <c r="K21" s="702" t="s">
        <v>702</v>
      </c>
      <c r="L21" s="703">
        <v>279</v>
      </c>
      <c r="N21" s="2021">
        <v>293</v>
      </c>
      <c r="O21" s="2021" t="s">
        <v>702</v>
      </c>
    </row>
    <row r="22" spans="1:22" ht="25.5">
      <c r="A22" s="692" t="s">
        <v>676</v>
      </c>
      <c r="B22" s="686" t="s">
        <v>720</v>
      </c>
      <c r="C22" s="687">
        <v>10</v>
      </c>
      <c r="D22" s="688">
        <v>11</v>
      </c>
      <c r="E22" s="688">
        <v>8</v>
      </c>
      <c r="F22" s="688">
        <v>6</v>
      </c>
      <c r="G22" s="688">
        <v>5</v>
      </c>
      <c r="H22" s="689">
        <v>3</v>
      </c>
      <c r="I22" s="689">
        <v>3</v>
      </c>
      <c r="K22" s="702" t="s">
        <v>703</v>
      </c>
      <c r="L22" s="703">
        <v>320</v>
      </c>
      <c r="N22" s="2021">
        <v>356</v>
      </c>
      <c r="O22" s="2021" t="s">
        <v>703</v>
      </c>
    </row>
    <row r="23" spans="1:22" ht="25.5">
      <c r="A23" s="692" t="s">
        <v>676</v>
      </c>
      <c r="B23" s="686" t="s">
        <v>721</v>
      </c>
      <c r="C23" s="687">
        <v>29</v>
      </c>
      <c r="D23" s="688">
        <v>33</v>
      </c>
      <c r="E23" s="688">
        <v>28</v>
      </c>
      <c r="F23" s="688">
        <v>33</v>
      </c>
      <c r="G23" s="688">
        <v>32</v>
      </c>
      <c r="H23" s="689">
        <v>27</v>
      </c>
      <c r="I23" s="689">
        <v>27</v>
      </c>
      <c r="K23" s="702" t="s">
        <v>704</v>
      </c>
      <c r="L23" s="703">
        <v>568</v>
      </c>
      <c r="N23" s="2021">
        <v>578</v>
      </c>
      <c r="O23" s="2021" t="s">
        <v>704</v>
      </c>
    </row>
    <row r="24" spans="1:22" ht="25.5">
      <c r="A24" s="692" t="s">
        <v>676</v>
      </c>
      <c r="B24" s="686" t="s">
        <v>722</v>
      </c>
      <c r="C24" s="687">
        <v>7</v>
      </c>
      <c r="D24" s="688">
        <v>12</v>
      </c>
      <c r="E24" s="688">
        <v>12</v>
      </c>
      <c r="F24" s="688">
        <v>13</v>
      </c>
      <c r="G24" s="688">
        <v>10</v>
      </c>
      <c r="H24" s="689">
        <v>5</v>
      </c>
      <c r="I24" s="689">
        <v>5</v>
      </c>
      <c r="K24" s="702" t="s">
        <v>705</v>
      </c>
      <c r="L24" s="703">
        <v>2149</v>
      </c>
      <c r="N24" s="2021">
        <v>2263</v>
      </c>
      <c r="O24" s="2021" t="s">
        <v>705</v>
      </c>
    </row>
    <row r="25" spans="1:22" ht="25.5">
      <c r="A25" s="692" t="s">
        <v>672</v>
      </c>
      <c r="B25" s="686" t="s">
        <v>723</v>
      </c>
      <c r="C25" s="687">
        <v>111</v>
      </c>
      <c r="D25" s="688">
        <v>131</v>
      </c>
      <c r="E25" s="688">
        <v>131</v>
      </c>
      <c r="F25" s="688">
        <v>148</v>
      </c>
      <c r="G25" s="688">
        <v>165</v>
      </c>
      <c r="H25" s="689">
        <v>187</v>
      </c>
      <c r="I25" s="689">
        <v>212</v>
      </c>
      <c r="K25" s="702" t="s">
        <v>57</v>
      </c>
      <c r="L25" s="703">
        <v>3316</v>
      </c>
      <c r="N25" s="1988">
        <f>SUM(N21:N24)</f>
        <v>3490</v>
      </c>
      <c r="O25" s="701"/>
    </row>
    <row r="26" spans="1:22" ht="25.5">
      <c r="A26" s="692" t="s">
        <v>672</v>
      </c>
      <c r="B26" s="686" t="s">
        <v>724</v>
      </c>
      <c r="C26" s="687">
        <v>127</v>
      </c>
      <c r="D26" s="688">
        <v>133</v>
      </c>
      <c r="E26" s="688">
        <v>103</v>
      </c>
      <c r="F26" s="688">
        <v>103</v>
      </c>
      <c r="G26" s="688">
        <v>103</v>
      </c>
      <c r="H26" s="689">
        <v>115</v>
      </c>
      <c r="I26" s="689">
        <v>114</v>
      </c>
      <c r="K26"/>
      <c r="L26"/>
      <c r="M26" s="701"/>
      <c r="N26" s="701"/>
      <c r="O26" s="701"/>
    </row>
    <row r="27" spans="1:22" ht="25.5">
      <c r="A27" s="692" t="s">
        <v>672</v>
      </c>
      <c r="B27" s="686" t="s">
        <v>725</v>
      </c>
      <c r="C27" s="687">
        <v>36</v>
      </c>
      <c r="D27" s="688">
        <v>48</v>
      </c>
      <c r="E27" s="688">
        <v>42</v>
      </c>
      <c r="F27" s="688">
        <v>47</v>
      </c>
      <c r="G27" s="688">
        <v>54</v>
      </c>
      <c r="H27" s="689">
        <v>63</v>
      </c>
      <c r="I27" s="689">
        <v>72</v>
      </c>
      <c r="K27"/>
      <c r="L27"/>
      <c r="M27" s="701"/>
      <c r="N27" s="701"/>
      <c r="O27" s="701"/>
    </row>
    <row r="28" spans="1:22" ht="25.5">
      <c r="A28" s="692" t="s">
        <v>672</v>
      </c>
      <c r="B28" s="686" t="s">
        <v>726</v>
      </c>
      <c r="C28" s="687">
        <v>182</v>
      </c>
      <c r="D28" s="688">
        <v>210</v>
      </c>
      <c r="E28" s="688">
        <v>188</v>
      </c>
      <c r="F28" s="688">
        <v>215</v>
      </c>
      <c r="G28" s="688">
        <v>242</v>
      </c>
      <c r="H28" s="689">
        <v>266</v>
      </c>
      <c r="I28" s="689">
        <v>281</v>
      </c>
      <c r="K28"/>
      <c r="L28"/>
      <c r="M28" s="701"/>
      <c r="N28" s="701"/>
      <c r="O28" s="701"/>
    </row>
    <row r="29" spans="1:22" ht="15">
      <c r="A29" s="692" t="s">
        <v>677</v>
      </c>
      <c r="B29" s="686" t="s">
        <v>727</v>
      </c>
      <c r="C29" s="687">
        <v>19</v>
      </c>
      <c r="D29" s="688">
        <v>19</v>
      </c>
      <c r="E29" s="688">
        <v>13</v>
      </c>
      <c r="F29" s="688">
        <v>14</v>
      </c>
      <c r="G29" s="688">
        <v>21</v>
      </c>
      <c r="H29" s="689">
        <v>23</v>
      </c>
      <c r="I29" s="689">
        <v>22</v>
      </c>
      <c r="K29"/>
      <c r="L29"/>
      <c r="M29" s="701"/>
      <c r="N29" s="701"/>
      <c r="O29" s="701"/>
    </row>
    <row r="30" spans="1:22" ht="15">
      <c r="A30" s="692" t="s">
        <v>677</v>
      </c>
      <c r="B30" s="686" t="s">
        <v>728</v>
      </c>
      <c r="C30" s="687">
        <v>29</v>
      </c>
      <c r="D30" s="688">
        <v>30</v>
      </c>
      <c r="E30" s="688">
        <v>26</v>
      </c>
      <c r="F30" s="688">
        <v>29</v>
      </c>
      <c r="G30" s="688">
        <v>47</v>
      </c>
      <c r="H30" s="689">
        <v>29</v>
      </c>
      <c r="I30" s="689">
        <v>28</v>
      </c>
      <c r="K30"/>
      <c r="L30"/>
      <c r="M30" s="701"/>
      <c r="N30" s="701"/>
      <c r="O30" s="701"/>
    </row>
    <row r="31" spans="1:22" ht="15">
      <c r="A31" s="692" t="s">
        <v>677</v>
      </c>
      <c r="B31" s="686" t="s">
        <v>729</v>
      </c>
      <c r="C31" s="687">
        <v>70</v>
      </c>
      <c r="D31" s="688">
        <v>99</v>
      </c>
      <c r="E31" s="688">
        <v>82</v>
      </c>
      <c r="F31" s="688">
        <v>35</v>
      </c>
      <c r="G31" s="688">
        <v>30</v>
      </c>
      <c r="H31" s="689">
        <v>48</v>
      </c>
      <c r="I31" s="689">
        <v>51</v>
      </c>
      <c r="K31"/>
      <c r="L31"/>
      <c r="M31" s="701"/>
      <c r="N31" s="701"/>
      <c r="O31" s="701"/>
    </row>
    <row r="32" spans="1:22" ht="13.5" customHeight="1">
      <c r="A32" s="693" t="s">
        <v>675</v>
      </c>
      <c r="B32" s="686" t="s">
        <v>730</v>
      </c>
      <c r="C32" s="687">
        <v>8</v>
      </c>
      <c r="D32" s="688">
        <v>9</v>
      </c>
      <c r="E32" s="688">
        <v>7</v>
      </c>
      <c r="F32" s="688">
        <v>6</v>
      </c>
      <c r="G32" s="688">
        <v>7</v>
      </c>
      <c r="H32" s="689">
        <v>0</v>
      </c>
      <c r="I32" s="689">
        <v>0</v>
      </c>
      <c r="K32" s="694" t="s">
        <v>678</v>
      </c>
      <c r="L32" s="701"/>
      <c r="M32" s="701"/>
      <c r="N32" s="701"/>
      <c r="O32" s="701"/>
    </row>
    <row r="33" spans="1:17" ht="13.5" customHeight="1">
      <c r="A33" s="693" t="s">
        <v>675</v>
      </c>
      <c r="B33" s="686" t="s">
        <v>731</v>
      </c>
      <c r="C33" s="687">
        <v>5</v>
      </c>
      <c r="D33" s="688">
        <v>3</v>
      </c>
      <c r="E33" s="688">
        <v>4</v>
      </c>
      <c r="F33" s="688">
        <v>4</v>
      </c>
      <c r="G33" s="688">
        <v>4</v>
      </c>
      <c r="H33" s="689">
        <v>0</v>
      </c>
      <c r="I33" s="687">
        <v>0</v>
      </c>
      <c r="K33" s="701"/>
      <c r="L33" s="701"/>
      <c r="M33" s="701"/>
      <c r="N33" s="701"/>
      <c r="O33" s="701"/>
    </row>
    <row r="34" spans="1:17" s="695" customFormat="1" ht="13.5" customHeight="1">
      <c r="B34" s="695" t="s">
        <v>733</v>
      </c>
      <c r="C34" s="696">
        <f t="shared" ref="C34:I34" si="0">SUM(C3:C33)</f>
        <v>2533</v>
      </c>
      <c r="D34" s="696">
        <f t="shared" si="0"/>
        <v>3014</v>
      </c>
      <c r="E34" s="696">
        <f t="shared" si="0"/>
        <v>2719</v>
      </c>
      <c r="F34" s="696">
        <f t="shared" si="0"/>
        <v>2924</v>
      </c>
      <c r="G34" s="696">
        <f t="shared" si="0"/>
        <v>3514</v>
      </c>
      <c r="H34" s="696">
        <f t="shared" si="0"/>
        <v>4488</v>
      </c>
      <c r="I34" s="696">
        <f t="shared" si="0"/>
        <v>4909</v>
      </c>
      <c r="K34" s="701"/>
      <c r="L34" s="701"/>
      <c r="M34" s="701"/>
      <c r="N34" s="701"/>
      <c r="O34" s="701"/>
    </row>
    <row r="35" spans="1:17" ht="13.5" customHeight="1">
      <c r="K35" s="2232" t="s">
        <v>1245</v>
      </c>
      <c r="L35" s="701"/>
      <c r="M35" s="701"/>
      <c r="N35" s="701"/>
      <c r="O35" s="701"/>
    </row>
    <row r="36" spans="1:17" ht="13.5" customHeight="1">
      <c r="B36" s="694" t="s">
        <v>678</v>
      </c>
      <c r="C36" s="123"/>
      <c r="D36" s="123"/>
      <c r="E36" s="123"/>
      <c r="F36" s="123"/>
      <c r="G36" s="123"/>
      <c r="H36" s="123"/>
      <c r="I36" s="123"/>
      <c r="K36" s="2230" t="s">
        <v>225</v>
      </c>
      <c r="L36" s="2230" t="s">
        <v>220</v>
      </c>
      <c r="M36" s="2230" t="s">
        <v>1238</v>
      </c>
      <c r="N36" s="2230" t="s">
        <v>1239</v>
      </c>
      <c r="O36" s="2230" t="s">
        <v>1240</v>
      </c>
      <c r="P36" s="2230" t="s">
        <v>1241</v>
      </c>
      <c r="Q36" s="2230" t="s">
        <v>34</v>
      </c>
    </row>
    <row r="37" spans="1:17" ht="13.5" customHeight="1">
      <c r="K37" s="2229" t="s">
        <v>10</v>
      </c>
      <c r="L37" s="2229">
        <v>34</v>
      </c>
      <c r="M37" s="2229">
        <v>679</v>
      </c>
      <c r="N37" s="2229">
        <v>1488</v>
      </c>
      <c r="O37" s="2229">
        <v>2414</v>
      </c>
      <c r="P37" s="2229">
        <v>38</v>
      </c>
      <c r="Q37" s="2229">
        <v>4653</v>
      </c>
    </row>
    <row r="38" spans="1:17" ht="13.5" customHeight="1">
      <c r="K38" s="2229" t="s">
        <v>341</v>
      </c>
      <c r="L38" s="2229">
        <v>9</v>
      </c>
      <c r="M38" s="2229">
        <v>89</v>
      </c>
      <c r="N38" s="2229">
        <v>182</v>
      </c>
      <c r="O38" s="2229">
        <v>308</v>
      </c>
      <c r="P38" s="2229">
        <v>3</v>
      </c>
      <c r="Q38" s="2229">
        <v>591</v>
      </c>
    </row>
    <row r="39" spans="1:17" ht="30">
      <c r="K39" s="2229" t="s">
        <v>1242</v>
      </c>
      <c r="L39" s="2231">
        <f>L38/L37</f>
        <v>0.26470588235294118</v>
      </c>
      <c r="M39" s="2231">
        <f t="shared" ref="M39:Q39" si="1">M38/M37</f>
        <v>0.13107511045655376</v>
      </c>
      <c r="N39" s="2231">
        <f t="shared" si="1"/>
        <v>0.12231182795698925</v>
      </c>
      <c r="O39" s="2231">
        <f t="shared" si="1"/>
        <v>0.12758906379453189</v>
      </c>
      <c r="P39" s="2231">
        <f t="shared" si="1"/>
        <v>7.8947368421052627E-2</v>
      </c>
      <c r="Q39" s="2231">
        <f t="shared" si="1"/>
        <v>0.12701482914248871</v>
      </c>
    </row>
    <row r="40" spans="1:17" ht="31.5" customHeight="1">
      <c r="K40" s="2228" t="s">
        <v>1243</v>
      </c>
      <c r="L40" s="2346" t="s">
        <v>1244</v>
      </c>
      <c r="M40" s="2346"/>
      <c r="N40" s="2346"/>
      <c r="O40" s="2346"/>
      <c r="P40" s="2346"/>
      <c r="Q40" s="2346"/>
    </row>
    <row r="41" spans="1:17" ht="13.5" customHeight="1">
      <c r="K41" s="701"/>
      <c r="L41" s="701"/>
    </row>
    <row r="42" spans="1:17" ht="13.5" customHeight="1">
      <c r="K42" s="701"/>
      <c r="L42" s="701"/>
    </row>
    <row r="43" spans="1:17" ht="13.5" customHeight="1">
      <c r="K43" s="701"/>
      <c r="L43" s="701"/>
    </row>
    <row r="44" spans="1:17" ht="13.5" customHeight="1">
      <c r="K44" s="701"/>
      <c r="L44" s="701"/>
    </row>
    <row r="45" spans="1:17" ht="13.5" customHeight="1">
      <c r="K45" s="701"/>
      <c r="L45" s="701"/>
    </row>
    <row r="46" spans="1:17" ht="13.5" customHeight="1">
      <c r="K46" s="701"/>
      <c r="L46" s="701"/>
    </row>
    <row r="47" spans="1:17" ht="13.5" customHeight="1">
      <c r="K47" s="701"/>
      <c r="L47" s="701"/>
    </row>
    <row r="48" spans="1:17" ht="13.5" customHeight="1">
      <c r="K48" s="701"/>
      <c r="L48" s="701"/>
    </row>
    <row r="49" spans="11:12" ht="13.5" customHeight="1">
      <c r="K49" s="701"/>
      <c r="L49" s="701"/>
    </row>
    <row r="50" spans="11:12" ht="13.5" customHeight="1">
      <c r="K50" s="701"/>
      <c r="L50" s="701"/>
    </row>
    <row r="51" spans="11:12" ht="13.5" customHeight="1">
      <c r="K51" s="701"/>
      <c r="L51" s="701"/>
    </row>
    <row r="52" spans="11:12" ht="13.5" customHeight="1">
      <c r="K52" s="701"/>
      <c r="L52" s="701"/>
    </row>
    <row r="53" spans="11:12" ht="13.5" customHeight="1">
      <c r="K53" s="701"/>
      <c r="L53" s="701"/>
    </row>
    <row r="54" spans="11:12" ht="13.5" customHeight="1">
      <c r="K54" s="701"/>
      <c r="L54" s="701"/>
    </row>
    <row r="55" spans="11:12" ht="13.5" customHeight="1">
      <c r="K55" s="701"/>
      <c r="L55" s="701"/>
    </row>
    <row r="56" spans="11:12" ht="13.5" customHeight="1">
      <c r="K56" s="701"/>
      <c r="L56" s="701"/>
    </row>
    <row r="57" spans="11:12" ht="13.5" customHeight="1">
      <c r="K57" s="701"/>
      <c r="L57" s="701"/>
    </row>
    <row r="58" spans="11:12" ht="13.5" customHeight="1">
      <c r="K58" s="701"/>
      <c r="L58" s="701"/>
    </row>
    <row r="59" spans="11:12" ht="13.5" customHeight="1">
      <c r="K59" s="701"/>
      <c r="L59" s="701"/>
    </row>
  </sheetData>
  <mergeCells count="2">
    <mergeCell ref="P18:V18"/>
    <mergeCell ref="L40:Q40"/>
  </mergeCells>
  <hyperlinks>
    <hyperlink ref="L40" r:id="rId3"/>
  </hyperlinks>
  <printOptions horizontalCentered="1"/>
  <pageMargins left="0.5" right="0.5" top="0.2" bottom="0.5" header="0" footer="0"/>
  <pageSetup paperSize="9" scale="83" orientation="landscape" r:id="rId4"/>
  <drawing r:id="rId5"/>
  <tableParts count="1">
    <tablePart r:id="rId6"/>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10"/>
  <sheetViews>
    <sheetView workbookViewId="0">
      <selection activeCell="C10" sqref="C10"/>
    </sheetView>
  </sheetViews>
  <sheetFormatPr baseColWidth="10" defaultRowHeight="15"/>
  <cols>
    <col min="1" max="1" width="2.28515625" style="296" customWidth="1"/>
    <col min="2" max="2" width="14.7109375" customWidth="1"/>
    <col min="3" max="3" width="33.85546875" customWidth="1"/>
    <col min="4" max="10" width="5.5703125" customWidth="1"/>
    <col min="11" max="11" width="5" bestFit="1" customWidth="1"/>
    <col min="12" max="12" width="13.28515625" bestFit="1" customWidth="1"/>
  </cols>
  <sheetData>
    <row r="1" spans="1:13" s="2" customFormat="1" ht="39" thickBot="1">
      <c r="A1" s="1217">
        <v>3</v>
      </c>
      <c r="B1" s="2347" t="s">
        <v>310</v>
      </c>
      <c r="C1" s="1218" t="s">
        <v>311</v>
      </c>
      <c r="D1" s="1218">
        <v>2008</v>
      </c>
      <c r="E1" s="1218">
        <v>2009</v>
      </c>
      <c r="F1" s="1218">
        <v>2010</v>
      </c>
      <c r="G1" s="1218">
        <v>2011</v>
      </c>
      <c r="H1" s="1218">
        <v>2012</v>
      </c>
      <c r="I1" s="1218">
        <v>2013</v>
      </c>
      <c r="J1" s="1219">
        <v>2014</v>
      </c>
      <c r="K1" s="1220">
        <v>2015</v>
      </c>
      <c r="L1" s="1221" t="s">
        <v>911</v>
      </c>
      <c r="M1" s="115" t="s">
        <v>912</v>
      </c>
    </row>
    <row r="2" spans="1:13">
      <c r="B2" s="2348"/>
      <c r="C2" s="661" t="s">
        <v>672</v>
      </c>
      <c r="D2" s="1252">
        <v>456</v>
      </c>
      <c r="E2" s="1253">
        <v>522</v>
      </c>
      <c r="F2" s="1253">
        <v>464</v>
      </c>
      <c r="G2" s="1253">
        <v>513</v>
      </c>
      <c r="H2" s="1253">
        <v>564</v>
      </c>
      <c r="I2" s="1253">
        <v>631</v>
      </c>
      <c r="J2" s="1253">
        <v>679</v>
      </c>
      <c r="K2" s="1991">
        <v>721</v>
      </c>
      <c r="L2" s="523">
        <f>K2/$K$8</f>
        <v>0.13788487282463185</v>
      </c>
      <c r="M2" s="6">
        <f>K2/J2-1</f>
        <v>6.1855670103092786E-2</v>
      </c>
    </row>
    <row r="3" spans="1:13">
      <c r="B3" s="2348"/>
      <c r="C3" s="661" t="s">
        <v>673</v>
      </c>
      <c r="D3" s="1252">
        <v>1435</v>
      </c>
      <c r="E3" s="1253">
        <v>1755</v>
      </c>
      <c r="F3" s="1253">
        <v>1576</v>
      </c>
      <c r="G3" s="1253">
        <v>1752</v>
      </c>
      <c r="H3" s="1253">
        <v>2245</v>
      </c>
      <c r="I3" s="1253">
        <v>3021</v>
      </c>
      <c r="J3" s="1253">
        <v>3316</v>
      </c>
      <c r="K3" s="1991">
        <v>3490</v>
      </c>
      <c r="L3" s="523">
        <f t="shared" ref="L3:L7" si="0">K3/$K$8</f>
        <v>0.66743163128705296</v>
      </c>
      <c r="M3" s="6">
        <f t="shared" ref="M3:M8" si="1">K3/J3-1</f>
        <v>5.2472858866103644E-2</v>
      </c>
    </row>
    <row r="4" spans="1:13">
      <c r="B4" s="2348"/>
      <c r="C4" s="661" t="s">
        <v>674</v>
      </c>
      <c r="D4" s="1252">
        <v>426</v>
      </c>
      <c r="E4" s="1253">
        <v>476</v>
      </c>
      <c r="F4" s="1253">
        <v>462</v>
      </c>
      <c r="G4" s="1253">
        <v>475</v>
      </c>
      <c r="H4" s="1253">
        <v>496</v>
      </c>
      <c r="I4" s="1253">
        <v>585</v>
      </c>
      <c r="J4" s="1253">
        <v>642</v>
      </c>
      <c r="K4" s="1991">
        <v>726</v>
      </c>
      <c r="L4" s="523">
        <f t="shared" si="0"/>
        <v>0.13884107860011474</v>
      </c>
      <c r="M4" s="6">
        <f t="shared" si="1"/>
        <v>0.13084112149532712</v>
      </c>
    </row>
    <row r="5" spans="1:13">
      <c r="B5" s="2348"/>
      <c r="C5" s="661" t="s">
        <v>675</v>
      </c>
      <c r="D5" s="1252">
        <v>13</v>
      </c>
      <c r="E5" s="1253">
        <v>12</v>
      </c>
      <c r="F5" s="1253">
        <v>11</v>
      </c>
      <c r="G5" s="1253">
        <v>10</v>
      </c>
      <c r="H5" s="1253">
        <v>0</v>
      </c>
      <c r="I5" s="1253">
        <v>0</v>
      </c>
      <c r="J5" s="1253">
        <v>0</v>
      </c>
      <c r="K5" s="1991">
        <v>0</v>
      </c>
      <c r="L5" s="523">
        <f t="shared" si="0"/>
        <v>0</v>
      </c>
      <c r="M5" s="6"/>
    </row>
    <row r="6" spans="1:13">
      <c r="B6" s="2348"/>
      <c r="C6" s="661" t="s">
        <v>676</v>
      </c>
      <c r="D6" s="1252">
        <v>85</v>
      </c>
      <c r="E6" s="1253">
        <v>101</v>
      </c>
      <c r="F6" s="1253">
        <v>85</v>
      </c>
      <c r="G6" s="1253">
        <v>96</v>
      </c>
      <c r="H6" s="1253">
        <v>100</v>
      </c>
      <c r="I6" s="1253">
        <v>151</v>
      </c>
      <c r="J6" s="1253">
        <v>171</v>
      </c>
      <c r="K6" s="1991">
        <v>189</v>
      </c>
      <c r="L6" s="523">
        <f t="shared" si="0"/>
        <v>3.614457831325301E-2</v>
      </c>
      <c r="M6" s="6">
        <f t="shared" si="1"/>
        <v>0.10526315789473695</v>
      </c>
    </row>
    <row r="7" spans="1:13" ht="15.75" thickBot="1">
      <c r="B7" s="2349"/>
      <c r="C7" s="661" t="s">
        <v>677</v>
      </c>
      <c r="D7" s="1252">
        <v>118</v>
      </c>
      <c r="E7" s="1253">
        <v>148</v>
      </c>
      <c r="F7" s="1253">
        <v>121</v>
      </c>
      <c r="G7" s="1253">
        <v>78</v>
      </c>
      <c r="H7" s="1253">
        <v>98</v>
      </c>
      <c r="I7" s="1253">
        <v>100</v>
      </c>
      <c r="J7" s="1253">
        <v>101</v>
      </c>
      <c r="K7" s="1991">
        <v>103</v>
      </c>
      <c r="L7" s="523">
        <f t="shared" si="0"/>
        <v>1.969783897494741E-2</v>
      </c>
      <c r="M7" s="6">
        <f t="shared" si="1"/>
        <v>1.980198019801982E-2</v>
      </c>
    </row>
    <row r="8" spans="1:13" ht="15.75" thickBot="1">
      <c r="B8" s="2350"/>
      <c r="C8" s="301" t="s">
        <v>312</v>
      </c>
      <c r="D8" s="662">
        <f>SUM(D2:D7)</f>
        <v>2533</v>
      </c>
      <c r="E8" s="662">
        <f t="shared" ref="E8:K8" si="2">SUM(E2:E7)</f>
        <v>3014</v>
      </c>
      <c r="F8" s="662">
        <f t="shared" si="2"/>
        <v>2719</v>
      </c>
      <c r="G8" s="662">
        <f t="shared" si="2"/>
        <v>2924</v>
      </c>
      <c r="H8" s="662">
        <f t="shared" si="2"/>
        <v>3503</v>
      </c>
      <c r="I8" s="662">
        <f t="shared" si="2"/>
        <v>4488</v>
      </c>
      <c r="J8" s="662">
        <f t="shared" si="2"/>
        <v>4909</v>
      </c>
      <c r="K8" s="662">
        <f t="shared" si="2"/>
        <v>5229</v>
      </c>
      <c r="L8" s="302">
        <f>SUM(L2:L7)</f>
        <v>0.99999999999999989</v>
      </c>
      <c r="M8" s="6">
        <f t="shared" si="1"/>
        <v>6.5186392340598864E-2</v>
      </c>
    </row>
    <row r="9" spans="1:13">
      <c r="K9" s="6">
        <f>K8/J8-1</f>
        <v>6.5186392340598864E-2</v>
      </c>
    </row>
    <row r="10" spans="1:13">
      <c r="C10" s="2" t="s">
        <v>1195</v>
      </c>
    </row>
  </sheetData>
  <mergeCells count="1">
    <mergeCell ref="B1:B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6"/>
  <sheetViews>
    <sheetView workbookViewId="0">
      <selection activeCell="H8" sqref="H8"/>
    </sheetView>
  </sheetViews>
  <sheetFormatPr baseColWidth="10" defaultRowHeight="15"/>
  <cols>
    <col min="1" max="1" width="43" bestFit="1" customWidth="1"/>
    <col min="2" max="7" width="11.140625" customWidth="1"/>
  </cols>
  <sheetData>
    <row r="1" spans="1:7">
      <c r="B1" s="522">
        <v>2009</v>
      </c>
      <c r="C1" s="522">
        <v>2010</v>
      </c>
      <c r="D1" s="522">
        <v>2011</v>
      </c>
      <c r="E1" s="522">
        <v>2012</v>
      </c>
      <c r="F1" s="522">
        <v>2013</v>
      </c>
      <c r="G1" s="522">
        <v>2014</v>
      </c>
    </row>
    <row r="2" spans="1:7">
      <c r="A2" t="s">
        <v>337</v>
      </c>
      <c r="B2" s="522"/>
      <c r="C2" s="522"/>
      <c r="D2" s="522"/>
      <c r="E2" s="522"/>
      <c r="F2" s="522"/>
      <c r="G2" s="522">
        <v>30</v>
      </c>
    </row>
    <row r="3" spans="1:7">
      <c r="A3" t="s">
        <v>338</v>
      </c>
      <c r="B3" s="522"/>
      <c r="C3" s="522"/>
      <c r="D3" s="522"/>
      <c r="E3" s="522"/>
      <c r="F3" s="522"/>
      <c r="G3" s="522">
        <v>250</v>
      </c>
    </row>
    <row r="4" spans="1:7">
      <c r="A4" t="s">
        <v>339</v>
      </c>
      <c r="B4" s="522"/>
      <c r="C4" s="522"/>
      <c r="D4" s="522"/>
      <c r="E4" s="522"/>
      <c r="F4" s="522"/>
      <c r="G4" s="522">
        <v>2400</v>
      </c>
    </row>
    <row r="6" spans="1:7">
      <c r="A6" s="34" t="s">
        <v>340</v>
      </c>
      <c r="B6" s="34"/>
      <c r="C6" s="34"/>
      <c r="D6" s="34"/>
      <c r="E6" s="34"/>
      <c r="F6" s="34"/>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4"/>
  <sheetViews>
    <sheetView workbookViewId="0">
      <selection activeCell="B14" sqref="B14"/>
    </sheetView>
  </sheetViews>
  <sheetFormatPr baseColWidth="10" defaultRowHeight="12"/>
  <cols>
    <col min="1" max="1" width="2.28515625" style="306" customWidth="1"/>
    <col min="2" max="2" width="22.5703125" style="34" customWidth="1"/>
    <col min="3" max="3" width="17.28515625" style="34" bestFit="1" customWidth="1"/>
    <col min="4" max="4" width="14.140625" style="34" bestFit="1" customWidth="1"/>
    <col min="5" max="5" width="13.28515625" style="34" bestFit="1" customWidth="1"/>
    <col min="6" max="6" width="11.42578125" style="34"/>
    <col min="7" max="7" width="11.42578125" style="524"/>
    <col min="8" max="16384" width="11.42578125" style="34"/>
  </cols>
  <sheetData>
    <row r="1" spans="1:7" ht="12.75" thickBot="1"/>
    <row r="2" spans="1:7" ht="15.75" customHeight="1" thickBot="1">
      <c r="A2" s="306">
        <v>6</v>
      </c>
      <c r="B2" s="2351" t="s">
        <v>316</v>
      </c>
      <c r="C2" s="2354" t="s">
        <v>910</v>
      </c>
      <c r="D2" s="2355"/>
      <c r="E2" s="2355"/>
      <c r="F2" s="2356"/>
    </row>
    <row r="3" spans="1:7" ht="12.75" thickBot="1">
      <c r="B3" s="2352"/>
      <c r="C3" s="307" t="s">
        <v>314</v>
      </c>
      <c r="D3" s="308" t="s">
        <v>317</v>
      </c>
      <c r="E3" s="308" t="s">
        <v>318</v>
      </c>
      <c r="F3" s="309" t="s">
        <v>228</v>
      </c>
    </row>
    <row r="4" spans="1:7">
      <c r="B4" s="2352"/>
      <c r="C4" s="310">
        <v>2008</v>
      </c>
      <c r="D4" s="311">
        <v>2970</v>
      </c>
      <c r="E4" s="311">
        <v>1333</v>
      </c>
      <c r="F4" s="312">
        <f t="shared" ref="F4:F11" si="0">SUM(D4:E4)</f>
        <v>4303</v>
      </c>
      <c r="G4" s="524">
        <f>F4</f>
        <v>4303</v>
      </c>
    </row>
    <row r="5" spans="1:7">
      <c r="B5" s="2352"/>
      <c r="C5" s="313">
        <v>2009</v>
      </c>
      <c r="D5" s="314">
        <v>116</v>
      </c>
      <c r="E5" s="314">
        <v>119</v>
      </c>
      <c r="F5" s="315">
        <f t="shared" si="0"/>
        <v>235</v>
      </c>
      <c r="G5" s="524">
        <f>G4+F5</f>
        <v>4538</v>
      </c>
    </row>
    <row r="6" spans="1:7">
      <c r="B6" s="2352"/>
      <c r="C6" s="313">
        <v>2010</v>
      </c>
      <c r="D6" s="314">
        <v>133</v>
      </c>
      <c r="E6" s="314">
        <v>107</v>
      </c>
      <c r="F6" s="315">
        <f t="shared" si="0"/>
        <v>240</v>
      </c>
      <c r="G6" s="524">
        <f t="shared" ref="G6:G11" si="1">G5+F6</f>
        <v>4778</v>
      </c>
    </row>
    <row r="7" spans="1:7">
      <c r="B7" s="2352"/>
      <c r="C7" s="313">
        <v>2011</v>
      </c>
      <c r="D7" s="314">
        <v>131</v>
      </c>
      <c r="E7" s="314">
        <v>106</v>
      </c>
      <c r="F7" s="315">
        <f t="shared" si="0"/>
        <v>237</v>
      </c>
      <c r="G7" s="524">
        <f t="shared" si="1"/>
        <v>5015</v>
      </c>
    </row>
    <row r="8" spans="1:7">
      <c r="B8" s="2352"/>
      <c r="C8" s="313">
        <v>2012</v>
      </c>
      <c r="D8" s="314">
        <v>202</v>
      </c>
      <c r="E8" s="314">
        <v>176</v>
      </c>
      <c r="F8" s="315">
        <f t="shared" si="0"/>
        <v>378</v>
      </c>
      <c r="G8" s="524">
        <f t="shared" si="1"/>
        <v>5393</v>
      </c>
    </row>
    <row r="9" spans="1:7">
      <c r="B9" s="2352"/>
      <c r="C9" s="316">
        <v>2013</v>
      </c>
      <c r="D9" s="317">
        <v>135</v>
      </c>
      <c r="E9" s="317">
        <v>161</v>
      </c>
      <c r="F9" s="318">
        <f t="shared" si="0"/>
        <v>296</v>
      </c>
      <c r="G9" s="524">
        <f t="shared" si="1"/>
        <v>5689</v>
      </c>
    </row>
    <row r="10" spans="1:7">
      <c r="B10" s="2352"/>
      <c r="C10" s="1212">
        <v>2014</v>
      </c>
      <c r="D10" s="1213">
        <v>347</v>
      </c>
      <c r="E10" s="1213">
        <v>189</v>
      </c>
      <c r="F10" s="1214">
        <f t="shared" si="0"/>
        <v>536</v>
      </c>
      <c r="G10" s="1215">
        <f t="shared" si="1"/>
        <v>6225</v>
      </c>
    </row>
    <row r="11" spans="1:7" ht="12.75" thickBot="1">
      <c r="B11" s="2352"/>
      <c r="C11" s="1209">
        <v>2015</v>
      </c>
      <c r="D11" s="1210">
        <v>118</v>
      </c>
      <c r="E11" s="1210">
        <v>130</v>
      </c>
      <c r="F11" s="1211">
        <f t="shared" si="0"/>
        <v>248</v>
      </c>
      <c r="G11" s="1215">
        <f t="shared" si="1"/>
        <v>6473</v>
      </c>
    </row>
    <row r="12" spans="1:7" ht="12.75" thickBot="1">
      <c r="B12" s="2353"/>
      <c r="C12" s="319" t="s">
        <v>228</v>
      </c>
      <c r="D12" s="320">
        <f>SUM(D4:D11)</f>
        <v>4152</v>
      </c>
      <c r="E12" s="320">
        <f t="shared" ref="E12:F12" si="2">SUM(E4:E11)</f>
        <v>2321</v>
      </c>
      <c r="F12" s="320">
        <f t="shared" si="2"/>
        <v>6473</v>
      </c>
      <c r="G12" s="1215"/>
    </row>
    <row r="13" spans="1:7">
      <c r="D13" s="322">
        <f>D12/F12</f>
        <v>0.64143364745867448</v>
      </c>
      <c r="E13" s="322">
        <f>E12/F12</f>
        <v>0.35856635254132552</v>
      </c>
    </row>
    <row r="14" spans="1:7" ht="12.75">
      <c r="B14" s="2" t="s">
        <v>1195</v>
      </c>
    </row>
  </sheetData>
  <mergeCells count="2">
    <mergeCell ref="B2:B12"/>
    <mergeCell ref="C2:F2"/>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12"/>
  <sheetViews>
    <sheetView zoomScale="85" zoomScaleNormal="85" workbookViewId="0">
      <selection activeCell="B12" sqref="B12"/>
    </sheetView>
  </sheetViews>
  <sheetFormatPr baseColWidth="10" defaultRowHeight="15"/>
  <cols>
    <col min="1" max="1" width="2.28515625" style="296" customWidth="1"/>
    <col min="2" max="2" width="16.85546875" customWidth="1"/>
    <col min="3" max="3" width="17.28515625" bestFit="1" customWidth="1"/>
    <col min="4" max="4" width="14.140625" bestFit="1" customWidth="1"/>
    <col min="5" max="5" width="13.28515625" style="514" bestFit="1" customWidth="1"/>
    <col min="6" max="6" width="11.42578125" style="514"/>
  </cols>
  <sheetData>
    <row r="1" spans="1:6" ht="15.75" thickBot="1"/>
    <row r="2" spans="1:6" ht="15.75" thickBot="1">
      <c r="A2" s="296">
        <v>5</v>
      </c>
      <c r="B2" s="2347" t="s">
        <v>683</v>
      </c>
      <c r="C2" s="304" t="s">
        <v>314</v>
      </c>
      <c r="D2" s="305" t="s">
        <v>315</v>
      </c>
    </row>
    <row r="3" spans="1:6">
      <c r="B3" s="2348"/>
      <c r="C3" s="300">
        <v>2008</v>
      </c>
      <c r="D3" s="1993">
        <v>7402</v>
      </c>
      <c r="E3" s="1222">
        <f>D3</f>
        <v>7402</v>
      </c>
    </row>
    <row r="4" spans="1:6">
      <c r="B4" s="2348"/>
      <c r="C4" s="303">
        <v>2009</v>
      </c>
      <c r="D4" s="1994">
        <v>517</v>
      </c>
      <c r="E4" s="1222">
        <f t="shared" ref="E4:E10" si="0">E3+D4</f>
        <v>7919</v>
      </c>
      <c r="F4" s="525">
        <f t="shared" ref="F4:F10" si="1">E4/E3-1</f>
        <v>6.9845987570926749E-2</v>
      </c>
    </row>
    <row r="5" spans="1:6">
      <c r="B5" s="2348"/>
      <c r="C5" s="303">
        <v>2010</v>
      </c>
      <c r="D5" s="1994">
        <v>673</v>
      </c>
      <c r="E5" s="1222">
        <f t="shared" si="0"/>
        <v>8592</v>
      </c>
      <c r="F5" s="525">
        <f t="shared" si="1"/>
        <v>8.4985477964389489E-2</v>
      </c>
    </row>
    <row r="6" spans="1:6">
      <c r="B6" s="2348"/>
      <c r="C6" s="303">
        <v>2011</v>
      </c>
      <c r="D6" s="1994">
        <v>732</v>
      </c>
      <c r="E6" s="1222">
        <f t="shared" si="0"/>
        <v>9324</v>
      </c>
      <c r="F6" s="525">
        <f t="shared" si="1"/>
        <v>8.5195530726257074E-2</v>
      </c>
    </row>
    <row r="7" spans="1:6">
      <c r="B7" s="2348"/>
      <c r="C7" s="303">
        <v>2012</v>
      </c>
      <c r="D7" s="1994">
        <v>1327</v>
      </c>
      <c r="E7" s="1222">
        <f t="shared" si="0"/>
        <v>10651</v>
      </c>
      <c r="F7" s="525">
        <f t="shared" si="1"/>
        <v>0.14232089232089229</v>
      </c>
    </row>
    <row r="8" spans="1:6">
      <c r="B8" s="2348"/>
      <c r="C8" s="303">
        <v>2013</v>
      </c>
      <c r="D8" s="1994">
        <v>1143</v>
      </c>
      <c r="E8" s="1222">
        <f t="shared" si="0"/>
        <v>11794</v>
      </c>
      <c r="F8" s="525">
        <f t="shared" si="1"/>
        <v>0.10731386724251246</v>
      </c>
    </row>
    <row r="9" spans="1:6">
      <c r="B9" s="2349"/>
      <c r="C9" s="303">
        <v>2014</v>
      </c>
      <c r="D9" s="1994">
        <v>1162</v>
      </c>
      <c r="E9" s="1222">
        <f t="shared" si="0"/>
        <v>12956</v>
      </c>
      <c r="F9" s="525">
        <f t="shared" si="1"/>
        <v>9.8524673562828458E-2</v>
      </c>
    </row>
    <row r="10" spans="1:6" ht="15.75" thickBot="1">
      <c r="B10" s="2349"/>
      <c r="C10" s="1216">
        <v>2015</v>
      </c>
      <c r="D10" s="1992">
        <v>1494</v>
      </c>
      <c r="E10" s="1222">
        <f t="shared" si="0"/>
        <v>14450</v>
      </c>
      <c r="F10" s="525">
        <f t="shared" si="1"/>
        <v>0.11531336832355676</v>
      </c>
    </row>
    <row r="11" spans="1:6" ht="15.75" thickBot="1">
      <c r="B11" s="2350"/>
      <c r="C11" s="304" t="s">
        <v>309</v>
      </c>
      <c r="D11" s="513">
        <f>SUM(D3:D10)</f>
        <v>14450</v>
      </c>
      <c r="E11" s="515"/>
    </row>
    <row r="12" spans="1:6">
      <c r="B12" s="2" t="s">
        <v>1195</v>
      </c>
    </row>
  </sheetData>
  <mergeCells count="1">
    <mergeCell ref="B2:B11"/>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H19"/>
  <sheetViews>
    <sheetView workbookViewId="0">
      <selection activeCell="B12" sqref="B12"/>
    </sheetView>
  </sheetViews>
  <sheetFormatPr baseColWidth="10" defaultRowHeight="12"/>
  <cols>
    <col min="1" max="1" width="2.28515625" style="306" customWidth="1"/>
    <col min="2" max="2" width="26" style="34" customWidth="1"/>
    <col min="3" max="3" width="17.28515625" style="34" bestFit="1" customWidth="1"/>
    <col min="4" max="4" width="14.140625" style="34" bestFit="1" customWidth="1"/>
    <col min="5" max="5" width="13.28515625" style="524" bestFit="1" customWidth="1"/>
    <col min="6" max="16384" width="11.42578125" style="34"/>
  </cols>
  <sheetData>
    <row r="1" spans="1:6" ht="24.75" thickBot="1">
      <c r="A1" s="306">
        <v>4</v>
      </c>
      <c r="B1" s="2357" t="s">
        <v>313</v>
      </c>
      <c r="C1" s="321" t="s">
        <v>314</v>
      </c>
      <c r="D1" s="660" t="s">
        <v>670</v>
      </c>
      <c r="E1" s="660" t="s">
        <v>671</v>
      </c>
    </row>
    <row r="2" spans="1:6">
      <c r="B2" s="2358"/>
      <c r="C2" s="310">
        <v>2008</v>
      </c>
      <c r="D2" s="745">
        <v>14804</v>
      </c>
      <c r="E2" s="745">
        <v>14804</v>
      </c>
    </row>
    <row r="3" spans="1:6">
      <c r="B3" s="2358"/>
      <c r="C3" s="313">
        <v>2009</v>
      </c>
      <c r="D3" s="746">
        <v>1034</v>
      </c>
      <c r="E3" s="746">
        <f>SUM(E2+D3)</f>
        <v>15838</v>
      </c>
      <c r="F3" s="322">
        <f t="shared" ref="F3:F9" si="0">E3/E2-1</f>
        <v>6.9845987570926749E-2</v>
      </c>
    </row>
    <row r="4" spans="1:6">
      <c r="B4" s="2358"/>
      <c r="C4" s="313">
        <v>2010</v>
      </c>
      <c r="D4" s="746">
        <v>1346</v>
      </c>
      <c r="E4" s="746">
        <f t="shared" ref="E4:E9" si="1">SUM(E3+D4)</f>
        <v>17184</v>
      </c>
      <c r="F4" s="322">
        <f t="shared" si="0"/>
        <v>8.4985477964389489E-2</v>
      </c>
    </row>
    <row r="5" spans="1:6">
      <c r="B5" s="2358"/>
      <c r="C5" s="313">
        <v>2011</v>
      </c>
      <c r="D5" s="746">
        <v>1464</v>
      </c>
      <c r="E5" s="746">
        <f t="shared" si="1"/>
        <v>18648</v>
      </c>
      <c r="F5" s="322">
        <f t="shared" si="0"/>
        <v>8.5195530726257074E-2</v>
      </c>
    </row>
    <row r="6" spans="1:6">
      <c r="B6" s="2358"/>
      <c r="C6" s="313">
        <v>2012</v>
      </c>
      <c r="D6" s="746">
        <v>2654</v>
      </c>
      <c r="E6" s="746">
        <f t="shared" si="1"/>
        <v>21302</v>
      </c>
      <c r="F6" s="322">
        <f t="shared" si="0"/>
        <v>0.14232089232089229</v>
      </c>
    </row>
    <row r="7" spans="1:6">
      <c r="B7" s="2358"/>
      <c r="C7" s="313">
        <v>2013</v>
      </c>
      <c r="D7" s="746">
        <v>2286</v>
      </c>
      <c r="E7" s="746">
        <f t="shared" si="1"/>
        <v>23588</v>
      </c>
      <c r="F7" s="322">
        <f t="shared" si="0"/>
        <v>0.10731386724251246</v>
      </c>
    </row>
    <row r="8" spans="1:6">
      <c r="B8" s="2359"/>
      <c r="C8" s="313">
        <v>2014</v>
      </c>
      <c r="D8" s="746">
        <v>2324</v>
      </c>
      <c r="E8" s="746">
        <f t="shared" si="1"/>
        <v>25912</v>
      </c>
      <c r="F8" s="322">
        <f t="shared" si="0"/>
        <v>9.8524673562828458E-2</v>
      </c>
    </row>
    <row r="9" spans="1:6" ht="12.75" thickBot="1">
      <c r="B9" s="2359"/>
      <c r="C9" s="1209">
        <v>2015</v>
      </c>
      <c r="D9" s="1254">
        <v>3188</v>
      </c>
      <c r="E9" s="746">
        <f t="shared" si="1"/>
        <v>29100</v>
      </c>
      <c r="F9" s="322">
        <f t="shared" si="0"/>
        <v>0.12303179993825264</v>
      </c>
    </row>
    <row r="10" spans="1:6" ht="12.75" thickBot="1">
      <c r="B10" s="2360"/>
      <c r="C10" s="321" t="s">
        <v>309</v>
      </c>
      <c r="D10" s="747">
        <f>SUM(D2:D9)</f>
        <v>29100</v>
      </c>
      <c r="E10" s="747"/>
    </row>
    <row r="11" spans="1:6">
      <c r="E11" s="34"/>
    </row>
    <row r="12" spans="1:6">
      <c r="B12" s="1263" t="s">
        <v>1195</v>
      </c>
      <c r="E12" s="659"/>
    </row>
    <row r="13" spans="1:6">
      <c r="F13" s="744"/>
    </row>
    <row r="19" spans="8:8">
      <c r="H19" s="1263" t="s">
        <v>1195</v>
      </c>
    </row>
  </sheetData>
  <mergeCells count="1">
    <mergeCell ref="B1:B10"/>
  </mergeCells>
  <pageMargins left="0.7" right="0.7" top="0.75" bottom="0.75" header="0.3" footer="0.3"/>
  <pageSetup orientation="portrait" verticalDpi="597"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
  <sheetViews>
    <sheetView workbookViewId="0">
      <selection activeCell="K11" sqref="K11"/>
    </sheetView>
  </sheetViews>
  <sheetFormatPr baseColWidth="10" defaultRowHeight="15"/>
  <cols>
    <col min="1" max="1" width="35.7109375" customWidth="1"/>
    <col min="2" max="3" width="10.5703125" bestFit="1" customWidth="1"/>
  </cols>
  <sheetData>
    <row r="1" spans="1:9">
      <c r="A1" t="s">
        <v>975</v>
      </c>
      <c r="C1" t="s">
        <v>976</v>
      </c>
    </row>
    <row r="2" spans="1:9">
      <c r="B2">
        <v>2007</v>
      </c>
      <c r="C2">
        <v>2008</v>
      </c>
      <c r="D2">
        <v>2009</v>
      </c>
      <c r="E2">
        <v>2010</v>
      </c>
      <c r="F2">
        <v>2011</v>
      </c>
      <c r="G2">
        <v>2012</v>
      </c>
      <c r="H2">
        <v>2013</v>
      </c>
      <c r="I2">
        <v>2014</v>
      </c>
    </row>
    <row r="3" spans="1:9" s="1258" customFormat="1" ht="12.75">
      <c r="A3" s="1258" t="s">
        <v>973</v>
      </c>
      <c r="B3" s="1259">
        <v>304888</v>
      </c>
      <c r="C3" s="1259">
        <v>321958</v>
      </c>
      <c r="D3" s="1259">
        <v>282441.99999999988</v>
      </c>
      <c r="E3" s="1259">
        <v>285059</v>
      </c>
      <c r="F3" s="1259">
        <v>263338.00000000006</v>
      </c>
      <c r="G3" s="1259">
        <v>308252.99999999994</v>
      </c>
      <c r="H3" s="1259">
        <v>310865.99999999983</v>
      </c>
      <c r="I3" s="1259">
        <v>321469</v>
      </c>
    </row>
    <row r="4" spans="1:9" s="1258" customFormat="1" ht="12.75">
      <c r="A4" s="1258" t="s">
        <v>221</v>
      </c>
      <c r="B4" s="1259">
        <v>224436.99999999991</v>
      </c>
      <c r="C4" s="1259">
        <v>235187.00000000006</v>
      </c>
      <c r="D4" s="1259">
        <v>226371.99999999956</v>
      </c>
      <c r="E4" s="1259">
        <v>250425.99999999997</v>
      </c>
      <c r="F4" s="1259">
        <v>266744.99999999994</v>
      </c>
      <c r="G4" s="1259">
        <v>287629.00000000006</v>
      </c>
      <c r="H4" s="1259">
        <v>318864.99999999994</v>
      </c>
      <c r="I4" s="1259">
        <v>312726</v>
      </c>
    </row>
    <row r="5" spans="1:9" ht="18.75">
      <c r="A5" s="1261" t="s">
        <v>975</v>
      </c>
      <c r="B5" s="1257">
        <f>SUM(B3:B4)</f>
        <v>529324.99999999988</v>
      </c>
      <c r="C5" s="1257">
        <f t="shared" ref="C5:I5" si="0">SUM(C3:C4)</f>
        <v>557145</v>
      </c>
      <c r="D5" s="1257">
        <f t="shared" si="0"/>
        <v>508813.99999999942</v>
      </c>
      <c r="E5" s="1257">
        <f t="shared" si="0"/>
        <v>535485</v>
      </c>
      <c r="F5" s="1257">
        <f t="shared" si="0"/>
        <v>530083</v>
      </c>
      <c r="G5" s="1257">
        <f t="shared" si="0"/>
        <v>595882</v>
      </c>
      <c r="H5" s="1257">
        <f t="shared" si="0"/>
        <v>629730.99999999977</v>
      </c>
      <c r="I5" s="1257">
        <f t="shared" si="0"/>
        <v>634195</v>
      </c>
    </row>
    <row r="6" spans="1:9" ht="18.75">
      <c r="A6" s="1262" t="s">
        <v>977</v>
      </c>
      <c r="B6" s="1260">
        <v>417853</v>
      </c>
      <c r="C6" s="1260">
        <v>471499</v>
      </c>
      <c r="D6" s="1260">
        <v>461865</v>
      </c>
      <c r="E6" s="1260">
        <v>474221</v>
      </c>
      <c r="F6" s="1260">
        <v>487378</v>
      </c>
      <c r="G6" s="1260">
        <v>533458</v>
      </c>
      <c r="H6" s="1260">
        <v>628958</v>
      </c>
      <c r="I6" s="1260">
        <v>703015</v>
      </c>
    </row>
    <row r="7" spans="1:9">
      <c r="A7" s="1263" t="s">
        <v>974</v>
      </c>
    </row>
  </sheetData>
  <pageMargins left="0.70866141732283472" right="0.70866141732283472" top="0.74803149606299213" bottom="0.74803149606299213" header="0.31496062992125984" footer="0.31496062992125984"/>
  <pageSetup scale="97" orientation="landscape" verticalDpi="597"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B1:L50"/>
  <sheetViews>
    <sheetView topLeftCell="B1" zoomScale="85" zoomScaleNormal="85" workbookViewId="0">
      <selection activeCell="G52" sqref="G52"/>
    </sheetView>
  </sheetViews>
  <sheetFormatPr baseColWidth="10" defaultColWidth="11.7109375" defaultRowHeight="15"/>
  <cols>
    <col min="1" max="1" width="4" customWidth="1"/>
    <col min="2" max="2" width="27.85546875" bestFit="1" customWidth="1"/>
    <col min="3" max="3" width="8.5703125" bestFit="1" customWidth="1"/>
    <col min="4" max="4" width="11.42578125" bestFit="1" customWidth="1"/>
    <col min="5" max="5" width="12.28515625" bestFit="1" customWidth="1"/>
    <col min="6" max="6" width="11.7109375" bestFit="1" customWidth="1"/>
    <col min="7" max="7" width="12.140625" bestFit="1" customWidth="1"/>
    <col min="8" max="8" width="13.42578125" customWidth="1"/>
    <col min="9" max="9" width="14.140625" customWidth="1"/>
    <col min="10" max="10" width="13.140625" bestFit="1" customWidth="1"/>
    <col min="11" max="11" width="8.85546875" bestFit="1" customWidth="1"/>
  </cols>
  <sheetData>
    <row r="1" spans="2:11" ht="38.25">
      <c r="B1" s="668" t="s">
        <v>909</v>
      </c>
      <c r="C1" s="669" t="s">
        <v>684</v>
      </c>
      <c r="D1" s="669" t="s">
        <v>685</v>
      </c>
      <c r="E1" s="669" t="s">
        <v>686</v>
      </c>
      <c r="F1" s="669" t="s">
        <v>687</v>
      </c>
      <c r="G1" s="669" t="s">
        <v>688</v>
      </c>
      <c r="H1" s="669" t="s">
        <v>1198</v>
      </c>
      <c r="I1" s="669" t="s">
        <v>689</v>
      </c>
      <c r="J1" s="669" t="s">
        <v>228</v>
      </c>
      <c r="K1" s="675" t="s">
        <v>908</v>
      </c>
    </row>
    <row r="2" spans="2:11">
      <c r="B2" s="668" t="s">
        <v>319</v>
      </c>
      <c r="C2" s="670">
        <v>0</v>
      </c>
      <c r="D2" s="670">
        <v>1</v>
      </c>
      <c r="E2" s="670">
        <v>0</v>
      </c>
      <c r="F2" s="670"/>
      <c r="G2" s="670">
        <v>0</v>
      </c>
      <c r="H2" s="670"/>
      <c r="I2" s="670">
        <v>0</v>
      </c>
      <c r="J2" s="670">
        <v>1</v>
      </c>
      <c r="K2" s="678">
        <f>'[1]Aloj_#_categorias'!$J2/$J$22</f>
        <v>1.3774104683195593E-3</v>
      </c>
    </row>
    <row r="3" spans="2:11">
      <c r="B3" s="668" t="s">
        <v>690</v>
      </c>
      <c r="C3" s="670">
        <v>0</v>
      </c>
      <c r="D3" s="670">
        <v>3</v>
      </c>
      <c r="E3" s="670">
        <v>1</v>
      </c>
      <c r="F3" s="670">
        <v>2</v>
      </c>
      <c r="G3" s="670">
        <v>0</v>
      </c>
      <c r="H3" s="670"/>
      <c r="I3" s="670">
        <v>0</v>
      </c>
      <c r="J3" s="670">
        <v>6</v>
      </c>
      <c r="K3" s="676">
        <f>'[1]Aloj_#_categorias'!$J3/$J$22</f>
        <v>8.2644628099173556E-3</v>
      </c>
    </row>
    <row r="4" spans="2:11">
      <c r="B4" s="668" t="s">
        <v>320</v>
      </c>
      <c r="C4" s="670">
        <v>0</v>
      </c>
      <c r="D4" s="670">
        <v>2</v>
      </c>
      <c r="E4" s="670">
        <v>1</v>
      </c>
      <c r="F4" s="670"/>
      <c r="G4" s="670">
        <v>0</v>
      </c>
      <c r="H4" s="670"/>
      <c r="I4" s="670">
        <v>0</v>
      </c>
      <c r="J4" s="670">
        <v>3</v>
      </c>
      <c r="K4" s="676">
        <f>'[1]Aloj_#_categorias'!$J4/$J$22</f>
        <v>4.1322314049586778E-3</v>
      </c>
    </row>
    <row r="5" spans="2:11" hidden="1">
      <c r="B5" s="668" t="s">
        <v>691</v>
      </c>
      <c r="C5" s="670">
        <v>0</v>
      </c>
      <c r="D5" s="670">
        <v>0</v>
      </c>
      <c r="E5" s="670">
        <v>0</v>
      </c>
      <c r="F5" s="670">
        <v>0</v>
      </c>
      <c r="G5" s="670">
        <v>0</v>
      </c>
      <c r="H5" s="670"/>
      <c r="I5" s="670">
        <v>0</v>
      </c>
      <c r="J5" s="670">
        <v>0</v>
      </c>
      <c r="K5" s="676">
        <f>'[1]Aloj_#_categorias'!$J5/$J$22</f>
        <v>0</v>
      </c>
    </row>
    <row r="6" spans="2:11" hidden="1">
      <c r="B6" s="668" t="s">
        <v>692</v>
      </c>
      <c r="C6" s="670">
        <v>0</v>
      </c>
      <c r="D6" s="670">
        <v>0</v>
      </c>
      <c r="E6" s="670">
        <v>0</v>
      </c>
      <c r="F6" s="670">
        <v>0</v>
      </c>
      <c r="G6" s="670">
        <v>0</v>
      </c>
      <c r="H6" s="670"/>
      <c r="I6" s="670">
        <v>0</v>
      </c>
      <c r="J6" s="670">
        <v>0</v>
      </c>
      <c r="K6" s="676">
        <f>'[1]Aloj_#_categorias'!$J6/$J$22</f>
        <v>0</v>
      </c>
    </row>
    <row r="7" spans="2:11" hidden="1">
      <c r="B7" s="668" t="s">
        <v>689</v>
      </c>
      <c r="C7" s="670">
        <v>0</v>
      </c>
      <c r="D7" s="670">
        <v>0</v>
      </c>
      <c r="E7" s="670">
        <v>0</v>
      </c>
      <c r="F7" s="670">
        <v>0</v>
      </c>
      <c r="G7" s="670">
        <v>0</v>
      </c>
      <c r="H7" s="670"/>
      <c r="I7" s="670">
        <v>0</v>
      </c>
      <c r="J7" s="670">
        <v>0</v>
      </c>
      <c r="K7" s="676">
        <f>'[1]Aloj_#_categorias'!$J7/$J$22</f>
        <v>0</v>
      </c>
    </row>
    <row r="8" spans="2:11" hidden="1">
      <c r="B8" s="668" t="s">
        <v>693</v>
      </c>
      <c r="C8" s="670">
        <v>0</v>
      </c>
      <c r="D8" s="670">
        <v>0</v>
      </c>
      <c r="E8" s="670">
        <v>0</v>
      </c>
      <c r="F8" s="670">
        <v>0</v>
      </c>
      <c r="G8" s="670">
        <v>0</v>
      </c>
      <c r="H8" s="670"/>
      <c r="I8" s="670">
        <v>0</v>
      </c>
      <c r="J8" s="670">
        <v>0</v>
      </c>
      <c r="K8" s="676">
        <f>'[1]Aloj_#_categorias'!$J8/$J$22</f>
        <v>0</v>
      </c>
    </row>
    <row r="9" spans="2:11">
      <c r="B9" s="668" t="s">
        <v>321</v>
      </c>
      <c r="C9" s="670">
        <v>0</v>
      </c>
      <c r="D9" s="670">
        <v>29</v>
      </c>
      <c r="E9" s="670">
        <v>88</v>
      </c>
      <c r="F9" s="670">
        <v>135</v>
      </c>
      <c r="G9" s="670">
        <v>0</v>
      </c>
      <c r="H9" s="670"/>
      <c r="I9" s="670">
        <v>0</v>
      </c>
      <c r="J9" s="670">
        <v>252</v>
      </c>
      <c r="K9" s="676">
        <f>'[1]Aloj_#_categorias'!$J9/$J$22</f>
        <v>0.34710743801652894</v>
      </c>
    </row>
    <row r="10" spans="2:11">
      <c r="B10" s="668" t="s">
        <v>694</v>
      </c>
      <c r="C10" s="670">
        <v>0</v>
      </c>
      <c r="D10" s="670">
        <v>10</v>
      </c>
      <c r="E10" s="670">
        <v>42</v>
      </c>
      <c r="F10" s="670">
        <v>115</v>
      </c>
      <c r="G10" s="670">
        <v>0</v>
      </c>
      <c r="H10" s="670"/>
      <c r="I10" s="670">
        <v>0</v>
      </c>
      <c r="J10" s="670">
        <v>167</v>
      </c>
      <c r="K10" s="676">
        <f>'[1]Aloj_#_categorias'!$J10/$J$22</f>
        <v>0.23002754820936638</v>
      </c>
    </row>
    <row r="11" spans="2:11">
      <c r="B11" s="668" t="s">
        <v>322</v>
      </c>
      <c r="C11" s="670">
        <v>0</v>
      </c>
      <c r="D11" s="670">
        <v>12</v>
      </c>
      <c r="E11" s="670">
        <v>12</v>
      </c>
      <c r="F11" s="670">
        <v>3</v>
      </c>
      <c r="G11" s="670">
        <v>0</v>
      </c>
      <c r="H11" s="670"/>
      <c r="I11" s="670">
        <v>0</v>
      </c>
      <c r="J11" s="670">
        <v>27</v>
      </c>
      <c r="K11" s="676">
        <f>'[1]Aloj_#_categorias'!$J11/$J$22</f>
        <v>3.71900826446281E-2</v>
      </c>
    </row>
    <row r="12" spans="2:11">
      <c r="B12" s="668" t="s">
        <v>695</v>
      </c>
      <c r="C12" s="670">
        <v>9</v>
      </c>
      <c r="D12" s="670">
        <v>18</v>
      </c>
      <c r="E12" s="670">
        <v>20</v>
      </c>
      <c r="F12" s="670">
        <v>18</v>
      </c>
      <c r="G12" s="670">
        <v>1</v>
      </c>
      <c r="H12" s="670"/>
      <c r="I12" s="670">
        <v>0</v>
      </c>
      <c r="J12" s="670">
        <v>66</v>
      </c>
      <c r="K12" s="676">
        <f>'[1]Aloj_#_categorias'!$J12/$J$22</f>
        <v>9.0909090909090912E-2</v>
      </c>
    </row>
    <row r="13" spans="2:11">
      <c r="B13" s="668" t="s">
        <v>696</v>
      </c>
      <c r="C13" s="670">
        <v>0</v>
      </c>
      <c r="D13" s="670">
        <v>3</v>
      </c>
      <c r="E13" s="670">
        <v>0</v>
      </c>
      <c r="F13" s="670">
        <v>0</v>
      </c>
      <c r="G13" s="670">
        <v>0</v>
      </c>
      <c r="H13" s="670"/>
      <c r="I13" s="670">
        <v>0</v>
      </c>
      <c r="J13" s="670">
        <v>3</v>
      </c>
      <c r="K13" s="678">
        <f>'[1]Aloj_#_categorias'!$J13/$J$22</f>
        <v>4.1322314049586778E-3</v>
      </c>
    </row>
    <row r="14" spans="2:11">
      <c r="B14" s="668" t="s">
        <v>323</v>
      </c>
      <c r="C14" s="670">
        <v>0</v>
      </c>
      <c r="D14" s="670">
        <v>1</v>
      </c>
      <c r="E14" s="670">
        <v>7</v>
      </c>
      <c r="F14" s="670">
        <v>12</v>
      </c>
      <c r="G14" s="670">
        <v>3</v>
      </c>
      <c r="H14" s="670"/>
      <c r="I14" s="670">
        <v>0</v>
      </c>
      <c r="J14" s="670">
        <v>23</v>
      </c>
      <c r="K14" s="676">
        <f>'[1]Aloj_#_categorias'!$J14/$J$22</f>
        <v>3.1680440771349863E-2</v>
      </c>
    </row>
    <row r="15" spans="2:11">
      <c r="B15" s="668" t="s">
        <v>697</v>
      </c>
      <c r="C15" s="670">
        <v>0</v>
      </c>
      <c r="D15" s="670">
        <v>10</v>
      </c>
      <c r="E15" s="670">
        <v>18</v>
      </c>
      <c r="F15" s="670">
        <v>13</v>
      </c>
      <c r="G15" s="670">
        <v>0</v>
      </c>
      <c r="H15" s="670"/>
      <c r="I15" s="670">
        <v>0</v>
      </c>
      <c r="J15" s="670">
        <v>41</v>
      </c>
      <c r="K15" s="676">
        <f>'[1]Aloj_#_categorias'!$J15/$J$22</f>
        <v>5.647382920110193E-2</v>
      </c>
    </row>
    <row r="16" spans="2:11" hidden="1">
      <c r="B16" s="668" t="s">
        <v>698</v>
      </c>
      <c r="C16" s="670">
        <v>0</v>
      </c>
      <c r="D16" s="670">
        <v>0</v>
      </c>
      <c r="E16" s="670">
        <v>0</v>
      </c>
      <c r="F16" s="670">
        <v>0</v>
      </c>
      <c r="G16" s="670">
        <v>0</v>
      </c>
      <c r="H16" s="670"/>
      <c r="I16" s="670">
        <v>0</v>
      </c>
      <c r="J16" s="670">
        <v>0</v>
      </c>
      <c r="K16" s="678">
        <f>'[1]Aloj_#_categorias'!$J16/$J$22</f>
        <v>0</v>
      </c>
    </row>
    <row r="17" spans="2:12">
      <c r="B17" s="668" t="s">
        <v>699</v>
      </c>
      <c r="C17" s="670">
        <v>0</v>
      </c>
      <c r="D17" s="670">
        <v>17</v>
      </c>
      <c r="E17" s="670">
        <v>34</v>
      </c>
      <c r="F17" s="670">
        <v>78</v>
      </c>
      <c r="G17" s="670">
        <v>0</v>
      </c>
      <c r="H17" s="670"/>
      <c r="I17" s="670">
        <v>0</v>
      </c>
      <c r="J17" s="670">
        <v>129</v>
      </c>
      <c r="K17" s="676">
        <f>'[1]Aloj_#_categorias'!$J17/$J$22</f>
        <v>0.17768595041322313</v>
      </c>
    </row>
    <row r="18" spans="2:12">
      <c r="B18" s="668" t="s">
        <v>967</v>
      </c>
      <c r="C18" s="670"/>
      <c r="D18" s="670"/>
      <c r="E18" s="670"/>
      <c r="F18" s="670"/>
      <c r="G18" s="670"/>
      <c r="H18" s="670">
        <v>5</v>
      </c>
      <c r="I18" s="670"/>
      <c r="J18" s="670">
        <v>5</v>
      </c>
      <c r="K18" s="676">
        <f>'[1]Aloj_#_categorias'!$J18/$J$22</f>
        <v>6.8870523415977963E-3</v>
      </c>
    </row>
    <row r="19" spans="2:12">
      <c r="B19" s="668" t="s">
        <v>1196</v>
      </c>
      <c r="C19" s="670"/>
      <c r="D19" s="670">
        <v>1</v>
      </c>
      <c r="E19" s="670"/>
      <c r="F19" s="670"/>
      <c r="G19" s="670"/>
      <c r="H19" s="670"/>
      <c r="I19" s="670"/>
      <c r="J19" s="670">
        <v>1</v>
      </c>
      <c r="K19" s="676">
        <f>'[1]Aloj_#_categorias'!$J19/$J$22</f>
        <v>1.3774104683195593E-3</v>
      </c>
    </row>
    <row r="20" spans="2:12">
      <c r="B20" s="668" t="s">
        <v>1197</v>
      </c>
      <c r="C20" s="670"/>
      <c r="D20" s="670">
        <v>1</v>
      </c>
      <c r="E20" s="670"/>
      <c r="F20" s="670"/>
      <c r="G20" s="670"/>
      <c r="H20" s="670"/>
      <c r="I20" s="670"/>
      <c r="J20" s="670">
        <v>1</v>
      </c>
      <c r="K20" s="676">
        <f>'[1]Aloj_#_categorias'!$J20/$J$22</f>
        <v>1.3774104683195593E-3</v>
      </c>
    </row>
    <row r="21" spans="2:12">
      <c r="B21" s="668" t="s">
        <v>700</v>
      </c>
      <c r="C21" s="670">
        <v>0</v>
      </c>
      <c r="D21" s="670">
        <v>0</v>
      </c>
      <c r="E21" s="670">
        <v>0</v>
      </c>
      <c r="F21" s="670">
        <v>0</v>
      </c>
      <c r="G21" s="670">
        <v>0</v>
      </c>
      <c r="H21" s="670">
        <v>1</v>
      </c>
      <c r="I21" s="670">
        <v>0</v>
      </c>
      <c r="J21" s="670">
        <v>1</v>
      </c>
      <c r="K21" s="676">
        <f>'[1]Aloj_#_categorias'!$J21/$J$22</f>
        <v>1.3774104683195593E-3</v>
      </c>
    </row>
    <row r="22" spans="2:12">
      <c r="B22" s="671" t="s">
        <v>228</v>
      </c>
      <c r="C22" s="672">
        <v>9</v>
      </c>
      <c r="D22" s="672">
        <f t="shared" ref="D22:J22" si="0">SUM(D2:D21)</f>
        <v>108</v>
      </c>
      <c r="E22" s="672">
        <f t="shared" si="0"/>
        <v>223</v>
      </c>
      <c r="F22" s="672">
        <f t="shared" si="0"/>
        <v>376</v>
      </c>
      <c r="G22" s="672">
        <f t="shared" si="0"/>
        <v>4</v>
      </c>
      <c r="H22" s="672">
        <f t="shared" si="0"/>
        <v>6</v>
      </c>
      <c r="I22" s="672">
        <f t="shared" si="0"/>
        <v>0</v>
      </c>
      <c r="J22" s="672">
        <f t="shared" si="0"/>
        <v>726</v>
      </c>
      <c r="K22" s="674">
        <f>'[1]Aloj_#_categorias'!$J22/$J$22</f>
        <v>1</v>
      </c>
    </row>
    <row r="23" spans="2:12">
      <c r="B23" s="671"/>
      <c r="C23" s="672"/>
      <c r="D23" s="672"/>
      <c r="E23" s="672"/>
      <c r="F23" s="672"/>
      <c r="G23" s="672"/>
      <c r="H23" s="672"/>
      <c r="I23" s="672"/>
      <c r="J23" s="672"/>
      <c r="K23" s="674"/>
    </row>
    <row r="24" spans="2:12">
      <c r="B24" s="1263" t="s">
        <v>1195</v>
      </c>
    </row>
    <row r="25" spans="2:12" ht="60">
      <c r="C25" s="526" t="str">
        <f>'[1]Aloj_#_categorias'!$C$1</f>
        <v>LUJO</v>
      </c>
      <c r="D25" s="526" t="str">
        <f>'[1]Aloj_#_categorias'!$D$1</f>
        <v>PRIMERA</v>
      </c>
      <c r="E25" s="526" t="str">
        <f>'[1]Aloj_#_categorias'!$E$1</f>
        <v>SEGUNDA</v>
      </c>
      <c r="F25" s="526" t="str">
        <f>'[1]Aloj_#_categorias'!$F$1</f>
        <v>TERCERA</v>
      </c>
      <c r="G25" s="526" t="str">
        <f>'[1]Aloj_#_categorias'!$G$1</f>
        <v>CUARTA</v>
      </c>
      <c r="H25" s="526" t="s">
        <v>1198</v>
      </c>
      <c r="I25" s="526" t="str">
        <f>'[1]Aloj_#_categorias'!$I$1</f>
        <v>CENTRO TURÍSTICO COMUNITARIO</v>
      </c>
    </row>
    <row r="26" spans="2:12">
      <c r="C26" s="673">
        <f t="shared" ref="C26:H26" si="1">C22</f>
        <v>9</v>
      </c>
      <c r="D26" s="673">
        <f t="shared" si="1"/>
        <v>108</v>
      </c>
      <c r="E26" s="673">
        <f t="shared" si="1"/>
        <v>223</v>
      </c>
      <c r="F26" s="673">
        <f t="shared" si="1"/>
        <v>376</v>
      </c>
      <c r="G26" s="673">
        <f t="shared" si="1"/>
        <v>4</v>
      </c>
      <c r="H26" s="673">
        <f t="shared" si="1"/>
        <v>6</v>
      </c>
      <c r="I26" s="673">
        <f>I22</f>
        <v>0</v>
      </c>
      <c r="J26" s="677">
        <f>SUM(C26:I26)</f>
        <v>726</v>
      </c>
    </row>
    <row r="27" spans="2:12">
      <c r="C27" s="1987">
        <f t="shared" ref="C27:I27" si="2">C26/$J$22</f>
        <v>1.2396694214876033E-2</v>
      </c>
      <c r="D27" s="1987">
        <f t="shared" si="2"/>
        <v>0.1487603305785124</v>
      </c>
      <c r="E27" s="1987">
        <f t="shared" si="2"/>
        <v>0.3071625344352617</v>
      </c>
      <c r="F27" s="1987">
        <f t="shared" si="2"/>
        <v>0.51790633608815428</v>
      </c>
      <c r="G27" s="1987">
        <f t="shared" si="2"/>
        <v>5.5096418732782371E-3</v>
      </c>
      <c r="H27" s="1987">
        <f t="shared" si="2"/>
        <v>8.2644628099173556E-3</v>
      </c>
      <c r="I27" s="1987">
        <f t="shared" si="2"/>
        <v>0</v>
      </c>
    </row>
    <row r="29" spans="2:12">
      <c r="J29" s="1998" t="str">
        <f t="shared" ref="J29:J48" si="3">B2</f>
        <v>ALBERGUE</v>
      </c>
      <c r="K29" s="2000">
        <f>K2</f>
        <v>1.3774104683195593E-3</v>
      </c>
      <c r="L29" s="1996"/>
    </row>
    <row r="30" spans="2:12" ht="25.5">
      <c r="J30" s="686" t="str">
        <f t="shared" si="3"/>
        <v>APARTAMENTO TURISTICO</v>
      </c>
      <c r="K30" s="1995">
        <f>K3</f>
        <v>8.2644628099173556E-3</v>
      </c>
      <c r="L30" s="1996">
        <f t="shared" ref="L30:L47" si="4">K30</f>
        <v>8.2644628099173556E-3</v>
      </c>
    </row>
    <row r="31" spans="2:12">
      <c r="J31" s="686" t="str">
        <f t="shared" si="3"/>
        <v>CABAÑA</v>
      </c>
      <c r="K31" s="1995">
        <f>K4</f>
        <v>4.1322314049586778E-3</v>
      </c>
      <c r="L31" s="1996">
        <f t="shared" si="4"/>
        <v>4.1322314049586778E-3</v>
      </c>
    </row>
    <row r="32" spans="2:12" ht="25.5">
      <c r="J32" s="2001" t="str">
        <f t="shared" si="3"/>
        <v>CAMPAMENTO TURISTICO</v>
      </c>
      <c r="K32" s="1997">
        <f>K5</f>
        <v>0</v>
      </c>
      <c r="L32" s="2002">
        <f>K32+K33</f>
        <v>0</v>
      </c>
    </row>
    <row r="33" spans="10:12">
      <c r="J33" s="2001" t="str">
        <f t="shared" si="3"/>
        <v>CAMPING</v>
      </c>
      <c r="K33" s="1997">
        <f>K6</f>
        <v>0</v>
      </c>
      <c r="L33" s="1996"/>
    </row>
    <row r="34" spans="10:12" ht="38.25">
      <c r="J34" s="686" t="str">
        <f t="shared" si="3"/>
        <v>CENTRO TURÍSTICO COMUNITARIO</v>
      </c>
      <c r="K34" s="1995" t="s">
        <v>153</v>
      </c>
      <c r="L34" s="1996" t="str">
        <f t="shared" si="4"/>
        <v xml:space="preserve"> </v>
      </c>
    </row>
    <row r="35" spans="10:12" ht="25.5">
      <c r="J35" s="1998" t="str">
        <f t="shared" si="3"/>
        <v>CIUDAD VACACIONAL</v>
      </c>
      <c r="K35" s="2000">
        <f t="shared" ref="K35:K48" si="5">K8</f>
        <v>0</v>
      </c>
      <c r="L35" s="1996"/>
    </row>
    <row r="36" spans="10:12">
      <c r="J36" s="2003" t="str">
        <f t="shared" si="3"/>
        <v>HOSTAL</v>
      </c>
      <c r="K36" s="2004">
        <f t="shared" si="5"/>
        <v>0.34710743801652894</v>
      </c>
      <c r="L36" s="2005">
        <f>K36+K37</f>
        <v>0.57713498622589532</v>
      </c>
    </row>
    <row r="37" spans="10:12" ht="25.5">
      <c r="J37" s="2003" t="str">
        <f t="shared" si="3"/>
        <v>HOSTAL RESIDENCIAL</v>
      </c>
      <c r="K37" s="2004">
        <f t="shared" si="5"/>
        <v>0.23002754820936638</v>
      </c>
      <c r="L37" s="1996"/>
    </row>
    <row r="38" spans="10:12">
      <c r="J38" s="686" t="str">
        <f t="shared" si="3"/>
        <v>HOSTERIA</v>
      </c>
      <c r="K38" s="1995">
        <f t="shared" si="5"/>
        <v>3.71900826446281E-2</v>
      </c>
      <c r="L38" s="1996">
        <f t="shared" si="4"/>
        <v>3.71900826446281E-2</v>
      </c>
    </row>
    <row r="39" spans="10:12">
      <c r="J39" s="2006" t="str">
        <f t="shared" si="3"/>
        <v>HOTEL</v>
      </c>
      <c r="K39" s="2007">
        <f t="shared" si="5"/>
        <v>9.0909090909090912E-2</v>
      </c>
      <c r="L39" s="2008">
        <f>K39+K40+K41</f>
        <v>0.12672176308539945</v>
      </c>
    </row>
    <row r="40" spans="10:12" ht="25.5">
      <c r="J40" s="2006" t="str">
        <f t="shared" si="3"/>
        <v>HOTEL APARTAMENTO</v>
      </c>
      <c r="K40" s="2007">
        <f t="shared" si="5"/>
        <v>4.1322314049586778E-3</v>
      </c>
      <c r="L40" s="1996"/>
    </row>
    <row r="41" spans="10:12" ht="25.5">
      <c r="J41" s="2006" t="str">
        <f t="shared" si="3"/>
        <v>HOTEL RESIDENCIA</v>
      </c>
      <c r="K41" s="2007">
        <f t="shared" si="5"/>
        <v>3.1680440771349863E-2</v>
      </c>
      <c r="L41" s="1996"/>
    </row>
    <row r="42" spans="10:12">
      <c r="J42" s="686" t="str">
        <f t="shared" si="3"/>
        <v>MOTEL</v>
      </c>
      <c r="K42" s="1995">
        <f t="shared" si="5"/>
        <v>5.647382920110193E-2</v>
      </c>
      <c r="L42" s="1996">
        <f t="shared" si="4"/>
        <v>5.647382920110193E-2</v>
      </c>
    </row>
    <row r="43" spans="10:12">
      <c r="J43" s="1998" t="str">
        <f t="shared" si="3"/>
        <v>PARADOR</v>
      </c>
      <c r="K43" s="2000">
        <f t="shared" si="5"/>
        <v>0</v>
      </c>
      <c r="L43" s="1996"/>
    </row>
    <row r="44" spans="10:12">
      <c r="J44" s="686" t="str">
        <f t="shared" si="3"/>
        <v>PENSION</v>
      </c>
      <c r="K44" s="1995">
        <f t="shared" si="5"/>
        <v>0.17768595041322313</v>
      </c>
      <c r="L44" s="1996">
        <f t="shared" si="4"/>
        <v>0.17768595041322313</v>
      </c>
    </row>
    <row r="45" spans="10:12" ht="25.5">
      <c r="J45" s="686" t="str">
        <f t="shared" si="3"/>
        <v>CASA DE HUESPEDES</v>
      </c>
      <c r="K45" s="1995">
        <f t="shared" si="5"/>
        <v>6.8870523415977963E-3</v>
      </c>
      <c r="L45" s="1996">
        <f t="shared" si="4"/>
        <v>6.8870523415977963E-3</v>
      </c>
    </row>
    <row r="46" spans="10:12">
      <c r="J46" s="1998" t="str">
        <f t="shared" si="3"/>
        <v>LODGE</v>
      </c>
      <c r="K46" s="2000">
        <f t="shared" si="5"/>
        <v>1.3774104683195593E-3</v>
      </c>
      <c r="L46" s="1996"/>
    </row>
    <row r="47" spans="10:12">
      <c r="J47" s="686" t="str">
        <f t="shared" si="3"/>
        <v>HACIENDAS</v>
      </c>
      <c r="K47" s="1995">
        <f t="shared" si="5"/>
        <v>1.3774104683195593E-3</v>
      </c>
      <c r="L47" s="1996">
        <f t="shared" si="4"/>
        <v>1.3774104683195593E-3</v>
      </c>
    </row>
    <row r="48" spans="10:12">
      <c r="J48" s="1998" t="str">
        <f t="shared" si="3"/>
        <v>REFUGIO</v>
      </c>
      <c r="K48" s="2000">
        <f t="shared" si="5"/>
        <v>1.3774104683195593E-3</v>
      </c>
      <c r="L48" s="1996"/>
    </row>
    <row r="49" spans="10:12">
      <c r="J49" s="686" t="s">
        <v>54</v>
      </c>
      <c r="K49" s="1995"/>
      <c r="L49" s="1999">
        <f>K29+K35+K43+K46+K48</f>
        <v>4.1322314049586778E-3</v>
      </c>
    </row>
    <row r="50" spans="10:12">
      <c r="J50" s="686" t="str">
        <f>B22</f>
        <v>TOTAL</v>
      </c>
      <c r="K50" s="1995">
        <f>K22</f>
        <v>1</v>
      </c>
      <c r="L50" s="1996">
        <f>SUM(L29:L49)</f>
        <v>0.99999999999999978</v>
      </c>
    </row>
  </sheetData>
  <pageMargins left="0.70866141732283472" right="0.70866141732283472" top="0.74803149606299213" bottom="0.74803149606299213" header="0.31496062992125984" footer="0.31496062992125984"/>
  <pageSetup paperSize="256" scale="52"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T16"/>
  <sheetViews>
    <sheetView workbookViewId="0">
      <selection activeCell="G15" sqref="G15"/>
    </sheetView>
  </sheetViews>
  <sheetFormatPr baseColWidth="10" defaultRowHeight="15"/>
  <cols>
    <col min="1" max="1" width="21.85546875" style="30" customWidth="1"/>
    <col min="2" max="3" width="9.42578125" style="30" hidden="1" customWidth="1"/>
    <col min="4" max="19" width="9.42578125" style="30" customWidth="1"/>
    <col min="20" max="20" width="3.28515625" style="30" bestFit="1" customWidth="1"/>
    <col min="21" max="16384" width="11.42578125" style="30"/>
  </cols>
  <sheetData>
    <row r="1" spans="1:20" ht="15.75" thickBot="1">
      <c r="A1" s="1239" t="s">
        <v>968</v>
      </c>
      <c r="B1" s="2362">
        <v>2007</v>
      </c>
      <c r="C1" s="2363"/>
      <c r="D1" s="2364">
        <v>2008</v>
      </c>
      <c r="E1" s="2365"/>
      <c r="F1" s="2362">
        <v>2009</v>
      </c>
      <c r="G1" s="2363"/>
      <c r="H1" s="2364">
        <v>2010</v>
      </c>
      <c r="I1" s="2365"/>
      <c r="J1" s="2362">
        <v>2011</v>
      </c>
      <c r="K1" s="2363"/>
      <c r="L1" s="2364">
        <v>2012</v>
      </c>
      <c r="M1" s="2365"/>
      <c r="N1" s="2362">
        <v>2013</v>
      </c>
      <c r="O1" s="2363"/>
      <c r="P1" s="2364">
        <v>2014</v>
      </c>
      <c r="Q1" s="2365"/>
      <c r="R1" s="2362">
        <v>2015</v>
      </c>
      <c r="S1" s="2363"/>
      <c r="T1" s="1239"/>
    </row>
    <row r="2" spans="1:20">
      <c r="A2" s="1240" t="s">
        <v>969</v>
      </c>
      <c r="B2" s="1238" t="s">
        <v>684</v>
      </c>
      <c r="C2" s="1238" t="s">
        <v>685</v>
      </c>
      <c r="D2" s="1241" t="s">
        <v>684</v>
      </c>
      <c r="E2" s="1241" t="s">
        <v>685</v>
      </c>
      <c r="F2" s="1238" t="s">
        <v>684</v>
      </c>
      <c r="G2" s="1238" t="s">
        <v>685</v>
      </c>
      <c r="H2" s="1241" t="s">
        <v>684</v>
      </c>
      <c r="I2" s="1241" t="s">
        <v>685</v>
      </c>
      <c r="J2" s="1238" t="s">
        <v>684</v>
      </c>
      <c r="K2" s="1238" t="s">
        <v>685</v>
      </c>
      <c r="L2" s="1241" t="s">
        <v>684</v>
      </c>
      <c r="M2" s="1241" t="s">
        <v>685</v>
      </c>
      <c r="N2" s="1238" t="s">
        <v>684</v>
      </c>
      <c r="O2" s="1238" t="s">
        <v>685</v>
      </c>
      <c r="P2" s="1241" t="s">
        <v>684</v>
      </c>
      <c r="Q2" s="1241" t="s">
        <v>685</v>
      </c>
      <c r="R2" s="1238" t="s">
        <v>684</v>
      </c>
      <c r="S2" s="1238" t="s">
        <v>685</v>
      </c>
      <c r="T2" s="1239"/>
    </row>
    <row r="3" spans="1:20">
      <c r="A3" s="1242" t="s">
        <v>319</v>
      </c>
      <c r="B3" s="1237"/>
      <c r="C3" s="1237"/>
      <c r="D3" s="1243"/>
      <c r="E3" s="1243"/>
      <c r="F3" s="1237"/>
      <c r="G3" s="1237"/>
      <c r="H3" s="1244"/>
      <c r="I3" s="1244"/>
      <c r="J3" s="1236"/>
      <c r="K3" s="1236"/>
      <c r="L3" s="1244"/>
      <c r="M3" s="1244"/>
      <c r="N3" s="1236"/>
      <c r="O3" s="1236"/>
      <c r="P3" s="1244"/>
      <c r="Q3" s="1244"/>
      <c r="R3" s="1236"/>
      <c r="S3" s="1236"/>
      <c r="T3" s="1239"/>
    </row>
    <row r="4" spans="1:20">
      <c r="A4" s="1242" t="s">
        <v>690</v>
      </c>
      <c r="B4" s="1237"/>
      <c r="C4" s="1237"/>
      <c r="D4" s="1243"/>
      <c r="E4" s="1243"/>
      <c r="F4" s="1237"/>
      <c r="G4" s="1237"/>
      <c r="H4" s="1244"/>
      <c r="I4" s="1244"/>
      <c r="J4" s="1236"/>
      <c r="K4" s="1236"/>
      <c r="L4" s="1244"/>
      <c r="M4" s="1244"/>
      <c r="N4" s="1236"/>
      <c r="O4" s="1236"/>
      <c r="P4" s="1244"/>
      <c r="Q4" s="1244"/>
      <c r="R4" s="1236"/>
      <c r="S4" s="1236"/>
      <c r="T4" s="1239"/>
    </row>
    <row r="5" spans="1:20">
      <c r="A5" s="1242" t="s">
        <v>320</v>
      </c>
      <c r="B5" s="1237"/>
      <c r="C5" s="1237"/>
      <c r="D5" s="1243"/>
      <c r="E5" s="1243"/>
      <c r="F5" s="1237"/>
      <c r="G5" s="1237"/>
      <c r="H5" s="1244"/>
      <c r="I5" s="1244"/>
      <c r="J5" s="1236"/>
      <c r="K5" s="1236"/>
      <c r="L5" s="1244"/>
      <c r="M5" s="1244"/>
      <c r="N5" s="1236"/>
      <c r="O5" s="1236"/>
      <c r="P5" s="1244"/>
      <c r="Q5" s="1244"/>
      <c r="R5" s="1236"/>
      <c r="S5" s="1236"/>
      <c r="T5" s="1239"/>
    </row>
    <row r="6" spans="1:20">
      <c r="A6" s="1242" t="s">
        <v>321</v>
      </c>
      <c r="B6" s="1237"/>
      <c r="C6" s="1237"/>
      <c r="D6" s="1243"/>
      <c r="E6" s="1243"/>
      <c r="F6" s="1237"/>
      <c r="G6" s="1237"/>
      <c r="H6" s="1244"/>
      <c r="I6" s="1244"/>
      <c r="J6" s="1236"/>
      <c r="K6" s="1236"/>
      <c r="L6" s="1244"/>
      <c r="M6" s="1244"/>
      <c r="N6" s="1236"/>
      <c r="O6" s="1236"/>
      <c r="P6" s="1244"/>
      <c r="Q6" s="1244"/>
      <c r="R6" s="1236"/>
      <c r="S6" s="1236"/>
      <c r="T6" s="1239"/>
    </row>
    <row r="7" spans="1:20">
      <c r="A7" s="1242" t="s">
        <v>322</v>
      </c>
      <c r="B7" s="1237"/>
      <c r="C7" s="1237"/>
      <c r="D7" s="1243"/>
      <c r="E7" s="1243"/>
      <c r="F7" s="1237"/>
      <c r="G7" s="1237"/>
      <c r="H7" s="1244"/>
      <c r="I7" s="1244"/>
      <c r="J7" s="1236"/>
      <c r="K7" s="1236"/>
      <c r="L7" s="1244"/>
      <c r="M7" s="1244"/>
      <c r="N7" s="1236"/>
      <c r="O7" s="1236"/>
      <c r="P7" s="1244"/>
      <c r="Q7" s="1244"/>
      <c r="R7" s="1236"/>
      <c r="S7" s="1236"/>
      <c r="T7" s="1239"/>
    </row>
    <row r="8" spans="1:20">
      <c r="A8" s="1245" t="s">
        <v>695</v>
      </c>
      <c r="B8" s="1237">
        <v>0</v>
      </c>
      <c r="C8" s="1237">
        <v>1</v>
      </c>
      <c r="D8" s="1246">
        <f>B8+8</f>
        <v>8</v>
      </c>
      <c r="E8" s="1246">
        <f>13+C8</f>
        <v>14</v>
      </c>
      <c r="F8" s="1237">
        <f>0+D8</f>
        <v>8</v>
      </c>
      <c r="G8" s="1237">
        <f>1+E8</f>
        <v>15</v>
      </c>
      <c r="H8" s="1246">
        <f>0+F8</f>
        <v>8</v>
      </c>
      <c r="I8" s="1246">
        <f>1+G8</f>
        <v>16</v>
      </c>
      <c r="J8" s="1237">
        <f>0+H8</f>
        <v>8</v>
      </c>
      <c r="K8" s="1237">
        <f>2+I8</f>
        <v>18</v>
      </c>
      <c r="L8" s="1246">
        <f>1+J8</f>
        <v>9</v>
      </c>
      <c r="M8" s="1246">
        <f>3+K8</f>
        <v>21</v>
      </c>
      <c r="N8" s="1237">
        <f>0+L8</f>
        <v>9</v>
      </c>
      <c r="O8" s="1237">
        <f>0+M8</f>
        <v>21</v>
      </c>
      <c r="P8" s="1246">
        <f>0+N8</f>
        <v>9</v>
      </c>
      <c r="Q8" s="1246">
        <f>1+O8</f>
        <v>22</v>
      </c>
      <c r="R8" s="1237">
        <f>0+P8</f>
        <v>9</v>
      </c>
      <c r="S8" s="1237">
        <v>22</v>
      </c>
      <c r="T8" s="1247"/>
    </row>
    <row r="9" spans="1:20">
      <c r="A9" s="1242" t="s">
        <v>697</v>
      </c>
      <c r="B9" s="1243"/>
      <c r="C9" s="1243"/>
      <c r="D9" s="1243"/>
      <c r="E9" s="1243"/>
      <c r="F9" s="1243"/>
      <c r="G9" s="1243"/>
      <c r="H9" s="1244"/>
      <c r="I9" s="1244"/>
      <c r="J9" s="1244"/>
      <c r="K9" s="1244"/>
      <c r="L9" s="1244"/>
      <c r="M9" s="1244"/>
      <c r="N9" s="1244"/>
      <c r="O9" s="1244"/>
      <c r="P9" s="1244"/>
      <c r="Q9" s="1244"/>
      <c r="R9" s="1244"/>
      <c r="S9" s="1244"/>
      <c r="T9" s="1239"/>
    </row>
    <row r="10" spans="1:20">
      <c r="A10" s="1242" t="s">
        <v>699</v>
      </c>
      <c r="B10" s="1243"/>
      <c r="C10" s="1243"/>
      <c r="D10" s="1243"/>
      <c r="E10" s="1243"/>
      <c r="F10" s="1243"/>
      <c r="G10" s="1243"/>
      <c r="H10" s="1244"/>
      <c r="I10" s="1244"/>
      <c r="J10" s="1244"/>
      <c r="K10" s="1244"/>
      <c r="L10" s="1244"/>
      <c r="M10" s="1244"/>
      <c r="N10" s="1244"/>
      <c r="O10" s="1244"/>
      <c r="P10" s="1244"/>
      <c r="Q10" s="1244"/>
      <c r="R10" s="1244"/>
      <c r="S10" s="1244"/>
      <c r="T10" s="1239"/>
    </row>
    <row r="11" spans="1:20">
      <c r="A11" s="1242" t="s">
        <v>966</v>
      </c>
      <c r="B11" s="1243"/>
      <c r="C11" s="1243"/>
      <c r="D11" s="1243"/>
      <c r="E11" s="1243"/>
      <c r="F11" s="1243"/>
      <c r="G11" s="1243"/>
      <c r="H11" s="1244"/>
      <c r="I11" s="1244"/>
      <c r="J11" s="1244"/>
      <c r="K11" s="1244"/>
      <c r="L11" s="1244"/>
      <c r="M11" s="1244"/>
      <c r="N11" s="1244"/>
      <c r="O11" s="1244"/>
      <c r="P11" s="1244"/>
      <c r="Q11" s="1244"/>
      <c r="R11" s="1244"/>
      <c r="S11" s="1244"/>
      <c r="T11" s="1239"/>
    </row>
    <row r="12" spans="1:20" ht="15.75" thickBot="1">
      <c r="A12" s="1248" t="s">
        <v>967</v>
      </c>
      <c r="B12" s="1249"/>
      <c r="C12" s="1249"/>
      <c r="D12" s="1249"/>
      <c r="E12" s="1249"/>
      <c r="F12" s="1249"/>
      <c r="G12" s="1249"/>
      <c r="H12" s="1250"/>
      <c r="I12" s="1250"/>
      <c r="J12" s="1250"/>
      <c r="K12" s="1250"/>
      <c r="L12" s="1250"/>
      <c r="M12" s="1250"/>
      <c r="N12" s="1250"/>
      <c r="O12" s="1250"/>
      <c r="P12" s="1250"/>
      <c r="Q12" s="1250"/>
      <c r="R12" s="1250"/>
      <c r="S12" s="1250"/>
      <c r="T12" s="1239"/>
    </row>
    <row r="13" spans="1:20" ht="15.75" thickBot="1">
      <c r="F13" s="44">
        <f>F8/D8-1</f>
        <v>0</v>
      </c>
      <c r="G13" s="44">
        <f t="shared" ref="G13:S13" si="0">G8/E8-1</f>
        <v>7.1428571428571397E-2</v>
      </c>
      <c r="H13" s="44">
        <f t="shared" si="0"/>
        <v>0</v>
      </c>
      <c r="I13" s="44">
        <f t="shared" si="0"/>
        <v>6.6666666666666652E-2</v>
      </c>
      <c r="J13" s="44">
        <f t="shared" si="0"/>
        <v>0</v>
      </c>
      <c r="K13" s="44">
        <f t="shared" si="0"/>
        <v>0.125</v>
      </c>
      <c r="L13" s="44">
        <f t="shared" si="0"/>
        <v>0.125</v>
      </c>
      <c r="M13" s="44">
        <f t="shared" si="0"/>
        <v>0.16666666666666674</v>
      </c>
      <c r="N13" s="44">
        <f t="shared" si="0"/>
        <v>0</v>
      </c>
      <c r="O13" s="44">
        <f t="shared" si="0"/>
        <v>0</v>
      </c>
      <c r="P13" s="44">
        <f t="shared" si="0"/>
        <v>0</v>
      </c>
      <c r="Q13" s="44">
        <f t="shared" si="0"/>
        <v>4.7619047619047672E-2</v>
      </c>
      <c r="R13" s="44">
        <f t="shared" si="0"/>
        <v>0</v>
      </c>
      <c r="S13" s="44">
        <f t="shared" si="0"/>
        <v>0</v>
      </c>
    </row>
    <row r="14" spans="1:20" s="701" customFormat="1" ht="12.75" thickBot="1">
      <c r="A14" s="2361" t="s">
        <v>1195</v>
      </c>
      <c r="B14" s="2361"/>
      <c r="C14" s="2361"/>
      <c r="D14" s="2361"/>
      <c r="E14" s="2361"/>
      <c r="R14" s="2015" t="s">
        <v>1199</v>
      </c>
      <c r="S14" s="2016" t="s">
        <v>221</v>
      </c>
    </row>
    <row r="15" spans="1:20" s="701" customFormat="1" ht="12">
      <c r="Q15" s="2009" t="s">
        <v>970</v>
      </c>
      <c r="R15" s="2010">
        <f>R8/D8-1</f>
        <v>0.125</v>
      </c>
      <c r="S15" s="2011">
        <f>S8/E8-1</f>
        <v>0.5714285714285714</v>
      </c>
    </row>
    <row r="16" spans="1:20" ht="24" thickBot="1">
      <c r="Q16" s="2012" t="s">
        <v>971</v>
      </c>
      <c r="R16" s="2013">
        <f>R8-D8</f>
        <v>1</v>
      </c>
      <c r="S16" s="2014">
        <f>S8-E8</f>
        <v>8</v>
      </c>
    </row>
  </sheetData>
  <mergeCells count="10">
    <mergeCell ref="A14:E14"/>
    <mergeCell ref="N1:O1"/>
    <mergeCell ref="P1:Q1"/>
    <mergeCell ref="R1:S1"/>
    <mergeCell ref="B1:C1"/>
    <mergeCell ref="D1:E1"/>
    <mergeCell ref="F1:G1"/>
    <mergeCell ref="H1:I1"/>
    <mergeCell ref="J1:K1"/>
    <mergeCell ref="L1:M1"/>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C1:Y57"/>
  <sheetViews>
    <sheetView zoomScale="85" zoomScaleNormal="85" workbookViewId="0">
      <selection activeCell="S18" sqref="S18"/>
    </sheetView>
  </sheetViews>
  <sheetFormatPr baseColWidth="10" defaultRowHeight="15"/>
  <cols>
    <col min="3" max="3" width="31.7109375" customWidth="1"/>
    <col min="4" max="4" width="30.7109375" style="1114" customWidth="1"/>
    <col min="5" max="5" width="19" style="637" customWidth="1"/>
    <col min="6" max="6" width="19" style="1112" customWidth="1"/>
    <col min="8" max="8" width="25.28515625" bestFit="1" customWidth="1"/>
    <col min="17" max="17" width="28.5703125" customWidth="1"/>
    <col min="18" max="18" width="24.28515625" customWidth="1"/>
    <col min="19" max="20" width="24.85546875" customWidth="1"/>
    <col min="21" max="21" width="28.5703125" customWidth="1"/>
    <col min="22" max="22" width="24.85546875" customWidth="1"/>
    <col min="23" max="23" width="28.5703125" customWidth="1"/>
    <col min="24" max="24" width="24.85546875" customWidth="1"/>
  </cols>
  <sheetData>
    <row r="1" spans="3:25">
      <c r="Q1" s="1234" t="s">
        <v>742</v>
      </c>
      <c r="R1" t="s">
        <v>913</v>
      </c>
    </row>
    <row r="2" spans="3:25" ht="20.25">
      <c r="D2" s="1115" t="s">
        <v>804</v>
      </c>
      <c r="Q2" s="171" t="s">
        <v>914</v>
      </c>
      <c r="R2" s="1235">
        <v>53209.455918000058</v>
      </c>
    </row>
    <row r="3" spans="3:25">
      <c r="Q3" s="171" t="s">
        <v>931</v>
      </c>
      <c r="R3" s="1235">
        <v>12627.109145999997</v>
      </c>
    </row>
    <row r="4" spans="3:25">
      <c r="D4" s="1116" t="s">
        <v>805</v>
      </c>
      <c r="Q4" s="171" t="s">
        <v>927</v>
      </c>
      <c r="R4" s="1235">
        <v>9330.2738979999995</v>
      </c>
    </row>
    <row r="5" spans="3:25">
      <c r="D5" s="1116" t="s">
        <v>806</v>
      </c>
      <c r="Q5" s="171" t="s">
        <v>950</v>
      </c>
      <c r="R5" s="1235">
        <v>9029.032838000001</v>
      </c>
    </row>
    <row r="6" spans="3:25" ht="15.75" thickBot="1">
      <c r="D6" s="1117"/>
      <c r="E6" s="1118"/>
      <c r="F6" s="1119"/>
      <c r="Q6" s="171" t="s">
        <v>938</v>
      </c>
      <c r="R6" s="1235">
        <v>7720.9690289999999</v>
      </c>
    </row>
    <row r="7" spans="3:25" s="490" customFormat="1" ht="25.5" thickTop="1" thickBot="1">
      <c r="C7" s="490" t="s">
        <v>963</v>
      </c>
      <c r="D7" s="1231" t="s">
        <v>964</v>
      </c>
      <c r="E7" s="1232" t="s">
        <v>807</v>
      </c>
      <c r="F7" s="1233" t="s">
        <v>808</v>
      </c>
      <c r="Q7" s="171" t="s">
        <v>945</v>
      </c>
      <c r="R7" s="1235">
        <v>6903.7622889999993</v>
      </c>
      <c r="S7"/>
      <c r="Y7"/>
    </row>
    <row r="8" spans="3:25" ht="15.75" thickTop="1">
      <c r="C8" s="1121" t="s">
        <v>914</v>
      </c>
      <c r="D8" s="1124" t="s">
        <v>965</v>
      </c>
      <c r="E8" s="1125">
        <v>29411.041913000045</v>
      </c>
      <c r="F8" s="1126">
        <v>29.617623062132186</v>
      </c>
      <c r="I8" s="1120"/>
      <c r="Q8" s="171" t="s">
        <v>955</v>
      </c>
      <c r="R8" s="1235">
        <v>283.372591</v>
      </c>
    </row>
    <row r="9" spans="3:25">
      <c r="C9" s="1121" t="s">
        <v>914</v>
      </c>
      <c r="D9" s="1124" t="s">
        <v>915</v>
      </c>
      <c r="E9" s="1125">
        <v>9514.6170919999986</v>
      </c>
      <c r="F9" s="1126">
        <v>9.5814471124471456</v>
      </c>
      <c r="I9" s="1120"/>
      <c r="Q9" s="171" t="s">
        <v>959</v>
      </c>
      <c r="R9" s="1235">
        <v>130.97350599999999</v>
      </c>
    </row>
    <row r="10" spans="3:25">
      <c r="C10" s="1121" t="s">
        <v>914</v>
      </c>
      <c r="D10" s="1124" t="s">
        <v>916</v>
      </c>
      <c r="E10" s="1125">
        <v>5464.4764319999995</v>
      </c>
      <c r="F10" s="1126">
        <v>5.5028585411434738</v>
      </c>
      <c r="I10" s="1120"/>
      <c r="Q10" s="171" t="s">
        <v>962</v>
      </c>
      <c r="R10" s="1235">
        <v>67.20225099999999</v>
      </c>
    </row>
    <row r="11" spans="3:25">
      <c r="C11" s="1121" t="s">
        <v>914</v>
      </c>
      <c r="D11" s="1124" t="s">
        <v>917</v>
      </c>
      <c r="E11" s="1125">
        <v>2471.8032770000004</v>
      </c>
      <c r="F11" s="1126">
        <v>2.4891650543522523</v>
      </c>
      <c r="I11" s="1120"/>
      <c r="Q11" s="171" t="s">
        <v>57</v>
      </c>
      <c r="R11" s="1235">
        <v>99302.151466000054</v>
      </c>
    </row>
    <row r="12" spans="3:25">
      <c r="C12" s="1121" t="s">
        <v>914</v>
      </c>
      <c r="D12" s="1124" t="s">
        <v>918</v>
      </c>
      <c r="E12" s="1125">
        <v>1685.981712</v>
      </c>
      <c r="F12" s="1126">
        <v>1.6978239323644131</v>
      </c>
      <c r="I12" s="1120"/>
    </row>
    <row r="13" spans="3:25">
      <c r="C13" s="1121" t="s">
        <v>914</v>
      </c>
      <c r="D13" s="1124" t="s">
        <v>919</v>
      </c>
      <c r="E13" s="1125">
        <v>1214.540039</v>
      </c>
      <c r="F13" s="1126">
        <v>1.2230708852605914</v>
      </c>
      <c r="I13" s="1120"/>
    </row>
    <row r="14" spans="3:25">
      <c r="C14" s="1121" t="s">
        <v>914</v>
      </c>
      <c r="D14" s="1124" t="s">
        <v>920</v>
      </c>
      <c r="E14" s="1125">
        <v>967.48773800000004</v>
      </c>
      <c r="F14" s="1126">
        <v>0.97428330577616074</v>
      </c>
      <c r="I14" s="1120"/>
    </row>
    <row r="15" spans="3:25">
      <c r="C15" s="1121" t="s">
        <v>914</v>
      </c>
      <c r="D15" s="1124" t="s">
        <v>921</v>
      </c>
      <c r="E15" s="1125">
        <v>1118.7420910000001</v>
      </c>
      <c r="F15" s="1127">
        <v>1.1266000590184375</v>
      </c>
      <c r="I15" s="1120"/>
    </row>
    <row r="16" spans="3:25">
      <c r="C16" s="1121" t="s">
        <v>914</v>
      </c>
      <c r="D16" s="1124" t="s">
        <v>922</v>
      </c>
      <c r="E16" s="1125">
        <v>819.64702899999997</v>
      </c>
      <c r="F16" s="1126">
        <v>0.82540417373613129</v>
      </c>
      <c r="I16" s="1120"/>
    </row>
    <row r="17" spans="3:19">
      <c r="C17" s="1121" t="s">
        <v>914</v>
      </c>
      <c r="D17" s="1124" t="s">
        <v>923</v>
      </c>
      <c r="E17" s="1125">
        <v>284.367187</v>
      </c>
      <c r="F17" s="1126">
        <v>0.28636456269446559</v>
      </c>
      <c r="I17" s="1120"/>
    </row>
    <row r="18" spans="3:19">
      <c r="C18" s="1121" t="s">
        <v>914</v>
      </c>
      <c r="D18" s="1124" t="s">
        <v>924</v>
      </c>
      <c r="E18" s="1125">
        <v>169.15391700000001</v>
      </c>
      <c r="F18" s="1126">
        <v>0.1703420425569738</v>
      </c>
      <c r="I18" s="1120"/>
    </row>
    <row r="19" spans="3:19">
      <c r="C19" s="1121" t="s">
        <v>914</v>
      </c>
      <c r="D19" s="1124" t="s">
        <v>925</v>
      </c>
      <c r="E19" s="1125">
        <v>69.149977000000007</v>
      </c>
      <c r="F19" s="1126">
        <v>6.9635681714351083E-2</v>
      </c>
      <c r="I19" s="1120"/>
    </row>
    <row r="20" spans="3:19">
      <c r="C20" s="1121" t="s">
        <v>914</v>
      </c>
      <c r="D20" s="1124" t="s">
        <v>926</v>
      </c>
      <c r="E20" s="1125">
        <v>18.447514000000002</v>
      </c>
      <c r="F20" s="1126">
        <v>1.8577088078063072E-2</v>
      </c>
      <c r="I20" s="1120"/>
    </row>
    <row r="21" spans="3:19">
      <c r="C21" s="1121" t="s">
        <v>927</v>
      </c>
      <c r="D21" s="1124" t="s">
        <v>928</v>
      </c>
      <c r="E21" s="1125">
        <v>2506.5502699999997</v>
      </c>
      <c r="F21" s="1126">
        <v>2.5241561078572845</v>
      </c>
      <c r="I21" s="1120"/>
    </row>
    <row r="22" spans="3:19">
      <c r="C22" s="1121" t="s">
        <v>927</v>
      </c>
      <c r="D22" s="1124" t="s">
        <v>929</v>
      </c>
      <c r="E22" s="1125">
        <v>5482.0315639999999</v>
      </c>
      <c r="F22" s="1126">
        <v>5.5205369791913341</v>
      </c>
      <c r="I22" s="1120"/>
    </row>
    <row r="23" spans="3:19">
      <c r="C23" s="1121" t="s">
        <v>927</v>
      </c>
      <c r="D23" s="1124" t="s">
        <v>930</v>
      </c>
      <c r="E23" s="1125">
        <v>1341.6920639999998</v>
      </c>
      <c r="F23" s="1126">
        <v>1.3511160173975869</v>
      </c>
      <c r="I23" s="1120"/>
    </row>
    <row r="24" spans="3:19">
      <c r="C24" s="1121" t="s">
        <v>931</v>
      </c>
      <c r="D24" s="1124" t="s">
        <v>932</v>
      </c>
      <c r="E24" s="1125">
        <v>10157.792446999996</v>
      </c>
      <c r="F24" s="1126">
        <v>10.229140087201058</v>
      </c>
      <c r="I24" s="1120"/>
    </row>
    <row r="25" spans="3:19">
      <c r="C25" s="1121" t="s">
        <v>931</v>
      </c>
      <c r="D25" s="1124" t="s">
        <v>933</v>
      </c>
      <c r="E25" s="1125">
        <v>1306.8444010000001</v>
      </c>
      <c r="F25" s="1126">
        <v>1.3160235867933519</v>
      </c>
      <c r="I25" s="1120"/>
    </row>
    <row r="26" spans="3:19">
      <c r="C26" s="1121" t="s">
        <v>931</v>
      </c>
      <c r="D26" s="1124" t="s">
        <v>934</v>
      </c>
      <c r="E26" s="1125">
        <v>240.88082400000002</v>
      </c>
      <c r="F26" s="1126">
        <v>0.24257275445159759</v>
      </c>
      <c r="I26" s="1120"/>
    </row>
    <row r="27" spans="3:19">
      <c r="C27" s="1121" t="s">
        <v>931</v>
      </c>
      <c r="D27" s="1124" t="s">
        <v>935</v>
      </c>
      <c r="E27" s="1125">
        <v>812.59147400000006</v>
      </c>
      <c r="F27" s="1126">
        <v>0.81829906099982352</v>
      </c>
      <c r="I27" s="1120"/>
    </row>
    <row r="28" spans="3:19">
      <c r="C28" s="1121" t="s">
        <v>931</v>
      </c>
      <c r="D28" s="1124" t="s">
        <v>936</v>
      </c>
      <c r="E28" s="1125">
        <v>43</v>
      </c>
      <c r="F28" s="1126">
        <v>4.3629896921084106E-2</v>
      </c>
      <c r="I28" s="1120"/>
    </row>
    <row r="29" spans="3:19">
      <c r="C29" s="1121" t="s">
        <v>931</v>
      </c>
      <c r="D29" s="1124" t="s">
        <v>937</v>
      </c>
      <c r="E29" s="1125">
        <v>66</v>
      </c>
      <c r="F29" s="1126">
        <v>6.6492717728562314E-2</v>
      </c>
      <c r="I29" s="1120"/>
    </row>
    <row r="30" spans="3:19">
      <c r="C30" s="1121" t="s">
        <v>938</v>
      </c>
      <c r="D30" s="1124" t="s">
        <v>939</v>
      </c>
      <c r="E30" s="1125">
        <v>4370.0814010000004</v>
      </c>
      <c r="F30" s="1126">
        <v>4.4007765542111672</v>
      </c>
      <c r="I30" s="1120"/>
    </row>
    <row r="31" spans="3:19">
      <c r="C31" s="1121" t="s">
        <v>938</v>
      </c>
      <c r="D31" s="1124" t="s">
        <v>940</v>
      </c>
      <c r="E31" s="1125">
        <v>2093.2561380000002</v>
      </c>
      <c r="F31" s="1126">
        <v>2.1079590261090004</v>
      </c>
      <c r="I31" s="1120"/>
    </row>
    <row r="32" spans="3:19">
      <c r="C32" s="1121" t="s">
        <v>938</v>
      </c>
      <c r="D32" s="1124" t="s">
        <v>941</v>
      </c>
      <c r="E32" s="1125">
        <v>535.708485</v>
      </c>
      <c r="F32" s="1126">
        <v>0.53947126480081431</v>
      </c>
      <c r="I32" s="1120"/>
      <c r="R32" s="1234" t="s">
        <v>963</v>
      </c>
      <c r="S32" t="s">
        <v>914</v>
      </c>
    </row>
    <row r="33" spans="3:22">
      <c r="C33" s="1121" t="s">
        <v>938</v>
      </c>
      <c r="D33" s="1124" t="s">
        <v>942</v>
      </c>
      <c r="E33" s="1125">
        <v>377.79542900000001</v>
      </c>
      <c r="F33" s="1126">
        <v>0.38044903828356619</v>
      </c>
      <c r="I33" s="1120"/>
    </row>
    <row r="34" spans="3:22">
      <c r="C34" s="1121" t="s">
        <v>938</v>
      </c>
      <c r="D34" s="1124" t="s">
        <v>943</v>
      </c>
      <c r="E34" s="1125">
        <v>207.87492700000001</v>
      </c>
      <c r="F34" s="1126">
        <v>0.2093350262859229</v>
      </c>
      <c r="I34" s="1120"/>
      <c r="R34" s="1234" t="s">
        <v>742</v>
      </c>
      <c r="S34" t="s">
        <v>913</v>
      </c>
    </row>
    <row r="35" spans="3:22">
      <c r="C35" s="1121" t="s">
        <v>938</v>
      </c>
      <c r="D35" s="1124" t="s">
        <v>944</v>
      </c>
      <c r="E35" s="1125">
        <v>136.25264900000002</v>
      </c>
      <c r="F35" s="1126">
        <v>0.13720967829824726</v>
      </c>
      <c r="I35" s="1120"/>
      <c r="R35" s="171" t="s">
        <v>965</v>
      </c>
      <c r="S35" s="1235">
        <v>29411.041913000045</v>
      </c>
    </row>
    <row r="36" spans="3:22">
      <c r="C36" s="1121" t="s">
        <v>945</v>
      </c>
      <c r="D36" s="1124" t="s">
        <v>946</v>
      </c>
      <c r="E36" s="1125">
        <v>2945.768176</v>
      </c>
      <c r="F36" s="1126">
        <v>2.9664590504231194</v>
      </c>
      <c r="I36" s="1120"/>
      <c r="R36" s="171" t="s">
        <v>915</v>
      </c>
      <c r="S36" s="1235">
        <v>9514.6170919999986</v>
      </c>
    </row>
    <row r="37" spans="3:22">
      <c r="C37" s="1121" t="s">
        <v>945</v>
      </c>
      <c r="D37" s="1124" t="s">
        <v>947</v>
      </c>
      <c r="E37" s="1125">
        <v>2961.4981559999997</v>
      </c>
      <c r="F37" s="1126">
        <v>2.9822995167280189</v>
      </c>
      <c r="I37" s="1120"/>
      <c r="R37" s="171" t="s">
        <v>916</v>
      </c>
      <c r="S37" s="1235">
        <v>5464.4764319999995</v>
      </c>
    </row>
    <row r="38" spans="3:22">
      <c r="C38" s="1121" t="s">
        <v>945</v>
      </c>
      <c r="D38" s="1124" t="s">
        <v>948</v>
      </c>
      <c r="E38" s="1125">
        <v>697.61716300000001</v>
      </c>
      <c r="F38" s="1126">
        <v>0.70251717829402271</v>
      </c>
      <c r="I38" s="1120"/>
      <c r="R38" s="171" t="s">
        <v>917</v>
      </c>
      <c r="S38" s="1235">
        <v>2471.8032770000004</v>
      </c>
      <c r="V38" s="1235"/>
    </row>
    <row r="39" spans="3:22">
      <c r="C39" s="1121" t="s">
        <v>945</v>
      </c>
      <c r="D39" s="1124" t="s">
        <v>949</v>
      </c>
      <c r="E39" s="1125">
        <v>298.87879399999997</v>
      </c>
      <c r="F39" s="1126">
        <v>0.30097809823064869</v>
      </c>
      <c r="I39" s="1120"/>
      <c r="R39" s="171" t="s">
        <v>918</v>
      </c>
      <c r="S39" s="1235">
        <v>1685.981712</v>
      </c>
      <c r="V39" s="1235"/>
    </row>
    <row r="40" spans="3:22">
      <c r="C40" s="1121" t="s">
        <v>950</v>
      </c>
      <c r="D40" s="1124" t="s">
        <v>951</v>
      </c>
      <c r="E40" s="1125">
        <v>7618.2057220000006</v>
      </c>
      <c r="F40" s="1126">
        <v>7.6717154785407988</v>
      </c>
      <c r="R40" s="171" t="s">
        <v>919</v>
      </c>
      <c r="S40" s="1235">
        <v>1214.540039</v>
      </c>
      <c r="V40" s="1235"/>
    </row>
    <row r="41" spans="3:22">
      <c r="C41" s="1121" t="s">
        <v>950</v>
      </c>
      <c r="D41" s="1124" t="s">
        <v>952</v>
      </c>
      <c r="E41" s="1125">
        <v>958.62594300000012</v>
      </c>
      <c r="F41" s="1126">
        <v>0.96535926613348944</v>
      </c>
      <c r="R41" s="171" t="s">
        <v>921</v>
      </c>
      <c r="S41" s="1235">
        <v>1118.7420910000001</v>
      </c>
      <c r="V41" s="1235"/>
    </row>
    <row r="42" spans="3:22">
      <c r="C42" s="1121" t="s">
        <v>950</v>
      </c>
      <c r="D42" s="1124" t="s">
        <v>953</v>
      </c>
      <c r="E42" s="1125">
        <v>408.87559199999998</v>
      </c>
      <c r="F42" s="1126">
        <v>0.41174750622518458</v>
      </c>
      <c r="R42" s="171" t="s">
        <v>920</v>
      </c>
      <c r="S42" s="1235">
        <v>967.48773800000004</v>
      </c>
      <c r="V42" s="1235"/>
    </row>
    <row r="43" spans="3:22">
      <c r="C43" s="1121" t="s">
        <v>950</v>
      </c>
      <c r="D43" s="1124" t="s">
        <v>954</v>
      </c>
      <c r="E43" s="1125">
        <v>43.325581</v>
      </c>
      <c r="F43" s="1126">
        <v>4.3629896921084106E-2</v>
      </c>
      <c r="R43" s="171" t="s">
        <v>922</v>
      </c>
      <c r="S43" s="1235">
        <v>819.64702899999997</v>
      </c>
      <c r="U43" s="171"/>
      <c r="V43" s="1235"/>
    </row>
    <row r="44" spans="3:22">
      <c r="C44" s="1121" t="s">
        <v>955</v>
      </c>
      <c r="D44" s="1124" t="s">
        <v>956</v>
      </c>
      <c r="E44" s="1125">
        <v>176.86574100000001</v>
      </c>
      <c r="F44" s="1126">
        <v>0.1781080338819036</v>
      </c>
      <c r="R44" s="171" t="s">
        <v>923</v>
      </c>
      <c r="S44" s="1235">
        <v>284.367187</v>
      </c>
      <c r="U44" s="171"/>
      <c r="V44" s="1235"/>
    </row>
    <row r="45" spans="3:22">
      <c r="C45" s="1121" t="s">
        <v>955</v>
      </c>
      <c r="D45" s="1124" t="s">
        <v>957</v>
      </c>
      <c r="E45" s="1125">
        <v>53.253425</v>
      </c>
      <c r="F45" s="1126">
        <v>5.3627473419102754E-2</v>
      </c>
      <c r="R45" s="171" t="s">
        <v>924</v>
      </c>
      <c r="S45" s="1235">
        <v>169.15391700000001</v>
      </c>
      <c r="U45" s="171"/>
      <c r="V45" s="1235"/>
    </row>
    <row r="46" spans="3:22">
      <c r="C46" s="1121" t="s">
        <v>955</v>
      </c>
      <c r="D46" s="1124" t="s">
        <v>958</v>
      </c>
      <c r="E46" s="1125">
        <v>53.253425</v>
      </c>
      <c r="F46" s="1126"/>
      <c r="R46" s="171" t="s">
        <v>925</v>
      </c>
      <c r="S46" s="1235">
        <v>69.149977000000007</v>
      </c>
    </row>
    <row r="47" spans="3:22">
      <c r="C47" s="1121" t="s">
        <v>959</v>
      </c>
      <c r="D47" s="1124" t="s">
        <v>960</v>
      </c>
      <c r="E47" s="1125">
        <v>115.076954</v>
      </c>
      <c r="F47" s="1126">
        <v>0.11588524666322043</v>
      </c>
      <c r="R47" s="171" t="s">
        <v>926</v>
      </c>
      <c r="S47" s="1235">
        <v>18.447514000000002</v>
      </c>
    </row>
    <row r="48" spans="3:22">
      <c r="C48" s="1121" t="s">
        <v>959</v>
      </c>
      <c r="D48" s="1124" t="s">
        <v>961</v>
      </c>
      <c r="E48" s="1125">
        <v>15.896552</v>
      </c>
      <c r="F48" s="1126">
        <v>1.6008208295248325E-2</v>
      </c>
      <c r="R48" s="171" t="s">
        <v>57</v>
      </c>
      <c r="S48" s="1235">
        <v>53209.455918000051</v>
      </c>
    </row>
    <row r="49" spans="3:8">
      <c r="C49" s="1121" t="s">
        <v>962</v>
      </c>
      <c r="D49" s="1124" t="s">
        <v>962</v>
      </c>
      <c r="E49" s="1122">
        <v>67.20225099999999</v>
      </c>
      <c r="F49" s="1123">
        <v>6.7674275019989238E-2</v>
      </c>
    </row>
    <row r="50" spans="3:8" ht="15.75" thickBot="1">
      <c r="D50" s="1128" t="s">
        <v>57</v>
      </c>
      <c r="E50" s="1129">
        <v>99302.505982000061</v>
      </c>
      <c r="F50" s="1130">
        <v>100</v>
      </c>
      <c r="H50" s="1131"/>
    </row>
    <row r="51" spans="3:8" ht="15.75" thickTop="1">
      <c r="D51"/>
      <c r="E51"/>
      <c r="F51"/>
    </row>
    <row r="52" spans="3:8">
      <c r="D52"/>
      <c r="E52"/>
      <c r="F52"/>
    </row>
    <row r="53" spans="3:8">
      <c r="D53"/>
      <c r="E53"/>
      <c r="F53"/>
    </row>
    <row r="54" spans="3:8">
      <c r="D54"/>
      <c r="E54"/>
      <c r="F54"/>
    </row>
    <row r="55" spans="3:8">
      <c r="D55"/>
      <c r="E55"/>
      <c r="F55"/>
    </row>
    <row r="56" spans="3:8">
      <c r="D56"/>
      <c r="E56"/>
      <c r="F56"/>
    </row>
    <row r="57" spans="3:8">
      <c r="D57"/>
      <c r="E57"/>
      <c r="F57"/>
    </row>
  </sheetData>
  <autoFilter ref="C7:F50"/>
  <pageMargins left="0.7" right="0.7" top="0.75" bottom="0.75" header="0.3" footer="0.3"/>
  <pageSetup orientation="portrait" r:id="rId3"/>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Y61"/>
  <sheetViews>
    <sheetView zoomScale="85" zoomScaleNormal="85" workbookViewId="0">
      <selection activeCell="F9" sqref="F9"/>
    </sheetView>
  </sheetViews>
  <sheetFormatPr baseColWidth="10" defaultRowHeight="15"/>
  <cols>
    <col min="3" max="3" width="31.7109375" customWidth="1"/>
    <col min="4" max="4" width="30.7109375" style="1114" customWidth="1"/>
    <col min="5" max="5" width="19" style="637" customWidth="1"/>
    <col min="6" max="6" width="19" style="1265" customWidth="1"/>
    <col min="8" max="8" width="25.28515625" bestFit="1" customWidth="1"/>
    <col min="17" max="17" width="28.5703125" customWidth="1"/>
    <col min="18" max="18" width="23.140625" customWidth="1"/>
    <col min="19" max="20" width="24.85546875" customWidth="1"/>
    <col min="21" max="21" width="28.5703125" customWidth="1"/>
    <col min="22" max="22" width="24.85546875" customWidth="1"/>
    <col min="23" max="23" width="28.5703125" customWidth="1"/>
    <col min="24" max="24" width="24.85546875" customWidth="1"/>
  </cols>
  <sheetData>
    <row r="1" spans="3:25">
      <c r="Q1" s="1234" t="s">
        <v>742</v>
      </c>
      <c r="R1" t="s">
        <v>913</v>
      </c>
    </row>
    <row r="2" spans="3:25" ht="20.25">
      <c r="D2" s="1115" t="s">
        <v>1035</v>
      </c>
      <c r="Q2" s="171" t="s">
        <v>914</v>
      </c>
      <c r="R2" s="677">
        <v>78800.937329999957</v>
      </c>
    </row>
    <row r="3" spans="3:25">
      <c r="Q3" s="171" t="s">
        <v>931</v>
      </c>
      <c r="R3" s="677">
        <v>12317</v>
      </c>
    </row>
    <row r="4" spans="3:25">
      <c r="D4" s="1116" t="s">
        <v>805</v>
      </c>
      <c r="Q4" s="171" t="s">
        <v>927</v>
      </c>
      <c r="R4" s="677">
        <v>11931</v>
      </c>
    </row>
    <row r="5" spans="3:25">
      <c r="D5" s="1116" t="s">
        <v>1036</v>
      </c>
      <c r="Q5" s="171" t="s">
        <v>945</v>
      </c>
      <c r="R5" s="677">
        <v>7522</v>
      </c>
    </row>
    <row r="6" spans="3:25" ht="15.75" thickBot="1">
      <c r="D6" s="1117"/>
      <c r="E6" s="1118"/>
      <c r="F6" s="1119"/>
      <c r="Q6" s="171" t="s">
        <v>938</v>
      </c>
      <c r="R6" s="677">
        <v>4147</v>
      </c>
    </row>
    <row r="7" spans="3:25" s="490" customFormat="1" ht="25.5" thickTop="1" thickBot="1">
      <c r="C7" s="490" t="s">
        <v>963</v>
      </c>
      <c r="D7" s="1231" t="s">
        <v>964</v>
      </c>
      <c r="E7" s="1232" t="s">
        <v>807</v>
      </c>
      <c r="F7" s="1233" t="s">
        <v>808</v>
      </c>
      <c r="Q7" s="171" t="s">
        <v>955</v>
      </c>
      <c r="R7" s="677">
        <v>1384</v>
      </c>
      <c r="S7"/>
      <c r="Y7"/>
    </row>
    <row r="8" spans="3:25" ht="15.75" thickTop="1">
      <c r="C8" s="1121" t="s">
        <v>914</v>
      </c>
      <c r="D8" s="1124" t="s">
        <v>987</v>
      </c>
      <c r="E8" s="1125">
        <v>34698.041399999966</v>
      </c>
      <c r="F8" s="1272">
        <f>E8/$E$54</f>
        <v>0.29589925152437574</v>
      </c>
      <c r="I8" s="1120"/>
      <c r="Q8" s="171" t="s">
        <v>1033</v>
      </c>
      <c r="R8" s="677">
        <v>570.08790999999997</v>
      </c>
    </row>
    <row r="9" spans="3:25">
      <c r="C9" s="1121" t="s">
        <v>914</v>
      </c>
      <c r="D9" s="1124" t="s">
        <v>986</v>
      </c>
      <c r="E9" s="1125">
        <v>21634.895929999999</v>
      </c>
      <c r="F9" s="1272">
        <f t="shared" ref="F9:F53" si="0">E9/$E$54</f>
        <v>0.18449887239153415</v>
      </c>
      <c r="I9" s="1120"/>
      <c r="Q9" s="171" t="s">
        <v>1023</v>
      </c>
      <c r="R9" s="677">
        <v>531</v>
      </c>
    </row>
    <row r="10" spans="3:25">
      <c r="C10" s="1121" t="s">
        <v>914</v>
      </c>
      <c r="D10" s="1124" t="s">
        <v>988</v>
      </c>
      <c r="E10" s="1125">
        <v>5166</v>
      </c>
      <c r="F10" s="1272">
        <f t="shared" si="0"/>
        <v>4.4054807467459142E-2</v>
      </c>
      <c r="I10" s="1120"/>
      <c r="Q10" s="171" t="s">
        <v>959</v>
      </c>
      <c r="R10" s="677">
        <v>60</v>
      </c>
    </row>
    <row r="11" spans="3:25">
      <c r="C11" s="1121" t="s">
        <v>914</v>
      </c>
      <c r="D11" s="1124" t="s">
        <v>989</v>
      </c>
      <c r="E11" s="1125">
        <v>4635</v>
      </c>
      <c r="F11" s="1272">
        <f t="shared" si="0"/>
        <v>3.952652586366108E-2</v>
      </c>
      <c r="I11" s="1120"/>
      <c r="Q11" s="171" t="s">
        <v>57</v>
      </c>
      <c r="R11" s="677">
        <v>117263.02523999996</v>
      </c>
    </row>
    <row r="12" spans="3:25">
      <c r="C12" s="1121" t="s">
        <v>914</v>
      </c>
      <c r="D12" s="1124" t="s">
        <v>990</v>
      </c>
      <c r="E12" s="1125">
        <v>4409</v>
      </c>
      <c r="F12" s="1272">
        <f t="shared" si="0"/>
        <v>3.7599234634925933E-2</v>
      </c>
      <c r="I12" s="1120"/>
    </row>
    <row r="13" spans="3:25">
      <c r="C13" s="1121" t="s">
        <v>914</v>
      </c>
      <c r="D13" s="1124" t="s">
        <v>991</v>
      </c>
      <c r="E13" s="1125">
        <v>3001</v>
      </c>
      <c r="F13" s="1272">
        <f t="shared" si="0"/>
        <v>2.5592039723160064E-2</v>
      </c>
      <c r="I13" s="1120"/>
    </row>
    <row r="14" spans="3:25">
      <c r="C14" s="1121" t="s">
        <v>914</v>
      </c>
      <c r="D14" s="1124" t="s">
        <v>992</v>
      </c>
      <c r="E14" s="1125">
        <v>2289</v>
      </c>
      <c r="F14" s="1272">
        <f t="shared" si="0"/>
        <v>1.9520219568914823E-2</v>
      </c>
      <c r="I14" s="1120"/>
    </row>
    <row r="15" spans="3:25" ht="24">
      <c r="C15" s="1121" t="s">
        <v>914</v>
      </c>
      <c r="D15" s="1124" t="s">
        <v>993</v>
      </c>
      <c r="E15" s="1125">
        <v>1131</v>
      </c>
      <c r="F15" s="1272">
        <f t="shared" si="0"/>
        <v>9.6449839809710208E-3</v>
      </c>
      <c r="I15" s="1120"/>
    </row>
    <row r="16" spans="3:25">
      <c r="C16" s="1121" t="s">
        <v>914</v>
      </c>
      <c r="D16" s="1124" t="s">
        <v>994</v>
      </c>
      <c r="E16" s="1125">
        <v>789</v>
      </c>
      <c r="F16" s="1272">
        <f t="shared" si="0"/>
        <v>6.7284636259824357E-3</v>
      </c>
      <c r="I16" s="1120"/>
    </row>
    <row r="17" spans="3:19">
      <c r="C17" s="1121" t="s">
        <v>914</v>
      </c>
      <c r="D17" s="1124" t="s">
        <v>995</v>
      </c>
      <c r="E17" s="1125">
        <v>252</v>
      </c>
      <c r="F17" s="1272">
        <f t="shared" si="0"/>
        <v>2.1490149984126411E-3</v>
      </c>
      <c r="I17" s="1120"/>
    </row>
    <row r="18" spans="3:19" ht="24">
      <c r="C18" s="1121" t="s">
        <v>914</v>
      </c>
      <c r="D18" s="1124" t="s">
        <v>996</v>
      </c>
      <c r="E18" s="1125">
        <v>192</v>
      </c>
      <c r="F18" s="1272">
        <f t="shared" si="0"/>
        <v>1.6373447606953455E-3</v>
      </c>
      <c r="I18" s="1120"/>
    </row>
    <row r="19" spans="3:19">
      <c r="C19" s="1121" t="s">
        <v>914</v>
      </c>
      <c r="D19" s="1124" t="s">
        <v>997</v>
      </c>
      <c r="E19" s="1125">
        <v>176</v>
      </c>
      <c r="F19" s="1272">
        <f t="shared" si="0"/>
        <v>1.5008993639707335E-3</v>
      </c>
      <c r="I19" s="1120"/>
    </row>
    <row r="20" spans="3:19">
      <c r="C20" s="1121" t="s">
        <v>914</v>
      </c>
      <c r="D20" s="1124" t="s">
        <v>998</v>
      </c>
      <c r="E20" s="1125">
        <v>151</v>
      </c>
      <c r="F20" s="1272">
        <f t="shared" si="0"/>
        <v>1.2877034315885269E-3</v>
      </c>
      <c r="I20" s="1120"/>
    </row>
    <row r="21" spans="3:19">
      <c r="C21" s="1121" t="s">
        <v>914</v>
      </c>
      <c r="D21" s="1124" t="s">
        <v>999</v>
      </c>
      <c r="E21" s="1125">
        <v>144</v>
      </c>
      <c r="F21" s="1272">
        <f t="shared" si="0"/>
        <v>1.2280085705215092E-3</v>
      </c>
      <c r="I21" s="1120"/>
    </row>
    <row r="22" spans="3:19">
      <c r="C22" s="1121" t="s">
        <v>914</v>
      </c>
      <c r="D22" s="1124" t="s">
        <v>1000</v>
      </c>
      <c r="E22" s="1125">
        <v>47</v>
      </c>
      <c r="F22" s="1272">
        <f t="shared" si="0"/>
        <v>4.0080835287854811E-4</v>
      </c>
      <c r="I22" s="1120"/>
    </row>
    <row r="23" spans="3:19">
      <c r="C23" s="1121" t="s">
        <v>914</v>
      </c>
      <c r="D23" s="1124" t="s">
        <v>1001</v>
      </c>
      <c r="E23" s="1125">
        <v>43</v>
      </c>
      <c r="F23" s="1272">
        <f t="shared" si="0"/>
        <v>3.6669700369739512E-4</v>
      </c>
      <c r="I23" s="1120"/>
    </row>
    <row r="24" spans="3:19">
      <c r="C24" s="1121" t="s">
        <v>914</v>
      </c>
      <c r="D24" s="1124" t="s">
        <v>1002</v>
      </c>
      <c r="E24" s="1125">
        <v>43</v>
      </c>
      <c r="F24" s="1272">
        <f t="shared" si="0"/>
        <v>3.6669700369739512E-4</v>
      </c>
      <c r="I24" s="1120"/>
    </row>
    <row r="25" spans="3:19">
      <c r="C25" s="1121" t="s">
        <v>927</v>
      </c>
      <c r="D25" s="1124" t="s">
        <v>1004</v>
      </c>
      <c r="E25" s="1125">
        <v>8232</v>
      </c>
      <c r="F25" s="1272">
        <f t="shared" si="0"/>
        <v>7.0201156614812937E-2</v>
      </c>
      <c r="I25" s="1120"/>
    </row>
    <row r="26" spans="3:19">
      <c r="C26" s="1121" t="s">
        <v>927</v>
      </c>
      <c r="D26" s="1124" t="s">
        <v>1005</v>
      </c>
      <c r="E26" s="1125">
        <v>3222</v>
      </c>
      <c r="F26" s="1272">
        <f t="shared" si="0"/>
        <v>2.7476691765418768E-2</v>
      </c>
      <c r="I26" s="1120"/>
    </row>
    <row r="27" spans="3:19">
      <c r="C27" s="1121" t="s">
        <v>927</v>
      </c>
      <c r="D27" s="1124" t="s">
        <v>1006</v>
      </c>
      <c r="E27" s="1125">
        <v>316</v>
      </c>
      <c r="F27" s="1272">
        <f t="shared" si="0"/>
        <v>2.6947965853110897E-3</v>
      </c>
      <c r="I27" s="1120"/>
    </row>
    <row r="28" spans="3:19">
      <c r="C28" s="1121" t="s">
        <v>927</v>
      </c>
      <c r="D28" s="1124" t="s">
        <v>1007</v>
      </c>
      <c r="E28" s="1125">
        <v>161</v>
      </c>
      <c r="F28" s="1272">
        <f t="shared" si="0"/>
        <v>1.3729818045414095E-3</v>
      </c>
      <c r="I28" s="1120"/>
    </row>
    <row r="29" spans="3:19">
      <c r="C29" s="1121" t="s">
        <v>931</v>
      </c>
      <c r="D29" s="1124" t="s">
        <v>1008</v>
      </c>
      <c r="E29" s="1125">
        <v>6628</v>
      </c>
      <c r="F29" s="1272">
        <f t="shared" si="0"/>
        <v>5.6522505593170576E-2</v>
      </c>
      <c r="I29" s="1120"/>
    </row>
    <row r="30" spans="3:19">
      <c r="C30" s="1121" t="s">
        <v>931</v>
      </c>
      <c r="D30" s="1124" t="s">
        <v>1009</v>
      </c>
      <c r="E30" s="1125">
        <v>4829</v>
      </c>
      <c r="F30" s="1272">
        <f t="shared" si="0"/>
        <v>4.1180926298946999E-2</v>
      </c>
      <c r="I30" s="1120"/>
    </row>
    <row r="31" spans="3:19">
      <c r="C31" s="1121" t="s">
        <v>931</v>
      </c>
      <c r="D31" s="1124" t="s">
        <v>1010</v>
      </c>
      <c r="E31" s="1125">
        <v>344</v>
      </c>
      <c r="F31" s="1272">
        <f t="shared" si="0"/>
        <v>2.933576029579161E-3</v>
      </c>
      <c r="I31" s="1120"/>
    </row>
    <row r="32" spans="3:19">
      <c r="C32" s="1121" t="s">
        <v>931</v>
      </c>
      <c r="D32" s="1124" t="s">
        <v>1011</v>
      </c>
      <c r="E32" s="1125">
        <v>227</v>
      </c>
      <c r="F32" s="1272">
        <f t="shared" si="0"/>
        <v>1.9358190660304347E-3</v>
      </c>
      <c r="I32" s="1120"/>
      <c r="R32" s="1234" t="s">
        <v>963</v>
      </c>
      <c r="S32" t="s">
        <v>927</v>
      </c>
    </row>
    <row r="33" spans="3:22">
      <c r="C33" s="1121" t="s">
        <v>931</v>
      </c>
      <c r="D33" s="1124" t="s">
        <v>1012</v>
      </c>
      <c r="E33" s="1125">
        <v>289</v>
      </c>
      <c r="F33" s="1272">
        <f t="shared" si="0"/>
        <v>2.4645449783383066E-3</v>
      </c>
      <c r="I33" s="1120"/>
    </row>
    <row r="34" spans="3:22" ht="24">
      <c r="C34" s="1121" t="s">
        <v>938</v>
      </c>
      <c r="D34" s="1124" t="s">
        <v>1013</v>
      </c>
      <c r="E34" s="1125">
        <v>2032</v>
      </c>
      <c r="F34" s="1272">
        <f t="shared" si="0"/>
        <v>1.7328565384025739E-2</v>
      </c>
      <c r="I34" s="1120"/>
      <c r="R34" s="1234" t="s">
        <v>742</v>
      </c>
      <c r="S34" t="s">
        <v>913</v>
      </c>
    </row>
    <row r="35" spans="3:22">
      <c r="C35" s="1121" t="s">
        <v>938</v>
      </c>
      <c r="D35" s="1124" t="s">
        <v>1014</v>
      </c>
      <c r="E35" s="1125">
        <v>1481</v>
      </c>
      <c r="F35" s="1272">
        <f t="shared" si="0"/>
        <v>1.262972703432191E-2</v>
      </c>
      <c r="I35" s="1120"/>
      <c r="R35" s="171" t="s">
        <v>1004</v>
      </c>
      <c r="S35" s="677">
        <v>8232</v>
      </c>
    </row>
    <row r="36" spans="3:22">
      <c r="C36" s="1121" t="s">
        <v>938</v>
      </c>
      <c r="D36" s="1124" t="s">
        <v>1015</v>
      </c>
      <c r="E36" s="1125">
        <v>390</v>
      </c>
      <c r="F36" s="1272">
        <f t="shared" si="0"/>
        <v>3.3258565451624207E-3</v>
      </c>
      <c r="I36" s="1120"/>
      <c r="R36" s="171" t="s">
        <v>1005</v>
      </c>
      <c r="S36" s="677">
        <v>3222</v>
      </c>
    </row>
    <row r="37" spans="3:22">
      <c r="C37" s="1121" t="s">
        <v>938</v>
      </c>
      <c r="D37" s="1124" t="s">
        <v>1016</v>
      </c>
      <c r="E37" s="1125">
        <v>157</v>
      </c>
      <c r="F37" s="1272">
        <f t="shared" si="0"/>
        <v>1.3388704553602565E-3</v>
      </c>
      <c r="I37" s="1120"/>
      <c r="R37" s="171" t="s">
        <v>1006</v>
      </c>
      <c r="S37" s="677">
        <v>316</v>
      </c>
    </row>
    <row r="38" spans="3:22">
      <c r="C38" s="1121" t="s">
        <v>938</v>
      </c>
      <c r="D38" s="1124" t="s">
        <v>1017</v>
      </c>
      <c r="E38" s="1125">
        <v>87</v>
      </c>
      <c r="F38" s="1272">
        <f t="shared" si="0"/>
        <v>7.419218446900785E-4</v>
      </c>
      <c r="I38" s="1120"/>
      <c r="R38" s="171" t="s">
        <v>1007</v>
      </c>
      <c r="S38" s="677">
        <v>161</v>
      </c>
      <c r="V38" s="1235"/>
    </row>
    <row r="39" spans="3:22">
      <c r="C39" s="1121" t="s">
        <v>945</v>
      </c>
      <c r="D39" s="1124" t="s">
        <v>1018</v>
      </c>
      <c r="E39" s="1125">
        <v>1719</v>
      </c>
      <c r="F39" s="1272">
        <f t="shared" si="0"/>
        <v>1.4659352310600516E-2</v>
      </c>
      <c r="I39" s="1120"/>
      <c r="R39" s="171" t="s">
        <v>57</v>
      </c>
      <c r="S39" s="677">
        <v>11931</v>
      </c>
      <c r="V39" s="1235"/>
    </row>
    <row r="40" spans="3:22">
      <c r="C40" s="1121" t="s">
        <v>945</v>
      </c>
      <c r="D40" s="1124" t="s">
        <v>1019</v>
      </c>
      <c r="E40" s="1125">
        <v>4960</v>
      </c>
      <c r="F40" s="1272">
        <f t="shared" si="0"/>
        <v>4.2298072984629759E-2</v>
      </c>
      <c r="V40" s="1235"/>
    </row>
    <row r="41" spans="3:22">
      <c r="C41" s="1121" t="s">
        <v>945</v>
      </c>
      <c r="D41" s="1124" t="s">
        <v>1020</v>
      </c>
      <c r="E41" s="1125">
        <v>172</v>
      </c>
      <c r="F41" s="1272">
        <f t="shared" si="0"/>
        <v>1.4667880147895805E-3</v>
      </c>
      <c r="V41" s="1235"/>
    </row>
    <row r="42" spans="3:22">
      <c r="C42" s="1121" t="s">
        <v>945</v>
      </c>
      <c r="D42" s="1124" t="s">
        <v>1021</v>
      </c>
      <c r="E42" s="1125">
        <v>139</v>
      </c>
      <c r="F42" s="1272">
        <f t="shared" si="0"/>
        <v>1.1853693840450678E-3</v>
      </c>
      <c r="V42" s="1235"/>
    </row>
    <row r="43" spans="3:22">
      <c r="C43" s="1121" t="s">
        <v>945</v>
      </c>
      <c r="D43" s="1124" t="s">
        <v>1022</v>
      </c>
      <c r="E43" s="1125">
        <v>532</v>
      </c>
      <c r="F43" s="1272">
        <f t="shared" si="0"/>
        <v>4.536809441093353E-3</v>
      </c>
      <c r="U43" s="171"/>
      <c r="V43" s="1235"/>
    </row>
    <row r="44" spans="3:22">
      <c r="C44" s="1121" t="s">
        <v>1023</v>
      </c>
      <c r="D44" s="1124" t="s">
        <v>1024</v>
      </c>
      <c r="E44" s="1125">
        <v>196</v>
      </c>
      <c r="F44" s="1272">
        <f t="shared" si="0"/>
        <v>1.6714561098764985E-3</v>
      </c>
      <c r="U44" s="171"/>
      <c r="V44" s="1235"/>
    </row>
    <row r="45" spans="3:22">
      <c r="C45" s="1121" t="s">
        <v>1023</v>
      </c>
      <c r="D45" s="1124" t="s">
        <v>1025</v>
      </c>
      <c r="E45" s="1125">
        <v>143</v>
      </c>
      <c r="F45" s="1272">
        <f t="shared" si="0"/>
        <v>1.2194807332262208E-3</v>
      </c>
      <c r="U45" s="171"/>
      <c r="V45" s="1235"/>
    </row>
    <row r="46" spans="3:22">
      <c r="C46" s="1121" t="s">
        <v>1023</v>
      </c>
      <c r="D46" s="1124" t="s">
        <v>1026</v>
      </c>
      <c r="E46" s="1125">
        <v>96</v>
      </c>
      <c r="F46" s="1272">
        <f t="shared" si="0"/>
        <v>8.1867238034767273E-4</v>
      </c>
    </row>
    <row r="47" spans="3:22">
      <c r="C47" s="1121" t="s">
        <v>1023</v>
      </c>
      <c r="D47" s="1124" t="s">
        <v>1027</v>
      </c>
      <c r="E47" s="1125">
        <v>96</v>
      </c>
      <c r="F47" s="1272">
        <f t="shared" si="0"/>
        <v>8.1867238034767273E-4</v>
      </c>
    </row>
    <row r="48" spans="3:22">
      <c r="C48" s="1121" t="s">
        <v>959</v>
      </c>
      <c r="D48" s="1124" t="s">
        <v>1028</v>
      </c>
      <c r="E48" s="1125">
        <v>60</v>
      </c>
      <c r="F48" s="1272">
        <f t="shared" si="0"/>
        <v>5.1167023771729549E-4</v>
      </c>
    </row>
    <row r="49" spans="3:8">
      <c r="C49" s="1121" t="s">
        <v>955</v>
      </c>
      <c r="D49" s="1124" t="s">
        <v>1029</v>
      </c>
      <c r="E49" s="1125">
        <v>416</v>
      </c>
      <c r="F49" s="1272">
        <f t="shared" si="0"/>
        <v>3.5475803148399153E-3</v>
      </c>
    </row>
    <row r="50" spans="3:8">
      <c r="C50" s="1121" t="s">
        <v>955</v>
      </c>
      <c r="D50" s="1124" t="s">
        <v>1030</v>
      </c>
      <c r="E50" s="1125">
        <v>342</v>
      </c>
      <c r="F50" s="1272">
        <f t="shared" si="0"/>
        <v>2.9165203549885842E-3</v>
      </c>
    </row>
    <row r="51" spans="3:8">
      <c r="C51" s="1121" t="s">
        <v>955</v>
      </c>
      <c r="D51" s="1124" t="s">
        <v>1031</v>
      </c>
      <c r="E51" s="1125">
        <v>135</v>
      </c>
      <c r="F51" s="1272">
        <f t="shared" si="0"/>
        <v>1.1512580348639148E-3</v>
      </c>
    </row>
    <row r="52" spans="3:8">
      <c r="C52" s="1121" t="s">
        <v>955</v>
      </c>
      <c r="D52" s="1124" t="s">
        <v>1032</v>
      </c>
      <c r="E52" s="1125">
        <v>491</v>
      </c>
      <c r="F52" s="1272">
        <f t="shared" si="0"/>
        <v>4.1871681119865344E-3</v>
      </c>
    </row>
    <row r="53" spans="3:8">
      <c r="C53" s="1121" t="s">
        <v>1033</v>
      </c>
      <c r="D53" s="1124" t="s">
        <v>1034</v>
      </c>
      <c r="E53" s="1125">
        <v>570.08790999999997</v>
      </c>
      <c r="F53" s="1272">
        <f t="shared" si="0"/>
        <v>4.861616940490936E-3</v>
      </c>
    </row>
    <row r="54" spans="3:8" ht="15.75" thickBot="1">
      <c r="D54" s="1128" t="s">
        <v>57</v>
      </c>
      <c r="E54" s="1129">
        <f>SUM(E8:E53)</f>
        <v>117263.02523999996</v>
      </c>
      <c r="F54" s="1273">
        <f>SUM(F8:F53)</f>
        <v>1.0000000000000004</v>
      </c>
      <c r="H54" s="1131"/>
    </row>
    <row r="55" spans="3:8" ht="15.75" thickTop="1">
      <c r="D55"/>
      <c r="E55"/>
      <c r="F55"/>
    </row>
    <row r="56" spans="3:8">
      <c r="D56"/>
      <c r="E56"/>
      <c r="F56"/>
    </row>
    <row r="57" spans="3:8">
      <c r="C57" s="1095" t="s">
        <v>983</v>
      </c>
      <c r="D57"/>
      <c r="E57"/>
      <c r="F57"/>
    </row>
    <row r="58" spans="3:8">
      <c r="D58"/>
      <c r="E58"/>
      <c r="F58"/>
    </row>
    <row r="59" spans="3:8">
      <c r="D59"/>
      <c r="E59"/>
      <c r="F59"/>
    </row>
    <row r="60" spans="3:8">
      <c r="D60"/>
      <c r="E60"/>
      <c r="F60"/>
    </row>
    <row r="61" spans="3:8">
      <c r="D61"/>
      <c r="E61"/>
      <c r="F61"/>
    </row>
  </sheetData>
  <autoFilter ref="C7:F54"/>
  <pageMargins left="0.7" right="0.7" top="0.75" bottom="0.75" header="0.3" footer="0.3"/>
  <pageSetup orientation="portrait" r:id="rId3"/>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2:K101"/>
  <sheetViews>
    <sheetView topLeftCell="D6" workbookViewId="0">
      <selection activeCell="D15" sqref="A15:XFD15"/>
    </sheetView>
  </sheetViews>
  <sheetFormatPr baseColWidth="10" defaultRowHeight="15"/>
  <cols>
    <col min="1" max="1" width="0" style="1" hidden="1" customWidth="1"/>
    <col min="2" max="2" width="0" style="103" hidden="1" customWidth="1"/>
    <col min="3" max="3" width="0" style="1" hidden="1" customWidth="1"/>
    <col min="4" max="5" width="28.28515625" style="1" customWidth="1"/>
    <col min="6" max="11" width="16.42578125" style="637" customWidth="1"/>
    <col min="12" max="16384" width="11.42578125" style="1"/>
  </cols>
  <sheetData>
    <row r="2" spans="3:11" ht="20.25">
      <c r="D2" s="1115" t="s">
        <v>804</v>
      </c>
      <c r="E2" s="1223"/>
    </row>
    <row r="4" spans="3:11" ht="15.75">
      <c r="D4" s="1132" t="s">
        <v>809</v>
      </c>
      <c r="E4" s="1132"/>
    </row>
    <row r="5" spans="3:11" ht="15.75">
      <c r="D5" s="1132" t="s">
        <v>810</v>
      </c>
      <c r="E5" s="1132"/>
    </row>
    <row r="6" spans="3:11" ht="15.75" thickBot="1"/>
    <row r="7" spans="3:11" ht="24.75" thickBot="1">
      <c r="D7" s="1133" t="s">
        <v>811</v>
      </c>
      <c r="E7" s="1133"/>
      <c r="F7" s="1134" t="s">
        <v>272</v>
      </c>
      <c r="G7" s="1135" t="s">
        <v>812</v>
      </c>
      <c r="H7" s="1136" t="s">
        <v>813</v>
      </c>
      <c r="I7" s="1134" t="s">
        <v>814</v>
      </c>
      <c r="J7" s="1135" t="s">
        <v>815</v>
      </c>
      <c r="K7" s="1136" t="s">
        <v>816</v>
      </c>
    </row>
    <row r="8" spans="3:11">
      <c r="C8" s="1137"/>
      <c r="D8" s="1138" t="s">
        <v>817</v>
      </c>
      <c r="E8" s="1224">
        <f>F8/$F$29</f>
        <v>0.8840950529706979</v>
      </c>
      <c r="F8" s="1139">
        <v>20730.809185000031</v>
      </c>
      <c r="G8" s="1140">
        <v>219572.135129</v>
      </c>
      <c r="H8" s="1141">
        <v>14391928.177224034</v>
      </c>
      <c r="I8" s="1142">
        <f t="shared" ref="I8:I29" si="0">+G8/F8</f>
        <v>10.591585363096847</v>
      </c>
      <c r="J8" s="1143">
        <f t="shared" ref="J8:J29" si="1">+H8/F8</f>
        <v>694.22896370284707</v>
      </c>
      <c r="K8" s="1144">
        <f t="shared" ref="K8:K29" si="2">+H8/G8</f>
        <v>65.545330552843993</v>
      </c>
    </row>
    <row r="9" spans="3:11">
      <c r="C9" s="1137"/>
      <c r="D9" s="1138" t="s">
        <v>64</v>
      </c>
      <c r="E9" s="1224">
        <f t="shared" ref="E9:E29" si="3">F9/$F$29</f>
        <v>3.0690381503451099E-2</v>
      </c>
      <c r="F9" s="1139">
        <v>719.6471019999999</v>
      </c>
      <c r="G9" s="1145">
        <v>10750.196797999999</v>
      </c>
      <c r="H9" s="1141">
        <v>644394.69077599992</v>
      </c>
      <c r="I9" s="1142">
        <f t="shared" si="0"/>
        <v>14.938150613159838</v>
      </c>
      <c r="J9" s="1143">
        <f t="shared" si="1"/>
        <v>895.43150939555926</v>
      </c>
      <c r="K9" s="1144">
        <f t="shared" si="2"/>
        <v>59.942594808672261</v>
      </c>
    </row>
    <row r="10" spans="3:11">
      <c r="C10" s="1137"/>
      <c r="D10" s="1138" t="s">
        <v>818</v>
      </c>
      <c r="E10" s="1224">
        <f t="shared" si="3"/>
        <v>2.1551694600864851E-2</v>
      </c>
      <c r="F10" s="1139">
        <v>505.35750300000001</v>
      </c>
      <c r="G10" s="1145">
        <v>6854.8770479999994</v>
      </c>
      <c r="H10" s="1141">
        <v>308206.61504499998</v>
      </c>
      <c r="I10" s="1142">
        <f t="shared" si="0"/>
        <v>13.564411347030102</v>
      </c>
      <c r="J10" s="1143">
        <f t="shared" si="1"/>
        <v>609.87837959338651</v>
      </c>
      <c r="K10" s="1144">
        <f t="shared" si="2"/>
        <v>44.961654729448917</v>
      </c>
    </row>
    <row r="11" spans="3:11">
      <c r="C11" s="1137"/>
      <c r="D11" s="1146" t="s">
        <v>819</v>
      </c>
      <c r="E11" s="1225">
        <f t="shared" si="3"/>
        <v>1.5340253403658277E-2</v>
      </c>
      <c r="F11" s="1139">
        <v>359.70777700000002</v>
      </c>
      <c r="G11" s="1145">
        <v>6825.8867760000003</v>
      </c>
      <c r="H11" s="1141">
        <v>243226.85360000003</v>
      </c>
      <c r="I11" s="1142">
        <f t="shared" si="0"/>
        <v>18.976200161499428</v>
      </c>
      <c r="J11" s="1143">
        <f t="shared" si="1"/>
        <v>676.17902406374719</v>
      </c>
      <c r="K11" s="1144">
        <f t="shared" si="2"/>
        <v>35.633004411264501</v>
      </c>
    </row>
    <row r="12" spans="3:11">
      <c r="C12" s="1137"/>
      <c r="D12" s="1138" t="s">
        <v>61</v>
      </c>
      <c r="E12" s="1224">
        <f t="shared" si="3"/>
        <v>9.4848796808585274E-3</v>
      </c>
      <c r="F12" s="1139">
        <v>222.407342</v>
      </c>
      <c r="G12" s="1145">
        <v>2084.9969780000001</v>
      </c>
      <c r="H12" s="1141">
        <v>167950.91352</v>
      </c>
      <c r="I12" s="1142">
        <f t="shared" si="0"/>
        <v>9.3746769295053216</v>
      </c>
      <c r="J12" s="1143">
        <f t="shared" si="1"/>
        <v>755.15004140465828</v>
      </c>
      <c r="K12" s="1144">
        <f t="shared" si="2"/>
        <v>80.552113644358471</v>
      </c>
    </row>
    <row r="13" spans="3:11">
      <c r="C13" s="1137"/>
      <c r="D13" s="1138" t="s">
        <v>65</v>
      </c>
      <c r="E13" s="1224">
        <f t="shared" si="3"/>
        <v>8.5616068935824886E-3</v>
      </c>
      <c r="F13" s="1139">
        <v>200.75786900000003</v>
      </c>
      <c r="G13" s="1145">
        <v>2440.2050650000001</v>
      </c>
      <c r="H13" s="1141">
        <v>135999.83153</v>
      </c>
      <c r="I13" s="1142">
        <f t="shared" si="0"/>
        <v>12.154965965493487</v>
      </c>
      <c r="J13" s="1143">
        <f t="shared" si="1"/>
        <v>677.43213358177252</v>
      </c>
      <c r="K13" s="1144">
        <f t="shared" si="2"/>
        <v>55.732951906646413</v>
      </c>
    </row>
    <row r="14" spans="3:11">
      <c r="C14" s="1137"/>
      <c r="D14" s="1147" t="s">
        <v>820</v>
      </c>
      <c r="E14" s="1226">
        <f t="shared" si="3"/>
        <v>5.3489230293167376E-3</v>
      </c>
      <c r="F14" s="1148">
        <v>125.42486499999998</v>
      </c>
      <c r="G14" s="1149">
        <v>889.26557899999989</v>
      </c>
      <c r="H14" s="1150">
        <v>89430.350499999971</v>
      </c>
      <c r="I14" s="1151">
        <f t="shared" si="0"/>
        <v>7.0900262001477934</v>
      </c>
      <c r="J14" s="1152">
        <f t="shared" si="1"/>
        <v>713.01930841225135</v>
      </c>
      <c r="K14" s="1153">
        <f t="shared" si="2"/>
        <v>100.56652659441346</v>
      </c>
    </row>
    <row r="15" spans="3:11" hidden="1">
      <c r="C15" s="1137"/>
      <c r="D15" s="1154" t="s">
        <v>821</v>
      </c>
      <c r="E15" s="1227">
        <f t="shared" si="3"/>
        <v>4.5853959735980433E-3</v>
      </c>
      <c r="F15" s="1148">
        <v>107.521209</v>
      </c>
      <c r="G15" s="1149">
        <v>1514.912889</v>
      </c>
      <c r="H15" s="1150">
        <v>57189.018765000001</v>
      </c>
      <c r="I15" s="1151">
        <f t="shared" si="0"/>
        <v>14.089433174063361</v>
      </c>
      <c r="J15" s="1152">
        <f t="shared" si="1"/>
        <v>531.88593484844466</v>
      </c>
      <c r="K15" s="1153">
        <f t="shared" si="2"/>
        <v>37.750697865374093</v>
      </c>
    </row>
    <row r="16" spans="3:11">
      <c r="C16" s="1137"/>
      <c r="D16" s="1147" t="s">
        <v>822</v>
      </c>
      <c r="E16" s="1226">
        <f t="shared" si="3"/>
        <v>2.9747256844528851E-3</v>
      </c>
      <c r="F16" s="1148">
        <v>69.753213000000002</v>
      </c>
      <c r="G16" s="1149">
        <v>623.742074</v>
      </c>
      <c r="H16" s="1150">
        <v>59405.238150000005</v>
      </c>
      <c r="I16" s="1151">
        <f t="shared" si="0"/>
        <v>8.9421267805971887</v>
      </c>
      <c r="J16" s="1152">
        <f t="shared" si="1"/>
        <v>851.64877136197299</v>
      </c>
      <c r="K16" s="1153">
        <f t="shared" si="2"/>
        <v>95.240068974407535</v>
      </c>
    </row>
    <row r="17" spans="3:11">
      <c r="C17" s="1137"/>
      <c r="D17" s="1147" t="s">
        <v>59</v>
      </c>
      <c r="E17" s="1226">
        <f t="shared" si="3"/>
        <v>2.9747256844528851E-3</v>
      </c>
      <c r="F17" s="1148">
        <v>69.753213000000002</v>
      </c>
      <c r="G17" s="1149">
        <v>4877.5148069999996</v>
      </c>
      <c r="H17" s="1150">
        <v>18262.575079999999</v>
      </c>
      <c r="I17" s="1151">
        <f t="shared" si="0"/>
        <v>69.92530662350994</v>
      </c>
      <c r="J17" s="1152">
        <f t="shared" si="1"/>
        <v>261.81697293284537</v>
      </c>
      <c r="K17" s="1153">
        <f t="shared" si="2"/>
        <v>3.7442377527568622</v>
      </c>
    </row>
    <row r="18" spans="3:11">
      <c r="C18" s="1137"/>
      <c r="D18" s="1147" t="s">
        <v>68</v>
      </c>
      <c r="E18" s="1226">
        <f t="shared" si="3"/>
        <v>2.188005025289784E-3</v>
      </c>
      <c r="F18" s="1148">
        <v>51.305698999999997</v>
      </c>
      <c r="G18" s="1149">
        <v>153.91709699999998</v>
      </c>
      <c r="H18" s="1150">
        <v>4104.4559199999994</v>
      </c>
      <c r="I18" s="1151">
        <f t="shared" si="0"/>
        <v>3</v>
      </c>
      <c r="J18" s="1152">
        <f t="shared" si="1"/>
        <v>80</v>
      </c>
      <c r="K18" s="1153">
        <f t="shared" si="2"/>
        <v>26.666666666666664</v>
      </c>
    </row>
    <row r="19" spans="3:11">
      <c r="C19" s="1137"/>
      <c r="D19" s="1147" t="s">
        <v>66</v>
      </c>
      <c r="E19" s="1226">
        <f t="shared" si="3"/>
        <v>2.188005025289784E-3</v>
      </c>
      <c r="F19" s="1148">
        <v>51.305698999999997</v>
      </c>
      <c r="G19" s="1149">
        <v>564.36268899999993</v>
      </c>
      <c r="H19" s="1150">
        <v>3591.3989299999998</v>
      </c>
      <c r="I19" s="1151">
        <f t="shared" si="0"/>
        <v>11</v>
      </c>
      <c r="J19" s="1152">
        <f t="shared" si="1"/>
        <v>70</v>
      </c>
      <c r="K19" s="1153">
        <f t="shared" si="2"/>
        <v>6.3636363636363642</v>
      </c>
    </row>
    <row r="20" spans="3:11">
      <c r="C20" s="1137"/>
      <c r="D20" s="1147" t="s">
        <v>62</v>
      </c>
      <c r="E20" s="1226">
        <f t="shared" si="3"/>
        <v>1.6765700726638327E-3</v>
      </c>
      <c r="F20" s="1148">
        <v>39.313254999999998</v>
      </c>
      <c r="G20" s="1149">
        <v>546.44741799999997</v>
      </c>
      <c r="H20" s="1150">
        <v>24964.258249999999</v>
      </c>
      <c r="I20" s="1151">
        <f t="shared" si="0"/>
        <v>13.899826356276019</v>
      </c>
      <c r="J20" s="1152">
        <f t="shared" si="1"/>
        <v>635.00868218619905</v>
      </c>
      <c r="K20" s="1153">
        <f t="shared" si="2"/>
        <v>45.684648563935568</v>
      </c>
    </row>
    <row r="21" spans="3:11">
      <c r="C21" s="1137"/>
      <c r="D21" s="1147" t="s">
        <v>60</v>
      </c>
      <c r="E21" s="1226">
        <f t="shared" si="3"/>
        <v>1.5734413183262021E-3</v>
      </c>
      <c r="F21" s="1148">
        <v>36.895028000000003</v>
      </c>
      <c r="G21" s="1149">
        <v>166.02762600000003</v>
      </c>
      <c r="H21" s="1150">
        <v>44347.823656000008</v>
      </c>
      <c r="I21" s="1151">
        <f t="shared" si="0"/>
        <v>4.5</v>
      </c>
      <c r="J21" s="1152">
        <f t="shared" si="1"/>
        <v>1202</v>
      </c>
      <c r="K21" s="1153">
        <f t="shared" si="2"/>
        <v>267.11111111111114</v>
      </c>
    </row>
    <row r="22" spans="3:11">
      <c r="C22" s="1137"/>
      <c r="D22" s="1147" t="s">
        <v>193</v>
      </c>
      <c r="E22" s="1226">
        <f t="shared" si="3"/>
        <v>1.4646518897809776E-3</v>
      </c>
      <c r="F22" s="1148">
        <v>34.344065999999998</v>
      </c>
      <c r="G22" s="1149">
        <v>1257.572694</v>
      </c>
      <c r="H22" s="1150">
        <v>19623.107479999999</v>
      </c>
      <c r="I22" s="1151">
        <f t="shared" si="0"/>
        <v>36.616884384044688</v>
      </c>
      <c r="J22" s="1152">
        <f t="shared" si="1"/>
        <v>571.36820899424083</v>
      </c>
      <c r="K22" s="1153">
        <f t="shared" si="2"/>
        <v>15.6039548040632</v>
      </c>
    </row>
    <row r="23" spans="3:11">
      <c r="C23" s="1137"/>
      <c r="D23" s="1147" t="s">
        <v>63</v>
      </c>
      <c r="E23" s="1226">
        <f t="shared" si="3"/>
        <v>1.0586976848871875E-3</v>
      </c>
      <c r="F23" s="1148">
        <v>24.824999999999999</v>
      </c>
      <c r="G23" s="1149">
        <v>198.6</v>
      </c>
      <c r="H23" s="1150">
        <v>11667.75</v>
      </c>
      <c r="I23" s="1151">
        <f t="shared" si="0"/>
        <v>8</v>
      </c>
      <c r="J23" s="1152">
        <f t="shared" si="1"/>
        <v>470</v>
      </c>
      <c r="K23" s="1153">
        <f t="shared" si="2"/>
        <v>58.75</v>
      </c>
    </row>
    <row r="24" spans="3:11">
      <c r="C24" s="1137"/>
      <c r="D24" s="1147" t="s">
        <v>67</v>
      </c>
      <c r="E24" s="1226">
        <f t="shared" si="3"/>
        <v>8.8984941350073188E-4</v>
      </c>
      <c r="F24" s="1148">
        <v>20.865741</v>
      </c>
      <c r="G24" s="1149">
        <v>125.194446</v>
      </c>
      <c r="H24" s="1150">
        <v>2503.8889199999999</v>
      </c>
      <c r="I24" s="1151">
        <f t="shared" si="0"/>
        <v>6</v>
      </c>
      <c r="J24" s="1152">
        <f t="shared" si="1"/>
        <v>120</v>
      </c>
      <c r="K24" s="1153">
        <f t="shared" si="2"/>
        <v>20</v>
      </c>
    </row>
    <row r="25" spans="3:11">
      <c r="C25" s="1137"/>
      <c r="D25" s="1147" t="s">
        <v>823</v>
      </c>
      <c r="E25" s="1226">
        <f t="shared" si="3"/>
        <v>8.8984941350073188E-4</v>
      </c>
      <c r="F25" s="1148">
        <v>20.865741</v>
      </c>
      <c r="G25" s="1149">
        <v>208.65741</v>
      </c>
      <c r="H25" s="1150">
        <v>16483.935389999999</v>
      </c>
      <c r="I25" s="1151">
        <f t="shared" si="0"/>
        <v>10</v>
      </c>
      <c r="J25" s="1152">
        <f t="shared" si="1"/>
        <v>790</v>
      </c>
      <c r="K25" s="1153">
        <f t="shared" si="2"/>
        <v>79</v>
      </c>
    </row>
    <row r="26" spans="3:11">
      <c r="C26" s="1137"/>
      <c r="D26" s="1147" t="s">
        <v>70</v>
      </c>
      <c r="E26" s="1226">
        <f t="shared" si="3"/>
        <v>8.8984941350073188E-4</v>
      </c>
      <c r="F26" s="1148">
        <v>20.865741</v>
      </c>
      <c r="G26" s="1149">
        <v>83.462963999999999</v>
      </c>
      <c r="H26" s="1150">
        <v>6259.7223000000004</v>
      </c>
      <c r="I26" s="1151">
        <f t="shared" si="0"/>
        <v>4</v>
      </c>
      <c r="J26" s="1152">
        <f t="shared" si="1"/>
        <v>300</v>
      </c>
      <c r="K26" s="1153">
        <f t="shared" si="2"/>
        <v>75</v>
      </c>
    </row>
    <row r="27" spans="3:11">
      <c r="C27" s="1137"/>
      <c r="D27" s="1147" t="s">
        <v>824</v>
      </c>
      <c r="E27" s="1226">
        <f t="shared" si="3"/>
        <v>7.8672065916310103E-4</v>
      </c>
      <c r="F27" s="1148">
        <v>18.447514000000002</v>
      </c>
      <c r="G27" s="1149">
        <v>368.95028000000002</v>
      </c>
      <c r="H27" s="1150">
        <v>17156.188019999998</v>
      </c>
      <c r="I27" s="1151">
        <f t="shared" si="0"/>
        <v>20</v>
      </c>
      <c r="J27" s="1152">
        <f t="shared" si="1"/>
        <v>929.99999999999977</v>
      </c>
      <c r="K27" s="1153">
        <f t="shared" si="2"/>
        <v>46.499999999999993</v>
      </c>
    </row>
    <row r="28" spans="3:11">
      <c r="C28" s="1155"/>
      <c r="D28" s="1147" t="s">
        <v>69</v>
      </c>
      <c r="E28" s="1226">
        <f t="shared" si="3"/>
        <v>7.8672065916310103E-4</v>
      </c>
      <c r="F28" s="1148">
        <v>18.447514000000002</v>
      </c>
      <c r="G28" s="1149">
        <v>147.58011200000001</v>
      </c>
      <c r="H28" s="1150">
        <v>3689.5028000000002</v>
      </c>
      <c r="I28" s="1151">
        <f t="shared" si="0"/>
        <v>8</v>
      </c>
      <c r="J28" s="1152">
        <f t="shared" si="1"/>
        <v>200</v>
      </c>
      <c r="K28" s="1153">
        <f t="shared" si="2"/>
        <v>25</v>
      </c>
    </row>
    <row r="29" spans="3:11" ht="15.75" thickBot="1">
      <c r="D29" s="1156" t="s">
        <v>825</v>
      </c>
      <c r="E29" s="1228">
        <f t="shared" si="3"/>
        <v>1</v>
      </c>
      <c r="F29" s="1157">
        <v>23448.620276000034</v>
      </c>
      <c r="G29" s="1158">
        <v>260254.505879</v>
      </c>
      <c r="H29" s="1159">
        <v>16270386.295856036</v>
      </c>
      <c r="I29" s="1160">
        <f t="shared" si="0"/>
        <v>11.098926197605488</v>
      </c>
      <c r="J29" s="1161">
        <f t="shared" si="1"/>
        <v>693.87392965329332</v>
      </c>
      <c r="K29" s="1162">
        <f t="shared" si="2"/>
        <v>62.517212683420816</v>
      </c>
    </row>
    <row r="30" spans="3:11">
      <c r="D30" s="1163"/>
      <c r="E30" s="1163"/>
      <c r="F30" s="1164"/>
      <c r="G30" s="1164"/>
      <c r="H30" s="1164"/>
      <c r="I30" s="1164"/>
      <c r="J30" s="1165"/>
      <c r="K30" s="1165"/>
    </row>
    <row r="31" spans="3:11">
      <c r="D31" s="1163"/>
      <c r="E31" s="1163"/>
      <c r="F31" s="1164"/>
      <c r="G31" s="1164"/>
      <c r="H31" s="1164"/>
      <c r="I31" s="1164"/>
      <c r="J31" s="1165"/>
      <c r="K31" s="1165"/>
    </row>
    <row r="33" spans="4:11" ht="15.75">
      <c r="D33" s="1132" t="s">
        <v>809</v>
      </c>
      <c r="E33" s="1132"/>
    </row>
    <row r="34" spans="4:11" ht="15.75">
      <c r="D34" s="1132" t="s">
        <v>810</v>
      </c>
      <c r="E34" s="1132"/>
    </row>
    <row r="35" spans="4:11" ht="15.75" thickBot="1"/>
    <row r="36" spans="4:11" ht="34.5" customHeight="1" thickBot="1">
      <c r="D36" s="1166" t="s">
        <v>826</v>
      </c>
      <c r="E36" s="1166"/>
      <c r="F36" s="1167" t="s">
        <v>272</v>
      </c>
      <c r="G36" s="1168" t="s">
        <v>812</v>
      </c>
      <c r="H36" s="1169" t="s">
        <v>813</v>
      </c>
      <c r="I36" s="1167" t="s">
        <v>814</v>
      </c>
      <c r="J36" s="1168" t="s">
        <v>815</v>
      </c>
      <c r="K36" s="1169" t="s">
        <v>816</v>
      </c>
    </row>
    <row r="37" spans="4:11">
      <c r="D37" s="1170" t="s">
        <v>64</v>
      </c>
      <c r="E37" s="1170"/>
      <c r="F37" s="1171">
        <v>306.77178500000002</v>
      </c>
      <c r="G37" s="1172">
        <v>4668.3401480000002</v>
      </c>
      <c r="H37" s="1173">
        <v>196546.26858</v>
      </c>
      <c r="I37" s="1174">
        <f t="shared" ref="I37:I52" si="4">+G37/F37</f>
        <v>15.217632051787291</v>
      </c>
      <c r="J37" s="1175">
        <f>+H37/F37</f>
        <v>640.69213073164462</v>
      </c>
      <c r="K37" s="1176">
        <f>+H37/G37</f>
        <v>42.101959657803405</v>
      </c>
    </row>
    <row r="38" spans="4:11">
      <c r="D38" s="1170" t="s">
        <v>60</v>
      </c>
      <c r="E38" s="1170"/>
      <c r="F38" s="1171">
        <v>51.305698999999997</v>
      </c>
      <c r="G38" s="1172">
        <v>205.22279599999999</v>
      </c>
      <c r="H38" s="1173">
        <v>18470.051639999998</v>
      </c>
      <c r="I38" s="1174">
        <f t="shared" si="4"/>
        <v>4</v>
      </c>
      <c r="J38" s="1175">
        <f t="shared" ref="J38:J52" si="5">+H38/F38</f>
        <v>360</v>
      </c>
      <c r="K38" s="1176">
        <f t="shared" ref="K38:K52" si="6">+H38/G38</f>
        <v>90</v>
      </c>
    </row>
    <row r="39" spans="4:11">
      <c r="D39" s="1170" t="s">
        <v>818</v>
      </c>
      <c r="E39" s="1170"/>
      <c r="F39" s="1171">
        <v>157.82120499999999</v>
      </c>
      <c r="G39" s="1172">
        <v>5205.8228759999993</v>
      </c>
      <c r="H39" s="1173">
        <v>57250.382523999993</v>
      </c>
      <c r="I39" s="1174">
        <f t="shared" si="4"/>
        <v>32.98557298431475</v>
      </c>
      <c r="J39" s="1175">
        <f t="shared" si="5"/>
        <v>362.7546914497326</v>
      </c>
      <c r="K39" s="1176">
        <f t="shared" si="6"/>
        <v>10.997374264871166</v>
      </c>
    </row>
    <row r="40" spans="4:11">
      <c r="D40" s="1170" t="s">
        <v>193</v>
      </c>
      <c r="E40" s="1170"/>
      <c r="F40" s="1171">
        <v>121.05891199999999</v>
      </c>
      <c r="G40" s="1172">
        <v>1464.8174729999998</v>
      </c>
      <c r="H40" s="1173">
        <v>93157.626799999998</v>
      </c>
      <c r="I40" s="1174">
        <f t="shared" si="4"/>
        <v>12.100038310273266</v>
      </c>
      <c r="J40" s="1175">
        <f t="shared" si="5"/>
        <v>769.52307980431874</v>
      </c>
      <c r="K40" s="1176">
        <f t="shared" si="6"/>
        <v>63.596747388061779</v>
      </c>
    </row>
    <row r="41" spans="4:11">
      <c r="D41" s="1170" t="s">
        <v>65</v>
      </c>
      <c r="E41" s="1170"/>
      <c r="F41" s="1171">
        <v>281.12552099999999</v>
      </c>
      <c r="G41" s="1172">
        <v>2597.5076620000004</v>
      </c>
      <c r="H41" s="1173">
        <v>225342.63542999999</v>
      </c>
      <c r="I41" s="1174">
        <f t="shared" si="4"/>
        <v>9.2396722032219927</v>
      </c>
      <c r="J41" s="1175">
        <f t="shared" si="5"/>
        <v>801.57302911676948</v>
      </c>
      <c r="K41" s="1176">
        <f t="shared" si="6"/>
        <v>86.753405476576404</v>
      </c>
    </row>
    <row r="42" spans="4:11">
      <c r="D42" s="1170" t="s">
        <v>820</v>
      </c>
      <c r="E42" s="1170"/>
      <c r="F42" s="1171">
        <v>159.84896800000001</v>
      </c>
      <c r="G42" s="1172">
        <v>1947.7065170000001</v>
      </c>
      <c r="H42" s="1173">
        <v>161076.2144</v>
      </c>
      <c r="I42" s="1174">
        <f t="shared" si="4"/>
        <v>12.184667448087621</v>
      </c>
      <c r="J42" s="1175">
        <f t="shared" si="5"/>
        <v>1007.6775372112504</v>
      </c>
      <c r="K42" s="1176">
        <f t="shared" si="6"/>
        <v>82.700454608583101</v>
      </c>
    </row>
    <row r="43" spans="4:11">
      <c r="D43" s="1170" t="s">
        <v>819</v>
      </c>
      <c r="E43" s="1170"/>
      <c r="F43" s="1171">
        <v>1464.5736170000002</v>
      </c>
      <c r="G43" s="1172">
        <v>17440.854126000002</v>
      </c>
      <c r="H43" s="1173">
        <v>1174526.1238500003</v>
      </c>
      <c r="I43" s="1174">
        <f t="shared" si="4"/>
        <v>11.908485803346272</v>
      </c>
      <c r="J43" s="1175">
        <f t="shared" si="5"/>
        <v>801.95772354268763</v>
      </c>
      <c r="K43" s="1176">
        <f t="shared" si="6"/>
        <v>67.343383263499248</v>
      </c>
    </row>
    <row r="44" spans="4:11">
      <c r="D44" s="1170" t="s">
        <v>67</v>
      </c>
      <c r="E44" s="1170"/>
      <c r="F44" s="1171">
        <v>20.865741</v>
      </c>
      <c r="G44" s="1172">
        <v>417.31482</v>
      </c>
      <c r="H44" s="1173">
        <v>6885.6945299999998</v>
      </c>
      <c r="I44" s="1174">
        <f t="shared" si="4"/>
        <v>20</v>
      </c>
      <c r="J44" s="1175">
        <f t="shared" si="5"/>
        <v>330</v>
      </c>
      <c r="K44" s="1176">
        <f t="shared" si="6"/>
        <v>16.5</v>
      </c>
    </row>
    <row r="45" spans="4:11">
      <c r="D45" s="1170" t="s">
        <v>827</v>
      </c>
      <c r="E45" s="1170"/>
      <c r="F45" s="1171">
        <v>556.14431599999989</v>
      </c>
      <c r="G45" s="1172">
        <v>6425.383671999999</v>
      </c>
      <c r="H45" s="1173">
        <v>369215.19267000002</v>
      </c>
      <c r="I45" s="1174">
        <f t="shared" si="4"/>
        <v>11.553446627331889</v>
      </c>
      <c r="J45" s="1175">
        <f t="shared" si="5"/>
        <v>663.88378348543631</v>
      </c>
      <c r="K45" s="1176">
        <f t="shared" si="6"/>
        <v>57.461968267970548</v>
      </c>
    </row>
    <row r="46" spans="4:11">
      <c r="D46" s="1170" t="s">
        <v>62</v>
      </c>
      <c r="E46" s="1170"/>
      <c r="F46" s="1171">
        <v>84.946949999999987</v>
      </c>
      <c r="G46" s="1172">
        <v>1246.9359229999998</v>
      </c>
      <c r="H46" s="1173">
        <v>128532.10274999999</v>
      </c>
      <c r="I46" s="1174">
        <f t="shared" si="4"/>
        <v>14.678995808560519</v>
      </c>
      <c r="J46" s="1175">
        <f t="shared" si="5"/>
        <v>1513.0867294234815</v>
      </c>
      <c r="K46" s="1176">
        <f t="shared" si="6"/>
        <v>103.07835421146979</v>
      </c>
    </row>
    <row r="47" spans="4:11">
      <c r="D47" s="1170" t="s">
        <v>70</v>
      </c>
      <c r="E47" s="1170"/>
      <c r="F47" s="1171">
        <v>20.865741</v>
      </c>
      <c r="G47" s="1172">
        <v>62.597223</v>
      </c>
      <c r="H47" s="1173">
        <v>16692.592799999999</v>
      </c>
      <c r="I47" s="1174">
        <f t="shared" si="4"/>
        <v>3</v>
      </c>
      <c r="J47" s="1175">
        <f t="shared" si="5"/>
        <v>799.99999999999989</v>
      </c>
      <c r="K47" s="1176">
        <f t="shared" si="6"/>
        <v>266.66666666666663</v>
      </c>
    </row>
    <row r="48" spans="4:11">
      <c r="D48" s="1170" t="s">
        <v>821</v>
      </c>
      <c r="E48" s="1170"/>
      <c r="F48" s="1171">
        <v>93.03718099999999</v>
      </c>
      <c r="G48" s="1172">
        <v>487.7689529999999</v>
      </c>
      <c r="H48" s="1173">
        <v>44785.354619999998</v>
      </c>
      <c r="I48" s="1174">
        <f t="shared" si="4"/>
        <v>5.2427314301365167</v>
      </c>
      <c r="J48" s="1175">
        <f t="shared" si="5"/>
        <v>481.37050304651859</v>
      </c>
      <c r="K48" s="1176">
        <f t="shared" si="6"/>
        <v>91.816738938691756</v>
      </c>
    </row>
    <row r="49" spans="4:11">
      <c r="D49" s="1170" t="s">
        <v>68</v>
      </c>
      <c r="E49" s="1170"/>
      <c r="F49" s="1171">
        <v>51.305698999999997</v>
      </c>
      <c r="G49" s="1172">
        <v>153.91709699999998</v>
      </c>
      <c r="H49" s="1173">
        <v>5130.5698999999995</v>
      </c>
      <c r="I49" s="1174">
        <f t="shared" si="4"/>
        <v>3</v>
      </c>
      <c r="J49" s="1175">
        <f t="shared" si="5"/>
        <v>100</v>
      </c>
      <c r="K49" s="1176">
        <f t="shared" si="6"/>
        <v>33.333333333333336</v>
      </c>
    </row>
    <row r="50" spans="4:11">
      <c r="D50" s="1170" t="s">
        <v>59</v>
      </c>
      <c r="E50" s="1170"/>
      <c r="F50" s="1171">
        <v>119.976449</v>
      </c>
      <c r="G50" s="1172">
        <v>2548.4311719999996</v>
      </c>
      <c r="H50" s="1173">
        <v>92200.459539999996</v>
      </c>
      <c r="I50" s="1174">
        <f t="shared" si="4"/>
        <v>21.241095175270601</v>
      </c>
      <c r="J50" s="1175">
        <f t="shared" si="5"/>
        <v>768.48798500445696</v>
      </c>
      <c r="K50" s="1176">
        <f t="shared" si="6"/>
        <v>36.179301427882557</v>
      </c>
    </row>
    <row r="51" spans="4:11">
      <c r="D51" s="1170" t="s">
        <v>66</v>
      </c>
      <c r="E51" s="1170"/>
      <c r="F51" s="1171">
        <v>18.447514000000002</v>
      </c>
      <c r="G51" s="1172">
        <v>55.342542000000009</v>
      </c>
      <c r="H51" s="1173">
        <v>20292.2654</v>
      </c>
      <c r="I51" s="1174">
        <f t="shared" si="4"/>
        <v>3</v>
      </c>
      <c r="J51" s="1175">
        <f t="shared" si="5"/>
        <v>1100</v>
      </c>
      <c r="K51" s="1176">
        <f t="shared" si="6"/>
        <v>366.66666666666663</v>
      </c>
    </row>
    <row r="52" spans="4:11" ht="15.75" thickBot="1">
      <c r="D52" s="1177" t="s">
        <v>34</v>
      </c>
      <c r="E52" s="1177"/>
      <c r="F52" s="1178">
        <v>3508.0952979999993</v>
      </c>
      <c r="G52" s="1179">
        <v>44927.962999999996</v>
      </c>
      <c r="H52" s="1180">
        <v>2610103.5354339993</v>
      </c>
      <c r="I52" s="1181">
        <f t="shared" si="4"/>
        <v>12.80693914604141</v>
      </c>
      <c r="J52" s="1182">
        <f t="shared" si="5"/>
        <v>744.02298504320731</v>
      </c>
      <c r="K52" s="1183">
        <f t="shared" si="6"/>
        <v>58.095301036327854</v>
      </c>
    </row>
    <row r="53" spans="4:11">
      <c r="D53" s="1163"/>
      <c r="E53" s="1163"/>
      <c r="F53" s="1164"/>
      <c r="G53" s="1164"/>
      <c r="H53" s="1164"/>
      <c r="I53" s="1164"/>
      <c r="J53" s="1165"/>
      <c r="K53" s="1165"/>
    </row>
    <row r="54" spans="4:11">
      <c r="D54" s="1163"/>
      <c r="E54" s="1163"/>
      <c r="F54" s="1164"/>
      <c r="G54" s="1164"/>
      <c r="H54" s="1164"/>
      <c r="I54" s="1164"/>
      <c r="J54" s="1165"/>
      <c r="K54" s="1165"/>
    </row>
    <row r="55" spans="4:11">
      <c r="D55" s="1163"/>
      <c r="E55" s="1163"/>
      <c r="F55" s="1164"/>
      <c r="G55" s="1164"/>
      <c r="H55" s="1164"/>
      <c r="I55" s="1164"/>
      <c r="J55" s="1165"/>
      <c r="K55" s="1165"/>
    </row>
    <row r="56" spans="4:11" ht="15.75">
      <c r="D56" s="1132" t="s">
        <v>809</v>
      </c>
      <c r="E56" s="1132"/>
    </row>
    <row r="57" spans="4:11" ht="15.75">
      <c r="D57" s="1132" t="s">
        <v>810</v>
      </c>
      <c r="E57" s="1132"/>
    </row>
    <row r="58" spans="4:11" ht="15.75" thickBot="1">
      <c r="D58" s="31"/>
      <c r="E58" s="31"/>
    </row>
    <row r="59" spans="4:11" ht="36" customHeight="1" thickBot="1">
      <c r="D59" s="1166" t="s">
        <v>828</v>
      </c>
      <c r="E59" s="1166"/>
      <c r="F59" s="1167" t="s">
        <v>272</v>
      </c>
      <c r="G59" s="1168" t="s">
        <v>812</v>
      </c>
      <c r="H59" s="1169" t="s">
        <v>813</v>
      </c>
      <c r="I59" s="1167" t="s">
        <v>814</v>
      </c>
      <c r="J59" s="1168" t="s">
        <v>815</v>
      </c>
      <c r="K59" s="1169" t="s">
        <v>816</v>
      </c>
    </row>
    <row r="60" spans="4:11">
      <c r="D60" s="1170" t="s">
        <v>64</v>
      </c>
      <c r="E60" s="1170"/>
      <c r="F60" s="1171">
        <v>165.60343599999999</v>
      </c>
      <c r="G60" s="1172">
        <v>5109.9067750000004</v>
      </c>
      <c r="H60" s="1173">
        <v>144472.59166999999</v>
      </c>
      <c r="I60" s="1171">
        <f t="shared" ref="I60:I73" si="7">+G60/F60</f>
        <v>30.856284739164476</v>
      </c>
      <c r="J60" s="1175">
        <f>+H60/F60</f>
        <v>872.40093055798673</v>
      </c>
      <c r="K60" s="1176">
        <f>+H60/G60</f>
        <v>28.273038634838887</v>
      </c>
    </row>
    <row r="61" spans="4:11">
      <c r="D61" s="1170" t="s">
        <v>71</v>
      </c>
      <c r="E61" s="1170"/>
      <c r="F61" s="1171">
        <v>18.447514000000002</v>
      </c>
      <c r="G61" s="1172">
        <v>184.47514000000001</v>
      </c>
      <c r="H61" s="1173">
        <v>12913.259800000002</v>
      </c>
      <c r="I61" s="1171">
        <f t="shared" si="7"/>
        <v>10</v>
      </c>
      <c r="J61" s="1175">
        <f t="shared" ref="J61:J73" si="8">+H61/F61</f>
        <v>700</v>
      </c>
      <c r="K61" s="1176">
        <f t="shared" ref="K61:K73" si="9">+H61/G61</f>
        <v>70</v>
      </c>
    </row>
    <row r="62" spans="4:11">
      <c r="D62" s="1170" t="s">
        <v>60</v>
      </c>
      <c r="E62" s="1170"/>
      <c r="F62" s="1171">
        <v>52.954081000000002</v>
      </c>
      <c r="G62" s="1172">
        <v>500.28570800000006</v>
      </c>
      <c r="H62" s="1173">
        <v>20089.285500000002</v>
      </c>
      <c r="I62" s="1171">
        <f t="shared" si="7"/>
        <v>9.4475382926577467</v>
      </c>
      <c r="J62" s="1175">
        <f t="shared" si="8"/>
        <v>379.37180894518781</v>
      </c>
      <c r="K62" s="1176">
        <f t="shared" si="9"/>
        <v>40.155625433137494</v>
      </c>
    </row>
    <row r="63" spans="4:11">
      <c r="D63" s="1170" t="s">
        <v>818</v>
      </c>
      <c r="E63" s="1170"/>
      <c r="F63" s="1171">
        <v>12.775510000000001</v>
      </c>
      <c r="G63" s="1172">
        <v>166.08163000000002</v>
      </c>
      <c r="H63" s="1173">
        <v>7767.51008</v>
      </c>
      <c r="I63" s="1171">
        <f t="shared" si="7"/>
        <v>13</v>
      </c>
      <c r="J63" s="1175">
        <f t="shared" si="8"/>
        <v>608</v>
      </c>
      <c r="K63" s="1176">
        <f t="shared" si="9"/>
        <v>46.769230769230766</v>
      </c>
    </row>
    <row r="64" spans="4:11">
      <c r="D64" s="1170" t="s">
        <v>193</v>
      </c>
      <c r="E64" s="1170"/>
      <c r="F64" s="1171">
        <v>18.447514000000002</v>
      </c>
      <c r="G64" s="1172">
        <v>903.9281860000001</v>
      </c>
      <c r="H64" s="1173">
        <v>35050.276599999997</v>
      </c>
      <c r="I64" s="1171">
        <f t="shared" si="7"/>
        <v>49</v>
      </c>
      <c r="J64" s="1175">
        <f t="shared" si="8"/>
        <v>1899.9999999999998</v>
      </c>
      <c r="K64" s="1176">
        <f t="shared" si="9"/>
        <v>38.775510204081627</v>
      </c>
    </row>
    <row r="65" spans="4:11">
      <c r="D65" s="1170" t="s">
        <v>65</v>
      </c>
      <c r="E65" s="1170"/>
      <c r="F65" s="1171">
        <v>43.325581</v>
      </c>
      <c r="G65" s="1172">
        <v>866.51161999999999</v>
      </c>
      <c r="H65" s="1173">
        <v>129976.743</v>
      </c>
      <c r="I65" s="1171">
        <f t="shared" si="7"/>
        <v>20</v>
      </c>
      <c r="J65" s="1175">
        <f t="shared" si="8"/>
        <v>3000</v>
      </c>
      <c r="K65" s="1176">
        <f t="shared" si="9"/>
        <v>150</v>
      </c>
    </row>
    <row r="66" spans="4:11">
      <c r="D66" s="1170" t="s">
        <v>819</v>
      </c>
      <c r="E66" s="1170"/>
      <c r="F66" s="1171">
        <v>300.20365199999998</v>
      </c>
      <c r="G66" s="1172">
        <v>3713.1508259999996</v>
      </c>
      <c r="H66" s="1173">
        <v>276857.58164999995</v>
      </c>
      <c r="I66" s="1171">
        <f t="shared" si="7"/>
        <v>12.36877300213523</v>
      </c>
      <c r="J66" s="1175">
        <f t="shared" si="8"/>
        <v>922.23255715090363</v>
      </c>
      <c r="K66" s="1176">
        <f t="shared" si="9"/>
        <v>74.561361663901337</v>
      </c>
    </row>
    <row r="67" spans="4:11">
      <c r="D67" s="1170" t="s">
        <v>67</v>
      </c>
      <c r="E67" s="1170"/>
      <c r="F67" s="1171">
        <v>51.305698999999997</v>
      </c>
      <c r="G67" s="1172">
        <v>872.19688299999996</v>
      </c>
      <c r="H67" s="1173">
        <v>37453.16027</v>
      </c>
      <c r="I67" s="1171">
        <f t="shared" si="7"/>
        <v>17</v>
      </c>
      <c r="J67" s="1175">
        <f t="shared" si="8"/>
        <v>730</v>
      </c>
      <c r="K67" s="1176">
        <f t="shared" si="9"/>
        <v>42.941176470588239</v>
      </c>
    </row>
    <row r="68" spans="4:11">
      <c r="D68" s="1170" t="s">
        <v>827</v>
      </c>
      <c r="E68" s="1170"/>
      <c r="F68" s="1171">
        <v>20.865741</v>
      </c>
      <c r="G68" s="1172">
        <v>104.328705</v>
      </c>
      <c r="H68" s="1173">
        <v>17735.879850000001</v>
      </c>
      <c r="I68" s="1171">
        <f t="shared" si="7"/>
        <v>5</v>
      </c>
      <c r="J68" s="1175">
        <f t="shared" si="8"/>
        <v>850.00000000000011</v>
      </c>
      <c r="K68" s="1176">
        <f t="shared" si="9"/>
        <v>170</v>
      </c>
    </row>
    <row r="69" spans="4:11">
      <c r="D69" s="1170" t="s">
        <v>69</v>
      </c>
      <c r="E69" s="1170"/>
      <c r="F69" s="1171">
        <v>94.745699000000002</v>
      </c>
      <c r="G69" s="1172">
        <v>1089.3968829999999</v>
      </c>
      <c r="H69" s="1173">
        <v>130847.39800000002</v>
      </c>
      <c r="I69" s="1171">
        <f t="shared" si="7"/>
        <v>11.498114368231109</v>
      </c>
      <c r="J69" s="1175">
        <f t="shared" si="8"/>
        <v>1381.0378664260002</v>
      </c>
      <c r="K69" s="1176">
        <f t="shared" si="9"/>
        <v>120.10994343922685</v>
      </c>
    </row>
    <row r="70" spans="4:11">
      <c r="D70" s="1170" t="s">
        <v>62</v>
      </c>
      <c r="E70" s="1170"/>
      <c r="F70" s="1171">
        <v>35.5</v>
      </c>
      <c r="G70" s="1172">
        <v>603.5</v>
      </c>
      <c r="H70" s="1173">
        <v>71000</v>
      </c>
      <c r="I70" s="1171">
        <f t="shared" si="7"/>
        <v>17</v>
      </c>
      <c r="J70" s="1175">
        <f t="shared" si="8"/>
        <v>2000</v>
      </c>
      <c r="K70" s="1176">
        <f t="shared" si="9"/>
        <v>117.64705882352941</v>
      </c>
    </row>
    <row r="71" spans="4:11">
      <c r="D71" s="1170" t="s">
        <v>63</v>
      </c>
      <c r="E71" s="1170"/>
      <c r="F71" s="1171">
        <v>53.253425</v>
      </c>
      <c r="G71" s="1172">
        <v>1065.0685000000001</v>
      </c>
      <c r="H71" s="1173">
        <v>19171.233</v>
      </c>
      <c r="I71" s="1171">
        <f t="shared" si="7"/>
        <v>20</v>
      </c>
      <c r="J71" s="1175">
        <f t="shared" si="8"/>
        <v>360</v>
      </c>
      <c r="K71" s="1176">
        <f t="shared" si="9"/>
        <v>18</v>
      </c>
    </row>
    <row r="72" spans="4:11">
      <c r="D72" s="1170" t="s">
        <v>59</v>
      </c>
      <c r="E72" s="1170"/>
      <c r="F72" s="1171">
        <v>36.895028000000003</v>
      </c>
      <c r="G72" s="1172">
        <v>940.82321400000012</v>
      </c>
      <c r="H72" s="1173">
        <v>56264.917700000005</v>
      </c>
      <c r="I72" s="1171">
        <f t="shared" si="7"/>
        <v>25.5</v>
      </c>
      <c r="J72" s="1175">
        <f t="shared" si="8"/>
        <v>1525</v>
      </c>
      <c r="K72" s="1176">
        <f t="shared" si="9"/>
        <v>59.803921568627452</v>
      </c>
    </row>
    <row r="73" spans="4:11" ht="15.75" thickBot="1">
      <c r="D73" s="1177" t="s">
        <v>34</v>
      </c>
      <c r="E73" s="1177"/>
      <c r="F73" s="1178">
        <v>904.32287999999994</v>
      </c>
      <c r="G73" s="1179">
        <v>16119.654070000001</v>
      </c>
      <c r="H73" s="1180">
        <v>959599.83711999981</v>
      </c>
      <c r="I73" s="1178">
        <f t="shared" si="7"/>
        <v>17.825109180030921</v>
      </c>
      <c r="J73" s="1182">
        <f t="shared" si="8"/>
        <v>1061.125244470205</v>
      </c>
      <c r="K73" s="1183">
        <f t="shared" si="9"/>
        <v>59.529803366307583</v>
      </c>
    </row>
    <row r="77" spans="4:11" ht="15.75">
      <c r="D77" s="1132" t="s">
        <v>809</v>
      </c>
      <c r="E77" s="1132"/>
    </row>
    <row r="78" spans="4:11" ht="15.75">
      <c r="D78" s="1132" t="s">
        <v>810</v>
      </c>
      <c r="E78" s="1132"/>
    </row>
    <row r="79" spans="4:11" ht="15.75" thickBot="1">
      <c r="D79" s="31"/>
      <c r="E79" s="31"/>
    </row>
    <row r="80" spans="4:11" ht="39" customHeight="1" thickBot="1">
      <c r="D80" s="1184" t="s">
        <v>829</v>
      </c>
      <c r="E80" s="1184"/>
      <c r="F80" s="1167" t="s">
        <v>272</v>
      </c>
      <c r="G80" s="1168" t="s">
        <v>812</v>
      </c>
      <c r="H80" s="1169" t="s">
        <v>813</v>
      </c>
      <c r="I80" s="1167" t="s">
        <v>814</v>
      </c>
      <c r="J80" s="1168" t="s">
        <v>815</v>
      </c>
      <c r="K80" s="1169" t="s">
        <v>816</v>
      </c>
    </row>
    <row r="81" spans="3:11">
      <c r="D81" s="1170" t="s">
        <v>58</v>
      </c>
      <c r="E81" s="1170"/>
      <c r="F81" s="1171">
        <v>12.775510000000001</v>
      </c>
      <c r="G81" s="1172">
        <v>178.85713999999999</v>
      </c>
      <c r="H81" s="1173">
        <v>0</v>
      </c>
      <c r="I81" s="1174">
        <f t="shared" ref="I81:I85" si="10">+G81/F81</f>
        <v>13.999999999999998</v>
      </c>
      <c r="J81" s="1175">
        <f>+H81/F81</f>
        <v>0</v>
      </c>
      <c r="K81" s="1176">
        <f>+H81/G81</f>
        <v>0</v>
      </c>
    </row>
    <row r="82" spans="3:11">
      <c r="D82" s="1170" t="s">
        <v>820</v>
      </c>
      <c r="E82" s="1170"/>
      <c r="F82" s="1171">
        <v>156</v>
      </c>
      <c r="G82" s="1172">
        <v>1404</v>
      </c>
      <c r="H82" s="1173">
        <v>109200</v>
      </c>
      <c r="I82" s="1174">
        <f t="shared" si="10"/>
        <v>9</v>
      </c>
      <c r="J82" s="1175">
        <f t="shared" ref="J82:J85" si="11">+H82/F82</f>
        <v>700</v>
      </c>
      <c r="K82" s="1176">
        <f t="shared" ref="K82:K85" si="12">+H82/G82</f>
        <v>77.777777777777771</v>
      </c>
    </row>
    <row r="83" spans="3:11">
      <c r="D83" s="1170" t="s">
        <v>821</v>
      </c>
      <c r="E83" s="1170"/>
      <c r="F83" s="1171">
        <v>51.305698999999997</v>
      </c>
      <c r="G83" s="1172">
        <v>872.19688299999996</v>
      </c>
      <c r="H83" s="1173">
        <v>37453.16027</v>
      </c>
      <c r="I83" s="1174">
        <f t="shared" si="10"/>
        <v>17</v>
      </c>
      <c r="J83" s="1175">
        <f t="shared" si="11"/>
        <v>730</v>
      </c>
      <c r="K83" s="1176">
        <f t="shared" si="12"/>
        <v>42.941176470588239</v>
      </c>
    </row>
    <row r="84" spans="3:11">
      <c r="D84" s="1170" t="s">
        <v>59</v>
      </c>
      <c r="E84" s="1170"/>
      <c r="F84" s="1171">
        <v>80.357141999999996</v>
      </c>
      <c r="G84" s="1172">
        <v>1647.3214109999999</v>
      </c>
      <c r="H84" s="1173">
        <v>130580.35574999999</v>
      </c>
      <c r="I84" s="1174">
        <f t="shared" si="10"/>
        <v>20.5</v>
      </c>
      <c r="J84" s="1175">
        <f t="shared" si="11"/>
        <v>1625</v>
      </c>
      <c r="K84" s="1176">
        <f t="shared" si="12"/>
        <v>79.268292682926827</v>
      </c>
    </row>
    <row r="85" spans="3:11" ht="15.75" thickBot="1">
      <c r="D85" s="1177" t="s">
        <v>34</v>
      </c>
      <c r="E85" s="1177"/>
      <c r="F85" s="1178">
        <v>300.43835100000001</v>
      </c>
      <c r="G85" s="1179">
        <v>4102.3754339999996</v>
      </c>
      <c r="H85" s="1180">
        <v>277233.51602000004</v>
      </c>
      <c r="I85" s="1181">
        <f t="shared" si="10"/>
        <v>13.654633039841173</v>
      </c>
      <c r="J85" s="1182">
        <f t="shared" si="11"/>
        <v>922.76340586092499</v>
      </c>
      <c r="K85" s="1183">
        <f t="shared" si="12"/>
        <v>67.578777340153138</v>
      </c>
    </row>
    <row r="86" spans="3:11">
      <c r="D86" s="1163"/>
      <c r="E86" s="1163"/>
      <c r="F86" s="1164"/>
      <c r="G86" s="1164"/>
      <c r="H86" s="1164"/>
      <c r="I86" s="1164"/>
      <c r="J86" s="1165"/>
      <c r="K86" s="1165"/>
    </row>
    <row r="87" spans="3:11">
      <c r="D87" s="1163"/>
      <c r="E87" s="1163"/>
      <c r="F87" s="1164"/>
      <c r="G87" s="1164"/>
      <c r="H87" s="1164"/>
      <c r="I87" s="1164"/>
      <c r="J87" s="1165"/>
      <c r="K87" s="1165"/>
    </row>
    <row r="88" spans="3:11">
      <c r="D88" s="1163"/>
      <c r="E88" s="1163"/>
      <c r="F88" s="1164"/>
      <c r="G88" s="1164"/>
      <c r="H88" s="1164"/>
      <c r="I88" s="1164"/>
      <c r="J88" s="1165"/>
      <c r="K88" s="1165"/>
    </row>
    <row r="89" spans="3:11" ht="15.75">
      <c r="C89" s="103"/>
      <c r="D89" s="1132" t="s">
        <v>809</v>
      </c>
      <c r="E89" s="1132"/>
      <c r="F89" s="1165"/>
      <c r="G89" s="1165"/>
      <c r="H89" s="1165"/>
      <c r="I89" s="1165"/>
      <c r="J89" s="1165"/>
    </row>
    <row r="90" spans="3:11" ht="15.75">
      <c r="C90" s="103"/>
      <c r="D90" s="1132" t="s">
        <v>810</v>
      </c>
      <c r="E90" s="1132"/>
      <c r="F90" s="1165"/>
      <c r="G90" s="1165"/>
      <c r="H90" s="1165"/>
      <c r="I90" s="1165"/>
      <c r="J90" s="1165"/>
    </row>
    <row r="91" spans="3:11" ht="15.75" thickBot="1">
      <c r="C91" s="103"/>
      <c r="D91" s="103"/>
      <c r="E91" s="103"/>
      <c r="F91" s="1165"/>
      <c r="G91" s="1165"/>
      <c r="H91" s="1165"/>
      <c r="I91" s="1165"/>
      <c r="J91" s="1165"/>
    </row>
    <row r="92" spans="3:11" ht="40.5" customHeight="1" thickBot="1">
      <c r="D92" s="1166" t="s">
        <v>830</v>
      </c>
      <c r="E92" s="1166"/>
      <c r="F92" s="1167" t="s">
        <v>272</v>
      </c>
      <c r="G92" s="1168" t="s">
        <v>812</v>
      </c>
      <c r="H92" s="1169" t="s">
        <v>813</v>
      </c>
      <c r="I92" s="1167" t="s">
        <v>814</v>
      </c>
      <c r="J92" s="1168" t="s">
        <v>815</v>
      </c>
      <c r="K92" s="1169" t="s">
        <v>816</v>
      </c>
    </row>
    <row r="93" spans="3:11" ht="15.75" thickBot="1">
      <c r="D93" s="1177" t="s">
        <v>69</v>
      </c>
      <c r="E93" s="1177"/>
      <c r="F93" s="1178">
        <v>80.357141999999996</v>
      </c>
      <c r="G93" s="1179">
        <v>1647.3214109999999</v>
      </c>
      <c r="H93" s="1180">
        <v>130580.35574999999</v>
      </c>
      <c r="I93" s="1181">
        <f>+G93/F93</f>
        <v>20.5</v>
      </c>
      <c r="J93" s="1182">
        <f>+H93/F93</f>
        <v>1625</v>
      </c>
      <c r="K93" s="1183">
        <f>+H93/G93</f>
        <v>79.268292682926827</v>
      </c>
    </row>
    <row r="97" spans="4:11" ht="15.75">
      <c r="D97" s="1132" t="s">
        <v>831</v>
      </c>
      <c r="E97" s="1132"/>
    </row>
    <row r="98" spans="4:11" ht="15.75">
      <c r="D98" s="1132" t="s">
        <v>810</v>
      </c>
      <c r="E98" s="1132"/>
    </row>
    <row r="99" spans="4:11" ht="15.75" thickBot="1">
      <c r="D99" s="103"/>
      <c r="E99" s="103"/>
    </row>
    <row r="100" spans="4:11" ht="35.25" customHeight="1" thickBot="1">
      <c r="D100" s="1166"/>
      <c r="E100" s="1166"/>
      <c r="F100" s="1167" t="s">
        <v>272</v>
      </c>
      <c r="G100" s="1168" t="s">
        <v>812</v>
      </c>
      <c r="H100" s="1169" t="s">
        <v>813</v>
      </c>
      <c r="I100" s="1167" t="s">
        <v>814</v>
      </c>
      <c r="J100" s="1168" t="s">
        <v>815</v>
      </c>
      <c r="K100" s="1169" t="s">
        <v>816</v>
      </c>
    </row>
    <row r="101" spans="4:11" ht="15.75" thickBot="1">
      <c r="D101" s="1185" t="s">
        <v>832</v>
      </c>
      <c r="E101" s="1185"/>
      <c r="F101" s="1178">
        <f>+F93+F85+F73+F52+F29</f>
        <v>28241.833947000036</v>
      </c>
      <c r="G101" s="1179">
        <f t="shared" ref="G101:H101" si="13">+G93+G85+G73+G52+G29</f>
        <v>327051.81979400001</v>
      </c>
      <c r="H101" s="1180">
        <f t="shared" si="13"/>
        <v>20247903.540180035</v>
      </c>
      <c r="I101" s="1181">
        <f>+G101/F101</f>
        <v>11.580403043504928</v>
      </c>
      <c r="J101" s="1182">
        <f>+H101/F101</f>
        <v>716.9471918211193</v>
      </c>
      <c r="K101" s="1183">
        <f>+H101/G101</f>
        <v>61.910383354336858</v>
      </c>
    </row>
  </sheetData>
  <sortState ref="C2:F23">
    <sortCondition descending="1" ref="F2:F23"/>
  </sortState>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K41"/>
  <sheetViews>
    <sheetView topLeftCell="G1" zoomScale="90" zoomScaleNormal="90" workbookViewId="0">
      <selection activeCell="I18" sqref="I18"/>
    </sheetView>
  </sheetViews>
  <sheetFormatPr baseColWidth="10" defaultRowHeight="15"/>
  <cols>
    <col min="3" max="4" width="18.140625" style="1274" customWidth="1"/>
    <col min="5" max="6" width="18.140625" style="1275" customWidth="1"/>
    <col min="7" max="7" width="24" style="1" customWidth="1"/>
    <col min="8" max="8" width="6.85546875" style="1" customWidth="1"/>
    <col min="9" max="10" width="16" style="1265" customWidth="1"/>
    <col min="11" max="11" width="17.85546875" bestFit="1" customWidth="1"/>
  </cols>
  <sheetData>
    <row r="1" spans="3:11">
      <c r="G1" s="1280"/>
      <c r="H1" s="1280"/>
      <c r="I1" s="638"/>
      <c r="J1" s="638"/>
      <c r="K1" s="1281"/>
    </row>
    <row r="2" spans="3:11" ht="20.25">
      <c r="C2" s="1276" t="s">
        <v>147</v>
      </c>
      <c r="D2" s="1277"/>
      <c r="G2" s="1282" t="s">
        <v>1035</v>
      </c>
      <c r="H2" s="1299"/>
      <c r="I2" s="638"/>
      <c r="J2" s="638"/>
      <c r="K2" s="1281"/>
    </row>
    <row r="3" spans="3:11" ht="17.25">
      <c r="C3" s="1278" t="s">
        <v>833</v>
      </c>
      <c r="D3" s="1279"/>
      <c r="G3" s="1283"/>
      <c r="H3" s="1283"/>
      <c r="I3" s="638"/>
      <c r="J3" s="638"/>
      <c r="K3" s="1281"/>
    </row>
    <row r="4" spans="3:11" hidden="1">
      <c r="C4" s="1279"/>
      <c r="D4" s="1279"/>
      <c r="G4" s="1280"/>
      <c r="H4" s="1280"/>
      <c r="I4" s="638"/>
      <c r="J4" s="638"/>
      <c r="K4" s="1281"/>
    </row>
    <row r="5" spans="3:11" ht="17.25" hidden="1">
      <c r="C5" s="1279"/>
      <c r="D5" s="1279"/>
      <c r="G5" s="1283"/>
      <c r="H5" s="1283"/>
      <c r="I5" s="638"/>
      <c r="J5" s="638"/>
      <c r="K5" s="1281"/>
    </row>
    <row r="6" spans="3:11">
      <c r="C6" s="1276" t="s">
        <v>804</v>
      </c>
      <c r="D6" s="1277"/>
      <c r="G6" s="1280"/>
      <c r="H6" s="1280"/>
      <c r="I6" s="638"/>
      <c r="J6" s="638"/>
      <c r="K6" s="1281"/>
    </row>
    <row r="7" spans="3:11" hidden="1">
      <c r="C7" s="1279"/>
      <c r="D7" s="1279"/>
      <c r="G7" s="1280"/>
      <c r="H7" s="1280"/>
      <c r="I7" s="638"/>
      <c r="J7" s="638"/>
      <c r="K7" s="1281"/>
    </row>
    <row r="8" spans="3:11" ht="15.75">
      <c r="C8" s="306" t="s">
        <v>834</v>
      </c>
      <c r="D8" s="306"/>
      <c r="G8" s="1284" t="s">
        <v>834</v>
      </c>
      <c r="H8" s="1284"/>
      <c r="I8" s="638"/>
      <c r="J8" s="638"/>
      <c r="K8" s="1281"/>
    </row>
    <row r="9" spans="3:11" ht="16.5" thickBot="1">
      <c r="C9" s="306" t="s">
        <v>835</v>
      </c>
      <c r="D9" s="306"/>
      <c r="G9" s="1284" t="s">
        <v>1037</v>
      </c>
      <c r="H9" s="1284"/>
      <c r="I9" s="638"/>
      <c r="J9" s="638"/>
      <c r="K9" s="1281"/>
    </row>
    <row r="10" spans="3:11" ht="15.75" hidden="1" thickBot="1">
      <c r="C10" s="34"/>
      <c r="D10" s="34"/>
      <c r="G10" s="1281"/>
      <c r="H10" s="1281"/>
      <c r="I10" s="638"/>
      <c r="J10" s="638"/>
      <c r="K10" s="1281"/>
    </row>
    <row r="11" spans="3:11" ht="30" customHeight="1" thickBot="1">
      <c r="C11" s="1167" t="s">
        <v>836</v>
      </c>
      <c r="D11" s="1167"/>
      <c r="E11" s="1186" t="s">
        <v>837</v>
      </c>
      <c r="F11" s="1187" t="s">
        <v>838</v>
      </c>
      <c r="G11" s="1285" t="s">
        <v>836</v>
      </c>
      <c r="H11" s="1285"/>
      <c r="I11" s="1286" t="s">
        <v>1038</v>
      </c>
      <c r="J11" s="1287" t="s">
        <v>1039</v>
      </c>
      <c r="K11" s="1288" t="s">
        <v>1040</v>
      </c>
    </row>
    <row r="12" spans="3:11">
      <c r="C12" s="1124" t="s">
        <v>827</v>
      </c>
      <c r="D12" s="1229">
        <f t="shared" ref="D12:D34" si="0">E12/$E$36</f>
        <v>0.72116141441123738</v>
      </c>
      <c r="E12" s="1125">
        <v>21307.819242000034</v>
      </c>
      <c r="F12" s="1126">
        <f t="shared" ref="F12:F34" si="1">+E12/$E$36*100</f>
        <v>72.116141441123744</v>
      </c>
      <c r="G12" s="1289" t="s">
        <v>1041</v>
      </c>
      <c r="H12" s="1229">
        <f t="shared" ref="H12:H35" si="2">I12/$I$36</f>
        <v>0.85956130483689541</v>
      </c>
      <c r="I12" s="1290">
        <v>30566</v>
      </c>
      <c r="J12" s="1291">
        <v>486</v>
      </c>
      <c r="K12" s="1292">
        <v>0</v>
      </c>
    </row>
    <row r="13" spans="3:11">
      <c r="C13" s="1124" t="s">
        <v>819</v>
      </c>
      <c r="D13" s="1229">
        <f t="shared" si="0"/>
        <v>0.11516529867882265</v>
      </c>
      <c r="E13" s="1125">
        <v>3402.7352519999999</v>
      </c>
      <c r="F13" s="1126">
        <f t="shared" si="1"/>
        <v>11.516529867882266</v>
      </c>
      <c r="G13" s="1289" t="s">
        <v>819</v>
      </c>
      <c r="H13" s="1229">
        <f t="shared" si="2"/>
        <v>3.9229471316085486E-2</v>
      </c>
      <c r="I13" s="1294">
        <v>1395</v>
      </c>
      <c r="J13" s="1293">
        <v>1986</v>
      </c>
      <c r="K13" s="1292">
        <v>1.42</v>
      </c>
    </row>
    <row r="14" spans="3:11">
      <c r="C14" s="1124" t="s">
        <v>64</v>
      </c>
      <c r="D14" s="1229">
        <f t="shared" si="0"/>
        <v>4.0343898861785139E-2</v>
      </c>
      <c r="E14" s="1125">
        <v>1192.0223229999997</v>
      </c>
      <c r="F14" s="1126">
        <f t="shared" si="1"/>
        <v>4.0343898861785137</v>
      </c>
      <c r="G14" s="1289" t="s">
        <v>1003</v>
      </c>
      <c r="H14" s="1229">
        <f t="shared" si="2"/>
        <v>3.2733408323959504E-2</v>
      </c>
      <c r="I14" s="1290">
        <v>1164</v>
      </c>
      <c r="J14" s="1291">
        <v>631</v>
      </c>
      <c r="K14" s="1292">
        <v>0</v>
      </c>
    </row>
    <row r="15" spans="3:11">
      <c r="C15" s="1124" t="s">
        <v>818</v>
      </c>
      <c r="D15" s="1229">
        <f t="shared" si="0"/>
        <v>2.3310001795609658E-2</v>
      </c>
      <c r="E15" s="1125">
        <v>688.72972800000002</v>
      </c>
      <c r="F15" s="1126">
        <f t="shared" si="1"/>
        <v>2.3310001795609656</v>
      </c>
      <c r="G15" s="1289" t="s">
        <v>818</v>
      </c>
      <c r="H15" s="1229">
        <f t="shared" si="2"/>
        <v>7.9021372328458937E-3</v>
      </c>
      <c r="I15" s="1294">
        <v>281</v>
      </c>
      <c r="J15" s="1291">
        <v>0</v>
      </c>
      <c r="K15" s="1292">
        <v>0</v>
      </c>
    </row>
    <row r="16" spans="3:11">
      <c r="C16" s="1124" t="s">
        <v>65</v>
      </c>
      <c r="D16" s="1229">
        <f t="shared" si="0"/>
        <v>1.7775655034713851E-2</v>
      </c>
      <c r="E16" s="1125">
        <v>525.20897100000002</v>
      </c>
      <c r="F16" s="1126">
        <f t="shared" si="1"/>
        <v>1.7775655034713851</v>
      </c>
      <c r="G16" s="1289" t="s">
        <v>64</v>
      </c>
      <c r="H16" s="1229">
        <f t="shared" si="2"/>
        <v>7.1428571428571426E-3</v>
      </c>
      <c r="I16" s="1294">
        <v>254</v>
      </c>
      <c r="J16" s="1291">
        <v>523</v>
      </c>
      <c r="K16" s="1292">
        <v>2.06</v>
      </c>
    </row>
    <row r="17" spans="3:11">
      <c r="C17" s="1124" t="s">
        <v>59</v>
      </c>
      <c r="D17" s="1229">
        <f t="shared" si="0"/>
        <v>1.1695172166978282E-2</v>
      </c>
      <c r="E17" s="1125">
        <v>345.5517857142857</v>
      </c>
      <c r="F17" s="1126">
        <f t="shared" si="1"/>
        <v>1.1695172166978283</v>
      </c>
      <c r="G17" s="1289" t="s">
        <v>193</v>
      </c>
      <c r="H17" s="1229">
        <f t="shared" si="2"/>
        <v>6.5241844769403827E-3</v>
      </c>
      <c r="I17" s="1294">
        <v>232</v>
      </c>
      <c r="J17" s="1291">
        <v>142</v>
      </c>
      <c r="K17" s="1292">
        <v>0</v>
      </c>
    </row>
    <row r="18" spans="3:11">
      <c r="C18" s="1124" t="s">
        <v>820</v>
      </c>
      <c r="D18" s="1229">
        <f t="shared" si="0"/>
        <v>1.4934877095337978E-2</v>
      </c>
      <c r="E18" s="1125">
        <v>441.27383299999997</v>
      </c>
      <c r="F18" s="1126">
        <f t="shared" si="1"/>
        <v>1.4934877095337977</v>
      </c>
      <c r="G18" s="1289" t="s">
        <v>63</v>
      </c>
      <c r="H18" s="1229">
        <f t="shared" si="2"/>
        <v>6.2710911136107991E-3</v>
      </c>
      <c r="I18" s="1294">
        <v>223</v>
      </c>
      <c r="J18" s="1291">
        <v>986</v>
      </c>
      <c r="K18" s="1292">
        <v>4.41</v>
      </c>
    </row>
    <row r="19" spans="3:11">
      <c r="C19" s="1124" t="s">
        <v>821</v>
      </c>
      <c r="D19" s="1229">
        <f t="shared" si="0"/>
        <v>3.0669911499105044E-3</v>
      </c>
      <c r="E19" s="1125">
        <v>90.618954000000002</v>
      </c>
      <c r="F19" s="1126">
        <f t="shared" si="1"/>
        <v>0.30669911499105046</v>
      </c>
      <c r="G19" s="1289" t="s">
        <v>65</v>
      </c>
      <c r="H19" s="1229">
        <f t="shared" si="2"/>
        <v>6.0461192350956131E-3</v>
      </c>
      <c r="I19" s="1294">
        <v>215</v>
      </c>
      <c r="J19" s="1291">
        <v>233</v>
      </c>
      <c r="K19" s="1292">
        <v>1.08</v>
      </c>
    </row>
    <row r="20" spans="3:11">
      <c r="C20" s="1124" t="s">
        <v>62</v>
      </c>
      <c r="D20" s="1229">
        <f t="shared" si="0"/>
        <v>9.5893761484405361E-3</v>
      </c>
      <c r="E20" s="1125">
        <v>283.33281499999998</v>
      </c>
      <c r="F20" s="1126">
        <f t="shared" si="1"/>
        <v>0.9589376148440536</v>
      </c>
      <c r="G20" s="1289" t="s">
        <v>60</v>
      </c>
      <c r="H20" s="1229">
        <f t="shared" si="2"/>
        <v>5.2024746906636672E-3</v>
      </c>
      <c r="I20" s="1294">
        <v>185</v>
      </c>
      <c r="J20" s="1291">
        <v>196</v>
      </c>
      <c r="K20" s="1292">
        <v>1.06</v>
      </c>
    </row>
    <row r="21" spans="3:11">
      <c r="C21" s="1124" t="s">
        <v>61</v>
      </c>
      <c r="D21" s="1229">
        <f t="shared" si="0"/>
        <v>7.5273584551540824E-3</v>
      </c>
      <c r="E21" s="1125">
        <v>222.407342</v>
      </c>
      <c r="F21" s="1126">
        <f t="shared" si="1"/>
        <v>0.75273584551540829</v>
      </c>
      <c r="G21" s="1289" t="s">
        <v>821</v>
      </c>
      <c r="H21" s="1229">
        <f t="shared" si="2"/>
        <v>4.7525309336332961E-3</v>
      </c>
      <c r="I21" s="1294">
        <v>169</v>
      </c>
      <c r="J21" s="1291">
        <v>1024</v>
      </c>
      <c r="K21" s="1292">
        <v>6.07</v>
      </c>
    </row>
    <row r="22" spans="3:11">
      <c r="C22" s="1124" t="s">
        <v>193</v>
      </c>
      <c r="D22" s="1229">
        <f t="shared" si="0"/>
        <v>5.8839558043407448E-3</v>
      </c>
      <c r="E22" s="1125">
        <v>173.850492</v>
      </c>
      <c r="F22" s="1126">
        <f t="shared" si="1"/>
        <v>0.58839558043407447</v>
      </c>
      <c r="G22" s="1289" t="s">
        <v>68</v>
      </c>
      <c r="H22" s="1229">
        <f t="shared" si="2"/>
        <v>3.6839145106861643E-3</v>
      </c>
      <c r="I22" s="1294">
        <v>131</v>
      </c>
      <c r="J22" s="1291">
        <v>275</v>
      </c>
      <c r="K22" s="1292">
        <v>2.1</v>
      </c>
    </row>
    <row r="23" spans="3:11">
      <c r="C23" s="1124" t="s">
        <v>69</v>
      </c>
      <c r="D23" s="1229">
        <f t="shared" si="0"/>
        <v>6.5506960701293944E-3</v>
      </c>
      <c r="E23" s="1125">
        <v>193.550355</v>
      </c>
      <c r="F23" s="1126">
        <f t="shared" si="1"/>
        <v>0.65506960701293948</v>
      </c>
      <c r="G23" s="1289" t="s">
        <v>62</v>
      </c>
      <c r="H23" s="1229">
        <f t="shared" si="2"/>
        <v>2.5590551181102362E-3</v>
      </c>
      <c r="I23" s="1294">
        <v>91</v>
      </c>
      <c r="J23" s="1291">
        <v>43</v>
      </c>
      <c r="K23" s="1292">
        <v>0</v>
      </c>
    </row>
    <row r="24" spans="3:11">
      <c r="C24" s="1124" t="s">
        <v>60</v>
      </c>
      <c r="D24" s="1229">
        <f t="shared" si="0"/>
        <v>4.7773730306279686E-3</v>
      </c>
      <c r="E24" s="1125">
        <v>141.154808</v>
      </c>
      <c r="F24" s="1126">
        <f t="shared" si="1"/>
        <v>0.47773730306279688</v>
      </c>
      <c r="G24" s="1289" t="s">
        <v>59</v>
      </c>
      <c r="H24" s="1229">
        <f t="shared" si="2"/>
        <v>2.530933633295838E-3</v>
      </c>
      <c r="I24" s="1294">
        <v>90</v>
      </c>
      <c r="J24" s="1291">
        <v>1466</v>
      </c>
      <c r="K24" s="1292">
        <v>16.34</v>
      </c>
    </row>
    <row r="25" spans="3:11">
      <c r="C25" s="1124" t="s">
        <v>67</v>
      </c>
      <c r="D25" s="1229">
        <f t="shared" si="0"/>
        <v>3.1488358466333849E-3</v>
      </c>
      <c r="E25" s="1125">
        <v>93.037181000000004</v>
      </c>
      <c r="F25" s="1126">
        <f t="shared" si="1"/>
        <v>0.31488358466333849</v>
      </c>
      <c r="G25" s="1289" t="s">
        <v>66</v>
      </c>
      <c r="H25" s="1229">
        <f t="shared" si="2"/>
        <v>2.4465691788526436E-3</v>
      </c>
      <c r="I25" s="1294">
        <v>87</v>
      </c>
      <c r="J25" s="1291">
        <v>303</v>
      </c>
      <c r="K25" s="1292">
        <v>3.5</v>
      </c>
    </row>
    <row r="26" spans="3:11">
      <c r="C26" s="1124" t="s">
        <v>66</v>
      </c>
      <c r="D26" s="1229">
        <f t="shared" si="0"/>
        <v>2.3607918377519825E-3</v>
      </c>
      <c r="E26" s="1125">
        <v>69.753213000000002</v>
      </c>
      <c r="F26" s="1126">
        <f t="shared" si="1"/>
        <v>0.23607918377519824</v>
      </c>
      <c r="G26" s="1289" t="s">
        <v>1045</v>
      </c>
      <c r="H26" s="1229">
        <f t="shared" si="2"/>
        <v>2.2778402699662544E-3</v>
      </c>
      <c r="I26" s="1294">
        <v>81</v>
      </c>
      <c r="J26" s="1291">
        <v>33</v>
      </c>
      <c r="K26" s="1292">
        <v>0</v>
      </c>
    </row>
    <row r="27" spans="3:11" ht="24">
      <c r="C27" s="1124" t="s">
        <v>822</v>
      </c>
      <c r="D27" s="1229">
        <f t="shared" si="0"/>
        <v>2.3607918377519825E-3</v>
      </c>
      <c r="E27" s="1125">
        <v>69.753213000000002</v>
      </c>
      <c r="F27" s="1126">
        <f t="shared" si="1"/>
        <v>0.23607918377519824</v>
      </c>
      <c r="G27" s="1289" t="s">
        <v>1042</v>
      </c>
      <c r="H27" s="1229">
        <f t="shared" si="2"/>
        <v>1.9403824521934759E-3</v>
      </c>
      <c r="I27" s="1290">
        <v>69</v>
      </c>
      <c r="J27" s="1293">
        <v>174</v>
      </c>
      <c r="K27" s="1292">
        <v>2.5299999999999998</v>
      </c>
    </row>
    <row r="28" spans="3:11">
      <c r="C28" s="1124" t="s">
        <v>70</v>
      </c>
      <c r="D28" s="1229">
        <f t="shared" si="0"/>
        <v>1.4123986243170443E-3</v>
      </c>
      <c r="E28" s="1125">
        <v>41.731482</v>
      </c>
      <c r="F28" s="1126">
        <f t="shared" si="1"/>
        <v>0.14123986243170442</v>
      </c>
      <c r="G28" s="1289" t="s">
        <v>67</v>
      </c>
      <c r="H28" s="1229">
        <f t="shared" si="2"/>
        <v>1.8841394825646794E-3</v>
      </c>
      <c r="I28" s="1294">
        <v>67</v>
      </c>
      <c r="J28" s="1291">
        <v>41</v>
      </c>
      <c r="K28" s="1292">
        <v>0</v>
      </c>
    </row>
    <row r="29" spans="3:11">
      <c r="C29" s="1124" t="s">
        <v>68</v>
      </c>
      <c r="D29" s="1229">
        <f t="shared" si="0"/>
        <v>3.4728744446326804E-3</v>
      </c>
      <c r="E29" s="1125">
        <v>102.61139799999999</v>
      </c>
      <c r="F29" s="1126">
        <f t="shared" si="1"/>
        <v>0.34728744446326804</v>
      </c>
      <c r="G29" s="1289" t="s">
        <v>61</v>
      </c>
      <c r="H29" s="1229">
        <f t="shared" si="2"/>
        <v>1.3779527559055118E-3</v>
      </c>
      <c r="I29" s="1294">
        <v>49</v>
      </c>
      <c r="J29" s="1293">
        <v>0</v>
      </c>
      <c r="K29" s="1292">
        <v>0</v>
      </c>
    </row>
    <row r="30" spans="3:11">
      <c r="C30" s="1124" t="s">
        <v>63</v>
      </c>
      <c r="D30" s="1229">
        <f t="shared" si="0"/>
        <v>2.6425579628071086E-3</v>
      </c>
      <c r="E30" s="1125">
        <v>78.078424999999996</v>
      </c>
      <c r="F30" s="1126">
        <f t="shared" si="1"/>
        <v>0.26425579628071083</v>
      </c>
      <c r="G30" s="1289" t="s">
        <v>824</v>
      </c>
      <c r="H30" s="1229">
        <f t="shared" si="2"/>
        <v>1.3779527559055118E-3</v>
      </c>
      <c r="I30" s="1294">
        <v>49</v>
      </c>
      <c r="J30" s="1291">
        <v>0</v>
      </c>
      <c r="K30" s="1292">
        <v>0</v>
      </c>
    </row>
    <row r="31" spans="3:11">
      <c r="C31" s="1124" t="s">
        <v>71</v>
      </c>
      <c r="D31" s="1229">
        <f t="shared" si="0"/>
        <v>6.2435461543564204E-4</v>
      </c>
      <c r="E31" s="1125">
        <v>18.447514000000002</v>
      </c>
      <c r="F31" s="1126">
        <f t="shared" si="1"/>
        <v>6.2435461543564205E-2</v>
      </c>
      <c r="G31" s="1289" t="s">
        <v>1044</v>
      </c>
      <c r="H31" s="1229">
        <f t="shared" si="2"/>
        <v>1.3779527559055118E-3</v>
      </c>
      <c r="I31" s="1294">
        <v>49</v>
      </c>
      <c r="J31" s="1291">
        <v>49</v>
      </c>
      <c r="K31" s="1292">
        <v>1</v>
      </c>
    </row>
    <row r="32" spans="3:11">
      <c r="C32" s="1124" t="s">
        <v>839</v>
      </c>
      <c r="D32" s="1229">
        <f t="shared" si="0"/>
        <v>6.2435461543564204E-4</v>
      </c>
      <c r="E32" s="1125">
        <v>18.447514000000002</v>
      </c>
      <c r="F32" s="1126">
        <f t="shared" si="1"/>
        <v>6.2435461543564205E-2</v>
      </c>
      <c r="G32" s="1289" t="s">
        <v>69</v>
      </c>
      <c r="H32" s="1229">
        <f t="shared" si="2"/>
        <v>1.3498312710911137E-3</v>
      </c>
      <c r="I32" s="1294">
        <v>48</v>
      </c>
      <c r="J32" s="1291">
        <v>48</v>
      </c>
      <c r="K32" s="1292">
        <v>1</v>
      </c>
    </row>
    <row r="33" spans="3:11">
      <c r="C33" s="1124" t="s">
        <v>823</v>
      </c>
      <c r="D33" s="1229">
        <f t="shared" si="0"/>
        <v>7.0619931215852214E-4</v>
      </c>
      <c r="E33" s="1125">
        <v>20.865741</v>
      </c>
      <c r="F33" s="1126">
        <f t="shared" si="1"/>
        <v>7.0619931215852208E-2</v>
      </c>
      <c r="G33" s="1289" t="s">
        <v>70</v>
      </c>
      <c r="H33" s="1229">
        <f t="shared" si="2"/>
        <v>9.8425196850393699E-4</v>
      </c>
      <c r="I33" s="1294">
        <v>35</v>
      </c>
      <c r="J33" s="1291">
        <v>0</v>
      </c>
      <c r="K33" s="1292">
        <v>0</v>
      </c>
    </row>
    <row r="34" spans="3:11">
      <c r="C34" s="1124" t="s">
        <v>58</v>
      </c>
      <c r="D34" s="1229">
        <f t="shared" si="0"/>
        <v>8.6477219998794405E-4</v>
      </c>
      <c r="E34" s="1125">
        <v>25.551020000000001</v>
      </c>
      <c r="F34" s="1126">
        <f t="shared" si="1"/>
        <v>8.6477219998794402E-2</v>
      </c>
      <c r="G34" s="1289" t="s">
        <v>1043</v>
      </c>
      <c r="H34" s="1229">
        <f t="shared" si="2"/>
        <v>4.7806524184476943E-4</v>
      </c>
      <c r="I34" s="1294">
        <v>17</v>
      </c>
      <c r="J34" s="1291">
        <v>152</v>
      </c>
      <c r="K34" s="1292">
        <v>9</v>
      </c>
    </row>
    <row r="35" spans="3:11">
      <c r="G35" s="1289" t="s">
        <v>820</v>
      </c>
      <c r="H35" s="1229">
        <f t="shared" si="2"/>
        <v>4.7806524184476943E-4</v>
      </c>
      <c r="I35" s="1294">
        <v>17</v>
      </c>
      <c r="J35" s="1291">
        <v>0</v>
      </c>
      <c r="K35" s="1292">
        <v>0</v>
      </c>
    </row>
    <row r="36" spans="3:11" ht="15.75" thickBot="1">
      <c r="C36" s="1188" t="s">
        <v>57</v>
      </c>
      <c r="D36" s="1230">
        <f>E36/$E$36</f>
        <v>1</v>
      </c>
      <c r="E36" s="1189">
        <v>29546.532601714316</v>
      </c>
      <c r="F36" s="1190">
        <f>+E36/$E$36*100</f>
        <v>100</v>
      </c>
      <c r="G36" s="1295" t="s">
        <v>57</v>
      </c>
      <c r="H36" s="1300"/>
      <c r="I36" s="1296">
        <v>35560</v>
      </c>
      <c r="J36" s="1297">
        <v>8791</v>
      </c>
      <c r="K36" s="1298">
        <v>0</v>
      </c>
    </row>
    <row r="37" spans="3:11" ht="15.75" thickTop="1">
      <c r="G37" s="2366" t="s">
        <v>1046</v>
      </c>
      <c r="H37" s="2366"/>
      <c r="I37" s="2366"/>
      <c r="J37" s="2366"/>
      <c r="K37" s="2366"/>
    </row>
    <row r="38" spans="3:11">
      <c r="G38" s="2366" t="s">
        <v>1047</v>
      </c>
      <c r="H38" s="2366"/>
      <c r="I38" s="2366"/>
      <c r="J38" s="2366"/>
      <c r="K38" s="2366"/>
    </row>
    <row r="39" spans="3:11">
      <c r="G39" s="1280"/>
      <c r="H39" s="1280"/>
      <c r="I39" s="638"/>
      <c r="J39" s="638"/>
      <c r="K39" s="1281"/>
    </row>
    <row r="41" spans="3:11">
      <c r="C41" s="1095" t="s">
        <v>983</v>
      </c>
    </row>
  </sheetData>
  <sortState ref="G12:K35">
    <sortCondition descending="1" ref="H12:H35"/>
  </sortState>
  <mergeCells count="2">
    <mergeCell ref="G37:K37"/>
    <mergeCell ref="G38:K38"/>
  </mergeCells>
  <hyperlinks>
    <hyperlink ref="K11" location="_ftn2" display="_ftn2"/>
    <hyperlink ref="G37" location="_ftnref1" display="_ftnref1"/>
    <hyperlink ref="G38" location="_ftnref2" display="_ftnref2"/>
    <hyperlink ref="I11" location="_ftn1" display="_ftn1"/>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3:E83"/>
  <sheetViews>
    <sheetView workbookViewId="0">
      <selection activeCell="A83" sqref="A83"/>
    </sheetView>
  </sheetViews>
  <sheetFormatPr baseColWidth="10" defaultRowHeight="15"/>
  <cols>
    <col min="1" max="1" width="32.7109375" customWidth="1"/>
    <col min="2" max="4" width="11.7109375" customWidth="1"/>
    <col min="5" max="5" width="10.28515625" customWidth="1"/>
  </cols>
  <sheetData>
    <row r="3" spans="1:5" ht="20.25">
      <c r="A3" s="1115" t="s">
        <v>1035</v>
      </c>
    </row>
    <row r="5" spans="1:5" ht="15.75">
      <c r="A5" s="1132" t="s">
        <v>840</v>
      </c>
    </row>
    <row r="6" spans="1:5">
      <c r="A6" t="s">
        <v>841</v>
      </c>
    </row>
    <row r="7" spans="1:5">
      <c r="A7" s="296" t="s">
        <v>1048</v>
      </c>
    </row>
    <row r="9" spans="1:5" ht="24">
      <c r="A9" s="1301" t="s">
        <v>343</v>
      </c>
      <c r="B9" s="1302" t="s">
        <v>843</v>
      </c>
      <c r="C9" s="1301" t="s">
        <v>844</v>
      </c>
      <c r="D9" s="1301" t="s">
        <v>845</v>
      </c>
      <c r="E9" s="1301" t="s">
        <v>1049</v>
      </c>
    </row>
    <row r="10" spans="1:5">
      <c r="A10" s="1303" t="s">
        <v>341</v>
      </c>
      <c r="B10" s="1304">
        <v>47195.998269999654</v>
      </c>
      <c r="C10" s="1304">
        <v>506498</v>
      </c>
      <c r="D10" s="1305">
        <v>10.731799698407009</v>
      </c>
      <c r="E10" s="1306">
        <v>44.168012283292576</v>
      </c>
    </row>
    <row r="11" spans="1:5">
      <c r="A11" s="1303" t="s">
        <v>1050</v>
      </c>
      <c r="B11" s="1304">
        <v>59659.61018999997</v>
      </c>
      <c r="C11" s="1304">
        <v>380123.04319999984</v>
      </c>
      <c r="D11" s="1305">
        <v>6.3715307892460107</v>
      </c>
      <c r="E11" s="1306">
        <v>55.831987716707424</v>
      </c>
    </row>
    <row r="12" spans="1:5">
      <c r="A12" s="1307" t="s">
        <v>1051</v>
      </c>
      <c r="B12" s="1308">
        <v>6558.4625199999982</v>
      </c>
      <c r="C12" s="1309">
        <v>21303.475259999999</v>
      </c>
      <c r="D12" s="1310">
        <v>3.7587873448954618</v>
      </c>
      <c r="E12" s="1311">
        <v>6.1376867480522517</v>
      </c>
    </row>
    <row r="13" spans="1:5">
      <c r="A13" s="1307" t="s">
        <v>857</v>
      </c>
      <c r="B13" s="1308">
        <v>5993.069529999997</v>
      </c>
      <c r="C13" s="1309">
        <v>52096.034659999983</v>
      </c>
      <c r="D13" s="1310">
        <v>5.8520751213559308</v>
      </c>
      <c r="E13" s="1311">
        <v>5.6085680633632302</v>
      </c>
    </row>
    <row r="14" spans="1:5">
      <c r="A14" s="1307" t="s">
        <v>847</v>
      </c>
      <c r="B14" s="1308">
        <v>5524.7786599999972</v>
      </c>
      <c r="C14" s="1309">
        <v>36485.286509999991</v>
      </c>
      <c r="D14" s="1310">
        <v>4.4200010335857138</v>
      </c>
      <c r="E14" s="1311">
        <v>5.170321651453742</v>
      </c>
    </row>
    <row r="15" spans="1:5">
      <c r="A15" s="1307" t="s">
        <v>868</v>
      </c>
      <c r="B15" s="1312">
        <v>4375.9498100000001</v>
      </c>
      <c r="C15" s="1313">
        <v>28883.801839999996</v>
      </c>
      <c r="D15" s="1314">
        <v>4.7707455611606848</v>
      </c>
      <c r="E15" s="1311">
        <v>4.095199000844298</v>
      </c>
    </row>
    <row r="16" spans="1:5">
      <c r="A16" s="1307" t="s">
        <v>858</v>
      </c>
      <c r="B16" s="1312">
        <v>3471.8460299999983</v>
      </c>
      <c r="C16" s="1313">
        <v>24344.763639999994</v>
      </c>
      <c r="D16" s="1314">
        <v>5.3503161460263629</v>
      </c>
      <c r="E16" s="1311">
        <v>3.2491004263006475</v>
      </c>
    </row>
    <row r="17" spans="1:5">
      <c r="A17" s="1307" t="s">
        <v>866</v>
      </c>
      <c r="B17" s="1312">
        <v>2778.0834499999996</v>
      </c>
      <c r="C17" s="1313">
        <v>11282.860129999997</v>
      </c>
      <c r="D17" s="1314">
        <v>3.5084819777984069</v>
      </c>
      <c r="E17" s="1311">
        <v>2.5998480473207435</v>
      </c>
    </row>
    <row r="18" spans="1:5">
      <c r="A18" s="1307" t="s">
        <v>850</v>
      </c>
      <c r="B18" s="1312">
        <v>2540.8164300000003</v>
      </c>
      <c r="C18" s="1313">
        <v>10906.373589999999</v>
      </c>
      <c r="D18" s="1314">
        <v>3.8688493046895154</v>
      </c>
      <c r="E18" s="1311">
        <v>2.3778035300328955</v>
      </c>
    </row>
    <row r="19" spans="1:5">
      <c r="A19" s="1307" t="s">
        <v>848</v>
      </c>
      <c r="B19" s="1308">
        <v>2216.6014600000003</v>
      </c>
      <c r="C19" s="1309">
        <v>19998.448090000002</v>
      </c>
      <c r="D19" s="1310">
        <v>7.7564621295111884</v>
      </c>
      <c r="E19" s="1311">
        <v>2.0743894419259838</v>
      </c>
    </row>
    <row r="20" spans="1:5">
      <c r="A20" s="1307" t="s">
        <v>859</v>
      </c>
      <c r="B20" s="1308">
        <v>2015.1596299999999</v>
      </c>
      <c r="C20" s="1309">
        <v>9065.4973299999983</v>
      </c>
      <c r="D20" s="1310">
        <v>4.0388136648153488</v>
      </c>
      <c r="E20" s="1311">
        <v>1.8858716533857516</v>
      </c>
    </row>
    <row r="21" spans="1:5">
      <c r="A21" s="1307" t="s">
        <v>856</v>
      </c>
      <c r="B21" s="1308">
        <v>2013.0848300000002</v>
      </c>
      <c r="C21" s="1309">
        <v>5787.3167299999996</v>
      </c>
      <c r="D21" s="1310">
        <v>2.8787547643414757</v>
      </c>
      <c r="E21" s="1311">
        <v>1.8839299677504333</v>
      </c>
    </row>
    <row r="22" spans="1:5">
      <c r="A22" s="1307" t="s">
        <v>864</v>
      </c>
      <c r="B22" s="1308">
        <v>1943.8291000000002</v>
      </c>
      <c r="C22" s="1309">
        <v>12293.13077</v>
      </c>
      <c r="D22" s="1310">
        <v>4.0892742978646393</v>
      </c>
      <c r="E22" s="1311">
        <v>1.8191175250549942</v>
      </c>
    </row>
    <row r="23" spans="1:5">
      <c r="A23" s="1307" t="s">
        <v>862</v>
      </c>
      <c r="B23" s="1308">
        <v>1876.1559199999999</v>
      </c>
      <c r="C23" s="1309">
        <v>15159.202720000001</v>
      </c>
      <c r="D23" s="1310">
        <v>5.058862564336513</v>
      </c>
      <c r="E23" s="1311">
        <v>1.7557860996152777</v>
      </c>
    </row>
    <row r="24" spans="1:5">
      <c r="A24" s="1307" t="s">
        <v>854</v>
      </c>
      <c r="B24" s="1312">
        <v>1854.0026399999999</v>
      </c>
      <c r="C24" s="1313">
        <v>13816.270349999999</v>
      </c>
      <c r="D24" s="1314">
        <v>7.5528944303423771</v>
      </c>
      <c r="E24" s="1311">
        <v>1.7350541227735632</v>
      </c>
    </row>
    <row r="25" spans="1:5">
      <c r="A25" s="1307" t="s">
        <v>849</v>
      </c>
      <c r="B25" s="1308">
        <v>1638.3375800000001</v>
      </c>
      <c r="C25" s="1309">
        <v>12225.291030000002</v>
      </c>
      <c r="D25" s="1310">
        <v>5.3579524530923202</v>
      </c>
      <c r="E25" s="1311">
        <v>1.5332256337422814</v>
      </c>
    </row>
    <row r="26" spans="1:5">
      <c r="A26" s="1307" t="s">
        <v>54</v>
      </c>
      <c r="B26" s="1308">
        <v>1613.3193300000003</v>
      </c>
      <c r="C26" s="1309">
        <v>10337.560840000002</v>
      </c>
      <c r="D26" s="1310">
        <v>5.1074958354206723</v>
      </c>
      <c r="E26" s="1311">
        <v>1.5098124967431454</v>
      </c>
    </row>
    <row r="27" spans="1:5">
      <c r="A27" s="1307" t="s">
        <v>878</v>
      </c>
      <c r="B27" s="1308">
        <v>1379.2604700000002</v>
      </c>
      <c r="C27" s="1309">
        <v>10374.379439999997</v>
      </c>
      <c r="D27" s="1310">
        <v>4.9828712308828438</v>
      </c>
      <c r="E27" s="1311">
        <v>1.290770311336829</v>
      </c>
    </row>
    <row r="28" spans="1:5">
      <c r="A28" s="1307" t="s">
        <v>1053</v>
      </c>
      <c r="B28" s="1308">
        <v>1215.5427099999999</v>
      </c>
      <c r="C28" s="1309">
        <v>8965.7642200000009</v>
      </c>
      <c r="D28" s="1310">
        <v>7.7205986705319383</v>
      </c>
      <c r="E28" s="1311">
        <v>1.1375563037994647</v>
      </c>
    </row>
    <row r="29" spans="1:5">
      <c r="A29" s="1307" t="s">
        <v>851</v>
      </c>
      <c r="B29" s="1308">
        <v>1094.2240000000002</v>
      </c>
      <c r="C29" s="1309">
        <v>5582.8043800000005</v>
      </c>
      <c r="D29" s="1310">
        <v>4.3858435449405313</v>
      </c>
      <c r="E29" s="1311">
        <v>1.0240211213710999</v>
      </c>
    </row>
    <row r="30" spans="1:5">
      <c r="A30" s="1307" t="s">
        <v>1054</v>
      </c>
      <c r="B30" s="1312">
        <v>884.62934000000018</v>
      </c>
      <c r="C30" s="1313">
        <v>7372.0653800000018</v>
      </c>
      <c r="D30" s="1314">
        <v>4.8925189582369857</v>
      </c>
      <c r="E30" s="1311">
        <v>0.82787356952925184</v>
      </c>
    </row>
    <row r="31" spans="1:5">
      <c r="A31" s="1307" t="s">
        <v>1055</v>
      </c>
      <c r="B31" s="1308">
        <v>857.76254000000006</v>
      </c>
      <c r="C31" s="1309">
        <v>3380.5369599999999</v>
      </c>
      <c r="D31" s="1310">
        <v>3.9411105082765676</v>
      </c>
      <c r="E31" s="1311">
        <v>0.80273048121858315</v>
      </c>
    </row>
    <row r="32" spans="1:5">
      <c r="A32" s="1307" t="s">
        <v>1052</v>
      </c>
      <c r="B32" s="1308">
        <v>658.92244999999991</v>
      </c>
      <c r="C32" s="1309">
        <v>4779.6891899999991</v>
      </c>
      <c r="D32" s="1310">
        <v>4.866888754706733</v>
      </c>
      <c r="E32" s="1311">
        <v>0.61664751106317572</v>
      </c>
    </row>
    <row r="33" spans="1:5">
      <c r="A33" s="1307" t="s">
        <v>867</v>
      </c>
      <c r="B33" s="1308">
        <v>638.86275999999998</v>
      </c>
      <c r="C33" s="1309">
        <v>1863.12527</v>
      </c>
      <c r="D33" s="1310">
        <v>2.8574122890472706</v>
      </c>
      <c r="E33" s="1311">
        <v>0.59787480433388029</v>
      </c>
    </row>
    <row r="34" spans="1:5">
      <c r="A34" s="1307" t="s">
        <v>1056</v>
      </c>
      <c r="B34" s="1312">
        <v>558.92277999999999</v>
      </c>
      <c r="C34" s="1313">
        <v>2173.79745</v>
      </c>
      <c r="D34" s="1314">
        <v>3.5139095197388057</v>
      </c>
      <c r="E34" s="1311">
        <v>0.52306358838359657</v>
      </c>
    </row>
    <row r="35" spans="1:5">
      <c r="A35" s="1307" t="s">
        <v>894</v>
      </c>
      <c r="B35" s="1312">
        <v>547.84866</v>
      </c>
      <c r="C35" s="1313">
        <v>6188.0057699999998</v>
      </c>
      <c r="D35" s="1314">
        <v>8.8935186106835946</v>
      </c>
      <c r="E35" s="1311">
        <v>0.5126999582853734</v>
      </c>
    </row>
    <row r="36" spans="1:5">
      <c r="A36" s="1307" t="s">
        <v>1057</v>
      </c>
      <c r="B36" s="1308">
        <v>546.66314</v>
      </c>
      <c r="C36" s="1309">
        <v>4849.0818300000001</v>
      </c>
      <c r="D36" s="1310">
        <v>7.1830168776521859</v>
      </c>
      <c r="E36" s="1311">
        <v>0.51159049850400518</v>
      </c>
    </row>
    <row r="37" spans="1:5">
      <c r="A37" s="1307" t="s">
        <v>68</v>
      </c>
      <c r="B37" s="1312">
        <v>461.54412000000002</v>
      </c>
      <c r="C37" s="1313">
        <v>4241.4395699999995</v>
      </c>
      <c r="D37" s="1314">
        <v>4.7294521743388662</v>
      </c>
      <c r="E37" s="1311">
        <v>0.4319325177702531</v>
      </c>
    </row>
    <row r="38" spans="1:5">
      <c r="A38" s="1307" t="s">
        <v>1058</v>
      </c>
      <c r="B38" s="1312">
        <v>438.94331000000005</v>
      </c>
      <c r="C38" s="1313">
        <v>3011.1733600000007</v>
      </c>
      <c r="D38" s="1314">
        <v>5.8284972907630408</v>
      </c>
      <c r="E38" s="1311">
        <v>0.4107817234172732</v>
      </c>
    </row>
    <row r="39" spans="1:5">
      <c r="A39" s="1307" t="s">
        <v>1059</v>
      </c>
      <c r="B39" s="1312">
        <v>325.11804000000001</v>
      </c>
      <c r="C39" s="1313">
        <v>3614.3173399999996</v>
      </c>
      <c r="D39" s="1314">
        <v>10.066914460430539</v>
      </c>
      <c r="E39" s="1311">
        <v>0.30425921922638699</v>
      </c>
    </row>
    <row r="40" spans="1:5">
      <c r="A40" s="1307" t="s">
        <v>1060</v>
      </c>
      <c r="B40" s="1312">
        <v>309.51191</v>
      </c>
      <c r="C40" s="1313">
        <v>1145.6905000000002</v>
      </c>
      <c r="D40" s="1314">
        <v>3</v>
      </c>
      <c r="E40" s="1311">
        <v>0.28965434239781884</v>
      </c>
    </row>
    <row r="41" spans="1:5">
      <c r="A41" s="1307" t="s">
        <v>885</v>
      </c>
      <c r="B41" s="1312">
        <v>239.34573</v>
      </c>
      <c r="C41" s="1313">
        <v>2270.9151399999996</v>
      </c>
      <c r="D41" s="1314">
        <v>7.4963038697432118</v>
      </c>
      <c r="E41" s="1311">
        <v>0.22398986206661936</v>
      </c>
    </row>
    <row r="42" spans="1:5">
      <c r="A42" s="1307" t="s">
        <v>874</v>
      </c>
      <c r="B42" s="1312">
        <v>213.47997999999998</v>
      </c>
      <c r="C42" s="1313">
        <v>1500.8500099999999</v>
      </c>
      <c r="D42" s="1314">
        <v>4.8634081754027267</v>
      </c>
      <c r="E42" s="1311">
        <v>0.19978359870545698</v>
      </c>
    </row>
    <row r="43" spans="1:5">
      <c r="A43" s="1307" t="s">
        <v>873</v>
      </c>
      <c r="B43" s="1308">
        <v>194.54256999999998</v>
      </c>
      <c r="C43" s="1309">
        <v>679.79573000000005</v>
      </c>
      <c r="D43" s="1310">
        <v>3.3402178062590608</v>
      </c>
      <c r="E43" s="1311">
        <v>0.18206116908952433</v>
      </c>
    </row>
    <row r="44" spans="1:5">
      <c r="A44" s="1307" t="s">
        <v>865</v>
      </c>
      <c r="B44" s="1312">
        <v>190.9418</v>
      </c>
      <c r="C44" s="1313">
        <v>591.55538000000001</v>
      </c>
      <c r="D44" s="1314">
        <v>2.4330052616637641</v>
      </c>
      <c r="E44" s="1311">
        <v>0.17869141615667017</v>
      </c>
    </row>
    <row r="45" spans="1:5">
      <c r="A45" s="1307" t="s">
        <v>1061</v>
      </c>
      <c r="B45" s="1312">
        <v>144.47683999999998</v>
      </c>
      <c r="C45" s="1313">
        <v>1838.2326499999999</v>
      </c>
      <c r="D45" s="1314">
        <v>10.75</v>
      </c>
      <c r="E45" s="1311">
        <v>0.1352075404203828</v>
      </c>
    </row>
    <row r="46" spans="1:5">
      <c r="A46" s="1307" t="s">
        <v>1062</v>
      </c>
      <c r="B46" s="1312">
        <v>143.73333</v>
      </c>
      <c r="C46" s="1313">
        <v>574.93331999999998</v>
      </c>
      <c r="D46" s="1314">
        <v>4</v>
      </c>
      <c r="E46" s="1311">
        <v>0.13451173230070107</v>
      </c>
    </row>
    <row r="47" spans="1:5">
      <c r="A47" s="1307" t="s">
        <v>884</v>
      </c>
      <c r="B47" s="1312">
        <v>126.56004000000001</v>
      </c>
      <c r="C47" s="1313">
        <v>961.86192000000005</v>
      </c>
      <c r="D47" s="1314">
        <v>9</v>
      </c>
      <c r="E47" s="1311">
        <v>0.11844024082963935</v>
      </c>
    </row>
    <row r="48" spans="1:5">
      <c r="A48" s="1307" t="s">
        <v>1063</v>
      </c>
      <c r="B48" s="1312">
        <v>122.80292</v>
      </c>
      <c r="C48" s="1313">
        <v>3162.1737800000005</v>
      </c>
      <c r="D48" s="1314">
        <v>24</v>
      </c>
      <c r="E48" s="1311">
        <v>0.11492416895082312</v>
      </c>
    </row>
    <row r="49" spans="1:5">
      <c r="A49" s="1307" t="s">
        <v>869</v>
      </c>
      <c r="B49" s="1312">
        <v>121.35509000000002</v>
      </c>
      <c r="C49" s="1313">
        <v>2668.0813800000001</v>
      </c>
      <c r="D49" s="1314">
        <v>17.315778585888197</v>
      </c>
      <c r="E49" s="1311">
        <v>0.11356922837178747</v>
      </c>
    </row>
    <row r="50" spans="1:5">
      <c r="A50" s="1307" t="s">
        <v>1064</v>
      </c>
      <c r="B50" s="1308">
        <v>111.8283</v>
      </c>
      <c r="C50" s="1309">
        <v>335.48490000000004</v>
      </c>
      <c r="D50" s="1310">
        <v>2.7369562435074779</v>
      </c>
      <c r="E50" s="1311">
        <v>0.10465365516294997</v>
      </c>
    </row>
    <row r="51" spans="1:5">
      <c r="A51" s="1307" t="s">
        <v>875</v>
      </c>
      <c r="B51" s="1308">
        <v>103.55562</v>
      </c>
      <c r="C51" s="1309">
        <v>1852.8988399999998</v>
      </c>
      <c r="D51" s="1310">
        <v>14.666666666666666</v>
      </c>
      <c r="E51" s="1311">
        <v>9.6911731159871742E-2</v>
      </c>
    </row>
    <row r="52" spans="1:5">
      <c r="A52" s="1307" t="s">
        <v>1065</v>
      </c>
      <c r="B52" s="1312">
        <v>103.33982</v>
      </c>
      <c r="C52" s="1313">
        <v>501.49238000000003</v>
      </c>
      <c r="D52" s="1314">
        <v>4.1080018887883281</v>
      </c>
      <c r="E52" s="1311">
        <v>9.6709776388278476E-2</v>
      </c>
    </row>
    <row r="53" spans="1:5">
      <c r="A53" s="1307" t="s">
        <v>1066</v>
      </c>
      <c r="B53" s="1308">
        <v>102.61644000000001</v>
      </c>
      <c r="C53" s="1309">
        <v>203.64525</v>
      </c>
      <c r="D53" s="1310">
        <v>1.9883059143289616</v>
      </c>
      <c r="E53" s="1311">
        <v>9.603280677439921E-2</v>
      </c>
    </row>
    <row r="54" spans="1:5">
      <c r="A54" s="1307" t="s">
        <v>1067</v>
      </c>
      <c r="B54" s="1312">
        <v>97.934740000000005</v>
      </c>
      <c r="C54" s="1313">
        <v>391.73896000000002</v>
      </c>
      <c r="D54" s="1314">
        <v>4</v>
      </c>
      <c r="E54" s="1311">
        <v>9.1651473807910555E-2</v>
      </c>
    </row>
    <row r="55" spans="1:5">
      <c r="A55" s="1307" t="s">
        <v>1068</v>
      </c>
      <c r="B55" s="1312">
        <v>97.341279999999998</v>
      </c>
      <c r="C55" s="1313">
        <v>192.23435999999998</v>
      </c>
      <c r="D55" s="1314">
        <v>2</v>
      </c>
      <c r="E55" s="1311">
        <v>9.1096088827605878E-2</v>
      </c>
    </row>
    <row r="56" spans="1:5">
      <c r="A56" s="1307" t="s">
        <v>871</v>
      </c>
      <c r="B56" s="1312">
        <v>93.625110000000006</v>
      </c>
      <c r="C56" s="1313">
        <v>141.07165000000001</v>
      </c>
      <c r="D56" s="1314">
        <v>1.5067715274246405</v>
      </c>
      <c r="E56" s="1311">
        <v>8.7618339691592009E-2</v>
      </c>
    </row>
    <row r="57" spans="1:5">
      <c r="A57" s="1307" t="s">
        <v>882</v>
      </c>
      <c r="B57" s="1308">
        <v>93.625110000000006</v>
      </c>
      <c r="C57" s="1309">
        <v>3541.2705700000001</v>
      </c>
      <c r="D57" s="1310">
        <v>37.823940286959342</v>
      </c>
      <c r="E57" s="1311">
        <v>8.7618339691592009E-2</v>
      </c>
    </row>
    <row r="58" spans="1:5">
      <c r="A58" s="1307" t="s">
        <v>821</v>
      </c>
      <c r="B58" s="1312">
        <v>93.204939999999993</v>
      </c>
      <c r="C58" s="1313">
        <v>186.40987999999999</v>
      </c>
      <c r="D58" s="1314">
        <v>2</v>
      </c>
      <c r="E58" s="1311">
        <v>8.7225126826066757E-2</v>
      </c>
    </row>
    <row r="59" spans="1:5">
      <c r="A59" s="1307" t="s">
        <v>1069</v>
      </c>
      <c r="B59" s="1312">
        <v>91.82535</v>
      </c>
      <c r="C59" s="1313">
        <v>1725.5324500000002</v>
      </c>
      <c r="D59" s="1314">
        <v>19.5</v>
      </c>
      <c r="E59" s="1311">
        <v>8.5934048126611859E-2</v>
      </c>
    </row>
    <row r="60" spans="1:5">
      <c r="A60" s="1307" t="s">
        <v>1070</v>
      </c>
      <c r="B60" s="1308">
        <v>80.593600000000009</v>
      </c>
      <c r="C60" s="1309">
        <v>180.03478000000001</v>
      </c>
      <c r="D60" s="1310">
        <v>2.5</v>
      </c>
      <c r="E60" s="1311">
        <v>7.5422901204263371E-2</v>
      </c>
    </row>
    <row r="61" spans="1:5">
      <c r="A61" s="1307" t="s">
        <v>1071</v>
      </c>
      <c r="B61" s="1308">
        <v>60.245420000000003</v>
      </c>
      <c r="C61" s="1309">
        <v>77.180640000000011</v>
      </c>
      <c r="D61" s="1310">
        <v>1.5</v>
      </c>
      <c r="E61" s="1311">
        <v>5.6380213325491757E-2</v>
      </c>
    </row>
    <row r="62" spans="1:5">
      <c r="A62" s="1307" t="s">
        <v>876</v>
      </c>
      <c r="B62" s="1312">
        <v>51.669910000000002</v>
      </c>
      <c r="C62" s="1313">
        <v>138.07451</v>
      </c>
      <c r="D62" s="1314">
        <v>2.5</v>
      </c>
      <c r="E62" s="1311">
        <v>4.8354888194139238E-2</v>
      </c>
    </row>
    <row r="63" spans="1:5">
      <c r="A63" s="1307" t="s">
        <v>1072</v>
      </c>
      <c r="B63" s="1312">
        <v>51.669910000000002</v>
      </c>
      <c r="C63" s="1313">
        <v>223.61486000000002</v>
      </c>
      <c r="D63" s="1314">
        <v>4.5</v>
      </c>
      <c r="E63" s="1311">
        <v>4.8354888194139238E-2</v>
      </c>
    </row>
    <row r="64" spans="1:5">
      <c r="A64" s="1307" t="s">
        <v>1073</v>
      </c>
      <c r="B64" s="1308">
        <v>51.669910000000002</v>
      </c>
      <c r="C64" s="1309">
        <v>68.605130000000003</v>
      </c>
      <c r="D64" s="1310">
        <v>1.5</v>
      </c>
      <c r="E64" s="1311">
        <v>4.8354888194139238E-2</v>
      </c>
    </row>
    <row r="65" spans="1:5">
      <c r="A65" s="1307" t="s">
        <v>892</v>
      </c>
      <c r="B65" s="1312">
        <v>51.669910000000002</v>
      </c>
      <c r="C65" s="1313">
        <v>292.21999</v>
      </c>
      <c r="D65" s="1314">
        <v>5.6555157537530061</v>
      </c>
      <c r="E65" s="1311">
        <v>4.8354888194139238E-2</v>
      </c>
    </row>
    <row r="66" spans="1:5">
      <c r="A66" s="1307" t="s">
        <v>883</v>
      </c>
      <c r="B66" s="1308">
        <v>49.894739999999999</v>
      </c>
      <c r="C66" s="1309">
        <v>49.894739999999999</v>
      </c>
      <c r="D66" s="1310">
        <v>1</v>
      </c>
      <c r="E66" s="1311">
        <v>4.6693608991686772E-2</v>
      </c>
    </row>
    <row r="67" spans="1:5">
      <c r="A67" s="1307" t="s">
        <v>1074</v>
      </c>
      <c r="B67" s="1308">
        <v>48.04</v>
      </c>
      <c r="C67" s="1309">
        <v>48.04</v>
      </c>
      <c r="D67" s="1310">
        <v>1</v>
      </c>
      <c r="E67" s="1311">
        <v>4.4957864816223762E-2</v>
      </c>
    </row>
    <row r="68" spans="1:5">
      <c r="A68" s="1307" t="s">
        <v>1075</v>
      </c>
      <c r="B68" s="1308">
        <v>47.446539999999999</v>
      </c>
      <c r="C68" s="1309">
        <v>94.893079999999998</v>
      </c>
      <c r="D68" s="1310">
        <v>2</v>
      </c>
      <c r="E68" s="1311">
        <v>4.4402479835919099E-2</v>
      </c>
    </row>
    <row r="69" spans="1:5">
      <c r="A69" s="1307" t="s">
        <v>1076</v>
      </c>
      <c r="B69" s="1312">
        <v>47.446539999999999</v>
      </c>
      <c r="C69" s="1313">
        <v>1233.61004</v>
      </c>
      <c r="D69" s="1314">
        <v>26.000000000000004</v>
      </c>
      <c r="E69" s="1311">
        <v>4.4402479835919099E-2</v>
      </c>
    </row>
    <row r="70" spans="1:5">
      <c r="A70" s="1307" t="s">
        <v>1077</v>
      </c>
      <c r="B70" s="1312">
        <v>43.310200000000002</v>
      </c>
      <c r="C70" s="1313">
        <v>346.48160000000001</v>
      </c>
      <c r="D70" s="1314">
        <v>8</v>
      </c>
      <c r="E70" s="1311">
        <v>4.0531517834379992E-2</v>
      </c>
    </row>
    <row r="71" spans="1:5">
      <c r="A71" s="1307" t="s">
        <v>1078</v>
      </c>
      <c r="B71" s="1312">
        <v>43.310200000000002</v>
      </c>
      <c r="C71" s="1313">
        <v>216.55100000000002</v>
      </c>
      <c r="D71" s="1314">
        <v>5</v>
      </c>
      <c r="E71" s="1311">
        <v>4.0531517834379992E-2</v>
      </c>
    </row>
    <row r="72" spans="1:5">
      <c r="A72" s="1307" t="s">
        <v>896</v>
      </c>
      <c r="B72" s="1312">
        <v>43.310200000000002</v>
      </c>
      <c r="C72" s="1313">
        <v>692.96320000000003</v>
      </c>
      <c r="D72" s="1314">
        <v>16</v>
      </c>
      <c r="E72" s="1311">
        <v>4.0531517834379992E-2</v>
      </c>
    </row>
    <row r="73" spans="1:5">
      <c r="A73" s="1307" t="s">
        <v>1079</v>
      </c>
      <c r="B73" s="1308">
        <v>34.734690000000001</v>
      </c>
      <c r="C73" s="1309">
        <v>694.69380000000001</v>
      </c>
      <c r="D73" s="1310">
        <v>20</v>
      </c>
      <c r="E73" s="1311">
        <v>3.2506192703027466E-2</v>
      </c>
    </row>
    <row r="74" spans="1:5">
      <c r="A74" s="1307" t="s">
        <v>1080</v>
      </c>
      <c r="B74" s="1312">
        <v>34.734690000000001</v>
      </c>
      <c r="C74" s="1313">
        <v>138.93876</v>
      </c>
      <c r="D74" s="1314">
        <v>4</v>
      </c>
      <c r="E74" s="1311">
        <v>3.2506192703027466E-2</v>
      </c>
    </row>
    <row r="75" spans="1:5">
      <c r="A75" s="1307" t="s">
        <v>879</v>
      </c>
      <c r="B75" s="1312">
        <v>34.734690000000001</v>
      </c>
      <c r="C75" s="1313">
        <v>34.734690000000001</v>
      </c>
      <c r="D75" s="1314">
        <v>1</v>
      </c>
      <c r="E75" s="1311">
        <v>3.2506192703027466E-2</v>
      </c>
    </row>
    <row r="76" spans="1:5">
      <c r="A76" s="1307" t="s">
        <v>1081</v>
      </c>
      <c r="B76" s="1312">
        <v>16.935220000000001</v>
      </c>
      <c r="C76" s="1313">
        <v>50.805660000000003</v>
      </c>
      <c r="D76" s="1314">
        <v>3</v>
      </c>
      <c r="E76" s="1311">
        <v>1.5848695491111762E-2</v>
      </c>
    </row>
    <row r="77" spans="1:5">
      <c r="A77" s="1307" t="s">
        <v>893</v>
      </c>
      <c r="B77" s="1308">
        <v>16.935220000000001</v>
      </c>
      <c r="C77" s="1309">
        <v>118.54654000000001</v>
      </c>
      <c r="D77" s="1310">
        <v>7</v>
      </c>
      <c r="E77" s="1311">
        <v>1.5848695491111762E-2</v>
      </c>
    </row>
    <row r="78" spans="1:5">
      <c r="A78" s="1307" t="s">
        <v>1082</v>
      </c>
      <c r="B78" s="1312">
        <v>16.935220000000001</v>
      </c>
      <c r="C78" s="1313">
        <v>508.0566</v>
      </c>
      <c r="D78" s="1314">
        <v>30</v>
      </c>
      <c r="E78" s="1311">
        <v>1.5848695491111762E-2</v>
      </c>
    </row>
    <row r="79" spans="1:5">
      <c r="A79" s="1307" t="s">
        <v>1083</v>
      </c>
      <c r="B79" s="1308">
        <v>16.935220000000001</v>
      </c>
      <c r="C79" s="1309">
        <v>67.740880000000004</v>
      </c>
      <c r="D79" s="1310">
        <v>4</v>
      </c>
      <c r="E79" s="1311">
        <v>1.5848695491111762E-2</v>
      </c>
    </row>
    <row r="80" spans="1:5">
      <c r="A80" s="1315" t="s">
        <v>57</v>
      </c>
      <c r="B80" s="1316">
        <v>106855.60845999962</v>
      </c>
      <c r="C80" s="1316">
        <v>886621.04319999984</v>
      </c>
      <c r="D80" s="1317">
        <v>8.2973748966288277</v>
      </c>
      <c r="E80" s="1316">
        <v>100</v>
      </c>
    </row>
    <row r="83" spans="1:1">
      <c r="A83" s="1095" t="s">
        <v>983</v>
      </c>
    </row>
  </sheetData>
  <sortState ref="A12:E79">
    <sortCondition descending="1" ref="B12:B79"/>
  </sortState>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D3:G65"/>
  <sheetViews>
    <sheetView workbookViewId="0">
      <selection activeCell="H17" sqref="H17"/>
    </sheetView>
  </sheetViews>
  <sheetFormatPr baseColWidth="10" defaultRowHeight="15"/>
  <cols>
    <col min="1" max="3" width="3.140625" customWidth="1"/>
    <col min="4" max="4" width="28.28515625" customWidth="1"/>
    <col min="5" max="7" width="18.140625" customWidth="1"/>
  </cols>
  <sheetData>
    <row r="3" spans="4:7" ht="20.25">
      <c r="D3" s="1115" t="s">
        <v>804</v>
      </c>
    </row>
    <row r="5" spans="4:7" ht="15.75">
      <c r="D5" s="1132" t="s">
        <v>840</v>
      </c>
    </row>
    <row r="6" spans="4:7">
      <c r="D6" t="s">
        <v>841</v>
      </c>
    </row>
    <row r="7" spans="4:7">
      <c r="D7" t="s">
        <v>842</v>
      </c>
    </row>
    <row r="9" spans="4:7" ht="27" customHeight="1">
      <c r="D9" s="1191" t="s">
        <v>343</v>
      </c>
      <c r="E9" s="1191" t="s">
        <v>843</v>
      </c>
      <c r="F9" s="1191" t="s">
        <v>844</v>
      </c>
      <c r="G9" s="1191" t="s">
        <v>845</v>
      </c>
    </row>
    <row r="10" spans="4:7">
      <c r="D10" s="1192" t="s">
        <v>341</v>
      </c>
      <c r="E10" s="637">
        <f>51243-21</f>
        <v>51222</v>
      </c>
      <c r="F10" s="637">
        <f>527286-315</f>
        <v>526971</v>
      </c>
      <c r="G10" s="175">
        <f>+F10/E10</f>
        <v>10.287981726601851</v>
      </c>
    </row>
    <row r="11" spans="4:7">
      <c r="D11" s="1192" t="s">
        <v>846</v>
      </c>
      <c r="E11" s="637">
        <v>4156</v>
      </c>
      <c r="F11" s="637">
        <v>10647</v>
      </c>
      <c r="G11" s="175">
        <v>1.7224186463268005</v>
      </c>
    </row>
    <row r="12" spans="4:7">
      <c r="D12" s="1193" t="s">
        <v>847</v>
      </c>
      <c r="E12" s="1194">
        <v>3768</v>
      </c>
      <c r="F12" s="1194">
        <v>27012</v>
      </c>
      <c r="G12" s="1195">
        <v>13.380768185694041</v>
      </c>
    </row>
    <row r="13" spans="4:7">
      <c r="D13" s="1192" t="s">
        <v>848</v>
      </c>
      <c r="E13" s="637">
        <v>3190</v>
      </c>
      <c r="F13" s="637">
        <v>22144</v>
      </c>
      <c r="G13" s="175">
        <v>4.5529052449853289</v>
      </c>
    </row>
    <row r="14" spans="4:7">
      <c r="D14" s="1192" t="s">
        <v>849</v>
      </c>
      <c r="E14" s="637">
        <v>2120</v>
      </c>
      <c r="F14" s="637">
        <v>18201</v>
      </c>
      <c r="G14" s="175">
        <v>9.0378150773185677</v>
      </c>
    </row>
    <row r="15" spans="4:7">
      <c r="D15" s="1192" t="s">
        <v>850</v>
      </c>
      <c r="E15" s="637">
        <v>1588</v>
      </c>
      <c r="F15" s="637">
        <v>7399</v>
      </c>
      <c r="G15" s="175">
        <v>6.0448715915588522</v>
      </c>
    </row>
    <row r="16" spans="4:7">
      <c r="D16" s="1193" t="s">
        <v>851</v>
      </c>
      <c r="E16" s="1194">
        <v>1530</v>
      </c>
      <c r="F16" s="1194">
        <v>13246</v>
      </c>
      <c r="G16" s="1195">
        <v>33.616622879140124</v>
      </c>
    </row>
    <row r="17" spans="4:7">
      <c r="D17" s="1192" t="s">
        <v>852</v>
      </c>
      <c r="E17" s="637">
        <v>1158</v>
      </c>
      <c r="F17" s="637">
        <v>12234</v>
      </c>
      <c r="G17" s="175">
        <v>8.1206982672905728</v>
      </c>
    </row>
    <row r="18" spans="4:7">
      <c r="D18" s="1192" t="s">
        <v>853</v>
      </c>
      <c r="E18" s="637">
        <v>1103</v>
      </c>
      <c r="F18" s="637">
        <v>7634</v>
      </c>
      <c r="G18" s="175">
        <v>5.8652961121901441</v>
      </c>
    </row>
    <row r="19" spans="4:7">
      <c r="D19" s="1192" t="s">
        <v>854</v>
      </c>
      <c r="E19" s="637">
        <v>1056</v>
      </c>
      <c r="F19" s="637">
        <v>10166</v>
      </c>
      <c r="G19" s="175">
        <v>7.07321857592067</v>
      </c>
    </row>
    <row r="20" spans="4:7">
      <c r="D20" s="1192" t="s">
        <v>855</v>
      </c>
      <c r="E20" s="637">
        <v>895</v>
      </c>
      <c r="F20" s="637">
        <v>4579</v>
      </c>
      <c r="G20" s="175">
        <v>3.8171060891399877</v>
      </c>
    </row>
    <row r="21" spans="4:7">
      <c r="D21" s="1192" t="s">
        <v>856</v>
      </c>
      <c r="E21" s="637">
        <v>824</v>
      </c>
      <c r="F21" s="637">
        <v>2733</v>
      </c>
      <c r="G21" s="175">
        <v>2.0504884227329119</v>
      </c>
    </row>
    <row r="22" spans="4:7">
      <c r="D22" s="1192" t="s">
        <v>857</v>
      </c>
      <c r="E22" s="637">
        <v>784</v>
      </c>
      <c r="F22" s="637">
        <v>4296</v>
      </c>
      <c r="G22" s="175">
        <v>5.1585963074265022</v>
      </c>
    </row>
    <row r="23" spans="4:7">
      <c r="D23" s="1193" t="s">
        <v>858</v>
      </c>
      <c r="E23" s="1194">
        <v>686</v>
      </c>
      <c r="F23" s="1194">
        <v>5715</v>
      </c>
      <c r="G23" s="1195">
        <v>10.67802338326635</v>
      </c>
    </row>
    <row r="24" spans="4:7">
      <c r="D24" s="1192" t="s">
        <v>859</v>
      </c>
      <c r="E24" s="637">
        <v>674</v>
      </c>
      <c r="F24" s="637">
        <v>2933</v>
      </c>
      <c r="G24" s="175">
        <v>5.6700235725510737</v>
      </c>
    </row>
    <row r="25" spans="4:7">
      <c r="D25" s="1193" t="s">
        <v>860</v>
      </c>
      <c r="E25" s="1194">
        <v>630</v>
      </c>
      <c r="F25" s="1194">
        <v>10187</v>
      </c>
      <c r="G25" s="1195">
        <v>12.5</v>
      </c>
    </row>
    <row r="26" spans="4:7">
      <c r="D26" s="1192" t="s">
        <v>861</v>
      </c>
      <c r="E26" s="637">
        <v>616</v>
      </c>
      <c r="F26" s="637">
        <v>9623</v>
      </c>
      <c r="G26" s="175">
        <v>7.2196793999023807</v>
      </c>
    </row>
    <row r="27" spans="4:7">
      <c r="D27" s="1192" t="s">
        <v>862</v>
      </c>
      <c r="E27" s="637">
        <v>574</v>
      </c>
      <c r="F27" s="637">
        <v>2708</v>
      </c>
      <c r="G27" s="175">
        <v>3.8396216942659414</v>
      </c>
    </row>
    <row r="28" spans="4:7">
      <c r="D28" s="1192" t="s">
        <v>863</v>
      </c>
      <c r="E28" s="637">
        <v>474</v>
      </c>
      <c r="F28" s="637">
        <v>1965</v>
      </c>
      <c r="G28" s="175">
        <v>3.9459798994974875</v>
      </c>
    </row>
    <row r="29" spans="4:7">
      <c r="D29" s="1192" t="s">
        <v>864</v>
      </c>
      <c r="E29" s="637">
        <v>454</v>
      </c>
      <c r="F29" s="637">
        <v>4859</v>
      </c>
      <c r="G29" s="175">
        <v>7.67512077294686</v>
      </c>
    </row>
    <row r="30" spans="4:7">
      <c r="D30" s="1192" t="s">
        <v>865</v>
      </c>
      <c r="E30" s="637">
        <v>449</v>
      </c>
      <c r="F30" s="637">
        <v>3153</v>
      </c>
      <c r="G30" s="175">
        <v>6.5581191758237871</v>
      </c>
    </row>
    <row r="31" spans="4:7">
      <c r="D31" s="1192" t="s">
        <v>866</v>
      </c>
      <c r="E31" s="637">
        <v>445</v>
      </c>
      <c r="F31" s="637">
        <v>678</v>
      </c>
      <c r="G31" s="175">
        <v>1.4854780433574208</v>
      </c>
    </row>
    <row r="32" spans="4:7">
      <c r="D32" s="1192" t="s">
        <v>867</v>
      </c>
      <c r="E32" s="637">
        <v>406</v>
      </c>
      <c r="F32" s="637">
        <v>2691</v>
      </c>
      <c r="G32" s="175">
        <v>5.378742608154373</v>
      </c>
    </row>
    <row r="33" spans="4:7">
      <c r="D33" s="1192" t="s">
        <v>868</v>
      </c>
      <c r="E33" s="637">
        <v>292</v>
      </c>
      <c r="F33" s="637">
        <v>1573</v>
      </c>
      <c r="G33" s="175">
        <v>4.983009708737864</v>
      </c>
    </row>
    <row r="34" spans="4:7">
      <c r="D34" s="1192" t="s">
        <v>869</v>
      </c>
      <c r="E34" s="637">
        <v>273</v>
      </c>
      <c r="F34" s="637">
        <v>1229</v>
      </c>
      <c r="G34" s="175">
        <v>3.1293189964157704</v>
      </c>
    </row>
    <row r="35" spans="4:7">
      <c r="D35" s="1192" t="s">
        <v>870</v>
      </c>
      <c r="E35" s="637">
        <v>245</v>
      </c>
      <c r="F35" s="637">
        <v>875</v>
      </c>
      <c r="G35" s="175">
        <v>3.5230921961325965</v>
      </c>
    </row>
    <row r="36" spans="4:7">
      <c r="D36" s="1192" t="s">
        <v>871</v>
      </c>
      <c r="E36" s="637">
        <v>239</v>
      </c>
      <c r="F36" s="637">
        <v>623</v>
      </c>
      <c r="G36" s="175">
        <v>2.3698979591836737</v>
      </c>
    </row>
    <row r="37" spans="4:7">
      <c r="D37" s="1192" t="s">
        <v>872</v>
      </c>
      <c r="E37" s="637">
        <v>217</v>
      </c>
      <c r="F37" s="637">
        <v>2269</v>
      </c>
      <c r="G37" s="175">
        <v>8.2198795180722897</v>
      </c>
    </row>
    <row r="38" spans="4:7">
      <c r="D38" s="1192" t="s">
        <v>873</v>
      </c>
      <c r="E38" s="637">
        <v>192</v>
      </c>
      <c r="F38" s="637">
        <v>559</v>
      </c>
      <c r="G38" s="175">
        <v>2.8369755244755246</v>
      </c>
    </row>
    <row r="39" spans="4:7">
      <c r="D39" s="1193" t="s">
        <v>68</v>
      </c>
      <c r="E39" s="1194">
        <v>189</v>
      </c>
      <c r="F39" s="1194">
        <v>1963</v>
      </c>
      <c r="G39" s="1195">
        <v>10.386243386243386</v>
      </c>
    </row>
    <row r="40" spans="4:7">
      <c r="D40" s="1193" t="s">
        <v>874</v>
      </c>
      <c r="E40" s="1194">
        <v>188</v>
      </c>
      <c r="F40" s="1194">
        <v>3311</v>
      </c>
      <c r="G40" s="1195">
        <v>16.401433691756271</v>
      </c>
    </row>
    <row r="41" spans="4:7">
      <c r="D41" s="1192" t="s">
        <v>875</v>
      </c>
      <c r="E41" s="637">
        <v>186</v>
      </c>
      <c r="F41" s="637">
        <v>943</v>
      </c>
      <c r="G41" s="175">
        <v>4.8877115820338526</v>
      </c>
    </row>
    <row r="42" spans="4:7">
      <c r="D42" s="1192" t="s">
        <v>876</v>
      </c>
      <c r="E42" s="637">
        <v>174</v>
      </c>
      <c r="F42" s="637">
        <v>648</v>
      </c>
      <c r="G42" s="175">
        <v>6.5</v>
      </c>
    </row>
    <row r="43" spans="4:7">
      <c r="D43" s="1193" t="s">
        <v>877</v>
      </c>
      <c r="E43" s="1194">
        <v>170</v>
      </c>
      <c r="F43" s="1194">
        <v>951</v>
      </c>
      <c r="G43" s="1195">
        <v>10.463104325699746</v>
      </c>
    </row>
    <row r="44" spans="4:7">
      <c r="D44" s="1193" t="s">
        <v>878</v>
      </c>
      <c r="E44" s="1194">
        <v>155</v>
      </c>
      <c r="F44" s="1194">
        <v>1507</v>
      </c>
      <c r="G44" s="1195">
        <v>21.409523809523808</v>
      </c>
    </row>
    <row r="45" spans="4:7">
      <c r="D45" s="1193" t="s">
        <v>879</v>
      </c>
      <c r="E45" s="1194">
        <v>147</v>
      </c>
      <c r="F45" s="1194">
        <v>2331</v>
      </c>
      <c r="G45" s="1195">
        <v>15.857142857142858</v>
      </c>
    </row>
    <row r="46" spans="4:7">
      <c r="D46" s="1192" t="s">
        <v>880</v>
      </c>
      <c r="E46" s="637">
        <v>145</v>
      </c>
      <c r="F46" s="637">
        <v>962</v>
      </c>
      <c r="G46" s="175">
        <v>7.333333333333333</v>
      </c>
    </row>
    <row r="47" spans="4:7">
      <c r="D47" s="1192" t="s">
        <v>881</v>
      </c>
      <c r="E47" s="637">
        <v>112</v>
      </c>
      <c r="F47" s="637">
        <v>538</v>
      </c>
      <c r="G47" s="175">
        <v>4.5</v>
      </c>
    </row>
    <row r="48" spans="4:7">
      <c r="D48" s="1192" t="s">
        <v>882</v>
      </c>
      <c r="E48" s="637">
        <v>109</v>
      </c>
      <c r="F48" s="637">
        <v>1973</v>
      </c>
      <c r="G48" s="175">
        <v>11.590909090909092</v>
      </c>
    </row>
    <row r="49" spans="4:7">
      <c r="D49" s="1193" t="s">
        <v>883</v>
      </c>
      <c r="E49" s="1194">
        <v>94</v>
      </c>
      <c r="F49" s="1194">
        <v>1615</v>
      </c>
      <c r="G49" s="1195">
        <v>17.180851063829788</v>
      </c>
    </row>
    <row r="50" spans="4:7">
      <c r="D50" s="1193" t="s">
        <v>821</v>
      </c>
      <c r="E50" s="1194">
        <v>90</v>
      </c>
      <c r="F50" s="1194">
        <v>1515</v>
      </c>
      <c r="G50" s="1195">
        <v>11.673913043478262</v>
      </c>
    </row>
    <row r="51" spans="4:7">
      <c r="D51" s="1192" t="s">
        <v>884</v>
      </c>
      <c r="E51" s="637">
        <v>83</v>
      </c>
      <c r="F51" s="637">
        <v>269</v>
      </c>
      <c r="G51" s="175">
        <v>3.2409638554216866</v>
      </c>
    </row>
    <row r="52" spans="4:7">
      <c r="D52" s="1192" t="s">
        <v>885</v>
      </c>
      <c r="E52" s="637">
        <v>72</v>
      </c>
      <c r="F52" s="637">
        <v>216</v>
      </c>
      <c r="G52" s="175">
        <v>3</v>
      </c>
    </row>
    <row r="53" spans="4:7">
      <c r="D53" s="1192" t="s">
        <v>886</v>
      </c>
      <c r="E53" s="637">
        <v>70</v>
      </c>
      <c r="F53" s="637">
        <v>140</v>
      </c>
      <c r="G53" s="175">
        <v>2</v>
      </c>
    </row>
    <row r="54" spans="4:7">
      <c r="D54" s="1193" t="s">
        <v>887</v>
      </c>
      <c r="E54" s="1194">
        <v>69</v>
      </c>
      <c r="F54" s="1194">
        <v>555</v>
      </c>
      <c r="G54" s="1195">
        <v>14.5</v>
      </c>
    </row>
    <row r="55" spans="4:7">
      <c r="D55" s="1192" t="s">
        <v>888</v>
      </c>
      <c r="E55" s="637">
        <v>51</v>
      </c>
      <c r="F55" s="637">
        <v>408</v>
      </c>
      <c r="G55" s="175">
        <v>8</v>
      </c>
    </row>
    <row r="56" spans="4:7">
      <c r="D56" s="1193" t="s">
        <v>889</v>
      </c>
      <c r="E56" s="1194">
        <v>51</v>
      </c>
      <c r="F56" s="1194">
        <v>918</v>
      </c>
      <c r="G56" s="1195">
        <v>18</v>
      </c>
    </row>
    <row r="57" spans="4:7">
      <c r="D57" s="1192" t="s">
        <v>890</v>
      </c>
      <c r="E57" s="637">
        <v>43</v>
      </c>
      <c r="F57" s="637">
        <v>129</v>
      </c>
      <c r="G57" s="175">
        <v>3</v>
      </c>
    </row>
    <row r="58" spans="4:7">
      <c r="D58" s="1193" t="s">
        <v>891</v>
      </c>
      <c r="E58" s="1194">
        <v>43</v>
      </c>
      <c r="F58" s="1194">
        <v>1376</v>
      </c>
      <c r="G58" s="1195">
        <v>32</v>
      </c>
    </row>
    <row r="59" spans="4:7">
      <c r="D59" s="1193" t="s">
        <v>892</v>
      </c>
      <c r="E59" s="1194">
        <v>43</v>
      </c>
      <c r="F59" s="1194">
        <v>645</v>
      </c>
      <c r="G59" s="1195">
        <v>15</v>
      </c>
    </row>
    <row r="60" spans="4:7">
      <c r="D60" s="1192" t="s">
        <v>893</v>
      </c>
      <c r="E60" s="637">
        <v>40</v>
      </c>
      <c r="F60" s="637">
        <v>120</v>
      </c>
      <c r="G60" s="175">
        <v>3</v>
      </c>
    </row>
    <row r="61" spans="4:7">
      <c r="D61" s="1192" t="s">
        <v>894</v>
      </c>
      <c r="E61" s="637">
        <v>40</v>
      </c>
      <c r="F61" s="637">
        <v>80</v>
      </c>
      <c r="G61" s="175">
        <v>2</v>
      </c>
    </row>
    <row r="62" spans="4:7">
      <c r="D62" s="1192" t="s">
        <v>895</v>
      </c>
      <c r="E62" s="637">
        <v>39</v>
      </c>
      <c r="F62" s="637">
        <v>210</v>
      </c>
      <c r="G62" s="175">
        <v>5.5</v>
      </c>
    </row>
    <row r="63" spans="4:7">
      <c r="D63" s="1192" t="s">
        <v>896</v>
      </c>
      <c r="E63" s="637">
        <v>32</v>
      </c>
      <c r="F63" s="637">
        <v>128</v>
      </c>
      <c r="G63" s="175">
        <v>4</v>
      </c>
    </row>
    <row r="64" spans="4:7">
      <c r="D64" s="1192" t="s">
        <v>897</v>
      </c>
      <c r="E64" s="637">
        <v>25</v>
      </c>
      <c r="F64" s="637">
        <v>125</v>
      </c>
      <c r="G64" s="175">
        <v>5</v>
      </c>
    </row>
    <row r="65" spans="4:7">
      <c r="D65" s="1196" t="s">
        <v>843</v>
      </c>
      <c r="E65" s="1197">
        <v>82741</v>
      </c>
      <c r="F65" s="1197">
        <v>742793</v>
      </c>
      <c r="G65" s="1198">
        <v>7.6977895179547531</v>
      </c>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2:I18"/>
  <sheetViews>
    <sheetView zoomScale="90" zoomScaleNormal="90" workbookViewId="0">
      <selection activeCell="R4" sqref="R4"/>
    </sheetView>
  </sheetViews>
  <sheetFormatPr baseColWidth="10" defaultRowHeight="15"/>
  <cols>
    <col min="1" max="1" width="29.42578125" style="30" customWidth="1"/>
    <col min="2" max="5" width="11.42578125" style="30" hidden="1" customWidth="1"/>
    <col min="6" max="7" width="11.42578125" style="30" customWidth="1"/>
    <col min="8" max="8" width="13.42578125" style="30" customWidth="1"/>
    <col min="9" max="9" width="12.5703125" style="30" bestFit="1" customWidth="1"/>
    <col min="10" max="16384" width="11.42578125" style="30"/>
  </cols>
  <sheetData>
    <row r="2" spans="1:9" ht="47.25" customHeight="1">
      <c r="A2" s="2368" t="s">
        <v>1237</v>
      </c>
      <c r="B2" s="2368"/>
      <c r="C2" s="2368"/>
      <c r="D2" s="2368"/>
      <c r="E2" s="2368"/>
      <c r="F2" s="2368"/>
      <c r="G2" s="2368"/>
      <c r="H2" s="2368"/>
      <c r="I2" s="2368"/>
    </row>
    <row r="3" spans="1:9" ht="15.75" thickBot="1"/>
    <row r="4" spans="1:9" s="472" customFormat="1" ht="30.75" thickBot="1">
      <c r="A4" s="1742" t="s">
        <v>1157</v>
      </c>
      <c r="B4" s="1743" t="s">
        <v>1167</v>
      </c>
      <c r="C4" s="1743" t="s">
        <v>1168</v>
      </c>
      <c r="D4" s="1743" t="s">
        <v>1169</v>
      </c>
      <c r="E4" s="1743" t="s">
        <v>1170</v>
      </c>
      <c r="F4" s="1743" t="s">
        <v>1171</v>
      </c>
      <c r="G4" s="1743" t="s">
        <v>1172</v>
      </c>
      <c r="H4" s="1743" t="s">
        <v>1173</v>
      </c>
      <c r="I4" s="1744" t="s">
        <v>1174</v>
      </c>
    </row>
    <row r="5" spans="1:9" ht="15.75">
      <c r="A5" s="1734" t="s">
        <v>1158</v>
      </c>
      <c r="B5" s="1735">
        <v>4.45</v>
      </c>
      <c r="C5" s="1735">
        <v>5.7</v>
      </c>
      <c r="D5" s="1735"/>
      <c r="E5" s="1735"/>
      <c r="F5" s="1735">
        <v>5.87</v>
      </c>
      <c r="G5" s="1735">
        <v>5.38</v>
      </c>
      <c r="H5" s="1735">
        <v>7.45</v>
      </c>
      <c r="I5" s="1736">
        <v>5.92</v>
      </c>
    </row>
    <row r="6" spans="1:9" ht="15.75">
      <c r="A6" s="1737" t="s">
        <v>1175</v>
      </c>
      <c r="B6" s="1733">
        <f>B5*B7</f>
        <v>474.81500000000005</v>
      </c>
      <c r="C6" s="1733">
        <f>C5*C7</f>
        <v>551.19000000000005</v>
      </c>
      <c r="D6" s="1733"/>
      <c r="E6" s="1733"/>
      <c r="F6" s="1733">
        <v>537</v>
      </c>
      <c r="G6" s="1733">
        <v>572</v>
      </c>
      <c r="H6" s="1733">
        <v>666</v>
      </c>
      <c r="I6" s="1738">
        <v>446</v>
      </c>
    </row>
    <row r="7" spans="1:9" ht="16.5" thickBot="1">
      <c r="A7" s="1739" t="s">
        <v>1176</v>
      </c>
      <c r="B7" s="1740">
        <v>106.7</v>
      </c>
      <c r="C7" s="1740">
        <v>96.7</v>
      </c>
      <c r="D7" s="1740"/>
      <c r="E7" s="1740"/>
      <c r="F7" s="1740">
        <v>91</v>
      </c>
      <c r="G7" s="1740">
        <v>106</v>
      </c>
      <c r="H7" s="1740">
        <v>89</v>
      </c>
      <c r="I7" s="1741">
        <v>75</v>
      </c>
    </row>
    <row r="8" spans="1:9" ht="15.75">
      <c r="A8" s="1926"/>
      <c r="B8" s="1927"/>
      <c r="C8" s="1927"/>
      <c r="D8" s="1927"/>
      <c r="E8" s="1927"/>
      <c r="F8" s="1927"/>
      <c r="G8" s="44">
        <f t="shared" ref="G8:I8" si="0">G5/F5-1</f>
        <v>-8.3475298126064801E-2</v>
      </c>
      <c r="H8" s="44">
        <f t="shared" si="0"/>
        <v>0.38475836431226762</v>
      </c>
      <c r="I8" s="44">
        <f t="shared" si="0"/>
        <v>-0.2053691275167786</v>
      </c>
    </row>
    <row r="9" spans="1:9" ht="15.75">
      <c r="A9" s="1926"/>
      <c r="B9" s="1927"/>
      <c r="C9" s="1927"/>
      <c r="D9" s="1927"/>
      <c r="E9" s="1927"/>
      <c r="F9" s="1927"/>
      <c r="G9" s="44">
        <f t="shared" ref="G9:I9" si="1">G6/F6-1</f>
        <v>6.5176908752327734E-2</v>
      </c>
      <c r="H9" s="44">
        <f t="shared" si="1"/>
        <v>0.16433566433566438</v>
      </c>
      <c r="I9" s="44">
        <f t="shared" si="1"/>
        <v>-0.33033033033033032</v>
      </c>
    </row>
    <row r="10" spans="1:9">
      <c r="F10" s="44"/>
      <c r="G10" s="44">
        <f>G7/F7-1</f>
        <v>0.16483516483516492</v>
      </c>
      <c r="H10" s="44">
        <f>H7/G7-1</f>
        <v>-0.160377358490566</v>
      </c>
      <c r="I10" s="44">
        <f>I7/H7-1</f>
        <v>-0.15730337078651691</v>
      </c>
    </row>
    <row r="11" spans="1:9" ht="55.5">
      <c r="B11" s="1732" t="s">
        <v>1165</v>
      </c>
      <c r="C11" s="1732" t="s">
        <v>1163</v>
      </c>
      <c r="D11" s="1732"/>
      <c r="E11" s="1732"/>
      <c r="F11" s="1732" t="s">
        <v>1162</v>
      </c>
      <c r="G11" s="1732" t="s">
        <v>1159</v>
      </c>
      <c r="H11" s="1732" t="s">
        <v>1160</v>
      </c>
      <c r="I11" s="1732" t="s">
        <v>1161</v>
      </c>
    </row>
    <row r="12" spans="1:9">
      <c r="A12" s="30" t="s">
        <v>1219</v>
      </c>
      <c r="B12" s="1731"/>
      <c r="C12" s="1730"/>
      <c r="D12" s="1730"/>
      <c r="E12" s="1730"/>
      <c r="F12" s="1730"/>
      <c r="G12" s="1730"/>
      <c r="H12" s="1730"/>
      <c r="I12" s="1730"/>
    </row>
    <row r="13" spans="1:9" ht="49.5" customHeight="1">
      <c r="A13" s="2367" t="s">
        <v>1166</v>
      </c>
      <c r="B13" s="2367"/>
      <c r="C13" s="2367"/>
      <c r="D13" s="2367"/>
      <c r="E13" s="2367"/>
      <c r="F13" s="2367"/>
      <c r="G13" s="2367"/>
      <c r="H13" s="2367"/>
      <c r="I13" s="2367"/>
    </row>
    <row r="14" spans="1:9">
      <c r="A14" s="2367"/>
      <c r="B14" s="2367"/>
      <c r="C14" s="2367"/>
      <c r="D14" s="2367"/>
      <c r="E14" s="2367"/>
      <c r="F14" s="2367"/>
      <c r="G14" s="2367"/>
      <c r="H14" s="2367"/>
      <c r="I14" s="2367"/>
    </row>
    <row r="15" spans="1:9" ht="15" customHeight="1">
      <c r="A15" s="2367" t="s">
        <v>1164</v>
      </c>
      <c r="B15" s="2367"/>
      <c r="C15" s="2367"/>
      <c r="D15" s="2367"/>
      <c r="E15" s="2367"/>
      <c r="F15" s="2367"/>
      <c r="G15" s="2367"/>
      <c r="H15" s="2367"/>
      <c r="I15" s="2367"/>
    </row>
    <row r="16" spans="1:9">
      <c r="A16" s="2367" t="s">
        <v>1225</v>
      </c>
      <c r="B16" s="2367"/>
      <c r="C16" s="2367"/>
      <c r="D16" s="2367"/>
      <c r="E16" s="2367"/>
      <c r="F16" s="2367"/>
      <c r="G16" s="2367"/>
      <c r="H16" s="2367"/>
      <c r="I16" s="2367"/>
    </row>
    <row r="18" spans="8:9">
      <c r="H18" s="2227"/>
      <c r="I18" s="2227"/>
    </row>
  </sheetData>
  <mergeCells count="4">
    <mergeCell ref="A15:I15"/>
    <mergeCell ref="A13:I14"/>
    <mergeCell ref="A16:I16"/>
    <mergeCell ref="A2:I2"/>
  </mergeCells>
  <pageMargins left="0.70866141732283472" right="0.70866141732283472" top="0.74803149606299213" bottom="0.74803149606299213" header="0.31496062992125984" footer="0.31496062992125984"/>
  <pageSetup scale="61" orientation="landscape" verticalDpi="597"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J19"/>
  <sheetViews>
    <sheetView workbookViewId="0">
      <selection activeCell="A22" sqref="A22"/>
    </sheetView>
  </sheetViews>
  <sheetFormatPr baseColWidth="10" defaultRowHeight="12.75"/>
  <cols>
    <col min="1" max="1" width="28.85546875" style="2" bestFit="1" customWidth="1"/>
    <col min="2" max="3" width="9.5703125" style="2" bestFit="1" customWidth="1"/>
    <col min="4" max="4" width="10" style="2" bestFit="1" customWidth="1"/>
    <col min="5" max="5" width="10.7109375" style="2" bestFit="1" customWidth="1"/>
    <col min="6" max="7" width="9.5703125" style="2" bestFit="1" customWidth="1"/>
    <col min="8" max="8" width="10.7109375" style="2" bestFit="1" customWidth="1"/>
    <col min="9" max="9" width="10.7109375" style="2" customWidth="1"/>
    <col min="10" max="16384" width="11.42578125" style="2"/>
  </cols>
  <sheetData>
    <row r="1" spans="1:10">
      <c r="A1" s="2" t="s">
        <v>72</v>
      </c>
    </row>
    <row r="4" spans="1:10">
      <c r="A4" s="2" t="s">
        <v>73</v>
      </c>
    </row>
    <row r="6" spans="1:10">
      <c r="A6" s="2" t="s">
        <v>74</v>
      </c>
      <c r="B6" s="2" t="s">
        <v>1</v>
      </c>
      <c r="C6" s="2" t="s">
        <v>2</v>
      </c>
      <c r="D6" s="2" t="s">
        <v>3</v>
      </c>
      <c r="E6" s="2" t="s">
        <v>4</v>
      </c>
      <c r="F6" s="2">
        <v>2012</v>
      </c>
      <c r="G6" s="2">
        <v>2013</v>
      </c>
      <c r="H6" s="2">
        <v>2014</v>
      </c>
      <c r="I6" s="2">
        <v>2015</v>
      </c>
    </row>
    <row r="7" spans="1:10">
      <c r="A7" s="2" t="s">
        <v>0</v>
      </c>
      <c r="B7" s="2" t="s">
        <v>1</v>
      </c>
      <c r="C7" s="2" t="s">
        <v>2</v>
      </c>
      <c r="D7" s="2" t="s">
        <v>3</v>
      </c>
      <c r="E7" s="2" t="s">
        <v>4</v>
      </c>
      <c r="F7" s="2" t="s">
        <v>36</v>
      </c>
      <c r="G7" s="2" t="s">
        <v>37</v>
      </c>
      <c r="H7" s="2" t="s">
        <v>801</v>
      </c>
      <c r="I7" s="2" t="s">
        <v>982</v>
      </c>
    </row>
    <row r="8" spans="1:10">
      <c r="A8" s="4" t="s">
        <v>75</v>
      </c>
      <c r="B8" s="9">
        <v>9.8171572587627409</v>
      </c>
      <c r="C8" s="9">
        <v>9.5187310871313837</v>
      </c>
      <c r="D8" s="9">
        <v>8.0132024899351091</v>
      </c>
      <c r="E8" s="9">
        <v>8.3489015244503815</v>
      </c>
      <c r="F8" s="9">
        <v>8.6452174122043992</v>
      </c>
      <c r="G8" s="9">
        <v>6.7763316672481944</v>
      </c>
      <c r="H8" s="9">
        <v>10.990011544446117</v>
      </c>
      <c r="I8" s="9">
        <v>11.702025693739552</v>
      </c>
    </row>
    <row r="9" spans="1:10">
      <c r="A9" s="4" t="s">
        <v>76</v>
      </c>
      <c r="B9" s="9">
        <v>10.032046046888857</v>
      </c>
      <c r="C9" s="9">
        <v>11.746639935140315</v>
      </c>
      <c r="D9" s="9">
        <v>12.306178662976263</v>
      </c>
      <c r="E9" s="9">
        <v>11.344048208674113</v>
      </c>
      <c r="F9" s="9">
        <v>12.224156434826849</v>
      </c>
      <c r="G9" s="9">
        <v>10.877510092573983</v>
      </c>
      <c r="H9" s="9">
        <v>11.910612400152148</v>
      </c>
      <c r="I9" s="9">
        <v>9.8897748938111665</v>
      </c>
    </row>
    <row r="10" spans="1:10">
      <c r="A10" s="4" t="s">
        <v>77</v>
      </c>
      <c r="B10" s="9">
        <v>28.135587591513449</v>
      </c>
      <c r="C10" s="9">
        <v>13.500889454183712</v>
      </c>
      <c r="D10" s="9">
        <v>2.2057165859584429</v>
      </c>
      <c r="E10" s="9">
        <v>29.185266428547436</v>
      </c>
      <c r="F10" s="9">
        <v>8.1485478200137642</v>
      </c>
      <c r="G10" s="9">
        <v>6.3032795389592673</v>
      </c>
      <c r="H10" s="9">
        <v>14.730450781968722</v>
      </c>
      <c r="I10" s="9">
        <v>13.063508182309121</v>
      </c>
    </row>
    <row r="11" spans="1:10">
      <c r="A11" s="4" t="s">
        <v>78</v>
      </c>
      <c r="B11" s="9">
        <v>2.458497727315335</v>
      </c>
      <c r="C11" s="9">
        <v>0</v>
      </c>
      <c r="D11" s="9">
        <v>0</v>
      </c>
      <c r="E11" s="9">
        <v>18.773851294903928</v>
      </c>
      <c r="F11" s="9">
        <v>10.344597128543839</v>
      </c>
      <c r="G11" s="9">
        <v>22.484565685570715</v>
      </c>
      <c r="H11" s="9">
        <v>11.05</v>
      </c>
      <c r="I11" s="9">
        <v>11.00185598359754</v>
      </c>
    </row>
    <row r="12" spans="1:10">
      <c r="A12" s="4" t="s">
        <v>79</v>
      </c>
      <c r="B12" s="9">
        <v>6.6261824628907799</v>
      </c>
      <c r="C12" s="9">
        <v>5.2245271625199745</v>
      </c>
      <c r="D12" s="9">
        <v>8.8000000000000007</v>
      </c>
      <c r="E12" s="9">
        <v>42.840908162848628</v>
      </c>
      <c r="F12" s="9">
        <v>8.9844087133570358</v>
      </c>
      <c r="G12" s="9">
        <v>3.8436310365105073</v>
      </c>
      <c r="H12" s="9">
        <v>5.9495586380832286</v>
      </c>
      <c r="I12" s="9">
        <v>7.8619868912714406</v>
      </c>
    </row>
    <row r="13" spans="1:10">
      <c r="A13" s="4" t="s">
        <v>80</v>
      </c>
      <c r="B13" s="9"/>
      <c r="C13" s="9"/>
      <c r="D13" s="9"/>
      <c r="E13" s="9"/>
      <c r="F13" s="9"/>
      <c r="G13" s="9">
        <v>1.5689487805396944</v>
      </c>
      <c r="H13" s="9"/>
      <c r="I13" s="9" t="s">
        <v>981</v>
      </c>
    </row>
    <row r="14" spans="1:10">
      <c r="A14" s="4" t="s">
        <v>34</v>
      </c>
      <c r="B14" s="10">
        <v>10.248335140529832</v>
      </c>
      <c r="C14" s="10">
        <v>10.035730940537544</v>
      </c>
      <c r="D14" s="10">
        <v>8.8105180662214568</v>
      </c>
      <c r="E14" s="10">
        <v>10.061618010695923</v>
      </c>
      <c r="F14" s="10">
        <v>9.3366157166850741</v>
      </c>
      <c r="G14" s="10">
        <v>7.93</v>
      </c>
      <c r="H14" s="10">
        <v>11.176328825813362</v>
      </c>
      <c r="I14" s="1110">
        <v>11.284685556456266</v>
      </c>
      <c r="J14" s="10"/>
    </row>
    <row r="15" spans="1:10">
      <c r="H15" s="7">
        <f>H14/G14-1</f>
        <v>0.40937311800925125</v>
      </c>
      <c r="I15" s="7">
        <f>I14/H14-1</f>
        <v>9.6951988735904937E-3</v>
      </c>
    </row>
    <row r="19" spans="1:1" ht="15">
      <c r="A19" s="1095" t="s">
        <v>983</v>
      </c>
    </row>
  </sheetData>
  <pageMargins left="0.70866141732283472" right="0.70866141732283472" top="0.74803149606299213" bottom="0.74803149606299213" header="0.31496062992125984" footer="0.31496062992125984"/>
  <pageSetup scale="58" orientation="landscape" verticalDpi="597"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pageSetUpPr fitToPage="1"/>
  </sheetPr>
  <dimension ref="A1:AF55"/>
  <sheetViews>
    <sheetView zoomScale="70" zoomScaleNormal="70" workbookViewId="0">
      <selection activeCell="M43" sqref="M43"/>
    </sheetView>
  </sheetViews>
  <sheetFormatPr baseColWidth="10" defaultRowHeight="15"/>
  <cols>
    <col min="2" max="3" width="11.42578125" customWidth="1"/>
    <col min="4" max="4" width="8.140625" customWidth="1"/>
    <col min="5" max="7" width="11.42578125" customWidth="1"/>
    <col min="8" max="8" width="13.85546875" bestFit="1" customWidth="1"/>
    <col min="9" max="9" width="13.7109375" bestFit="1" customWidth="1"/>
    <col min="10" max="11" width="13" customWidth="1"/>
    <col min="12" max="12" width="15" bestFit="1" customWidth="1"/>
    <col min="13" max="13" width="19.140625" customWidth="1"/>
    <col min="14" max="14" width="15" customWidth="1"/>
    <col min="15" max="15" width="10.5703125" customWidth="1"/>
    <col min="16" max="16" width="10" customWidth="1"/>
    <col min="17" max="17" width="10.5703125" bestFit="1" customWidth="1"/>
  </cols>
  <sheetData>
    <row r="1" spans="1:17" ht="15.75">
      <c r="A1" s="99" t="s">
        <v>682</v>
      </c>
      <c r="B1" s="100"/>
      <c r="C1" s="100"/>
      <c r="D1" s="100"/>
      <c r="E1" s="100"/>
      <c r="F1" s="100"/>
      <c r="G1" s="100"/>
      <c r="H1" s="100"/>
      <c r="I1" s="100"/>
      <c r="N1" s="101"/>
      <c r="O1" s="101"/>
    </row>
    <row r="2" spans="1:17" ht="15.75" thickBot="1">
      <c r="I2" s="341" t="s">
        <v>1092</v>
      </c>
      <c r="J2" s="2020"/>
      <c r="K2" s="2019">
        <f>'Proyecciones llegadas'!R19</f>
        <v>0.03</v>
      </c>
      <c r="L2" s="2019"/>
      <c r="M2" s="706"/>
      <c r="N2" s="5"/>
      <c r="O2" s="2131"/>
    </row>
    <row r="3" spans="1:17" s="32" customFormat="1" ht="34.5" thickBot="1">
      <c r="A3" s="997" t="s">
        <v>194</v>
      </c>
      <c r="B3" s="998">
        <v>2007</v>
      </c>
      <c r="C3" s="998">
        <v>2008</v>
      </c>
      <c r="D3" s="998">
        <v>2009</v>
      </c>
      <c r="E3" s="998">
        <v>2010</v>
      </c>
      <c r="F3" s="998">
        <v>2011</v>
      </c>
      <c r="G3" s="998">
        <v>2012</v>
      </c>
      <c r="H3" s="998">
        <v>2013</v>
      </c>
      <c r="I3" s="998">
        <v>2014</v>
      </c>
      <c r="J3" s="998">
        <v>2015</v>
      </c>
      <c r="K3" s="1930" t="s">
        <v>1091</v>
      </c>
      <c r="L3" s="999" t="s">
        <v>1246</v>
      </c>
      <c r="M3" s="2237" t="s">
        <v>1247</v>
      </c>
      <c r="N3" s="1814" t="s">
        <v>1204</v>
      </c>
      <c r="O3" s="2223" t="s">
        <v>1234</v>
      </c>
      <c r="P3" s="2223" t="s">
        <v>1235</v>
      </c>
      <c r="Q3" s="2220"/>
    </row>
    <row r="4" spans="1:17">
      <c r="A4" s="102" t="s">
        <v>38</v>
      </c>
      <c r="B4" s="103">
        <v>29447</v>
      </c>
      <c r="C4" s="103">
        <v>34991</v>
      </c>
      <c r="D4" s="103">
        <v>35904</v>
      </c>
      <c r="E4" s="103">
        <v>38603</v>
      </c>
      <c r="F4" s="103">
        <v>37463</v>
      </c>
      <c r="G4" s="103">
        <v>37773</v>
      </c>
      <c r="H4" s="103">
        <v>46137</v>
      </c>
      <c r="I4" s="103">
        <v>51688</v>
      </c>
      <c r="J4" s="103">
        <v>58224</v>
      </c>
      <c r="K4" s="1822">
        <v>52833</v>
      </c>
      <c r="L4" s="1000">
        <f>K4/J4-1</f>
        <v>-9.2590684253915922E-2</v>
      </c>
      <c r="M4" s="2238">
        <f t="shared" ref="M4:M17" si="0">J4/I4-1</f>
        <v>0.12645101377495749</v>
      </c>
      <c r="N4" s="1815">
        <f t="shared" ref="N4:N15" si="1">AVERAGE(B4:J4)</f>
        <v>41136.666666666664</v>
      </c>
      <c r="O4" s="2225">
        <f t="shared" ref="O4:O16" si="2">J4/$J$16</f>
        <v>8.2371277195249323E-2</v>
      </c>
      <c r="P4" s="2217">
        <f>O4*$P$11/$O$11</f>
        <v>29.302073442276484</v>
      </c>
      <c r="Q4" s="1263"/>
    </row>
    <row r="5" spans="1:17">
      <c r="A5" s="102" t="s">
        <v>39</v>
      </c>
      <c r="B5" s="103">
        <v>29249</v>
      </c>
      <c r="C5" s="103">
        <v>46490</v>
      </c>
      <c r="D5" s="103">
        <v>32995</v>
      </c>
      <c r="E5" s="103">
        <v>39843</v>
      </c>
      <c r="F5" s="103">
        <v>35978</v>
      </c>
      <c r="G5" s="103">
        <v>35654</v>
      </c>
      <c r="H5" s="103">
        <v>43174</v>
      </c>
      <c r="I5" s="103">
        <v>53622</v>
      </c>
      <c r="J5" s="103">
        <v>53321</v>
      </c>
      <c r="K5" s="1822">
        <v>51438</v>
      </c>
      <c r="L5" s="1000">
        <f t="shared" ref="L5:L17" si="3">K5/J5-1</f>
        <v>-3.5314416458806064E-2</v>
      </c>
      <c r="M5" s="2238">
        <f t="shared" si="0"/>
        <v>-5.6133676476073369E-3</v>
      </c>
      <c r="N5" s="1815">
        <f t="shared" si="1"/>
        <v>41147.333333333336</v>
      </c>
      <c r="O5" s="2225">
        <f t="shared" si="2"/>
        <v>7.5434852832644436E-2</v>
      </c>
      <c r="P5" s="2217">
        <f t="shared" ref="P5:P15" si="4">O5*$P$11/$O$11</f>
        <v>26.834567498207349</v>
      </c>
      <c r="Q5" s="1263"/>
    </row>
    <row r="6" spans="1:17">
      <c r="A6" s="102" t="s">
        <v>40</v>
      </c>
      <c r="B6" s="103">
        <v>32536</v>
      </c>
      <c r="C6" s="103">
        <v>36805</v>
      </c>
      <c r="D6" s="103">
        <v>34242</v>
      </c>
      <c r="E6" s="103">
        <v>38029</v>
      </c>
      <c r="F6" s="103">
        <v>39415</v>
      </c>
      <c r="G6" s="103">
        <v>40663</v>
      </c>
      <c r="H6" s="103">
        <v>49027</v>
      </c>
      <c r="I6" s="103">
        <v>51748</v>
      </c>
      <c r="J6" s="103">
        <v>59393</v>
      </c>
      <c r="K6" s="1822">
        <v>54420</v>
      </c>
      <c r="L6" s="1000">
        <f t="shared" si="3"/>
        <v>-8.3730405940093955E-2</v>
      </c>
      <c r="M6" s="2238">
        <f t="shared" si="0"/>
        <v>0.14773517817113713</v>
      </c>
      <c r="N6" s="1815">
        <f t="shared" si="1"/>
        <v>42428.666666666664</v>
      </c>
      <c r="O6" s="2225">
        <f t="shared" si="2"/>
        <v>8.4025097321679093E-2</v>
      </c>
      <c r="P6" s="2217">
        <f t="shared" si="4"/>
        <v>29.890389666754729</v>
      </c>
      <c r="Q6" s="1263"/>
    </row>
    <row r="7" spans="1:17">
      <c r="A7" s="102" t="s">
        <v>41</v>
      </c>
      <c r="B7" s="103">
        <v>26929</v>
      </c>
      <c r="C7" s="103">
        <v>31105</v>
      </c>
      <c r="D7" s="103">
        <v>33161</v>
      </c>
      <c r="E7" s="103">
        <v>31598</v>
      </c>
      <c r="F7" s="103">
        <v>35949</v>
      </c>
      <c r="G7" s="103">
        <v>36524</v>
      </c>
      <c r="H7" s="103">
        <v>41634</v>
      </c>
      <c r="I7" s="103">
        <v>49570</v>
      </c>
      <c r="J7" s="103">
        <v>53854</v>
      </c>
      <c r="K7" s="1822"/>
      <c r="L7" s="1000">
        <f t="shared" si="3"/>
        <v>-1</v>
      </c>
      <c r="M7" s="2238">
        <f t="shared" si="0"/>
        <v>8.6423239862820189E-2</v>
      </c>
      <c r="N7" s="1815">
        <f t="shared" si="1"/>
        <v>37813.777777777781</v>
      </c>
      <c r="O7" s="2225">
        <f t="shared" si="2"/>
        <v>7.6188904267534996E-2</v>
      </c>
      <c r="P7" s="2217">
        <f t="shared" si="4"/>
        <v>27.102807487640117</v>
      </c>
      <c r="Q7" s="1263"/>
    </row>
    <row r="8" spans="1:17">
      <c r="A8" s="102" t="s">
        <v>42</v>
      </c>
      <c r="B8" s="103">
        <v>28526</v>
      </c>
      <c r="C8" s="103">
        <v>35598</v>
      </c>
      <c r="D8" s="103">
        <v>32773</v>
      </c>
      <c r="E8" s="103">
        <v>37116</v>
      </c>
      <c r="F8" s="103">
        <v>38023</v>
      </c>
      <c r="G8" s="103">
        <v>40720</v>
      </c>
      <c r="H8" s="103">
        <v>48103</v>
      </c>
      <c r="I8" s="103">
        <v>52174</v>
      </c>
      <c r="J8" s="103">
        <v>56638</v>
      </c>
      <c r="K8" s="1822"/>
      <c r="L8" s="1000">
        <f t="shared" si="3"/>
        <v>-1</v>
      </c>
      <c r="M8" s="2238">
        <f t="shared" si="0"/>
        <v>8.5559857400237638E-2</v>
      </c>
      <c r="N8" s="1815">
        <f t="shared" si="1"/>
        <v>41074.555555555555</v>
      </c>
      <c r="O8" s="2225">
        <f t="shared" si="2"/>
        <v>8.0127514388989615E-2</v>
      </c>
      <c r="P8" s="2217">
        <f t="shared" si="4"/>
        <v>28.503895912744841</v>
      </c>
      <c r="Q8" s="1263"/>
    </row>
    <row r="9" spans="1:17">
      <c r="A9" s="102" t="s">
        <v>43</v>
      </c>
      <c r="B9" s="103">
        <v>41105</v>
      </c>
      <c r="C9" s="103">
        <v>45584</v>
      </c>
      <c r="D9" s="506">
        <v>46796</v>
      </c>
      <c r="E9" s="506">
        <v>46093</v>
      </c>
      <c r="F9" s="506">
        <v>47844</v>
      </c>
      <c r="G9" s="506">
        <v>54166</v>
      </c>
      <c r="H9" s="506">
        <v>61054</v>
      </c>
      <c r="I9" s="103">
        <v>58795</v>
      </c>
      <c r="J9" s="103">
        <v>67138</v>
      </c>
      <c r="K9" s="1822"/>
      <c r="L9" s="1000">
        <f t="shared" si="3"/>
        <v>-1</v>
      </c>
      <c r="M9" s="2239">
        <f t="shared" si="0"/>
        <v>0.14189982141338553</v>
      </c>
      <c r="N9" s="1827">
        <f t="shared" si="1"/>
        <v>52063.888888888891</v>
      </c>
      <c r="O9" s="2225">
        <f t="shared" si="2"/>
        <v>9.4982186183268924E-2</v>
      </c>
      <c r="P9" s="2217">
        <f t="shared" si="4"/>
        <v>33.78817337811828</v>
      </c>
      <c r="Q9" s="1263"/>
    </row>
    <row r="10" spans="1:17">
      <c r="A10" s="102" t="s">
        <v>44</v>
      </c>
      <c r="B10" s="103">
        <v>49933</v>
      </c>
      <c r="C10" s="103">
        <v>50484</v>
      </c>
      <c r="D10" s="506">
        <v>50069</v>
      </c>
      <c r="E10" s="506">
        <v>49766</v>
      </c>
      <c r="F10" s="506">
        <v>51152</v>
      </c>
      <c r="G10" s="506">
        <v>56168</v>
      </c>
      <c r="H10" s="506">
        <v>64119</v>
      </c>
      <c r="I10" s="506">
        <v>71099</v>
      </c>
      <c r="J10" s="1838">
        <v>73006</v>
      </c>
      <c r="K10" s="1822"/>
      <c r="L10" s="1000">
        <f t="shared" si="3"/>
        <v>-1</v>
      </c>
      <c r="M10" s="2239">
        <f t="shared" si="0"/>
        <v>2.6821755580247242E-2</v>
      </c>
      <c r="N10" s="1827">
        <f t="shared" si="1"/>
        <v>57310.666666666664</v>
      </c>
      <c r="O10" s="2225">
        <f t="shared" si="2"/>
        <v>0.10328382562030043</v>
      </c>
      <c r="P10" s="2217">
        <f t="shared" si="4"/>
        <v>36.741329584481264</v>
      </c>
      <c r="Q10" s="1263"/>
    </row>
    <row r="11" spans="1:17">
      <c r="A11" s="102" t="s">
        <v>45</v>
      </c>
      <c r="B11" s="103">
        <v>42244</v>
      </c>
      <c r="C11" s="103">
        <v>43576</v>
      </c>
      <c r="D11" s="1821">
        <v>44378</v>
      </c>
      <c r="E11" s="1821">
        <v>42481</v>
      </c>
      <c r="F11" s="1821">
        <v>43036</v>
      </c>
      <c r="G11" s="1821">
        <v>46212</v>
      </c>
      <c r="H11" s="1821">
        <v>52709</v>
      </c>
      <c r="I11" s="1821">
        <v>57790</v>
      </c>
      <c r="J11" s="1821">
        <v>52994</v>
      </c>
      <c r="K11" s="1822"/>
      <c r="L11" s="1000">
        <f t="shared" si="3"/>
        <v>-1</v>
      </c>
      <c r="M11" s="2238">
        <f t="shared" si="0"/>
        <v>-8.2990136701851513E-2</v>
      </c>
      <c r="N11" s="1815">
        <f t="shared" si="1"/>
        <v>47268.888888888891</v>
      </c>
      <c r="O11" s="2226">
        <f t="shared" si="2"/>
        <v>7.4972235911051163E-2</v>
      </c>
      <c r="P11" s="2221">
        <v>26.67</v>
      </c>
      <c r="Q11" s="2216" t="s">
        <v>1236</v>
      </c>
    </row>
    <row r="12" spans="1:17">
      <c r="A12" s="102" t="s">
        <v>46</v>
      </c>
      <c r="B12" s="103">
        <v>31407</v>
      </c>
      <c r="C12" s="103">
        <v>34318</v>
      </c>
      <c r="D12" s="1821">
        <v>33494</v>
      </c>
      <c r="E12" s="1821">
        <v>33003</v>
      </c>
      <c r="F12" s="1821">
        <v>34628</v>
      </c>
      <c r="G12" s="1821">
        <v>39747</v>
      </c>
      <c r="H12" s="1821">
        <v>49386</v>
      </c>
      <c r="I12" s="1821">
        <v>55854</v>
      </c>
      <c r="J12" s="1821">
        <v>51643</v>
      </c>
      <c r="K12" s="1822"/>
      <c r="L12" s="1000">
        <f t="shared" si="3"/>
        <v>-1</v>
      </c>
      <c r="M12" s="2238">
        <f t="shared" si="0"/>
        <v>-7.5392988863823507E-2</v>
      </c>
      <c r="N12" s="1815">
        <f t="shared" si="1"/>
        <v>40386.666666666664</v>
      </c>
      <c r="O12" s="2225">
        <f t="shared" si="2"/>
        <v>7.3060934806853897E-2</v>
      </c>
      <c r="P12" s="2217">
        <f t="shared" si="4"/>
        <v>25.990089632788621</v>
      </c>
      <c r="Q12" s="2222"/>
    </row>
    <row r="13" spans="1:17">
      <c r="A13" s="102" t="s">
        <v>47</v>
      </c>
      <c r="B13" s="103">
        <v>33891</v>
      </c>
      <c r="C13" s="103">
        <v>36977</v>
      </c>
      <c r="D13" s="1821">
        <v>35959</v>
      </c>
      <c r="E13" s="1821">
        <v>38298</v>
      </c>
      <c r="F13" s="1821">
        <v>38582</v>
      </c>
      <c r="G13" s="1821">
        <v>44864</v>
      </c>
      <c r="H13" s="1821">
        <v>52967</v>
      </c>
      <c r="I13" s="1821">
        <v>59469</v>
      </c>
      <c r="J13" s="1821">
        <v>56449</v>
      </c>
      <c r="K13" s="1822"/>
      <c r="L13" s="1000">
        <f t="shared" si="3"/>
        <v>-1</v>
      </c>
      <c r="M13" s="2238">
        <f t="shared" si="0"/>
        <v>-5.0782760766113433E-2</v>
      </c>
      <c r="N13" s="1815">
        <f t="shared" si="1"/>
        <v>44161.777777777781</v>
      </c>
      <c r="O13" s="2225">
        <f t="shared" si="2"/>
        <v>7.9860130296692589E-2</v>
      </c>
      <c r="P13" s="2217">
        <f t="shared" si="4"/>
        <v>28.408778918368121</v>
      </c>
      <c r="Q13" s="2222"/>
    </row>
    <row r="14" spans="1:17">
      <c r="A14" s="102" t="s">
        <v>48</v>
      </c>
      <c r="B14" s="103">
        <v>35806</v>
      </c>
      <c r="C14" s="103">
        <v>38290</v>
      </c>
      <c r="D14" s="1821">
        <v>38401</v>
      </c>
      <c r="E14" s="1821">
        <v>38171</v>
      </c>
      <c r="F14" s="1821">
        <v>41073</v>
      </c>
      <c r="G14" s="1821">
        <v>46422</v>
      </c>
      <c r="H14" s="1821">
        <v>56278</v>
      </c>
      <c r="I14" s="506">
        <v>63281</v>
      </c>
      <c r="J14" s="1821">
        <v>55313.333333333328</v>
      </c>
      <c r="K14" s="1823"/>
      <c r="L14" s="1000">
        <f t="shared" si="3"/>
        <v>-1</v>
      </c>
      <c r="M14" s="2238">
        <f t="shared" si="0"/>
        <v>-0.12590930400383482</v>
      </c>
      <c r="N14" s="1815">
        <f t="shared" si="1"/>
        <v>45892.81481481481</v>
      </c>
      <c r="O14" s="2225">
        <f t="shared" si="2"/>
        <v>7.8253467858498627E-2</v>
      </c>
      <c r="P14" s="2217">
        <f t="shared" si="4"/>
        <v>27.837238177906929</v>
      </c>
      <c r="Q14" s="2222"/>
    </row>
    <row r="15" spans="1:17" ht="15.75" thickBot="1">
      <c r="A15" s="102" t="s">
        <v>49</v>
      </c>
      <c r="B15" s="103">
        <v>36780</v>
      </c>
      <c r="C15" s="103">
        <v>37281</v>
      </c>
      <c r="D15" s="506">
        <v>43693</v>
      </c>
      <c r="E15" s="506">
        <v>41220</v>
      </c>
      <c r="F15" s="506">
        <v>44235</v>
      </c>
      <c r="G15" s="506">
        <v>54545</v>
      </c>
      <c r="H15" s="506">
        <v>64370</v>
      </c>
      <c r="I15" s="1838">
        <v>77956</v>
      </c>
      <c r="J15" s="506">
        <v>68875</v>
      </c>
      <c r="K15" s="1823"/>
      <c r="L15" s="1000">
        <f t="shared" si="3"/>
        <v>-1</v>
      </c>
      <c r="M15" s="2239">
        <f t="shared" si="0"/>
        <v>-0.11648878854738576</v>
      </c>
      <c r="N15" s="1827">
        <f t="shared" si="1"/>
        <v>52106.111111111109</v>
      </c>
      <c r="O15" s="2225">
        <f t="shared" si="2"/>
        <v>9.7439573317236836E-2</v>
      </c>
      <c r="P15" s="2217">
        <f t="shared" si="4"/>
        <v>34.662343850247204</v>
      </c>
      <c r="Q15" s="2222"/>
    </row>
    <row r="16" spans="1:17" ht="15.75" thickBot="1">
      <c r="A16" s="1001" t="s">
        <v>50</v>
      </c>
      <c r="B16" s="1002">
        <v>417853</v>
      </c>
      <c r="C16" s="1002">
        <v>471499</v>
      </c>
      <c r="D16" s="1002">
        <v>461865</v>
      </c>
      <c r="E16" s="1002">
        <v>474221</v>
      </c>
      <c r="F16" s="1002">
        <v>487378</v>
      </c>
      <c r="G16" s="1002">
        <v>533458</v>
      </c>
      <c r="H16" s="1002">
        <f>SUM(H4:H15)</f>
        <v>628958</v>
      </c>
      <c r="I16" s="1002">
        <v>703015</v>
      </c>
      <c r="J16" s="1002">
        <f>SUM(J4:J15)</f>
        <v>706848.33333333337</v>
      </c>
      <c r="K16" s="1002">
        <f>SUM(K4:K15)</f>
        <v>158691</v>
      </c>
      <c r="L16" s="2245">
        <f>K18/J16-1</f>
        <v>3.0000000000000027E-2</v>
      </c>
      <c r="M16" s="2240">
        <f t="shared" si="0"/>
        <v>5.452704897240368E-3</v>
      </c>
      <c r="N16" s="1816">
        <f>AVERAGE(B16:I16)</f>
        <v>522280.875</v>
      </c>
      <c r="O16" s="2224">
        <f t="shared" si="2"/>
        <v>1</v>
      </c>
      <c r="P16" s="2217">
        <f>SUM(P4:P15)</f>
        <v>355.731687549534</v>
      </c>
      <c r="Q16" s="2222"/>
    </row>
    <row r="17" spans="1:17" s="1820" customFormat="1" ht="13.5" thickBot="1">
      <c r="A17" s="1824" t="s">
        <v>258</v>
      </c>
      <c r="B17" s="1825">
        <f>SUM(B4:B6)</f>
        <v>91232</v>
      </c>
      <c r="C17" s="1825">
        <f t="shared" ref="C17:K17" si="5">SUM(C4:C6)</f>
        <v>118286</v>
      </c>
      <c r="D17" s="1825">
        <f t="shared" si="5"/>
        <v>103141</v>
      </c>
      <c r="E17" s="1825">
        <f t="shared" si="5"/>
        <v>116475</v>
      </c>
      <c r="F17" s="1825">
        <f t="shared" si="5"/>
        <v>112856</v>
      </c>
      <c r="G17" s="1825">
        <f t="shared" si="5"/>
        <v>114090</v>
      </c>
      <c r="H17" s="1825">
        <f t="shared" si="5"/>
        <v>138338</v>
      </c>
      <c r="I17" s="1825">
        <f t="shared" si="5"/>
        <v>157058</v>
      </c>
      <c r="J17" s="1825">
        <f t="shared" si="5"/>
        <v>170938</v>
      </c>
      <c r="K17" s="1825">
        <f t="shared" si="5"/>
        <v>158691</v>
      </c>
      <c r="L17" s="2245">
        <f t="shared" si="3"/>
        <v>-7.1645859902420783E-2</v>
      </c>
      <c r="M17" s="2241">
        <f t="shared" si="0"/>
        <v>8.8374995224694164E-2</v>
      </c>
      <c r="N17" s="1826">
        <f>AVERAGE(B17:J17)</f>
        <v>124712.66666666667</v>
      </c>
      <c r="O17" s="2218"/>
      <c r="P17" s="2219"/>
      <c r="Q17" s="2219"/>
    </row>
    <row r="18" spans="1:17" ht="15.75" thickBot="1">
      <c r="A18" s="104"/>
      <c r="B18" s="103"/>
      <c r="C18" s="105"/>
      <c r="D18" s="105"/>
      <c r="E18" s="105"/>
      <c r="F18" s="105"/>
      <c r="G18" s="105"/>
      <c r="H18" s="551"/>
      <c r="I18" s="551"/>
      <c r="J18" s="551"/>
      <c r="K18" s="2246">
        <f>J16*K2+J16</f>
        <v>728053.78333333333</v>
      </c>
      <c r="L18" s="2247" t="s">
        <v>1248</v>
      </c>
      <c r="M18" s="551"/>
      <c r="N18" s="110"/>
      <c r="O18" s="110"/>
    </row>
    <row r="19" spans="1:17">
      <c r="A19" s="106" t="s">
        <v>195</v>
      </c>
      <c r="B19" s="107"/>
      <c r="C19" s="108"/>
      <c r="D19" s="108"/>
      <c r="E19" s="108"/>
      <c r="F19" s="108"/>
      <c r="G19" s="108"/>
      <c r="H19" s="105"/>
      <c r="I19" s="105"/>
      <c r="J19" s="105"/>
      <c r="K19" s="1828"/>
      <c r="L19" s="1828"/>
      <c r="M19" s="341"/>
      <c r="N19" s="1829"/>
      <c r="O19" s="1829"/>
    </row>
    <row r="20" spans="1:17" s="296" customFormat="1" ht="15.75" thickBot="1">
      <c r="A20" s="1003" t="str">
        <f>A16</f>
        <v>ene-dic</v>
      </c>
      <c r="B20" s="1817"/>
      <c r="C20" s="1818">
        <f t="shared" ref="C20:G21" si="6">C16/B16-1</f>
        <v>0.12838486261915083</v>
      </c>
      <c r="D20" s="1818">
        <f t="shared" si="6"/>
        <v>-2.0432705053457179E-2</v>
      </c>
      <c r="E20" s="1818">
        <f t="shared" si="6"/>
        <v>2.6752406006083973E-2</v>
      </c>
      <c r="F20" s="1818">
        <f t="shared" si="6"/>
        <v>2.7744448263573362E-2</v>
      </c>
      <c r="G20" s="1818">
        <f t="shared" si="6"/>
        <v>9.4546737850292883E-2</v>
      </c>
      <c r="H20" s="1818">
        <f>H16/G16-1</f>
        <v>0.17902065392214572</v>
      </c>
      <c r="I20" s="1818">
        <f>I16/H16-1</f>
        <v>0.11774554103771639</v>
      </c>
      <c r="J20" s="1819">
        <f>J16/I16-1</f>
        <v>5.452704897240368E-3</v>
      </c>
      <c r="K20" s="1819"/>
      <c r="L20" s="1830"/>
      <c r="M20" s="1831"/>
      <c r="N20" s="1831"/>
      <c r="O20" s="1831"/>
    </row>
    <row r="21" spans="1:17" s="1820" customFormat="1" ht="14.25" thickTop="1" thickBot="1">
      <c r="A21" s="2242" t="str">
        <f>A17</f>
        <v>ene-mar</v>
      </c>
      <c r="C21" s="2244">
        <f t="shared" si="6"/>
        <v>0.29654068747807782</v>
      </c>
      <c r="D21" s="2244">
        <f t="shared" ref="D21" si="7">D17/C17-1</f>
        <v>-0.12803713034509578</v>
      </c>
      <c r="E21" s="2244">
        <f t="shared" ref="E21" si="8">E17/D17-1</f>
        <v>0.12927933605452724</v>
      </c>
      <c r="F21" s="2244">
        <f t="shared" ref="F21" si="9">F17/E17-1</f>
        <v>-3.1071045288688537E-2</v>
      </c>
      <c r="G21" s="2244">
        <f t="shared" ref="G21" si="10">G17/F17-1</f>
        <v>1.093428794215634E-2</v>
      </c>
      <c r="H21" s="2244">
        <f t="shared" ref="H21" si="11">H17/G17-1</f>
        <v>0.21253396441405914</v>
      </c>
      <c r="I21" s="2244">
        <f t="shared" ref="I21" si="12">I17/H17-1</f>
        <v>0.1353207361679365</v>
      </c>
      <c r="J21" s="2244">
        <f>J17/I17-1</f>
        <v>8.8374995224694164E-2</v>
      </c>
      <c r="K21" s="2244">
        <f>K17/J17-1</f>
        <v>-7.1645859902420783E-2</v>
      </c>
      <c r="L21" s="2243"/>
      <c r="M21" s="2243"/>
      <c r="N21" s="2243"/>
      <c r="O21" s="2243"/>
      <c r="P21" s="2219"/>
      <c r="Q21" s="2219"/>
    </row>
    <row r="22" spans="1:17" ht="23.25" thickBot="1">
      <c r="C22" s="109"/>
      <c r="D22" s="109"/>
      <c r="E22" s="109"/>
      <c r="F22" s="109"/>
      <c r="G22" s="1834" t="str">
        <f>A21</f>
        <v>ene-mar</v>
      </c>
      <c r="H22" s="1834" t="s">
        <v>783</v>
      </c>
      <c r="I22" s="1835">
        <f>I17-H17</f>
        <v>18720</v>
      </c>
      <c r="J22" s="1835">
        <f>J17-I17</f>
        <v>13880</v>
      </c>
      <c r="K22" s="1836">
        <f>K17-J17</f>
        <v>-12247</v>
      </c>
      <c r="L22" s="1832"/>
      <c r="M22" s="1833"/>
      <c r="N22" s="1833"/>
      <c r="O22" s="1833"/>
    </row>
    <row r="23" spans="1:17" ht="48.75" customHeight="1" thickBot="1">
      <c r="C23" s="109"/>
      <c r="D23" s="109"/>
      <c r="E23" s="109"/>
      <c r="F23" s="109"/>
      <c r="G23" s="109"/>
      <c r="H23" s="994" t="s">
        <v>1178</v>
      </c>
      <c r="I23" s="995">
        <f>I16-H16</f>
        <v>74057</v>
      </c>
      <c r="J23" s="995">
        <f>J16-I16</f>
        <v>3833.3333333333721</v>
      </c>
      <c r="K23" s="996"/>
      <c r="L23" s="1832"/>
      <c r="M23" s="1833"/>
      <c r="N23" s="1833"/>
      <c r="O23" s="1833"/>
    </row>
    <row r="24" spans="1:17" ht="48.75" customHeight="1">
      <c r="C24" s="109"/>
      <c r="D24" s="109"/>
      <c r="E24" s="109"/>
      <c r="F24" s="109"/>
      <c r="G24" s="109"/>
      <c r="H24" s="2017"/>
      <c r="I24" s="2018" t="s">
        <v>367</v>
      </c>
      <c r="J24" s="2018" t="s">
        <v>984</v>
      </c>
      <c r="K24" s="2018" t="s">
        <v>1249</v>
      </c>
      <c r="L24" s="1832"/>
      <c r="M24" s="1833"/>
      <c r="N24" s="1833"/>
      <c r="O24" s="1833"/>
    </row>
    <row r="25" spans="1:17" ht="15.75" thickBot="1">
      <c r="A25" s="552" t="s">
        <v>1205</v>
      </c>
      <c r="C25" s="109"/>
      <c r="D25" s="109"/>
      <c r="E25" s="109"/>
      <c r="F25" s="109"/>
      <c r="G25" s="109"/>
      <c r="H25" s="109"/>
      <c r="I25" s="109"/>
      <c r="J25" s="109"/>
      <c r="K25" s="109"/>
      <c r="L25" s="109"/>
      <c r="M25" s="109"/>
      <c r="N25" s="109"/>
      <c r="O25" s="109"/>
    </row>
    <row r="26" spans="1:17" ht="15.75" thickBot="1">
      <c r="I26" s="986" t="s">
        <v>1179</v>
      </c>
      <c r="J26" s="983" t="s">
        <v>1201</v>
      </c>
      <c r="K26" s="471"/>
      <c r="L26" s="471"/>
    </row>
    <row r="27" spans="1:17" ht="15.75" thickBot="1">
      <c r="I27" s="990" t="s">
        <v>35</v>
      </c>
      <c r="J27" s="991">
        <f>J16/F16-1</f>
        <v>0.45030824808122927</v>
      </c>
      <c r="K27" s="991"/>
      <c r="L27" s="2235"/>
    </row>
    <row r="28" spans="1:17" ht="15.75" thickBot="1">
      <c r="I28" s="992" t="s">
        <v>782</v>
      </c>
      <c r="J28" s="993">
        <f>J16-F16</f>
        <v>219470.33333333337</v>
      </c>
      <c r="K28" s="993"/>
      <c r="L28" s="2236"/>
    </row>
    <row r="30" spans="1:17">
      <c r="A30" s="511" t="s">
        <v>681</v>
      </c>
      <c r="B30" s="512">
        <f>SUM(B4:B15)</f>
        <v>417853</v>
      </c>
      <c r="C30" s="512">
        <f t="shared" ref="C30:H30" si="13">SUM(C4:C15)</f>
        <v>471499</v>
      </c>
      <c r="D30" s="512">
        <f t="shared" si="13"/>
        <v>461865</v>
      </c>
      <c r="E30" s="512">
        <f t="shared" si="13"/>
        <v>474221</v>
      </c>
      <c r="F30" s="512">
        <f t="shared" si="13"/>
        <v>487378</v>
      </c>
      <c r="G30" s="664">
        <f t="shared" si="13"/>
        <v>533458</v>
      </c>
      <c r="H30" s="984">
        <f t="shared" si="13"/>
        <v>628958</v>
      </c>
      <c r="I30" s="1264">
        <f>I16</f>
        <v>703015</v>
      </c>
      <c r="J30" s="987">
        <f>J16</f>
        <v>706848.33333333337</v>
      </c>
      <c r="K30" s="742"/>
      <c r="L30" s="742"/>
      <c r="M30" s="742"/>
    </row>
    <row r="31" spans="1:17">
      <c r="A31" s="511"/>
      <c r="B31" s="511"/>
      <c r="C31" s="517">
        <f t="shared" ref="C31:H31" si="14">C30/B30-1</f>
        <v>0.12838486261915083</v>
      </c>
      <c r="D31" s="517">
        <f t="shared" si="14"/>
        <v>-2.0432705053457179E-2</v>
      </c>
      <c r="E31" s="517">
        <f t="shared" si="14"/>
        <v>2.6752406006083973E-2</v>
      </c>
      <c r="F31" s="517">
        <f t="shared" si="14"/>
        <v>2.7744448263573362E-2</v>
      </c>
      <c r="G31" s="665">
        <f t="shared" si="14"/>
        <v>9.4546737850292883E-2</v>
      </c>
      <c r="H31" s="985">
        <f t="shared" si="14"/>
        <v>0.17902065392214572</v>
      </c>
      <c r="I31" s="988">
        <f>I30/H30-1</f>
        <v>0.11774554103771639</v>
      </c>
      <c r="J31" s="988">
        <f>J30/I30-1</f>
        <v>5.452704897240368E-3</v>
      </c>
      <c r="K31" s="705"/>
      <c r="L31" s="705"/>
      <c r="M31" s="705"/>
    </row>
    <row r="32" spans="1:17">
      <c r="H32" s="666" t="s">
        <v>781</v>
      </c>
      <c r="I32" s="989">
        <f>I30-H30</f>
        <v>74057</v>
      </c>
      <c r="J32" s="989">
        <f>J30-I30</f>
        <v>3833.3333333333721</v>
      </c>
      <c r="K32" s="506"/>
      <c r="L32" s="506"/>
      <c r="M32" s="506"/>
    </row>
    <row r="33" spans="16:32" s="1263" customFormat="1" ht="11.25">
      <c r="P33" s="1837" t="str">
        <f>A25</f>
        <v>Fuente: Sistema Institucional de Indicadores Turísticos - 2015: llegadas a diciembre 2015</v>
      </c>
      <c r="AF33" s="1263" t="str">
        <f>P33</f>
        <v>Fuente: Sistema Institucional de Indicadores Turísticos - 2015: llegadas a diciembre 2015</v>
      </c>
    </row>
    <row r="54" spans="3:3">
      <c r="C54" t="s">
        <v>761</v>
      </c>
    </row>
    <row r="55" spans="3:3">
      <c r="C55" t="s">
        <v>747</v>
      </c>
    </row>
  </sheetData>
  <pageMargins left="0.70866141732283472" right="0.70866141732283472" top="0.74803149606299213" bottom="0.74803149606299213" header="0.31496062992125984" footer="0.31496062992125984"/>
  <pageSetup scale="39" orientation="landscape" verticalDpi="597"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R20"/>
  <sheetViews>
    <sheetView topLeftCell="A4" workbookViewId="0">
      <selection activeCell="E14" sqref="E14"/>
    </sheetView>
  </sheetViews>
  <sheetFormatPr baseColWidth="10" defaultRowHeight="12.75"/>
  <cols>
    <col min="1" max="1" width="13.85546875" style="2" customWidth="1"/>
    <col min="2" max="3" width="9.5703125" style="2" bestFit="1" customWidth="1"/>
    <col min="4" max="4" width="10" style="2" bestFit="1" customWidth="1"/>
    <col min="5" max="5" width="10.7109375" style="2" bestFit="1" customWidth="1"/>
    <col min="6" max="7" width="9.5703125" style="2" bestFit="1" customWidth="1"/>
    <col min="8" max="8" width="10.7109375" style="2" bestFit="1" customWidth="1"/>
    <col min="9" max="9" width="10.7109375" style="2" customWidth="1"/>
    <col min="10" max="16384" width="11.42578125" style="2"/>
  </cols>
  <sheetData>
    <row r="1" spans="1:18">
      <c r="A1" s="4" t="s">
        <v>81</v>
      </c>
      <c r="B1" s="4"/>
      <c r="C1" s="4"/>
      <c r="D1" s="4"/>
    </row>
    <row r="4" spans="1:18">
      <c r="A4" s="4" t="s">
        <v>83</v>
      </c>
      <c r="B4" s="4"/>
      <c r="C4" s="4"/>
      <c r="D4" s="4"/>
      <c r="E4" s="4"/>
      <c r="F4" s="4"/>
      <c r="G4" s="4"/>
      <c r="H4" s="4"/>
      <c r="I4" s="4"/>
    </row>
    <row r="6" spans="1:18">
      <c r="A6" s="2" t="s">
        <v>74</v>
      </c>
      <c r="B6" s="2" t="s">
        <v>1</v>
      </c>
      <c r="C6" s="2" t="s">
        <v>2</v>
      </c>
      <c r="D6" s="2" t="s">
        <v>3</v>
      </c>
      <c r="E6" s="2" t="s">
        <v>4</v>
      </c>
      <c r="F6" s="2">
        <v>2012</v>
      </c>
      <c r="G6" s="2">
        <v>2013</v>
      </c>
      <c r="H6" s="2">
        <v>2014</v>
      </c>
      <c r="I6" s="2">
        <v>2015</v>
      </c>
    </row>
    <row r="7" spans="1:18">
      <c r="B7" s="2" t="s">
        <v>1</v>
      </c>
      <c r="C7" s="2" t="s">
        <v>2</v>
      </c>
      <c r="D7" s="2" t="s">
        <v>3</v>
      </c>
      <c r="E7" s="2" t="s">
        <v>4</v>
      </c>
      <c r="F7" s="2" t="s">
        <v>36</v>
      </c>
      <c r="G7" s="2" t="s">
        <v>37</v>
      </c>
      <c r="H7" s="2" t="s">
        <v>801</v>
      </c>
      <c r="I7" s="2" t="s">
        <v>982</v>
      </c>
    </row>
    <row r="8" spans="1:18">
      <c r="A8" s="4" t="s">
        <v>75</v>
      </c>
      <c r="B8" s="4">
        <v>501.31253194073895</v>
      </c>
      <c r="C8" s="4">
        <v>540.06151763889739</v>
      </c>
      <c r="D8" s="4">
        <v>443.1120525773934</v>
      </c>
      <c r="E8" s="4">
        <v>541.17728073182786</v>
      </c>
      <c r="F8" s="4">
        <v>573.84788016827667</v>
      </c>
      <c r="G8" s="4">
        <v>509.43308012057526</v>
      </c>
      <c r="H8" s="4">
        <v>644.95821161471667</v>
      </c>
      <c r="I8" s="4">
        <v>548.48561736122952</v>
      </c>
    </row>
    <row r="9" spans="1:18">
      <c r="A9" s="4" t="s">
        <v>76</v>
      </c>
      <c r="B9" s="4">
        <v>429.77568458449502</v>
      </c>
      <c r="C9" s="4">
        <v>755.02154873755273</v>
      </c>
      <c r="D9" s="4">
        <v>646.68246306612411</v>
      </c>
      <c r="E9" s="4">
        <v>624.67302431790165</v>
      </c>
      <c r="F9" s="4">
        <v>528.50040204381787</v>
      </c>
      <c r="G9" s="4">
        <v>540.52519104434077</v>
      </c>
      <c r="H9" s="4">
        <v>559.54546215290986</v>
      </c>
      <c r="I9" s="4">
        <v>602.98696392941406</v>
      </c>
    </row>
    <row r="10" spans="1:18">
      <c r="A10" s="4" t="s">
        <v>77</v>
      </c>
      <c r="B10" s="4">
        <v>556.57603960511847</v>
      </c>
      <c r="C10" s="4">
        <v>741.24866132766579</v>
      </c>
      <c r="D10" s="4">
        <v>352.48711754247603</v>
      </c>
      <c r="E10" s="4">
        <v>926.42635968693673</v>
      </c>
      <c r="F10" s="4">
        <v>415.21854612361483</v>
      </c>
      <c r="G10" s="4">
        <v>697.5792621223311</v>
      </c>
      <c r="H10" s="4">
        <v>535.9804139834406</v>
      </c>
      <c r="I10" s="4">
        <v>742.39515873030859</v>
      </c>
    </row>
    <row r="11" spans="1:18">
      <c r="A11" s="4" t="s">
        <v>78</v>
      </c>
      <c r="B11" s="4">
        <v>1448.3943205891428</v>
      </c>
      <c r="C11" s="4">
        <v>0</v>
      </c>
      <c r="D11" s="4">
        <v>0</v>
      </c>
      <c r="E11" s="4">
        <v>494.3212197159566</v>
      </c>
      <c r="F11" s="4">
        <v>300.04699000867583</v>
      </c>
      <c r="G11" s="4">
        <v>162.5</v>
      </c>
      <c r="H11" s="4"/>
      <c r="I11" s="4" t="s">
        <v>981</v>
      </c>
    </row>
    <row r="12" spans="1:18">
      <c r="A12" s="4" t="s">
        <v>79</v>
      </c>
      <c r="B12" s="4">
        <v>360.9099118635379</v>
      </c>
      <c r="C12" s="4">
        <v>737.23080498817126</v>
      </c>
      <c r="D12" s="4">
        <v>620.99999999999989</v>
      </c>
      <c r="E12" s="4">
        <v>927.82718771693419</v>
      </c>
      <c r="F12" s="4">
        <v>420.75713000845218</v>
      </c>
      <c r="G12" s="4">
        <v>396.4551588243184</v>
      </c>
      <c r="H12" s="4">
        <v>457.93877679697351</v>
      </c>
      <c r="I12" s="4">
        <v>409.58582429036596</v>
      </c>
    </row>
    <row r="13" spans="1:18">
      <c r="A13" s="4" t="s">
        <v>80</v>
      </c>
      <c r="B13" s="4"/>
      <c r="C13" s="4"/>
      <c r="D13" s="4"/>
      <c r="E13" s="4"/>
      <c r="F13" s="4"/>
      <c r="G13" s="4">
        <v>765.89216789964632</v>
      </c>
      <c r="H13" s="4"/>
      <c r="I13" s="4" t="s">
        <v>981</v>
      </c>
    </row>
    <row r="14" spans="1:18">
      <c r="A14" s="4" t="s">
        <v>34</v>
      </c>
      <c r="B14" s="4">
        <v>486.69833267835998</v>
      </c>
      <c r="C14" s="4">
        <v>612.29928589716724</v>
      </c>
      <c r="D14" s="4">
        <v>485.41117738443114</v>
      </c>
      <c r="E14" s="4">
        <v>577.37172124191443</v>
      </c>
      <c r="F14" s="4">
        <v>556.90718760898835</v>
      </c>
      <c r="G14" s="4">
        <v>518</v>
      </c>
      <c r="H14" s="4">
        <v>622.17051699405158</v>
      </c>
      <c r="I14" s="11">
        <v>565.25786036732552</v>
      </c>
    </row>
    <row r="16" spans="1:18">
      <c r="G16" s="7">
        <f>G14/F14-1</f>
        <v>-6.9862965453959203E-2</v>
      </c>
      <c r="H16" s="7">
        <f>H14/G14-1</f>
        <v>0.20110138415840084</v>
      </c>
      <c r="I16" s="7">
        <f>I14/H14-1</f>
        <v>-9.147437088741095E-2</v>
      </c>
      <c r="R16" s="7"/>
    </row>
    <row r="20" spans="1:1" ht="15">
      <c r="A20" s="1095" t="s">
        <v>983</v>
      </c>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R20"/>
  <sheetViews>
    <sheetView topLeftCell="H1" workbookViewId="0">
      <selection activeCell="A20" sqref="A20"/>
    </sheetView>
  </sheetViews>
  <sheetFormatPr baseColWidth="10" defaultRowHeight="12.75"/>
  <cols>
    <col min="1" max="1" width="13.5703125" style="2" customWidth="1"/>
    <col min="2" max="3" width="9.5703125" style="2" bestFit="1" customWidth="1"/>
    <col min="4" max="4" width="10" style="2" bestFit="1" customWidth="1"/>
    <col min="5" max="5" width="10.7109375" style="2" bestFit="1" customWidth="1"/>
    <col min="6" max="7" width="9.5703125" style="2" bestFit="1" customWidth="1"/>
    <col min="8" max="9" width="11" style="2" customWidth="1"/>
    <col min="10" max="16384" width="11.42578125" style="2"/>
  </cols>
  <sheetData>
    <row r="1" spans="1:18">
      <c r="A1" s="4" t="s">
        <v>81</v>
      </c>
      <c r="B1" s="4"/>
      <c r="C1" s="4"/>
      <c r="D1" s="4"/>
      <c r="E1" s="4"/>
      <c r="F1" s="4"/>
      <c r="G1" s="4"/>
      <c r="H1" s="4"/>
      <c r="I1" s="4"/>
    </row>
    <row r="4" spans="1:18">
      <c r="A4" s="4" t="s">
        <v>82</v>
      </c>
      <c r="B4" s="4"/>
      <c r="C4" s="4"/>
      <c r="D4" s="4"/>
      <c r="E4" s="4"/>
      <c r="F4" s="4"/>
      <c r="G4" s="4"/>
      <c r="H4" s="4"/>
      <c r="I4" s="4"/>
    </row>
    <row r="6" spans="1:18">
      <c r="A6" s="2" t="s">
        <v>74</v>
      </c>
      <c r="B6" s="2" t="s">
        <v>1</v>
      </c>
      <c r="C6" s="2" t="s">
        <v>2</v>
      </c>
      <c r="D6" s="2" t="s">
        <v>3</v>
      </c>
      <c r="E6" s="2" t="s">
        <v>4</v>
      </c>
      <c r="F6" s="2">
        <v>2012</v>
      </c>
      <c r="G6" s="2">
        <v>2013</v>
      </c>
      <c r="H6" s="2">
        <v>2014</v>
      </c>
      <c r="I6" s="2">
        <v>2015</v>
      </c>
    </row>
    <row r="7" spans="1:18">
      <c r="A7" s="2" t="s">
        <v>0</v>
      </c>
      <c r="B7" s="2" t="s">
        <v>1</v>
      </c>
      <c r="C7" s="2" t="s">
        <v>2</v>
      </c>
      <c r="D7" s="2" t="s">
        <v>3</v>
      </c>
      <c r="E7" s="2" t="s">
        <v>4</v>
      </c>
      <c r="F7" s="2" t="s">
        <v>36</v>
      </c>
      <c r="G7" s="2" t="s">
        <v>37</v>
      </c>
      <c r="H7" s="2" t="s">
        <v>801</v>
      </c>
      <c r="I7" s="2" t="s">
        <v>982</v>
      </c>
    </row>
    <row r="8" spans="1:18">
      <c r="A8" s="4" t="s">
        <v>75</v>
      </c>
      <c r="B8" s="4">
        <v>51.064938528235366</v>
      </c>
      <c r="C8" s="4">
        <v>56.736713401749562</v>
      </c>
      <c r="D8" s="4">
        <v>55.297748076871791</v>
      </c>
      <c r="E8" s="4">
        <v>64.820177737987422</v>
      </c>
      <c r="F8" s="4">
        <v>66.377495533909794</v>
      </c>
      <c r="G8" s="4">
        <v>72.246651703633233</v>
      </c>
      <c r="H8" s="4">
        <v>58.685853877983497</v>
      </c>
      <c r="I8" s="4">
        <v>46.870997527775295</v>
      </c>
    </row>
    <row r="9" spans="1:18">
      <c r="A9" s="4" t="s">
        <v>76</v>
      </c>
      <c r="B9" s="4">
        <v>42.840282288953141</v>
      </c>
      <c r="C9" s="4">
        <v>64.275533506299979</v>
      </c>
      <c r="D9" s="4">
        <v>52.549412841835277</v>
      </c>
      <c r="E9" s="4">
        <v>55.066146831097882</v>
      </c>
      <c r="F9" s="4">
        <v>43.234100026576101</v>
      </c>
      <c r="G9" s="4">
        <v>46.670652495165946</v>
      </c>
      <c r="H9" s="4">
        <v>46.978731517261203</v>
      </c>
      <c r="I9" s="4">
        <v>60.970747100295654</v>
      </c>
      <c r="R9" s="7"/>
    </row>
    <row r="10" spans="1:18">
      <c r="A10" s="4" t="s">
        <v>77</v>
      </c>
      <c r="B10" s="4">
        <v>19.781923437525744</v>
      </c>
      <c r="C10" s="4">
        <v>54.90369088963724</v>
      </c>
      <c r="D10" s="4">
        <v>159.80616901845119</v>
      </c>
      <c r="E10" s="4">
        <v>31.742946803485644</v>
      </c>
      <c r="F10" s="4">
        <v>50.956140320339117</v>
      </c>
      <c r="G10" s="4">
        <v>120.60607829053697</v>
      </c>
      <c r="H10" s="4">
        <v>36.385879965026227</v>
      </c>
      <c r="I10" s="4">
        <v>56.829692940804051</v>
      </c>
      <c r="R10" s="7"/>
    </row>
    <row r="11" spans="1:18">
      <c r="A11" s="4" t="s">
        <v>78</v>
      </c>
      <c r="B11" s="4"/>
      <c r="C11" s="4"/>
      <c r="D11" s="4"/>
      <c r="E11" s="4"/>
      <c r="F11" s="4">
        <v>29.005188532742025</v>
      </c>
      <c r="G11" s="4">
        <v>29.27843938571565</v>
      </c>
      <c r="H11" s="4"/>
      <c r="I11" s="4" t="s">
        <v>981</v>
      </c>
    </row>
    <row r="12" spans="1:18">
      <c r="A12" s="4" t="s">
        <v>79</v>
      </c>
      <c r="B12" s="4">
        <v>54.467246243938334</v>
      </c>
      <c r="C12" s="4">
        <v>141.1095745232146</v>
      </c>
      <c r="D12" s="4">
        <v>70.568181818181799</v>
      </c>
      <c r="E12" s="4">
        <v>21.657505116138978</v>
      </c>
      <c r="F12" s="4">
        <v>46.831922214637956</v>
      </c>
      <c r="G12" s="4">
        <v>103.1459979010487</v>
      </c>
      <c r="H12" s="4">
        <v>76.970209834675714</v>
      </c>
      <c r="I12" s="4">
        <v>52.096986417657043</v>
      </c>
    </row>
    <row r="13" spans="1:18">
      <c r="A13" s="4" t="s">
        <v>80</v>
      </c>
      <c r="B13" s="4"/>
      <c r="C13" s="4"/>
      <c r="D13" s="4"/>
      <c r="E13" s="4"/>
      <c r="F13" s="4"/>
      <c r="G13" s="4">
        <v>155.46622648733594</v>
      </c>
      <c r="H13" s="4"/>
      <c r="I13" s="4" t="s">
        <v>981</v>
      </c>
    </row>
    <row r="14" spans="1:18">
      <c r="A14" s="4" t="s">
        <v>34</v>
      </c>
      <c r="B14" s="4">
        <v>47.490477819522006</v>
      </c>
      <c r="C14" s="4">
        <v>61.011927235304164</v>
      </c>
      <c r="D14" s="4">
        <v>55.094510190659889</v>
      </c>
      <c r="E14" s="4">
        <v>57.383585883318574</v>
      </c>
      <c r="F14" s="4">
        <v>59.647650123776963</v>
      </c>
      <c r="G14" s="4">
        <v>65</v>
      </c>
      <c r="H14" s="4">
        <v>55.668594463421478</v>
      </c>
      <c r="I14" s="11">
        <v>50.090705455583262</v>
      </c>
    </row>
    <row r="17" spans="1:9">
      <c r="G17" s="7">
        <f>G14/F14-1</f>
        <v>8.9732786876200343E-2</v>
      </c>
      <c r="H17" s="7">
        <f>H14/G14-1</f>
        <v>-0.14356008517813112</v>
      </c>
      <c r="I17" s="7">
        <f>I14/H14-1</f>
        <v>-0.10019812897383851</v>
      </c>
    </row>
    <row r="20" spans="1:9" ht="15">
      <c r="A20" s="1095" t="s">
        <v>983</v>
      </c>
    </row>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K19"/>
  <sheetViews>
    <sheetView topLeftCell="D1" zoomScale="85" zoomScaleNormal="85" workbookViewId="0">
      <selection activeCell="Q27" sqref="Q27"/>
    </sheetView>
  </sheetViews>
  <sheetFormatPr baseColWidth="10" defaultRowHeight="15"/>
  <cols>
    <col min="1" max="1" width="31.42578125" customWidth="1"/>
  </cols>
  <sheetData>
    <row r="1" spans="1:11">
      <c r="A1" s="1" t="s">
        <v>202</v>
      </c>
      <c r="D1" s="1"/>
      <c r="E1" s="1"/>
      <c r="F1" s="1"/>
      <c r="G1" s="1"/>
      <c r="H1" s="1"/>
      <c r="I1" s="1"/>
      <c r="J1" s="1"/>
    </row>
    <row r="2" spans="1:11">
      <c r="A2" s="1"/>
      <c r="D2" s="1"/>
      <c r="E2" s="1"/>
      <c r="F2" s="1"/>
      <c r="G2" s="1"/>
      <c r="H2" s="1"/>
      <c r="I2" s="1"/>
      <c r="J2" s="1"/>
    </row>
    <row r="3" spans="1:11" ht="24">
      <c r="A3" t="s">
        <v>203</v>
      </c>
      <c r="B3">
        <v>2008</v>
      </c>
      <c r="C3">
        <v>2009</v>
      </c>
      <c r="D3">
        <v>2010</v>
      </c>
      <c r="E3">
        <v>2011</v>
      </c>
      <c r="F3">
        <v>2012</v>
      </c>
      <c r="G3">
        <v>2013</v>
      </c>
      <c r="H3">
        <v>2014</v>
      </c>
      <c r="I3">
        <v>2015</v>
      </c>
      <c r="J3" s="132" t="s">
        <v>230</v>
      </c>
      <c r="K3" s="132" t="s">
        <v>985</v>
      </c>
    </row>
    <row r="4" spans="1:11">
      <c r="B4" t="s">
        <v>5</v>
      </c>
      <c r="C4" t="s">
        <v>204</v>
      </c>
      <c r="D4" t="s">
        <v>205</v>
      </c>
      <c r="E4" t="s">
        <v>206</v>
      </c>
      <c r="F4" t="s">
        <v>5</v>
      </c>
      <c r="G4" t="s">
        <v>5</v>
      </c>
      <c r="H4" t="s">
        <v>206</v>
      </c>
      <c r="I4" t="s">
        <v>206</v>
      </c>
      <c r="J4" s="132" t="s">
        <v>984</v>
      </c>
      <c r="K4" s="132"/>
    </row>
    <row r="5" spans="1:11">
      <c r="A5" s="1" t="s">
        <v>207</v>
      </c>
      <c r="B5" s="1">
        <v>3910853.2765000053</v>
      </c>
      <c r="C5" s="1">
        <v>5809986.776700004</v>
      </c>
      <c r="D5" s="1">
        <v>5488400.1773336418</v>
      </c>
      <c r="E5" s="1">
        <v>5835897.2395500317</v>
      </c>
      <c r="F5" s="1">
        <v>6279741.3443702264</v>
      </c>
      <c r="G5" s="1">
        <v>6944389.8163498146</v>
      </c>
      <c r="H5" s="1">
        <v>8128373.42682995</v>
      </c>
      <c r="I5" s="1">
        <v>9068662</v>
      </c>
      <c r="J5" s="6">
        <f>I5/H5-1</f>
        <v>0.1156797951809605</v>
      </c>
      <c r="K5" s="6">
        <f>I5/$I$17</f>
        <v>0.33993151412278977</v>
      </c>
    </row>
    <row r="6" spans="1:11">
      <c r="A6" s="1" t="s">
        <v>208</v>
      </c>
      <c r="B6" s="1">
        <v>4708173.1426999895</v>
      </c>
      <c r="C6" s="1">
        <v>13026793.35370001</v>
      </c>
      <c r="D6" s="1">
        <v>3876928.5119385687</v>
      </c>
      <c r="E6" s="1">
        <v>3566259.034700017</v>
      </c>
      <c r="F6" s="1">
        <v>4913237.7258098908</v>
      </c>
      <c r="G6" s="1">
        <v>6512344.6845427286</v>
      </c>
      <c r="H6" s="1">
        <v>8160283.4778109426</v>
      </c>
      <c r="I6" s="1">
        <v>5669133</v>
      </c>
      <c r="J6" s="6">
        <f t="shared" ref="J6:J17" si="0">I6/H6-1</f>
        <v>-0.30527744343499352</v>
      </c>
      <c r="K6" s="6">
        <f t="shared" ref="K6:K17" si="1">I6/$I$17</f>
        <v>0.21250289893409563</v>
      </c>
    </row>
    <row r="7" spans="1:11">
      <c r="A7" s="1" t="s">
        <v>209</v>
      </c>
      <c r="B7" s="1">
        <v>2495418.1379000023</v>
      </c>
      <c r="C7" s="1">
        <v>103184.026</v>
      </c>
      <c r="D7" s="1">
        <v>1563761.1174538762</v>
      </c>
      <c r="E7" s="1">
        <v>2935807.2472160137</v>
      </c>
      <c r="F7" s="1">
        <v>2507014.3672151384</v>
      </c>
      <c r="G7" s="1">
        <v>4282595.5165914791</v>
      </c>
      <c r="H7" s="1">
        <v>4109727.1923769698</v>
      </c>
      <c r="I7" s="1">
        <v>2515585</v>
      </c>
      <c r="J7" s="6">
        <f t="shared" si="0"/>
        <v>-0.38789489368878405</v>
      </c>
      <c r="K7" s="6">
        <f t="shared" si="1"/>
        <v>9.4294684039892329E-2</v>
      </c>
    </row>
    <row r="8" spans="1:11">
      <c r="A8" s="1" t="s">
        <v>210</v>
      </c>
      <c r="B8" s="1">
        <v>1269404.9542999996</v>
      </c>
      <c r="C8" s="1">
        <v>336906.72600000002</v>
      </c>
      <c r="D8" s="1">
        <v>947038.59872132749</v>
      </c>
      <c r="E8" s="1">
        <v>1622771.2080000064</v>
      </c>
      <c r="F8" s="1">
        <v>1833776.8422221218</v>
      </c>
      <c r="G8" s="1">
        <v>2540099.1150209731</v>
      </c>
      <c r="H8" s="1">
        <v>2481763.6134149819</v>
      </c>
      <c r="I8" s="1">
        <v>2253492</v>
      </c>
      <c r="J8" s="6">
        <f t="shared" si="0"/>
        <v>-9.1979595550953031E-2</v>
      </c>
      <c r="K8" s="6">
        <f t="shared" si="1"/>
        <v>8.4470338361226138E-2</v>
      </c>
    </row>
    <row r="9" spans="1:11">
      <c r="A9" s="111" t="s">
        <v>211</v>
      </c>
      <c r="B9" s="111">
        <v>16372.794899999992</v>
      </c>
      <c r="C9" s="111">
        <v>1577059.1652000004</v>
      </c>
      <c r="D9" s="111">
        <v>938971.27974674688</v>
      </c>
      <c r="E9" s="111">
        <v>1369050.782600007</v>
      </c>
      <c r="F9" s="111">
        <v>1279128.0306472031</v>
      </c>
      <c r="G9" s="111">
        <v>2208721.9317660895</v>
      </c>
      <c r="H9" s="111">
        <v>2270191.9771659868</v>
      </c>
      <c r="I9" s="111">
        <v>2023573</v>
      </c>
      <c r="J9" s="124">
        <f t="shared" si="0"/>
        <v>-0.1086335339242348</v>
      </c>
      <c r="K9" s="6">
        <f t="shared" si="1"/>
        <v>7.5852009241054091E-2</v>
      </c>
    </row>
    <row r="10" spans="1:11">
      <c r="A10" s="1" t="s">
        <v>212</v>
      </c>
      <c r="B10" s="1">
        <v>2436617.4085999997</v>
      </c>
      <c r="C10" s="1">
        <v>326020.78600000002</v>
      </c>
      <c r="D10" s="1">
        <v>2479234.7203986021</v>
      </c>
      <c r="E10" s="1">
        <v>1515030.267050006</v>
      </c>
      <c r="F10" s="1">
        <v>1622591.4564141741</v>
      </c>
      <c r="G10" s="1">
        <v>1933104.9398758516</v>
      </c>
      <c r="H10" s="1">
        <v>1771306.929985987</v>
      </c>
      <c r="I10" s="1">
        <v>2474440</v>
      </c>
      <c r="J10" s="6">
        <f t="shared" si="0"/>
        <v>0.39695721735790612</v>
      </c>
      <c r="K10" s="6">
        <f t="shared" si="1"/>
        <v>9.2752396748935609E-2</v>
      </c>
    </row>
    <row r="11" spans="1:11">
      <c r="A11" s="111" t="s">
        <v>213</v>
      </c>
      <c r="B11" s="111">
        <v>571980.45250000025</v>
      </c>
      <c r="C11" s="111">
        <v>4269896.1287000012</v>
      </c>
      <c r="D11" s="111">
        <v>585675.844791846</v>
      </c>
      <c r="E11" s="111">
        <v>1489774.5112000094</v>
      </c>
      <c r="F11" s="111">
        <v>1158552.8354420536</v>
      </c>
      <c r="G11" s="111">
        <v>502965.02811722894</v>
      </c>
      <c r="H11" s="111">
        <v>930432.64721899398</v>
      </c>
      <c r="I11" s="111">
        <v>317950</v>
      </c>
      <c r="J11" s="124">
        <f t="shared" si="0"/>
        <v>-0.65827725311409369</v>
      </c>
      <c r="K11" s="6">
        <f t="shared" si="1"/>
        <v>1.1918100477814809E-2</v>
      </c>
    </row>
    <row r="12" spans="1:11">
      <c r="A12" s="1" t="s">
        <v>214</v>
      </c>
      <c r="B12" s="1">
        <v>572582.17480000085</v>
      </c>
      <c r="C12" s="1">
        <v>383443.27199999994</v>
      </c>
      <c r="D12" s="1">
        <v>443839.87787509518</v>
      </c>
      <c r="E12" s="1">
        <v>362722.84660000179</v>
      </c>
      <c r="F12" s="1">
        <v>430565.02630202298</v>
      </c>
      <c r="G12" s="1">
        <v>375183.72901114501</v>
      </c>
      <c r="H12" s="103">
        <v>244512.18601699866</v>
      </c>
      <c r="I12" s="103">
        <v>231636</v>
      </c>
      <c r="J12" s="6">
        <f t="shared" si="0"/>
        <v>-5.2660712853401459E-2</v>
      </c>
      <c r="K12" s="6">
        <f t="shared" si="1"/>
        <v>8.6826894866460485E-3</v>
      </c>
    </row>
    <row r="13" spans="1:11">
      <c r="A13" s="111" t="s">
        <v>215</v>
      </c>
      <c r="B13" s="111">
        <v>607161.60159999912</v>
      </c>
      <c r="C13" s="111">
        <v>1605627.2738000003</v>
      </c>
      <c r="D13" s="111">
        <v>196008.83551002012</v>
      </c>
      <c r="E13" s="111">
        <v>462108.89110000286</v>
      </c>
      <c r="F13" s="111">
        <v>361815.00757998903</v>
      </c>
      <c r="G13" s="111">
        <v>267119.62353919999</v>
      </c>
      <c r="H13" s="111">
        <v>332266.05306099815</v>
      </c>
      <c r="I13" s="111">
        <v>287799</v>
      </c>
      <c r="J13" s="124">
        <f t="shared" si="0"/>
        <v>-0.13382966045235678</v>
      </c>
      <c r="K13" s="6">
        <f t="shared" si="1"/>
        <v>1.0787914450116761E-2</v>
      </c>
    </row>
    <row r="14" spans="1:11">
      <c r="A14" s="111" t="s">
        <v>216</v>
      </c>
      <c r="B14" s="111">
        <v>108527.23699999998</v>
      </c>
      <c r="C14" s="111">
        <v>253723.78400000004</v>
      </c>
      <c r="D14" s="111">
        <v>166979.75775407004</v>
      </c>
      <c r="E14" s="111">
        <v>496186.45400000212</v>
      </c>
      <c r="F14" s="111">
        <v>242992.9226107107</v>
      </c>
      <c r="G14" s="111">
        <v>264112.79215716157</v>
      </c>
      <c r="H14" s="111">
        <v>511535.41593299707</v>
      </c>
      <c r="I14" s="111">
        <v>282182</v>
      </c>
      <c r="J14" s="124">
        <f t="shared" si="0"/>
        <v>-0.44836273069123855</v>
      </c>
      <c r="K14" s="6">
        <f t="shared" si="1"/>
        <v>1.0577365714831699E-2</v>
      </c>
    </row>
    <row r="15" spans="1:11">
      <c r="A15" s="1" t="s">
        <v>217</v>
      </c>
      <c r="B15" s="1">
        <v>5488454.7948000068</v>
      </c>
      <c r="C15" s="1">
        <v>960592.42180000001</v>
      </c>
      <c r="D15" s="1">
        <v>5687218.6770655941</v>
      </c>
      <c r="E15" s="1">
        <v>5169790.4728000183</v>
      </c>
      <c r="F15" s="1">
        <v>4556712.0010027997</v>
      </c>
      <c r="G15" s="1">
        <v>2796871.2717931238</v>
      </c>
      <c r="H15" s="1">
        <v>3588548.2203679713</v>
      </c>
      <c r="I15" s="1">
        <v>1553457</v>
      </c>
      <c r="J15" s="6">
        <f t="shared" si="0"/>
        <v>-0.56710711279206172</v>
      </c>
      <c r="K15" s="6">
        <f t="shared" si="1"/>
        <v>5.8230088422597137E-2</v>
      </c>
    </row>
    <row r="16" spans="1:11" ht="15.75" thickBot="1">
      <c r="A16" s="1" t="s">
        <v>244</v>
      </c>
      <c r="B16" s="1">
        <f t="shared" ref="B16:I16" si="2">B14+B13+B11+B9</f>
        <v>1304042.0859999994</v>
      </c>
      <c r="C16" s="1">
        <f t="shared" si="2"/>
        <v>7706306.3517000023</v>
      </c>
      <c r="D16" s="1">
        <f t="shared" si="2"/>
        <v>1887635.7178026829</v>
      </c>
      <c r="E16" s="1">
        <f t="shared" si="2"/>
        <v>3817120.6389000211</v>
      </c>
      <c r="F16" s="1">
        <f t="shared" si="2"/>
        <v>3042488.7962799566</v>
      </c>
      <c r="G16" s="1">
        <f t="shared" si="2"/>
        <v>3242919.3755796803</v>
      </c>
      <c r="H16" s="1">
        <f t="shared" si="2"/>
        <v>4044426.093378976</v>
      </c>
      <c r="I16" s="1">
        <f t="shared" si="2"/>
        <v>2911504</v>
      </c>
      <c r="J16" s="6">
        <f t="shared" si="0"/>
        <v>-0.28011937101129203</v>
      </c>
      <c r="K16" s="6">
        <f t="shared" si="1"/>
        <v>0.10913538988381735</v>
      </c>
    </row>
    <row r="17" spans="1:11" ht="15.75" thickBot="1">
      <c r="A17" s="1268" t="s">
        <v>34</v>
      </c>
      <c r="B17" s="1269">
        <v>22185545.975599959</v>
      </c>
      <c r="C17" s="1269">
        <v>28653233.713899985</v>
      </c>
      <c r="D17" s="1269">
        <v>22374057.398589883</v>
      </c>
      <c r="E17" s="1269">
        <v>24825398.954816137</v>
      </c>
      <c r="F17" s="1269">
        <v>25186127.559616279</v>
      </c>
      <c r="G17" s="1269">
        <v>28627508.448764794</v>
      </c>
      <c r="H17" s="1096">
        <v>32528941.140182778</v>
      </c>
      <c r="I17" s="1096">
        <v>26677909</v>
      </c>
      <c r="J17" s="1270">
        <f t="shared" si="0"/>
        <v>-0.17987158312248408</v>
      </c>
      <c r="K17" s="1271">
        <f t="shared" si="1"/>
        <v>1</v>
      </c>
    </row>
    <row r="18" spans="1:11">
      <c r="D18" s="1"/>
      <c r="E18" s="1"/>
      <c r="F18" s="1"/>
      <c r="G18" s="6">
        <f>G17/F17-1</f>
        <v>0.1366379520234966</v>
      </c>
      <c r="H18" s="6">
        <f>H17/G17-1</f>
        <v>0.13628264920087108</v>
      </c>
      <c r="I18" s="6">
        <f>I17/H17-1</f>
        <v>-0.17987158312248408</v>
      </c>
      <c r="J18" s="6"/>
    </row>
    <row r="19" spans="1:11">
      <c r="A19" s="1095" t="s">
        <v>983</v>
      </c>
    </row>
  </sheetData>
  <sortState ref="A5:K14">
    <sortCondition descending="1" ref="G5:G14"/>
  </sortState>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I35"/>
  <sheetViews>
    <sheetView topLeftCell="C10" zoomScale="85" zoomScaleNormal="85" workbookViewId="0">
      <selection activeCell="H33" sqref="H33"/>
    </sheetView>
  </sheetViews>
  <sheetFormatPr baseColWidth="10" defaultRowHeight="12.75"/>
  <cols>
    <col min="1" max="1" width="18.85546875" style="2" customWidth="1"/>
    <col min="2" max="6" width="16.140625" style="2" bestFit="1" customWidth="1"/>
    <col min="7" max="9" width="19.85546875" style="14" bestFit="1" customWidth="1"/>
    <col min="10" max="16384" width="11.42578125" style="2"/>
  </cols>
  <sheetData>
    <row r="1" spans="1:9">
      <c r="A1" s="2" t="s">
        <v>81</v>
      </c>
    </row>
    <row r="4" spans="1:9">
      <c r="A4" s="2" t="s">
        <v>83</v>
      </c>
    </row>
    <row r="6" spans="1:9">
      <c r="A6" s="13" t="s">
        <v>74</v>
      </c>
      <c r="B6" s="13" t="s">
        <v>1</v>
      </c>
      <c r="C6" s="13" t="s">
        <v>2</v>
      </c>
      <c r="D6" s="13" t="s">
        <v>3</v>
      </c>
      <c r="E6" s="13" t="s">
        <v>4</v>
      </c>
      <c r="F6" s="13" t="s">
        <v>36</v>
      </c>
      <c r="G6" s="13" t="s">
        <v>37</v>
      </c>
      <c r="H6" s="13" t="s">
        <v>797</v>
      </c>
      <c r="I6" s="1097" t="s">
        <v>800</v>
      </c>
    </row>
    <row r="7" spans="1:9">
      <c r="A7" s="13"/>
      <c r="B7" s="13">
        <v>2008</v>
      </c>
      <c r="C7" s="13">
        <v>2009</v>
      </c>
      <c r="D7" s="13">
        <v>2010</v>
      </c>
      <c r="E7" s="13">
        <v>2011</v>
      </c>
      <c r="F7" s="13">
        <v>2012</v>
      </c>
      <c r="G7" s="13">
        <v>2013</v>
      </c>
      <c r="H7" s="13">
        <v>2014</v>
      </c>
      <c r="I7" s="1097">
        <v>2015</v>
      </c>
    </row>
    <row r="8" spans="1:9">
      <c r="A8" s="2" t="s">
        <v>75</v>
      </c>
      <c r="B8" s="127">
        <v>501.31253194073895</v>
      </c>
      <c r="C8" s="127">
        <v>540.06151763889739</v>
      </c>
      <c r="D8" s="127">
        <v>443.1120525773934</v>
      </c>
      <c r="E8" s="127">
        <v>541.17728073182786</v>
      </c>
      <c r="F8" s="127">
        <v>573.84788016827667</v>
      </c>
      <c r="G8" s="128">
        <v>509.43308012057526</v>
      </c>
      <c r="H8" s="128">
        <v>644.95821161471667</v>
      </c>
      <c r="I8" s="1266">
        <v>548.48561736122952</v>
      </c>
    </row>
    <row r="9" spans="1:9">
      <c r="A9" s="2" t="s">
        <v>76</v>
      </c>
      <c r="B9" s="127">
        <v>429.77568458449502</v>
      </c>
      <c r="C9" s="127">
        <v>755.02154873755273</v>
      </c>
      <c r="D9" s="127">
        <v>646.68246306612411</v>
      </c>
      <c r="E9" s="127">
        <v>624.67302431790165</v>
      </c>
      <c r="F9" s="127">
        <v>528.50040204381787</v>
      </c>
      <c r="G9" s="128">
        <v>540.52519104434077</v>
      </c>
      <c r="H9" s="128">
        <v>559.54546215290986</v>
      </c>
      <c r="I9" s="1266">
        <v>602.98696392941406</v>
      </c>
    </row>
    <row r="10" spans="1:9">
      <c r="A10" s="2" t="s">
        <v>77</v>
      </c>
      <c r="B10" s="127">
        <v>556.57603960511847</v>
      </c>
      <c r="C10" s="127">
        <v>741.24866132766579</v>
      </c>
      <c r="D10" s="127">
        <v>352.48711754247603</v>
      </c>
      <c r="E10" s="127">
        <v>926.42635968693673</v>
      </c>
      <c r="F10" s="127">
        <v>415.21854612361483</v>
      </c>
      <c r="G10" s="128">
        <v>697.5792621223311</v>
      </c>
      <c r="H10" s="128">
        <v>535.9804139834406</v>
      </c>
      <c r="I10" s="1266">
        <v>742.39515873030859</v>
      </c>
    </row>
    <row r="11" spans="1:9">
      <c r="A11" s="2" t="s">
        <v>78</v>
      </c>
      <c r="B11" s="127">
        <v>1448.3943205891428</v>
      </c>
      <c r="C11" s="127">
        <v>0</v>
      </c>
      <c r="D11" s="127">
        <v>0</v>
      </c>
      <c r="E11" s="127">
        <v>494.3212197159566</v>
      </c>
      <c r="F11" s="127">
        <v>300.04699000867583</v>
      </c>
      <c r="G11" s="128">
        <v>162.5</v>
      </c>
      <c r="H11" s="128"/>
      <c r="I11" s="1266" t="s">
        <v>981</v>
      </c>
    </row>
    <row r="12" spans="1:9">
      <c r="A12" s="2" t="s">
        <v>79</v>
      </c>
      <c r="B12" s="127">
        <v>360.9099118635379</v>
      </c>
      <c r="C12" s="127">
        <v>737.23080498817126</v>
      </c>
      <c r="D12" s="127">
        <v>620.99999999999989</v>
      </c>
      <c r="E12" s="127">
        <v>927.82718771693419</v>
      </c>
      <c r="F12" s="127">
        <v>420.75713000845218</v>
      </c>
      <c r="G12" s="128">
        <v>396.4551588243184</v>
      </c>
      <c r="H12" s="128">
        <v>457.93877679697351</v>
      </c>
      <c r="I12" s="1266">
        <v>409.58582429036596</v>
      </c>
    </row>
    <row r="13" spans="1:9">
      <c r="A13" s="2" t="s">
        <v>80</v>
      </c>
      <c r="B13" s="127"/>
      <c r="C13" s="127"/>
      <c r="D13" s="127"/>
      <c r="E13" s="127"/>
      <c r="F13" s="127"/>
      <c r="G13" s="128">
        <v>765.89216789964632</v>
      </c>
      <c r="H13" s="128"/>
      <c r="I13" s="1266" t="s">
        <v>981</v>
      </c>
    </row>
    <row r="14" spans="1:9">
      <c r="A14" s="2" t="s">
        <v>34</v>
      </c>
      <c r="B14" s="127">
        <v>486.69833267835998</v>
      </c>
      <c r="C14" s="127">
        <v>612.29928589716724</v>
      </c>
      <c r="D14" s="127">
        <v>485.41117738443114</v>
      </c>
      <c r="E14" s="127">
        <v>577.37172124191443</v>
      </c>
      <c r="F14" s="127">
        <v>556.90718760898835</v>
      </c>
      <c r="G14" s="128">
        <v>518.4455582456535</v>
      </c>
      <c r="H14" s="128">
        <v>622.17051699405158</v>
      </c>
      <c r="I14" s="1267">
        <v>565.25786036732552</v>
      </c>
    </row>
    <row r="15" spans="1:9">
      <c r="B15" s="127"/>
      <c r="C15" s="127"/>
      <c r="D15" s="127"/>
      <c r="E15" s="127"/>
      <c r="F15" s="127"/>
      <c r="G15" s="128"/>
      <c r="H15" s="128"/>
      <c r="I15" s="1098"/>
    </row>
    <row r="16" spans="1:9" ht="13.5" thickBot="1">
      <c r="I16" s="1099"/>
    </row>
    <row r="17" spans="1:35" ht="13.5" thickBot="1">
      <c r="A17" s="1101" t="s">
        <v>84</v>
      </c>
      <c r="B17" s="1108">
        <f>B14*B25</f>
        <v>229477777.15951404</v>
      </c>
      <c r="C17" s="1102">
        <f t="shared" ref="C17:E17" si="0">C14*C25</f>
        <v>282799609.68089515</v>
      </c>
      <c r="D17" s="1102">
        <f t="shared" si="0"/>
        <v>230192173.95042232</v>
      </c>
      <c r="E17" s="1102">
        <f t="shared" si="0"/>
        <v>281398274.75544178</v>
      </c>
      <c r="F17" s="1102">
        <f>F14*F25</f>
        <v>297086594.48751569</v>
      </c>
      <c r="G17" s="1103">
        <f>G14*G25</f>
        <v>326080481.42306972</v>
      </c>
      <c r="H17" s="1111">
        <f>H14*H25</f>
        <v>437395206.00457317</v>
      </c>
      <c r="I17" s="1104">
        <f>I14*I25</f>
        <v>399551576.50421011</v>
      </c>
    </row>
    <row r="18" spans="1:35" ht="13.5" thickBot="1">
      <c r="A18" s="1109" t="s">
        <v>799</v>
      </c>
      <c r="B18" s="1105">
        <f t="shared" ref="B18:H18" si="1">B17/1000000</f>
        <v>229.47777715951403</v>
      </c>
      <c r="C18" s="1106">
        <f t="shared" si="1"/>
        <v>282.79960968089517</v>
      </c>
      <c r="D18" s="1106">
        <f t="shared" si="1"/>
        <v>230.19217395042233</v>
      </c>
      <c r="E18" s="1106">
        <f t="shared" si="1"/>
        <v>281.39827475544178</v>
      </c>
      <c r="F18" s="1106">
        <f t="shared" si="1"/>
        <v>297.0865944875157</v>
      </c>
      <c r="G18" s="1106">
        <f t="shared" si="1"/>
        <v>326.08048142306973</v>
      </c>
      <c r="H18" s="1106">
        <f t="shared" si="1"/>
        <v>437.39520600457314</v>
      </c>
      <c r="I18" s="1107">
        <f>I17/1000000</f>
        <v>399.55157650421012</v>
      </c>
    </row>
    <row r="19" spans="1:35">
      <c r="B19" s="7"/>
      <c r="C19" s="7">
        <f t="shared" ref="C19:E19" si="2">C18/B18-1</f>
        <v>0.23236163946418298</v>
      </c>
      <c r="D19" s="7">
        <f t="shared" si="2"/>
        <v>-0.18602372114245103</v>
      </c>
      <c r="E19" s="7">
        <f t="shared" si="2"/>
        <v>0.22244935579802982</v>
      </c>
      <c r="F19" s="7">
        <f>F18/E18-1</f>
        <v>5.5751300343644061E-2</v>
      </c>
      <c r="G19" s="7">
        <f t="shared" ref="G19:I19" si="3">G18/F18-1</f>
        <v>9.7594060026738871E-2</v>
      </c>
      <c r="H19" s="7">
        <f>H18/G18-1</f>
        <v>0.34137193399527432</v>
      </c>
      <c r="I19" s="545">
        <f t="shared" si="3"/>
        <v>-8.6520448740280309E-2</v>
      </c>
    </row>
    <row r="20" spans="1:35" ht="15">
      <c r="A20" s="1095" t="s">
        <v>802</v>
      </c>
      <c r="H20" s="7">
        <f>H18/D18-1</f>
        <v>0.90013065387173929</v>
      </c>
      <c r="I20" s="545">
        <f>I18/B18-1</f>
        <v>0.74113407167298306</v>
      </c>
    </row>
    <row r="21" spans="1:35">
      <c r="A21" s="2" t="s">
        <v>85</v>
      </c>
      <c r="I21" s="1099"/>
    </row>
    <row r="22" spans="1:35">
      <c r="I22" s="1099"/>
    </row>
    <row r="23" spans="1:35">
      <c r="A23" s="13">
        <v>2007</v>
      </c>
      <c r="B23" s="13">
        <v>2008</v>
      </c>
      <c r="C23" s="13">
        <v>2009</v>
      </c>
      <c r="D23" s="13">
        <v>2010</v>
      </c>
      <c r="E23" s="13">
        <v>2011</v>
      </c>
      <c r="F23" s="13">
        <v>2012</v>
      </c>
      <c r="G23" s="13">
        <v>2013</v>
      </c>
      <c r="H23" s="13">
        <v>2014</v>
      </c>
      <c r="I23" s="1097" t="s">
        <v>798</v>
      </c>
    </row>
    <row r="24" spans="1:35">
      <c r="A24" s="13" t="s">
        <v>50</v>
      </c>
      <c r="B24" s="13" t="s">
        <v>50</v>
      </c>
      <c r="C24" s="13" t="s">
        <v>50</v>
      </c>
      <c r="D24" s="13" t="s">
        <v>50</v>
      </c>
      <c r="E24" s="13" t="s">
        <v>50</v>
      </c>
      <c r="F24" s="13" t="s">
        <v>50</v>
      </c>
      <c r="G24" s="14" t="s">
        <v>50</v>
      </c>
      <c r="I24" s="1099"/>
    </row>
    <row r="25" spans="1:35" ht="15">
      <c r="A25" s="15">
        <f>Llegadas!B16</f>
        <v>417853</v>
      </c>
      <c r="B25" s="15">
        <f>Llegadas!C16</f>
        <v>471499</v>
      </c>
      <c r="C25" s="15">
        <f>Llegadas!D16</f>
        <v>461865</v>
      </c>
      <c r="D25" s="15">
        <f>Llegadas!E16</f>
        <v>474221</v>
      </c>
      <c r="E25" s="15">
        <f>Llegadas!F16</f>
        <v>487378</v>
      </c>
      <c r="F25" s="15">
        <f>Llegadas!G16</f>
        <v>533458</v>
      </c>
      <c r="G25" s="15">
        <f>Llegadas!H16</f>
        <v>628958</v>
      </c>
      <c r="H25" s="15">
        <f>Llegadas!I16</f>
        <v>703015</v>
      </c>
      <c r="I25" s="743">
        <f>Llegadas!J16</f>
        <v>706848.33333333337</v>
      </c>
      <c r="U25" s="2369" t="s">
        <v>746</v>
      </c>
      <c r="V25" s="2369"/>
      <c r="W25" s="2369"/>
      <c r="X25" s="2369"/>
      <c r="Y25" s="2369"/>
    </row>
    <row r="26" spans="1:35" ht="15">
      <c r="I26" s="1099"/>
      <c r="U26" s="2369" t="s">
        <v>747</v>
      </c>
      <c r="V26" s="2369"/>
      <c r="W26" s="2369"/>
      <c r="X26" s="2369"/>
      <c r="Y26" s="2369"/>
      <c r="AC26" s="2369" t="s">
        <v>761</v>
      </c>
      <c r="AD26" s="2369"/>
      <c r="AE26" s="2369"/>
      <c r="AF26" s="2369"/>
      <c r="AG26" s="2369"/>
      <c r="AH26" s="2369"/>
      <c r="AI26" s="2369"/>
    </row>
    <row r="27" spans="1:35" ht="15">
      <c r="B27" s="127">
        <f>B14*B25</f>
        <v>229477777.15951404</v>
      </c>
      <c r="C27" s="127">
        <f t="shared" ref="C27:F27" si="4">C14*C25</f>
        <v>282799609.68089515</v>
      </c>
      <c r="D27" s="127">
        <f t="shared" si="4"/>
        <v>230192173.95042232</v>
      </c>
      <c r="E27" s="127">
        <f t="shared" si="4"/>
        <v>281398274.75544178</v>
      </c>
      <c r="F27" s="127">
        <f t="shared" si="4"/>
        <v>297086594.48751569</v>
      </c>
      <c r="G27" s="127">
        <f>G14*G25</f>
        <v>326080481.42306972</v>
      </c>
      <c r="H27" s="127">
        <f t="shared" ref="H27" si="5">H14*H25</f>
        <v>437395206.00457317</v>
      </c>
      <c r="I27" s="1100">
        <f>I14*I25</f>
        <v>399551576.50421011</v>
      </c>
      <c r="AC27" s="2369" t="s">
        <v>747</v>
      </c>
      <c r="AD27" s="2369"/>
      <c r="AE27" s="2369"/>
      <c r="AF27" s="2369"/>
      <c r="AG27" s="2369"/>
      <c r="AH27" s="2369"/>
      <c r="AI27" s="2369"/>
    </row>
    <row r="28" spans="1:35">
      <c r="I28" s="1928">
        <f>I27/H27-1</f>
        <v>-8.652044874028042E-2</v>
      </c>
    </row>
    <row r="29" spans="1:35">
      <c r="I29" s="1928">
        <f>I27/G27-1</f>
        <v>0.22531583233838548</v>
      </c>
    </row>
    <row r="35" spans="11:11" ht="15">
      <c r="K35" s="1095" t="s">
        <v>983</v>
      </c>
    </row>
  </sheetData>
  <mergeCells count="4">
    <mergeCell ref="AC26:AI26"/>
    <mergeCell ref="U25:Y25"/>
    <mergeCell ref="U26:Y26"/>
    <mergeCell ref="AC27:AI27"/>
  </mergeCells>
  <pageMargins left="0.7" right="0.7" top="0.75" bottom="0.75" header="0.3" footer="0.3"/>
  <pageSetup orientation="portrait" verticalDpi="597"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C2:L11"/>
  <sheetViews>
    <sheetView topLeftCell="C1" workbookViewId="0">
      <selection activeCell="C11" sqref="C11"/>
    </sheetView>
  </sheetViews>
  <sheetFormatPr baseColWidth="10" defaultColWidth="10.42578125" defaultRowHeight="12.75"/>
  <cols>
    <col min="1" max="1" width="2" style="2" bestFit="1" customWidth="1"/>
    <col min="2" max="2" width="2.7109375" style="2" customWidth="1"/>
    <col min="3" max="3" width="17.85546875" style="2" customWidth="1"/>
    <col min="4" max="9" width="8" style="2" customWidth="1"/>
    <col min="10" max="10" width="9.140625" style="2" customWidth="1"/>
    <col min="11" max="11" width="12.140625" style="2" customWidth="1"/>
    <col min="12" max="13" width="8" style="2" customWidth="1"/>
    <col min="14" max="14" width="6.5703125" style="2" customWidth="1"/>
    <col min="15" max="16384" width="10.42578125" style="2"/>
  </cols>
  <sheetData>
    <row r="2" spans="3:12" s="538" customFormat="1" ht="25.5">
      <c r="C2" s="538" t="s">
        <v>236</v>
      </c>
      <c r="D2" s="538" t="s">
        <v>1</v>
      </c>
      <c r="E2" s="538" t="s">
        <v>2</v>
      </c>
      <c r="F2" s="538" t="s">
        <v>3</v>
      </c>
      <c r="G2" s="538" t="s">
        <v>4</v>
      </c>
      <c r="H2" s="538" t="s">
        <v>36</v>
      </c>
      <c r="I2" s="538" t="s">
        <v>37</v>
      </c>
      <c r="J2" s="538" t="s">
        <v>801</v>
      </c>
      <c r="K2" s="538" t="s">
        <v>777</v>
      </c>
    </row>
    <row r="3" spans="3:12">
      <c r="C3" s="2" t="s">
        <v>94</v>
      </c>
      <c r="D3" s="126">
        <v>560.33759999999995</v>
      </c>
      <c r="E3" s="126">
        <v>533.53880000000015</v>
      </c>
      <c r="F3" s="126">
        <v>1640.234526327001</v>
      </c>
      <c r="G3" s="126">
        <v>622.01129999999989</v>
      </c>
      <c r="H3" s="126">
        <v>803.1498773385</v>
      </c>
      <c r="I3" s="126">
        <v>1295.3380774032905</v>
      </c>
      <c r="J3" s="126">
        <v>838.60681599999998</v>
      </c>
      <c r="K3" s="7">
        <f>J3/$J$8</f>
        <v>1.6039760863052751E-2</v>
      </c>
      <c r="L3" s="7"/>
    </row>
    <row r="4" spans="3:12">
      <c r="C4" s="2" t="s">
        <v>95</v>
      </c>
      <c r="D4" s="126">
        <v>7180.6158000000169</v>
      </c>
      <c r="E4" s="126">
        <v>6965.1683999999959</v>
      </c>
      <c r="F4" s="126">
        <v>10024.751165601969</v>
      </c>
      <c r="G4" s="126">
        <v>7652.2977999999885</v>
      </c>
      <c r="H4" s="126">
        <v>10349.163048728327</v>
      </c>
      <c r="I4" s="126">
        <v>12056.738700643897</v>
      </c>
      <c r="J4" s="126">
        <v>10851.122923999985</v>
      </c>
      <c r="K4" s="7">
        <f t="shared" ref="K4:K8" si="0">J4/$J$8</f>
        <v>0.20754591242977627</v>
      </c>
      <c r="L4" s="7"/>
    </row>
    <row r="5" spans="3:12">
      <c r="C5" s="2" t="s">
        <v>96</v>
      </c>
      <c r="D5" s="126">
        <v>21673.219400000027</v>
      </c>
      <c r="E5" s="126">
        <v>23749.480399999913</v>
      </c>
      <c r="F5" s="126">
        <v>24892.232297261304</v>
      </c>
      <c r="G5" s="126">
        <v>26046.756200000025</v>
      </c>
      <c r="H5" s="126">
        <v>23574.389833025114</v>
      </c>
      <c r="I5" s="126">
        <v>30755.702317596653</v>
      </c>
      <c r="J5" s="126">
        <v>31844.019048000089</v>
      </c>
      <c r="K5" s="7">
        <f t="shared" si="0"/>
        <v>0.60907023494597756</v>
      </c>
      <c r="L5" s="7"/>
    </row>
    <row r="6" spans="3:12">
      <c r="C6" s="2" t="s">
        <v>97</v>
      </c>
      <c r="D6" s="126">
        <v>16169.826800000008</v>
      </c>
      <c r="E6" s="126">
        <v>15547.821300000007</v>
      </c>
      <c r="F6" s="126">
        <v>9535.7820095919724</v>
      </c>
      <c r="G6" s="126">
        <v>8622.3745999999937</v>
      </c>
      <c r="H6" s="126">
        <v>10498.297240908041</v>
      </c>
      <c r="I6" s="126">
        <v>10913.016987657909</v>
      </c>
      <c r="J6" s="126">
        <v>8749.2511369999957</v>
      </c>
      <c r="K6" s="7">
        <f t="shared" si="0"/>
        <v>0.16734409176120066</v>
      </c>
      <c r="L6" s="7"/>
    </row>
    <row r="7" spans="3:12">
      <c r="C7" s="2" t="s">
        <v>80</v>
      </c>
      <c r="D7" s="126"/>
      <c r="E7" s="126"/>
      <c r="F7" s="126"/>
      <c r="G7" s="126">
        <v>55</v>
      </c>
      <c r="H7" s="126">
        <v>0</v>
      </c>
      <c r="I7" s="126">
        <v>22.066666666666698</v>
      </c>
      <c r="J7" s="126"/>
      <c r="K7" s="7">
        <f t="shared" si="0"/>
        <v>0</v>
      </c>
      <c r="L7" s="7"/>
    </row>
    <row r="8" spans="3:12">
      <c r="C8" s="2" t="s">
        <v>55</v>
      </c>
      <c r="D8" s="2">
        <v>45583.999599999857</v>
      </c>
      <c r="E8" s="2">
        <v>46796.008900000117</v>
      </c>
      <c r="F8" s="2">
        <v>46092.999998782681</v>
      </c>
      <c r="G8" s="2">
        <v>42998.439900000012</v>
      </c>
      <c r="H8" s="2">
        <v>45224.999999999709</v>
      </c>
      <c r="I8" s="4">
        <v>55042.86274996835</v>
      </c>
      <c r="J8" s="4">
        <v>52282.999924999691</v>
      </c>
      <c r="K8" s="7">
        <f t="shared" si="0"/>
        <v>1</v>
      </c>
      <c r="L8" s="7"/>
    </row>
    <row r="9" spans="3:12" ht="35.25" customHeight="1">
      <c r="I9" s="2370" t="s">
        <v>803</v>
      </c>
      <c r="J9" s="2370"/>
    </row>
    <row r="11" spans="3:12" ht="15">
      <c r="C11" s="1095" t="s">
        <v>802</v>
      </c>
    </row>
  </sheetData>
  <mergeCells count="1">
    <mergeCell ref="I9:J9"/>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C2:L9"/>
  <sheetViews>
    <sheetView topLeftCell="A10" workbookViewId="0">
      <selection activeCell="U15" sqref="U15"/>
    </sheetView>
  </sheetViews>
  <sheetFormatPr baseColWidth="10" defaultRowHeight="15"/>
  <cols>
    <col min="1" max="1" width="2" bestFit="1" customWidth="1"/>
    <col min="2" max="2" width="2.140625" customWidth="1"/>
    <col min="3" max="3" width="18.7109375" customWidth="1"/>
    <col min="4" max="4" width="10.7109375" bestFit="1" customWidth="1"/>
    <col min="5" max="5" width="11.5703125" bestFit="1" customWidth="1"/>
    <col min="6" max="6" width="10.5703125" bestFit="1" customWidth="1"/>
    <col min="7" max="8" width="12.85546875" customWidth="1"/>
    <col min="9" max="9" width="10.5703125" bestFit="1" customWidth="1"/>
    <col min="10" max="10" width="11.28515625" bestFit="1" customWidth="1"/>
    <col min="11" max="11" width="15.28515625" customWidth="1"/>
    <col min="12" max="12" width="16.5703125" customWidth="1"/>
    <col min="13" max="14" width="11" bestFit="1" customWidth="1"/>
  </cols>
  <sheetData>
    <row r="2" spans="3:12" s="471" customFormat="1" ht="30">
      <c r="C2" s="471" t="s">
        <v>99</v>
      </c>
      <c r="D2" s="471" t="s">
        <v>1</v>
      </c>
      <c r="E2" s="471" t="s">
        <v>2</v>
      </c>
      <c r="F2" s="471" t="s">
        <v>3</v>
      </c>
      <c r="G2" s="471" t="s">
        <v>4</v>
      </c>
      <c r="H2" s="471" t="s">
        <v>36</v>
      </c>
      <c r="I2" s="471" t="s">
        <v>37</v>
      </c>
      <c r="J2" s="471" t="s">
        <v>801</v>
      </c>
      <c r="K2" s="472" t="s">
        <v>898</v>
      </c>
      <c r="L2" s="472" t="s">
        <v>899</v>
      </c>
    </row>
    <row r="3" spans="3:12">
      <c r="C3" t="s">
        <v>231</v>
      </c>
      <c r="D3" s="125">
        <v>13831.08239999997</v>
      </c>
      <c r="E3" s="125">
        <v>16187.176299999996</v>
      </c>
      <c r="F3" s="125">
        <v>18185.503135580999</v>
      </c>
      <c r="G3" s="125">
        <v>15775.352999999981</v>
      </c>
      <c r="H3" s="125">
        <v>10917.000000000038</v>
      </c>
      <c r="I3" s="125">
        <v>17775.471720662877</v>
      </c>
      <c r="J3" s="125">
        <v>17881</v>
      </c>
      <c r="K3" s="6">
        <f>J3/$J$8</f>
        <v>0.34200409310865865</v>
      </c>
      <c r="L3" s="6">
        <f>J3/I3-1</f>
        <v>5.9367358006288118E-3</v>
      </c>
    </row>
    <row r="4" spans="3:12">
      <c r="C4" t="s">
        <v>232</v>
      </c>
      <c r="D4" s="125">
        <v>13913.45870000001</v>
      </c>
      <c r="E4" s="125">
        <v>15683.536800000018</v>
      </c>
      <c r="F4" s="125">
        <v>15032.472342570913</v>
      </c>
      <c r="G4" s="125">
        <v>16088.468499999999</v>
      </c>
      <c r="H4" s="125">
        <v>15672.000000000015</v>
      </c>
      <c r="I4" s="125">
        <v>19079.070803902508</v>
      </c>
      <c r="J4" s="125">
        <v>22509</v>
      </c>
      <c r="K4" s="6">
        <f>J4/$J$8</f>
        <v>0.43052234952087676</v>
      </c>
      <c r="L4" s="6">
        <f t="shared" ref="L4:L8" si="0">J4/I4-1</f>
        <v>0.17977443615314437</v>
      </c>
    </row>
    <row r="5" spans="3:12">
      <c r="C5" t="s">
        <v>233</v>
      </c>
      <c r="D5" s="125">
        <v>9552.1895000000131</v>
      </c>
      <c r="E5" s="125">
        <v>10796.876699999997</v>
      </c>
      <c r="F5" s="125">
        <v>8318.8207691239841</v>
      </c>
      <c r="G5" s="125">
        <v>8752.1476999999832</v>
      </c>
      <c r="H5" s="125">
        <v>12555.000000000002</v>
      </c>
      <c r="I5" s="125">
        <v>13715.396002143205</v>
      </c>
      <c r="J5" s="125">
        <v>8466</v>
      </c>
      <c r="K5" s="6">
        <f>J5/$J$8</f>
        <v>0.16192643880420021</v>
      </c>
      <c r="L5" s="6">
        <f t="shared" si="0"/>
        <v>-0.38273747264190694</v>
      </c>
    </row>
    <row r="6" spans="3:12">
      <c r="C6" t="s">
        <v>234</v>
      </c>
      <c r="D6" s="125">
        <v>4267.9005999999963</v>
      </c>
      <c r="E6" s="125">
        <v>3382.4538000000011</v>
      </c>
      <c r="F6" s="125">
        <v>4556.2037515059965</v>
      </c>
      <c r="G6" s="125">
        <v>2381.7707000000009</v>
      </c>
      <c r="H6" s="125">
        <v>6081</v>
      </c>
      <c r="I6" s="125">
        <v>4472.9242232599127</v>
      </c>
      <c r="J6" s="125">
        <v>3427</v>
      </c>
      <c r="K6" s="6">
        <f>J6/$J$8</f>
        <v>6.554711856626437E-2</v>
      </c>
      <c r="L6" s="6">
        <f t="shared" si="0"/>
        <v>-0.23383455007373954</v>
      </c>
    </row>
    <row r="7" spans="3:12">
      <c r="C7" t="s">
        <v>235</v>
      </c>
      <c r="D7" s="125">
        <v>4019.3683999999985</v>
      </c>
      <c r="E7" s="125"/>
      <c r="F7" s="125"/>
      <c r="G7" s="125"/>
      <c r="H7" s="125"/>
      <c r="I7" s="125"/>
      <c r="J7" s="125"/>
      <c r="K7" s="6"/>
      <c r="L7" s="6"/>
    </row>
    <row r="8" spans="3:12">
      <c r="C8" t="s">
        <v>55</v>
      </c>
      <c r="D8" s="125">
        <v>45583.999599999857</v>
      </c>
      <c r="E8" s="125">
        <v>46796.008900000117</v>
      </c>
      <c r="F8" s="125">
        <v>46092.999998782681</v>
      </c>
      <c r="G8" s="125">
        <v>42997.739899999964</v>
      </c>
      <c r="H8" s="125">
        <v>45224.999999999607</v>
      </c>
      <c r="I8" s="125">
        <f>SUM(I3:I7)</f>
        <v>55042.86274996851</v>
      </c>
      <c r="J8" s="125">
        <f>SUM(J3:J7)</f>
        <v>52283</v>
      </c>
      <c r="K8" s="6">
        <f>J8/$J$8</f>
        <v>1</v>
      </c>
      <c r="L8" s="6">
        <f t="shared" si="0"/>
        <v>-5.0140247292462803E-2</v>
      </c>
    </row>
    <row r="9" spans="3:12">
      <c r="C9" s="1095" t="s">
        <v>802</v>
      </c>
    </row>
  </sheetData>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P22"/>
  <sheetViews>
    <sheetView topLeftCell="C4" zoomScale="85" zoomScaleNormal="85" workbookViewId="0">
      <selection activeCell="C19" sqref="C19:K22"/>
    </sheetView>
  </sheetViews>
  <sheetFormatPr baseColWidth="10" defaultRowHeight="12.75"/>
  <cols>
    <col min="1" max="1" width="1.28515625" style="2" customWidth="1"/>
    <col min="2" max="2" width="1.28515625" style="14" customWidth="1"/>
    <col min="3" max="3" width="24.42578125" style="2143" customWidth="1"/>
    <col min="4" max="4" width="22.7109375" style="28" customWidth="1"/>
    <col min="5" max="6" width="10" style="2" bestFit="1" customWidth="1"/>
    <col min="7" max="7" width="10.42578125" style="2" bestFit="1" customWidth="1"/>
    <col min="8" max="8" width="11.28515625" style="2" bestFit="1" customWidth="1"/>
    <col min="9" max="10" width="10" style="2" bestFit="1" customWidth="1"/>
    <col min="11" max="11" width="11.28515625" style="2" bestFit="1" customWidth="1"/>
    <col min="12" max="12" width="11.28515625" style="2" customWidth="1"/>
    <col min="13" max="13" width="10" style="2" customWidth="1"/>
    <col min="14" max="14" width="13.140625" style="2023" hidden="1" customWidth="1"/>
    <col min="15" max="16" width="12.7109375" style="2" customWidth="1"/>
    <col min="17" max="16384" width="11.42578125" style="2"/>
  </cols>
  <sheetData>
    <row r="1" spans="3:16" ht="25.5">
      <c r="C1" s="2143" t="s">
        <v>100</v>
      </c>
    </row>
    <row r="3" spans="3:16" ht="25.5">
      <c r="C3" s="2143" t="s">
        <v>101</v>
      </c>
      <c r="E3" s="2144" t="s">
        <v>1</v>
      </c>
      <c r="F3" s="2145" t="s">
        <v>2</v>
      </c>
      <c r="G3" s="2145" t="s">
        <v>3</v>
      </c>
      <c r="H3" s="2145" t="s">
        <v>4</v>
      </c>
      <c r="I3" s="2145">
        <v>2012</v>
      </c>
      <c r="J3" s="2145">
        <v>2013</v>
      </c>
      <c r="K3" s="2145">
        <v>2014</v>
      </c>
      <c r="L3" s="2145">
        <v>2015</v>
      </c>
      <c r="M3" s="2146" t="s">
        <v>1229</v>
      </c>
      <c r="N3" s="2147">
        <v>2015</v>
      </c>
      <c r="O3" s="2371" t="s">
        <v>1228</v>
      </c>
      <c r="P3" s="2371"/>
    </row>
    <row r="4" spans="3:16" ht="25.5">
      <c r="E4" s="2148" t="s">
        <v>1</v>
      </c>
      <c r="F4" s="1200" t="s">
        <v>2</v>
      </c>
      <c r="G4" s="1200" t="s">
        <v>3</v>
      </c>
      <c r="H4" s="1200" t="s">
        <v>4</v>
      </c>
      <c r="I4" s="1200" t="s">
        <v>36</v>
      </c>
      <c r="J4" s="1200" t="s">
        <v>37</v>
      </c>
      <c r="K4" s="1200" t="s">
        <v>801</v>
      </c>
      <c r="L4" s="1200" t="s">
        <v>800</v>
      </c>
      <c r="M4" s="2146"/>
      <c r="N4" s="689" t="s">
        <v>1227</v>
      </c>
      <c r="O4" s="2371"/>
      <c r="P4" s="2371"/>
    </row>
    <row r="5" spans="3:16" ht="25.5">
      <c r="C5" s="2149" t="s">
        <v>87</v>
      </c>
      <c r="D5" s="2150" t="s">
        <v>87</v>
      </c>
      <c r="E5" s="4">
        <v>6685.6864000000141</v>
      </c>
      <c r="F5" s="4">
        <v>8671.939399999992</v>
      </c>
      <c r="G5" s="4">
        <v>13814.049797596965</v>
      </c>
      <c r="H5" s="4">
        <v>11270.568300000012</v>
      </c>
      <c r="I5" s="4">
        <v>12734.583781630261</v>
      </c>
      <c r="J5" s="4">
        <v>20514.59729052132</v>
      </c>
      <c r="K5" s="2139">
        <v>18484.630589999968</v>
      </c>
      <c r="L5" s="2139">
        <v>14582.115569999949</v>
      </c>
      <c r="M5" s="2161">
        <f>L5/K5-1</f>
        <v>-0.21112215367242704</v>
      </c>
      <c r="N5" s="2162">
        <f t="shared" ref="N5:N18" si="0">L5/$L$18</f>
        <v>0.30896932164838087</v>
      </c>
      <c r="O5" s="2172">
        <f>L5/$L$18</f>
        <v>0.30896932164838087</v>
      </c>
      <c r="P5" s="2156">
        <f>O5</f>
        <v>0.30896932164838087</v>
      </c>
    </row>
    <row r="6" spans="3:16">
      <c r="C6" s="2149" t="s">
        <v>86</v>
      </c>
      <c r="D6" s="2150" t="s">
        <v>86</v>
      </c>
      <c r="E6" s="4">
        <v>18599.029899999994</v>
      </c>
      <c r="F6" s="4">
        <v>21591.399099999966</v>
      </c>
      <c r="G6" s="4">
        <v>19299.052366580272</v>
      </c>
      <c r="H6" s="4">
        <v>15854.946100000025</v>
      </c>
      <c r="I6" s="4">
        <v>11685.96936968867</v>
      </c>
      <c r="J6" s="4">
        <v>16247.094692138864</v>
      </c>
      <c r="K6" s="2140">
        <v>19408.13392900004</v>
      </c>
      <c r="L6" s="2140">
        <v>23203.928379999987</v>
      </c>
      <c r="M6" s="2161">
        <f t="shared" ref="M6:M18" si="1">L6/K6-1</f>
        <v>0.195577507084707</v>
      </c>
      <c r="N6" s="2162">
        <f t="shared" si="0"/>
        <v>0.49165033542154496</v>
      </c>
      <c r="O6" s="2172">
        <f t="shared" ref="O6:O17" si="2">L6/$L$18</f>
        <v>0.49165033542154496</v>
      </c>
      <c r="P6" s="2156">
        <f>O6</f>
        <v>0.49165033542154496</v>
      </c>
    </row>
    <row r="7" spans="3:16">
      <c r="C7" s="2151" t="s">
        <v>88</v>
      </c>
      <c r="D7" s="2152" t="s">
        <v>106</v>
      </c>
      <c r="E7" s="4">
        <v>3755.5793999999978</v>
      </c>
      <c r="F7" s="4">
        <v>5804.1046000000006</v>
      </c>
      <c r="G7" s="4">
        <v>4066.9811061119908</v>
      </c>
      <c r="H7" s="4">
        <v>5377.2943999999916</v>
      </c>
      <c r="I7" s="4">
        <v>6945.8813039114229</v>
      </c>
      <c r="J7" s="4">
        <v>7527.4618692054491</v>
      </c>
      <c r="K7" s="2140">
        <v>5941.8221759999933</v>
      </c>
      <c r="L7" s="2140">
        <v>4632.1667999999963</v>
      </c>
      <c r="M7" s="2161">
        <f t="shared" si="1"/>
        <v>-0.22041308830983075</v>
      </c>
      <c r="N7" s="2162">
        <f t="shared" si="0"/>
        <v>9.8147448296362308E-2</v>
      </c>
      <c r="O7" s="2173">
        <f t="shared" si="2"/>
        <v>9.8147448296362308E-2</v>
      </c>
      <c r="P7" s="2157">
        <f>SUM(O7:O10)</f>
        <v>0.14763681509898588</v>
      </c>
    </row>
    <row r="8" spans="3:16" ht="25.5">
      <c r="C8" s="2151" t="s">
        <v>1230</v>
      </c>
      <c r="D8" s="2152"/>
      <c r="E8" s="4">
        <v>2195.2924999999996</v>
      </c>
      <c r="F8" s="4">
        <v>2529.1841000000004</v>
      </c>
      <c r="G8" s="4">
        <v>1310.7552781610018</v>
      </c>
      <c r="H8" s="4">
        <v>1916.6378999999999</v>
      </c>
      <c r="I8" s="4">
        <v>3350.6242469731073</v>
      </c>
      <c r="J8" s="4">
        <v>3978.2547799631307</v>
      </c>
      <c r="K8" s="2140">
        <v>3434.4950699999981</v>
      </c>
      <c r="L8" s="2140">
        <v>1229.5067799999997</v>
      </c>
      <c r="M8" s="2161">
        <f t="shared" si="1"/>
        <v>-0.64201236136874107</v>
      </c>
      <c r="N8" s="2162">
        <f t="shared" si="0"/>
        <v>2.6051081131205592E-2</v>
      </c>
      <c r="O8" s="2173">
        <f t="shared" si="2"/>
        <v>2.6051081131205592E-2</v>
      </c>
      <c r="P8" s="2157"/>
    </row>
    <row r="9" spans="3:16" ht="25.5">
      <c r="C9" s="2151" t="s">
        <v>104</v>
      </c>
      <c r="D9" s="2152"/>
      <c r="E9" s="4">
        <v>6039.7454000000107</v>
      </c>
      <c r="F9" s="4">
        <v>485.97739999999999</v>
      </c>
      <c r="G9" s="4">
        <v>2071.0954591760042</v>
      </c>
      <c r="H9" s="4">
        <v>2049.5744</v>
      </c>
      <c r="I9" s="4">
        <v>3062.664985723135</v>
      </c>
      <c r="J9" s="4">
        <v>1979.9713282736864</v>
      </c>
      <c r="K9" s="2140">
        <v>1254.1661980000003</v>
      </c>
      <c r="L9" s="2140">
        <v>1013.3860500000001</v>
      </c>
      <c r="M9" s="2161">
        <f t="shared" si="1"/>
        <v>-0.19198424290494254</v>
      </c>
      <c r="N9" s="2162">
        <f t="shared" si="0"/>
        <v>2.1471863868682346E-2</v>
      </c>
      <c r="O9" s="2173">
        <f t="shared" si="2"/>
        <v>2.1471863868682346E-2</v>
      </c>
      <c r="P9" s="2157"/>
    </row>
    <row r="10" spans="3:16">
      <c r="C10" s="2151" t="s">
        <v>91</v>
      </c>
      <c r="D10" s="2152"/>
      <c r="E10" s="4">
        <v>2526.0281999999984</v>
      </c>
      <c r="F10" s="4">
        <v>2782.2850000000012</v>
      </c>
      <c r="G10" s="4">
        <v>2245.0408197939973</v>
      </c>
      <c r="H10" s="4">
        <v>1021.1430000000001</v>
      </c>
      <c r="I10" s="4">
        <v>1317.1319469792645</v>
      </c>
      <c r="J10" s="4">
        <v>1525.7935509627464</v>
      </c>
      <c r="K10" s="2140">
        <v>1043.6701149999999</v>
      </c>
      <c r="L10" s="2140">
        <v>92.807240000000007</v>
      </c>
      <c r="M10" s="2161">
        <f t="shared" si="1"/>
        <v>-0.91107607790417566</v>
      </c>
      <c r="N10" s="2162">
        <f t="shared" si="0"/>
        <v>1.9664218027356218E-3</v>
      </c>
      <c r="O10" s="2173">
        <f t="shared" si="2"/>
        <v>1.9664218027356218E-3</v>
      </c>
      <c r="P10" s="2157"/>
    </row>
    <row r="11" spans="3:16">
      <c r="C11" s="2149" t="s">
        <v>103</v>
      </c>
      <c r="D11" s="2150" t="s">
        <v>103</v>
      </c>
      <c r="E11" s="4">
        <v>2908.9277999999977</v>
      </c>
      <c r="F11" s="4">
        <v>949.16560000000027</v>
      </c>
      <c r="G11" s="4">
        <v>824.50613755300014</v>
      </c>
      <c r="H11" s="4">
        <v>735.46170000000006</v>
      </c>
      <c r="I11" s="4">
        <v>299.12180513230919</v>
      </c>
      <c r="J11" s="4">
        <v>475.12098997040994</v>
      </c>
      <c r="K11" s="2140">
        <v>279.54754600000001</v>
      </c>
      <c r="L11" s="2140">
        <v>342.61894000000001</v>
      </c>
      <c r="M11" s="2161">
        <f t="shared" si="1"/>
        <v>0.22561955882810714</v>
      </c>
      <c r="N11" s="2162">
        <f t="shared" si="0"/>
        <v>7.259491324665703E-3</v>
      </c>
      <c r="O11" s="2172">
        <f t="shared" si="2"/>
        <v>7.259491324665703E-3</v>
      </c>
      <c r="P11" s="2156">
        <f>O11</f>
        <v>7.259491324665703E-3</v>
      </c>
    </row>
    <row r="12" spans="3:16">
      <c r="C12" s="2149" t="s">
        <v>105</v>
      </c>
      <c r="D12" s="2158" t="s">
        <v>54</v>
      </c>
      <c r="E12" s="4"/>
      <c r="F12" s="4">
        <v>454.88379999999995</v>
      </c>
      <c r="G12" s="4">
        <v>282.88467818999999</v>
      </c>
      <c r="H12" s="4">
        <v>905.04370000000017</v>
      </c>
      <c r="I12" s="4">
        <v>427.78181805599701</v>
      </c>
      <c r="J12" s="4">
        <v>433.27247050335285</v>
      </c>
      <c r="K12" s="2140">
        <v>429.73559699999993</v>
      </c>
      <c r="L12" s="2140">
        <v>216.55100000000002</v>
      </c>
      <c r="M12" s="2161">
        <f t="shared" si="1"/>
        <v>-0.49608316948432818</v>
      </c>
      <c r="N12" s="2162">
        <f t="shared" si="0"/>
        <v>4.5883339252864499E-3</v>
      </c>
      <c r="O12" s="2174">
        <f t="shared" si="2"/>
        <v>4.5883339252864499E-3</v>
      </c>
      <c r="P12" s="2159">
        <f>SUM(O12:O17)</f>
        <v>4.4484036506428487E-2</v>
      </c>
    </row>
    <row r="13" spans="3:16">
      <c r="C13" s="2149" t="s">
        <v>102</v>
      </c>
      <c r="D13" s="2158"/>
      <c r="E13" s="4">
        <v>285.65350000000001</v>
      </c>
      <c r="F13" s="4">
        <v>267.8854</v>
      </c>
      <c r="G13" s="4">
        <v>663.06366429000013</v>
      </c>
      <c r="H13" s="4">
        <v>360.35699999999997</v>
      </c>
      <c r="I13" s="4">
        <v>303.52209317228801</v>
      </c>
      <c r="J13" s="4">
        <v>419.48058144640879</v>
      </c>
      <c r="K13" s="2140">
        <v>389.499776</v>
      </c>
      <c r="L13" s="2140">
        <v>1062.7846100000002</v>
      </c>
      <c r="M13" s="2161">
        <f t="shared" si="1"/>
        <v>1.7285885011651461</v>
      </c>
      <c r="N13" s="2162">
        <f t="shared" si="0"/>
        <v>2.2518532268774233E-2</v>
      </c>
      <c r="O13" s="2174">
        <f t="shared" si="2"/>
        <v>2.2518532268774233E-2</v>
      </c>
      <c r="P13" s="2159"/>
    </row>
    <row r="14" spans="3:16">
      <c r="C14" s="2149" t="s">
        <v>92</v>
      </c>
      <c r="D14" s="2158"/>
      <c r="E14" s="4"/>
      <c r="F14" s="4">
        <v>277.05889999999999</v>
      </c>
      <c r="G14" s="4">
        <v>445.81000753899991</v>
      </c>
      <c r="H14" s="4">
        <v>534.32530000000008</v>
      </c>
      <c r="I14" s="4">
        <v>954.0830857913669</v>
      </c>
      <c r="J14" s="4">
        <v>202.6934082046985</v>
      </c>
      <c r="K14" s="2140">
        <v>335.62633199999999</v>
      </c>
      <c r="L14" s="2140">
        <v>312.58907999999997</v>
      </c>
      <c r="M14" s="2161">
        <f t="shared" si="1"/>
        <v>-6.8639584572285695E-2</v>
      </c>
      <c r="N14" s="2162">
        <f t="shared" si="0"/>
        <v>6.6232115318704595E-3</v>
      </c>
      <c r="O14" s="2174">
        <f t="shared" si="2"/>
        <v>6.6232115318704595E-3</v>
      </c>
      <c r="P14" s="2159"/>
    </row>
    <row r="15" spans="3:16">
      <c r="C15" s="2153" t="s">
        <v>1226</v>
      </c>
      <c r="D15" s="2158"/>
      <c r="E15" s="4"/>
      <c r="F15" s="4"/>
      <c r="G15" s="4"/>
      <c r="H15" s="4"/>
      <c r="I15" s="4"/>
      <c r="J15" s="4"/>
      <c r="K15" s="2141"/>
      <c r="L15" s="2141">
        <v>507.54382000000004</v>
      </c>
      <c r="M15" s="2161">
        <v>1</v>
      </c>
      <c r="N15" s="2162">
        <f t="shared" si="0"/>
        <v>1.075395878049734E-2</v>
      </c>
      <c r="O15" s="2174">
        <f t="shared" si="2"/>
        <v>1.075395878049734E-2</v>
      </c>
      <c r="P15" s="2159"/>
    </row>
    <row r="16" spans="3:16">
      <c r="C16" s="2149" t="s">
        <v>80</v>
      </c>
      <c r="D16" s="2158"/>
      <c r="E16" s="4"/>
      <c r="F16" s="4"/>
      <c r="G16" s="4"/>
      <c r="H16" s="4"/>
      <c r="I16" s="4"/>
      <c r="J16" s="4">
        <v>115.38666666666671</v>
      </c>
      <c r="K16" s="4"/>
      <c r="L16" s="4"/>
      <c r="M16" s="2161" t="s">
        <v>981</v>
      </c>
      <c r="N16" s="2162">
        <f t="shared" si="0"/>
        <v>0</v>
      </c>
      <c r="O16" s="2174">
        <f t="shared" si="2"/>
        <v>0</v>
      </c>
      <c r="P16" s="2159"/>
    </row>
    <row r="17" spans="3:16" ht="13.5" thickBot="1">
      <c r="C17" s="2149" t="s">
        <v>54</v>
      </c>
      <c r="D17" s="2158"/>
      <c r="E17" s="4">
        <v>2588.0564999999992</v>
      </c>
      <c r="F17" s="4">
        <v>2982.1256000000012</v>
      </c>
      <c r="G17" s="4">
        <v>1069.7606837900003</v>
      </c>
      <c r="H17" s="4">
        <v>2971.9029</v>
      </c>
      <c r="I17" s="4">
        <v>4057.6247241568631</v>
      </c>
      <c r="J17" s="4">
        <v>1623.7351221117196</v>
      </c>
      <c r="K17" s="2142">
        <v>1281.6725959999999</v>
      </c>
      <c r="L17" s="2142"/>
      <c r="M17" s="2163" t="s">
        <v>981</v>
      </c>
      <c r="N17" s="2164">
        <f t="shared" si="0"/>
        <v>0</v>
      </c>
      <c r="O17" s="2175">
        <f t="shared" si="2"/>
        <v>0</v>
      </c>
      <c r="P17" s="2160"/>
    </row>
    <row r="18" spans="3:16" ht="13.5" thickBot="1">
      <c r="C18" s="2154" t="s">
        <v>55</v>
      </c>
      <c r="D18" s="2155" t="s">
        <v>55</v>
      </c>
      <c r="E18" s="2138">
        <v>45583.999599999857</v>
      </c>
      <c r="F18" s="2138">
        <v>46796.008900000117</v>
      </c>
      <c r="G18" s="2138">
        <v>46092.999998783271</v>
      </c>
      <c r="H18" s="2138">
        <v>42997.254700000252</v>
      </c>
      <c r="I18" s="2138">
        <v>45224.999999999709</v>
      </c>
      <c r="J18" s="2138">
        <v>55042.86274996835</v>
      </c>
      <c r="K18" s="2138">
        <f>SUM(K5:K17)</f>
        <v>52282.999924999989</v>
      </c>
      <c r="L18" s="2138">
        <v>47195.998269999654</v>
      </c>
      <c r="M18" s="2165">
        <f t="shared" si="1"/>
        <v>-9.7297432478963386E-2</v>
      </c>
      <c r="N18" s="2166">
        <f t="shared" si="0"/>
        <v>1</v>
      </c>
      <c r="O18" s="2167">
        <f t="shared" ref="O18" si="3">K18/$K$18</f>
        <v>1</v>
      </c>
      <c r="P18" s="2168">
        <f>O18</f>
        <v>1</v>
      </c>
    </row>
    <row r="19" spans="3:16">
      <c r="C19" s="2169" t="s">
        <v>983</v>
      </c>
      <c r="D19" s="2"/>
    </row>
    <row r="20" spans="3:16">
      <c r="C20" s="2"/>
      <c r="D20" s="2"/>
    </row>
    <row r="21" spans="3:16">
      <c r="C21" s="2170" t="s">
        <v>1219</v>
      </c>
      <c r="D21" s="2171"/>
      <c r="E21" s="115"/>
      <c r="F21" s="115"/>
      <c r="G21" s="115"/>
      <c r="H21" s="115"/>
      <c r="I21" s="115"/>
      <c r="J21" s="115"/>
      <c r="K21" s="115"/>
    </row>
    <row r="22" spans="3:16">
      <c r="C22" s="2372" t="s">
        <v>1225</v>
      </c>
      <c r="D22" s="2372"/>
      <c r="E22" s="2372"/>
      <c r="F22" s="2372"/>
      <c r="G22" s="2372"/>
      <c r="H22" s="2372"/>
      <c r="I22" s="2372"/>
      <c r="J22" s="2372"/>
      <c r="K22" s="2372"/>
    </row>
  </sheetData>
  <sortState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K10"/>
  <sheetViews>
    <sheetView topLeftCell="A4" workbookViewId="0">
      <selection activeCell="O23" sqref="O23"/>
    </sheetView>
  </sheetViews>
  <sheetFormatPr baseColWidth="10" defaultRowHeight="15"/>
  <cols>
    <col min="1" max="1" width="2" bestFit="1" customWidth="1"/>
    <col min="2" max="2" width="2.42578125" customWidth="1"/>
    <col min="3" max="3" width="23.5703125" style="2" customWidth="1"/>
    <col min="4" max="8" width="11.5703125" bestFit="1" customWidth="1"/>
    <col min="9" max="9" width="12.7109375" bestFit="1" customWidth="1"/>
    <col min="10" max="11" width="12.7109375" customWidth="1"/>
  </cols>
  <sheetData>
    <row r="1" spans="1:11" ht="34.5" customHeight="1">
      <c r="A1" s="2373" t="s">
        <v>107</v>
      </c>
      <c r="B1" s="2373"/>
      <c r="C1" s="2373"/>
      <c r="D1" s="2373"/>
      <c r="E1" s="2373"/>
      <c r="F1" s="2373"/>
      <c r="G1" s="2373"/>
      <c r="H1" s="2373"/>
      <c r="I1" s="2373"/>
      <c r="J1" s="2373"/>
      <c r="K1" s="2373"/>
    </row>
    <row r="3" spans="1:11">
      <c r="C3" s="2" t="s">
        <v>108</v>
      </c>
    </row>
    <row r="5" spans="1:11" ht="24.75">
      <c r="A5">
        <v>7</v>
      </c>
      <c r="C5" s="2" t="s">
        <v>109</v>
      </c>
      <c r="D5" t="s">
        <v>1</v>
      </c>
      <c r="E5" t="s">
        <v>2</v>
      </c>
      <c r="F5" t="s">
        <v>3</v>
      </c>
      <c r="G5" t="s">
        <v>4</v>
      </c>
      <c r="H5">
        <v>2012</v>
      </c>
      <c r="I5">
        <v>2013</v>
      </c>
      <c r="J5">
        <v>2014</v>
      </c>
      <c r="K5" s="129" t="s">
        <v>777</v>
      </c>
    </row>
    <row r="6" spans="1:11">
      <c r="D6" t="s">
        <v>1</v>
      </c>
      <c r="E6" t="s">
        <v>2</v>
      </c>
      <c r="F6" t="s">
        <v>3</v>
      </c>
      <c r="G6" t="s">
        <v>4</v>
      </c>
      <c r="H6" t="s">
        <v>36</v>
      </c>
      <c r="I6" t="s">
        <v>37</v>
      </c>
      <c r="J6" t="s">
        <v>801</v>
      </c>
    </row>
    <row r="7" spans="1:11" ht="17.25">
      <c r="C7" s="2" t="s">
        <v>110</v>
      </c>
      <c r="D7" s="125">
        <v>10160.102100000009</v>
      </c>
      <c r="E7" s="125">
        <v>9809.1309999999939</v>
      </c>
      <c r="F7" s="125">
        <v>9044.4428706999734</v>
      </c>
      <c r="G7" s="125">
        <v>9533.4457999999904</v>
      </c>
      <c r="H7" s="125">
        <v>11287.702425944528</v>
      </c>
      <c r="I7" s="125">
        <v>7467.0033703230229</v>
      </c>
      <c r="J7" s="1201">
        <v>7095.6254519999993</v>
      </c>
      <c r="K7" s="6">
        <f>J7/$J$10</f>
        <v>0.13571572905492613</v>
      </c>
    </row>
    <row r="8" spans="1:11" ht="17.25">
      <c r="C8" s="2" t="s">
        <v>111</v>
      </c>
      <c r="D8" s="125">
        <v>35423.897499999992</v>
      </c>
      <c r="E8" s="125">
        <v>36986.877899999767</v>
      </c>
      <c r="F8" s="125">
        <v>37048.557128082663</v>
      </c>
      <c r="G8" s="125">
        <v>33463.808899999982</v>
      </c>
      <c r="H8" s="125">
        <v>33937.297574055359</v>
      </c>
      <c r="I8" s="125">
        <v>47358.842842848804</v>
      </c>
      <c r="J8" s="1201">
        <v>45187.374472999829</v>
      </c>
      <c r="K8" s="6">
        <f t="shared" ref="K8:K10" si="0">J8/$J$10</f>
        <v>0.86428427094507387</v>
      </c>
    </row>
    <row r="9" spans="1:11">
      <c r="C9" s="2" t="s">
        <v>80</v>
      </c>
      <c r="D9" s="125"/>
      <c r="E9" s="125"/>
      <c r="F9" s="125"/>
      <c r="G9" s="125"/>
      <c r="H9" s="125"/>
      <c r="I9" s="125">
        <v>217.01653679653688</v>
      </c>
      <c r="J9" s="125">
        <v>0</v>
      </c>
      <c r="K9" s="6">
        <f t="shared" si="0"/>
        <v>0</v>
      </c>
    </row>
    <row r="10" spans="1:11">
      <c r="C10" s="2" t="s">
        <v>55</v>
      </c>
      <c r="D10" s="125">
        <v>45583.999599999857</v>
      </c>
      <c r="E10" s="125">
        <v>46796.008900000117</v>
      </c>
      <c r="F10" s="125">
        <v>46092.999998782681</v>
      </c>
      <c r="G10" s="125">
        <v>42997.254700000252</v>
      </c>
      <c r="H10" s="125">
        <v>45224.999999999607</v>
      </c>
      <c r="I10" s="125">
        <v>55042.86274996835</v>
      </c>
      <c r="J10" s="125">
        <f>SUM(J7:J9)</f>
        <v>52282.999924999829</v>
      </c>
      <c r="K10" s="6">
        <f t="shared" si="0"/>
        <v>1</v>
      </c>
    </row>
  </sheetData>
  <mergeCells count="1">
    <mergeCell ref="A1:K1"/>
  </mergeCell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O35"/>
  <sheetViews>
    <sheetView topLeftCell="A18" workbookViewId="0">
      <selection activeCell="C32" sqref="C32:K35"/>
    </sheetView>
  </sheetViews>
  <sheetFormatPr baseColWidth="10" defaultRowHeight="15"/>
  <cols>
    <col min="1" max="1" width="2" bestFit="1" customWidth="1"/>
    <col min="2" max="2" width="1.85546875" customWidth="1"/>
    <col min="3" max="3" width="23" customWidth="1"/>
    <col min="4" max="9" width="12.42578125" bestFit="1" customWidth="1"/>
    <col min="10" max="11" width="12.42578125" customWidth="1"/>
  </cols>
  <sheetData>
    <row r="1" spans="1:15" hidden="1">
      <c r="A1" s="16">
        <v>6</v>
      </c>
      <c r="B1" s="17"/>
      <c r="C1" s="16" t="s">
        <v>112</v>
      </c>
      <c r="D1" s="16"/>
      <c r="E1" s="16"/>
      <c r="F1" s="16"/>
      <c r="G1" s="16"/>
      <c r="H1" s="16"/>
      <c r="I1" s="16"/>
      <c r="J1" s="16"/>
      <c r="K1" s="16"/>
      <c r="L1" s="16"/>
      <c r="M1" s="16"/>
      <c r="N1" s="16"/>
    </row>
    <row r="2" spans="1:15" hidden="1">
      <c r="A2" s="18"/>
      <c r="B2" s="18"/>
      <c r="C2" s="18"/>
      <c r="D2" s="18"/>
      <c r="E2" s="18"/>
      <c r="F2" s="18"/>
      <c r="G2" s="18"/>
      <c r="H2" s="18"/>
      <c r="I2" s="18"/>
      <c r="J2" s="18"/>
      <c r="K2" s="18"/>
      <c r="L2" s="18"/>
      <c r="M2" s="18"/>
      <c r="N2" s="18"/>
    </row>
    <row r="3" spans="1:15" ht="36" hidden="1">
      <c r="A3" s="18"/>
      <c r="B3" s="18"/>
      <c r="C3" s="19" t="s">
        <v>113</v>
      </c>
      <c r="D3" s="20" t="s">
        <v>86</v>
      </c>
      <c r="E3" s="21" t="s">
        <v>87</v>
      </c>
      <c r="F3" s="21" t="s">
        <v>88</v>
      </c>
      <c r="G3" s="21" t="s">
        <v>89</v>
      </c>
      <c r="H3" s="21" t="s">
        <v>90</v>
      </c>
      <c r="I3" s="21" t="s">
        <v>91</v>
      </c>
      <c r="J3" s="21"/>
      <c r="K3" s="21"/>
      <c r="L3" s="21" t="s">
        <v>92</v>
      </c>
      <c r="M3" s="22" t="s">
        <v>54</v>
      </c>
      <c r="N3" s="22" t="s">
        <v>93</v>
      </c>
      <c r="O3" s="130" t="s">
        <v>229</v>
      </c>
    </row>
    <row r="4" spans="1:15" hidden="1">
      <c r="A4" s="18"/>
      <c r="B4" s="18"/>
      <c r="C4" s="23"/>
      <c r="D4" s="24"/>
      <c r="E4" s="25"/>
      <c r="F4" s="35"/>
      <c r="G4" s="35"/>
      <c r="H4" s="35"/>
      <c r="I4" s="35"/>
      <c r="J4" s="35"/>
      <c r="K4" s="35"/>
      <c r="L4" s="35"/>
      <c r="M4" s="25"/>
      <c r="N4" s="25"/>
    </row>
    <row r="5" spans="1:15" hidden="1">
      <c r="A5" s="18"/>
      <c r="B5" s="18"/>
      <c r="C5" s="26" t="s">
        <v>114</v>
      </c>
      <c r="D5" s="36">
        <v>10941.030343302691</v>
      </c>
      <c r="E5" s="37">
        <v>4807.0085114129624</v>
      </c>
      <c r="F5" s="37">
        <v>5704.5177102921916</v>
      </c>
      <c r="G5" s="37">
        <v>2455.5630891757201</v>
      </c>
      <c r="H5" s="37">
        <v>1180.7335092196688</v>
      </c>
      <c r="I5" s="37">
        <v>970.63708631628117</v>
      </c>
      <c r="J5" s="37"/>
      <c r="K5" s="37"/>
      <c r="L5" s="37">
        <v>99.682117882117893</v>
      </c>
      <c r="M5" s="37">
        <v>1072.0131126062963</v>
      </c>
      <c r="N5" s="37">
        <v>27303.945480207931</v>
      </c>
      <c r="O5" s="6">
        <f t="shared" ref="O5:O15" si="0">N5/$N$15</f>
        <v>0.46750125655194202</v>
      </c>
    </row>
    <row r="6" spans="1:15" hidden="1">
      <c r="A6" s="18"/>
      <c r="B6" s="18"/>
      <c r="C6" s="26" t="s">
        <v>118</v>
      </c>
      <c r="D6" s="36">
        <v>3193.381450694033</v>
      </c>
      <c r="E6" s="37">
        <v>12164.500714857999</v>
      </c>
      <c r="F6" s="37">
        <v>639.04736487703121</v>
      </c>
      <c r="G6" s="37">
        <v>276.90402742803371</v>
      </c>
      <c r="H6" s="37">
        <v>287.84288681718971</v>
      </c>
      <c r="I6" s="37">
        <v>45.668686868686905</v>
      </c>
      <c r="J6" s="37"/>
      <c r="K6" s="37"/>
      <c r="L6" s="37">
        <v>0</v>
      </c>
      <c r="M6" s="37">
        <v>1051.9462282510597</v>
      </c>
      <c r="N6" s="37">
        <v>17659.291359794035</v>
      </c>
      <c r="O6" s="6">
        <f t="shared" si="0"/>
        <v>0.3023643929594344</v>
      </c>
    </row>
    <row r="7" spans="1:15" hidden="1">
      <c r="A7" s="18"/>
      <c r="B7" s="18"/>
      <c r="C7" s="26" t="s">
        <v>119</v>
      </c>
      <c r="D7" s="36">
        <v>1360.1425704145179</v>
      </c>
      <c r="E7" s="37">
        <v>3416.2398345655374</v>
      </c>
      <c r="F7" s="37">
        <v>720.99675140997454</v>
      </c>
      <c r="G7" s="37">
        <v>772.70203650576423</v>
      </c>
      <c r="H7" s="37">
        <v>158.72992759703908</v>
      </c>
      <c r="I7" s="39">
        <v>109.35000000000001</v>
      </c>
      <c r="J7" s="39"/>
      <c r="K7" s="39"/>
      <c r="L7" s="37">
        <v>102.84421715184889</v>
      </c>
      <c r="M7" s="37">
        <v>611.37744101399448</v>
      </c>
      <c r="N7" s="37">
        <v>7252.3827786586771</v>
      </c>
      <c r="O7" s="6">
        <f t="shared" si="0"/>
        <v>0.12417612188964773</v>
      </c>
    </row>
    <row r="8" spans="1:15" hidden="1">
      <c r="A8" s="18"/>
      <c r="B8" s="18"/>
      <c r="C8" s="26" t="s">
        <v>115</v>
      </c>
      <c r="D8" s="36">
        <v>321.73693854482332</v>
      </c>
      <c r="E8" s="37">
        <v>795.39001240589926</v>
      </c>
      <c r="F8" s="37">
        <v>91.343408327394911</v>
      </c>
      <c r="G8" s="37">
        <v>174.7277167091996</v>
      </c>
      <c r="H8" s="37">
        <v>180.4982956701742</v>
      </c>
      <c r="I8" s="37">
        <v>109.35000000000001</v>
      </c>
      <c r="J8" s="37"/>
      <c r="K8" s="37"/>
      <c r="L8" s="37">
        <v>38.85</v>
      </c>
      <c r="M8" s="37">
        <v>24.710526315789501</v>
      </c>
      <c r="N8" s="37">
        <v>1736.6068979732806</v>
      </c>
      <c r="O8" s="6">
        <f t="shared" si="0"/>
        <v>2.973438060546172E-2</v>
      </c>
    </row>
    <row r="9" spans="1:15" hidden="1">
      <c r="A9" s="18"/>
      <c r="B9" s="18"/>
      <c r="C9" s="26" t="s">
        <v>116</v>
      </c>
      <c r="D9" s="36">
        <v>420.29333118387729</v>
      </c>
      <c r="E9" s="37">
        <v>209.94570460704608</v>
      </c>
      <c r="F9" s="37">
        <v>116.74213836477981</v>
      </c>
      <c r="G9" s="37">
        <v>0</v>
      </c>
      <c r="H9" s="37">
        <v>0</v>
      </c>
      <c r="I9" s="37">
        <v>72.760000000000005</v>
      </c>
      <c r="J9" s="37"/>
      <c r="K9" s="37"/>
      <c r="L9" s="37">
        <v>0</v>
      </c>
      <c r="M9" s="37">
        <v>0</v>
      </c>
      <c r="N9" s="37">
        <v>819.74117415570322</v>
      </c>
      <c r="O9" s="6">
        <f t="shared" si="0"/>
        <v>1.4035701515846901E-2</v>
      </c>
    </row>
    <row r="10" spans="1:15" hidden="1">
      <c r="A10" s="18"/>
      <c r="B10" s="18"/>
      <c r="C10" s="26" t="s">
        <v>117</v>
      </c>
      <c r="D10" s="38">
        <v>69.333047455688998</v>
      </c>
      <c r="E10" s="37">
        <v>106.3353535353536</v>
      </c>
      <c r="F10" s="37">
        <v>110.7627257292792</v>
      </c>
      <c r="G10" s="37">
        <v>191.6209039548026</v>
      </c>
      <c r="H10" s="37">
        <v>103.1696969696969</v>
      </c>
      <c r="I10" s="37">
        <v>0</v>
      </c>
      <c r="J10" s="37"/>
      <c r="K10" s="37"/>
      <c r="L10" s="37">
        <v>0</v>
      </c>
      <c r="M10" s="37">
        <v>36.4166666666667</v>
      </c>
      <c r="N10" s="37">
        <v>617.63839431148801</v>
      </c>
      <c r="O10" s="6">
        <f t="shared" si="0"/>
        <v>1.0575274758171892E-2</v>
      </c>
    </row>
    <row r="11" spans="1:15" hidden="1">
      <c r="A11" s="18"/>
      <c r="B11" s="18"/>
      <c r="C11" s="26" t="s">
        <v>120</v>
      </c>
      <c r="D11" s="36">
        <v>49.714285714285701</v>
      </c>
      <c r="E11" s="39">
        <v>65.358333333333306</v>
      </c>
      <c r="F11" s="37">
        <v>155.22582820435198</v>
      </c>
      <c r="G11" s="37">
        <v>250.3903395229419</v>
      </c>
      <c r="H11" s="37">
        <v>0</v>
      </c>
      <c r="I11" s="37">
        <v>23.7777777777778</v>
      </c>
      <c r="J11" s="37"/>
      <c r="K11" s="37"/>
      <c r="L11" s="39">
        <v>0</v>
      </c>
      <c r="M11" s="37">
        <v>0</v>
      </c>
      <c r="N11" s="37">
        <v>544.46656455269067</v>
      </c>
      <c r="O11" s="6">
        <f t="shared" si="0"/>
        <v>9.3224183758868068E-3</v>
      </c>
    </row>
    <row r="12" spans="1:15" hidden="1">
      <c r="A12" s="18"/>
      <c r="B12" s="18"/>
      <c r="C12" s="26" t="s">
        <v>121</v>
      </c>
      <c r="D12" s="36">
        <v>0</v>
      </c>
      <c r="E12" s="37">
        <v>36.772727272727302</v>
      </c>
      <c r="F12" s="37">
        <v>0</v>
      </c>
      <c r="G12" s="39">
        <v>0</v>
      </c>
      <c r="H12" s="37">
        <v>0</v>
      </c>
      <c r="I12" s="39">
        <v>194.25</v>
      </c>
      <c r="J12" s="39"/>
      <c r="K12" s="39"/>
      <c r="L12" s="39">
        <v>0</v>
      </c>
      <c r="M12" s="37">
        <v>0</v>
      </c>
      <c r="N12" s="37">
        <v>231.02272727272731</v>
      </c>
      <c r="O12" s="6">
        <f t="shared" si="0"/>
        <v>3.955597383182078E-3</v>
      </c>
    </row>
    <row r="13" spans="1:15" hidden="1">
      <c r="A13" s="18"/>
      <c r="B13" s="18"/>
      <c r="C13" s="26" t="s">
        <v>54</v>
      </c>
      <c r="D13" s="36">
        <v>0</v>
      </c>
      <c r="E13" s="37">
        <v>39.391666666666701</v>
      </c>
      <c r="F13" s="37">
        <v>373.66550007212805</v>
      </c>
      <c r="G13" s="37">
        <v>40.4444444444444</v>
      </c>
      <c r="H13" s="37">
        <v>62.511111111111099</v>
      </c>
      <c r="I13" s="37">
        <v>0</v>
      </c>
      <c r="J13" s="37"/>
      <c r="K13" s="37"/>
      <c r="L13" s="37">
        <v>0</v>
      </c>
      <c r="M13" s="37">
        <v>263.54870402134549</v>
      </c>
      <c r="N13" s="37">
        <v>779.56142631569583</v>
      </c>
      <c r="O13" s="6">
        <f t="shared" si="0"/>
        <v>1.3347739308452376E-2</v>
      </c>
    </row>
    <row r="14" spans="1:15" hidden="1">
      <c r="A14" s="18"/>
      <c r="B14" s="18"/>
      <c r="C14" s="26" t="s">
        <v>80</v>
      </c>
      <c r="D14" s="36">
        <v>329.28906000049176</v>
      </c>
      <c r="E14" s="37">
        <v>200.79768331084119</v>
      </c>
      <c r="F14" s="37">
        <v>64.016883116883093</v>
      </c>
      <c r="G14" s="37">
        <v>46.150943396226403</v>
      </c>
      <c r="H14" s="37">
        <v>90.887921090825813</v>
      </c>
      <c r="I14" s="37">
        <v>0</v>
      </c>
      <c r="J14" s="37"/>
      <c r="K14" s="37"/>
      <c r="L14" s="37">
        <v>0</v>
      </c>
      <c r="M14" s="37">
        <v>73.578515202963402</v>
      </c>
      <c r="N14" s="37">
        <v>1459.3476727848984</v>
      </c>
      <c r="O14" s="6">
        <f t="shared" si="0"/>
        <v>2.4987116651973944E-2</v>
      </c>
    </row>
    <row r="15" spans="1:15" hidden="1">
      <c r="A15" s="18"/>
      <c r="B15" s="18"/>
      <c r="C15" s="27" t="s">
        <v>98</v>
      </c>
      <c r="D15" s="40">
        <v>16684.921027310436</v>
      </c>
      <c r="E15" s="41">
        <v>21841.740541968356</v>
      </c>
      <c r="F15" s="41">
        <v>7976.318310394011</v>
      </c>
      <c r="G15" s="41">
        <v>4208.5035011371347</v>
      </c>
      <c r="H15" s="41">
        <v>2064.3733484757058</v>
      </c>
      <c r="I15" s="41">
        <v>1525.7935509627462</v>
      </c>
      <c r="J15" s="41"/>
      <c r="K15" s="41"/>
      <c r="L15" s="41">
        <v>241.3763350339668</v>
      </c>
      <c r="M15" s="41">
        <v>3133.5911940781161</v>
      </c>
      <c r="N15" s="41">
        <v>58404.004476027134</v>
      </c>
      <c r="O15" s="6">
        <f t="shared" si="0"/>
        <v>1</v>
      </c>
    </row>
    <row r="16" spans="1:15" hidden="1"/>
    <row r="17" spans="3:13" hidden="1"/>
    <row r="18" spans="3:13" ht="15.75" thickBot="1"/>
    <row r="19" spans="3:13" ht="26.25">
      <c r="C19" s="2" t="s">
        <v>237</v>
      </c>
      <c r="D19" s="2193" t="s">
        <v>1</v>
      </c>
      <c r="E19" s="2194" t="s">
        <v>2</v>
      </c>
      <c r="F19" s="2194" t="s">
        <v>3</v>
      </c>
      <c r="G19" s="2194" t="s">
        <v>4</v>
      </c>
      <c r="H19" s="2194">
        <v>2012</v>
      </c>
      <c r="I19" s="2194">
        <v>2013</v>
      </c>
      <c r="J19" s="2194">
        <v>2014</v>
      </c>
      <c r="K19" s="2195">
        <v>2015</v>
      </c>
      <c r="L19" s="2196" t="s">
        <v>1231</v>
      </c>
      <c r="M19" s="2178" t="s">
        <v>1232</v>
      </c>
    </row>
    <row r="20" spans="3:13" ht="15.75" thickBot="1">
      <c r="C20" s="2"/>
      <c r="D20" s="2190" t="s">
        <v>1</v>
      </c>
      <c r="E20" s="2191" t="s">
        <v>2</v>
      </c>
      <c r="F20" s="2191" t="s">
        <v>3</v>
      </c>
      <c r="G20" s="2191" t="s">
        <v>4</v>
      </c>
      <c r="H20" s="2191" t="s">
        <v>36</v>
      </c>
      <c r="I20" s="2191" t="s">
        <v>37</v>
      </c>
      <c r="J20" s="2191" t="s">
        <v>801</v>
      </c>
      <c r="K20" s="2192" t="s">
        <v>982</v>
      </c>
      <c r="L20" s="2197"/>
      <c r="M20" s="2198"/>
    </row>
    <row r="21" spans="3:13">
      <c r="C21" s="1101" t="s">
        <v>114</v>
      </c>
      <c r="D21" s="2181">
        <v>13239.745999999983</v>
      </c>
      <c r="E21" s="2181">
        <v>12495.322199999995</v>
      </c>
      <c r="F21" s="2181">
        <v>8894.5076744019807</v>
      </c>
      <c r="G21" s="2181">
        <v>18672.984000000026</v>
      </c>
      <c r="H21" s="2181">
        <v>13736.451855140673</v>
      </c>
      <c r="I21" s="2181">
        <v>26373.792086318426</v>
      </c>
      <c r="J21" s="2181">
        <v>19501.883845000051</v>
      </c>
      <c r="K21" s="2182">
        <v>17497.714020000003</v>
      </c>
      <c r="L21" s="2179">
        <f>K21/J21-1</f>
        <v>-0.1027680115895</v>
      </c>
      <c r="M21" s="2180">
        <f>K21/$K$31</f>
        <v>0.37074571280172297</v>
      </c>
    </row>
    <row r="22" spans="3:13">
      <c r="C22" s="2183" t="s">
        <v>115</v>
      </c>
      <c r="D22" s="2184">
        <v>1857.3096</v>
      </c>
      <c r="E22" s="2184">
        <v>2819.8559</v>
      </c>
      <c r="F22" s="2184">
        <v>1844.9585313860007</v>
      </c>
      <c r="G22" s="2184">
        <v>1672.0225000000007</v>
      </c>
      <c r="H22" s="2184">
        <v>4216.5609551567995</v>
      </c>
      <c r="I22" s="2184">
        <v>1674.3568979732815</v>
      </c>
      <c r="J22" s="2184">
        <v>2471.3890039999997</v>
      </c>
      <c r="K22" s="2185">
        <v>1562.1116799999998</v>
      </c>
      <c r="L22" s="2179">
        <f t="shared" ref="L22:L31" si="1">K22/J22-1</f>
        <v>-0.36792157063429265</v>
      </c>
      <c r="M22" s="2180">
        <f t="shared" ref="M22:M31" si="2">K22/$K$31</f>
        <v>3.309839260234388E-2</v>
      </c>
    </row>
    <row r="23" spans="3:13">
      <c r="C23" s="2183" t="s">
        <v>238</v>
      </c>
      <c r="D23" s="2184">
        <v>1995.6791999999996</v>
      </c>
      <c r="E23" s="2184">
        <v>4713.5298999999959</v>
      </c>
      <c r="F23" s="2184">
        <v>1302.9254169859998</v>
      </c>
      <c r="G23" s="2184">
        <v>763.69920000000013</v>
      </c>
      <c r="H23" s="2184">
        <v>2595.3003655614798</v>
      </c>
      <c r="I23" s="2184">
        <v>772.41570245758987</v>
      </c>
      <c r="J23" s="2184">
        <v>2295.2096409999999</v>
      </c>
      <c r="K23" s="2185">
        <v>1524.1222899999996</v>
      </c>
      <c r="L23" s="2179">
        <f t="shared" si="1"/>
        <v>-0.33595508542045216</v>
      </c>
      <c r="M23" s="2180">
        <f t="shared" si="2"/>
        <v>3.2293464400959739E-2</v>
      </c>
    </row>
    <row r="24" spans="3:13">
      <c r="C24" s="2183" t="s">
        <v>900</v>
      </c>
      <c r="D24" s="2184">
        <v>1475.6405</v>
      </c>
      <c r="E24" s="2184">
        <v>2760.4021000000016</v>
      </c>
      <c r="F24" s="2184">
        <v>1983.8425336830003</v>
      </c>
      <c r="G24" s="2184">
        <v>1081.6529999999998</v>
      </c>
      <c r="H24" s="2184">
        <v>1446.4001103799312</v>
      </c>
      <c r="I24" s="2184">
        <v>617.63839431148779</v>
      </c>
      <c r="J24" s="2184">
        <v>597.55937699999993</v>
      </c>
      <c r="K24" s="2185">
        <v>1519.82437</v>
      </c>
      <c r="L24" s="2179">
        <f t="shared" si="1"/>
        <v>1.543386362088667</v>
      </c>
      <c r="M24" s="2180">
        <f t="shared" si="2"/>
        <v>3.2202399053100961E-2</v>
      </c>
    </row>
    <row r="25" spans="3:13">
      <c r="C25" s="2183" t="s">
        <v>239</v>
      </c>
      <c r="D25" s="2184">
        <v>8995.7961000000232</v>
      </c>
      <c r="E25" s="2184">
        <v>2803.8976000000011</v>
      </c>
      <c r="F25" s="2184">
        <v>310.79395873999999</v>
      </c>
      <c r="G25" s="2184">
        <v>12013.107300000016</v>
      </c>
      <c r="H25" s="2184">
        <v>15467.708675310212</v>
      </c>
      <c r="I25" s="2184">
        <v>16558.521435705166</v>
      </c>
      <c r="J25" s="2184">
        <v>14784.496913999968</v>
      </c>
      <c r="K25" s="2185">
        <v>19371.083789999917</v>
      </c>
      <c r="L25" s="2179">
        <f t="shared" si="1"/>
        <v>0.31022948583774568</v>
      </c>
      <c r="M25" s="2180">
        <f t="shared" si="2"/>
        <v>0.41043911560428048</v>
      </c>
    </row>
    <row r="26" spans="3:13">
      <c r="C26" s="2183" t="s">
        <v>119</v>
      </c>
      <c r="D26" s="2184">
        <v>824.88669999999991</v>
      </c>
      <c r="E26" s="2184">
        <v>13831.536599999999</v>
      </c>
      <c r="F26" s="2184">
        <v>22495.085757627156</v>
      </c>
      <c r="G26" s="2184">
        <v>4203.7756999999956</v>
      </c>
      <c r="H26" s="2184">
        <v>2396.846306384286</v>
      </c>
      <c r="I26" s="2184">
        <v>6864.7551119544241</v>
      </c>
      <c r="J26" s="2184">
        <v>10234.717647999996</v>
      </c>
      <c r="K26" s="2185">
        <v>4317.7779699999955</v>
      </c>
      <c r="L26" s="2179">
        <f t="shared" si="1"/>
        <v>-0.57812436859518557</v>
      </c>
      <c r="M26" s="2180">
        <f t="shared" si="2"/>
        <v>9.148610323482842E-2</v>
      </c>
    </row>
    <row r="27" spans="3:13">
      <c r="C27" s="2183" t="s">
        <v>120</v>
      </c>
      <c r="D27" s="2184">
        <v>689.54480000000001</v>
      </c>
      <c r="E27" s="2184">
        <v>192.96079999999998</v>
      </c>
      <c r="F27" s="2184">
        <v>172.13574422699998</v>
      </c>
      <c r="G27" s="2184">
        <v>168.03309999999999</v>
      </c>
      <c r="H27" s="2184">
        <v>487.17015839028539</v>
      </c>
      <c r="I27" s="2184">
        <v>471.70656455269062</v>
      </c>
      <c r="J27" s="2184">
        <v>696.993922</v>
      </c>
      <c r="K27" s="2185">
        <v>156.20711</v>
      </c>
      <c r="L27" s="2179">
        <f t="shared" si="1"/>
        <v>-0.77588454494442494</v>
      </c>
      <c r="M27" s="2180">
        <f t="shared" si="2"/>
        <v>3.3097532783683669E-3</v>
      </c>
    </row>
    <row r="28" spans="3:13">
      <c r="C28" s="2183" t="s">
        <v>121</v>
      </c>
      <c r="D28" s="2184">
        <v>1299.0959999999993</v>
      </c>
      <c r="E28" s="2184">
        <v>619.43680000000006</v>
      </c>
      <c r="F28" s="2184">
        <v>194.91344108999999</v>
      </c>
      <c r="G28" s="2184">
        <v>180.0899</v>
      </c>
      <c r="H28" s="2184">
        <v>344.25384841049652</v>
      </c>
      <c r="I28" s="2184">
        <v>231.02272727272731</v>
      </c>
      <c r="J28" s="2184">
        <v>387.14857900000004</v>
      </c>
      <c r="K28" s="2185">
        <v>388.22586000000001</v>
      </c>
      <c r="L28" s="2179">
        <f t="shared" si="1"/>
        <v>2.7826035233877722E-3</v>
      </c>
      <c r="M28" s="2180">
        <f t="shared" si="2"/>
        <v>8.2258215575614878E-3</v>
      </c>
    </row>
    <row r="29" spans="3:13">
      <c r="C29" s="2183" t="s">
        <v>54</v>
      </c>
      <c r="D29" s="2184">
        <v>15206.300700000002</v>
      </c>
      <c r="E29" s="2184">
        <v>269.32</v>
      </c>
      <c r="F29" s="2184">
        <v>8893.8369406409802</v>
      </c>
      <c r="G29" s="2184">
        <v>1256.2766000000001</v>
      </c>
      <c r="H29" s="2184">
        <v>4534.307725265855</v>
      </c>
      <c r="I29" s="2184">
        <v>717.05031520458465</v>
      </c>
      <c r="J29" s="2184">
        <v>1313.6009950000005</v>
      </c>
      <c r="K29" s="2185">
        <v>858.93117999999981</v>
      </c>
      <c r="L29" s="2179">
        <f t="shared" si="1"/>
        <v>-0.34612474924320569</v>
      </c>
      <c r="M29" s="2180">
        <f t="shared" si="2"/>
        <v>1.8199237466833676E-2</v>
      </c>
    </row>
    <row r="30" spans="3:13" ht="15.75" thickBot="1">
      <c r="C30" s="2183" t="s">
        <v>80</v>
      </c>
      <c r="D30" s="2184">
        <v>-1.4915713109076023E-10</v>
      </c>
      <c r="E30" s="2184">
        <v>6289.7469999999967</v>
      </c>
      <c r="F30" s="2184"/>
      <c r="G30" s="2184">
        <v>2986.5</v>
      </c>
      <c r="H30" s="2184"/>
      <c r="I30" s="2184">
        <v>761.60351421809833</v>
      </c>
      <c r="J30" s="2184"/>
      <c r="K30" s="2185"/>
      <c r="L30" s="2179" t="s">
        <v>981</v>
      </c>
      <c r="M30" s="2180">
        <f t="shared" si="2"/>
        <v>0</v>
      </c>
    </row>
    <row r="31" spans="3:13" ht="15.75" thickBot="1">
      <c r="C31" s="2186" t="s">
        <v>55</v>
      </c>
      <c r="D31" s="2187">
        <f t="shared" ref="D31:I31" si="3">SUM(D21:D30)</f>
        <v>45583.99959999985</v>
      </c>
      <c r="E31" s="2187">
        <f t="shared" si="3"/>
        <v>46796.008899999993</v>
      </c>
      <c r="F31" s="2187">
        <f t="shared" si="3"/>
        <v>46092.999998782121</v>
      </c>
      <c r="G31" s="2187">
        <f t="shared" si="3"/>
        <v>42998.141300000032</v>
      </c>
      <c r="H31" s="2187">
        <f t="shared" si="3"/>
        <v>45225.000000000015</v>
      </c>
      <c r="I31" s="2187">
        <f t="shared" si="3"/>
        <v>55042.862749968481</v>
      </c>
      <c r="J31" s="2187">
        <f>SUM(J21:J30)</f>
        <v>52282.999925000026</v>
      </c>
      <c r="K31" s="2188">
        <f>SUM(K21:K30)</f>
        <v>47195.998269999916</v>
      </c>
      <c r="L31" s="2189">
        <f t="shared" si="1"/>
        <v>-9.7297432478959056E-2</v>
      </c>
      <c r="M31" s="1271">
        <f t="shared" si="2"/>
        <v>1</v>
      </c>
    </row>
    <row r="32" spans="3:13" s="34" customFormat="1" ht="12">
      <c r="C32" s="552" t="s">
        <v>983</v>
      </c>
    </row>
    <row r="33" spans="3:11" s="34" customFormat="1" ht="12"/>
    <row r="34" spans="3:11" s="34" customFormat="1" ht="12">
      <c r="C34" s="2176" t="s">
        <v>1219</v>
      </c>
      <c r="D34" s="2177"/>
      <c r="E34" s="129"/>
      <c r="F34" s="129"/>
      <c r="G34" s="129"/>
      <c r="H34" s="129"/>
      <c r="I34" s="129"/>
      <c r="J34" s="129"/>
      <c r="K34" s="129"/>
    </row>
    <row r="35" spans="3:11" s="34" customFormat="1" ht="12">
      <c r="C35" s="2374" t="s">
        <v>1225</v>
      </c>
      <c r="D35" s="2374"/>
      <c r="E35" s="2374"/>
      <c r="F35" s="2374"/>
      <c r="G35" s="2374"/>
      <c r="H35" s="2374"/>
      <c r="I35" s="2374"/>
      <c r="J35" s="2374"/>
      <c r="K35" s="2374"/>
    </row>
  </sheetData>
  <sortState ref="C5:P14">
    <sortCondition descending="1" ref="N5:N14"/>
  </sortState>
  <mergeCells count="1">
    <mergeCell ref="C35:K35"/>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C2:K7"/>
  <sheetViews>
    <sheetView workbookViewId="0">
      <selection activeCell="K2" sqref="K2:K3"/>
    </sheetView>
  </sheetViews>
  <sheetFormatPr baseColWidth="10" defaultRowHeight="15"/>
  <cols>
    <col min="1" max="1" width="2" bestFit="1" customWidth="1"/>
    <col min="2" max="2" width="2" customWidth="1"/>
    <col min="3" max="3" width="19.140625" customWidth="1"/>
    <col min="4" max="9" width="13.5703125" bestFit="1" customWidth="1"/>
    <col min="10" max="10" width="13.5703125" customWidth="1"/>
  </cols>
  <sheetData>
    <row r="2" spans="3:11" s="471" customFormat="1" ht="25.5">
      <c r="C2" s="471" t="s">
        <v>122</v>
      </c>
      <c r="D2" s="471" t="s">
        <v>1</v>
      </c>
      <c r="E2" s="471" t="s">
        <v>2</v>
      </c>
      <c r="F2" s="471" t="s">
        <v>3</v>
      </c>
      <c r="G2" s="471" t="s">
        <v>4</v>
      </c>
      <c r="H2" s="471" t="s">
        <v>905</v>
      </c>
      <c r="I2" s="471" t="s">
        <v>37</v>
      </c>
      <c r="J2" s="1202" t="s">
        <v>906</v>
      </c>
      <c r="K2" s="1203" t="s">
        <v>901</v>
      </c>
    </row>
    <row r="3" spans="3:11">
      <c r="C3" t="s">
        <v>123</v>
      </c>
      <c r="D3" s="125">
        <v>7834.6702000000196</v>
      </c>
      <c r="E3" s="125">
        <v>10453.356300000009</v>
      </c>
      <c r="F3" s="125">
        <v>10797.263907121964</v>
      </c>
      <c r="G3" s="125">
        <v>12090.68770000002</v>
      </c>
      <c r="H3" s="125">
        <v>16510.36204755463</v>
      </c>
      <c r="I3" s="125">
        <v>22535.858875717491</v>
      </c>
      <c r="J3" s="1204">
        <v>21243.647722000023</v>
      </c>
      <c r="K3" s="1205">
        <f>J3/$J$7</f>
        <v>0.40632036708823199</v>
      </c>
    </row>
    <row r="4" spans="3:11">
      <c r="C4" t="s">
        <v>902</v>
      </c>
      <c r="D4" s="125">
        <v>3816.4852999999989</v>
      </c>
      <c r="E4" s="125">
        <v>8076.5639999999958</v>
      </c>
      <c r="F4" s="125">
        <v>7912.4562185029954</v>
      </c>
      <c r="G4" s="125">
        <v>7082.5749999999798</v>
      </c>
      <c r="H4" s="125">
        <v>7583.753029592639</v>
      </c>
      <c r="I4" s="125">
        <v>14832.094800228568</v>
      </c>
      <c r="J4" s="1204">
        <v>18287.635821000014</v>
      </c>
      <c r="K4" s="1205">
        <f t="shared" ref="K4:K7" si="0">J4/$J$7</f>
        <v>0.34978168519850861</v>
      </c>
    </row>
    <row r="5" spans="3:11">
      <c r="C5" t="s">
        <v>903</v>
      </c>
      <c r="D5" s="125">
        <v>2010.8206999999995</v>
      </c>
      <c r="E5" s="125">
        <v>6798.6598999999969</v>
      </c>
      <c r="F5" s="125">
        <v>4866.9628868059917</v>
      </c>
      <c r="G5" s="125">
        <v>2894.5822999999987</v>
      </c>
      <c r="H5" s="125">
        <v>2170.4850952769793</v>
      </c>
      <c r="I5" s="125">
        <v>2128.7798255194152</v>
      </c>
      <c r="J5" s="1204">
        <v>5586.8732200000013</v>
      </c>
      <c r="K5" s="1205">
        <f t="shared" si="0"/>
        <v>0.10685831394553431</v>
      </c>
    </row>
    <row r="6" spans="3:11">
      <c r="C6" s="1" t="s">
        <v>904</v>
      </c>
      <c r="D6" s="125">
        <v>31922.023399999838</v>
      </c>
      <c r="E6" s="125">
        <v>21467.428699999953</v>
      </c>
      <c r="F6" s="125">
        <v>22516.31698635115</v>
      </c>
      <c r="G6" s="125">
        <v>20929.409700000033</v>
      </c>
      <c r="H6" s="125">
        <v>18960.399827575795</v>
      </c>
      <c r="I6" s="125">
        <v>15546.129248502992</v>
      </c>
      <c r="J6" s="1204">
        <v>7164.843162000001</v>
      </c>
      <c r="K6" s="1205">
        <f t="shared" si="0"/>
        <v>0.13703963376772504</v>
      </c>
    </row>
    <row r="7" spans="3:11">
      <c r="C7" t="s">
        <v>55</v>
      </c>
      <c r="D7" s="125">
        <f>SUM(D3:D6)</f>
        <v>45583.999599999857</v>
      </c>
      <c r="E7" s="125">
        <f t="shared" ref="E7:J7" si="1">SUM(E3:E6)</f>
        <v>46796.008899999957</v>
      </c>
      <c r="F7" s="125">
        <f t="shared" si="1"/>
        <v>46092.999998782107</v>
      </c>
      <c r="G7" s="125">
        <f t="shared" si="1"/>
        <v>42997.254700000034</v>
      </c>
      <c r="H7" s="125">
        <f t="shared" si="1"/>
        <v>45225.000000000044</v>
      </c>
      <c r="I7" s="125">
        <f t="shared" si="1"/>
        <v>55042.862749968466</v>
      </c>
      <c r="J7" s="1204">
        <f t="shared" si="1"/>
        <v>52282.99992500004</v>
      </c>
      <c r="K7" s="1205">
        <f t="shared" si="0"/>
        <v>1</v>
      </c>
    </row>
  </sheetData>
  <sortState ref="C5:N8">
    <sortCondition descending="1" ref="N5:N8"/>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J19"/>
  <sheetViews>
    <sheetView topLeftCell="C1" workbookViewId="0">
      <selection activeCell="N41" sqref="N41"/>
    </sheetView>
  </sheetViews>
  <sheetFormatPr baseColWidth="10" defaultRowHeight="12.75"/>
  <cols>
    <col min="1" max="1" width="29.85546875" style="507" bestFit="1" customWidth="1"/>
    <col min="2" max="4" width="12" style="507" customWidth="1"/>
    <col min="5" max="7" width="14.7109375" style="507" customWidth="1"/>
    <col min="8" max="8" width="12.42578125" style="507" customWidth="1"/>
    <col min="9" max="10" width="12.42578125" style="507" hidden="1" customWidth="1"/>
    <col min="11" max="16384" width="11.42578125" style="507"/>
  </cols>
  <sheetData>
    <row r="1" spans="1:10">
      <c r="A1" s="2250" t="s">
        <v>370</v>
      </c>
      <c r="B1" s="548">
        <v>2011</v>
      </c>
      <c r="C1" s="548">
        <v>2012</v>
      </c>
      <c r="D1" s="548">
        <f>'Turistas x Nacionalidad'!H2</f>
        <v>2013</v>
      </c>
      <c r="E1" s="548">
        <v>2014</v>
      </c>
      <c r="F1" s="972" t="s">
        <v>771</v>
      </c>
      <c r="G1" s="508" t="s">
        <v>365</v>
      </c>
      <c r="H1" s="508" t="s">
        <v>365</v>
      </c>
      <c r="I1" s="508" t="s">
        <v>365</v>
      </c>
      <c r="J1" s="508" t="s">
        <v>365</v>
      </c>
    </row>
    <row r="2" spans="1:10" ht="38.25">
      <c r="A2" s="2251"/>
      <c r="B2" s="549"/>
      <c r="C2" s="549"/>
      <c r="D2" s="549"/>
      <c r="E2" s="549"/>
      <c r="F2" s="973"/>
      <c r="G2" s="509" t="s">
        <v>774</v>
      </c>
      <c r="H2" s="509" t="s">
        <v>773</v>
      </c>
      <c r="I2" s="509" t="s">
        <v>679</v>
      </c>
      <c r="J2" s="509" t="s">
        <v>680</v>
      </c>
    </row>
    <row r="3" spans="1:10">
      <c r="A3" s="510" t="str">
        <f>'Turistas x Nacionalidad'!A4</f>
        <v>Estados Unidos</v>
      </c>
      <c r="B3" s="663">
        <f>'Turistas x Nacionalidad'!F4</f>
        <v>130322</v>
      </c>
      <c r="C3" s="663">
        <f>'Turistas x Nacionalidad'!G4</f>
        <v>140625</v>
      </c>
      <c r="D3" s="550">
        <f>'Turistas x Nacionalidad'!H4</f>
        <v>141595</v>
      </c>
      <c r="E3" s="550">
        <v>147130</v>
      </c>
      <c r="F3" s="974">
        <v>158164</v>
      </c>
      <c r="G3" s="970">
        <f>(F3/E3)-1</f>
        <v>7.499490246720586E-2</v>
      </c>
      <c r="H3" s="970">
        <f>(E3/D3)-1</f>
        <v>3.909036336028815E-2</v>
      </c>
      <c r="I3" s="546">
        <f>(E3/C3)-1</f>
        <v>4.6257777777777731E-2</v>
      </c>
      <c r="J3" s="546">
        <f>(E3/B3)-1</f>
        <v>0.12897285185924101</v>
      </c>
    </row>
    <row r="4" spans="1:10">
      <c r="A4" s="510" t="str">
        <f>'Turistas x Nacionalidad'!A5</f>
        <v>Colombia</v>
      </c>
      <c r="B4" s="663">
        <f>'Turistas x Nacionalidad'!F5</f>
        <v>52109</v>
      </c>
      <c r="C4" s="663">
        <f>'Turistas x Nacionalidad'!G5</f>
        <v>67466</v>
      </c>
      <c r="D4" s="550">
        <f>'Turistas x Nacionalidad'!H5</f>
        <v>67733</v>
      </c>
      <c r="E4" s="550">
        <v>71422</v>
      </c>
      <c r="F4" s="974">
        <v>65953</v>
      </c>
      <c r="G4" s="970">
        <f t="shared" ref="G4:G16" si="0">(F4/E4)-1</f>
        <v>-7.6573044720114281E-2</v>
      </c>
      <c r="H4" s="970">
        <f t="shared" ref="H4:H16" si="1">(E4/D4)-1</f>
        <v>5.4463850707926698E-2</v>
      </c>
      <c r="I4" s="546">
        <f t="shared" ref="I4:I16" si="2">(E4/C4)-1</f>
        <v>5.8636943052796875E-2</v>
      </c>
      <c r="J4" s="546">
        <f t="shared" ref="J4:J16" si="3">(E4/B4)-1</f>
        <v>0.37062695503655796</v>
      </c>
    </row>
    <row r="5" spans="1:10">
      <c r="A5" s="510" t="str">
        <f>'Turistas x Nacionalidad'!A6</f>
        <v>Ecuador</v>
      </c>
      <c r="B5" s="663">
        <f>'Turistas x Nacionalidad'!F6</f>
        <v>37985</v>
      </c>
      <c r="C5" s="663">
        <f>'Turistas x Nacionalidad'!G6</f>
        <v>32942</v>
      </c>
      <c r="D5" s="550">
        <f>'Turistas x Nacionalidad'!H6</f>
        <v>46931</v>
      </c>
      <c r="E5" s="550">
        <v>53856</v>
      </c>
      <c r="F5" s="974">
        <v>62078</v>
      </c>
      <c r="G5" s="970">
        <f t="shared" si="0"/>
        <v>0.15266636957813429</v>
      </c>
      <c r="H5" s="970">
        <f t="shared" si="1"/>
        <v>0.14755705184206591</v>
      </c>
      <c r="I5" s="546">
        <f t="shared" si="2"/>
        <v>0.6348734138789387</v>
      </c>
      <c r="J5" s="546">
        <f t="shared" si="3"/>
        <v>0.4178228247992628</v>
      </c>
    </row>
    <row r="6" spans="1:10">
      <c r="A6" s="510" t="str">
        <f>'Turistas x Nacionalidad'!A7</f>
        <v>España</v>
      </c>
      <c r="B6" s="663">
        <f>'Turistas x Nacionalidad'!F7</f>
        <v>32928</v>
      </c>
      <c r="C6" s="663">
        <f>'Turistas x Nacionalidad'!G7</f>
        <v>34018</v>
      </c>
      <c r="D6" s="550">
        <f>'Turistas x Nacionalidad'!H7</f>
        <v>37508</v>
      </c>
      <c r="E6" s="550">
        <v>42131</v>
      </c>
      <c r="F6" s="974">
        <v>44157</v>
      </c>
      <c r="G6" s="970">
        <f t="shared" si="0"/>
        <v>4.8088106145118825E-2</v>
      </c>
      <c r="H6" s="970">
        <f t="shared" si="1"/>
        <v>0.12325370587607987</v>
      </c>
      <c r="I6" s="546">
        <f t="shared" si="2"/>
        <v>0.23849138691281091</v>
      </c>
      <c r="J6" s="546">
        <f t="shared" si="3"/>
        <v>0.27948858114674446</v>
      </c>
    </row>
    <row r="7" spans="1:10">
      <c r="A7" s="510" t="str">
        <f>'Turistas x Nacionalidad'!A8</f>
        <v>Venezuela</v>
      </c>
      <c r="B7" s="663">
        <f>'Turistas x Nacionalidad'!F8</f>
        <v>21726</v>
      </c>
      <c r="C7" s="663">
        <f>'Turistas x Nacionalidad'!G8</f>
        <v>26507</v>
      </c>
      <c r="D7" s="550">
        <f>'Turistas x Nacionalidad'!H8</f>
        <v>78189</v>
      </c>
      <c r="E7" s="550">
        <v>90182</v>
      </c>
      <c r="F7" s="974">
        <v>75851</v>
      </c>
      <c r="G7" s="970">
        <f t="shared" si="0"/>
        <v>-0.15891197800004431</v>
      </c>
      <c r="H7" s="970">
        <f t="shared" si="1"/>
        <v>0.15338474721508133</v>
      </c>
      <c r="I7" s="546">
        <f t="shared" si="2"/>
        <v>2.4021956464330176</v>
      </c>
      <c r="J7" s="546">
        <f t="shared" si="3"/>
        <v>3.1508791309951212</v>
      </c>
    </row>
    <row r="8" spans="1:10">
      <c r="A8" s="510" t="str">
        <f>'Turistas x Nacionalidad'!A9</f>
        <v>Canadá</v>
      </c>
      <c r="B8" s="663">
        <f>'Turistas x Nacionalidad'!F9</f>
        <v>16914</v>
      </c>
      <c r="C8" s="663">
        <f>'Turistas x Nacionalidad'!G9</f>
        <v>18419</v>
      </c>
      <c r="D8" s="550">
        <f>'Turistas x Nacionalidad'!H9</f>
        <v>19156</v>
      </c>
      <c r="E8" s="550">
        <v>20848</v>
      </c>
      <c r="F8" s="974">
        <v>21734</v>
      </c>
      <c r="G8" s="970">
        <f t="shared" si="0"/>
        <v>4.2498081350729189E-2</v>
      </c>
      <c r="H8" s="970">
        <f t="shared" si="1"/>
        <v>8.8327416997285413E-2</v>
      </c>
      <c r="I8" s="546">
        <f t="shared" si="2"/>
        <v>0.13187469460882784</v>
      </c>
      <c r="J8" s="546">
        <f t="shared" si="3"/>
        <v>0.23258838831737028</v>
      </c>
    </row>
    <row r="9" spans="1:10">
      <c r="A9" s="510" t="str">
        <f>'Turistas x Nacionalidad'!A10</f>
        <v>Alemania</v>
      </c>
      <c r="B9" s="663">
        <f>'Turistas x Nacionalidad'!F10</f>
        <v>16810</v>
      </c>
      <c r="C9" s="663">
        <f>'Turistas x Nacionalidad'!G10</f>
        <v>18507</v>
      </c>
      <c r="D9" s="550">
        <f>'Turistas x Nacionalidad'!H10</f>
        <v>18173</v>
      </c>
      <c r="E9" s="550">
        <v>19222</v>
      </c>
      <c r="F9" s="974">
        <v>19077</v>
      </c>
      <c r="G9" s="970">
        <f t="shared" si="0"/>
        <v>-7.5434398085526544E-3</v>
      </c>
      <c r="H9" s="970">
        <f t="shared" si="1"/>
        <v>5.772299565289174E-2</v>
      </c>
      <c r="I9" s="546">
        <f t="shared" si="2"/>
        <v>3.8634030366888172E-2</v>
      </c>
      <c r="J9" s="546">
        <f t="shared" si="3"/>
        <v>0.14348602022605594</v>
      </c>
    </row>
    <row r="10" spans="1:10">
      <c r="A10" s="510" t="str">
        <f>'Turistas x Nacionalidad'!A11</f>
        <v>Argentina</v>
      </c>
      <c r="B10" s="663">
        <f>'Turistas x Nacionalidad'!F11</f>
        <v>14885</v>
      </c>
      <c r="C10" s="663">
        <f>'Turistas x Nacionalidad'!G11</f>
        <v>16854</v>
      </c>
      <c r="D10" s="550">
        <f>'Turistas x Nacionalidad'!H11</f>
        <v>18678</v>
      </c>
      <c r="E10" s="550">
        <v>20706</v>
      </c>
      <c r="F10" s="974">
        <v>23238</v>
      </c>
      <c r="G10" s="970">
        <f t="shared" si="0"/>
        <v>0.12228339611706751</v>
      </c>
      <c r="H10" s="970">
        <f t="shared" si="1"/>
        <v>0.10857693543205915</v>
      </c>
      <c r="I10" s="546">
        <f t="shared" si="2"/>
        <v>0.22855108579565675</v>
      </c>
      <c r="J10" s="546">
        <f t="shared" si="3"/>
        <v>0.39106483036614037</v>
      </c>
    </row>
    <row r="11" spans="1:10">
      <c r="A11" s="510" t="str">
        <f>'Turistas x Nacionalidad'!A12</f>
        <v>Reino Unido</v>
      </c>
      <c r="B11" s="663">
        <f>'Turistas x Nacionalidad'!F12</f>
        <v>14284</v>
      </c>
      <c r="C11" s="663">
        <f>'Turistas x Nacionalidad'!G12</f>
        <v>13879</v>
      </c>
      <c r="D11" s="550">
        <f>'Turistas x Nacionalidad'!H12</f>
        <v>15526</v>
      </c>
      <c r="E11" s="550">
        <v>17323</v>
      </c>
      <c r="F11" s="974">
        <v>17495</v>
      </c>
      <c r="G11" s="970">
        <f t="shared" si="0"/>
        <v>9.9289961323096865E-3</v>
      </c>
      <c r="H11" s="970">
        <f t="shared" si="1"/>
        <v>0.11574133711194134</v>
      </c>
      <c r="I11" s="546">
        <f t="shared" si="2"/>
        <v>0.24814467901145609</v>
      </c>
      <c r="J11" s="546">
        <f t="shared" si="3"/>
        <v>0.21275553066367969</v>
      </c>
    </row>
    <row r="12" spans="1:10">
      <c r="A12" s="510" t="str">
        <f>'Turistas x Nacionalidad'!A13</f>
        <v>Francia</v>
      </c>
      <c r="B12" s="663">
        <f>'Turistas x Nacionalidad'!F13</f>
        <v>12750</v>
      </c>
      <c r="C12" s="663">
        <f>'Turistas x Nacionalidad'!G13</f>
        <v>12091</v>
      </c>
      <c r="D12" s="550">
        <f>'Turistas x Nacionalidad'!H13</f>
        <v>12649</v>
      </c>
      <c r="E12" s="550">
        <v>13683</v>
      </c>
      <c r="F12" s="974">
        <v>13717</v>
      </c>
      <c r="G12" s="970">
        <f t="shared" si="0"/>
        <v>2.4848351969597449E-3</v>
      </c>
      <c r="H12" s="970">
        <f t="shared" si="1"/>
        <v>8.1745592536959455E-2</v>
      </c>
      <c r="I12" s="546">
        <f t="shared" si="2"/>
        <v>0.13166818294599292</v>
      </c>
      <c r="J12" s="546">
        <f t="shared" si="3"/>
        <v>7.3176470588235398E-2</v>
      </c>
    </row>
    <row r="13" spans="1:10">
      <c r="A13" s="510" t="str">
        <f>'Turistas x Nacionalidad'!A14</f>
        <v>Perú</v>
      </c>
      <c r="B13" s="663">
        <f>'Turistas x Nacionalidad'!F14</f>
        <v>11949</v>
      </c>
      <c r="C13" s="663">
        <f>'Turistas x Nacionalidad'!G14</f>
        <v>14298</v>
      </c>
      <c r="D13" s="550">
        <f>'Turistas x Nacionalidad'!H14</f>
        <v>17571</v>
      </c>
      <c r="E13" s="550">
        <v>19702</v>
      </c>
      <c r="F13" s="974">
        <v>16206</v>
      </c>
      <c r="G13" s="970">
        <f t="shared" si="0"/>
        <v>-0.17744391432341899</v>
      </c>
      <c r="H13" s="970">
        <f t="shared" si="1"/>
        <v>0.12127938079790557</v>
      </c>
      <c r="I13" s="546">
        <f t="shared" si="2"/>
        <v>0.37795495873548757</v>
      </c>
      <c r="J13" s="546">
        <f t="shared" si="3"/>
        <v>0.6488409071888861</v>
      </c>
    </row>
    <row r="14" spans="1:10">
      <c r="A14" s="510" t="str">
        <f>'Turistas x Nacionalidad'!A15</f>
        <v>Chile</v>
      </c>
      <c r="B14" s="663">
        <f>'Turistas x Nacionalidad'!F15</f>
        <v>11897</v>
      </c>
      <c r="C14" s="663">
        <f>'Turistas x Nacionalidad'!G15</f>
        <v>13813</v>
      </c>
      <c r="D14" s="550">
        <f>'Turistas x Nacionalidad'!H15</f>
        <v>11501</v>
      </c>
      <c r="E14" s="550">
        <v>12888</v>
      </c>
      <c r="F14" s="974">
        <v>12827</v>
      </c>
      <c r="G14" s="970">
        <f t="shared" si="0"/>
        <v>-4.7330850403476399E-3</v>
      </c>
      <c r="H14" s="970">
        <f t="shared" si="1"/>
        <v>0.12059820885140415</v>
      </c>
      <c r="I14" s="546">
        <f>(E14/C14)-1</f>
        <v>-6.696590168681682E-2</v>
      </c>
      <c r="J14" s="546">
        <f t="shared" si="3"/>
        <v>8.329831049844505E-2</v>
      </c>
    </row>
    <row r="15" spans="1:10">
      <c r="A15" s="510" t="str">
        <f>'Turistas x Nacionalidad'!A16</f>
        <v>México</v>
      </c>
      <c r="B15" s="663">
        <f>'Turistas x Nacionalidad'!F16</f>
        <v>11670</v>
      </c>
      <c r="C15" s="663">
        <f>'Turistas x Nacionalidad'!G16</f>
        <v>11196</v>
      </c>
      <c r="D15" s="550">
        <f>'Turistas x Nacionalidad'!H16</f>
        <v>12250</v>
      </c>
      <c r="E15" s="550">
        <v>18132</v>
      </c>
      <c r="F15" s="974">
        <v>18039</v>
      </c>
      <c r="G15" s="970">
        <f t="shared" si="0"/>
        <v>-5.1290536068828718E-3</v>
      </c>
      <c r="H15" s="970">
        <f t="shared" si="1"/>
        <v>0.48016326530612252</v>
      </c>
      <c r="I15" s="546">
        <f t="shared" si="2"/>
        <v>0.61950696677384776</v>
      </c>
      <c r="J15" s="546">
        <f t="shared" si="3"/>
        <v>0.55372750642673529</v>
      </c>
    </row>
    <row r="16" spans="1:10" ht="13.5" thickBot="1">
      <c r="A16" s="510" t="str">
        <f>'Turistas x Nacionalidad'!A17</f>
        <v>Brasil</v>
      </c>
      <c r="B16" s="663">
        <f>'Turistas x Nacionalidad'!F17</f>
        <v>10183</v>
      </c>
      <c r="C16" s="663">
        <f>'Turistas x Nacionalidad'!G17</f>
        <v>11390</v>
      </c>
      <c r="D16" s="550">
        <f>'Turistas x Nacionalidad'!H17</f>
        <v>11052</v>
      </c>
      <c r="E16" s="969">
        <v>13708</v>
      </c>
      <c r="F16" s="975">
        <v>14328</v>
      </c>
      <c r="G16" s="970">
        <f t="shared" si="0"/>
        <v>4.5229063320688656E-2</v>
      </c>
      <c r="H16" s="970">
        <f t="shared" si="1"/>
        <v>0.24031849439015573</v>
      </c>
      <c r="I16" s="546">
        <f t="shared" si="2"/>
        <v>0.20351185250219483</v>
      </c>
      <c r="J16" s="546">
        <f t="shared" si="3"/>
        <v>0.34616517725621132</v>
      </c>
    </row>
    <row r="17" spans="1:10" ht="13.5" thickBot="1">
      <c r="A17" s="507" t="s">
        <v>369</v>
      </c>
      <c r="E17" s="2252" t="s">
        <v>772</v>
      </c>
      <c r="F17" s="2253"/>
      <c r="G17" s="971">
        <f>AVERAGE(G3:G16)</f>
        <v>4.8456596292037867E-3</v>
      </c>
      <c r="H17" s="971">
        <f>AVERAGE(H3:H16)</f>
        <v>0.13801595329129765</v>
      </c>
      <c r="I17" s="547">
        <f>AVERAGE(I3:I16)</f>
        <v>0.37809540836491978</v>
      </c>
      <c r="J17" s="547">
        <f>AVERAGE(J3:J16)</f>
        <v>0.50234953466919197</v>
      </c>
    </row>
    <row r="19" spans="1:10">
      <c r="A19" s="2254" t="s">
        <v>775</v>
      </c>
      <c r="B19" s="2254"/>
      <c r="C19" s="2254"/>
      <c r="D19" s="2254"/>
      <c r="E19" s="2254"/>
      <c r="F19" s="2254"/>
      <c r="G19" s="2254"/>
      <c r="H19" s="2254"/>
    </row>
  </sheetData>
  <sortState ref="A4:H13">
    <sortCondition descending="1" ref="H3:H13"/>
  </sortState>
  <mergeCells count="3">
    <mergeCell ref="A1:A2"/>
    <mergeCell ref="E17:F17"/>
    <mergeCell ref="A19:H19"/>
  </mergeCells>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10"/>
  <sheetViews>
    <sheetView workbookViewId="0">
      <selection activeCell="C7" sqref="C7:K10"/>
    </sheetView>
  </sheetViews>
  <sheetFormatPr baseColWidth="10" defaultRowHeight="15"/>
  <cols>
    <col min="1" max="1" width="3" bestFit="1" customWidth="1"/>
    <col min="2" max="2" width="2.42578125" customWidth="1"/>
    <col min="3" max="3" width="21.5703125" customWidth="1"/>
    <col min="4" max="5" width="12.5703125" bestFit="1" customWidth="1"/>
    <col min="6" max="10" width="11.5703125" bestFit="1" customWidth="1"/>
    <col min="11" max="11" width="11.5703125" customWidth="1"/>
    <col min="12" max="13" width="11.5703125" bestFit="1" customWidth="1"/>
    <col min="14" max="14" width="12.5703125" bestFit="1" customWidth="1"/>
  </cols>
  <sheetData>
    <row r="2" spans="3:12" ht="25.5">
      <c r="C2" t="s">
        <v>124</v>
      </c>
      <c r="D2" t="s">
        <v>1</v>
      </c>
      <c r="E2" t="s">
        <v>2</v>
      </c>
      <c r="F2" t="s">
        <v>3</v>
      </c>
      <c r="G2" t="s">
        <v>4</v>
      </c>
      <c r="H2" t="s">
        <v>905</v>
      </c>
      <c r="I2" t="s">
        <v>37</v>
      </c>
      <c r="J2" t="s">
        <v>801</v>
      </c>
      <c r="K2" t="s">
        <v>982</v>
      </c>
      <c r="L2" s="1203" t="s">
        <v>1232</v>
      </c>
    </row>
    <row r="3" spans="3:12">
      <c r="C3" t="s">
        <v>240</v>
      </c>
      <c r="D3" s="125">
        <v>22965.739300000023</v>
      </c>
      <c r="E3" s="125">
        <v>12776.6731</v>
      </c>
      <c r="F3" s="125">
        <v>25446.952943271273</v>
      </c>
      <c r="G3" s="125">
        <v>2613.2542000000012</v>
      </c>
      <c r="H3" s="125">
        <v>7093.2484835722307</v>
      </c>
      <c r="I3" s="125">
        <v>2846.951480911725</v>
      </c>
      <c r="J3" s="125">
        <v>1648.0234559999999</v>
      </c>
      <c r="K3" s="2199">
        <v>3623.3387499999963</v>
      </c>
      <c r="L3" s="1205">
        <f>K3/$K$6</f>
        <v>7.6772160412235266E-2</v>
      </c>
    </row>
    <row r="4" spans="3:12">
      <c r="C4" t="s">
        <v>241</v>
      </c>
      <c r="D4" s="125">
        <v>22618.260300000005</v>
      </c>
      <c r="E4" s="125">
        <v>34019.335800000001</v>
      </c>
      <c r="F4" s="125">
        <v>20646.047055511059</v>
      </c>
      <c r="G4" s="125">
        <v>40384.000500000177</v>
      </c>
      <c r="H4" s="125">
        <v>38131.751516427583</v>
      </c>
      <c r="I4" s="125">
        <v>51432.006486718761</v>
      </c>
      <c r="J4" s="125">
        <v>50634.976468999746</v>
      </c>
      <c r="K4" s="2199">
        <v>43572.659519999717</v>
      </c>
      <c r="L4" s="1205">
        <f t="shared" ref="L4:L5" si="0">K4/$K$6</f>
        <v>0.92322783958776478</v>
      </c>
    </row>
    <row r="5" spans="3:12">
      <c r="C5" t="s">
        <v>80</v>
      </c>
      <c r="D5" s="125"/>
      <c r="E5" s="125"/>
      <c r="F5" s="125"/>
      <c r="G5" s="125"/>
      <c r="H5" s="125"/>
      <c r="I5" s="125">
        <v>763.90478233789759</v>
      </c>
      <c r="J5" s="125"/>
      <c r="L5" s="1205">
        <f t="shared" si="0"/>
        <v>0</v>
      </c>
    </row>
    <row r="6" spans="3:12">
      <c r="C6" t="s">
        <v>55</v>
      </c>
      <c r="D6" s="125">
        <v>45583.999599999857</v>
      </c>
      <c r="E6" s="125">
        <v>46796.008900000001</v>
      </c>
      <c r="F6" s="125">
        <v>46092.999998782929</v>
      </c>
      <c r="G6" s="125">
        <v>42997.254700000252</v>
      </c>
      <c r="H6" s="125">
        <v>45224.999999999607</v>
      </c>
      <c r="I6" s="125">
        <f>SUM(I3:I5)</f>
        <v>55042.862749968386</v>
      </c>
      <c r="J6" s="125">
        <f>SUM(J3:J5)</f>
        <v>52282.999924999749</v>
      </c>
      <c r="K6" s="125">
        <f>SUM(K3:K5)</f>
        <v>47195.998269999713</v>
      </c>
      <c r="L6" s="1205">
        <f t="shared" ref="L6" si="1">J6/$J$6</f>
        <v>1</v>
      </c>
    </row>
    <row r="7" spans="3:12">
      <c r="C7" s="552" t="s">
        <v>983</v>
      </c>
      <c r="D7" s="34"/>
      <c r="E7" s="34"/>
      <c r="F7" s="34"/>
      <c r="G7" s="34"/>
      <c r="H7" s="34"/>
      <c r="I7" s="34"/>
      <c r="J7" s="34"/>
      <c r="K7" s="34"/>
    </row>
    <row r="8" spans="3:12">
      <c r="C8" s="34"/>
      <c r="D8" s="34"/>
      <c r="E8" s="34"/>
      <c r="F8" s="34"/>
      <c r="G8" s="34"/>
      <c r="H8" s="34"/>
      <c r="I8" s="34"/>
      <c r="J8" s="34"/>
      <c r="K8" s="34"/>
    </row>
    <row r="9" spans="3:12">
      <c r="C9" s="2176" t="s">
        <v>1219</v>
      </c>
      <c r="D9" s="2177"/>
      <c r="E9" s="129"/>
      <c r="F9" s="129"/>
      <c r="G9" s="129"/>
      <c r="H9" s="129"/>
      <c r="I9" s="129"/>
      <c r="J9" s="129"/>
      <c r="K9" s="129"/>
    </row>
    <row r="10" spans="3:12">
      <c r="C10" s="2374" t="s">
        <v>1225</v>
      </c>
      <c r="D10" s="2374"/>
      <c r="E10" s="2374"/>
      <c r="F10" s="2374"/>
      <c r="G10" s="2374"/>
      <c r="H10" s="2374"/>
      <c r="I10" s="2374"/>
      <c r="J10" s="2374"/>
      <c r="K10" s="2374"/>
    </row>
  </sheetData>
  <mergeCells count="1">
    <mergeCell ref="C10:K10"/>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15"/>
  <sheetViews>
    <sheetView workbookViewId="0">
      <selection activeCell="M5" sqref="M5"/>
    </sheetView>
  </sheetViews>
  <sheetFormatPr baseColWidth="10" defaultRowHeight="15"/>
  <cols>
    <col min="1" max="1" width="2" style="30" bestFit="1" customWidth="1"/>
    <col min="2" max="2" width="2.7109375" style="30" customWidth="1"/>
    <col min="3" max="3" width="35.140625" style="30" customWidth="1"/>
    <col min="4" max="13" width="11.42578125" style="30"/>
    <col min="14" max="14" width="11.5703125" style="30" bestFit="1" customWidth="1"/>
    <col min="15" max="16384" width="11.42578125" style="30"/>
  </cols>
  <sheetData>
    <row r="1" spans="1:14" s="42" customFormat="1">
      <c r="A1" s="42">
        <v>8</v>
      </c>
      <c r="C1" s="42" t="s">
        <v>125</v>
      </c>
    </row>
    <row r="3" spans="1:14" ht="60">
      <c r="C3" s="30" t="s">
        <v>126</v>
      </c>
      <c r="D3" s="30" t="s">
        <v>86</v>
      </c>
      <c r="E3" s="30" t="s">
        <v>87</v>
      </c>
      <c r="F3" s="30" t="s">
        <v>88</v>
      </c>
      <c r="G3" s="30" t="s">
        <v>89</v>
      </c>
      <c r="H3" s="30" t="s">
        <v>90</v>
      </c>
      <c r="I3" s="30" t="s">
        <v>91</v>
      </c>
      <c r="J3" s="30" t="s">
        <v>92</v>
      </c>
      <c r="K3" s="30" t="s">
        <v>54</v>
      </c>
      <c r="L3" s="30" t="s">
        <v>80</v>
      </c>
      <c r="M3" s="30" t="s">
        <v>93</v>
      </c>
    </row>
    <row r="4" spans="1:14">
      <c r="C4" s="30" t="s">
        <v>127</v>
      </c>
      <c r="D4" s="43">
        <v>5245.9813573168813</v>
      </c>
      <c r="E4" s="43">
        <v>9138.8559136389777</v>
      </c>
      <c r="F4" s="43">
        <v>1893.0949630069642</v>
      </c>
      <c r="G4" s="43">
        <v>729.30944205786341</v>
      </c>
      <c r="H4" s="43">
        <v>396.47663719927857</v>
      </c>
      <c r="I4" s="43">
        <v>212.48466772993092</v>
      </c>
      <c r="J4" s="43">
        <v>113.87557603686631</v>
      </c>
      <c r="K4" s="43">
        <v>762.8819686896212</v>
      </c>
      <c r="L4" s="43">
        <v>0</v>
      </c>
      <c r="M4" s="43">
        <v>18492.96052567635</v>
      </c>
      <c r="N4" s="44">
        <f>M4/$M$15</f>
        <v>0.31663857113200389</v>
      </c>
    </row>
    <row r="5" spans="1:14" ht="30">
      <c r="C5" s="30" t="s">
        <v>128</v>
      </c>
      <c r="D5" s="43">
        <v>6101.9354724727154</v>
      </c>
      <c r="E5" s="43">
        <v>5319.1409574318877</v>
      </c>
      <c r="F5" s="43">
        <v>312.79888927974406</v>
      </c>
      <c r="G5" s="43">
        <v>525.92378853608534</v>
      </c>
      <c r="H5" s="43">
        <v>94.65</v>
      </c>
      <c r="I5" s="43">
        <v>339.56684587813629</v>
      </c>
      <c r="J5" s="43"/>
      <c r="K5" s="43">
        <v>764.33504208317186</v>
      </c>
      <c r="L5" s="43">
        <v>72.760000000000005</v>
      </c>
      <c r="M5" s="43">
        <v>13531.110995681755</v>
      </c>
      <c r="N5" s="44">
        <f t="shared" ref="N5:N15" si="0">M5/$M$15</f>
        <v>0.23168121975670089</v>
      </c>
    </row>
    <row r="6" spans="1:14">
      <c r="C6" s="30" t="s">
        <v>129</v>
      </c>
      <c r="D6" s="43">
        <v>814.30924242424237</v>
      </c>
      <c r="E6" s="43">
        <v>800.43130947693362</v>
      </c>
      <c r="F6" s="43">
        <v>2765.6056003408471</v>
      </c>
      <c r="G6" s="43">
        <v>965.04648661422459</v>
      </c>
      <c r="H6" s="43">
        <v>802.45428292460417</v>
      </c>
      <c r="I6" s="43">
        <v>36.450000000000003</v>
      </c>
      <c r="J6" s="43">
        <v>43.1019230769231</v>
      </c>
      <c r="K6" s="43">
        <v>252.59225133988309</v>
      </c>
      <c r="L6" s="43">
        <v>22.066666666666698</v>
      </c>
      <c r="M6" s="43">
        <v>6502.0577628643177</v>
      </c>
      <c r="N6" s="44">
        <f t="shared" si="0"/>
        <v>0.11132897172373184</v>
      </c>
    </row>
    <row r="7" spans="1:14">
      <c r="C7" s="30" t="s">
        <v>130</v>
      </c>
      <c r="D7" s="43">
        <v>406.06161369795524</v>
      </c>
      <c r="E7" s="43">
        <v>1516.0307188919317</v>
      </c>
      <c r="F7" s="43">
        <v>1129.9110283884954</v>
      </c>
      <c r="G7" s="43">
        <v>70.917685563997694</v>
      </c>
      <c r="H7" s="43">
        <v>185.27184340018991</v>
      </c>
      <c r="I7" s="43">
        <v>36.450000000000003</v>
      </c>
      <c r="J7" s="43"/>
      <c r="K7" s="43">
        <v>813.89266015854628</v>
      </c>
      <c r="L7" s="43"/>
      <c r="M7" s="43">
        <v>4158.5355501011172</v>
      </c>
      <c r="N7" s="44">
        <f t="shared" si="0"/>
        <v>7.1202918145930633E-2</v>
      </c>
    </row>
    <row r="8" spans="1:14">
      <c r="C8" s="30" t="s">
        <v>131</v>
      </c>
      <c r="D8" s="43">
        <v>291.96153641679962</v>
      </c>
      <c r="E8" s="43">
        <v>435.23309658582633</v>
      </c>
      <c r="F8" s="43">
        <v>30.945454545454499</v>
      </c>
      <c r="G8" s="43">
        <v>630.44102795169761</v>
      </c>
      <c r="H8" s="43">
        <v>153.75999907800119</v>
      </c>
      <c r="I8" s="43">
        <v>586.45000000000005</v>
      </c>
      <c r="J8" s="43"/>
      <c r="K8" s="43">
        <v>76.817271183824602</v>
      </c>
      <c r="L8" s="43"/>
      <c r="M8" s="43">
        <v>2205.6083857616049</v>
      </c>
      <c r="N8" s="44">
        <f t="shared" si="0"/>
        <v>3.776467736329514E-2</v>
      </c>
    </row>
    <row r="9" spans="1:14">
      <c r="C9" s="30" t="s">
        <v>132</v>
      </c>
      <c r="D9" s="43">
        <v>342.60981191222572</v>
      </c>
      <c r="E9" s="43">
        <v>254.91045543254509</v>
      </c>
      <c r="F9" s="43">
        <v>626.4875929102343</v>
      </c>
      <c r="G9" s="43">
        <v>412.11005391818821</v>
      </c>
      <c r="H9" s="43">
        <v>64.6944444444444</v>
      </c>
      <c r="I9" s="43">
        <v>0</v>
      </c>
      <c r="J9" s="43"/>
      <c r="K9" s="43">
        <v>0</v>
      </c>
      <c r="L9" s="43"/>
      <c r="M9" s="43">
        <v>1700.812358617638</v>
      </c>
      <c r="N9" s="44">
        <f t="shared" si="0"/>
        <v>2.9121502435946283E-2</v>
      </c>
    </row>
    <row r="10" spans="1:14" ht="30">
      <c r="C10" s="30" t="s">
        <v>133</v>
      </c>
      <c r="D10" s="43">
        <v>768.70089549036379</v>
      </c>
      <c r="E10" s="43">
        <v>440.25331282283264</v>
      </c>
      <c r="F10" s="43">
        <v>79.020454545454498</v>
      </c>
      <c r="G10" s="43">
        <v>94.139446289764805</v>
      </c>
      <c r="H10" s="43">
        <v>29.1875</v>
      </c>
      <c r="I10" s="43">
        <v>53.620926243567702</v>
      </c>
      <c r="J10" s="43"/>
      <c r="K10" s="43">
        <v>0</v>
      </c>
      <c r="L10" s="43"/>
      <c r="M10" s="43">
        <v>1464.9225353919842</v>
      </c>
      <c r="N10" s="44">
        <f t="shared" si="0"/>
        <v>2.5082570082900543E-2</v>
      </c>
    </row>
    <row r="11" spans="1:14" ht="45">
      <c r="C11" s="30" t="s">
        <v>134</v>
      </c>
      <c r="D11" s="43">
        <v>439.85360776123946</v>
      </c>
      <c r="E11" s="43">
        <v>565.77867700161346</v>
      </c>
      <c r="F11" s="43"/>
      <c r="G11" s="43"/>
      <c r="H11" s="43"/>
      <c r="I11" s="43"/>
      <c r="J11" s="43"/>
      <c r="K11" s="43"/>
      <c r="L11" s="43"/>
      <c r="M11" s="43">
        <v>1005.6322847628529</v>
      </c>
      <c r="N11" s="44">
        <f t="shared" si="0"/>
        <v>1.7218550231014266E-2</v>
      </c>
    </row>
    <row r="12" spans="1:14" ht="30">
      <c r="C12" s="30" t="s">
        <v>135</v>
      </c>
      <c r="D12" s="43">
        <v>122.94368686868691</v>
      </c>
      <c r="E12" s="43">
        <v>235.03092624356771</v>
      </c>
      <c r="F12" s="43">
        <v>177.54170546434699</v>
      </c>
      <c r="G12" s="43">
        <v>194.87773049645389</v>
      </c>
      <c r="H12" s="43">
        <v>156.9923444976076</v>
      </c>
      <c r="I12" s="43"/>
      <c r="J12" s="43"/>
      <c r="K12" s="43">
        <v>21.890909090909101</v>
      </c>
      <c r="L12" s="43"/>
      <c r="M12" s="43">
        <v>909.27730266157209</v>
      </c>
      <c r="N12" s="44">
        <f t="shared" si="0"/>
        <v>1.5568749280450482E-2</v>
      </c>
    </row>
    <row r="13" spans="1:14">
      <c r="C13" s="30" t="s">
        <v>136</v>
      </c>
      <c r="D13" s="43">
        <v>1627.194857714853</v>
      </c>
      <c r="E13" s="43">
        <v>1289.2594322586403</v>
      </c>
      <c r="F13" s="43">
        <v>305.66087896224371</v>
      </c>
      <c r="G13" s="43">
        <v>259.4136468367401</v>
      </c>
      <c r="H13" s="43">
        <v>96.48427672955971</v>
      </c>
      <c r="I13" s="43">
        <v>260.77111111111111</v>
      </c>
      <c r="J13" s="43">
        <v>45.715909090909101</v>
      </c>
      <c r="K13" s="43">
        <v>94.012299465240602</v>
      </c>
      <c r="L13" s="43">
        <v>20.56</v>
      </c>
      <c r="M13" s="43">
        <v>3999.0724121692974</v>
      </c>
      <c r="N13" s="44">
        <f t="shared" si="0"/>
        <v>6.8472572181429617E-2</v>
      </c>
    </row>
    <row r="14" spans="1:14">
      <c r="C14" s="30" t="s">
        <v>137</v>
      </c>
      <c r="D14" s="43">
        <v>523.36894523445017</v>
      </c>
      <c r="E14" s="43">
        <v>1846.8157421836013</v>
      </c>
      <c r="F14" s="43">
        <v>655.25174295023032</v>
      </c>
      <c r="G14" s="43">
        <v>326.32419287211729</v>
      </c>
      <c r="H14" s="43">
        <v>84.402020202020196</v>
      </c>
      <c r="I14" s="43">
        <v>0</v>
      </c>
      <c r="J14" s="43">
        <v>38.682926829268297</v>
      </c>
      <c r="K14" s="43">
        <v>347.16879206691874</v>
      </c>
      <c r="L14" s="43">
        <v>612</v>
      </c>
      <c r="M14" s="43">
        <v>4434.0143623386066</v>
      </c>
      <c r="N14" s="44">
        <f t="shared" si="0"/>
        <v>7.5919697666598007E-2</v>
      </c>
    </row>
    <row r="15" spans="1:14">
      <c r="C15" s="30" t="s">
        <v>34</v>
      </c>
      <c r="D15" s="43">
        <v>16684.921027310433</v>
      </c>
      <c r="E15" s="43">
        <v>21841.740541968331</v>
      </c>
      <c r="F15" s="43">
        <v>7976.31831039401</v>
      </c>
      <c r="G15" s="43">
        <v>4208.5035011371338</v>
      </c>
      <c r="H15" s="43">
        <v>2064.3733484757054</v>
      </c>
      <c r="I15" s="43">
        <v>1525.7935509627462</v>
      </c>
      <c r="J15" s="43">
        <v>241.3763350339668</v>
      </c>
      <c r="K15" s="43">
        <v>3133.5911940781175</v>
      </c>
      <c r="L15" s="43">
        <v>727.38666666666666</v>
      </c>
      <c r="M15" s="43">
        <v>58404.004476027003</v>
      </c>
      <c r="N15" s="44">
        <f t="shared" si="0"/>
        <v>1</v>
      </c>
    </row>
  </sheetData>
  <sortState ref="C4:M12">
    <sortCondition descending="1" ref="M4:M12"/>
  </sortState>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375"/>
  <sheetViews>
    <sheetView topLeftCell="AC10" workbookViewId="0">
      <selection activeCell="AD37" sqref="AD37"/>
    </sheetView>
  </sheetViews>
  <sheetFormatPr baseColWidth="10" defaultRowHeight="12.75"/>
  <cols>
    <col min="1" max="1" width="0.85546875" style="62" customWidth="1"/>
    <col min="2" max="2" width="2.140625" style="62" customWidth="1"/>
    <col min="3" max="3" width="4.42578125" style="62" bestFit="1" customWidth="1"/>
    <col min="4" max="4" width="1" style="62" customWidth="1"/>
    <col min="5" max="5" width="18.140625" style="89" customWidth="1"/>
    <col min="6" max="8" width="8.140625" style="62" bestFit="1" customWidth="1"/>
    <col min="9" max="9" width="9.28515625" style="62" bestFit="1" customWidth="1"/>
    <col min="10" max="11" width="8.140625" style="62" bestFit="1" customWidth="1"/>
    <col min="12" max="12" width="11.42578125" style="3"/>
    <col min="13" max="13" width="15.85546875" style="51" bestFit="1" customWidth="1"/>
    <col min="14" max="15" width="10.140625" style="51" bestFit="1" customWidth="1"/>
    <col min="16" max="16" width="10.42578125" style="51" bestFit="1" customWidth="1"/>
    <col min="17" max="17" width="9.7109375" style="51" bestFit="1" customWidth="1"/>
    <col min="18" max="18" width="8.5703125" style="51" bestFit="1" customWidth="1"/>
    <col min="19" max="19" width="10.42578125" style="51" bestFit="1" customWidth="1"/>
    <col min="20" max="22" width="11.28515625" style="51" bestFit="1" customWidth="1"/>
    <col min="23" max="23" width="9.7109375" style="51" bestFit="1" customWidth="1"/>
    <col min="24" max="24" width="8.7109375" style="51" bestFit="1" customWidth="1"/>
    <col min="25" max="25" width="10.42578125" style="51" bestFit="1" customWidth="1"/>
    <col min="26" max="26" width="9.7109375" style="51" bestFit="1" customWidth="1"/>
    <col min="27" max="27" width="8.5703125" style="51" bestFit="1" customWidth="1"/>
    <col min="28" max="28" width="10.42578125" style="51" bestFit="1" customWidth="1"/>
    <col min="29" max="29" width="6.5703125" style="51" bestFit="1" customWidth="1"/>
    <col min="30" max="30" width="10" style="51" bestFit="1" customWidth="1"/>
    <col min="31" max="256" width="11.42578125" style="47"/>
    <col min="257" max="257" width="0.85546875" style="47" customWidth="1"/>
    <col min="258" max="258" width="11.42578125" style="47"/>
    <col min="259" max="259" width="6.42578125" style="47" customWidth="1"/>
    <col min="260" max="260" width="1" style="47" customWidth="1"/>
    <col min="261" max="261" width="30.7109375" style="47" customWidth="1"/>
    <col min="262" max="265" width="9.7109375" style="47" customWidth="1"/>
    <col min="266" max="267" width="11.28515625" style="47" customWidth="1"/>
    <col min="268" max="512" width="11.42578125" style="47"/>
    <col min="513" max="513" width="0.85546875" style="47" customWidth="1"/>
    <col min="514" max="514" width="11.42578125" style="47"/>
    <col min="515" max="515" width="6.42578125" style="47" customWidth="1"/>
    <col min="516" max="516" width="1" style="47" customWidth="1"/>
    <col min="517" max="517" width="30.7109375" style="47" customWidth="1"/>
    <col min="518" max="521" width="9.7109375" style="47" customWidth="1"/>
    <col min="522" max="523" width="11.28515625" style="47" customWidth="1"/>
    <col min="524" max="768" width="11.42578125" style="47"/>
    <col min="769" max="769" width="0.85546875" style="47" customWidth="1"/>
    <col min="770" max="770" width="11.42578125" style="47"/>
    <col min="771" max="771" width="6.42578125" style="47" customWidth="1"/>
    <col min="772" max="772" width="1" style="47" customWidth="1"/>
    <col min="773" max="773" width="30.7109375" style="47" customWidth="1"/>
    <col min="774" max="777" width="9.7109375" style="47" customWidth="1"/>
    <col min="778" max="779" width="11.28515625" style="47" customWidth="1"/>
    <col min="780" max="1024" width="11.42578125" style="47"/>
    <col min="1025" max="1025" width="0.85546875" style="47" customWidth="1"/>
    <col min="1026" max="1026" width="11.42578125" style="47"/>
    <col min="1027" max="1027" width="6.42578125" style="47" customWidth="1"/>
    <col min="1028" max="1028" width="1" style="47" customWidth="1"/>
    <col min="1029" max="1029" width="30.7109375" style="47" customWidth="1"/>
    <col min="1030" max="1033" width="9.7109375" style="47" customWidth="1"/>
    <col min="1034" max="1035" width="11.28515625" style="47" customWidth="1"/>
    <col min="1036" max="1280" width="11.42578125" style="47"/>
    <col min="1281" max="1281" width="0.85546875" style="47" customWidth="1"/>
    <col min="1282" max="1282" width="11.42578125" style="47"/>
    <col min="1283" max="1283" width="6.42578125" style="47" customWidth="1"/>
    <col min="1284" max="1284" width="1" style="47" customWidth="1"/>
    <col min="1285" max="1285" width="30.7109375" style="47" customWidth="1"/>
    <col min="1286" max="1289" width="9.7109375" style="47" customWidth="1"/>
    <col min="1290" max="1291" width="11.28515625" style="47" customWidth="1"/>
    <col min="1292" max="1536" width="11.42578125" style="47"/>
    <col min="1537" max="1537" width="0.85546875" style="47" customWidth="1"/>
    <col min="1538" max="1538" width="11.42578125" style="47"/>
    <col min="1539" max="1539" width="6.42578125" style="47" customWidth="1"/>
    <col min="1540" max="1540" width="1" style="47" customWidth="1"/>
    <col min="1541" max="1541" width="30.7109375" style="47" customWidth="1"/>
    <col min="1542" max="1545" width="9.7109375" style="47" customWidth="1"/>
    <col min="1546" max="1547" width="11.28515625" style="47" customWidth="1"/>
    <col min="1548" max="1792" width="11.42578125" style="47"/>
    <col min="1793" max="1793" width="0.85546875" style="47" customWidth="1"/>
    <col min="1794" max="1794" width="11.42578125" style="47"/>
    <col min="1795" max="1795" width="6.42578125" style="47" customWidth="1"/>
    <col min="1796" max="1796" width="1" style="47" customWidth="1"/>
    <col min="1797" max="1797" width="30.7109375" style="47" customWidth="1"/>
    <col min="1798" max="1801" width="9.7109375" style="47" customWidth="1"/>
    <col min="1802" max="1803" width="11.28515625" style="47" customWidth="1"/>
    <col min="1804" max="2048" width="11.42578125" style="47"/>
    <col min="2049" max="2049" width="0.85546875" style="47" customWidth="1"/>
    <col min="2050" max="2050" width="11.42578125" style="47"/>
    <col min="2051" max="2051" width="6.42578125" style="47" customWidth="1"/>
    <col min="2052" max="2052" width="1" style="47" customWidth="1"/>
    <col min="2053" max="2053" width="30.7109375" style="47" customWidth="1"/>
    <col min="2054" max="2057" width="9.7109375" style="47" customWidth="1"/>
    <col min="2058" max="2059" width="11.28515625" style="47" customWidth="1"/>
    <col min="2060" max="2304" width="11.42578125" style="47"/>
    <col min="2305" max="2305" width="0.85546875" style="47" customWidth="1"/>
    <col min="2306" max="2306" width="11.42578125" style="47"/>
    <col min="2307" max="2307" width="6.42578125" style="47" customWidth="1"/>
    <col min="2308" max="2308" width="1" style="47" customWidth="1"/>
    <col min="2309" max="2309" width="30.7109375" style="47" customWidth="1"/>
    <col min="2310" max="2313" width="9.7109375" style="47" customWidth="1"/>
    <col min="2314" max="2315" width="11.28515625" style="47" customWidth="1"/>
    <col min="2316" max="2560" width="11.42578125" style="47"/>
    <col min="2561" max="2561" width="0.85546875" style="47" customWidth="1"/>
    <col min="2562" max="2562" width="11.42578125" style="47"/>
    <col min="2563" max="2563" width="6.42578125" style="47" customWidth="1"/>
    <col min="2564" max="2564" width="1" style="47" customWidth="1"/>
    <col min="2565" max="2565" width="30.7109375" style="47" customWidth="1"/>
    <col min="2566" max="2569" width="9.7109375" style="47" customWidth="1"/>
    <col min="2570" max="2571" width="11.28515625" style="47" customWidth="1"/>
    <col min="2572" max="2816" width="11.42578125" style="47"/>
    <col min="2817" max="2817" width="0.85546875" style="47" customWidth="1"/>
    <col min="2818" max="2818" width="11.42578125" style="47"/>
    <col min="2819" max="2819" width="6.42578125" style="47" customWidth="1"/>
    <col min="2820" max="2820" width="1" style="47" customWidth="1"/>
    <col min="2821" max="2821" width="30.7109375" style="47" customWidth="1"/>
    <col min="2822" max="2825" width="9.7109375" style="47" customWidth="1"/>
    <col min="2826" max="2827" width="11.28515625" style="47" customWidth="1"/>
    <col min="2828" max="3072" width="11.42578125" style="47"/>
    <col min="3073" max="3073" width="0.85546875" style="47" customWidth="1"/>
    <col min="3074" max="3074" width="11.42578125" style="47"/>
    <col min="3075" max="3075" width="6.42578125" style="47" customWidth="1"/>
    <col min="3076" max="3076" width="1" style="47" customWidth="1"/>
    <col min="3077" max="3077" width="30.7109375" style="47" customWidth="1"/>
    <col min="3078" max="3081" width="9.7109375" style="47" customWidth="1"/>
    <col min="3082" max="3083" width="11.28515625" style="47" customWidth="1"/>
    <col min="3084" max="3328" width="11.42578125" style="47"/>
    <col min="3329" max="3329" width="0.85546875" style="47" customWidth="1"/>
    <col min="3330" max="3330" width="11.42578125" style="47"/>
    <col min="3331" max="3331" width="6.42578125" style="47" customWidth="1"/>
    <col min="3332" max="3332" width="1" style="47" customWidth="1"/>
    <col min="3333" max="3333" width="30.7109375" style="47" customWidth="1"/>
    <col min="3334" max="3337" width="9.7109375" style="47" customWidth="1"/>
    <col min="3338" max="3339" width="11.28515625" style="47" customWidth="1"/>
    <col min="3340" max="3584" width="11.42578125" style="47"/>
    <col min="3585" max="3585" width="0.85546875" style="47" customWidth="1"/>
    <col min="3586" max="3586" width="11.42578125" style="47"/>
    <col min="3587" max="3587" width="6.42578125" style="47" customWidth="1"/>
    <col min="3588" max="3588" width="1" style="47" customWidth="1"/>
    <col min="3589" max="3589" width="30.7109375" style="47" customWidth="1"/>
    <col min="3590" max="3593" width="9.7109375" style="47" customWidth="1"/>
    <col min="3594" max="3595" width="11.28515625" style="47" customWidth="1"/>
    <col min="3596" max="3840" width="11.42578125" style="47"/>
    <col min="3841" max="3841" width="0.85546875" style="47" customWidth="1"/>
    <col min="3842" max="3842" width="11.42578125" style="47"/>
    <col min="3843" max="3843" width="6.42578125" style="47" customWidth="1"/>
    <col min="3844" max="3844" width="1" style="47" customWidth="1"/>
    <col min="3845" max="3845" width="30.7109375" style="47" customWidth="1"/>
    <col min="3846" max="3849" width="9.7109375" style="47" customWidth="1"/>
    <col min="3850" max="3851" width="11.28515625" style="47" customWidth="1"/>
    <col min="3852" max="4096" width="11.42578125" style="47"/>
    <col min="4097" max="4097" width="0.85546875" style="47" customWidth="1"/>
    <col min="4098" max="4098" width="11.42578125" style="47"/>
    <col min="4099" max="4099" width="6.42578125" style="47" customWidth="1"/>
    <col min="4100" max="4100" width="1" style="47" customWidth="1"/>
    <col min="4101" max="4101" width="30.7109375" style="47" customWidth="1"/>
    <col min="4102" max="4105" width="9.7109375" style="47" customWidth="1"/>
    <col min="4106" max="4107" width="11.28515625" style="47" customWidth="1"/>
    <col min="4108" max="4352" width="11.42578125" style="47"/>
    <col min="4353" max="4353" width="0.85546875" style="47" customWidth="1"/>
    <col min="4354" max="4354" width="11.42578125" style="47"/>
    <col min="4355" max="4355" width="6.42578125" style="47" customWidth="1"/>
    <col min="4356" max="4356" width="1" style="47" customWidth="1"/>
    <col min="4357" max="4357" width="30.7109375" style="47" customWidth="1"/>
    <col min="4358" max="4361" width="9.7109375" style="47" customWidth="1"/>
    <col min="4362" max="4363" width="11.28515625" style="47" customWidth="1"/>
    <col min="4364" max="4608" width="11.42578125" style="47"/>
    <col min="4609" max="4609" width="0.85546875" style="47" customWidth="1"/>
    <col min="4610" max="4610" width="11.42578125" style="47"/>
    <col min="4611" max="4611" width="6.42578125" style="47" customWidth="1"/>
    <col min="4612" max="4612" width="1" style="47" customWidth="1"/>
    <col min="4613" max="4613" width="30.7109375" style="47" customWidth="1"/>
    <col min="4614" max="4617" width="9.7109375" style="47" customWidth="1"/>
    <col min="4618" max="4619" width="11.28515625" style="47" customWidth="1"/>
    <col min="4620" max="4864" width="11.42578125" style="47"/>
    <col min="4865" max="4865" width="0.85546875" style="47" customWidth="1"/>
    <col min="4866" max="4866" width="11.42578125" style="47"/>
    <col min="4867" max="4867" width="6.42578125" style="47" customWidth="1"/>
    <col min="4868" max="4868" width="1" style="47" customWidth="1"/>
    <col min="4869" max="4869" width="30.7109375" style="47" customWidth="1"/>
    <col min="4870" max="4873" width="9.7109375" style="47" customWidth="1"/>
    <col min="4874" max="4875" width="11.28515625" style="47" customWidth="1"/>
    <col min="4876" max="5120" width="11.42578125" style="47"/>
    <col min="5121" max="5121" width="0.85546875" style="47" customWidth="1"/>
    <col min="5122" max="5122" width="11.42578125" style="47"/>
    <col min="5123" max="5123" width="6.42578125" style="47" customWidth="1"/>
    <col min="5124" max="5124" width="1" style="47" customWidth="1"/>
    <col min="5125" max="5125" width="30.7109375" style="47" customWidth="1"/>
    <col min="5126" max="5129" width="9.7109375" style="47" customWidth="1"/>
    <col min="5130" max="5131" width="11.28515625" style="47" customWidth="1"/>
    <col min="5132" max="5376" width="11.42578125" style="47"/>
    <col min="5377" max="5377" width="0.85546875" style="47" customWidth="1"/>
    <col min="5378" max="5378" width="11.42578125" style="47"/>
    <col min="5379" max="5379" width="6.42578125" style="47" customWidth="1"/>
    <col min="5380" max="5380" width="1" style="47" customWidth="1"/>
    <col min="5381" max="5381" width="30.7109375" style="47" customWidth="1"/>
    <col min="5382" max="5385" width="9.7109375" style="47" customWidth="1"/>
    <col min="5386" max="5387" width="11.28515625" style="47" customWidth="1"/>
    <col min="5388" max="5632" width="11.42578125" style="47"/>
    <col min="5633" max="5633" width="0.85546875" style="47" customWidth="1"/>
    <col min="5634" max="5634" width="11.42578125" style="47"/>
    <col min="5635" max="5635" width="6.42578125" style="47" customWidth="1"/>
    <col min="5636" max="5636" width="1" style="47" customWidth="1"/>
    <col min="5637" max="5637" width="30.7109375" style="47" customWidth="1"/>
    <col min="5638" max="5641" width="9.7109375" style="47" customWidth="1"/>
    <col min="5642" max="5643" width="11.28515625" style="47" customWidth="1"/>
    <col min="5644" max="5888" width="11.42578125" style="47"/>
    <col min="5889" max="5889" width="0.85546875" style="47" customWidth="1"/>
    <col min="5890" max="5890" width="11.42578125" style="47"/>
    <col min="5891" max="5891" width="6.42578125" style="47" customWidth="1"/>
    <col min="5892" max="5892" width="1" style="47" customWidth="1"/>
    <col min="5893" max="5893" width="30.7109375" style="47" customWidth="1"/>
    <col min="5894" max="5897" width="9.7109375" style="47" customWidth="1"/>
    <col min="5898" max="5899" width="11.28515625" style="47" customWidth="1"/>
    <col min="5900" max="6144" width="11.42578125" style="47"/>
    <col min="6145" max="6145" width="0.85546875" style="47" customWidth="1"/>
    <col min="6146" max="6146" width="11.42578125" style="47"/>
    <col min="6147" max="6147" width="6.42578125" style="47" customWidth="1"/>
    <col min="6148" max="6148" width="1" style="47" customWidth="1"/>
    <col min="6149" max="6149" width="30.7109375" style="47" customWidth="1"/>
    <col min="6150" max="6153" width="9.7109375" style="47" customWidth="1"/>
    <col min="6154" max="6155" width="11.28515625" style="47" customWidth="1"/>
    <col min="6156" max="6400" width="11.42578125" style="47"/>
    <col min="6401" max="6401" width="0.85546875" style="47" customWidth="1"/>
    <col min="6402" max="6402" width="11.42578125" style="47"/>
    <col min="6403" max="6403" width="6.42578125" style="47" customWidth="1"/>
    <col min="6404" max="6404" width="1" style="47" customWidth="1"/>
    <col min="6405" max="6405" width="30.7109375" style="47" customWidth="1"/>
    <col min="6406" max="6409" width="9.7109375" style="47" customWidth="1"/>
    <col min="6410" max="6411" width="11.28515625" style="47" customWidth="1"/>
    <col min="6412" max="6656" width="11.42578125" style="47"/>
    <col min="6657" max="6657" width="0.85546875" style="47" customWidth="1"/>
    <col min="6658" max="6658" width="11.42578125" style="47"/>
    <col min="6659" max="6659" width="6.42578125" style="47" customWidth="1"/>
    <col min="6660" max="6660" width="1" style="47" customWidth="1"/>
    <col min="6661" max="6661" width="30.7109375" style="47" customWidth="1"/>
    <col min="6662" max="6665" width="9.7109375" style="47" customWidth="1"/>
    <col min="6666" max="6667" width="11.28515625" style="47" customWidth="1"/>
    <col min="6668" max="6912" width="11.42578125" style="47"/>
    <col min="6913" max="6913" width="0.85546875" style="47" customWidth="1"/>
    <col min="6914" max="6914" width="11.42578125" style="47"/>
    <col min="6915" max="6915" width="6.42578125" style="47" customWidth="1"/>
    <col min="6916" max="6916" width="1" style="47" customWidth="1"/>
    <col min="6917" max="6917" width="30.7109375" style="47" customWidth="1"/>
    <col min="6918" max="6921" width="9.7109375" style="47" customWidth="1"/>
    <col min="6922" max="6923" width="11.28515625" style="47" customWidth="1"/>
    <col min="6924" max="7168" width="11.42578125" style="47"/>
    <col min="7169" max="7169" width="0.85546875" style="47" customWidth="1"/>
    <col min="7170" max="7170" width="11.42578125" style="47"/>
    <col min="7171" max="7171" width="6.42578125" style="47" customWidth="1"/>
    <col min="7172" max="7172" width="1" style="47" customWidth="1"/>
    <col min="7173" max="7173" width="30.7109375" style="47" customWidth="1"/>
    <col min="7174" max="7177" width="9.7109375" style="47" customWidth="1"/>
    <col min="7178" max="7179" width="11.28515625" style="47" customWidth="1"/>
    <col min="7180" max="7424" width="11.42578125" style="47"/>
    <col min="7425" max="7425" width="0.85546875" style="47" customWidth="1"/>
    <col min="7426" max="7426" width="11.42578125" style="47"/>
    <col min="7427" max="7427" width="6.42578125" style="47" customWidth="1"/>
    <col min="7428" max="7428" width="1" style="47" customWidth="1"/>
    <col min="7429" max="7429" width="30.7109375" style="47" customWidth="1"/>
    <col min="7430" max="7433" width="9.7109375" style="47" customWidth="1"/>
    <col min="7434" max="7435" width="11.28515625" style="47" customWidth="1"/>
    <col min="7436" max="7680" width="11.42578125" style="47"/>
    <col min="7681" max="7681" width="0.85546875" style="47" customWidth="1"/>
    <col min="7682" max="7682" width="11.42578125" style="47"/>
    <col min="7683" max="7683" width="6.42578125" style="47" customWidth="1"/>
    <col min="7684" max="7684" width="1" style="47" customWidth="1"/>
    <col min="7685" max="7685" width="30.7109375" style="47" customWidth="1"/>
    <col min="7686" max="7689" width="9.7109375" style="47" customWidth="1"/>
    <col min="7690" max="7691" width="11.28515625" style="47" customWidth="1"/>
    <col min="7692" max="7936" width="11.42578125" style="47"/>
    <col min="7937" max="7937" width="0.85546875" style="47" customWidth="1"/>
    <col min="7938" max="7938" width="11.42578125" style="47"/>
    <col min="7939" max="7939" width="6.42578125" style="47" customWidth="1"/>
    <col min="7940" max="7940" width="1" style="47" customWidth="1"/>
    <col min="7941" max="7941" width="30.7109375" style="47" customWidth="1"/>
    <col min="7942" max="7945" width="9.7109375" style="47" customWidth="1"/>
    <col min="7946" max="7947" width="11.28515625" style="47" customWidth="1"/>
    <col min="7948" max="8192" width="11.42578125" style="47"/>
    <col min="8193" max="8193" width="0.85546875" style="47" customWidth="1"/>
    <col min="8194" max="8194" width="11.42578125" style="47"/>
    <col min="8195" max="8195" width="6.42578125" style="47" customWidth="1"/>
    <col min="8196" max="8196" width="1" style="47" customWidth="1"/>
    <col min="8197" max="8197" width="30.7109375" style="47" customWidth="1"/>
    <col min="8198" max="8201" width="9.7109375" style="47" customWidth="1"/>
    <col min="8202" max="8203" width="11.28515625" style="47" customWidth="1"/>
    <col min="8204" max="8448" width="11.42578125" style="47"/>
    <col min="8449" max="8449" width="0.85546875" style="47" customWidth="1"/>
    <col min="8450" max="8450" width="11.42578125" style="47"/>
    <col min="8451" max="8451" width="6.42578125" style="47" customWidth="1"/>
    <col min="8452" max="8452" width="1" style="47" customWidth="1"/>
    <col min="8453" max="8453" width="30.7109375" style="47" customWidth="1"/>
    <col min="8454" max="8457" width="9.7109375" style="47" customWidth="1"/>
    <col min="8458" max="8459" width="11.28515625" style="47" customWidth="1"/>
    <col min="8460" max="8704" width="11.42578125" style="47"/>
    <col min="8705" max="8705" width="0.85546875" style="47" customWidth="1"/>
    <col min="8706" max="8706" width="11.42578125" style="47"/>
    <col min="8707" max="8707" width="6.42578125" style="47" customWidth="1"/>
    <col min="8708" max="8708" width="1" style="47" customWidth="1"/>
    <col min="8709" max="8709" width="30.7109375" style="47" customWidth="1"/>
    <col min="8710" max="8713" width="9.7109375" style="47" customWidth="1"/>
    <col min="8714" max="8715" width="11.28515625" style="47" customWidth="1"/>
    <col min="8716" max="8960" width="11.42578125" style="47"/>
    <col min="8961" max="8961" width="0.85546875" style="47" customWidth="1"/>
    <col min="8962" max="8962" width="11.42578125" style="47"/>
    <col min="8963" max="8963" width="6.42578125" style="47" customWidth="1"/>
    <col min="8964" max="8964" width="1" style="47" customWidth="1"/>
    <col min="8965" max="8965" width="30.7109375" style="47" customWidth="1"/>
    <col min="8966" max="8969" width="9.7109375" style="47" customWidth="1"/>
    <col min="8970" max="8971" width="11.28515625" style="47" customWidth="1"/>
    <col min="8972" max="9216" width="11.42578125" style="47"/>
    <col min="9217" max="9217" width="0.85546875" style="47" customWidth="1"/>
    <col min="9218" max="9218" width="11.42578125" style="47"/>
    <col min="9219" max="9219" width="6.42578125" style="47" customWidth="1"/>
    <col min="9220" max="9220" width="1" style="47" customWidth="1"/>
    <col min="9221" max="9221" width="30.7109375" style="47" customWidth="1"/>
    <col min="9222" max="9225" width="9.7109375" style="47" customWidth="1"/>
    <col min="9226" max="9227" width="11.28515625" style="47" customWidth="1"/>
    <col min="9228" max="9472" width="11.42578125" style="47"/>
    <col min="9473" max="9473" width="0.85546875" style="47" customWidth="1"/>
    <col min="9474" max="9474" width="11.42578125" style="47"/>
    <col min="9475" max="9475" width="6.42578125" style="47" customWidth="1"/>
    <col min="9476" max="9476" width="1" style="47" customWidth="1"/>
    <col min="9477" max="9477" width="30.7109375" style="47" customWidth="1"/>
    <col min="9478" max="9481" width="9.7109375" style="47" customWidth="1"/>
    <col min="9482" max="9483" width="11.28515625" style="47" customWidth="1"/>
    <col min="9484" max="9728" width="11.42578125" style="47"/>
    <col min="9729" max="9729" width="0.85546875" style="47" customWidth="1"/>
    <col min="9730" max="9730" width="11.42578125" style="47"/>
    <col min="9731" max="9731" width="6.42578125" style="47" customWidth="1"/>
    <col min="9732" max="9732" width="1" style="47" customWidth="1"/>
    <col min="9733" max="9733" width="30.7109375" style="47" customWidth="1"/>
    <col min="9734" max="9737" width="9.7109375" style="47" customWidth="1"/>
    <col min="9738" max="9739" width="11.28515625" style="47" customWidth="1"/>
    <col min="9740" max="9984" width="11.42578125" style="47"/>
    <col min="9985" max="9985" width="0.85546875" style="47" customWidth="1"/>
    <col min="9986" max="9986" width="11.42578125" style="47"/>
    <col min="9987" max="9987" width="6.42578125" style="47" customWidth="1"/>
    <col min="9988" max="9988" width="1" style="47" customWidth="1"/>
    <col min="9989" max="9989" width="30.7109375" style="47" customWidth="1"/>
    <col min="9990" max="9993" width="9.7109375" style="47" customWidth="1"/>
    <col min="9994" max="9995" width="11.28515625" style="47" customWidth="1"/>
    <col min="9996" max="10240" width="11.42578125" style="47"/>
    <col min="10241" max="10241" width="0.85546875" style="47" customWidth="1"/>
    <col min="10242" max="10242" width="11.42578125" style="47"/>
    <col min="10243" max="10243" width="6.42578125" style="47" customWidth="1"/>
    <col min="10244" max="10244" width="1" style="47" customWidth="1"/>
    <col min="10245" max="10245" width="30.7109375" style="47" customWidth="1"/>
    <col min="10246" max="10249" width="9.7109375" style="47" customWidth="1"/>
    <col min="10250" max="10251" width="11.28515625" style="47" customWidth="1"/>
    <col min="10252" max="10496" width="11.42578125" style="47"/>
    <col min="10497" max="10497" width="0.85546875" style="47" customWidth="1"/>
    <col min="10498" max="10498" width="11.42578125" style="47"/>
    <col min="10499" max="10499" width="6.42578125" style="47" customWidth="1"/>
    <col min="10500" max="10500" width="1" style="47" customWidth="1"/>
    <col min="10501" max="10501" width="30.7109375" style="47" customWidth="1"/>
    <col min="10502" max="10505" width="9.7109375" style="47" customWidth="1"/>
    <col min="10506" max="10507" width="11.28515625" style="47" customWidth="1"/>
    <col min="10508" max="10752" width="11.42578125" style="47"/>
    <col min="10753" max="10753" width="0.85546875" style="47" customWidth="1"/>
    <col min="10754" max="10754" width="11.42578125" style="47"/>
    <col min="10755" max="10755" width="6.42578125" style="47" customWidth="1"/>
    <col min="10756" max="10756" width="1" style="47" customWidth="1"/>
    <col min="10757" max="10757" width="30.7109375" style="47" customWidth="1"/>
    <col min="10758" max="10761" width="9.7109375" style="47" customWidth="1"/>
    <col min="10762" max="10763" width="11.28515625" style="47" customWidth="1"/>
    <col min="10764" max="11008" width="11.42578125" style="47"/>
    <col min="11009" max="11009" width="0.85546875" style="47" customWidth="1"/>
    <col min="11010" max="11010" width="11.42578125" style="47"/>
    <col min="11011" max="11011" width="6.42578125" style="47" customWidth="1"/>
    <col min="11012" max="11012" width="1" style="47" customWidth="1"/>
    <col min="11013" max="11013" width="30.7109375" style="47" customWidth="1"/>
    <col min="11014" max="11017" width="9.7109375" style="47" customWidth="1"/>
    <col min="11018" max="11019" width="11.28515625" style="47" customWidth="1"/>
    <col min="11020" max="11264" width="11.42578125" style="47"/>
    <col min="11265" max="11265" width="0.85546875" style="47" customWidth="1"/>
    <col min="11266" max="11266" width="11.42578125" style="47"/>
    <col min="11267" max="11267" width="6.42578125" style="47" customWidth="1"/>
    <col min="11268" max="11268" width="1" style="47" customWidth="1"/>
    <col min="11269" max="11269" width="30.7109375" style="47" customWidth="1"/>
    <col min="11270" max="11273" width="9.7109375" style="47" customWidth="1"/>
    <col min="11274" max="11275" width="11.28515625" style="47" customWidth="1"/>
    <col min="11276" max="11520" width="11.42578125" style="47"/>
    <col min="11521" max="11521" width="0.85546875" style="47" customWidth="1"/>
    <col min="11522" max="11522" width="11.42578125" style="47"/>
    <col min="11523" max="11523" width="6.42578125" style="47" customWidth="1"/>
    <col min="11524" max="11524" width="1" style="47" customWidth="1"/>
    <col min="11525" max="11525" width="30.7109375" style="47" customWidth="1"/>
    <col min="11526" max="11529" width="9.7109375" style="47" customWidth="1"/>
    <col min="11530" max="11531" width="11.28515625" style="47" customWidth="1"/>
    <col min="11532" max="11776" width="11.42578125" style="47"/>
    <col min="11777" max="11777" width="0.85546875" style="47" customWidth="1"/>
    <col min="11778" max="11778" width="11.42578125" style="47"/>
    <col min="11779" max="11779" width="6.42578125" style="47" customWidth="1"/>
    <col min="11780" max="11780" width="1" style="47" customWidth="1"/>
    <col min="11781" max="11781" width="30.7109375" style="47" customWidth="1"/>
    <col min="11782" max="11785" width="9.7109375" style="47" customWidth="1"/>
    <col min="11786" max="11787" width="11.28515625" style="47" customWidth="1"/>
    <col min="11788" max="12032" width="11.42578125" style="47"/>
    <col min="12033" max="12033" width="0.85546875" style="47" customWidth="1"/>
    <col min="12034" max="12034" width="11.42578125" style="47"/>
    <col min="12035" max="12035" width="6.42578125" style="47" customWidth="1"/>
    <col min="12036" max="12036" width="1" style="47" customWidth="1"/>
    <col min="12037" max="12037" width="30.7109375" style="47" customWidth="1"/>
    <col min="12038" max="12041" width="9.7109375" style="47" customWidth="1"/>
    <col min="12042" max="12043" width="11.28515625" style="47" customWidth="1"/>
    <col min="12044" max="12288" width="11.42578125" style="47"/>
    <col min="12289" max="12289" width="0.85546875" style="47" customWidth="1"/>
    <col min="12290" max="12290" width="11.42578125" style="47"/>
    <col min="12291" max="12291" width="6.42578125" style="47" customWidth="1"/>
    <col min="12292" max="12292" width="1" style="47" customWidth="1"/>
    <col min="12293" max="12293" width="30.7109375" style="47" customWidth="1"/>
    <col min="12294" max="12297" width="9.7109375" style="47" customWidth="1"/>
    <col min="12298" max="12299" width="11.28515625" style="47" customWidth="1"/>
    <col min="12300" max="12544" width="11.42578125" style="47"/>
    <col min="12545" max="12545" width="0.85546875" style="47" customWidth="1"/>
    <col min="12546" max="12546" width="11.42578125" style="47"/>
    <col min="12547" max="12547" width="6.42578125" style="47" customWidth="1"/>
    <col min="12548" max="12548" width="1" style="47" customWidth="1"/>
    <col min="12549" max="12549" width="30.7109375" style="47" customWidth="1"/>
    <col min="12550" max="12553" width="9.7109375" style="47" customWidth="1"/>
    <col min="12554" max="12555" width="11.28515625" style="47" customWidth="1"/>
    <col min="12556" max="12800" width="11.42578125" style="47"/>
    <col min="12801" max="12801" width="0.85546875" style="47" customWidth="1"/>
    <col min="12802" max="12802" width="11.42578125" style="47"/>
    <col min="12803" max="12803" width="6.42578125" style="47" customWidth="1"/>
    <col min="12804" max="12804" width="1" style="47" customWidth="1"/>
    <col min="12805" max="12805" width="30.7109375" style="47" customWidth="1"/>
    <col min="12806" max="12809" width="9.7109375" style="47" customWidth="1"/>
    <col min="12810" max="12811" width="11.28515625" style="47" customWidth="1"/>
    <col min="12812" max="13056" width="11.42578125" style="47"/>
    <col min="13057" max="13057" width="0.85546875" style="47" customWidth="1"/>
    <col min="13058" max="13058" width="11.42578125" style="47"/>
    <col min="13059" max="13059" width="6.42578125" style="47" customWidth="1"/>
    <col min="13060" max="13060" width="1" style="47" customWidth="1"/>
    <col min="13061" max="13061" width="30.7109375" style="47" customWidth="1"/>
    <col min="13062" max="13065" width="9.7109375" style="47" customWidth="1"/>
    <col min="13066" max="13067" width="11.28515625" style="47" customWidth="1"/>
    <col min="13068" max="13312" width="11.42578125" style="47"/>
    <col min="13313" max="13313" width="0.85546875" style="47" customWidth="1"/>
    <col min="13314" max="13314" width="11.42578125" style="47"/>
    <col min="13315" max="13315" width="6.42578125" style="47" customWidth="1"/>
    <col min="13316" max="13316" width="1" style="47" customWidth="1"/>
    <col min="13317" max="13317" width="30.7109375" style="47" customWidth="1"/>
    <col min="13318" max="13321" width="9.7109375" style="47" customWidth="1"/>
    <col min="13322" max="13323" width="11.28515625" style="47" customWidth="1"/>
    <col min="13324" max="13568" width="11.42578125" style="47"/>
    <col min="13569" max="13569" width="0.85546875" style="47" customWidth="1"/>
    <col min="13570" max="13570" width="11.42578125" style="47"/>
    <col min="13571" max="13571" width="6.42578125" style="47" customWidth="1"/>
    <col min="13572" max="13572" width="1" style="47" customWidth="1"/>
    <col min="13573" max="13573" width="30.7109375" style="47" customWidth="1"/>
    <col min="13574" max="13577" width="9.7109375" style="47" customWidth="1"/>
    <col min="13578" max="13579" width="11.28515625" style="47" customWidth="1"/>
    <col min="13580" max="13824" width="11.42578125" style="47"/>
    <col min="13825" max="13825" width="0.85546875" style="47" customWidth="1"/>
    <col min="13826" max="13826" width="11.42578125" style="47"/>
    <col min="13827" max="13827" width="6.42578125" style="47" customWidth="1"/>
    <col min="13828" max="13828" width="1" style="47" customWidth="1"/>
    <col min="13829" max="13829" width="30.7109375" style="47" customWidth="1"/>
    <col min="13830" max="13833" width="9.7109375" style="47" customWidth="1"/>
    <col min="13834" max="13835" width="11.28515625" style="47" customWidth="1"/>
    <col min="13836" max="14080" width="11.42578125" style="47"/>
    <col min="14081" max="14081" width="0.85546875" style="47" customWidth="1"/>
    <col min="14082" max="14082" width="11.42578125" style="47"/>
    <col min="14083" max="14083" width="6.42578125" style="47" customWidth="1"/>
    <col min="14084" max="14084" width="1" style="47" customWidth="1"/>
    <col min="14085" max="14085" width="30.7109375" style="47" customWidth="1"/>
    <col min="14086" max="14089" width="9.7109375" style="47" customWidth="1"/>
    <col min="14090" max="14091" width="11.28515625" style="47" customWidth="1"/>
    <col min="14092" max="14336" width="11.42578125" style="47"/>
    <col min="14337" max="14337" width="0.85546875" style="47" customWidth="1"/>
    <col min="14338" max="14338" width="11.42578125" style="47"/>
    <col min="14339" max="14339" width="6.42578125" style="47" customWidth="1"/>
    <col min="14340" max="14340" width="1" style="47" customWidth="1"/>
    <col min="14341" max="14341" width="30.7109375" style="47" customWidth="1"/>
    <col min="14342" max="14345" width="9.7109375" style="47" customWidth="1"/>
    <col min="14346" max="14347" width="11.28515625" style="47" customWidth="1"/>
    <col min="14348" max="14592" width="11.42578125" style="47"/>
    <col min="14593" max="14593" width="0.85546875" style="47" customWidth="1"/>
    <col min="14594" max="14594" width="11.42578125" style="47"/>
    <col min="14595" max="14595" width="6.42578125" style="47" customWidth="1"/>
    <col min="14596" max="14596" width="1" style="47" customWidth="1"/>
    <col min="14597" max="14597" width="30.7109375" style="47" customWidth="1"/>
    <col min="14598" max="14601" width="9.7109375" style="47" customWidth="1"/>
    <col min="14602" max="14603" width="11.28515625" style="47" customWidth="1"/>
    <col min="14604" max="14848" width="11.42578125" style="47"/>
    <col min="14849" max="14849" width="0.85546875" style="47" customWidth="1"/>
    <col min="14850" max="14850" width="11.42578125" style="47"/>
    <col min="14851" max="14851" width="6.42578125" style="47" customWidth="1"/>
    <col min="14852" max="14852" width="1" style="47" customWidth="1"/>
    <col min="14853" max="14853" width="30.7109375" style="47" customWidth="1"/>
    <col min="14854" max="14857" width="9.7109375" style="47" customWidth="1"/>
    <col min="14858" max="14859" width="11.28515625" style="47" customWidth="1"/>
    <col min="14860" max="15104" width="11.42578125" style="47"/>
    <col min="15105" max="15105" width="0.85546875" style="47" customWidth="1"/>
    <col min="15106" max="15106" width="11.42578125" style="47"/>
    <col min="15107" max="15107" width="6.42578125" style="47" customWidth="1"/>
    <col min="15108" max="15108" width="1" style="47" customWidth="1"/>
    <col min="15109" max="15109" width="30.7109375" style="47" customWidth="1"/>
    <col min="15110" max="15113" width="9.7109375" style="47" customWidth="1"/>
    <col min="15114" max="15115" width="11.28515625" style="47" customWidth="1"/>
    <col min="15116" max="15360" width="11.42578125" style="47"/>
    <col min="15361" max="15361" width="0.85546875" style="47" customWidth="1"/>
    <col min="15362" max="15362" width="11.42578125" style="47"/>
    <col min="15363" max="15363" width="6.42578125" style="47" customWidth="1"/>
    <col min="15364" max="15364" width="1" style="47" customWidth="1"/>
    <col min="15365" max="15365" width="30.7109375" style="47" customWidth="1"/>
    <col min="15366" max="15369" width="9.7109375" style="47" customWidth="1"/>
    <col min="15370" max="15371" width="11.28515625" style="47" customWidth="1"/>
    <col min="15372" max="15616" width="11.42578125" style="47"/>
    <col min="15617" max="15617" width="0.85546875" style="47" customWidth="1"/>
    <col min="15618" max="15618" width="11.42578125" style="47"/>
    <col min="15619" max="15619" width="6.42578125" style="47" customWidth="1"/>
    <col min="15620" max="15620" width="1" style="47" customWidth="1"/>
    <col min="15621" max="15621" width="30.7109375" style="47" customWidth="1"/>
    <col min="15622" max="15625" width="9.7109375" style="47" customWidth="1"/>
    <col min="15626" max="15627" width="11.28515625" style="47" customWidth="1"/>
    <col min="15628" max="15872" width="11.42578125" style="47"/>
    <col min="15873" max="15873" width="0.85546875" style="47" customWidth="1"/>
    <col min="15874" max="15874" width="11.42578125" style="47"/>
    <col min="15875" max="15875" width="6.42578125" style="47" customWidth="1"/>
    <col min="15876" max="15876" width="1" style="47" customWidth="1"/>
    <col min="15877" max="15877" width="30.7109375" style="47" customWidth="1"/>
    <col min="15878" max="15881" width="9.7109375" style="47" customWidth="1"/>
    <col min="15882" max="15883" width="11.28515625" style="47" customWidth="1"/>
    <col min="15884" max="16128" width="11.42578125" style="47"/>
    <col min="16129" max="16129" width="0.85546875" style="47" customWidth="1"/>
    <col min="16130" max="16130" width="11.42578125" style="47"/>
    <col min="16131" max="16131" width="6.42578125" style="47" customWidth="1"/>
    <col min="16132" max="16132" width="1" style="47" customWidth="1"/>
    <col min="16133" max="16133" width="30.7109375" style="47" customWidth="1"/>
    <col min="16134" max="16137" width="9.7109375" style="47" customWidth="1"/>
    <col min="16138" max="16139" width="11.28515625" style="47" customWidth="1"/>
    <col min="16140" max="16384" width="11.42578125" style="47"/>
  </cols>
  <sheetData>
    <row r="1" spans="1:30">
      <c r="D1" s="63"/>
      <c r="E1" s="64" t="s">
        <v>147</v>
      </c>
      <c r="F1" s="65"/>
      <c r="G1" s="65"/>
      <c r="H1" s="65"/>
      <c r="I1" s="65"/>
      <c r="J1" s="65"/>
      <c r="K1" s="65"/>
    </row>
    <row r="2" spans="1:30">
      <c r="E2" s="66" t="s">
        <v>148</v>
      </c>
    </row>
    <row r="3" spans="1:30" s="48" customFormat="1" ht="22.5">
      <c r="A3" s="67"/>
      <c r="B3" s="68"/>
      <c r="C3" s="68" t="s">
        <v>149</v>
      </c>
      <c r="D3" s="69"/>
      <c r="E3" s="2377" t="s">
        <v>150</v>
      </c>
      <c r="F3" s="2378"/>
      <c r="G3" s="2378"/>
      <c r="H3" s="2378"/>
      <c r="I3" s="2378"/>
      <c r="J3" s="2378"/>
      <c r="K3" s="2378"/>
      <c r="L3" s="46"/>
      <c r="M3" s="52"/>
      <c r="N3" s="52"/>
      <c r="O3" s="52"/>
      <c r="P3" s="52"/>
      <c r="Q3" s="52"/>
      <c r="R3" s="52"/>
      <c r="S3" s="52"/>
      <c r="T3" s="52"/>
      <c r="U3" s="52"/>
      <c r="V3" s="52"/>
      <c r="W3" s="52"/>
      <c r="X3" s="52"/>
      <c r="Y3" s="52"/>
      <c r="Z3" s="52"/>
      <c r="AA3" s="52"/>
      <c r="AB3" s="52"/>
      <c r="AC3" s="52"/>
      <c r="AD3" s="52"/>
    </row>
    <row r="4" spans="1:30" ht="33" customHeight="1">
      <c r="D4" s="63"/>
      <c r="E4" s="2379" t="s">
        <v>138</v>
      </c>
      <c r="F4" s="2380"/>
      <c r="G4" s="2380"/>
      <c r="H4" s="2380"/>
      <c r="I4" s="2380"/>
      <c r="J4" s="2380"/>
      <c r="K4" s="2380"/>
    </row>
    <row r="5" spans="1:30">
      <c r="D5" s="75"/>
      <c r="E5" s="2375" t="s">
        <v>139</v>
      </c>
      <c r="F5" s="2376" t="s">
        <v>1</v>
      </c>
      <c r="G5" s="2376" t="s">
        <v>2</v>
      </c>
      <c r="H5" s="2376" t="s">
        <v>3</v>
      </c>
      <c r="I5" s="2376" t="s">
        <v>4</v>
      </c>
      <c r="J5" s="76">
        <v>2012</v>
      </c>
      <c r="K5" s="77">
        <v>2013</v>
      </c>
    </row>
    <row r="6" spans="1:30">
      <c r="A6" s="78"/>
      <c r="C6" s="79">
        <v>1</v>
      </c>
      <c r="D6" s="80"/>
      <c r="E6" s="2375"/>
      <c r="F6" s="2376" t="s">
        <v>1</v>
      </c>
      <c r="G6" s="2376" t="s">
        <v>2</v>
      </c>
      <c r="H6" s="2376" t="s">
        <v>3</v>
      </c>
      <c r="I6" s="2376" t="s">
        <v>4</v>
      </c>
      <c r="J6" s="76" t="s">
        <v>36</v>
      </c>
      <c r="K6" s="77" t="s">
        <v>37</v>
      </c>
    </row>
    <row r="7" spans="1:30" ht="20.25" customHeight="1">
      <c r="A7" s="81"/>
      <c r="B7" s="51"/>
      <c r="C7" s="81"/>
      <c r="D7" s="81"/>
      <c r="E7" s="54" t="s">
        <v>140</v>
      </c>
      <c r="F7" s="51"/>
      <c r="G7" s="51"/>
      <c r="H7" s="51"/>
      <c r="I7" s="51"/>
      <c r="J7" s="82"/>
      <c r="K7" s="82"/>
      <c r="L7" s="47"/>
      <c r="N7" s="54" t="s">
        <v>140</v>
      </c>
      <c r="O7" s="54" t="s">
        <v>145</v>
      </c>
      <c r="P7" s="54" t="s">
        <v>146</v>
      </c>
      <c r="Q7" s="54" t="s">
        <v>155</v>
      </c>
      <c r="R7" s="54" t="s">
        <v>156</v>
      </c>
      <c r="S7" s="54" t="s">
        <v>157</v>
      </c>
      <c r="T7" s="54" t="s">
        <v>161</v>
      </c>
      <c r="U7" s="54" t="s">
        <v>162</v>
      </c>
      <c r="V7" s="54" t="s">
        <v>163</v>
      </c>
      <c r="W7" s="54" t="s">
        <v>167</v>
      </c>
      <c r="X7" s="54" t="s">
        <v>187</v>
      </c>
      <c r="Y7" s="54" t="s">
        <v>188</v>
      </c>
      <c r="Z7" s="54" t="s">
        <v>173</v>
      </c>
      <c r="AA7" s="54" t="s">
        <v>174</v>
      </c>
      <c r="AB7" s="54" t="s">
        <v>175</v>
      </c>
    </row>
    <row r="8" spans="1:30" s="49" customFormat="1" ht="17.25" customHeight="1">
      <c r="A8" s="83"/>
      <c r="B8" s="70"/>
      <c r="C8" s="84">
        <v>1</v>
      </c>
      <c r="D8" s="85"/>
      <c r="E8" s="86" t="s">
        <v>141</v>
      </c>
      <c r="F8" s="56">
        <v>4644</v>
      </c>
      <c r="G8" s="56">
        <v>3809</v>
      </c>
      <c r="H8" s="56">
        <v>2096</v>
      </c>
      <c r="I8" s="56">
        <v>971</v>
      </c>
      <c r="J8" s="56">
        <v>1352</v>
      </c>
      <c r="K8" s="56">
        <v>1100</v>
      </c>
      <c r="L8" s="45"/>
      <c r="M8" s="55" t="s">
        <v>141</v>
      </c>
      <c r="N8" s="56">
        <v>1100</v>
      </c>
      <c r="O8" s="56">
        <v>5780</v>
      </c>
      <c r="P8" s="56">
        <v>663</v>
      </c>
      <c r="Q8" s="57" t="s">
        <v>153</v>
      </c>
      <c r="R8" s="57">
        <v>5288</v>
      </c>
      <c r="S8" s="57">
        <v>1081</v>
      </c>
      <c r="T8" s="57" t="s">
        <v>153</v>
      </c>
      <c r="U8" s="57">
        <v>5288</v>
      </c>
      <c r="V8" s="57">
        <v>1081</v>
      </c>
      <c r="W8" s="57" t="s">
        <v>153</v>
      </c>
      <c r="X8" s="57">
        <v>5288</v>
      </c>
      <c r="Y8" s="57">
        <v>1081</v>
      </c>
      <c r="Z8" s="56" t="s">
        <v>153</v>
      </c>
      <c r="AA8" s="56">
        <v>5288</v>
      </c>
      <c r="AB8" s="56">
        <v>1081</v>
      </c>
      <c r="AC8" s="58">
        <f>SUM(N8:AB8)</f>
        <v>33019</v>
      </c>
      <c r="AD8" s="59">
        <f>AC8/$AC$12</f>
        <v>3.7690168754794168E-2</v>
      </c>
    </row>
    <row r="9" spans="1:30" s="49" customFormat="1">
      <c r="A9" s="83"/>
      <c r="B9" s="70"/>
      <c r="C9" s="84">
        <v>2</v>
      </c>
      <c r="D9" s="85"/>
      <c r="E9" s="86" t="s">
        <v>142</v>
      </c>
      <c r="F9" s="56">
        <v>7563</v>
      </c>
      <c r="G9" s="56">
        <v>17428</v>
      </c>
      <c r="H9" s="56">
        <v>10917</v>
      </c>
      <c r="I9" s="56">
        <v>25862</v>
      </c>
      <c r="J9" s="56">
        <v>16541</v>
      </c>
      <c r="K9" s="56">
        <v>14564</v>
      </c>
      <c r="L9" s="45"/>
      <c r="M9" s="55" t="s">
        <v>142</v>
      </c>
      <c r="N9" s="56">
        <v>14564</v>
      </c>
      <c r="O9" s="56">
        <v>15512</v>
      </c>
      <c r="P9" s="56">
        <v>8162</v>
      </c>
      <c r="Q9" s="57" t="s">
        <v>153</v>
      </c>
      <c r="R9" s="57">
        <v>16417</v>
      </c>
      <c r="S9" s="57">
        <v>14973</v>
      </c>
      <c r="T9" s="57" t="s">
        <v>153</v>
      </c>
      <c r="U9" s="57">
        <v>16417</v>
      </c>
      <c r="V9" s="57">
        <v>14973</v>
      </c>
      <c r="W9" s="57" t="s">
        <v>153</v>
      </c>
      <c r="X9" s="57">
        <v>16417</v>
      </c>
      <c r="Y9" s="57">
        <v>14973</v>
      </c>
      <c r="Z9" s="56" t="s">
        <v>153</v>
      </c>
      <c r="AA9" s="56">
        <v>16417</v>
      </c>
      <c r="AB9" s="56">
        <v>14973</v>
      </c>
      <c r="AC9" s="58">
        <f t="shared" ref="AC9:AC12" si="0">SUM(N9:AB9)</f>
        <v>163798</v>
      </c>
      <c r="AD9" s="59">
        <f t="shared" ref="AD9:AD12" si="1">AC9/$AC$12</f>
        <v>0.18697035832998501</v>
      </c>
    </row>
    <row r="10" spans="1:30" s="49" customFormat="1">
      <c r="A10" s="83"/>
      <c r="B10" s="70"/>
      <c r="C10" s="84">
        <v>3</v>
      </c>
      <c r="D10" s="85"/>
      <c r="E10" s="86" t="s">
        <v>143</v>
      </c>
      <c r="F10" s="56">
        <v>25309</v>
      </c>
      <c r="G10" s="56">
        <v>23162</v>
      </c>
      <c r="H10" s="56">
        <v>25208</v>
      </c>
      <c r="I10" s="56">
        <v>14199</v>
      </c>
      <c r="J10" s="56">
        <v>24354</v>
      </c>
      <c r="K10" s="56">
        <v>37229</v>
      </c>
      <c r="L10" s="45"/>
      <c r="M10" s="55" t="s">
        <v>143</v>
      </c>
      <c r="N10" s="56">
        <v>37229</v>
      </c>
      <c r="O10" s="56">
        <v>28087</v>
      </c>
      <c r="P10" s="56">
        <v>22273</v>
      </c>
      <c r="Q10" s="57" t="s">
        <v>153</v>
      </c>
      <c r="R10" s="57">
        <v>27680</v>
      </c>
      <c r="S10" s="57">
        <v>36261</v>
      </c>
      <c r="T10" s="57" t="s">
        <v>153</v>
      </c>
      <c r="U10" s="57">
        <v>27680</v>
      </c>
      <c r="V10" s="57">
        <v>36261</v>
      </c>
      <c r="W10" s="57" t="s">
        <v>153</v>
      </c>
      <c r="X10" s="57">
        <v>27680</v>
      </c>
      <c r="Y10" s="57">
        <v>36261</v>
      </c>
      <c r="Z10" s="56" t="s">
        <v>153</v>
      </c>
      <c r="AA10" s="56">
        <v>27680</v>
      </c>
      <c r="AB10" s="56">
        <v>36261</v>
      </c>
      <c r="AC10" s="58">
        <f t="shared" si="0"/>
        <v>343353</v>
      </c>
      <c r="AD10" s="59">
        <f t="shared" si="1"/>
        <v>0.39192684552726742</v>
      </c>
    </row>
    <row r="11" spans="1:30" s="49" customFormat="1">
      <c r="A11" s="83"/>
      <c r="B11" s="70"/>
      <c r="C11" s="84">
        <v>0</v>
      </c>
      <c r="D11" s="85"/>
      <c r="E11" s="86" t="s">
        <v>80</v>
      </c>
      <c r="F11" s="56">
        <v>8067</v>
      </c>
      <c r="G11" s="56">
        <v>2397</v>
      </c>
      <c r="H11" s="56">
        <v>7871</v>
      </c>
      <c r="I11" s="56">
        <v>2004</v>
      </c>
      <c r="J11" s="56">
        <v>2963</v>
      </c>
      <c r="K11" s="56">
        <v>5511</v>
      </c>
      <c r="L11" s="45"/>
      <c r="M11" s="55" t="s">
        <v>80</v>
      </c>
      <c r="N11" s="56">
        <v>5511</v>
      </c>
      <c r="O11" s="56">
        <v>9025</v>
      </c>
      <c r="P11" s="56">
        <v>27306</v>
      </c>
      <c r="Q11" s="57"/>
      <c r="R11" s="57">
        <v>9020</v>
      </c>
      <c r="S11" s="57">
        <v>6089</v>
      </c>
      <c r="T11" s="57">
        <v>58404</v>
      </c>
      <c r="U11" s="57">
        <v>9020</v>
      </c>
      <c r="V11" s="57">
        <v>6089</v>
      </c>
      <c r="W11" s="57">
        <v>58404</v>
      </c>
      <c r="X11" s="57">
        <v>9020</v>
      </c>
      <c r="Y11" s="57">
        <v>6089</v>
      </c>
      <c r="Z11" s="56">
        <v>58404</v>
      </c>
      <c r="AA11" s="56">
        <v>9020</v>
      </c>
      <c r="AB11" s="56">
        <v>6089</v>
      </c>
      <c r="AC11" s="58">
        <f t="shared" si="0"/>
        <v>277490</v>
      </c>
      <c r="AD11" s="59">
        <f t="shared" si="1"/>
        <v>0.3167462651130511</v>
      </c>
    </row>
    <row r="12" spans="1:30" s="49" customFormat="1" ht="18" customHeight="1">
      <c r="A12" s="83"/>
      <c r="B12" s="70"/>
      <c r="C12" s="84"/>
      <c r="D12" s="85"/>
      <c r="E12" s="86" t="s">
        <v>144</v>
      </c>
      <c r="F12" s="56">
        <v>45584</v>
      </c>
      <c r="G12" s="56">
        <v>46796</v>
      </c>
      <c r="H12" s="56">
        <v>46093</v>
      </c>
      <c r="I12" s="56">
        <v>43036</v>
      </c>
      <c r="J12" s="56">
        <v>45210</v>
      </c>
      <c r="K12" s="56">
        <v>58404</v>
      </c>
      <c r="L12" s="45"/>
      <c r="M12" s="55" t="s">
        <v>144</v>
      </c>
      <c r="N12" s="56">
        <v>58404</v>
      </c>
      <c r="O12" s="56">
        <v>58404</v>
      </c>
      <c r="P12" s="56">
        <v>58404</v>
      </c>
      <c r="Q12" s="57">
        <v>58404</v>
      </c>
      <c r="R12" s="56">
        <v>58405</v>
      </c>
      <c r="S12" s="56">
        <v>58404</v>
      </c>
      <c r="T12" s="56">
        <v>58404</v>
      </c>
      <c r="U12" s="56">
        <v>58405</v>
      </c>
      <c r="V12" s="56">
        <v>58404</v>
      </c>
      <c r="W12" s="57">
        <v>58404</v>
      </c>
      <c r="X12" s="57">
        <v>58405</v>
      </c>
      <c r="Y12" s="56">
        <v>58404</v>
      </c>
      <c r="Z12" s="56">
        <v>58404</v>
      </c>
      <c r="AA12" s="56">
        <v>58405</v>
      </c>
      <c r="AB12" s="56">
        <v>58404</v>
      </c>
      <c r="AC12" s="58">
        <f t="shared" si="0"/>
        <v>876064</v>
      </c>
      <c r="AD12" s="59">
        <f t="shared" si="1"/>
        <v>1</v>
      </c>
    </row>
    <row r="13" spans="1:30" s="49" customFormat="1">
      <c r="A13" s="83"/>
      <c r="B13" s="70"/>
      <c r="C13" s="84"/>
      <c r="D13" s="83"/>
      <c r="E13" s="87" t="s">
        <v>145</v>
      </c>
      <c r="F13" s="60"/>
      <c r="G13" s="60"/>
      <c r="H13" s="60"/>
      <c r="I13" s="60"/>
      <c r="J13" s="60"/>
      <c r="K13" s="60"/>
      <c r="L13" s="45"/>
      <c r="M13" s="53"/>
      <c r="N13" s="53"/>
      <c r="O13" s="53"/>
      <c r="P13" s="53"/>
      <c r="Q13" s="60"/>
      <c r="R13" s="53"/>
      <c r="S13" s="53"/>
      <c r="T13" s="53"/>
      <c r="U13" s="53"/>
      <c r="V13" s="53"/>
      <c r="W13" s="53"/>
      <c r="X13" s="53"/>
      <c r="Y13" s="53"/>
      <c r="Z13" s="53"/>
      <c r="AA13" s="53"/>
      <c r="AB13" s="53"/>
      <c r="AC13" s="53"/>
      <c r="AD13" s="53"/>
    </row>
    <row r="14" spans="1:30" s="49" customFormat="1">
      <c r="A14" s="83"/>
      <c r="B14" s="70"/>
      <c r="C14" s="84">
        <v>1</v>
      </c>
      <c r="D14" s="85"/>
      <c r="E14" s="86" t="s">
        <v>141</v>
      </c>
      <c r="F14" s="56">
        <v>12429</v>
      </c>
      <c r="G14" s="56">
        <v>4133</v>
      </c>
      <c r="H14" s="56">
        <v>1570</v>
      </c>
      <c r="I14" s="56">
        <v>4384</v>
      </c>
      <c r="J14" s="56">
        <v>4274</v>
      </c>
      <c r="K14" s="56">
        <v>5780</v>
      </c>
      <c r="L14" s="45"/>
      <c r="M14" s="55" t="s">
        <v>141</v>
      </c>
      <c r="N14" s="56">
        <v>2</v>
      </c>
      <c r="O14" s="56">
        <v>10</v>
      </c>
      <c r="P14" s="56">
        <v>1</v>
      </c>
      <c r="Q14" s="56">
        <v>2</v>
      </c>
      <c r="R14" s="56">
        <v>10</v>
      </c>
      <c r="S14" s="56">
        <v>1</v>
      </c>
      <c r="T14" s="56">
        <v>2</v>
      </c>
      <c r="U14" s="56">
        <v>10</v>
      </c>
      <c r="V14" s="56">
        <v>1</v>
      </c>
      <c r="W14" s="56">
        <v>1</v>
      </c>
      <c r="X14" s="56">
        <v>9</v>
      </c>
      <c r="Y14" s="56">
        <v>2</v>
      </c>
      <c r="Z14" s="56">
        <v>0.76535853708650092</v>
      </c>
      <c r="AA14" s="56">
        <v>8.9341665953257436</v>
      </c>
      <c r="AB14" s="56">
        <v>1.8354278669999657</v>
      </c>
      <c r="AC14" s="58">
        <f>AVERAGE(N14:AB14)</f>
        <v>4.1689968666274799</v>
      </c>
      <c r="AD14" s="97">
        <f>AC14/$AC$18</f>
        <v>4.16899686662748E-2</v>
      </c>
    </row>
    <row r="15" spans="1:30" s="49" customFormat="1">
      <c r="A15" s="83"/>
      <c r="B15" s="70"/>
      <c r="C15" s="84">
        <v>2</v>
      </c>
      <c r="D15" s="85"/>
      <c r="E15" s="86" t="s">
        <v>142</v>
      </c>
      <c r="F15" s="56">
        <v>13229</v>
      </c>
      <c r="G15" s="56">
        <v>20607</v>
      </c>
      <c r="H15" s="56">
        <v>11319</v>
      </c>
      <c r="I15" s="56">
        <v>24898</v>
      </c>
      <c r="J15" s="56">
        <v>18246</v>
      </c>
      <c r="K15" s="56">
        <v>15512</v>
      </c>
      <c r="L15" s="45"/>
      <c r="M15" s="55" t="s">
        <v>142</v>
      </c>
      <c r="N15" s="56">
        <v>25</v>
      </c>
      <c r="O15" s="56">
        <v>27</v>
      </c>
      <c r="P15" s="56">
        <v>14</v>
      </c>
      <c r="Q15" s="56">
        <v>25</v>
      </c>
      <c r="R15" s="56">
        <v>27</v>
      </c>
      <c r="S15" s="56">
        <v>14</v>
      </c>
      <c r="T15" s="56">
        <v>25</v>
      </c>
      <c r="U15" s="56">
        <v>27</v>
      </c>
      <c r="V15" s="56">
        <v>14</v>
      </c>
      <c r="W15" s="56">
        <v>14</v>
      </c>
      <c r="X15" s="56">
        <v>27</v>
      </c>
      <c r="Y15" s="56">
        <v>25</v>
      </c>
      <c r="Z15" s="56">
        <v>14.66851585507842</v>
      </c>
      <c r="AA15" s="56">
        <v>26.737436863282255</v>
      </c>
      <c r="AB15" s="56">
        <v>25.317604355716878</v>
      </c>
      <c r="AC15" s="58">
        <f>AVERAGE(N15:AB15)</f>
        <v>22.048237138271833</v>
      </c>
      <c r="AD15" s="97">
        <f>AC15/$AC$18</f>
        <v>0.22048237138271834</v>
      </c>
    </row>
    <row r="16" spans="1:30" s="49" customFormat="1" ht="17.25" customHeight="1">
      <c r="A16" s="83"/>
      <c r="B16" s="70"/>
      <c r="C16" s="84">
        <v>3</v>
      </c>
      <c r="D16" s="85"/>
      <c r="E16" s="86" t="s">
        <v>143</v>
      </c>
      <c r="F16" s="56">
        <v>14526</v>
      </c>
      <c r="G16" s="56">
        <v>19816</v>
      </c>
      <c r="H16" s="56">
        <v>25139</v>
      </c>
      <c r="I16" s="56">
        <v>9659</v>
      </c>
      <c r="J16" s="56">
        <v>16224</v>
      </c>
      <c r="K16" s="56">
        <v>28087</v>
      </c>
      <c r="L16" s="45"/>
      <c r="M16" s="55" t="s">
        <v>143</v>
      </c>
      <c r="N16" s="56">
        <v>64</v>
      </c>
      <c r="O16" s="56">
        <v>48</v>
      </c>
      <c r="P16" s="56">
        <v>38</v>
      </c>
      <c r="Q16" s="56">
        <v>64</v>
      </c>
      <c r="R16" s="56">
        <v>48</v>
      </c>
      <c r="S16" s="56">
        <v>38</v>
      </c>
      <c r="T16" s="56">
        <v>64</v>
      </c>
      <c r="U16" s="56">
        <v>48</v>
      </c>
      <c r="V16" s="56">
        <v>38</v>
      </c>
      <c r="W16" s="56">
        <v>38</v>
      </c>
      <c r="X16" s="56">
        <v>49</v>
      </c>
      <c r="Y16" s="56">
        <v>64</v>
      </c>
      <c r="Z16" s="56">
        <v>37.59160331484145</v>
      </c>
      <c r="AA16" s="56">
        <v>48.887937676568789</v>
      </c>
      <c r="AB16" s="56">
        <v>63.065438482347702</v>
      </c>
      <c r="AC16" s="58">
        <f>AVERAGE(N16:AB16)</f>
        <v>50.036331964917188</v>
      </c>
      <c r="AD16" s="97">
        <f>AC16/$AC$18</f>
        <v>0.50036331964917191</v>
      </c>
    </row>
    <row r="17" spans="1:125" s="49" customFormat="1">
      <c r="A17" s="83"/>
      <c r="B17" s="70"/>
      <c r="C17" s="84">
        <v>0</v>
      </c>
      <c r="D17" s="85"/>
      <c r="E17" s="86" t="s">
        <v>80</v>
      </c>
      <c r="F17" s="56">
        <v>5400</v>
      </c>
      <c r="G17" s="56">
        <v>2241</v>
      </c>
      <c r="H17" s="56">
        <v>8064</v>
      </c>
      <c r="I17" s="56">
        <v>4095</v>
      </c>
      <c r="J17" s="56">
        <v>6456</v>
      </c>
      <c r="K17" s="56">
        <v>9025</v>
      </c>
      <c r="L17" s="45"/>
      <c r="M17" s="55" t="s">
        <v>80</v>
      </c>
      <c r="N17" s="56">
        <v>9</v>
      </c>
      <c r="O17" s="56">
        <v>15</v>
      </c>
      <c r="P17" s="56">
        <v>47</v>
      </c>
      <c r="Q17" s="56">
        <v>9</v>
      </c>
      <c r="R17" s="56">
        <v>15</v>
      </c>
      <c r="S17" s="56">
        <v>47</v>
      </c>
      <c r="T17" s="56">
        <v>9</v>
      </c>
      <c r="U17" s="56">
        <v>15</v>
      </c>
      <c r="V17" s="56">
        <v>47</v>
      </c>
      <c r="W17" s="56">
        <v>47</v>
      </c>
      <c r="X17" s="56">
        <v>15</v>
      </c>
      <c r="Y17" s="56">
        <v>10</v>
      </c>
      <c r="Z17" s="56">
        <v>46.974522292993633</v>
      </c>
      <c r="AA17" s="56">
        <v>15.440458864823217</v>
      </c>
      <c r="AB17" s="56">
        <v>9.7815292949354529</v>
      </c>
      <c r="AC17" s="58">
        <f>AVERAGE(N17:AB17)</f>
        <v>23.813100696850153</v>
      </c>
      <c r="AD17" s="97">
        <f>AC17/$AC$18</f>
        <v>0.23813100696850154</v>
      </c>
    </row>
    <row r="18" spans="1:125" s="49" customFormat="1" ht="17.25" customHeight="1">
      <c r="A18" s="83"/>
      <c r="B18" s="70"/>
      <c r="C18" s="84"/>
      <c r="D18" s="85"/>
      <c r="E18" s="86" t="s">
        <v>144</v>
      </c>
      <c r="F18" s="56">
        <v>45584</v>
      </c>
      <c r="G18" s="56">
        <v>46796</v>
      </c>
      <c r="H18" s="56">
        <v>46093</v>
      </c>
      <c r="I18" s="56">
        <v>43036</v>
      </c>
      <c r="J18" s="56">
        <v>45200</v>
      </c>
      <c r="K18" s="56">
        <v>58404</v>
      </c>
      <c r="L18" s="45"/>
      <c r="M18" s="55" t="s">
        <v>144</v>
      </c>
      <c r="N18" s="56">
        <v>100</v>
      </c>
      <c r="O18" s="56">
        <v>100</v>
      </c>
      <c r="P18" s="56">
        <v>100</v>
      </c>
      <c r="Q18" s="56">
        <v>100</v>
      </c>
      <c r="R18" s="56">
        <v>100</v>
      </c>
      <c r="S18" s="56">
        <v>100</v>
      </c>
      <c r="T18" s="56">
        <v>100</v>
      </c>
      <c r="U18" s="56">
        <v>100</v>
      </c>
      <c r="V18" s="56">
        <v>100</v>
      </c>
      <c r="W18" s="56">
        <v>100</v>
      </c>
      <c r="X18" s="56">
        <v>100</v>
      </c>
      <c r="Y18" s="56">
        <v>100</v>
      </c>
      <c r="Z18" s="56">
        <v>100</v>
      </c>
      <c r="AA18" s="56">
        <v>100</v>
      </c>
      <c r="AB18" s="56">
        <v>100</v>
      </c>
      <c r="AC18" s="58">
        <f t="shared" ref="AC18" si="2">AVERAGE(N18:AB18)</f>
        <v>100</v>
      </c>
      <c r="AD18" s="97">
        <f t="shared" ref="AD18" si="3">AC18/$AC$18</f>
        <v>1</v>
      </c>
    </row>
    <row r="19" spans="1:125" s="49" customFormat="1" ht="17.25" customHeight="1">
      <c r="A19" s="83"/>
      <c r="B19" s="70"/>
      <c r="C19" s="84"/>
      <c r="D19" s="83"/>
      <c r="E19" s="87" t="s">
        <v>146</v>
      </c>
      <c r="F19" s="60"/>
      <c r="G19" s="60"/>
      <c r="H19" s="60"/>
      <c r="I19" s="60"/>
      <c r="J19" s="60"/>
      <c r="K19" s="60"/>
      <c r="L19" s="45"/>
      <c r="M19" s="53"/>
      <c r="N19" s="53"/>
      <c r="O19" s="53"/>
      <c r="P19" s="53"/>
      <c r="Q19" s="60"/>
      <c r="R19" s="53"/>
      <c r="S19" s="53"/>
      <c r="T19" s="53"/>
      <c r="U19" s="53"/>
      <c r="V19" s="53"/>
      <c r="W19" s="53"/>
      <c r="X19" s="53"/>
      <c r="Y19" s="53"/>
      <c r="Z19" s="53"/>
      <c r="AA19" s="53"/>
      <c r="AB19" s="53"/>
      <c r="AC19" s="53"/>
      <c r="AD19" s="53"/>
    </row>
    <row r="20" spans="1:125" s="49" customFormat="1" ht="17.25" customHeight="1">
      <c r="A20" s="83"/>
      <c r="B20" s="70"/>
      <c r="C20" s="84">
        <v>1</v>
      </c>
      <c r="D20" s="85"/>
      <c r="E20" s="86" t="s">
        <v>141</v>
      </c>
      <c r="F20" s="56">
        <v>7061</v>
      </c>
      <c r="G20" s="56">
        <v>2556</v>
      </c>
      <c r="H20" s="56">
        <v>886</v>
      </c>
      <c r="I20" s="56">
        <v>682</v>
      </c>
      <c r="J20" s="56">
        <v>913</v>
      </c>
      <c r="K20" s="56">
        <v>663</v>
      </c>
      <c r="L20" s="45"/>
      <c r="M20" s="55" t="s">
        <v>141</v>
      </c>
      <c r="N20" s="96">
        <v>1</v>
      </c>
      <c r="O20" s="96">
        <v>1</v>
      </c>
      <c r="P20" s="96">
        <v>1</v>
      </c>
      <c r="Q20" s="96"/>
      <c r="R20" s="96">
        <v>1</v>
      </c>
      <c r="S20" s="96">
        <v>1</v>
      </c>
      <c r="T20" s="96">
        <v>1</v>
      </c>
      <c r="U20" s="96">
        <v>1</v>
      </c>
      <c r="V20" s="96">
        <v>1</v>
      </c>
      <c r="W20" s="96">
        <v>1</v>
      </c>
      <c r="X20" s="96">
        <v>1</v>
      </c>
      <c r="Y20" s="96">
        <v>1</v>
      </c>
      <c r="Z20" s="96">
        <v>1</v>
      </c>
      <c r="AA20" s="96">
        <v>1</v>
      </c>
      <c r="AB20" s="96">
        <v>1</v>
      </c>
      <c r="AC20" s="98">
        <f>AVERAGE(R20:AB20)</f>
        <v>1</v>
      </c>
      <c r="AD20" s="59"/>
    </row>
    <row r="21" spans="1:125" s="49" customFormat="1">
      <c r="A21" s="83"/>
      <c r="B21" s="70"/>
      <c r="C21" s="84">
        <v>2</v>
      </c>
      <c r="D21" s="85"/>
      <c r="E21" s="86" t="s">
        <v>142</v>
      </c>
      <c r="F21" s="56">
        <v>12714</v>
      </c>
      <c r="G21" s="56">
        <v>15831</v>
      </c>
      <c r="H21" s="56">
        <v>7984</v>
      </c>
      <c r="I21" s="56">
        <v>14095</v>
      </c>
      <c r="J21" s="56">
        <v>10181</v>
      </c>
      <c r="K21" s="56">
        <v>8162</v>
      </c>
      <c r="L21" s="45"/>
      <c r="M21" s="55" t="s">
        <v>142</v>
      </c>
      <c r="N21" s="96">
        <v>2</v>
      </c>
      <c r="O21" s="96">
        <v>2</v>
      </c>
      <c r="P21" s="96">
        <v>2</v>
      </c>
      <c r="Q21" s="96"/>
      <c r="R21" s="96">
        <v>2</v>
      </c>
      <c r="S21" s="96">
        <v>2</v>
      </c>
      <c r="T21" s="96">
        <v>2</v>
      </c>
      <c r="U21" s="96">
        <v>2</v>
      </c>
      <c r="V21" s="96">
        <v>2</v>
      </c>
      <c r="W21" s="96">
        <v>2</v>
      </c>
      <c r="X21" s="96">
        <v>2</v>
      </c>
      <c r="Y21" s="96">
        <v>2</v>
      </c>
      <c r="Z21" s="96">
        <v>2</v>
      </c>
      <c r="AA21" s="96">
        <v>2</v>
      </c>
      <c r="AB21" s="96">
        <v>2</v>
      </c>
      <c r="AC21" s="98">
        <f t="shared" ref="AC21:AC22" si="4">AVERAGE(R21:AB21)</f>
        <v>2</v>
      </c>
      <c r="AD21" s="59"/>
    </row>
    <row r="22" spans="1:125" s="49" customFormat="1">
      <c r="A22" s="83"/>
      <c r="B22" s="70"/>
      <c r="C22" s="84">
        <v>3</v>
      </c>
      <c r="D22" s="85"/>
      <c r="E22" s="86" t="s">
        <v>143</v>
      </c>
      <c r="F22" s="56">
        <v>22386</v>
      </c>
      <c r="G22" s="56">
        <v>25892</v>
      </c>
      <c r="H22" s="56">
        <v>29106</v>
      </c>
      <c r="I22" s="56">
        <v>12421</v>
      </c>
      <c r="J22" s="56">
        <v>19946</v>
      </c>
      <c r="K22" s="56">
        <v>22273</v>
      </c>
      <c r="L22" s="45"/>
      <c r="M22" s="55" t="s">
        <v>143</v>
      </c>
      <c r="N22" s="96">
        <v>3</v>
      </c>
      <c r="O22" s="96">
        <v>3</v>
      </c>
      <c r="P22" s="96">
        <v>3</v>
      </c>
      <c r="Q22" s="96"/>
      <c r="R22" s="96">
        <v>3</v>
      </c>
      <c r="S22" s="96">
        <v>3</v>
      </c>
      <c r="T22" s="96">
        <v>3</v>
      </c>
      <c r="U22" s="96">
        <v>3</v>
      </c>
      <c r="V22" s="96">
        <v>3</v>
      </c>
      <c r="W22" s="96">
        <v>3</v>
      </c>
      <c r="X22" s="96">
        <v>3</v>
      </c>
      <c r="Y22" s="96">
        <v>3</v>
      </c>
      <c r="Z22" s="96">
        <v>3</v>
      </c>
      <c r="AA22" s="96">
        <v>3</v>
      </c>
      <c r="AB22" s="96">
        <v>3</v>
      </c>
      <c r="AC22" s="98">
        <f t="shared" si="4"/>
        <v>3</v>
      </c>
      <c r="AD22" s="59"/>
    </row>
    <row r="23" spans="1:125" s="49" customFormat="1">
      <c r="A23" s="83"/>
      <c r="B23" s="70"/>
      <c r="C23" s="84">
        <v>0</v>
      </c>
      <c r="D23" s="85"/>
      <c r="E23" s="86" t="s">
        <v>80</v>
      </c>
      <c r="F23" s="56">
        <v>3422</v>
      </c>
      <c r="G23" s="56">
        <v>2518</v>
      </c>
      <c r="H23" s="56">
        <v>8116</v>
      </c>
      <c r="I23" s="56">
        <v>15838</v>
      </c>
      <c r="J23" s="56">
        <v>14095</v>
      </c>
      <c r="K23" s="56">
        <v>27306</v>
      </c>
      <c r="L23" s="45"/>
      <c r="M23" s="55" t="s">
        <v>80</v>
      </c>
      <c r="N23" s="96"/>
      <c r="O23" s="96"/>
      <c r="P23" s="96"/>
      <c r="Q23" s="96"/>
      <c r="R23" s="96"/>
      <c r="S23" s="96"/>
      <c r="T23" s="96"/>
      <c r="U23" s="96"/>
      <c r="V23" s="96"/>
      <c r="W23" s="96"/>
      <c r="X23" s="96"/>
      <c r="Y23" s="96"/>
      <c r="Z23" s="96"/>
      <c r="AA23" s="96"/>
      <c r="AB23" s="96"/>
      <c r="AC23" s="98"/>
      <c r="AD23" s="59"/>
    </row>
    <row r="24" spans="1:125" s="49" customFormat="1">
      <c r="A24" s="83"/>
      <c r="B24" s="70"/>
      <c r="C24" s="83"/>
      <c r="D24" s="85"/>
      <c r="E24" s="86" t="s">
        <v>144</v>
      </c>
      <c r="F24" s="56">
        <v>45584</v>
      </c>
      <c r="G24" s="56">
        <v>46796</v>
      </c>
      <c r="H24" s="56">
        <v>46093</v>
      </c>
      <c r="I24" s="56">
        <v>43036</v>
      </c>
      <c r="J24" s="56">
        <v>45135</v>
      </c>
      <c r="K24" s="56">
        <v>58404</v>
      </c>
      <c r="L24" s="45"/>
      <c r="M24" s="55" t="s">
        <v>144</v>
      </c>
      <c r="N24" s="96">
        <v>2.4298849393877133</v>
      </c>
      <c r="O24" s="96">
        <v>2.072888843229916</v>
      </c>
      <c r="P24" s="96">
        <v>1.4349359632901857</v>
      </c>
      <c r="Q24" s="96">
        <v>5</v>
      </c>
      <c r="R24" s="96">
        <v>2.0745141683075081</v>
      </c>
      <c r="S24" s="96">
        <v>2.3938428874734607</v>
      </c>
      <c r="T24" s="96">
        <v>1.4261596150882661</v>
      </c>
      <c r="U24" s="96">
        <v>2.0901308129580167</v>
      </c>
      <c r="V24" s="96">
        <v>2.4263137167611255</v>
      </c>
      <c r="W24" s="96">
        <v>1.4323870835188166</v>
      </c>
      <c r="X24" s="96">
        <v>2.0896000273953841</v>
      </c>
      <c r="Y24" s="96">
        <v>2.4254503116224915</v>
      </c>
      <c r="Z24" s="96">
        <v>1.4287720019176768</v>
      </c>
      <c r="AA24" s="96">
        <v>2.090728533515966</v>
      </c>
      <c r="AB24" s="96">
        <v>2.4166695202547683</v>
      </c>
      <c r="AC24" s="98">
        <f>AVERAGE(N24:AB24)</f>
        <v>2.215485228314753</v>
      </c>
      <c r="AD24" s="59"/>
    </row>
    <row r="25" spans="1:125" ht="3.75" customHeight="1">
      <c r="A25" s="78"/>
      <c r="B25" s="70"/>
      <c r="C25" s="78"/>
      <c r="D25" s="78"/>
      <c r="E25" s="74"/>
      <c r="F25" s="74"/>
      <c r="G25" s="74"/>
      <c r="H25" s="74"/>
      <c r="I25" s="74"/>
      <c r="J25" s="88"/>
      <c r="K25" s="88"/>
      <c r="L25" s="45"/>
      <c r="M25" s="53"/>
      <c r="N25" s="53"/>
      <c r="O25" s="53"/>
      <c r="P25" s="61"/>
      <c r="Q25" s="53"/>
      <c r="R25" s="53"/>
      <c r="S25" s="53"/>
      <c r="T25" s="53"/>
      <c r="U25" s="53"/>
      <c r="V25" s="53"/>
      <c r="W25" s="61"/>
      <c r="X25" s="53"/>
      <c r="Y25" s="53"/>
      <c r="Z25" s="53"/>
      <c r="AA25" s="53"/>
      <c r="AB25" s="53"/>
      <c r="AC25" s="53"/>
      <c r="AD25" s="61"/>
      <c r="AE25" s="49"/>
      <c r="AF25" s="49"/>
      <c r="AG25" s="49"/>
      <c r="AH25" s="49"/>
      <c r="AI25" s="49"/>
      <c r="AJ25" s="49"/>
      <c r="AK25" s="50"/>
      <c r="AL25" s="49"/>
      <c r="AM25" s="49"/>
      <c r="AN25" s="49"/>
      <c r="AO25" s="49"/>
      <c r="AP25" s="49"/>
      <c r="AQ25" s="49"/>
      <c r="AR25" s="50"/>
      <c r="AS25" s="49"/>
      <c r="AT25" s="49"/>
      <c r="AU25" s="49"/>
      <c r="AV25" s="49"/>
      <c r="AW25" s="49"/>
      <c r="AX25" s="49"/>
      <c r="AY25" s="50"/>
      <c r="AZ25" s="49"/>
      <c r="BA25" s="49"/>
      <c r="BB25" s="49"/>
      <c r="BC25" s="49"/>
      <c r="BD25" s="49"/>
      <c r="BE25" s="49"/>
      <c r="BF25" s="50"/>
      <c r="BG25" s="49"/>
      <c r="BH25" s="49"/>
      <c r="BI25" s="49"/>
      <c r="BJ25" s="49"/>
      <c r="BK25" s="49"/>
      <c r="BL25" s="49"/>
      <c r="BM25" s="50"/>
      <c r="BN25" s="49"/>
      <c r="BO25" s="49"/>
      <c r="BP25" s="49"/>
      <c r="BQ25" s="49"/>
      <c r="BR25" s="49"/>
      <c r="BS25" s="49"/>
      <c r="BT25" s="50"/>
      <c r="BU25" s="49"/>
      <c r="BV25" s="49"/>
      <c r="BW25" s="49"/>
      <c r="BX25" s="49"/>
      <c r="BY25" s="49"/>
      <c r="BZ25" s="49"/>
      <c r="CA25" s="50"/>
      <c r="CB25" s="49"/>
      <c r="CC25" s="49"/>
      <c r="CD25" s="49"/>
      <c r="CE25" s="49"/>
      <c r="CF25" s="49"/>
      <c r="CG25" s="49"/>
      <c r="CH25" s="50"/>
      <c r="CI25" s="49"/>
      <c r="CJ25" s="49"/>
      <c r="CK25" s="49"/>
      <c r="CL25" s="49"/>
      <c r="CM25" s="49"/>
      <c r="CN25" s="49"/>
      <c r="CO25" s="50"/>
      <c r="CP25" s="49"/>
      <c r="CQ25" s="49"/>
      <c r="CR25" s="49"/>
      <c r="CS25" s="49"/>
      <c r="CT25" s="49"/>
      <c r="CU25" s="49"/>
      <c r="CV25" s="50"/>
      <c r="CW25" s="49"/>
      <c r="CX25" s="49"/>
      <c r="CY25" s="49"/>
      <c r="CZ25" s="49"/>
      <c r="DA25" s="49"/>
      <c r="DB25" s="49"/>
      <c r="DC25" s="50"/>
      <c r="DD25" s="49"/>
      <c r="DE25" s="49"/>
      <c r="DF25" s="49"/>
      <c r="DG25" s="49"/>
      <c r="DH25" s="49"/>
      <c r="DI25" s="49"/>
      <c r="DJ25" s="50"/>
      <c r="DK25" s="49"/>
      <c r="DL25" s="49"/>
      <c r="DM25" s="49"/>
      <c r="DN25" s="49"/>
      <c r="DO25" s="49"/>
      <c r="DP25" s="49"/>
      <c r="DQ25" s="50"/>
      <c r="DR25" s="49"/>
      <c r="DS25" s="49"/>
      <c r="DT25" s="49"/>
      <c r="DU25" s="49"/>
    </row>
    <row r="26" spans="1:125">
      <c r="A26" s="78"/>
      <c r="C26" s="78"/>
      <c r="D26" s="78"/>
      <c r="J26" s="63"/>
      <c r="K26" s="63"/>
      <c r="AC26" s="51">
        <f>60*5/100</f>
        <v>3</v>
      </c>
      <c r="AD26" s="51">
        <f>AC26*100/5</f>
        <v>60</v>
      </c>
    </row>
    <row r="27" spans="1:125">
      <c r="A27" s="78"/>
      <c r="C27" s="78"/>
      <c r="D27" s="78"/>
      <c r="J27" s="63"/>
      <c r="K27" s="63"/>
    </row>
    <row r="28" spans="1:125">
      <c r="A28" s="78"/>
      <c r="C28" s="78"/>
      <c r="D28" s="78"/>
      <c r="J28" s="63"/>
      <c r="K28" s="63"/>
    </row>
    <row r="29" spans="1:125" ht="33" customHeight="1">
      <c r="D29" s="63"/>
      <c r="E29" s="2379" t="s">
        <v>151</v>
      </c>
      <c r="F29" s="2380"/>
      <c r="G29" s="2380"/>
      <c r="H29" s="2380"/>
      <c r="I29" s="2380"/>
      <c r="J29" s="2380"/>
      <c r="K29" s="2380"/>
    </row>
    <row r="30" spans="1:125" ht="5.0999999999999996" customHeight="1">
      <c r="C30" s="71"/>
      <c r="D30" s="72"/>
      <c r="E30" s="73"/>
      <c r="J30" s="63"/>
      <c r="K30" s="63"/>
    </row>
    <row r="31" spans="1:125" ht="15.75" customHeight="1">
      <c r="A31" s="78"/>
      <c r="C31" s="78"/>
      <c r="D31" s="90"/>
      <c r="E31" s="2375" t="s">
        <v>139</v>
      </c>
      <c r="F31" s="2376" t="s">
        <v>1</v>
      </c>
      <c r="G31" s="2376" t="s">
        <v>2</v>
      </c>
      <c r="H31" s="2376" t="s">
        <v>3</v>
      </c>
      <c r="I31" s="2376" t="s">
        <v>4</v>
      </c>
      <c r="J31" s="77">
        <v>2012</v>
      </c>
      <c r="K31" s="77">
        <v>2013</v>
      </c>
    </row>
    <row r="32" spans="1:125" ht="17.25" customHeight="1">
      <c r="A32" s="78"/>
      <c r="C32" s="91" t="s">
        <v>152</v>
      </c>
      <c r="D32" s="92"/>
      <c r="E32" s="2375"/>
      <c r="F32" s="2376" t="s">
        <v>1</v>
      </c>
      <c r="G32" s="2376" t="s">
        <v>2</v>
      </c>
      <c r="H32" s="2376" t="s">
        <v>3</v>
      </c>
      <c r="I32" s="2376" t="s">
        <v>4</v>
      </c>
      <c r="J32" s="77" t="s">
        <v>5</v>
      </c>
      <c r="K32" s="77" t="s">
        <v>5</v>
      </c>
    </row>
    <row r="33" spans="1:30">
      <c r="A33" s="78"/>
      <c r="C33" s="78"/>
      <c r="D33" s="78"/>
      <c r="E33" s="87" t="s">
        <v>140</v>
      </c>
      <c r="J33" s="63"/>
      <c r="K33" s="63"/>
    </row>
    <row r="34" spans="1:30" s="49" customFormat="1" ht="17.25" customHeight="1">
      <c r="A34" s="83"/>
      <c r="B34" s="70"/>
      <c r="C34" s="84">
        <v>1</v>
      </c>
      <c r="D34" s="85"/>
      <c r="E34" s="86" t="s">
        <v>141</v>
      </c>
      <c r="F34" s="56">
        <v>10</v>
      </c>
      <c r="G34" s="56">
        <v>8</v>
      </c>
      <c r="H34" s="56">
        <v>5</v>
      </c>
      <c r="I34" s="56">
        <v>2</v>
      </c>
      <c r="J34" s="56">
        <v>3</v>
      </c>
      <c r="K34" s="56">
        <v>2</v>
      </c>
      <c r="L34" s="45"/>
      <c r="M34" s="53"/>
      <c r="N34" s="53"/>
      <c r="O34" s="53"/>
      <c r="P34" s="53"/>
      <c r="Q34" s="53"/>
      <c r="R34" s="53"/>
      <c r="S34" s="53"/>
      <c r="T34" s="53"/>
      <c r="U34" s="53"/>
      <c r="V34" s="53"/>
      <c r="W34" s="53"/>
      <c r="X34" s="53"/>
      <c r="Y34" s="53"/>
      <c r="Z34" s="53"/>
      <c r="AA34" s="53"/>
      <c r="AB34" s="53"/>
      <c r="AC34" s="53"/>
      <c r="AD34" s="53"/>
    </row>
    <row r="35" spans="1:30" s="49" customFormat="1">
      <c r="A35" s="83"/>
      <c r="B35" s="70"/>
      <c r="C35" s="84">
        <v>2</v>
      </c>
      <c r="D35" s="85"/>
      <c r="E35" s="86" t="s">
        <v>142</v>
      </c>
      <c r="F35" s="56">
        <v>17</v>
      </c>
      <c r="G35" s="56">
        <v>37</v>
      </c>
      <c r="H35" s="56">
        <v>24</v>
      </c>
      <c r="I35" s="56">
        <v>60</v>
      </c>
      <c r="J35" s="56">
        <v>37</v>
      </c>
      <c r="K35" s="56">
        <v>25</v>
      </c>
      <c r="L35" s="45"/>
      <c r="M35" s="53"/>
      <c r="N35" s="53"/>
      <c r="O35" s="53"/>
      <c r="P35" s="53"/>
      <c r="Q35" s="53"/>
      <c r="R35" s="53"/>
      <c r="S35" s="53"/>
      <c r="T35" s="53"/>
      <c r="U35" s="53"/>
      <c r="V35" s="53"/>
      <c r="W35" s="53"/>
      <c r="X35" s="53"/>
      <c r="Y35" s="53"/>
      <c r="Z35" s="53"/>
      <c r="AA35" s="53"/>
      <c r="AB35" s="53"/>
      <c r="AC35" s="53"/>
      <c r="AD35" s="53"/>
    </row>
    <row r="36" spans="1:30" s="49" customFormat="1" ht="18" customHeight="1">
      <c r="A36" s="83"/>
      <c r="B36" s="70"/>
      <c r="C36" s="84">
        <v>3</v>
      </c>
      <c r="D36" s="85"/>
      <c r="E36" s="86" t="s">
        <v>143</v>
      </c>
      <c r="F36" s="56">
        <v>56</v>
      </c>
      <c r="G36" s="56">
        <v>49</v>
      </c>
      <c r="H36" s="56">
        <v>55</v>
      </c>
      <c r="I36" s="56">
        <v>33</v>
      </c>
      <c r="J36" s="56">
        <v>54</v>
      </c>
      <c r="K36" s="56">
        <v>64</v>
      </c>
      <c r="L36" s="45"/>
      <c r="M36" s="53"/>
      <c r="N36" s="53"/>
      <c r="O36" s="53"/>
      <c r="P36" s="53"/>
      <c r="Q36" s="53"/>
      <c r="R36" s="53"/>
      <c r="S36" s="53"/>
      <c r="T36" s="53"/>
      <c r="U36" s="53"/>
      <c r="V36" s="53"/>
      <c r="W36" s="53"/>
      <c r="X36" s="53"/>
      <c r="Y36" s="53"/>
      <c r="Z36" s="53"/>
      <c r="AA36" s="53"/>
      <c r="AB36" s="53"/>
      <c r="AC36" s="53"/>
      <c r="AD36" s="53"/>
    </row>
    <row r="37" spans="1:30" s="49" customFormat="1">
      <c r="A37" s="83"/>
      <c r="B37" s="70"/>
      <c r="C37" s="84">
        <v>0</v>
      </c>
      <c r="D37" s="85"/>
      <c r="E37" s="86" t="s">
        <v>80</v>
      </c>
      <c r="F37" s="56">
        <v>18</v>
      </c>
      <c r="G37" s="56">
        <v>5</v>
      </c>
      <c r="H37" s="56">
        <v>17</v>
      </c>
      <c r="I37" s="56">
        <v>5</v>
      </c>
      <c r="J37" s="56">
        <v>7</v>
      </c>
      <c r="K37" s="56">
        <v>9</v>
      </c>
      <c r="L37" s="45"/>
      <c r="M37" s="53"/>
      <c r="N37" s="53"/>
      <c r="O37" s="53"/>
      <c r="P37" s="53"/>
      <c r="Q37" s="53"/>
      <c r="R37" s="53"/>
      <c r="S37" s="53"/>
      <c r="T37" s="53"/>
      <c r="U37" s="53"/>
      <c r="V37" s="53"/>
      <c r="W37" s="53"/>
      <c r="X37" s="53"/>
      <c r="Y37" s="53"/>
      <c r="Z37" s="53"/>
      <c r="AA37" s="53"/>
      <c r="AB37" s="53"/>
      <c r="AC37" s="53"/>
      <c r="AD37" s="53"/>
    </row>
    <row r="38" spans="1:30" s="49" customFormat="1">
      <c r="A38" s="83"/>
      <c r="B38" s="70"/>
      <c r="C38" s="84"/>
      <c r="D38" s="85"/>
      <c r="E38" s="86" t="s">
        <v>144</v>
      </c>
      <c r="F38" s="56">
        <v>100</v>
      </c>
      <c r="G38" s="56">
        <v>100</v>
      </c>
      <c r="H38" s="56">
        <v>100</v>
      </c>
      <c r="I38" s="56">
        <v>100</v>
      </c>
      <c r="J38" s="56">
        <v>100</v>
      </c>
      <c r="K38" s="56">
        <v>100</v>
      </c>
      <c r="L38" s="45"/>
      <c r="M38" s="53"/>
      <c r="N38" s="53"/>
      <c r="O38" s="53"/>
      <c r="P38" s="53"/>
      <c r="Q38" s="53"/>
      <c r="R38" s="53"/>
      <c r="S38" s="53"/>
      <c r="T38" s="53"/>
      <c r="U38" s="53"/>
      <c r="V38" s="53"/>
      <c r="W38" s="53"/>
      <c r="X38" s="53"/>
      <c r="Y38" s="53"/>
      <c r="Z38" s="53"/>
      <c r="AA38" s="53"/>
      <c r="AB38" s="53"/>
      <c r="AC38" s="53"/>
      <c r="AD38" s="53"/>
    </row>
    <row r="39" spans="1:30" s="49" customFormat="1">
      <c r="A39" s="83"/>
      <c r="B39" s="70"/>
      <c r="C39" s="84"/>
      <c r="D39" s="83"/>
      <c r="E39" s="87" t="s">
        <v>145</v>
      </c>
      <c r="F39" s="60" t="s">
        <v>153</v>
      </c>
      <c r="G39" s="60" t="s">
        <v>153</v>
      </c>
      <c r="H39" s="60" t="s">
        <v>153</v>
      </c>
      <c r="I39" s="60" t="s">
        <v>153</v>
      </c>
      <c r="J39" s="60"/>
      <c r="K39" s="60"/>
      <c r="L39" s="45"/>
      <c r="M39" s="53"/>
      <c r="N39" s="53"/>
      <c r="O39" s="53"/>
      <c r="P39" s="53"/>
      <c r="Q39" s="53"/>
      <c r="R39" s="53"/>
      <c r="S39" s="53"/>
      <c r="T39" s="53"/>
      <c r="U39" s="53"/>
      <c r="V39" s="53"/>
      <c r="W39" s="53"/>
      <c r="X39" s="53"/>
      <c r="Y39" s="53"/>
      <c r="Z39" s="53"/>
      <c r="AA39" s="53"/>
      <c r="AB39" s="53"/>
      <c r="AC39" s="53"/>
      <c r="AD39" s="53"/>
    </row>
    <row r="40" spans="1:30" s="49" customFormat="1">
      <c r="A40" s="83"/>
      <c r="B40" s="70"/>
      <c r="C40" s="84">
        <v>1</v>
      </c>
      <c r="D40" s="85"/>
      <c r="E40" s="86" t="s">
        <v>141</v>
      </c>
      <c r="F40" s="56">
        <v>27</v>
      </c>
      <c r="G40" s="56">
        <v>9</v>
      </c>
      <c r="H40" s="56">
        <v>3</v>
      </c>
      <c r="I40" s="56">
        <v>10</v>
      </c>
      <c r="J40" s="56">
        <v>9</v>
      </c>
      <c r="K40" s="56">
        <v>10</v>
      </c>
      <c r="L40" s="45"/>
      <c r="M40" s="53"/>
      <c r="N40" s="53"/>
      <c r="O40" s="53"/>
      <c r="P40" s="53"/>
      <c r="Q40" s="53"/>
      <c r="R40" s="53"/>
      <c r="S40" s="53"/>
      <c r="T40" s="53"/>
      <c r="U40" s="53"/>
      <c r="V40" s="53"/>
      <c r="W40" s="53"/>
      <c r="X40" s="53"/>
      <c r="Y40" s="53"/>
      <c r="Z40" s="53"/>
      <c r="AA40" s="53"/>
      <c r="AB40" s="53"/>
      <c r="AC40" s="53"/>
      <c r="AD40" s="53"/>
    </row>
    <row r="41" spans="1:30" s="49" customFormat="1">
      <c r="A41" s="83"/>
      <c r="B41" s="70"/>
      <c r="C41" s="84">
        <v>2</v>
      </c>
      <c r="D41" s="85"/>
      <c r="E41" s="86" t="s">
        <v>142</v>
      </c>
      <c r="F41" s="56">
        <v>29</v>
      </c>
      <c r="G41" s="56">
        <v>44</v>
      </c>
      <c r="H41" s="56">
        <v>25</v>
      </c>
      <c r="I41" s="56">
        <v>58</v>
      </c>
      <c r="J41" s="56">
        <v>40</v>
      </c>
      <c r="K41" s="56">
        <v>27</v>
      </c>
      <c r="L41" s="45"/>
      <c r="M41" s="53"/>
      <c r="N41" s="53"/>
      <c r="O41" s="53"/>
      <c r="P41" s="53"/>
      <c r="Q41" s="53"/>
      <c r="R41" s="53"/>
      <c r="S41" s="53"/>
      <c r="T41" s="53"/>
      <c r="U41" s="53"/>
      <c r="V41" s="53"/>
      <c r="W41" s="53"/>
      <c r="X41" s="53"/>
      <c r="Y41" s="53"/>
      <c r="Z41" s="53"/>
      <c r="AA41" s="53"/>
      <c r="AB41" s="53"/>
      <c r="AC41" s="53"/>
      <c r="AD41" s="53"/>
    </row>
    <row r="42" spans="1:30" s="49" customFormat="1" ht="17.25" customHeight="1">
      <c r="A42" s="83"/>
      <c r="B42" s="70"/>
      <c r="C42" s="84">
        <v>3</v>
      </c>
      <c r="D42" s="85"/>
      <c r="E42" s="86" t="s">
        <v>143</v>
      </c>
      <c r="F42" s="56">
        <v>32</v>
      </c>
      <c r="G42" s="56">
        <v>42</v>
      </c>
      <c r="H42" s="56">
        <v>55</v>
      </c>
      <c r="I42" s="56">
        <v>22</v>
      </c>
      <c r="J42" s="56">
        <v>36</v>
      </c>
      <c r="K42" s="56">
        <v>48</v>
      </c>
      <c r="L42" s="45"/>
      <c r="M42" s="53"/>
      <c r="N42" s="53"/>
      <c r="O42" s="53"/>
      <c r="P42" s="53"/>
      <c r="Q42" s="53"/>
      <c r="R42" s="53"/>
      <c r="S42" s="53"/>
      <c r="T42" s="53"/>
      <c r="U42" s="53"/>
      <c r="V42" s="53"/>
      <c r="W42" s="53"/>
      <c r="X42" s="53"/>
      <c r="Y42" s="53"/>
      <c r="Z42" s="53"/>
      <c r="AA42" s="53"/>
      <c r="AB42" s="53"/>
      <c r="AC42" s="53"/>
      <c r="AD42" s="53"/>
    </row>
    <row r="43" spans="1:30" s="49" customFormat="1" ht="17.25" customHeight="1">
      <c r="A43" s="83"/>
      <c r="B43" s="70"/>
      <c r="C43" s="84">
        <v>0</v>
      </c>
      <c r="D43" s="85"/>
      <c r="E43" s="86" t="s">
        <v>80</v>
      </c>
      <c r="F43" s="56">
        <v>12</v>
      </c>
      <c r="G43" s="56">
        <v>5</v>
      </c>
      <c r="H43" s="56">
        <v>17</v>
      </c>
      <c r="I43" s="56">
        <v>10</v>
      </c>
      <c r="J43" s="56">
        <v>14</v>
      </c>
      <c r="K43" s="56">
        <v>15</v>
      </c>
      <c r="L43" s="45"/>
      <c r="M43" s="53"/>
      <c r="N43" s="53"/>
      <c r="O43" s="53"/>
      <c r="P43" s="53"/>
      <c r="Q43" s="53"/>
      <c r="R43" s="53"/>
      <c r="S43" s="53"/>
      <c r="T43" s="53"/>
      <c r="U43" s="53"/>
      <c r="V43" s="53"/>
      <c r="W43" s="53"/>
      <c r="X43" s="53"/>
      <c r="Y43" s="53"/>
      <c r="Z43" s="53"/>
      <c r="AA43" s="53"/>
      <c r="AB43" s="53"/>
      <c r="AC43" s="53"/>
      <c r="AD43" s="53"/>
    </row>
    <row r="44" spans="1:30" s="49" customFormat="1" ht="17.25" customHeight="1">
      <c r="A44" s="83"/>
      <c r="B44" s="70"/>
      <c r="C44" s="84"/>
      <c r="D44" s="85"/>
      <c r="E44" s="86" t="s">
        <v>144</v>
      </c>
      <c r="F44" s="56">
        <v>100</v>
      </c>
      <c r="G44" s="56">
        <v>100</v>
      </c>
      <c r="H44" s="56">
        <v>100</v>
      </c>
      <c r="I44" s="56">
        <v>100</v>
      </c>
      <c r="J44" s="56">
        <v>100</v>
      </c>
      <c r="K44" s="56">
        <v>100</v>
      </c>
      <c r="L44" s="45"/>
      <c r="M44" s="53"/>
      <c r="N44" s="53"/>
      <c r="O44" s="53"/>
      <c r="P44" s="53"/>
      <c r="Q44" s="53"/>
      <c r="R44" s="53"/>
      <c r="S44" s="53"/>
      <c r="T44" s="53"/>
      <c r="U44" s="53"/>
      <c r="V44" s="53"/>
      <c r="W44" s="53"/>
      <c r="X44" s="53"/>
      <c r="Y44" s="53"/>
      <c r="Z44" s="53"/>
      <c r="AA44" s="53"/>
      <c r="AB44" s="53"/>
      <c r="AC44" s="53"/>
      <c r="AD44" s="53"/>
    </row>
    <row r="45" spans="1:30" s="49" customFormat="1" ht="17.25" customHeight="1">
      <c r="A45" s="83"/>
      <c r="B45" s="70"/>
      <c r="C45" s="84"/>
      <c r="D45" s="83"/>
      <c r="E45" s="87" t="s">
        <v>146</v>
      </c>
      <c r="F45" s="60" t="s">
        <v>153</v>
      </c>
      <c r="G45" s="60" t="s">
        <v>153</v>
      </c>
      <c r="H45" s="60" t="s">
        <v>153</v>
      </c>
      <c r="I45" s="60" t="s">
        <v>153</v>
      </c>
      <c r="J45" s="60"/>
      <c r="K45" s="60"/>
      <c r="L45" s="45"/>
      <c r="M45" s="53"/>
      <c r="N45" s="53"/>
      <c r="O45" s="53"/>
      <c r="P45" s="53"/>
      <c r="Q45" s="53"/>
      <c r="R45" s="53"/>
      <c r="S45" s="53"/>
      <c r="T45" s="53"/>
      <c r="U45" s="53"/>
      <c r="V45" s="53"/>
      <c r="W45" s="53"/>
      <c r="X45" s="53"/>
      <c r="Y45" s="53"/>
      <c r="Z45" s="53"/>
      <c r="AA45" s="53"/>
      <c r="AB45" s="53"/>
      <c r="AC45" s="53"/>
      <c r="AD45" s="53"/>
    </row>
    <row r="46" spans="1:30" s="49" customFormat="1" ht="18" customHeight="1">
      <c r="A46" s="83"/>
      <c r="B46" s="70"/>
      <c r="C46" s="84">
        <v>1</v>
      </c>
      <c r="D46" s="85"/>
      <c r="E46" s="86" t="s">
        <v>141</v>
      </c>
      <c r="F46" s="56">
        <v>15</v>
      </c>
      <c r="G46" s="56">
        <v>5</v>
      </c>
      <c r="H46" s="56">
        <v>2</v>
      </c>
      <c r="I46" s="56">
        <v>2</v>
      </c>
      <c r="J46" s="56">
        <v>2</v>
      </c>
      <c r="K46" s="56">
        <v>1</v>
      </c>
      <c r="L46" s="45"/>
      <c r="M46" s="53"/>
      <c r="N46" s="53"/>
      <c r="O46" s="53"/>
      <c r="P46" s="53"/>
      <c r="Q46" s="53"/>
      <c r="R46" s="53"/>
      <c r="S46" s="53"/>
      <c r="T46" s="53"/>
      <c r="U46" s="53"/>
      <c r="V46" s="53"/>
      <c r="W46" s="53"/>
      <c r="X46" s="53"/>
      <c r="Y46" s="53"/>
      <c r="Z46" s="53"/>
      <c r="AA46" s="53"/>
      <c r="AB46" s="53"/>
      <c r="AC46" s="53"/>
      <c r="AD46" s="53"/>
    </row>
    <row r="47" spans="1:30" s="49" customFormat="1">
      <c r="A47" s="83"/>
      <c r="B47" s="70"/>
      <c r="C47" s="84">
        <v>2</v>
      </c>
      <c r="D47" s="85"/>
      <c r="E47" s="86" t="s">
        <v>142</v>
      </c>
      <c r="F47" s="56">
        <v>28</v>
      </c>
      <c r="G47" s="56">
        <v>34</v>
      </c>
      <c r="H47" s="56">
        <v>17</v>
      </c>
      <c r="I47" s="56">
        <v>33</v>
      </c>
      <c r="J47" s="56">
        <v>23</v>
      </c>
      <c r="K47" s="56">
        <v>14</v>
      </c>
      <c r="L47" s="45"/>
      <c r="M47" s="53"/>
      <c r="N47" s="53"/>
      <c r="O47" s="53"/>
      <c r="P47" s="53"/>
      <c r="Q47" s="53"/>
      <c r="R47" s="53"/>
      <c r="S47" s="53"/>
      <c r="T47" s="53"/>
      <c r="U47" s="53"/>
      <c r="V47" s="53"/>
      <c r="W47" s="53"/>
      <c r="X47" s="53"/>
      <c r="Y47" s="53"/>
      <c r="Z47" s="53"/>
      <c r="AA47" s="53"/>
      <c r="AB47" s="53"/>
      <c r="AC47" s="53"/>
      <c r="AD47" s="53"/>
    </row>
    <row r="48" spans="1:30" s="49" customFormat="1">
      <c r="A48" s="83"/>
      <c r="B48" s="70"/>
      <c r="C48" s="84">
        <v>3</v>
      </c>
      <c r="D48" s="85"/>
      <c r="E48" s="86" t="s">
        <v>143</v>
      </c>
      <c r="F48" s="56">
        <v>49</v>
      </c>
      <c r="G48" s="56">
        <v>55</v>
      </c>
      <c r="H48" s="56">
        <v>63</v>
      </c>
      <c r="I48" s="56">
        <v>29</v>
      </c>
      <c r="J48" s="56">
        <v>44</v>
      </c>
      <c r="K48" s="56">
        <v>38</v>
      </c>
      <c r="L48" s="45"/>
      <c r="M48" s="53"/>
      <c r="N48" s="53"/>
      <c r="O48" s="53"/>
      <c r="P48" s="53"/>
      <c r="Q48" s="53"/>
      <c r="R48" s="53"/>
      <c r="S48" s="53"/>
      <c r="T48" s="53"/>
      <c r="U48" s="53"/>
      <c r="V48" s="53"/>
      <c r="W48" s="53"/>
      <c r="X48" s="53"/>
      <c r="Y48" s="53"/>
      <c r="Z48" s="53"/>
      <c r="AA48" s="53"/>
      <c r="AB48" s="53"/>
      <c r="AC48" s="53"/>
      <c r="AD48" s="53"/>
    </row>
    <row r="49" spans="1:125" s="49" customFormat="1">
      <c r="A49" s="83"/>
      <c r="B49" s="70"/>
      <c r="C49" s="84">
        <v>0</v>
      </c>
      <c r="D49" s="85"/>
      <c r="E49" s="86" t="s">
        <v>80</v>
      </c>
      <c r="F49" s="56">
        <v>8</v>
      </c>
      <c r="G49" s="56">
        <v>5</v>
      </c>
      <c r="H49" s="56">
        <v>18</v>
      </c>
      <c r="I49" s="56">
        <v>37</v>
      </c>
      <c r="J49" s="56">
        <v>31</v>
      </c>
      <c r="K49" s="56">
        <v>47</v>
      </c>
      <c r="L49" s="45"/>
      <c r="M49" s="53"/>
      <c r="N49" s="53"/>
      <c r="O49" s="53"/>
      <c r="P49" s="53"/>
      <c r="Q49" s="53"/>
      <c r="R49" s="53"/>
      <c r="S49" s="53"/>
      <c r="T49" s="53"/>
      <c r="U49" s="53"/>
      <c r="V49" s="53"/>
      <c r="W49" s="53"/>
      <c r="X49" s="53"/>
      <c r="Y49" s="53"/>
      <c r="Z49" s="53"/>
      <c r="AA49" s="53"/>
      <c r="AB49" s="53"/>
      <c r="AC49" s="53"/>
      <c r="AD49" s="53"/>
    </row>
    <row r="50" spans="1:125" s="49" customFormat="1" ht="17.25" customHeight="1">
      <c r="A50" s="83"/>
      <c r="B50" s="70"/>
      <c r="C50" s="84"/>
      <c r="D50" s="85"/>
      <c r="E50" s="86" t="s">
        <v>144</v>
      </c>
      <c r="F50" s="56">
        <v>100</v>
      </c>
      <c r="G50" s="56">
        <v>100</v>
      </c>
      <c r="H50" s="56">
        <v>100</v>
      </c>
      <c r="I50" s="56">
        <v>100</v>
      </c>
      <c r="J50" s="56">
        <v>100</v>
      </c>
      <c r="K50" s="56">
        <v>100</v>
      </c>
      <c r="L50" s="45"/>
      <c r="M50" s="53"/>
      <c r="N50" s="53"/>
      <c r="O50" s="53"/>
      <c r="P50" s="53"/>
      <c r="Q50" s="53"/>
      <c r="R50" s="53"/>
      <c r="S50" s="53"/>
      <c r="T50" s="53"/>
      <c r="U50" s="53"/>
      <c r="V50" s="53"/>
      <c r="W50" s="53"/>
      <c r="X50" s="53"/>
      <c r="Y50" s="53"/>
      <c r="Z50" s="53"/>
      <c r="AA50" s="53"/>
      <c r="AB50" s="53"/>
      <c r="AC50" s="53"/>
      <c r="AD50" s="53"/>
    </row>
    <row r="51" spans="1:125" ht="5.25" customHeight="1">
      <c r="A51" s="78"/>
      <c r="B51" s="70"/>
      <c r="C51" s="78"/>
      <c r="D51" s="78"/>
      <c r="E51" s="74"/>
      <c r="F51" s="74"/>
      <c r="G51" s="74"/>
      <c r="H51" s="74"/>
      <c r="I51" s="74"/>
      <c r="J51" s="88"/>
      <c r="K51" s="88"/>
      <c r="L51" s="45"/>
      <c r="M51" s="53"/>
      <c r="N51" s="53"/>
      <c r="O51" s="53"/>
      <c r="P51" s="61"/>
      <c r="Q51" s="53"/>
      <c r="R51" s="53"/>
      <c r="S51" s="53"/>
      <c r="T51" s="53"/>
      <c r="U51" s="53"/>
      <c r="V51" s="53"/>
      <c r="W51" s="61"/>
      <c r="X51" s="53"/>
      <c r="Y51" s="53"/>
      <c r="Z51" s="53"/>
      <c r="AA51" s="53"/>
      <c r="AB51" s="53"/>
      <c r="AC51" s="53"/>
      <c r="AD51" s="61"/>
      <c r="AE51" s="49"/>
      <c r="AF51" s="49"/>
      <c r="AG51" s="49"/>
      <c r="AH51" s="49"/>
      <c r="AI51" s="49"/>
      <c r="AJ51" s="49"/>
      <c r="AK51" s="50"/>
      <c r="AL51" s="49"/>
      <c r="AM51" s="49"/>
      <c r="AN51" s="49"/>
      <c r="AO51" s="49"/>
      <c r="AP51" s="49"/>
      <c r="AQ51" s="49"/>
      <c r="AR51" s="50"/>
      <c r="AS51" s="49"/>
      <c r="AT51" s="49"/>
      <c r="AU51" s="49"/>
      <c r="AV51" s="49"/>
      <c r="AW51" s="49"/>
      <c r="AX51" s="49"/>
      <c r="AY51" s="50"/>
      <c r="AZ51" s="49"/>
      <c r="BA51" s="49"/>
      <c r="BB51" s="49"/>
      <c r="BC51" s="49"/>
      <c r="BD51" s="49"/>
      <c r="BE51" s="49"/>
      <c r="BF51" s="50"/>
      <c r="BG51" s="49"/>
      <c r="BH51" s="49"/>
      <c r="BI51" s="49"/>
      <c r="BJ51" s="49"/>
      <c r="BK51" s="49"/>
      <c r="BL51" s="49"/>
      <c r="BM51" s="50"/>
      <c r="BN51" s="49"/>
      <c r="BO51" s="49"/>
      <c r="BP51" s="49"/>
      <c r="BQ51" s="49"/>
      <c r="BR51" s="49"/>
      <c r="BS51" s="49"/>
      <c r="BT51" s="50"/>
      <c r="BU51" s="49"/>
      <c r="BV51" s="49"/>
      <c r="BW51" s="49"/>
      <c r="BX51" s="49"/>
      <c r="BY51" s="49"/>
      <c r="BZ51" s="49"/>
      <c r="CA51" s="50"/>
      <c r="CB51" s="49"/>
      <c r="CC51" s="49"/>
      <c r="CD51" s="49"/>
      <c r="CE51" s="49"/>
      <c r="CF51" s="49"/>
      <c r="CG51" s="49"/>
      <c r="CH51" s="50"/>
      <c r="CI51" s="49"/>
      <c r="CJ51" s="49"/>
      <c r="CK51" s="49"/>
      <c r="CL51" s="49"/>
      <c r="CM51" s="49"/>
      <c r="CN51" s="49"/>
      <c r="CO51" s="50"/>
      <c r="CP51" s="49"/>
      <c r="CQ51" s="49"/>
      <c r="CR51" s="49"/>
      <c r="CS51" s="49"/>
      <c r="CT51" s="49"/>
      <c r="CU51" s="49"/>
      <c r="CV51" s="50"/>
      <c r="CW51" s="49"/>
      <c r="CX51" s="49"/>
      <c r="CY51" s="49"/>
      <c r="CZ51" s="49"/>
      <c r="DA51" s="49"/>
      <c r="DB51" s="49"/>
      <c r="DC51" s="50"/>
      <c r="DD51" s="49"/>
      <c r="DE51" s="49"/>
      <c r="DF51" s="49"/>
      <c r="DG51" s="49"/>
      <c r="DH51" s="49"/>
      <c r="DI51" s="49"/>
      <c r="DJ51" s="50"/>
      <c r="DK51" s="49"/>
      <c r="DL51" s="49"/>
      <c r="DM51" s="49"/>
      <c r="DN51" s="49"/>
      <c r="DO51" s="49"/>
      <c r="DP51" s="49"/>
      <c r="DQ51" s="50"/>
      <c r="DR51" s="49"/>
      <c r="DS51" s="49"/>
      <c r="DT51" s="49"/>
      <c r="DU51" s="49"/>
    </row>
    <row r="52" spans="1:125">
      <c r="A52" s="78"/>
      <c r="C52" s="78"/>
      <c r="D52" s="78"/>
      <c r="J52" s="63"/>
      <c r="K52" s="63"/>
    </row>
    <row r="53" spans="1:125" ht="33" customHeight="1">
      <c r="D53" s="63"/>
      <c r="E53" s="2379" t="s">
        <v>154</v>
      </c>
      <c r="F53" s="2380"/>
      <c r="G53" s="2380"/>
      <c r="H53" s="2380"/>
      <c r="I53" s="2380"/>
      <c r="J53" s="2380"/>
      <c r="K53" s="2380"/>
    </row>
    <row r="54" spans="1:125" ht="5.0999999999999996" customHeight="1">
      <c r="C54" s="71"/>
      <c r="D54" s="72"/>
      <c r="E54" s="73"/>
      <c r="J54" s="63"/>
      <c r="K54" s="63"/>
    </row>
    <row r="55" spans="1:125" ht="15.75" customHeight="1">
      <c r="A55" s="78"/>
      <c r="C55" s="78"/>
      <c r="D55" s="90"/>
      <c r="E55" s="2375" t="s">
        <v>139</v>
      </c>
      <c r="F55" s="2376" t="s">
        <v>1</v>
      </c>
      <c r="G55" s="2376" t="s">
        <v>2</v>
      </c>
      <c r="H55" s="2376" t="s">
        <v>3</v>
      </c>
      <c r="I55" s="2376" t="s">
        <v>4</v>
      </c>
      <c r="J55" s="77">
        <v>2012</v>
      </c>
      <c r="K55" s="77">
        <v>2013</v>
      </c>
    </row>
    <row r="56" spans="1:125" ht="17.25" customHeight="1">
      <c r="A56" s="78"/>
      <c r="C56" s="79">
        <v>2</v>
      </c>
      <c r="D56" s="80"/>
      <c r="E56" s="2375"/>
      <c r="F56" s="2376" t="s">
        <v>1</v>
      </c>
      <c r="G56" s="2376" t="s">
        <v>2</v>
      </c>
      <c r="H56" s="2376" t="s">
        <v>3</v>
      </c>
      <c r="I56" s="2376" t="s">
        <v>4</v>
      </c>
      <c r="J56" s="77" t="s">
        <v>5</v>
      </c>
      <c r="K56" s="77" t="s">
        <v>5</v>
      </c>
    </row>
    <row r="57" spans="1:125">
      <c r="A57" s="78"/>
      <c r="C57" s="78"/>
      <c r="D57" s="78"/>
      <c r="E57" s="87" t="s">
        <v>155</v>
      </c>
      <c r="J57" s="63"/>
      <c r="K57" s="63"/>
    </row>
    <row r="58" spans="1:125" s="49" customFormat="1">
      <c r="A58" s="83"/>
      <c r="B58" s="70"/>
      <c r="C58" s="84">
        <v>1</v>
      </c>
      <c r="D58" s="85"/>
      <c r="E58" s="86" t="s">
        <v>141</v>
      </c>
      <c r="F58" s="56">
        <v>4571</v>
      </c>
      <c r="G58" s="56">
        <v>3129</v>
      </c>
      <c r="H58" s="56">
        <v>1303</v>
      </c>
      <c r="I58" s="56"/>
      <c r="J58" s="56"/>
      <c r="K58" s="57" t="s">
        <v>153</v>
      </c>
      <c r="L58" s="45"/>
      <c r="M58" s="53"/>
      <c r="N58" s="53"/>
      <c r="O58" s="53"/>
      <c r="P58" s="53"/>
      <c r="Q58" s="53"/>
      <c r="R58" s="53"/>
      <c r="S58" s="53"/>
      <c r="T58" s="53"/>
      <c r="U58" s="53"/>
      <c r="V58" s="53"/>
      <c r="W58" s="53"/>
      <c r="X58" s="53"/>
      <c r="Y58" s="53"/>
      <c r="Z58" s="53"/>
      <c r="AA58" s="53"/>
      <c r="AB58" s="53"/>
      <c r="AC58" s="53"/>
      <c r="AD58" s="53"/>
    </row>
    <row r="59" spans="1:125" s="49" customFormat="1">
      <c r="A59" s="83"/>
      <c r="B59" s="70"/>
      <c r="C59" s="84">
        <v>2</v>
      </c>
      <c r="D59" s="85"/>
      <c r="E59" s="86" t="s">
        <v>142</v>
      </c>
      <c r="F59" s="56">
        <v>8534</v>
      </c>
      <c r="G59" s="56">
        <v>17885</v>
      </c>
      <c r="H59" s="56">
        <v>10057</v>
      </c>
      <c r="I59" s="56"/>
      <c r="J59" s="56"/>
      <c r="K59" s="57" t="s">
        <v>153</v>
      </c>
      <c r="L59" s="45"/>
      <c r="M59" s="53"/>
      <c r="N59" s="53"/>
      <c r="O59" s="53"/>
      <c r="P59" s="53"/>
      <c r="Q59" s="53"/>
      <c r="R59" s="53"/>
      <c r="S59" s="53"/>
      <c r="T59" s="53"/>
      <c r="U59" s="53"/>
      <c r="V59" s="53"/>
      <c r="W59" s="53"/>
      <c r="X59" s="53"/>
      <c r="Y59" s="53"/>
      <c r="Z59" s="53"/>
      <c r="AA59" s="53"/>
      <c r="AB59" s="53"/>
      <c r="AC59" s="53"/>
      <c r="AD59" s="53"/>
    </row>
    <row r="60" spans="1:125" s="49" customFormat="1">
      <c r="A60" s="83"/>
      <c r="B60" s="70"/>
      <c r="C60" s="84">
        <v>3</v>
      </c>
      <c r="D60" s="85"/>
      <c r="E60" s="86" t="s">
        <v>143</v>
      </c>
      <c r="F60" s="56">
        <v>24350</v>
      </c>
      <c r="G60" s="56">
        <v>22983</v>
      </c>
      <c r="H60" s="56">
        <v>26907</v>
      </c>
      <c r="I60" s="56"/>
      <c r="J60" s="56"/>
      <c r="K60" s="57" t="s">
        <v>153</v>
      </c>
      <c r="L60" s="45"/>
      <c r="M60" s="53"/>
      <c r="N60" s="53"/>
      <c r="O60" s="53"/>
      <c r="P60" s="53"/>
      <c r="Q60" s="53"/>
      <c r="R60" s="53"/>
      <c r="S60" s="53"/>
      <c r="T60" s="53"/>
      <c r="U60" s="53"/>
      <c r="V60" s="53"/>
      <c r="W60" s="53"/>
      <c r="X60" s="53"/>
      <c r="Y60" s="53"/>
      <c r="Z60" s="53"/>
      <c r="AA60" s="53"/>
      <c r="AB60" s="53"/>
      <c r="AC60" s="53"/>
      <c r="AD60" s="53"/>
    </row>
    <row r="61" spans="1:125" s="49" customFormat="1">
      <c r="A61" s="83"/>
      <c r="B61" s="70"/>
      <c r="C61" s="84">
        <v>0</v>
      </c>
      <c r="D61" s="85"/>
      <c r="E61" s="86" t="s">
        <v>80</v>
      </c>
      <c r="F61" s="56">
        <v>8129</v>
      </c>
      <c r="G61" s="56">
        <v>2799</v>
      </c>
      <c r="H61" s="56">
        <v>7826</v>
      </c>
      <c r="I61" s="56"/>
      <c r="J61" s="56"/>
      <c r="K61" s="57"/>
      <c r="L61" s="45"/>
      <c r="M61" s="53"/>
      <c r="N61" s="53"/>
      <c r="O61" s="53"/>
      <c r="P61" s="53"/>
      <c r="Q61" s="53"/>
      <c r="R61" s="53"/>
      <c r="S61" s="53"/>
      <c r="T61" s="53"/>
      <c r="U61" s="53"/>
      <c r="V61" s="53"/>
      <c r="W61" s="53"/>
      <c r="X61" s="53"/>
      <c r="Y61" s="53"/>
      <c r="Z61" s="53"/>
      <c r="AA61" s="53"/>
      <c r="AB61" s="53"/>
      <c r="AC61" s="53"/>
      <c r="AD61" s="53"/>
    </row>
    <row r="62" spans="1:125" s="49" customFormat="1" ht="17.25" customHeight="1">
      <c r="A62" s="83"/>
      <c r="B62" s="70"/>
      <c r="C62" s="84"/>
      <c r="D62" s="85"/>
      <c r="E62" s="86" t="s">
        <v>144</v>
      </c>
      <c r="F62" s="56">
        <v>45584</v>
      </c>
      <c r="G62" s="56">
        <v>46796</v>
      </c>
      <c r="H62" s="56">
        <v>46093</v>
      </c>
      <c r="I62" s="56">
        <v>43036</v>
      </c>
      <c r="J62" s="56">
        <v>45225</v>
      </c>
      <c r="K62" s="57">
        <v>58404</v>
      </c>
      <c r="L62" s="45"/>
      <c r="M62" s="53"/>
      <c r="N62" s="53"/>
      <c r="O62" s="53"/>
      <c r="P62" s="53"/>
      <c r="Q62" s="53"/>
      <c r="R62" s="53"/>
      <c r="S62" s="53"/>
      <c r="T62" s="53"/>
      <c r="U62" s="53"/>
      <c r="V62" s="53"/>
      <c r="W62" s="53"/>
      <c r="X62" s="53"/>
      <c r="Y62" s="53"/>
      <c r="Z62" s="53"/>
      <c r="AA62" s="53"/>
      <c r="AB62" s="53"/>
      <c r="AC62" s="53"/>
      <c r="AD62" s="53"/>
    </row>
    <row r="63" spans="1:125" s="49" customFormat="1">
      <c r="A63" s="83"/>
      <c r="B63" s="70"/>
      <c r="C63" s="84"/>
      <c r="D63" s="83"/>
      <c r="E63" s="87" t="s">
        <v>156</v>
      </c>
      <c r="F63" s="60" t="s">
        <v>153</v>
      </c>
      <c r="G63" s="60" t="s">
        <v>153</v>
      </c>
      <c r="H63" s="60" t="s">
        <v>153</v>
      </c>
      <c r="I63" s="60" t="s">
        <v>153</v>
      </c>
      <c r="J63" s="60"/>
      <c r="K63" s="60"/>
      <c r="L63" s="45"/>
      <c r="M63" s="53"/>
      <c r="N63" s="53"/>
      <c r="O63" s="53"/>
      <c r="P63" s="53"/>
      <c r="Q63" s="53"/>
      <c r="R63" s="53"/>
      <c r="S63" s="53"/>
      <c r="T63" s="53"/>
      <c r="U63" s="53"/>
      <c r="V63" s="53"/>
      <c r="W63" s="53"/>
      <c r="X63" s="53"/>
      <c r="Y63" s="53"/>
      <c r="Z63" s="53"/>
      <c r="AA63" s="53"/>
      <c r="AB63" s="53"/>
      <c r="AC63" s="53"/>
      <c r="AD63" s="53"/>
    </row>
    <row r="64" spans="1:125" s="49" customFormat="1">
      <c r="A64" s="83"/>
      <c r="B64" s="70"/>
      <c r="C64" s="84">
        <v>1</v>
      </c>
      <c r="D64" s="85"/>
      <c r="E64" s="86" t="s">
        <v>141</v>
      </c>
      <c r="F64" s="56">
        <v>12209</v>
      </c>
      <c r="G64" s="56">
        <v>3774</v>
      </c>
      <c r="H64" s="56">
        <v>3537</v>
      </c>
      <c r="I64" s="56">
        <v>4299</v>
      </c>
      <c r="J64" s="56">
        <v>4397</v>
      </c>
      <c r="K64" s="57">
        <v>5288</v>
      </c>
      <c r="L64" s="45"/>
      <c r="M64" s="53"/>
      <c r="N64" s="53"/>
      <c r="O64" s="53"/>
      <c r="P64" s="53"/>
      <c r="Q64" s="53"/>
      <c r="R64" s="53"/>
      <c r="S64" s="53"/>
      <c r="T64" s="53"/>
      <c r="U64" s="53"/>
      <c r="V64" s="53"/>
      <c r="W64" s="53"/>
      <c r="X64" s="53"/>
      <c r="Y64" s="53"/>
      <c r="Z64" s="53"/>
      <c r="AA64" s="53"/>
      <c r="AB64" s="53"/>
      <c r="AC64" s="53"/>
      <c r="AD64" s="53"/>
    </row>
    <row r="65" spans="1:125" s="49" customFormat="1" ht="17.25" customHeight="1">
      <c r="A65" s="83"/>
      <c r="B65" s="70"/>
      <c r="C65" s="84">
        <v>2</v>
      </c>
      <c r="D65" s="85"/>
      <c r="E65" s="86" t="s">
        <v>142</v>
      </c>
      <c r="F65" s="56">
        <v>14003</v>
      </c>
      <c r="G65" s="56">
        <v>21551</v>
      </c>
      <c r="H65" s="56">
        <v>10612</v>
      </c>
      <c r="I65" s="56">
        <v>26120</v>
      </c>
      <c r="J65" s="56">
        <v>17702</v>
      </c>
      <c r="K65" s="57">
        <v>16417</v>
      </c>
      <c r="L65" s="45"/>
      <c r="M65" s="53"/>
      <c r="N65" s="53"/>
      <c r="O65" s="53"/>
      <c r="P65" s="53"/>
      <c r="Q65" s="53"/>
      <c r="R65" s="53"/>
      <c r="S65" s="53"/>
      <c r="T65" s="53"/>
      <c r="U65" s="53"/>
      <c r="V65" s="53"/>
      <c r="W65" s="53"/>
      <c r="X65" s="53"/>
      <c r="Y65" s="53"/>
      <c r="Z65" s="53"/>
      <c r="AA65" s="53"/>
      <c r="AB65" s="53"/>
      <c r="AC65" s="53"/>
      <c r="AD65" s="53"/>
    </row>
    <row r="66" spans="1:125" s="49" customFormat="1" ht="17.25" customHeight="1">
      <c r="A66" s="83"/>
      <c r="B66" s="70"/>
      <c r="C66" s="84">
        <v>3</v>
      </c>
      <c r="D66" s="85"/>
      <c r="E66" s="86" t="s">
        <v>143</v>
      </c>
      <c r="F66" s="56">
        <v>13758</v>
      </c>
      <c r="G66" s="56">
        <v>18391</v>
      </c>
      <c r="H66" s="56">
        <v>24065</v>
      </c>
      <c r="I66" s="56">
        <v>8351</v>
      </c>
      <c r="J66" s="56">
        <v>16598</v>
      </c>
      <c r="K66" s="57">
        <v>27680</v>
      </c>
      <c r="L66" s="45"/>
      <c r="M66" s="53"/>
      <c r="N66" s="53"/>
      <c r="O66" s="53"/>
      <c r="P66" s="53"/>
      <c r="Q66" s="53"/>
      <c r="R66" s="53"/>
      <c r="S66" s="53"/>
      <c r="T66" s="53"/>
      <c r="U66" s="53"/>
      <c r="V66" s="53"/>
      <c r="W66" s="53"/>
      <c r="X66" s="53"/>
      <c r="Y66" s="53"/>
      <c r="Z66" s="53"/>
      <c r="AA66" s="53"/>
      <c r="AB66" s="53"/>
      <c r="AC66" s="53"/>
      <c r="AD66" s="53"/>
    </row>
    <row r="67" spans="1:125" s="49" customFormat="1">
      <c r="A67" s="83"/>
      <c r="B67" s="70"/>
      <c r="C67" s="84">
        <v>0</v>
      </c>
      <c r="D67" s="85"/>
      <c r="E67" s="86" t="s">
        <v>80</v>
      </c>
      <c r="F67" s="56">
        <v>5614</v>
      </c>
      <c r="G67" s="56">
        <v>3080</v>
      </c>
      <c r="H67" s="56">
        <v>7879</v>
      </c>
      <c r="I67" s="56">
        <v>4266</v>
      </c>
      <c r="J67" s="56">
        <v>6528</v>
      </c>
      <c r="K67" s="57">
        <v>9020</v>
      </c>
      <c r="L67" s="45"/>
      <c r="M67" s="53"/>
      <c r="N67" s="53"/>
      <c r="O67" s="53"/>
      <c r="P67" s="53"/>
      <c r="Q67" s="53"/>
      <c r="R67" s="53"/>
      <c r="S67" s="53"/>
      <c r="T67" s="53"/>
      <c r="U67" s="53"/>
      <c r="V67" s="53"/>
      <c r="W67" s="53"/>
      <c r="X67" s="53"/>
      <c r="Y67" s="53"/>
      <c r="Z67" s="53"/>
      <c r="AA67" s="53"/>
      <c r="AB67" s="53"/>
      <c r="AC67" s="53"/>
      <c r="AD67" s="53"/>
    </row>
    <row r="68" spans="1:125" s="49" customFormat="1" ht="17.25" customHeight="1">
      <c r="A68" s="83"/>
      <c r="B68" s="70"/>
      <c r="C68" s="84"/>
      <c r="D68" s="85"/>
      <c r="E68" s="86" t="s">
        <v>144</v>
      </c>
      <c r="F68" s="56">
        <v>45584</v>
      </c>
      <c r="G68" s="56">
        <v>46796</v>
      </c>
      <c r="H68" s="56">
        <v>46093</v>
      </c>
      <c r="I68" s="56">
        <v>43036</v>
      </c>
      <c r="J68" s="56">
        <v>45225</v>
      </c>
      <c r="K68" s="56">
        <v>58405</v>
      </c>
      <c r="L68" s="45"/>
      <c r="M68" s="53"/>
      <c r="N68" s="53"/>
      <c r="O68" s="53"/>
      <c r="P68" s="53"/>
      <c r="Q68" s="53"/>
      <c r="R68" s="53"/>
      <c r="S68" s="53"/>
      <c r="T68" s="53"/>
      <c r="U68" s="53"/>
      <c r="V68" s="53"/>
      <c r="W68" s="53"/>
      <c r="X68" s="53"/>
      <c r="Y68" s="53"/>
      <c r="Z68" s="53"/>
      <c r="AA68" s="53"/>
      <c r="AB68" s="53"/>
      <c r="AC68" s="53"/>
      <c r="AD68" s="53"/>
    </row>
    <row r="69" spans="1:125" s="49" customFormat="1" ht="17.25" customHeight="1">
      <c r="A69" s="83"/>
      <c r="B69" s="70"/>
      <c r="C69" s="84"/>
      <c r="D69" s="83"/>
      <c r="E69" s="87" t="s">
        <v>157</v>
      </c>
      <c r="F69" s="60" t="s">
        <v>153</v>
      </c>
      <c r="G69" s="60" t="s">
        <v>153</v>
      </c>
      <c r="H69" s="60" t="s">
        <v>153</v>
      </c>
      <c r="I69" s="60" t="s">
        <v>153</v>
      </c>
      <c r="J69" s="60"/>
      <c r="K69" s="60"/>
      <c r="L69" s="45"/>
      <c r="M69" s="53"/>
      <c r="N69" s="53"/>
      <c r="O69" s="53"/>
      <c r="P69" s="53"/>
      <c r="Q69" s="53"/>
      <c r="R69" s="53"/>
      <c r="S69" s="53"/>
      <c r="T69" s="53"/>
      <c r="U69" s="53"/>
      <c r="V69" s="53"/>
      <c r="W69" s="53"/>
      <c r="X69" s="53"/>
      <c r="Y69" s="53"/>
      <c r="Z69" s="53"/>
      <c r="AA69" s="53"/>
      <c r="AB69" s="53"/>
      <c r="AC69" s="53"/>
      <c r="AD69" s="53"/>
    </row>
    <row r="70" spans="1:125" s="49" customFormat="1">
      <c r="A70" s="83"/>
      <c r="B70" s="70"/>
      <c r="C70" s="84">
        <v>1</v>
      </c>
      <c r="D70" s="85"/>
      <c r="E70" s="86" t="s">
        <v>141</v>
      </c>
      <c r="F70" s="56">
        <v>7089</v>
      </c>
      <c r="G70" s="56">
        <v>6728</v>
      </c>
      <c r="H70" s="56">
        <v>5852</v>
      </c>
      <c r="I70" s="56">
        <v>1769</v>
      </c>
      <c r="J70" s="56">
        <v>1869</v>
      </c>
      <c r="K70" s="57">
        <v>1081</v>
      </c>
      <c r="L70" s="45"/>
      <c r="M70" s="53"/>
      <c r="N70" s="53"/>
      <c r="O70" s="53"/>
      <c r="P70" s="53"/>
      <c r="Q70" s="53"/>
      <c r="R70" s="53"/>
      <c r="S70" s="53"/>
      <c r="T70" s="53"/>
      <c r="U70" s="53"/>
      <c r="V70" s="53"/>
      <c r="W70" s="53"/>
      <c r="X70" s="53"/>
      <c r="Y70" s="53"/>
      <c r="Z70" s="53"/>
      <c r="AA70" s="53"/>
      <c r="AB70" s="53"/>
      <c r="AC70" s="53"/>
      <c r="AD70" s="53"/>
    </row>
    <row r="71" spans="1:125" s="49" customFormat="1">
      <c r="A71" s="83"/>
      <c r="B71" s="70"/>
      <c r="C71" s="84">
        <v>2</v>
      </c>
      <c r="D71" s="85"/>
      <c r="E71" s="86" t="s">
        <v>142</v>
      </c>
      <c r="F71" s="56">
        <v>13502</v>
      </c>
      <c r="G71" s="56">
        <v>20730</v>
      </c>
      <c r="H71" s="56">
        <v>18848</v>
      </c>
      <c r="I71" s="56">
        <v>25972</v>
      </c>
      <c r="J71" s="56">
        <v>16222</v>
      </c>
      <c r="K71" s="57">
        <v>14973</v>
      </c>
      <c r="L71" s="45"/>
      <c r="M71" s="53"/>
      <c r="N71" s="53"/>
      <c r="O71" s="53"/>
      <c r="P71" s="53"/>
      <c r="Q71" s="53"/>
      <c r="R71" s="53"/>
      <c r="S71" s="53"/>
      <c r="T71" s="53"/>
      <c r="U71" s="53"/>
      <c r="V71" s="53"/>
      <c r="W71" s="53"/>
      <c r="X71" s="53"/>
      <c r="Y71" s="53"/>
      <c r="Z71" s="53"/>
      <c r="AA71" s="53"/>
      <c r="AB71" s="53"/>
      <c r="AC71" s="53"/>
      <c r="AD71" s="53"/>
    </row>
    <row r="72" spans="1:125" s="49" customFormat="1">
      <c r="A72" s="83"/>
      <c r="B72" s="70"/>
      <c r="C72" s="84">
        <v>3</v>
      </c>
      <c r="D72" s="85"/>
      <c r="E72" s="86" t="s">
        <v>143</v>
      </c>
      <c r="F72" s="56">
        <v>21519</v>
      </c>
      <c r="G72" s="56">
        <v>16721</v>
      </c>
      <c r="H72" s="56">
        <v>19807</v>
      </c>
      <c r="I72" s="56">
        <v>13512</v>
      </c>
      <c r="J72" s="56">
        <v>24666</v>
      </c>
      <c r="K72" s="57">
        <v>36261</v>
      </c>
      <c r="L72" s="45"/>
      <c r="M72" s="53"/>
      <c r="N72" s="53"/>
      <c r="O72" s="53"/>
      <c r="P72" s="53"/>
      <c r="Q72" s="53"/>
      <c r="R72" s="53"/>
      <c r="S72" s="53"/>
      <c r="T72" s="53"/>
      <c r="U72" s="53"/>
      <c r="V72" s="53"/>
      <c r="W72" s="53"/>
      <c r="X72" s="53"/>
      <c r="Y72" s="53"/>
      <c r="Z72" s="53"/>
      <c r="AA72" s="53"/>
      <c r="AB72" s="53"/>
      <c r="AC72" s="53"/>
      <c r="AD72" s="53"/>
    </row>
    <row r="73" spans="1:125" s="49" customFormat="1">
      <c r="A73" s="83"/>
      <c r="B73" s="70"/>
      <c r="C73" s="84">
        <v>0</v>
      </c>
      <c r="D73" s="85"/>
      <c r="E73" s="86" t="s">
        <v>80</v>
      </c>
      <c r="F73" s="56">
        <v>3474</v>
      </c>
      <c r="G73" s="56">
        <v>2617</v>
      </c>
      <c r="H73" s="56">
        <v>1586</v>
      </c>
      <c r="I73" s="56">
        <v>1783</v>
      </c>
      <c r="J73" s="56">
        <v>2469</v>
      </c>
      <c r="K73" s="57">
        <v>6089</v>
      </c>
      <c r="L73" s="45"/>
      <c r="M73" s="53"/>
      <c r="N73" s="53"/>
      <c r="O73" s="53"/>
      <c r="P73" s="53"/>
      <c r="Q73" s="53"/>
      <c r="R73" s="53"/>
      <c r="S73" s="53"/>
      <c r="T73" s="53"/>
      <c r="U73" s="53"/>
      <c r="V73" s="53"/>
      <c r="W73" s="53"/>
      <c r="X73" s="53"/>
      <c r="Y73" s="53"/>
      <c r="Z73" s="53"/>
      <c r="AA73" s="53"/>
      <c r="AB73" s="53"/>
      <c r="AC73" s="53"/>
      <c r="AD73" s="53"/>
    </row>
    <row r="74" spans="1:125" s="49" customFormat="1">
      <c r="A74" s="83"/>
      <c r="B74" s="70"/>
      <c r="C74" s="84"/>
      <c r="D74" s="85"/>
      <c r="E74" s="86" t="s">
        <v>144</v>
      </c>
      <c r="F74" s="56">
        <v>45584</v>
      </c>
      <c r="G74" s="56">
        <v>46796</v>
      </c>
      <c r="H74" s="56">
        <v>46093</v>
      </c>
      <c r="I74" s="56">
        <v>43036</v>
      </c>
      <c r="J74" s="56">
        <v>45226</v>
      </c>
      <c r="K74" s="56">
        <v>58404</v>
      </c>
      <c r="L74" s="45"/>
      <c r="M74" s="53"/>
      <c r="N74" s="53"/>
      <c r="O74" s="53"/>
      <c r="P74" s="53"/>
      <c r="Q74" s="53"/>
      <c r="R74" s="53"/>
      <c r="S74" s="53"/>
      <c r="T74" s="53"/>
      <c r="U74" s="53"/>
      <c r="V74" s="53"/>
      <c r="W74" s="53"/>
      <c r="X74" s="53"/>
      <c r="Y74" s="53"/>
      <c r="Z74" s="53"/>
      <c r="AA74" s="53"/>
      <c r="AB74" s="53"/>
      <c r="AC74" s="53"/>
      <c r="AD74" s="53"/>
    </row>
    <row r="75" spans="1:125" ht="5.25" customHeight="1">
      <c r="A75" s="78"/>
      <c r="B75" s="70"/>
      <c r="C75" s="78"/>
      <c r="D75" s="78"/>
      <c r="E75" s="74"/>
      <c r="F75" s="74"/>
      <c r="G75" s="74"/>
      <c r="H75" s="74"/>
      <c r="I75" s="74"/>
      <c r="J75" s="88"/>
      <c r="K75" s="88"/>
      <c r="L75" s="45"/>
      <c r="M75" s="53"/>
      <c r="N75" s="53"/>
      <c r="O75" s="53"/>
      <c r="P75" s="61"/>
      <c r="Q75" s="53"/>
      <c r="R75" s="53"/>
      <c r="S75" s="53"/>
      <c r="T75" s="53"/>
      <c r="U75" s="53"/>
      <c r="V75" s="53"/>
      <c r="W75" s="61"/>
      <c r="X75" s="53"/>
      <c r="Y75" s="53"/>
      <c r="Z75" s="53"/>
      <c r="AA75" s="53"/>
      <c r="AB75" s="53"/>
      <c r="AC75" s="53"/>
      <c r="AD75" s="61"/>
      <c r="AE75" s="49"/>
      <c r="AF75" s="49"/>
      <c r="AG75" s="49"/>
      <c r="AH75" s="49"/>
      <c r="AI75" s="49"/>
      <c r="AJ75" s="49"/>
      <c r="AK75" s="50"/>
      <c r="AL75" s="49"/>
      <c r="AM75" s="49"/>
      <c r="AN75" s="49"/>
      <c r="AO75" s="49"/>
      <c r="AP75" s="49"/>
      <c r="AQ75" s="49"/>
      <c r="AR75" s="50"/>
      <c r="AS75" s="49"/>
      <c r="AT75" s="49"/>
      <c r="AU75" s="49"/>
      <c r="AV75" s="49"/>
      <c r="AW75" s="49"/>
      <c r="AX75" s="49"/>
      <c r="AY75" s="50"/>
      <c r="AZ75" s="49"/>
      <c r="BA75" s="49"/>
      <c r="BB75" s="49"/>
      <c r="BC75" s="49"/>
      <c r="BD75" s="49"/>
      <c r="BE75" s="49"/>
      <c r="BF75" s="50"/>
      <c r="BG75" s="49"/>
      <c r="BH75" s="49"/>
      <c r="BI75" s="49"/>
      <c r="BJ75" s="49"/>
      <c r="BK75" s="49"/>
      <c r="BL75" s="49"/>
      <c r="BM75" s="50"/>
      <c r="BN75" s="49"/>
      <c r="BO75" s="49"/>
      <c r="BP75" s="49"/>
      <c r="BQ75" s="49"/>
      <c r="BR75" s="49"/>
      <c r="BS75" s="49"/>
      <c r="BT75" s="50"/>
      <c r="BU75" s="49"/>
      <c r="BV75" s="49"/>
      <c r="BW75" s="49"/>
      <c r="BX75" s="49"/>
      <c r="BY75" s="49"/>
      <c r="BZ75" s="49"/>
      <c r="CA75" s="50"/>
      <c r="CB75" s="49"/>
      <c r="CC75" s="49"/>
      <c r="CD75" s="49"/>
      <c r="CE75" s="49"/>
      <c r="CF75" s="49"/>
      <c r="CG75" s="49"/>
      <c r="CH75" s="50"/>
      <c r="CI75" s="49"/>
      <c r="CJ75" s="49"/>
      <c r="CK75" s="49"/>
      <c r="CL75" s="49"/>
      <c r="CM75" s="49"/>
      <c r="CN75" s="49"/>
      <c r="CO75" s="50"/>
      <c r="CP75" s="49"/>
      <c r="CQ75" s="49"/>
      <c r="CR75" s="49"/>
      <c r="CS75" s="49"/>
      <c r="CT75" s="49"/>
      <c r="CU75" s="49"/>
      <c r="CV75" s="50"/>
      <c r="CW75" s="49"/>
      <c r="CX75" s="49"/>
      <c r="CY75" s="49"/>
      <c r="CZ75" s="49"/>
      <c r="DA75" s="49"/>
      <c r="DB75" s="49"/>
      <c r="DC75" s="50"/>
      <c r="DD75" s="49"/>
      <c r="DE75" s="49"/>
      <c r="DF75" s="49"/>
      <c r="DG75" s="49"/>
      <c r="DH75" s="49"/>
      <c r="DI75" s="49"/>
      <c r="DJ75" s="50"/>
      <c r="DK75" s="49"/>
      <c r="DL75" s="49"/>
      <c r="DM75" s="49"/>
      <c r="DN75" s="49"/>
      <c r="DO75" s="49"/>
      <c r="DP75" s="49"/>
      <c r="DQ75" s="50"/>
      <c r="DR75" s="49"/>
      <c r="DS75" s="49"/>
      <c r="DT75" s="49"/>
      <c r="DU75" s="49"/>
    </row>
    <row r="76" spans="1:125">
      <c r="A76" s="78"/>
      <c r="C76" s="78"/>
      <c r="D76" s="78"/>
      <c r="J76" s="63"/>
      <c r="K76" s="63"/>
    </row>
    <row r="77" spans="1:125" ht="33" customHeight="1">
      <c r="D77" s="63"/>
      <c r="E77" s="2379" t="s">
        <v>158</v>
      </c>
      <c r="F77" s="2380"/>
      <c r="G77" s="2380"/>
      <c r="H77" s="2380"/>
      <c r="I77" s="2380"/>
      <c r="J77" s="2380"/>
      <c r="K77" s="2380"/>
    </row>
    <row r="78" spans="1:125">
      <c r="C78" s="71"/>
      <c r="D78" s="72"/>
      <c r="E78" s="73"/>
      <c r="J78" s="63"/>
      <c r="K78" s="63"/>
    </row>
    <row r="79" spans="1:125" ht="15.75" customHeight="1">
      <c r="A79" s="78"/>
      <c r="C79" s="78"/>
      <c r="D79" s="90"/>
      <c r="E79" s="2375" t="s">
        <v>139</v>
      </c>
      <c r="F79" s="2376" t="s">
        <v>1</v>
      </c>
      <c r="G79" s="2376" t="s">
        <v>2</v>
      </c>
      <c r="H79" s="2376" t="s">
        <v>3</v>
      </c>
      <c r="I79" s="2376" t="s">
        <v>4</v>
      </c>
      <c r="J79" s="77">
        <v>2012</v>
      </c>
      <c r="K79" s="77">
        <v>2013</v>
      </c>
    </row>
    <row r="80" spans="1:125" ht="17.25" customHeight="1">
      <c r="A80" s="78"/>
      <c r="C80" s="91" t="s">
        <v>159</v>
      </c>
      <c r="D80" s="92"/>
      <c r="E80" s="2375"/>
      <c r="F80" s="2376" t="s">
        <v>1</v>
      </c>
      <c r="G80" s="2376" t="s">
        <v>2</v>
      </c>
      <c r="H80" s="2376" t="s">
        <v>3</v>
      </c>
      <c r="I80" s="2376" t="s">
        <v>4</v>
      </c>
      <c r="J80" s="77" t="s">
        <v>5</v>
      </c>
      <c r="K80" s="77" t="s">
        <v>5</v>
      </c>
    </row>
    <row r="81" spans="1:30">
      <c r="A81" s="78"/>
      <c r="C81" s="78"/>
      <c r="D81" s="78"/>
      <c r="E81" s="87" t="s">
        <v>155</v>
      </c>
      <c r="J81" s="63"/>
      <c r="K81" s="63"/>
    </row>
    <row r="82" spans="1:30" s="49" customFormat="1">
      <c r="A82" s="83"/>
      <c r="B82" s="70"/>
      <c r="C82" s="84">
        <v>1</v>
      </c>
      <c r="D82" s="85"/>
      <c r="E82" s="86" t="s">
        <v>141</v>
      </c>
      <c r="F82" s="56">
        <v>10</v>
      </c>
      <c r="G82" s="56">
        <v>8</v>
      </c>
      <c r="H82" s="56">
        <v>5</v>
      </c>
      <c r="I82" s="56">
        <v>2</v>
      </c>
      <c r="J82" s="56">
        <v>3</v>
      </c>
      <c r="K82" s="56">
        <v>2</v>
      </c>
      <c r="L82" s="45"/>
      <c r="M82" s="53"/>
      <c r="N82" s="53"/>
      <c r="O82" s="53"/>
      <c r="P82" s="53"/>
      <c r="Q82" s="53"/>
      <c r="R82" s="53"/>
      <c r="S82" s="53"/>
      <c r="T82" s="53"/>
      <c r="U82" s="53"/>
      <c r="V82" s="53"/>
      <c r="W82" s="53"/>
      <c r="X82" s="53"/>
      <c r="Y82" s="53"/>
      <c r="Z82" s="53"/>
      <c r="AA82" s="53"/>
      <c r="AB82" s="53"/>
      <c r="AC82" s="53"/>
      <c r="AD82" s="53"/>
    </row>
    <row r="83" spans="1:30" s="49" customFormat="1">
      <c r="A83" s="83"/>
      <c r="B83" s="70"/>
      <c r="C83" s="84">
        <v>2</v>
      </c>
      <c r="D83" s="85"/>
      <c r="E83" s="86" t="s">
        <v>142</v>
      </c>
      <c r="F83" s="56">
        <v>17</v>
      </c>
      <c r="G83" s="56">
        <v>37</v>
      </c>
      <c r="H83" s="56">
        <v>24</v>
      </c>
      <c r="I83" s="56">
        <v>60</v>
      </c>
      <c r="J83" s="56">
        <v>37</v>
      </c>
      <c r="K83" s="56">
        <v>25</v>
      </c>
      <c r="L83" s="45"/>
      <c r="M83" s="53"/>
      <c r="N83" s="53"/>
      <c r="O83" s="53"/>
      <c r="P83" s="53"/>
      <c r="Q83" s="53"/>
      <c r="R83" s="53"/>
      <c r="S83" s="53"/>
      <c r="T83" s="53"/>
      <c r="U83" s="53"/>
      <c r="V83" s="53"/>
      <c r="W83" s="53"/>
      <c r="X83" s="53"/>
      <c r="Y83" s="53"/>
      <c r="Z83" s="53"/>
      <c r="AA83" s="53"/>
      <c r="AB83" s="53"/>
      <c r="AC83" s="53"/>
      <c r="AD83" s="53"/>
    </row>
    <row r="84" spans="1:30" s="49" customFormat="1">
      <c r="A84" s="83"/>
      <c r="B84" s="70"/>
      <c r="C84" s="84">
        <v>3</v>
      </c>
      <c r="D84" s="85"/>
      <c r="E84" s="86" t="s">
        <v>143</v>
      </c>
      <c r="F84" s="56">
        <v>56</v>
      </c>
      <c r="G84" s="56">
        <v>49</v>
      </c>
      <c r="H84" s="56">
        <v>55</v>
      </c>
      <c r="I84" s="56">
        <v>33</v>
      </c>
      <c r="J84" s="56">
        <v>54</v>
      </c>
      <c r="K84" s="56">
        <v>64</v>
      </c>
      <c r="L84" s="45"/>
      <c r="M84" s="53"/>
      <c r="N84" s="53"/>
      <c r="O84" s="53"/>
      <c r="P84" s="53"/>
      <c r="Q84" s="53"/>
      <c r="R84" s="53"/>
      <c r="S84" s="53"/>
      <c r="T84" s="53"/>
      <c r="U84" s="53"/>
      <c r="V84" s="53"/>
      <c r="W84" s="53"/>
      <c r="X84" s="53"/>
      <c r="Y84" s="53"/>
      <c r="Z84" s="53"/>
      <c r="AA84" s="53"/>
      <c r="AB84" s="53"/>
      <c r="AC84" s="53"/>
      <c r="AD84" s="53"/>
    </row>
    <row r="85" spans="1:30" s="49" customFormat="1" ht="17.25" customHeight="1">
      <c r="A85" s="83"/>
      <c r="B85" s="70"/>
      <c r="C85" s="84">
        <v>0</v>
      </c>
      <c r="D85" s="85"/>
      <c r="E85" s="86" t="s">
        <v>80</v>
      </c>
      <c r="F85" s="56">
        <v>18</v>
      </c>
      <c r="G85" s="56">
        <v>5</v>
      </c>
      <c r="H85" s="56">
        <v>17</v>
      </c>
      <c r="I85" s="56">
        <v>5</v>
      </c>
      <c r="J85" s="56">
        <v>7</v>
      </c>
      <c r="K85" s="56">
        <v>9</v>
      </c>
      <c r="L85" s="45"/>
      <c r="M85" s="53"/>
      <c r="N85" s="53"/>
      <c r="O85" s="53"/>
      <c r="P85" s="53"/>
      <c r="Q85" s="53"/>
      <c r="R85" s="53"/>
      <c r="S85" s="53"/>
      <c r="T85" s="53"/>
      <c r="U85" s="53"/>
      <c r="V85" s="53"/>
      <c r="W85" s="53"/>
      <c r="X85" s="53"/>
      <c r="Y85" s="53"/>
      <c r="Z85" s="53"/>
      <c r="AA85" s="53"/>
      <c r="AB85" s="53"/>
      <c r="AC85" s="53"/>
      <c r="AD85" s="53"/>
    </row>
    <row r="86" spans="1:30" s="49" customFormat="1" ht="17.25" customHeight="1">
      <c r="A86" s="83"/>
      <c r="B86" s="70"/>
      <c r="C86" s="84"/>
      <c r="D86" s="85"/>
      <c r="E86" s="86" t="s">
        <v>144</v>
      </c>
      <c r="F86" s="56">
        <v>100</v>
      </c>
      <c r="G86" s="56">
        <v>100</v>
      </c>
      <c r="H86" s="56">
        <v>100</v>
      </c>
      <c r="I86" s="56">
        <v>100</v>
      </c>
      <c r="J86" s="56">
        <v>100</v>
      </c>
      <c r="K86" s="56">
        <v>100</v>
      </c>
      <c r="L86" s="45"/>
      <c r="M86" s="53"/>
      <c r="N86" s="53"/>
      <c r="O86" s="53"/>
      <c r="P86" s="53"/>
      <c r="Q86" s="53"/>
      <c r="R86" s="53"/>
      <c r="S86" s="53"/>
      <c r="T86" s="53"/>
      <c r="U86" s="53"/>
      <c r="V86" s="53"/>
      <c r="W86" s="53"/>
      <c r="X86" s="53"/>
      <c r="Y86" s="53"/>
      <c r="Z86" s="53"/>
      <c r="AA86" s="53"/>
      <c r="AB86" s="53"/>
      <c r="AC86" s="53"/>
      <c r="AD86" s="53"/>
    </row>
    <row r="87" spans="1:30" s="49" customFormat="1">
      <c r="A87" s="83"/>
      <c r="B87" s="70"/>
      <c r="C87" s="84"/>
      <c r="D87" s="83"/>
      <c r="E87" s="87" t="s">
        <v>156</v>
      </c>
      <c r="F87" s="60" t="s">
        <v>153</v>
      </c>
      <c r="G87" s="60" t="s">
        <v>153</v>
      </c>
      <c r="H87" s="60" t="s">
        <v>153</v>
      </c>
      <c r="I87" s="60" t="s">
        <v>153</v>
      </c>
      <c r="J87" s="60"/>
      <c r="K87" s="60"/>
      <c r="L87" s="45"/>
      <c r="M87" s="53"/>
      <c r="N87" s="53"/>
      <c r="O87" s="53"/>
      <c r="P87" s="53"/>
      <c r="Q87" s="53"/>
      <c r="R87" s="53"/>
      <c r="S87" s="53"/>
      <c r="T87" s="53"/>
      <c r="U87" s="53"/>
      <c r="V87" s="53"/>
      <c r="W87" s="53"/>
      <c r="X87" s="53"/>
      <c r="Y87" s="53"/>
      <c r="Z87" s="53"/>
      <c r="AA87" s="53"/>
      <c r="AB87" s="53"/>
      <c r="AC87" s="53"/>
      <c r="AD87" s="53"/>
    </row>
    <row r="88" spans="1:30" s="49" customFormat="1" ht="17.25" customHeight="1">
      <c r="A88" s="83"/>
      <c r="B88" s="70"/>
      <c r="C88" s="84">
        <v>1</v>
      </c>
      <c r="D88" s="85"/>
      <c r="E88" s="86" t="s">
        <v>141</v>
      </c>
      <c r="F88" s="56">
        <v>27</v>
      </c>
      <c r="G88" s="56">
        <v>9</v>
      </c>
      <c r="H88" s="56">
        <v>3</v>
      </c>
      <c r="I88" s="56">
        <v>10</v>
      </c>
      <c r="J88" s="56">
        <v>9</v>
      </c>
      <c r="K88" s="56">
        <v>10</v>
      </c>
      <c r="L88" s="45"/>
      <c r="M88" s="53"/>
      <c r="N88" s="53"/>
      <c r="O88" s="53"/>
      <c r="P88" s="53"/>
      <c r="Q88" s="53"/>
      <c r="R88" s="53"/>
      <c r="S88" s="53"/>
      <c r="T88" s="53"/>
      <c r="U88" s="53"/>
      <c r="V88" s="53"/>
      <c r="W88" s="53"/>
      <c r="X88" s="53"/>
      <c r="Y88" s="53"/>
      <c r="Z88" s="53"/>
      <c r="AA88" s="53"/>
      <c r="AB88" s="53"/>
      <c r="AC88" s="53"/>
      <c r="AD88" s="53"/>
    </row>
    <row r="89" spans="1:30" s="49" customFormat="1" ht="18" customHeight="1">
      <c r="A89" s="83"/>
      <c r="B89" s="70"/>
      <c r="C89" s="84">
        <v>2</v>
      </c>
      <c r="D89" s="85"/>
      <c r="E89" s="86" t="s">
        <v>142</v>
      </c>
      <c r="F89" s="56">
        <v>29</v>
      </c>
      <c r="G89" s="56">
        <v>44</v>
      </c>
      <c r="H89" s="56">
        <v>25</v>
      </c>
      <c r="I89" s="56">
        <v>58</v>
      </c>
      <c r="J89" s="56">
        <v>40</v>
      </c>
      <c r="K89" s="56">
        <v>27</v>
      </c>
      <c r="L89" s="45"/>
      <c r="M89" s="53"/>
      <c r="N89" s="53"/>
      <c r="O89" s="53"/>
      <c r="P89" s="53"/>
      <c r="Q89" s="53"/>
      <c r="R89" s="53"/>
      <c r="S89" s="53"/>
      <c r="T89" s="53"/>
      <c r="U89" s="53"/>
      <c r="V89" s="53"/>
      <c r="W89" s="53"/>
      <c r="X89" s="53"/>
      <c r="Y89" s="53"/>
      <c r="Z89" s="53"/>
      <c r="AA89" s="53"/>
      <c r="AB89" s="53"/>
      <c r="AC89" s="53"/>
      <c r="AD89" s="53"/>
    </row>
    <row r="90" spans="1:30" s="49" customFormat="1" ht="17.25" customHeight="1">
      <c r="A90" s="83"/>
      <c r="B90" s="70"/>
      <c r="C90" s="84">
        <v>3</v>
      </c>
      <c r="D90" s="85"/>
      <c r="E90" s="86" t="s">
        <v>143</v>
      </c>
      <c r="F90" s="56">
        <v>32</v>
      </c>
      <c r="G90" s="56">
        <v>42</v>
      </c>
      <c r="H90" s="56">
        <v>55</v>
      </c>
      <c r="I90" s="56">
        <v>22</v>
      </c>
      <c r="J90" s="56">
        <v>36</v>
      </c>
      <c r="K90" s="56">
        <v>48</v>
      </c>
      <c r="L90" s="45"/>
      <c r="M90" s="53"/>
      <c r="N90" s="53"/>
      <c r="O90" s="53"/>
      <c r="P90" s="53"/>
      <c r="Q90" s="53"/>
      <c r="R90" s="53"/>
      <c r="S90" s="53"/>
      <c r="T90" s="53"/>
      <c r="U90" s="53"/>
      <c r="V90" s="53"/>
      <c r="W90" s="53"/>
      <c r="X90" s="53"/>
      <c r="Y90" s="53"/>
      <c r="Z90" s="53"/>
      <c r="AA90" s="53"/>
      <c r="AB90" s="53"/>
      <c r="AC90" s="53"/>
      <c r="AD90" s="53"/>
    </row>
    <row r="91" spans="1:30" s="49" customFormat="1">
      <c r="A91" s="83"/>
      <c r="B91" s="70"/>
      <c r="C91" s="84">
        <v>0</v>
      </c>
      <c r="D91" s="85"/>
      <c r="E91" s="86" t="s">
        <v>80</v>
      </c>
      <c r="F91" s="56">
        <v>12</v>
      </c>
      <c r="G91" s="56">
        <v>5</v>
      </c>
      <c r="H91" s="56">
        <v>17</v>
      </c>
      <c r="I91" s="56">
        <v>10</v>
      </c>
      <c r="J91" s="56">
        <v>14</v>
      </c>
      <c r="K91" s="56">
        <v>15</v>
      </c>
      <c r="L91" s="45"/>
      <c r="M91" s="53"/>
      <c r="N91" s="53"/>
      <c r="O91" s="53"/>
      <c r="P91" s="53"/>
      <c r="Q91" s="53"/>
      <c r="R91" s="53"/>
      <c r="S91" s="53"/>
      <c r="T91" s="53"/>
      <c r="U91" s="53"/>
      <c r="V91" s="53"/>
      <c r="W91" s="53"/>
      <c r="X91" s="53"/>
      <c r="Y91" s="53"/>
      <c r="Z91" s="53"/>
      <c r="AA91" s="53"/>
      <c r="AB91" s="53"/>
      <c r="AC91" s="53"/>
      <c r="AD91" s="53"/>
    </row>
    <row r="92" spans="1:30" s="49" customFormat="1" ht="17.25" customHeight="1">
      <c r="A92" s="83"/>
      <c r="B92" s="70"/>
      <c r="C92" s="84"/>
      <c r="D92" s="85"/>
      <c r="E92" s="86" t="s">
        <v>144</v>
      </c>
      <c r="F92" s="56">
        <v>100</v>
      </c>
      <c r="G92" s="56">
        <v>100</v>
      </c>
      <c r="H92" s="56">
        <v>100</v>
      </c>
      <c r="I92" s="56">
        <v>100</v>
      </c>
      <c r="J92" s="56">
        <v>100</v>
      </c>
      <c r="K92" s="56">
        <v>100</v>
      </c>
      <c r="L92" s="45"/>
      <c r="M92" s="53"/>
      <c r="N92" s="53"/>
      <c r="O92" s="53"/>
      <c r="P92" s="53"/>
      <c r="Q92" s="53"/>
      <c r="R92" s="53"/>
      <c r="S92" s="53"/>
      <c r="T92" s="53"/>
      <c r="U92" s="53"/>
      <c r="V92" s="53"/>
      <c r="W92" s="53"/>
      <c r="X92" s="53"/>
      <c r="Y92" s="53"/>
      <c r="Z92" s="53"/>
      <c r="AA92" s="53"/>
      <c r="AB92" s="53"/>
      <c r="AC92" s="53"/>
      <c r="AD92" s="53"/>
    </row>
    <row r="93" spans="1:30" s="49" customFormat="1" ht="17.25" customHeight="1">
      <c r="A93" s="83"/>
      <c r="B93" s="70"/>
      <c r="C93" s="84"/>
      <c r="D93" s="83"/>
      <c r="E93" s="87" t="s">
        <v>157</v>
      </c>
      <c r="F93" s="60" t="s">
        <v>153</v>
      </c>
      <c r="G93" s="60" t="s">
        <v>153</v>
      </c>
      <c r="H93" s="60" t="s">
        <v>153</v>
      </c>
      <c r="I93" s="60" t="s">
        <v>153</v>
      </c>
      <c r="J93" s="60"/>
      <c r="K93" s="60"/>
      <c r="L93" s="45"/>
      <c r="M93" s="53"/>
      <c r="N93" s="53"/>
      <c r="O93" s="53"/>
      <c r="P93" s="53"/>
      <c r="Q93" s="53"/>
      <c r="R93" s="53"/>
      <c r="S93" s="53"/>
      <c r="T93" s="53"/>
      <c r="U93" s="53"/>
      <c r="V93" s="53"/>
      <c r="W93" s="53"/>
      <c r="X93" s="53"/>
      <c r="Y93" s="53"/>
      <c r="Z93" s="53"/>
      <c r="AA93" s="53"/>
      <c r="AB93" s="53"/>
      <c r="AC93" s="53"/>
      <c r="AD93" s="53"/>
    </row>
    <row r="94" spans="1:30" s="49" customFormat="1">
      <c r="A94" s="83"/>
      <c r="B94" s="70"/>
      <c r="C94" s="84">
        <v>1</v>
      </c>
      <c r="D94" s="85"/>
      <c r="E94" s="86" t="s">
        <v>141</v>
      </c>
      <c r="F94" s="56">
        <v>15</v>
      </c>
      <c r="G94" s="56">
        <v>5</v>
      </c>
      <c r="H94" s="56">
        <v>2</v>
      </c>
      <c r="I94" s="56">
        <v>2</v>
      </c>
      <c r="J94" s="56">
        <v>2</v>
      </c>
      <c r="K94" s="56">
        <v>1</v>
      </c>
      <c r="L94" s="45"/>
      <c r="M94" s="53"/>
      <c r="N94" s="53"/>
      <c r="O94" s="53"/>
      <c r="P94" s="53"/>
      <c r="Q94" s="53"/>
      <c r="R94" s="53"/>
      <c r="S94" s="53"/>
      <c r="T94" s="53"/>
      <c r="U94" s="53"/>
      <c r="V94" s="53"/>
      <c r="W94" s="53"/>
      <c r="X94" s="53"/>
      <c r="Y94" s="53"/>
      <c r="Z94" s="53"/>
      <c r="AA94" s="53"/>
      <c r="AB94" s="53"/>
      <c r="AC94" s="53"/>
      <c r="AD94" s="53"/>
    </row>
    <row r="95" spans="1:30" s="49" customFormat="1">
      <c r="A95" s="83"/>
      <c r="B95" s="70"/>
      <c r="C95" s="84">
        <v>2</v>
      </c>
      <c r="D95" s="85"/>
      <c r="E95" s="86" t="s">
        <v>142</v>
      </c>
      <c r="F95" s="56">
        <v>28</v>
      </c>
      <c r="G95" s="56">
        <v>34</v>
      </c>
      <c r="H95" s="56">
        <v>17</v>
      </c>
      <c r="I95" s="56">
        <v>33</v>
      </c>
      <c r="J95" s="56">
        <v>23</v>
      </c>
      <c r="K95" s="56">
        <v>14</v>
      </c>
      <c r="L95" s="45"/>
      <c r="M95" s="53"/>
      <c r="N95" s="53"/>
      <c r="O95" s="53"/>
      <c r="P95" s="53"/>
      <c r="Q95" s="53"/>
      <c r="R95" s="53"/>
      <c r="S95" s="53"/>
      <c r="T95" s="53"/>
      <c r="U95" s="53"/>
      <c r="V95" s="53"/>
      <c r="W95" s="53"/>
      <c r="X95" s="53"/>
      <c r="Y95" s="53"/>
      <c r="Z95" s="53"/>
      <c r="AA95" s="53"/>
      <c r="AB95" s="53"/>
      <c r="AC95" s="53"/>
      <c r="AD95" s="53"/>
    </row>
    <row r="96" spans="1:30" s="49" customFormat="1">
      <c r="A96" s="83"/>
      <c r="B96" s="70"/>
      <c r="C96" s="84">
        <v>3</v>
      </c>
      <c r="D96" s="85"/>
      <c r="E96" s="86" t="s">
        <v>143</v>
      </c>
      <c r="F96" s="56">
        <v>49</v>
      </c>
      <c r="G96" s="56">
        <v>55</v>
      </c>
      <c r="H96" s="56">
        <v>63</v>
      </c>
      <c r="I96" s="56">
        <v>29</v>
      </c>
      <c r="J96" s="56">
        <v>44</v>
      </c>
      <c r="K96" s="56">
        <v>38</v>
      </c>
      <c r="L96" s="45"/>
      <c r="M96" s="53"/>
      <c r="N96" s="53"/>
      <c r="O96" s="53"/>
      <c r="P96" s="53"/>
      <c r="Q96" s="53"/>
      <c r="R96" s="53"/>
      <c r="S96" s="53"/>
      <c r="T96" s="53"/>
      <c r="U96" s="53"/>
      <c r="V96" s="53"/>
      <c r="W96" s="53"/>
      <c r="X96" s="53"/>
      <c r="Y96" s="53"/>
      <c r="Z96" s="53"/>
      <c r="AA96" s="53"/>
      <c r="AB96" s="53"/>
      <c r="AC96" s="53"/>
      <c r="AD96" s="53"/>
    </row>
    <row r="97" spans="1:125" s="49" customFormat="1">
      <c r="A97" s="83"/>
      <c r="B97" s="70"/>
      <c r="C97" s="84">
        <v>0</v>
      </c>
      <c r="D97" s="85"/>
      <c r="E97" s="86" t="s">
        <v>80</v>
      </c>
      <c r="F97" s="56">
        <v>8</v>
      </c>
      <c r="G97" s="56">
        <v>5</v>
      </c>
      <c r="H97" s="56">
        <v>18</v>
      </c>
      <c r="I97" s="56">
        <v>37</v>
      </c>
      <c r="J97" s="56">
        <v>31</v>
      </c>
      <c r="K97" s="56">
        <v>47</v>
      </c>
      <c r="L97" s="45"/>
      <c r="M97" s="53"/>
      <c r="N97" s="53"/>
      <c r="O97" s="53"/>
      <c r="P97" s="53"/>
      <c r="Q97" s="53"/>
      <c r="R97" s="53"/>
      <c r="S97" s="53"/>
      <c r="T97" s="53"/>
      <c r="U97" s="53"/>
      <c r="V97" s="53"/>
      <c r="W97" s="53"/>
      <c r="X97" s="53"/>
      <c r="Y97" s="53"/>
      <c r="Z97" s="53"/>
      <c r="AA97" s="53"/>
      <c r="AB97" s="53"/>
      <c r="AC97" s="53"/>
      <c r="AD97" s="53"/>
    </row>
    <row r="98" spans="1:125" s="49" customFormat="1">
      <c r="A98" s="83"/>
      <c r="B98" s="70"/>
      <c r="C98" s="84"/>
      <c r="D98" s="85"/>
      <c r="E98" s="86" t="s">
        <v>144</v>
      </c>
      <c r="F98" s="56">
        <v>100</v>
      </c>
      <c r="G98" s="56">
        <v>100</v>
      </c>
      <c r="H98" s="56">
        <v>100</v>
      </c>
      <c r="I98" s="56">
        <v>100</v>
      </c>
      <c r="J98" s="56">
        <v>100</v>
      </c>
      <c r="K98" s="56">
        <v>100</v>
      </c>
      <c r="L98" s="45"/>
      <c r="M98" s="53"/>
      <c r="N98" s="53"/>
      <c r="O98" s="53"/>
      <c r="P98" s="53"/>
      <c r="Q98" s="53"/>
      <c r="R98" s="53"/>
      <c r="S98" s="53"/>
      <c r="T98" s="53"/>
      <c r="U98" s="53"/>
      <c r="V98" s="53"/>
      <c r="W98" s="53"/>
      <c r="X98" s="53"/>
      <c r="Y98" s="53"/>
      <c r="Z98" s="53"/>
      <c r="AA98" s="53"/>
      <c r="AB98" s="53"/>
      <c r="AC98" s="53"/>
      <c r="AD98" s="53"/>
    </row>
    <row r="99" spans="1:125" ht="6" customHeight="1">
      <c r="A99" s="78"/>
      <c r="B99" s="70"/>
      <c r="C99" s="78"/>
      <c r="D99" s="78"/>
      <c r="E99" s="74"/>
      <c r="F99" s="74"/>
      <c r="G99" s="74"/>
      <c r="H99" s="74"/>
      <c r="I99" s="74"/>
      <c r="J99" s="88"/>
      <c r="K99" s="88"/>
      <c r="L99" s="45"/>
      <c r="M99" s="53"/>
      <c r="N99" s="53"/>
      <c r="O99" s="53"/>
      <c r="P99" s="61"/>
      <c r="Q99" s="53"/>
      <c r="R99" s="53"/>
      <c r="S99" s="53"/>
      <c r="T99" s="53"/>
      <c r="U99" s="53"/>
      <c r="V99" s="53"/>
      <c r="W99" s="61"/>
      <c r="X99" s="53"/>
      <c r="Y99" s="53"/>
      <c r="Z99" s="53"/>
      <c r="AA99" s="53"/>
      <c r="AB99" s="53"/>
      <c r="AC99" s="53"/>
      <c r="AD99" s="61"/>
      <c r="AE99" s="49"/>
      <c r="AF99" s="49"/>
      <c r="AG99" s="49"/>
      <c r="AH99" s="49"/>
      <c r="AI99" s="49"/>
      <c r="AJ99" s="49"/>
      <c r="AK99" s="50"/>
      <c r="AL99" s="49"/>
      <c r="AM99" s="49"/>
      <c r="AN99" s="49"/>
      <c r="AO99" s="49"/>
      <c r="AP99" s="49"/>
      <c r="AQ99" s="49"/>
      <c r="AR99" s="50"/>
      <c r="AS99" s="49"/>
      <c r="AT99" s="49"/>
      <c r="AU99" s="49"/>
      <c r="AV99" s="49"/>
      <c r="AW99" s="49"/>
      <c r="AX99" s="49"/>
      <c r="AY99" s="50"/>
      <c r="AZ99" s="49"/>
      <c r="BA99" s="49"/>
      <c r="BB99" s="49"/>
      <c r="BC99" s="49"/>
      <c r="BD99" s="49"/>
      <c r="BE99" s="49"/>
      <c r="BF99" s="50"/>
      <c r="BG99" s="49"/>
      <c r="BH99" s="49"/>
      <c r="BI99" s="49"/>
      <c r="BJ99" s="49"/>
      <c r="BK99" s="49"/>
      <c r="BL99" s="49"/>
      <c r="BM99" s="50"/>
      <c r="BN99" s="49"/>
      <c r="BO99" s="49"/>
      <c r="BP99" s="49"/>
      <c r="BQ99" s="49"/>
      <c r="BR99" s="49"/>
      <c r="BS99" s="49"/>
      <c r="BT99" s="50"/>
      <c r="BU99" s="49"/>
      <c r="BV99" s="49"/>
      <c r="BW99" s="49"/>
      <c r="BX99" s="49"/>
      <c r="BY99" s="49"/>
      <c r="BZ99" s="49"/>
      <c r="CA99" s="50"/>
      <c r="CB99" s="49"/>
      <c r="CC99" s="49"/>
      <c r="CD99" s="49"/>
      <c r="CE99" s="49"/>
      <c r="CF99" s="49"/>
      <c r="CG99" s="49"/>
      <c r="CH99" s="50"/>
      <c r="CI99" s="49"/>
      <c r="CJ99" s="49"/>
      <c r="CK99" s="49"/>
      <c r="CL99" s="49"/>
      <c r="CM99" s="49"/>
      <c r="CN99" s="49"/>
      <c r="CO99" s="50"/>
      <c r="CP99" s="49"/>
      <c r="CQ99" s="49"/>
      <c r="CR99" s="49"/>
      <c r="CS99" s="49"/>
      <c r="CT99" s="49"/>
      <c r="CU99" s="49"/>
      <c r="CV99" s="50"/>
      <c r="CW99" s="49"/>
      <c r="CX99" s="49"/>
      <c r="CY99" s="49"/>
      <c r="CZ99" s="49"/>
      <c r="DA99" s="49"/>
      <c r="DB99" s="49"/>
      <c r="DC99" s="50"/>
      <c r="DD99" s="49"/>
      <c r="DE99" s="49"/>
      <c r="DF99" s="49"/>
      <c r="DG99" s="49"/>
      <c r="DH99" s="49"/>
      <c r="DI99" s="49"/>
      <c r="DJ99" s="50"/>
      <c r="DK99" s="49"/>
      <c r="DL99" s="49"/>
      <c r="DM99" s="49"/>
      <c r="DN99" s="49"/>
      <c r="DO99" s="49"/>
      <c r="DP99" s="49"/>
      <c r="DQ99" s="50"/>
      <c r="DR99" s="49"/>
      <c r="DS99" s="49"/>
      <c r="DT99" s="49"/>
      <c r="DU99" s="49"/>
    </row>
    <row r="100" spans="1:125" ht="17.25" customHeight="1">
      <c r="A100" s="78"/>
      <c r="C100" s="78"/>
      <c r="D100" s="78"/>
      <c r="J100" s="63"/>
      <c r="K100" s="63"/>
    </row>
    <row r="101" spans="1:125" ht="33" customHeight="1">
      <c r="D101" s="63"/>
      <c r="E101" s="2379" t="s">
        <v>160</v>
      </c>
      <c r="F101" s="2380"/>
      <c r="G101" s="2380"/>
      <c r="H101" s="2380"/>
      <c r="I101" s="2380"/>
      <c r="J101" s="2380"/>
      <c r="K101" s="2380"/>
    </row>
    <row r="102" spans="1:125" ht="5.0999999999999996" customHeight="1">
      <c r="C102" s="71"/>
      <c r="D102" s="72"/>
      <c r="E102" s="73"/>
      <c r="J102" s="63"/>
      <c r="K102" s="63"/>
    </row>
    <row r="103" spans="1:125" ht="15.75" customHeight="1">
      <c r="A103" s="78"/>
      <c r="C103" s="78"/>
      <c r="D103" s="90"/>
      <c r="E103" s="2375" t="s">
        <v>139</v>
      </c>
      <c r="F103" s="2376" t="s">
        <v>1</v>
      </c>
      <c r="G103" s="2376" t="s">
        <v>2</v>
      </c>
      <c r="H103" s="2376" t="s">
        <v>3</v>
      </c>
      <c r="I103" s="2376" t="s">
        <v>4</v>
      </c>
      <c r="J103" s="77">
        <v>2012</v>
      </c>
      <c r="K103" s="77">
        <v>2013</v>
      </c>
    </row>
    <row r="104" spans="1:125" ht="17.25" customHeight="1">
      <c r="A104" s="78"/>
      <c r="C104" s="91">
        <v>3</v>
      </c>
      <c r="D104" s="92"/>
      <c r="E104" s="2375"/>
      <c r="F104" s="2376" t="s">
        <v>1</v>
      </c>
      <c r="G104" s="2376" t="s">
        <v>2</v>
      </c>
      <c r="H104" s="2376" t="s">
        <v>3</v>
      </c>
      <c r="I104" s="2376" t="s">
        <v>4</v>
      </c>
      <c r="J104" s="77" t="s">
        <v>5</v>
      </c>
      <c r="K104" s="77" t="s">
        <v>5</v>
      </c>
    </row>
    <row r="105" spans="1:125">
      <c r="A105" s="78"/>
      <c r="C105" s="78"/>
      <c r="D105" s="78"/>
      <c r="E105" s="87" t="s">
        <v>161</v>
      </c>
      <c r="J105" s="63"/>
      <c r="K105" s="63"/>
    </row>
    <row r="106" spans="1:125" s="49" customFormat="1">
      <c r="A106" s="83"/>
      <c r="B106" s="70"/>
      <c r="C106" s="84">
        <v>1</v>
      </c>
      <c r="D106" s="85"/>
      <c r="E106" s="86" t="s">
        <v>141</v>
      </c>
      <c r="F106" s="56">
        <v>4571</v>
      </c>
      <c r="G106" s="56">
        <v>3129</v>
      </c>
      <c r="H106" s="56">
        <v>1303</v>
      </c>
      <c r="I106" s="56"/>
      <c r="J106" s="56"/>
      <c r="K106" s="57" t="s">
        <v>153</v>
      </c>
      <c r="L106" s="45"/>
      <c r="M106" s="53"/>
      <c r="N106" s="53"/>
      <c r="O106" s="53"/>
      <c r="P106" s="53"/>
      <c r="Q106" s="53"/>
      <c r="R106" s="53"/>
      <c r="S106" s="53"/>
      <c r="T106" s="53"/>
      <c r="U106" s="53"/>
      <c r="V106" s="53"/>
      <c r="W106" s="53"/>
      <c r="X106" s="53"/>
      <c r="Y106" s="53"/>
      <c r="Z106" s="53"/>
      <c r="AA106" s="53"/>
      <c r="AB106" s="53"/>
      <c r="AC106" s="53"/>
      <c r="AD106" s="53"/>
    </row>
    <row r="107" spans="1:125" s="49" customFormat="1">
      <c r="A107" s="83"/>
      <c r="B107" s="70"/>
      <c r="C107" s="84">
        <v>2</v>
      </c>
      <c r="D107" s="85"/>
      <c r="E107" s="86" t="s">
        <v>142</v>
      </c>
      <c r="F107" s="56">
        <v>8534</v>
      </c>
      <c r="G107" s="56">
        <v>17885</v>
      </c>
      <c r="H107" s="56">
        <v>10057</v>
      </c>
      <c r="I107" s="56"/>
      <c r="J107" s="56"/>
      <c r="K107" s="57" t="s">
        <v>153</v>
      </c>
      <c r="L107" s="45"/>
      <c r="M107" s="53"/>
      <c r="N107" s="53"/>
      <c r="O107" s="53"/>
      <c r="P107" s="53"/>
      <c r="Q107" s="53"/>
      <c r="R107" s="53"/>
      <c r="S107" s="53"/>
      <c r="T107" s="53"/>
      <c r="U107" s="53"/>
      <c r="V107" s="53"/>
      <c r="W107" s="53"/>
      <c r="X107" s="53"/>
      <c r="Y107" s="53"/>
      <c r="Z107" s="53"/>
      <c r="AA107" s="53"/>
      <c r="AB107" s="53"/>
      <c r="AC107" s="53"/>
      <c r="AD107" s="53"/>
    </row>
    <row r="108" spans="1:125" s="49" customFormat="1">
      <c r="A108" s="83"/>
      <c r="B108" s="70"/>
      <c r="C108" s="84">
        <v>3</v>
      </c>
      <c r="D108" s="85"/>
      <c r="E108" s="86" t="s">
        <v>143</v>
      </c>
      <c r="F108" s="56">
        <v>24350</v>
      </c>
      <c r="G108" s="56">
        <v>22983</v>
      </c>
      <c r="H108" s="56">
        <v>26907</v>
      </c>
      <c r="I108" s="56"/>
      <c r="J108" s="56"/>
      <c r="K108" s="57" t="s">
        <v>153</v>
      </c>
      <c r="L108" s="45"/>
      <c r="M108" s="53"/>
      <c r="N108" s="53"/>
      <c r="O108" s="53"/>
      <c r="P108" s="53"/>
      <c r="Q108" s="53"/>
      <c r="R108" s="53"/>
      <c r="S108" s="53"/>
      <c r="T108" s="53"/>
      <c r="U108" s="53"/>
      <c r="V108" s="53"/>
      <c r="W108" s="53"/>
      <c r="X108" s="53"/>
      <c r="Y108" s="53"/>
      <c r="Z108" s="53"/>
      <c r="AA108" s="53"/>
      <c r="AB108" s="53"/>
      <c r="AC108" s="53"/>
      <c r="AD108" s="53"/>
    </row>
    <row r="109" spans="1:125" s="49" customFormat="1" ht="17.25" customHeight="1">
      <c r="A109" s="83"/>
      <c r="B109" s="70"/>
      <c r="C109" s="84">
        <v>0</v>
      </c>
      <c r="D109" s="85"/>
      <c r="E109" s="86" t="s">
        <v>80</v>
      </c>
      <c r="F109" s="56">
        <v>8129</v>
      </c>
      <c r="G109" s="56">
        <v>2799</v>
      </c>
      <c r="H109" s="56">
        <v>7826</v>
      </c>
      <c r="I109" s="56"/>
      <c r="J109" s="56">
        <v>45225</v>
      </c>
      <c r="K109" s="57">
        <v>58404</v>
      </c>
      <c r="L109" s="45"/>
      <c r="M109" s="53"/>
      <c r="N109" s="53"/>
      <c r="O109" s="53"/>
      <c r="P109" s="53"/>
      <c r="Q109" s="53"/>
      <c r="R109" s="53"/>
      <c r="S109" s="53"/>
      <c r="T109" s="53"/>
      <c r="U109" s="53"/>
      <c r="V109" s="53"/>
      <c r="W109" s="53"/>
      <c r="X109" s="53"/>
      <c r="Y109" s="53"/>
      <c r="Z109" s="53"/>
      <c r="AA109" s="53"/>
      <c r="AB109" s="53"/>
      <c r="AC109" s="53"/>
      <c r="AD109" s="53"/>
    </row>
    <row r="110" spans="1:125" s="49" customFormat="1">
      <c r="A110" s="83"/>
      <c r="B110" s="70"/>
      <c r="C110" s="84"/>
      <c r="D110" s="85"/>
      <c r="E110" s="86" t="s">
        <v>144</v>
      </c>
      <c r="F110" s="56">
        <v>45584</v>
      </c>
      <c r="G110" s="56">
        <v>46796</v>
      </c>
      <c r="H110" s="56">
        <v>46093</v>
      </c>
      <c r="I110" s="56">
        <v>43036</v>
      </c>
      <c r="J110" s="56">
        <v>45225</v>
      </c>
      <c r="K110" s="56">
        <v>58404</v>
      </c>
      <c r="L110" s="45"/>
      <c r="M110" s="53"/>
      <c r="N110" s="53"/>
      <c r="O110" s="53"/>
      <c r="P110" s="53"/>
      <c r="Q110" s="53"/>
      <c r="R110" s="53"/>
      <c r="S110" s="53"/>
      <c r="T110" s="53"/>
      <c r="U110" s="53"/>
      <c r="V110" s="53"/>
      <c r="W110" s="53"/>
      <c r="X110" s="53"/>
      <c r="Y110" s="53"/>
      <c r="Z110" s="53"/>
      <c r="AA110" s="53"/>
      <c r="AB110" s="53"/>
      <c r="AC110" s="53"/>
      <c r="AD110" s="53"/>
    </row>
    <row r="111" spans="1:125" s="49" customFormat="1">
      <c r="A111" s="83"/>
      <c r="B111" s="70"/>
      <c r="C111" s="84"/>
      <c r="D111" s="83"/>
      <c r="E111" s="87" t="s">
        <v>162</v>
      </c>
      <c r="F111" s="60" t="s">
        <v>153</v>
      </c>
      <c r="G111" s="60" t="s">
        <v>153</v>
      </c>
      <c r="H111" s="60" t="s">
        <v>153</v>
      </c>
      <c r="I111" s="60" t="s">
        <v>153</v>
      </c>
      <c r="J111" s="60"/>
      <c r="K111" s="60"/>
      <c r="L111" s="45"/>
      <c r="M111" s="53"/>
      <c r="N111" s="53"/>
      <c r="O111" s="53"/>
      <c r="P111" s="53"/>
      <c r="Q111" s="53"/>
      <c r="R111" s="53"/>
      <c r="S111" s="53"/>
      <c r="T111" s="53"/>
      <c r="U111" s="53"/>
      <c r="V111" s="53"/>
      <c r="W111" s="53"/>
      <c r="X111" s="53"/>
      <c r="Y111" s="53"/>
      <c r="Z111" s="53"/>
      <c r="AA111" s="53"/>
      <c r="AB111" s="53"/>
      <c r="AC111" s="53"/>
      <c r="AD111" s="53"/>
    </row>
    <row r="112" spans="1:125" s="49" customFormat="1" ht="17.25" customHeight="1">
      <c r="A112" s="83"/>
      <c r="B112" s="70"/>
      <c r="C112" s="84">
        <v>1</v>
      </c>
      <c r="D112" s="85"/>
      <c r="E112" s="86" t="s">
        <v>141</v>
      </c>
      <c r="F112" s="56">
        <v>12209</v>
      </c>
      <c r="G112" s="56">
        <v>3774</v>
      </c>
      <c r="H112" s="56">
        <v>3537</v>
      </c>
      <c r="I112" s="56">
        <v>4299</v>
      </c>
      <c r="J112" s="56">
        <v>4397</v>
      </c>
      <c r="K112" s="57">
        <v>5288</v>
      </c>
      <c r="L112" s="45"/>
      <c r="M112" s="53"/>
      <c r="N112" s="53"/>
      <c r="O112" s="53"/>
      <c r="P112" s="53"/>
      <c r="Q112" s="53"/>
      <c r="R112" s="53"/>
      <c r="S112" s="53"/>
      <c r="T112" s="53"/>
      <c r="U112" s="53"/>
      <c r="V112" s="53"/>
      <c r="W112" s="53"/>
      <c r="X112" s="53"/>
      <c r="Y112" s="53"/>
      <c r="Z112" s="53"/>
      <c r="AA112" s="53"/>
      <c r="AB112" s="53"/>
      <c r="AC112" s="53"/>
      <c r="AD112" s="53"/>
    </row>
    <row r="113" spans="1:125" s="49" customFormat="1">
      <c r="A113" s="83"/>
      <c r="B113" s="70"/>
      <c r="C113" s="84">
        <v>2</v>
      </c>
      <c r="D113" s="85"/>
      <c r="E113" s="86" t="s">
        <v>142</v>
      </c>
      <c r="F113" s="56">
        <v>14003</v>
      </c>
      <c r="G113" s="56">
        <v>21551</v>
      </c>
      <c r="H113" s="56">
        <v>10612</v>
      </c>
      <c r="I113" s="56">
        <v>26120</v>
      </c>
      <c r="J113" s="56">
        <v>17702</v>
      </c>
      <c r="K113" s="57">
        <v>16417</v>
      </c>
      <c r="L113" s="45"/>
      <c r="M113" s="53"/>
      <c r="N113" s="53"/>
      <c r="O113" s="53"/>
      <c r="P113" s="53"/>
      <c r="Q113" s="53"/>
      <c r="R113" s="53"/>
      <c r="S113" s="53"/>
      <c r="T113" s="53"/>
      <c r="U113" s="53"/>
      <c r="V113" s="53"/>
      <c r="W113" s="53"/>
      <c r="X113" s="53"/>
      <c r="Y113" s="53"/>
      <c r="Z113" s="53"/>
      <c r="AA113" s="53"/>
      <c r="AB113" s="53"/>
      <c r="AC113" s="53"/>
      <c r="AD113" s="53"/>
    </row>
    <row r="114" spans="1:125" s="49" customFormat="1" ht="17.25" customHeight="1">
      <c r="A114" s="83"/>
      <c r="B114" s="70"/>
      <c r="C114" s="84">
        <v>3</v>
      </c>
      <c r="D114" s="85"/>
      <c r="E114" s="86" t="s">
        <v>143</v>
      </c>
      <c r="F114" s="56">
        <v>13758</v>
      </c>
      <c r="G114" s="56">
        <v>18391</v>
      </c>
      <c r="H114" s="56">
        <v>24065</v>
      </c>
      <c r="I114" s="56">
        <v>8351</v>
      </c>
      <c r="J114" s="56">
        <v>16598</v>
      </c>
      <c r="K114" s="57">
        <v>27680</v>
      </c>
      <c r="L114" s="45"/>
      <c r="M114" s="53"/>
      <c r="N114" s="53"/>
      <c r="O114" s="53"/>
      <c r="P114" s="53"/>
      <c r="Q114" s="53"/>
      <c r="R114" s="53"/>
      <c r="S114" s="53"/>
      <c r="T114" s="53"/>
      <c r="U114" s="53"/>
      <c r="V114" s="53"/>
      <c r="W114" s="53"/>
      <c r="X114" s="53"/>
      <c r="Y114" s="53"/>
      <c r="Z114" s="53"/>
      <c r="AA114" s="53"/>
      <c r="AB114" s="53"/>
      <c r="AC114" s="53"/>
      <c r="AD114" s="53"/>
    </row>
    <row r="115" spans="1:125" s="49" customFormat="1">
      <c r="A115" s="83"/>
      <c r="B115" s="70"/>
      <c r="C115" s="84">
        <v>0</v>
      </c>
      <c r="D115" s="85"/>
      <c r="E115" s="86" t="s">
        <v>80</v>
      </c>
      <c r="F115" s="56">
        <v>5614</v>
      </c>
      <c r="G115" s="56">
        <v>3080</v>
      </c>
      <c r="H115" s="56">
        <v>7879</v>
      </c>
      <c r="I115" s="56">
        <v>4266</v>
      </c>
      <c r="J115" s="56">
        <v>6528</v>
      </c>
      <c r="K115" s="57">
        <v>9020</v>
      </c>
      <c r="L115" s="45"/>
      <c r="M115" s="53"/>
      <c r="N115" s="53"/>
      <c r="O115" s="53"/>
      <c r="P115" s="53"/>
      <c r="Q115" s="53"/>
      <c r="R115" s="53"/>
      <c r="S115" s="53"/>
      <c r="T115" s="53"/>
      <c r="U115" s="53"/>
      <c r="V115" s="53"/>
      <c r="W115" s="53"/>
      <c r="X115" s="53"/>
      <c r="Y115" s="53"/>
      <c r="Z115" s="53"/>
      <c r="AA115" s="53"/>
      <c r="AB115" s="53"/>
      <c r="AC115" s="53"/>
      <c r="AD115" s="53"/>
    </row>
    <row r="116" spans="1:125" s="49" customFormat="1" ht="17.25" customHeight="1">
      <c r="A116" s="83"/>
      <c r="B116" s="70"/>
      <c r="C116" s="84"/>
      <c r="D116" s="85"/>
      <c r="E116" s="86" t="s">
        <v>144</v>
      </c>
      <c r="F116" s="56">
        <v>45584</v>
      </c>
      <c r="G116" s="56">
        <v>46796</v>
      </c>
      <c r="H116" s="56">
        <v>46093</v>
      </c>
      <c r="I116" s="56">
        <v>43036</v>
      </c>
      <c r="J116" s="56">
        <v>45225</v>
      </c>
      <c r="K116" s="56">
        <v>58405</v>
      </c>
      <c r="L116" s="45"/>
      <c r="M116" s="53"/>
      <c r="N116" s="53"/>
      <c r="O116" s="53"/>
      <c r="P116" s="53"/>
      <c r="Q116" s="53"/>
      <c r="R116" s="53"/>
      <c r="S116" s="53"/>
      <c r="T116" s="53"/>
      <c r="U116" s="53"/>
      <c r="V116" s="53"/>
      <c r="W116" s="53"/>
      <c r="X116" s="53"/>
      <c r="Y116" s="53"/>
      <c r="Z116" s="53"/>
      <c r="AA116" s="53"/>
      <c r="AB116" s="53"/>
      <c r="AC116" s="53"/>
      <c r="AD116" s="53"/>
    </row>
    <row r="117" spans="1:125" s="49" customFormat="1" ht="17.25" customHeight="1">
      <c r="A117" s="83"/>
      <c r="B117" s="70"/>
      <c r="C117" s="84"/>
      <c r="D117" s="83"/>
      <c r="E117" s="87" t="s">
        <v>163</v>
      </c>
      <c r="F117" s="60" t="s">
        <v>153</v>
      </c>
      <c r="G117" s="60" t="s">
        <v>153</v>
      </c>
      <c r="H117" s="60" t="s">
        <v>153</v>
      </c>
      <c r="I117" s="60" t="s">
        <v>153</v>
      </c>
      <c r="J117" s="60"/>
      <c r="K117" s="60"/>
      <c r="L117" s="45"/>
      <c r="M117" s="53"/>
      <c r="N117" s="53"/>
      <c r="O117" s="53"/>
      <c r="P117" s="53"/>
      <c r="Q117" s="53"/>
      <c r="R117" s="53"/>
      <c r="S117" s="53"/>
      <c r="T117" s="53"/>
      <c r="U117" s="53"/>
      <c r="V117" s="53"/>
      <c r="W117" s="53"/>
      <c r="X117" s="53"/>
      <c r="Y117" s="53"/>
      <c r="Z117" s="53"/>
      <c r="AA117" s="53"/>
      <c r="AB117" s="53"/>
      <c r="AC117" s="53"/>
      <c r="AD117" s="53"/>
    </row>
    <row r="118" spans="1:125" s="49" customFormat="1">
      <c r="A118" s="83"/>
      <c r="B118" s="70"/>
      <c r="C118" s="84">
        <v>1</v>
      </c>
      <c r="D118" s="85"/>
      <c r="E118" s="86" t="s">
        <v>141</v>
      </c>
      <c r="F118" s="56">
        <v>7089</v>
      </c>
      <c r="G118" s="56">
        <v>6728</v>
      </c>
      <c r="H118" s="56">
        <v>5852</v>
      </c>
      <c r="I118" s="56">
        <v>1769</v>
      </c>
      <c r="J118" s="56">
        <v>1869</v>
      </c>
      <c r="K118" s="57">
        <v>1081</v>
      </c>
      <c r="L118" s="45"/>
      <c r="M118" s="53"/>
      <c r="N118" s="53"/>
      <c r="O118" s="53"/>
      <c r="P118" s="53"/>
      <c r="Q118" s="53"/>
      <c r="R118" s="53"/>
      <c r="S118" s="53"/>
      <c r="T118" s="53"/>
      <c r="U118" s="53"/>
      <c r="V118" s="53"/>
      <c r="W118" s="53"/>
      <c r="X118" s="53"/>
      <c r="Y118" s="53"/>
      <c r="Z118" s="53"/>
      <c r="AA118" s="53"/>
      <c r="AB118" s="53"/>
      <c r="AC118" s="53"/>
      <c r="AD118" s="53"/>
    </row>
    <row r="119" spans="1:125" s="49" customFormat="1">
      <c r="A119" s="83"/>
      <c r="B119" s="70"/>
      <c r="C119" s="84">
        <v>2</v>
      </c>
      <c r="D119" s="85"/>
      <c r="E119" s="86" t="s">
        <v>142</v>
      </c>
      <c r="F119" s="56">
        <v>13502</v>
      </c>
      <c r="G119" s="56">
        <v>20730</v>
      </c>
      <c r="H119" s="56">
        <v>18848</v>
      </c>
      <c r="I119" s="56">
        <v>25972</v>
      </c>
      <c r="J119" s="56">
        <v>16222</v>
      </c>
      <c r="K119" s="57">
        <v>14973</v>
      </c>
      <c r="L119" s="45"/>
      <c r="M119" s="53"/>
      <c r="N119" s="53"/>
      <c r="O119" s="53"/>
      <c r="P119" s="53"/>
      <c r="Q119" s="53"/>
      <c r="R119" s="53"/>
      <c r="S119" s="53"/>
      <c r="T119" s="53"/>
      <c r="U119" s="53"/>
      <c r="V119" s="53"/>
      <c r="W119" s="53"/>
      <c r="X119" s="53"/>
      <c r="Y119" s="53"/>
      <c r="Z119" s="53"/>
      <c r="AA119" s="53"/>
      <c r="AB119" s="53"/>
      <c r="AC119" s="53"/>
      <c r="AD119" s="53"/>
    </row>
    <row r="120" spans="1:125" s="49" customFormat="1">
      <c r="A120" s="83"/>
      <c r="B120" s="70"/>
      <c r="C120" s="84">
        <v>3</v>
      </c>
      <c r="D120" s="85"/>
      <c r="E120" s="86" t="s">
        <v>143</v>
      </c>
      <c r="F120" s="56">
        <v>21519</v>
      </c>
      <c r="G120" s="56">
        <v>16721</v>
      </c>
      <c r="H120" s="56">
        <v>19807</v>
      </c>
      <c r="I120" s="56">
        <v>13512</v>
      </c>
      <c r="J120" s="56">
        <v>24666</v>
      </c>
      <c r="K120" s="57">
        <v>36261</v>
      </c>
      <c r="L120" s="45"/>
      <c r="M120" s="53"/>
      <c r="N120" s="53"/>
      <c r="O120" s="53"/>
      <c r="P120" s="53"/>
      <c r="Q120" s="53"/>
      <c r="R120" s="53"/>
      <c r="S120" s="53"/>
      <c r="T120" s="53"/>
      <c r="U120" s="53"/>
      <c r="V120" s="53"/>
      <c r="W120" s="53"/>
      <c r="X120" s="53"/>
      <c r="Y120" s="53"/>
      <c r="Z120" s="53"/>
      <c r="AA120" s="53"/>
      <c r="AB120" s="53"/>
      <c r="AC120" s="53"/>
      <c r="AD120" s="53"/>
    </row>
    <row r="121" spans="1:125" s="49" customFormat="1">
      <c r="A121" s="83"/>
      <c r="B121" s="70"/>
      <c r="C121" s="84">
        <v>0</v>
      </c>
      <c r="D121" s="85"/>
      <c r="E121" s="86" t="s">
        <v>80</v>
      </c>
      <c r="F121" s="56">
        <v>3474</v>
      </c>
      <c r="G121" s="56">
        <v>2617</v>
      </c>
      <c r="H121" s="56">
        <v>1586</v>
      </c>
      <c r="I121" s="56">
        <v>1783</v>
      </c>
      <c r="J121" s="56">
        <v>2469</v>
      </c>
      <c r="K121" s="57">
        <v>6089</v>
      </c>
      <c r="L121" s="45"/>
      <c r="M121" s="53"/>
      <c r="N121" s="53"/>
      <c r="O121" s="53"/>
      <c r="P121" s="53"/>
      <c r="Q121" s="53"/>
      <c r="R121" s="53"/>
      <c r="S121" s="53"/>
      <c r="T121" s="53"/>
      <c r="U121" s="53"/>
      <c r="V121" s="53"/>
      <c r="W121" s="53"/>
      <c r="X121" s="53"/>
      <c r="Y121" s="53"/>
      <c r="Z121" s="53"/>
      <c r="AA121" s="53"/>
      <c r="AB121" s="53"/>
      <c r="AC121" s="53"/>
      <c r="AD121" s="53"/>
    </row>
    <row r="122" spans="1:125" s="49" customFormat="1">
      <c r="A122" s="83"/>
      <c r="B122" s="70"/>
      <c r="C122" s="83"/>
      <c r="D122" s="85"/>
      <c r="E122" s="86" t="s">
        <v>144</v>
      </c>
      <c r="F122" s="56">
        <v>45584</v>
      </c>
      <c r="G122" s="56">
        <v>46796</v>
      </c>
      <c r="H122" s="56">
        <v>46093</v>
      </c>
      <c r="I122" s="56">
        <v>43036</v>
      </c>
      <c r="J122" s="56">
        <v>45226</v>
      </c>
      <c r="K122" s="56">
        <v>58404</v>
      </c>
      <c r="L122" s="45"/>
      <c r="M122" s="53"/>
      <c r="N122" s="53"/>
      <c r="O122" s="53"/>
      <c r="P122" s="53"/>
      <c r="Q122" s="53"/>
      <c r="R122" s="53"/>
      <c r="S122" s="53"/>
      <c r="T122" s="53"/>
      <c r="U122" s="53"/>
      <c r="V122" s="53"/>
      <c r="W122" s="53"/>
      <c r="X122" s="53"/>
      <c r="Y122" s="53"/>
      <c r="Z122" s="53"/>
      <c r="AA122" s="53"/>
      <c r="AB122" s="53"/>
      <c r="AC122" s="53"/>
      <c r="AD122" s="53"/>
    </row>
    <row r="123" spans="1:125" ht="3.75" customHeight="1">
      <c r="A123" s="78"/>
      <c r="B123" s="70"/>
      <c r="C123" s="78"/>
      <c r="D123" s="78"/>
      <c r="E123" s="74"/>
      <c r="F123" s="74"/>
      <c r="G123" s="74"/>
      <c r="H123" s="74"/>
      <c r="I123" s="74"/>
      <c r="J123" s="88"/>
      <c r="K123" s="88"/>
      <c r="L123" s="45"/>
      <c r="M123" s="53"/>
      <c r="N123" s="53"/>
      <c r="O123" s="53"/>
      <c r="P123" s="61"/>
      <c r="Q123" s="53"/>
      <c r="R123" s="53"/>
      <c r="S123" s="53"/>
      <c r="T123" s="53"/>
      <c r="U123" s="53"/>
      <c r="V123" s="53"/>
      <c r="W123" s="61"/>
      <c r="X123" s="53"/>
      <c r="Y123" s="53"/>
      <c r="Z123" s="53"/>
      <c r="AA123" s="53"/>
      <c r="AB123" s="53"/>
      <c r="AC123" s="53"/>
      <c r="AD123" s="61"/>
      <c r="AE123" s="49"/>
      <c r="AF123" s="49"/>
      <c r="AG123" s="49"/>
      <c r="AH123" s="49"/>
      <c r="AI123" s="49"/>
      <c r="AJ123" s="49"/>
      <c r="AK123" s="50"/>
      <c r="AL123" s="49"/>
      <c r="AM123" s="49"/>
      <c r="AN123" s="49"/>
      <c r="AO123" s="49"/>
      <c r="AP123" s="49"/>
      <c r="AQ123" s="49"/>
      <c r="AR123" s="50"/>
      <c r="AS123" s="49"/>
      <c r="AT123" s="49"/>
      <c r="AU123" s="49"/>
      <c r="AV123" s="49"/>
      <c r="AW123" s="49"/>
      <c r="AX123" s="49"/>
      <c r="AY123" s="50"/>
      <c r="AZ123" s="49"/>
      <c r="BA123" s="49"/>
      <c r="BB123" s="49"/>
      <c r="BC123" s="49"/>
      <c r="BD123" s="49"/>
      <c r="BE123" s="49"/>
      <c r="BF123" s="50"/>
      <c r="BG123" s="49"/>
      <c r="BH123" s="49"/>
      <c r="BI123" s="49"/>
      <c r="BJ123" s="49"/>
      <c r="BK123" s="49"/>
      <c r="BL123" s="49"/>
      <c r="BM123" s="50"/>
      <c r="BN123" s="49"/>
      <c r="BO123" s="49"/>
      <c r="BP123" s="49"/>
      <c r="BQ123" s="49"/>
      <c r="BR123" s="49"/>
      <c r="BS123" s="49"/>
      <c r="BT123" s="50"/>
      <c r="BU123" s="49"/>
      <c r="BV123" s="49"/>
      <c r="BW123" s="49"/>
      <c r="BX123" s="49"/>
      <c r="BY123" s="49"/>
      <c r="BZ123" s="49"/>
      <c r="CA123" s="50"/>
      <c r="CB123" s="49"/>
      <c r="CC123" s="49"/>
      <c r="CD123" s="49"/>
      <c r="CE123" s="49"/>
      <c r="CF123" s="49"/>
      <c r="CG123" s="49"/>
      <c r="CH123" s="50"/>
      <c r="CI123" s="49"/>
      <c r="CJ123" s="49"/>
      <c r="CK123" s="49"/>
      <c r="CL123" s="49"/>
      <c r="CM123" s="49"/>
      <c r="CN123" s="49"/>
      <c r="CO123" s="50"/>
      <c r="CP123" s="49"/>
      <c r="CQ123" s="49"/>
      <c r="CR123" s="49"/>
      <c r="CS123" s="49"/>
      <c r="CT123" s="49"/>
      <c r="CU123" s="49"/>
      <c r="CV123" s="50"/>
      <c r="CW123" s="49"/>
      <c r="CX123" s="49"/>
      <c r="CY123" s="49"/>
      <c r="CZ123" s="49"/>
      <c r="DA123" s="49"/>
      <c r="DB123" s="49"/>
      <c r="DC123" s="50"/>
      <c r="DD123" s="49"/>
      <c r="DE123" s="49"/>
      <c r="DF123" s="49"/>
      <c r="DG123" s="49"/>
      <c r="DH123" s="49"/>
      <c r="DI123" s="49"/>
      <c r="DJ123" s="50"/>
      <c r="DK123" s="49"/>
      <c r="DL123" s="49"/>
      <c r="DM123" s="49"/>
      <c r="DN123" s="49"/>
      <c r="DO123" s="49"/>
      <c r="DP123" s="49"/>
      <c r="DQ123" s="50"/>
      <c r="DR123" s="49"/>
      <c r="DS123" s="49"/>
      <c r="DT123" s="49"/>
      <c r="DU123" s="49"/>
    </row>
    <row r="124" spans="1:125">
      <c r="A124" s="78"/>
      <c r="C124" s="78"/>
      <c r="D124" s="78"/>
      <c r="J124" s="63"/>
      <c r="K124" s="63"/>
    </row>
    <row r="125" spans="1:125" ht="33" customHeight="1">
      <c r="D125" s="63"/>
      <c r="E125" s="2379" t="s">
        <v>164</v>
      </c>
      <c r="F125" s="2380"/>
      <c r="G125" s="2380"/>
      <c r="H125" s="2380"/>
      <c r="I125" s="2380"/>
      <c r="J125" s="2380"/>
      <c r="K125" s="2380"/>
    </row>
    <row r="126" spans="1:125" ht="5.0999999999999996" customHeight="1">
      <c r="C126" s="71"/>
      <c r="D126" s="72"/>
      <c r="E126" s="73"/>
      <c r="J126" s="63"/>
      <c r="K126" s="63"/>
    </row>
    <row r="127" spans="1:125" ht="15.75" customHeight="1">
      <c r="A127" s="78"/>
      <c r="C127" s="78"/>
      <c r="D127" s="90"/>
      <c r="E127" s="2375" t="s">
        <v>139</v>
      </c>
      <c r="F127" s="2376" t="s">
        <v>1</v>
      </c>
      <c r="G127" s="2376" t="s">
        <v>2</v>
      </c>
      <c r="H127" s="2376" t="s">
        <v>3</v>
      </c>
      <c r="I127" s="2376" t="s">
        <v>4</v>
      </c>
      <c r="J127" s="77">
        <v>2012</v>
      </c>
      <c r="K127" s="77">
        <v>2013</v>
      </c>
    </row>
    <row r="128" spans="1:125" ht="17.25" customHeight="1">
      <c r="A128" s="78"/>
      <c r="C128" s="91" t="s">
        <v>165</v>
      </c>
      <c r="D128" s="92"/>
      <c r="E128" s="2375"/>
      <c r="F128" s="2376" t="s">
        <v>1</v>
      </c>
      <c r="G128" s="2376" t="s">
        <v>2</v>
      </c>
      <c r="H128" s="2376" t="s">
        <v>3</v>
      </c>
      <c r="I128" s="2376" t="s">
        <v>4</v>
      </c>
      <c r="J128" s="77" t="s">
        <v>5</v>
      </c>
      <c r="K128" s="77" t="s">
        <v>5</v>
      </c>
    </row>
    <row r="129" spans="1:30" ht="18" customHeight="1">
      <c r="A129" s="78"/>
      <c r="C129" s="78"/>
      <c r="D129" s="78"/>
      <c r="E129" s="87" t="s">
        <v>161</v>
      </c>
      <c r="F129" s="60"/>
      <c r="G129" s="60"/>
      <c r="H129" s="60"/>
      <c r="I129" s="60"/>
      <c r="J129" s="60"/>
      <c r="K129" s="60"/>
    </row>
    <row r="130" spans="1:30" s="49" customFormat="1">
      <c r="A130" s="83"/>
      <c r="B130" s="70"/>
      <c r="C130" s="84">
        <v>1</v>
      </c>
      <c r="D130" s="85"/>
      <c r="E130" s="86" t="s">
        <v>141</v>
      </c>
      <c r="F130" s="56">
        <v>10</v>
      </c>
      <c r="G130" s="56">
        <v>8</v>
      </c>
      <c r="H130" s="56">
        <v>5</v>
      </c>
      <c r="I130" s="56">
        <v>2</v>
      </c>
      <c r="J130" s="56">
        <v>3</v>
      </c>
      <c r="K130" s="56">
        <v>2</v>
      </c>
      <c r="L130" s="45"/>
      <c r="M130" s="53"/>
      <c r="N130" s="53"/>
      <c r="O130" s="53"/>
      <c r="P130" s="53"/>
      <c r="Q130" s="53"/>
      <c r="R130" s="53"/>
      <c r="S130" s="53"/>
      <c r="T130" s="53"/>
      <c r="U130" s="53"/>
      <c r="V130" s="53"/>
      <c r="W130" s="53"/>
      <c r="X130" s="53"/>
      <c r="Y130" s="53"/>
      <c r="Z130" s="53"/>
      <c r="AA130" s="53"/>
      <c r="AB130" s="53"/>
      <c r="AC130" s="53"/>
      <c r="AD130" s="53"/>
    </row>
    <row r="131" spans="1:30" s="49" customFormat="1">
      <c r="A131" s="83"/>
      <c r="B131" s="70"/>
      <c r="C131" s="84">
        <v>2</v>
      </c>
      <c r="D131" s="85"/>
      <c r="E131" s="86" t="s">
        <v>142</v>
      </c>
      <c r="F131" s="56">
        <v>17</v>
      </c>
      <c r="G131" s="56">
        <v>37</v>
      </c>
      <c r="H131" s="56">
        <v>24</v>
      </c>
      <c r="I131" s="56">
        <v>60</v>
      </c>
      <c r="J131" s="56">
        <v>37</v>
      </c>
      <c r="K131" s="56">
        <v>25</v>
      </c>
      <c r="L131" s="45"/>
      <c r="M131" s="53"/>
      <c r="N131" s="53"/>
      <c r="O131" s="53"/>
      <c r="P131" s="53"/>
      <c r="Q131" s="53"/>
      <c r="R131" s="53"/>
      <c r="S131" s="53"/>
      <c r="T131" s="53"/>
      <c r="U131" s="53"/>
      <c r="V131" s="53"/>
      <c r="W131" s="53"/>
      <c r="X131" s="53"/>
      <c r="Y131" s="53"/>
      <c r="Z131" s="53"/>
      <c r="AA131" s="53"/>
      <c r="AB131" s="53"/>
      <c r="AC131" s="53"/>
      <c r="AD131" s="53"/>
    </row>
    <row r="132" spans="1:30" s="49" customFormat="1">
      <c r="A132" s="83"/>
      <c r="B132" s="70"/>
      <c r="C132" s="84">
        <v>3</v>
      </c>
      <c r="D132" s="85"/>
      <c r="E132" s="86" t="s">
        <v>143</v>
      </c>
      <c r="F132" s="56">
        <v>56</v>
      </c>
      <c r="G132" s="56">
        <v>49</v>
      </c>
      <c r="H132" s="56">
        <v>55</v>
      </c>
      <c r="I132" s="56">
        <v>33</v>
      </c>
      <c r="J132" s="56">
        <v>54</v>
      </c>
      <c r="K132" s="56">
        <v>64</v>
      </c>
      <c r="L132" s="45"/>
      <c r="M132" s="53"/>
      <c r="N132" s="53"/>
      <c r="O132" s="53"/>
      <c r="P132" s="53"/>
      <c r="Q132" s="53"/>
      <c r="R132" s="53"/>
      <c r="S132" s="53"/>
      <c r="T132" s="53"/>
      <c r="U132" s="53"/>
      <c r="V132" s="53"/>
      <c r="W132" s="53"/>
      <c r="X132" s="53"/>
      <c r="Y132" s="53"/>
      <c r="Z132" s="53"/>
      <c r="AA132" s="53"/>
      <c r="AB132" s="53"/>
      <c r="AC132" s="53"/>
      <c r="AD132" s="53"/>
    </row>
    <row r="133" spans="1:30" s="49" customFormat="1">
      <c r="A133" s="83"/>
      <c r="B133" s="70"/>
      <c r="C133" s="84">
        <v>0</v>
      </c>
      <c r="D133" s="85"/>
      <c r="E133" s="86" t="s">
        <v>80</v>
      </c>
      <c r="F133" s="56">
        <v>18</v>
      </c>
      <c r="G133" s="56">
        <v>5</v>
      </c>
      <c r="H133" s="56">
        <v>17</v>
      </c>
      <c r="I133" s="56">
        <v>5</v>
      </c>
      <c r="J133" s="56">
        <v>7</v>
      </c>
      <c r="K133" s="56">
        <v>9</v>
      </c>
      <c r="L133" s="45"/>
      <c r="M133" s="53"/>
      <c r="N133" s="53"/>
      <c r="O133" s="53"/>
      <c r="P133" s="53"/>
      <c r="Q133" s="53"/>
      <c r="R133" s="53"/>
      <c r="S133" s="53"/>
      <c r="T133" s="53"/>
      <c r="U133" s="53"/>
      <c r="V133" s="53"/>
      <c r="W133" s="53"/>
      <c r="X133" s="53"/>
      <c r="Y133" s="53"/>
      <c r="Z133" s="53"/>
      <c r="AA133" s="53"/>
      <c r="AB133" s="53"/>
      <c r="AC133" s="53"/>
      <c r="AD133" s="53"/>
    </row>
    <row r="134" spans="1:30" s="49" customFormat="1">
      <c r="A134" s="83"/>
      <c r="B134" s="70"/>
      <c r="C134" s="84"/>
      <c r="D134" s="85"/>
      <c r="E134" s="86" t="s">
        <v>144</v>
      </c>
      <c r="F134" s="56">
        <v>100</v>
      </c>
      <c r="G134" s="56">
        <v>100</v>
      </c>
      <c r="H134" s="56">
        <v>100</v>
      </c>
      <c r="I134" s="56">
        <v>100</v>
      </c>
      <c r="J134" s="56">
        <v>100</v>
      </c>
      <c r="K134" s="56">
        <v>100</v>
      </c>
      <c r="L134" s="45"/>
      <c r="M134" s="53"/>
      <c r="N134" s="53"/>
      <c r="O134" s="53"/>
      <c r="P134" s="53"/>
      <c r="Q134" s="53"/>
      <c r="R134" s="53"/>
      <c r="S134" s="53"/>
      <c r="T134" s="53"/>
      <c r="U134" s="53"/>
      <c r="V134" s="53"/>
      <c r="W134" s="53"/>
      <c r="X134" s="53"/>
      <c r="Y134" s="53"/>
      <c r="Z134" s="53"/>
      <c r="AA134" s="53"/>
      <c r="AB134" s="53"/>
      <c r="AC134" s="53"/>
      <c r="AD134" s="53"/>
    </row>
    <row r="135" spans="1:30" s="49" customFormat="1" ht="18" customHeight="1">
      <c r="A135" s="83"/>
      <c r="B135" s="70"/>
      <c r="C135" s="84"/>
      <c r="D135" s="83"/>
      <c r="E135" s="87" t="s">
        <v>162</v>
      </c>
      <c r="F135" s="60" t="s">
        <v>153</v>
      </c>
      <c r="G135" s="60" t="s">
        <v>153</v>
      </c>
      <c r="H135" s="60" t="s">
        <v>153</v>
      </c>
      <c r="I135" s="60" t="s">
        <v>153</v>
      </c>
      <c r="J135" s="60"/>
      <c r="K135" s="60"/>
      <c r="L135" s="45"/>
      <c r="M135" s="53"/>
      <c r="N135" s="53"/>
      <c r="O135" s="53"/>
      <c r="P135" s="53"/>
      <c r="Q135" s="53"/>
      <c r="R135" s="53"/>
      <c r="S135" s="53"/>
      <c r="T135" s="53"/>
      <c r="U135" s="53"/>
      <c r="V135" s="53"/>
      <c r="W135" s="53"/>
      <c r="X135" s="53"/>
      <c r="Y135" s="53"/>
      <c r="Z135" s="53"/>
      <c r="AA135" s="53"/>
      <c r="AB135" s="53"/>
      <c r="AC135" s="53"/>
      <c r="AD135" s="53"/>
    </row>
    <row r="136" spans="1:30" s="49" customFormat="1">
      <c r="A136" s="83"/>
      <c r="B136" s="70"/>
      <c r="C136" s="84">
        <v>1</v>
      </c>
      <c r="D136" s="85"/>
      <c r="E136" s="86" t="s">
        <v>141</v>
      </c>
      <c r="F136" s="56">
        <v>27</v>
      </c>
      <c r="G136" s="56">
        <v>9</v>
      </c>
      <c r="H136" s="56">
        <v>3</v>
      </c>
      <c r="I136" s="56">
        <v>10</v>
      </c>
      <c r="J136" s="56">
        <v>9</v>
      </c>
      <c r="K136" s="56">
        <v>10</v>
      </c>
      <c r="L136" s="45"/>
      <c r="M136" s="53"/>
      <c r="N136" s="53"/>
      <c r="O136" s="53"/>
      <c r="P136" s="53"/>
      <c r="Q136" s="53"/>
      <c r="R136" s="53"/>
      <c r="S136" s="53"/>
      <c r="T136" s="53"/>
      <c r="U136" s="53"/>
      <c r="V136" s="53"/>
      <c r="W136" s="53"/>
      <c r="X136" s="53"/>
      <c r="Y136" s="53"/>
      <c r="Z136" s="53"/>
      <c r="AA136" s="53"/>
      <c r="AB136" s="53"/>
      <c r="AC136" s="53"/>
      <c r="AD136" s="53"/>
    </row>
    <row r="137" spans="1:30" s="49" customFormat="1">
      <c r="A137" s="83"/>
      <c r="B137" s="70"/>
      <c r="C137" s="84">
        <v>2</v>
      </c>
      <c r="D137" s="85"/>
      <c r="E137" s="86" t="s">
        <v>142</v>
      </c>
      <c r="F137" s="56">
        <v>29</v>
      </c>
      <c r="G137" s="56">
        <v>44</v>
      </c>
      <c r="H137" s="56">
        <v>25</v>
      </c>
      <c r="I137" s="56">
        <v>58</v>
      </c>
      <c r="J137" s="56">
        <v>40</v>
      </c>
      <c r="K137" s="56">
        <v>27</v>
      </c>
      <c r="L137" s="45"/>
      <c r="M137" s="53"/>
      <c r="N137" s="53"/>
      <c r="O137" s="53"/>
      <c r="P137" s="53"/>
      <c r="Q137" s="53"/>
      <c r="R137" s="53"/>
      <c r="S137" s="53"/>
      <c r="T137" s="53"/>
      <c r="U137" s="53"/>
      <c r="V137" s="53"/>
      <c r="W137" s="53"/>
      <c r="X137" s="53"/>
      <c r="Y137" s="53"/>
      <c r="Z137" s="53"/>
      <c r="AA137" s="53"/>
      <c r="AB137" s="53"/>
      <c r="AC137" s="53"/>
      <c r="AD137" s="53"/>
    </row>
    <row r="138" spans="1:30" s="49" customFormat="1" ht="17.25" customHeight="1">
      <c r="A138" s="83"/>
      <c r="B138" s="70"/>
      <c r="C138" s="84">
        <v>3</v>
      </c>
      <c r="D138" s="85"/>
      <c r="E138" s="86" t="s">
        <v>143</v>
      </c>
      <c r="F138" s="56">
        <v>32</v>
      </c>
      <c r="G138" s="56">
        <v>42</v>
      </c>
      <c r="H138" s="56">
        <v>55</v>
      </c>
      <c r="I138" s="56">
        <v>22</v>
      </c>
      <c r="J138" s="56">
        <v>36</v>
      </c>
      <c r="K138" s="56">
        <v>48</v>
      </c>
      <c r="L138" s="45"/>
      <c r="M138" s="53"/>
      <c r="N138" s="53"/>
      <c r="O138" s="53"/>
      <c r="P138" s="53"/>
      <c r="Q138" s="53"/>
      <c r="R138" s="53"/>
      <c r="S138" s="53"/>
      <c r="T138" s="53"/>
      <c r="U138" s="53"/>
      <c r="V138" s="53"/>
      <c r="W138" s="53"/>
      <c r="X138" s="53"/>
      <c r="Y138" s="53"/>
      <c r="Z138" s="53"/>
      <c r="AA138" s="53"/>
      <c r="AB138" s="53"/>
      <c r="AC138" s="53"/>
      <c r="AD138" s="53"/>
    </row>
    <row r="139" spans="1:30" s="49" customFormat="1">
      <c r="A139" s="83"/>
      <c r="B139" s="70"/>
      <c r="C139" s="84">
        <v>0</v>
      </c>
      <c r="D139" s="85"/>
      <c r="E139" s="86" t="s">
        <v>80</v>
      </c>
      <c r="F139" s="56">
        <v>12</v>
      </c>
      <c r="G139" s="56">
        <v>5</v>
      </c>
      <c r="H139" s="56">
        <v>17</v>
      </c>
      <c r="I139" s="56">
        <v>10</v>
      </c>
      <c r="J139" s="56">
        <v>14</v>
      </c>
      <c r="K139" s="56">
        <v>15</v>
      </c>
      <c r="L139" s="45"/>
      <c r="M139" s="53"/>
      <c r="N139" s="53"/>
      <c r="O139" s="53"/>
      <c r="P139" s="53"/>
      <c r="Q139" s="53"/>
      <c r="R139" s="53"/>
      <c r="S139" s="53"/>
      <c r="T139" s="53"/>
      <c r="U139" s="53"/>
      <c r="V139" s="53"/>
      <c r="W139" s="53"/>
      <c r="X139" s="53"/>
      <c r="Y139" s="53"/>
      <c r="Z139" s="53"/>
      <c r="AA139" s="53"/>
      <c r="AB139" s="53"/>
      <c r="AC139" s="53"/>
      <c r="AD139" s="53"/>
    </row>
    <row r="140" spans="1:30" s="49" customFormat="1" ht="17.25" customHeight="1">
      <c r="A140" s="83"/>
      <c r="B140" s="70"/>
      <c r="C140" s="84"/>
      <c r="D140" s="85"/>
      <c r="E140" s="86" t="s">
        <v>144</v>
      </c>
      <c r="F140" s="56">
        <v>100</v>
      </c>
      <c r="G140" s="56">
        <v>100</v>
      </c>
      <c r="H140" s="56">
        <v>100</v>
      </c>
      <c r="I140" s="56">
        <v>100</v>
      </c>
      <c r="J140" s="56">
        <v>100</v>
      </c>
      <c r="K140" s="56">
        <v>100</v>
      </c>
      <c r="L140" s="45"/>
      <c r="M140" s="53"/>
      <c r="N140" s="53"/>
      <c r="O140" s="53"/>
      <c r="P140" s="53"/>
      <c r="Q140" s="53"/>
      <c r="R140" s="53"/>
      <c r="S140" s="53"/>
      <c r="T140" s="53"/>
      <c r="U140" s="53"/>
      <c r="V140" s="53"/>
      <c r="W140" s="53"/>
      <c r="X140" s="53"/>
      <c r="Y140" s="53"/>
      <c r="Z140" s="53"/>
      <c r="AA140" s="53"/>
      <c r="AB140" s="53"/>
      <c r="AC140" s="53"/>
      <c r="AD140" s="53"/>
    </row>
    <row r="141" spans="1:30" s="49" customFormat="1" ht="17.25" customHeight="1">
      <c r="A141" s="83"/>
      <c r="B141" s="70"/>
      <c r="C141" s="84"/>
      <c r="D141" s="83"/>
      <c r="E141" s="87" t="s">
        <v>163</v>
      </c>
      <c r="F141" s="60" t="s">
        <v>153</v>
      </c>
      <c r="G141" s="60" t="s">
        <v>153</v>
      </c>
      <c r="H141" s="60" t="s">
        <v>153</v>
      </c>
      <c r="I141" s="60" t="s">
        <v>153</v>
      </c>
      <c r="J141" s="60"/>
      <c r="K141" s="60"/>
      <c r="L141" s="45"/>
      <c r="M141" s="53"/>
      <c r="N141" s="53"/>
      <c r="O141" s="53"/>
      <c r="P141" s="53"/>
      <c r="Q141" s="53"/>
      <c r="R141" s="53"/>
      <c r="S141" s="53"/>
      <c r="T141" s="53"/>
      <c r="U141" s="53"/>
      <c r="V141" s="53"/>
      <c r="W141" s="53"/>
      <c r="X141" s="53"/>
      <c r="Y141" s="53"/>
      <c r="Z141" s="53"/>
      <c r="AA141" s="53"/>
      <c r="AB141" s="53"/>
      <c r="AC141" s="53"/>
      <c r="AD141" s="53"/>
    </row>
    <row r="142" spans="1:30" s="49" customFormat="1">
      <c r="A142" s="83"/>
      <c r="B142" s="70"/>
      <c r="C142" s="84">
        <v>1</v>
      </c>
      <c r="D142" s="85"/>
      <c r="E142" s="86" t="s">
        <v>141</v>
      </c>
      <c r="F142" s="56">
        <v>15</v>
      </c>
      <c r="G142" s="56">
        <v>5</v>
      </c>
      <c r="H142" s="56">
        <v>2</v>
      </c>
      <c r="I142" s="56">
        <v>2</v>
      </c>
      <c r="J142" s="56">
        <v>2</v>
      </c>
      <c r="K142" s="56">
        <v>1</v>
      </c>
      <c r="L142" s="45"/>
      <c r="M142" s="53"/>
      <c r="N142" s="53"/>
      <c r="O142" s="53"/>
      <c r="P142" s="53"/>
      <c r="Q142" s="53"/>
      <c r="R142" s="53"/>
      <c r="S142" s="53"/>
      <c r="T142" s="53"/>
      <c r="U142" s="53"/>
      <c r="V142" s="53"/>
      <c r="W142" s="53"/>
      <c r="X142" s="53"/>
      <c r="Y142" s="53"/>
      <c r="Z142" s="53"/>
      <c r="AA142" s="53"/>
      <c r="AB142" s="53"/>
      <c r="AC142" s="53"/>
      <c r="AD142" s="53"/>
    </row>
    <row r="143" spans="1:30" s="49" customFormat="1">
      <c r="A143" s="83"/>
      <c r="B143" s="70"/>
      <c r="C143" s="84">
        <v>2</v>
      </c>
      <c r="D143" s="85"/>
      <c r="E143" s="86" t="s">
        <v>142</v>
      </c>
      <c r="F143" s="56">
        <v>28</v>
      </c>
      <c r="G143" s="56">
        <v>34</v>
      </c>
      <c r="H143" s="56">
        <v>17</v>
      </c>
      <c r="I143" s="56">
        <v>33</v>
      </c>
      <c r="J143" s="56">
        <v>23</v>
      </c>
      <c r="K143" s="56">
        <v>14</v>
      </c>
      <c r="L143" s="45"/>
      <c r="M143" s="53"/>
      <c r="N143" s="53"/>
      <c r="O143" s="53"/>
      <c r="P143" s="53"/>
      <c r="Q143" s="53"/>
      <c r="R143" s="53"/>
      <c r="S143" s="53"/>
      <c r="T143" s="53"/>
      <c r="U143" s="53"/>
      <c r="V143" s="53"/>
      <c r="W143" s="53"/>
      <c r="X143" s="53"/>
      <c r="Y143" s="53"/>
      <c r="Z143" s="53"/>
      <c r="AA143" s="53"/>
      <c r="AB143" s="53"/>
      <c r="AC143" s="53"/>
      <c r="AD143" s="53"/>
    </row>
    <row r="144" spans="1:30" s="49" customFormat="1" ht="17.25" customHeight="1">
      <c r="A144" s="83"/>
      <c r="B144" s="70"/>
      <c r="C144" s="84">
        <v>3</v>
      </c>
      <c r="D144" s="85"/>
      <c r="E144" s="86" t="s">
        <v>143</v>
      </c>
      <c r="F144" s="56">
        <v>49</v>
      </c>
      <c r="G144" s="56">
        <v>55</v>
      </c>
      <c r="H144" s="56">
        <v>63</v>
      </c>
      <c r="I144" s="56">
        <v>29</v>
      </c>
      <c r="J144" s="56">
        <v>44</v>
      </c>
      <c r="K144" s="56">
        <v>38</v>
      </c>
      <c r="L144" s="45"/>
      <c r="M144" s="53"/>
      <c r="N144" s="53"/>
      <c r="O144" s="53"/>
      <c r="P144" s="53"/>
      <c r="Q144" s="53"/>
      <c r="R144" s="53"/>
      <c r="S144" s="53"/>
      <c r="T144" s="53"/>
      <c r="U144" s="53"/>
      <c r="V144" s="53"/>
      <c r="W144" s="53"/>
      <c r="X144" s="53"/>
      <c r="Y144" s="53"/>
      <c r="Z144" s="53"/>
      <c r="AA144" s="53"/>
      <c r="AB144" s="53"/>
      <c r="AC144" s="53"/>
      <c r="AD144" s="53"/>
    </row>
    <row r="145" spans="1:125" s="49" customFormat="1">
      <c r="A145" s="83"/>
      <c r="B145" s="70"/>
      <c r="C145" s="84">
        <v>0</v>
      </c>
      <c r="D145" s="85"/>
      <c r="E145" s="86" t="s">
        <v>80</v>
      </c>
      <c r="F145" s="56">
        <v>8</v>
      </c>
      <c r="G145" s="56">
        <v>5</v>
      </c>
      <c r="H145" s="56">
        <v>18</v>
      </c>
      <c r="I145" s="56">
        <v>37</v>
      </c>
      <c r="J145" s="56">
        <v>31</v>
      </c>
      <c r="K145" s="56">
        <v>47</v>
      </c>
      <c r="L145" s="45"/>
      <c r="M145" s="53"/>
      <c r="N145" s="53"/>
      <c r="O145" s="53"/>
      <c r="P145" s="53"/>
      <c r="Q145" s="53"/>
      <c r="R145" s="53"/>
      <c r="S145" s="53"/>
      <c r="T145" s="53"/>
      <c r="U145" s="53"/>
      <c r="V145" s="53"/>
      <c r="W145" s="53"/>
      <c r="X145" s="53"/>
      <c r="Y145" s="53"/>
      <c r="Z145" s="53"/>
      <c r="AA145" s="53"/>
      <c r="AB145" s="53"/>
      <c r="AC145" s="53"/>
      <c r="AD145" s="53"/>
    </row>
    <row r="146" spans="1:125" s="49" customFormat="1">
      <c r="A146" s="83"/>
      <c r="B146" s="70"/>
      <c r="C146" s="83"/>
      <c r="D146" s="85"/>
      <c r="E146" s="86" t="s">
        <v>144</v>
      </c>
      <c r="F146" s="56">
        <v>100</v>
      </c>
      <c r="G146" s="56">
        <v>100</v>
      </c>
      <c r="H146" s="56">
        <v>100</v>
      </c>
      <c r="I146" s="56">
        <v>100</v>
      </c>
      <c r="J146" s="56">
        <v>100</v>
      </c>
      <c r="K146" s="56">
        <v>100</v>
      </c>
      <c r="L146" s="45"/>
      <c r="M146" s="53"/>
      <c r="N146" s="53"/>
      <c r="O146" s="53"/>
      <c r="P146" s="53"/>
      <c r="Q146" s="53"/>
      <c r="R146" s="53"/>
      <c r="S146" s="53"/>
      <c r="T146" s="53"/>
      <c r="U146" s="53"/>
      <c r="V146" s="53"/>
      <c r="W146" s="53"/>
      <c r="X146" s="53"/>
      <c r="Y146" s="53"/>
      <c r="Z146" s="53"/>
      <c r="AA146" s="53"/>
      <c r="AB146" s="53"/>
      <c r="AC146" s="53"/>
      <c r="AD146" s="53"/>
    </row>
    <row r="147" spans="1:125" ht="3.75" customHeight="1">
      <c r="A147" s="78"/>
      <c r="B147" s="70"/>
      <c r="C147" s="78"/>
      <c r="D147" s="78"/>
      <c r="E147" s="74"/>
      <c r="F147" s="74"/>
      <c r="G147" s="74"/>
      <c r="H147" s="74"/>
      <c r="I147" s="74"/>
      <c r="J147" s="88"/>
      <c r="K147" s="88"/>
      <c r="L147" s="45"/>
      <c r="M147" s="53"/>
      <c r="N147" s="53"/>
      <c r="O147" s="53"/>
      <c r="P147" s="61"/>
      <c r="Q147" s="53"/>
      <c r="R147" s="53"/>
      <c r="S147" s="53"/>
      <c r="T147" s="53"/>
      <c r="U147" s="53"/>
      <c r="V147" s="53"/>
      <c r="W147" s="61"/>
      <c r="X147" s="53"/>
      <c r="Y147" s="53"/>
      <c r="Z147" s="53"/>
      <c r="AA147" s="53"/>
      <c r="AB147" s="53"/>
      <c r="AC147" s="53"/>
      <c r="AD147" s="61"/>
      <c r="AE147" s="49"/>
      <c r="AF147" s="49"/>
      <c r="AG147" s="49"/>
      <c r="AH147" s="49"/>
      <c r="AI147" s="49"/>
      <c r="AJ147" s="49"/>
      <c r="AK147" s="50"/>
      <c r="AL147" s="49"/>
      <c r="AM147" s="49"/>
      <c r="AN147" s="49"/>
      <c r="AO147" s="49"/>
      <c r="AP147" s="49"/>
      <c r="AQ147" s="49"/>
      <c r="AR147" s="50"/>
      <c r="AS147" s="49"/>
      <c r="AT147" s="49"/>
      <c r="AU147" s="49"/>
      <c r="AV147" s="49"/>
      <c r="AW147" s="49"/>
      <c r="AX147" s="49"/>
      <c r="AY147" s="50"/>
      <c r="AZ147" s="49"/>
      <c r="BA147" s="49"/>
      <c r="BB147" s="49"/>
      <c r="BC147" s="49"/>
      <c r="BD147" s="49"/>
      <c r="BE147" s="49"/>
      <c r="BF147" s="50"/>
      <c r="BG147" s="49"/>
      <c r="BH147" s="49"/>
      <c r="BI147" s="49"/>
      <c r="BJ147" s="49"/>
      <c r="BK147" s="49"/>
      <c r="BL147" s="49"/>
      <c r="BM147" s="50"/>
      <c r="BN147" s="49"/>
      <c r="BO147" s="49"/>
      <c r="BP147" s="49"/>
      <c r="BQ147" s="49"/>
      <c r="BR147" s="49"/>
      <c r="BS147" s="49"/>
      <c r="BT147" s="50"/>
      <c r="BU147" s="49"/>
      <c r="BV147" s="49"/>
      <c r="BW147" s="49"/>
      <c r="BX147" s="49"/>
      <c r="BY147" s="49"/>
      <c r="BZ147" s="49"/>
      <c r="CA147" s="50"/>
      <c r="CB147" s="49"/>
      <c r="CC147" s="49"/>
      <c r="CD147" s="49"/>
      <c r="CE147" s="49"/>
      <c r="CF147" s="49"/>
      <c r="CG147" s="49"/>
      <c r="CH147" s="50"/>
      <c r="CI147" s="49"/>
      <c r="CJ147" s="49"/>
      <c r="CK147" s="49"/>
      <c r="CL147" s="49"/>
      <c r="CM147" s="49"/>
      <c r="CN147" s="49"/>
      <c r="CO147" s="50"/>
      <c r="CP147" s="49"/>
      <c r="CQ147" s="49"/>
      <c r="CR147" s="49"/>
      <c r="CS147" s="49"/>
      <c r="CT147" s="49"/>
      <c r="CU147" s="49"/>
      <c r="CV147" s="50"/>
      <c r="CW147" s="49"/>
      <c r="CX147" s="49"/>
      <c r="CY147" s="49"/>
      <c r="CZ147" s="49"/>
      <c r="DA147" s="49"/>
      <c r="DB147" s="49"/>
      <c r="DC147" s="50"/>
      <c r="DD147" s="49"/>
      <c r="DE147" s="49"/>
      <c r="DF147" s="49"/>
      <c r="DG147" s="49"/>
      <c r="DH147" s="49"/>
      <c r="DI147" s="49"/>
      <c r="DJ147" s="50"/>
      <c r="DK147" s="49"/>
      <c r="DL147" s="49"/>
      <c r="DM147" s="49"/>
      <c r="DN147" s="49"/>
      <c r="DO147" s="49"/>
      <c r="DP147" s="49"/>
      <c r="DQ147" s="50"/>
      <c r="DR147" s="49"/>
      <c r="DS147" s="49"/>
      <c r="DT147" s="49"/>
      <c r="DU147" s="49"/>
    </row>
    <row r="148" spans="1:125" ht="17.25" customHeight="1">
      <c r="A148" s="78"/>
      <c r="C148" s="78"/>
      <c r="D148" s="78"/>
      <c r="J148" s="63"/>
      <c r="K148" s="63"/>
    </row>
    <row r="149" spans="1:125" ht="33" customHeight="1">
      <c r="D149" s="63"/>
      <c r="E149" s="2379" t="s">
        <v>166</v>
      </c>
      <c r="F149" s="2380"/>
      <c r="G149" s="2380"/>
      <c r="H149" s="2380"/>
      <c r="I149" s="2380"/>
      <c r="J149" s="2380"/>
      <c r="K149" s="2380"/>
    </row>
    <row r="150" spans="1:125" ht="5.0999999999999996" customHeight="1">
      <c r="C150" s="71"/>
      <c r="D150" s="72"/>
      <c r="E150" s="73"/>
      <c r="J150" s="63"/>
      <c r="K150" s="63"/>
    </row>
    <row r="151" spans="1:125" ht="15.75" customHeight="1">
      <c r="A151" s="78"/>
      <c r="C151" s="78"/>
      <c r="D151" s="90"/>
      <c r="E151" s="2375" t="s">
        <v>139</v>
      </c>
      <c r="F151" s="2376" t="s">
        <v>1</v>
      </c>
      <c r="G151" s="2376" t="s">
        <v>2</v>
      </c>
      <c r="H151" s="2376" t="s">
        <v>3</v>
      </c>
      <c r="I151" s="2376" t="s">
        <v>4</v>
      </c>
      <c r="J151" s="77">
        <v>2012</v>
      </c>
      <c r="K151" s="77">
        <v>2013</v>
      </c>
    </row>
    <row r="152" spans="1:125" ht="17.25" customHeight="1">
      <c r="A152" s="78"/>
      <c r="C152" s="91">
        <v>4</v>
      </c>
      <c r="D152" s="92"/>
      <c r="E152" s="2375"/>
      <c r="F152" s="2376" t="s">
        <v>1</v>
      </c>
      <c r="G152" s="2376" t="s">
        <v>2</v>
      </c>
      <c r="H152" s="2376" t="s">
        <v>3</v>
      </c>
      <c r="I152" s="2376" t="s">
        <v>4</v>
      </c>
      <c r="J152" s="77" t="s">
        <v>5</v>
      </c>
      <c r="K152" s="77" t="s">
        <v>5</v>
      </c>
    </row>
    <row r="153" spans="1:125">
      <c r="A153" s="78"/>
      <c r="C153" s="78"/>
      <c r="D153" s="78"/>
      <c r="E153" s="87" t="s">
        <v>167</v>
      </c>
      <c r="J153" s="63"/>
      <c r="K153" s="63"/>
    </row>
    <row r="154" spans="1:125" s="49" customFormat="1">
      <c r="A154" s="83"/>
      <c r="B154" s="70"/>
      <c r="C154" s="84">
        <v>1</v>
      </c>
      <c r="D154" s="85"/>
      <c r="E154" s="86" t="s">
        <v>141</v>
      </c>
      <c r="F154" s="56">
        <v>4571</v>
      </c>
      <c r="G154" s="56">
        <v>3129</v>
      </c>
      <c r="H154" s="56">
        <v>1303</v>
      </c>
      <c r="I154" s="56"/>
      <c r="J154" s="56"/>
      <c r="K154" s="57" t="s">
        <v>153</v>
      </c>
      <c r="L154" s="45"/>
      <c r="M154" s="53"/>
      <c r="N154" s="53"/>
      <c r="O154" s="53"/>
      <c r="P154" s="53"/>
      <c r="Q154" s="53"/>
      <c r="R154" s="53"/>
      <c r="S154" s="53"/>
      <c r="T154" s="53"/>
      <c r="U154" s="53"/>
      <c r="V154" s="53"/>
      <c r="W154" s="53"/>
      <c r="X154" s="53"/>
      <c r="Y154" s="53"/>
      <c r="Z154" s="53"/>
      <c r="AA154" s="53"/>
      <c r="AB154" s="53"/>
      <c r="AC154" s="53"/>
      <c r="AD154" s="53"/>
    </row>
    <row r="155" spans="1:125" s="49" customFormat="1" ht="17.25" customHeight="1">
      <c r="A155" s="83"/>
      <c r="B155" s="70"/>
      <c r="C155" s="84">
        <v>2</v>
      </c>
      <c r="D155" s="85"/>
      <c r="E155" s="86" t="s">
        <v>142</v>
      </c>
      <c r="F155" s="56">
        <v>8534</v>
      </c>
      <c r="G155" s="56">
        <v>17885</v>
      </c>
      <c r="H155" s="56">
        <v>10057</v>
      </c>
      <c r="I155" s="56"/>
      <c r="J155" s="56"/>
      <c r="K155" s="57" t="s">
        <v>153</v>
      </c>
      <c r="L155" s="45"/>
      <c r="M155" s="53"/>
      <c r="N155" s="53"/>
      <c r="O155" s="53"/>
      <c r="P155" s="53"/>
      <c r="Q155" s="53"/>
      <c r="R155" s="53"/>
      <c r="S155" s="53"/>
      <c r="T155" s="53"/>
      <c r="U155" s="53"/>
      <c r="V155" s="53"/>
      <c r="W155" s="53"/>
      <c r="X155" s="53"/>
      <c r="Y155" s="53"/>
      <c r="Z155" s="53"/>
      <c r="AA155" s="53"/>
      <c r="AB155" s="53"/>
      <c r="AC155" s="53"/>
      <c r="AD155" s="53"/>
    </row>
    <row r="156" spans="1:125" s="49" customFormat="1">
      <c r="A156" s="83"/>
      <c r="B156" s="70"/>
      <c r="C156" s="84">
        <v>3</v>
      </c>
      <c r="D156" s="85"/>
      <c r="E156" s="86" t="s">
        <v>143</v>
      </c>
      <c r="F156" s="56">
        <v>24350</v>
      </c>
      <c r="G156" s="56">
        <v>22983</v>
      </c>
      <c r="H156" s="56">
        <v>26907</v>
      </c>
      <c r="I156" s="56"/>
      <c r="J156" s="56"/>
      <c r="K156" s="57" t="s">
        <v>153</v>
      </c>
      <c r="L156" s="45"/>
      <c r="M156" s="53"/>
      <c r="N156" s="53"/>
      <c r="O156" s="53"/>
      <c r="P156" s="53"/>
      <c r="Q156" s="53"/>
      <c r="R156" s="53"/>
      <c r="S156" s="53"/>
      <c r="T156" s="53"/>
      <c r="U156" s="53"/>
      <c r="V156" s="53"/>
      <c r="W156" s="53"/>
      <c r="X156" s="53"/>
      <c r="Y156" s="53"/>
      <c r="Z156" s="53"/>
      <c r="AA156" s="53"/>
      <c r="AB156" s="53"/>
      <c r="AC156" s="53"/>
      <c r="AD156" s="53"/>
    </row>
    <row r="157" spans="1:125" s="49" customFormat="1">
      <c r="A157" s="83"/>
      <c r="B157" s="70"/>
      <c r="C157" s="84">
        <v>0</v>
      </c>
      <c r="D157" s="85"/>
      <c r="E157" s="86" t="s">
        <v>80</v>
      </c>
      <c r="F157" s="56">
        <v>8129</v>
      </c>
      <c r="G157" s="56">
        <v>2799</v>
      </c>
      <c r="H157" s="56">
        <v>7826</v>
      </c>
      <c r="I157" s="56"/>
      <c r="J157" s="56">
        <v>45225</v>
      </c>
      <c r="K157" s="57">
        <v>58404</v>
      </c>
      <c r="L157" s="45"/>
      <c r="M157" s="53"/>
      <c r="N157" s="53"/>
      <c r="O157" s="53"/>
      <c r="P157" s="53"/>
      <c r="Q157" s="53"/>
      <c r="R157" s="53"/>
      <c r="S157" s="53"/>
      <c r="T157" s="53"/>
      <c r="U157" s="53"/>
      <c r="V157" s="53"/>
      <c r="W157" s="53"/>
      <c r="X157" s="53"/>
      <c r="Y157" s="53"/>
      <c r="Z157" s="53"/>
      <c r="AA157" s="53"/>
      <c r="AB157" s="53"/>
      <c r="AC157" s="53"/>
      <c r="AD157" s="53"/>
    </row>
    <row r="158" spans="1:125" s="49" customFormat="1">
      <c r="A158" s="83"/>
      <c r="B158" s="70"/>
      <c r="C158" s="84"/>
      <c r="D158" s="85"/>
      <c r="E158" s="86" t="s">
        <v>144</v>
      </c>
      <c r="F158" s="56">
        <v>45584</v>
      </c>
      <c r="G158" s="56">
        <v>46796</v>
      </c>
      <c r="H158" s="56">
        <v>46093</v>
      </c>
      <c r="I158" s="56">
        <v>43036</v>
      </c>
      <c r="J158" s="56">
        <v>45225</v>
      </c>
      <c r="K158" s="57">
        <v>58404</v>
      </c>
      <c r="L158" s="45"/>
      <c r="M158" s="53"/>
      <c r="N158" s="53"/>
      <c r="O158" s="53"/>
      <c r="P158" s="53"/>
      <c r="Q158" s="53"/>
      <c r="R158" s="53"/>
      <c r="S158" s="53"/>
      <c r="T158" s="53"/>
      <c r="U158" s="53"/>
      <c r="V158" s="53"/>
      <c r="W158" s="53"/>
      <c r="X158" s="53"/>
      <c r="Y158" s="53"/>
      <c r="Z158" s="53"/>
      <c r="AA158" s="53"/>
      <c r="AB158" s="53"/>
      <c r="AC158" s="53"/>
      <c r="AD158" s="53"/>
    </row>
    <row r="159" spans="1:125" s="49" customFormat="1" ht="17.25" customHeight="1">
      <c r="A159" s="83"/>
      <c r="B159" s="70"/>
      <c r="C159" s="84"/>
      <c r="D159" s="83"/>
      <c r="E159" s="87" t="s">
        <v>168</v>
      </c>
      <c r="F159" s="60" t="s">
        <v>153</v>
      </c>
      <c r="G159" s="60" t="s">
        <v>153</v>
      </c>
      <c r="H159" s="60" t="s">
        <v>153</v>
      </c>
      <c r="I159" s="60" t="s">
        <v>153</v>
      </c>
      <c r="J159" s="60"/>
      <c r="K159" s="60"/>
      <c r="L159" s="45"/>
      <c r="M159" s="53"/>
      <c r="N159" s="53"/>
      <c r="O159" s="53"/>
      <c r="P159" s="53"/>
      <c r="Q159" s="53"/>
      <c r="R159" s="53"/>
      <c r="S159" s="53"/>
      <c r="T159" s="53"/>
      <c r="U159" s="53"/>
      <c r="V159" s="53"/>
      <c r="W159" s="53"/>
      <c r="X159" s="53"/>
      <c r="Y159" s="53"/>
      <c r="Z159" s="53"/>
      <c r="AA159" s="53"/>
      <c r="AB159" s="53"/>
      <c r="AC159" s="53"/>
      <c r="AD159" s="53"/>
    </row>
    <row r="160" spans="1:125" s="49" customFormat="1">
      <c r="A160" s="83"/>
      <c r="B160" s="70"/>
      <c r="C160" s="84">
        <v>1</v>
      </c>
      <c r="D160" s="85"/>
      <c r="E160" s="86" t="s">
        <v>141</v>
      </c>
      <c r="F160" s="56">
        <v>12209</v>
      </c>
      <c r="G160" s="56">
        <v>3774</v>
      </c>
      <c r="H160" s="56">
        <v>3537</v>
      </c>
      <c r="I160" s="56">
        <v>4299</v>
      </c>
      <c r="J160" s="56">
        <v>4397</v>
      </c>
      <c r="K160" s="57">
        <v>5288</v>
      </c>
      <c r="L160" s="45"/>
      <c r="M160" s="53"/>
      <c r="N160" s="53"/>
      <c r="O160" s="53"/>
      <c r="P160" s="53"/>
      <c r="Q160" s="53"/>
      <c r="R160" s="53"/>
      <c r="S160" s="53"/>
      <c r="T160" s="53"/>
      <c r="U160" s="53"/>
      <c r="V160" s="53"/>
      <c r="W160" s="53"/>
      <c r="X160" s="53"/>
      <c r="Y160" s="53"/>
      <c r="Z160" s="53"/>
      <c r="AA160" s="53"/>
      <c r="AB160" s="53"/>
      <c r="AC160" s="53"/>
      <c r="AD160" s="53"/>
    </row>
    <row r="161" spans="1:125" s="49" customFormat="1">
      <c r="A161" s="83"/>
      <c r="B161" s="70"/>
      <c r="C161" s="84">
        <v>2</v>
      </c>
      <c r="D161" s="85"/>
      <c r="E161" s="86" t="s">
        <v>142</v>
      </c>
      <c r="F161" s="56">
        <v>14003</v>
      </c>
      <c r="G161" s="56">
        <v>21551</v>
      </c>
      <c r="H161" s="56">
        <v>10612</v>
      </c>
      <c r="I161" s="56">
        <v>26120</v>
      </c>
      <c r="J161" s="56">
        <v>17702</v>
      </c>
      <c r="K161" s="57">
        <v>16417</v>
      </c>
      <c r="L161" s="45"/>
      <c r="M161" s="53"/>
      <c r="N161" s="53"/>
      <c r="O161" s="53"/>
      <c r="P161" s="53"/>
      <c r="Q161" s="53"/>
      <c r="R161" s="53"/>
      <c r="S161" s="53"/>
      <c r="T161" s="53"/>
      <c r="U161" s="53"/>
      <c r="V161" s="53"/>
      <c r="W161" s="53"/>
      <c r="X161" s="53"/>
      <c r="Y161" s="53"/>
      <c r="Z161" s="53"/>
      <c r="AA161" s="53"/>
      <c r="AB161" s="53"/>
      <c r="AC161" s="53"/>
      <c r="AD161" s="53"/>
    </row>
    <row r="162" spans="1:125" s="49" customFormat="1" ht="17.25" customHeight="1">
      <c r="A162" s="83"/>
      <c r="B162" s="70"/>
      <c r="C162" s="84">
        <v>3</v>
      </c>
      <c r="D162" s="85"/>
      <c r="E162" s="86" t="s">
        <v>143</v>
      </c>
      <c r="F162" s="56">
        <v>13758</v>
      </c>
      <c r="G162" s="56">
        <v>18391</v>
      </c>
      <c r="H162" s="56">
        <v>24065</v>
      </c>
      <c r="I162" s="56">
        <v>8351</v>
      </c>
      <c r="J162" s="56">
        <v>16598</v>
      </c>
      <c r="K162" s="57">
        <v>27680</v>
      </c>
      <c r="L162" s="45"/>
      <c r="M162" s="53"/>
      <c r="N162" s="53"/>
      <c r="O162" s="53"/>
      <c r="P162" s="53"/>
      <c r="Q162" s="53"/>
      <c r="R162" s="53"/>
      <c r="S162" s="53"/>
      <c r="T162" s="53"/>
      <c r="U162" s="53"/>
      <c r="V162" s="53"/>
      <c r="W162" s="53"/>
      <c r="X162" s="53"/>
      <c r="Y162" s="53"/>
      <c r="Z162" s="53"/>
      <c r="AA162" s="53"/>
      <c r="AB162" s="53"/>
      <c r="AC162" s="53"/>
      <c r="AD162" s="53"/>
    </row>
    <row r="163" spans="1:125" s="49" customFormat="1">
      <c r="A163" s="83"/>
      <c r="B163" s="70"/>
      <c r="C163" s="84">
        <v>0</v>
      </c>
      <c r="D163" s="85"/>
      <c r="E163" s="86" t="s">
        <v>80</v>
      </c>
      <c r="F163" s="56">
        <v>5614</v>
      </c>
      <c r="G163" s="56">
        <v>3080</v>
      </c>
      <c r="H163" s="56">
        <v>7879</v>
      </c>
      <c r="I163" s="56">
        <v>4266</v>
      </c>
      <c r="J163" s="56">
        <v>6528</v>
      </c>
      <c r="K163" s="57">
        <v>9020</v>
      </c>
      <c r="L163" s="45"/>
      <c r="M163" s="53"/>
      <c r="N163" s="53"/>
      <c r="O163" s="53"/>
      <c r="P163" s="53"/>
      <c r="Q163" s="53"/>
      <c r="R163" s="53"/>
      <c r="S163" s="53"/>
      <c r="T163" s="53"/>
      <c r="U163" s="53"/>
      <c r="V163" s="53"/>
      <c r="W163" s="53"/>
      <c r="X163" s="53"/>
      <c r="Y163" s="53"/>
      <c r="Z163" s="53"/>
      <c r="AA163" s="53"/>
      <c r="AB163" s="53"/>
      <c r="AC163" s="53"/>
      <c r="AD163" s="53"/>
    </row>
    <row r="164" spans="1:125" s="49" customFormat="1" ht="17.25" customHeight="1">
      <c r="A164" s="83"/>
      <c r="B164" s="70"/>
      <c r="C164" s="84"/>
      <c r="D164" s="85"/>
      <c r="E164" s="86" t="s">
        <v>144</v>
      </c>
      <c r="F164" s="56">
        <v>45584</v>
      </c>
      <c r="G164" s="56">
        <v>46796</v>
      </c>
      <c r="H164" s="56">
        <v>46093</v>
      </c>
      <c r="I164" s="56">
        <v>43036</v>
      </c>
      <c r="J164" s="56">
        <v>45225</v>
      </c>
      <c r="K164" s="57">
        <v>58405</v>
      </c>
      <c r="L164" s="45"/>
      <c r="M164" s="53"/>
      <c r="N164" s="53"/>
      <c r="O164" s="53"/>
      <c r="P164" s="53"/>
      <c r="Q164" s="53"/>
      <c r="R164" s="53"/>
      <c r="S164" s="53"/>
      <c r="T164" s="53"/>
      <c r="U164" s="53"/>
      <c r="V164" s="53"/>
      <c r="W164" s="53"/>
      <c r="X164" s="53"/>
      <c r="Y164" s="53"/>
      <c r="Z164" s="53"/>
      <c r="AA164" s="53"/>
      <c r="AB164" s="53"/>
      <c r="AC164" s="53"/>
      <c r="AD164" s="53"/>
    </row>
    <row r="165" spans="1:125" s="49" customFormat="1" ht="17.25" customHeight="1">
      <c r="A165" s="83"/>
      <c r="B165" s="70"/>
      <c r="C165" s="84"/>
      <c r="D165" s="83"/>
      <c r="E165" s="87" t="s">
        <v>169</v>
      </c>
      <c r="F165" s="60" t="s">
        <v>153</v>
      </c>
      <c r="G165" s="60" t="s">
        <v>153</v>
      </c>
      <c r="H165" s="60" t="s">
        <v>153</v>
      </c>
      <c r="I165" s="60" t="s">
        <v>153</v>
      </c>
      <c r="J165" s="60"/>
      <c r="K165" s="60"/>
      <c r="L165" s="45"/>
      <c r="M165" s="53"/>
      <c r="N165" s="53"/>
      <c r="O165" s="53"/>
      <c r="P165" s="53"/>
      <c r="Q165" s="53"/>
      <c r="R165" s="53"/>
      <c r="S165" s="53"/>
      <c r="T165" s="53"/>
      <c r="U165" s="53"/>
      <c r="V165" s="53"/>
      <c r="W165" s="53"/>
      <c r="X165" s="53"/>
      <c r="Y165" s="53"/>
      <c r="Z165" s="53"/>
      <c r="AA165" s="53"/>
      <c r="AB165" s="53"/>
      <c r="AC165" s="53"/>
      <c r="AD165" s="53"/>
    </row>
    <row r="166" spans="1:125" s="49" customFormat="1">
      <c r="A166" s="83"/>
      <c r="B166" s="70"/>
      <c r="C166" s="84">
        <v>1</v>
      </c>
      <c r="D166" s="85"/>
      <c r="E166" s="86" t="s">
        <v>141</v>
      </c>
      <c r="F166" s="56">
        <v>7089</v>
      </c>
      <c r="G166" s="56">
        <v>6728</v>
      </c>
      <c r="H166" s="56">
        <v>5852</v>
      </c>
      <c r="I166" s="56">
        <v>1769</v>
      </c>
      <c r="J166" s="56">
        <v>1869</v>
      </c>
      <c r="K166" s="57">
        <v>1081</v>
      </c>
      <c r="L166" s="45"/>
      <c r="M166" s="53"/>
      <c r="N166" s="53"/>
      <c r="O166" s="53"/>
      <c r="P166" s="53"/>
      <c r="Q166" s="53"/>
      <c r="R166" s="53"/>
      <c r="S166" s="53"/>
      <c r="T166" s="53"/>
      <c r="U166" s="53"/>
      <c r="V166" s="53"/>
      <c r="W166" s="53"/>
      <c r="X166" s="53"/>
      <c r="Y166" s="53"/>
      <c r="Z166" s="53"/>
      <c r="AA166" s="53"/>
      <c r="AB166" s="53"/>
      <c r="AC166" s="53"/>
      <c r="AD166" s="53"/>
    </row>
    <row r="167" spans="1:125" s="49" customFormat="1" ht="17.25" customHeight="1">
      <c r="A167" s="83"/>
      <c r="B167" s="70"/>
      <c r="C167" s="84">
        <v>2</v>
      </c>
      <c r="D167" s="85"/>
      <c r="E167" s="86" t="s">
        <v>142</v>
      </c>
      <c r="F167" s="56">
        <v>13502</v>
      </c>
      <c r="G167" s="56">
        <v>20730</v>
      </c>
      <c r="H167" s="56">
        <v>18848</v>
      </c>
      <c r="I167" s="56">
        <v>25972</v>
      </c>
      <c r="J167" s="56">
        <v>16222</v>
      </c>
      <c r="K167" s="57">
        <v>14973</v>
      </c>
      <c r="L167" s="45"/>
      <c r="M167" s="53"/>
      <c r="N167" s="53"/>
      <c r="O167" s="53"/>
      <c r="P167" s="53"/>
      <c r="Q167" s="53"/>
      <c r="R167" s="53"/>
      <c r="S167" s="53"/>
      <c r="T167" s="53"/>
      <c r="U167" s="53"/>
      <c r="V167" s="53"/>
      <c r="W167" s="53"/>
      <c r="X167" s="53"/>
      <c r="Y167" s="53"/>
      <c r="Z167" s="53"/>
      <c r="AA167" s="53"/>
      <c r="AB167" s="53"/>
      <c r="AC167" s="53"/>
      <c r="AD167" s="53"/>
    </row>
    <row r="168" spans="1:125" s="49" customFormat="1">
      <c r="A168" s="83"/>
      <c r="B168" s="70"/>
      <c r="C168" s="84">
        <v>3</v>
      </c>
      <c r="D168" s="85"/>
      <c r="E168" s="86" t="s">
        <v>143</v>
      </c>
      <c r="F168" s="56">
        <v>21519</v>
      </c>
      <c r="G168" s="56">
        <v>16721</v>
      </c>
      <c r="H168" s="56">
        <v>19807</v>
      </c>
      <c r="I168" s="56">
        <v>13512</v>
      </c>
      <c r="J168" s="56">
        <v>24666</v>
      </c>
      <c r="K168" s="57">
        <v>36261</v>
      </c>
      <c r="L168" s="45"/>
      <c r="M168" s="53"/>
      <c r="N168" s="53"/>
      <c r="O168" s="53"/>
      <c r="P168" s="53"/>
      <c r="Q168" s="53"/>
      <c r="R168" s="53"/>
      <c r="S168" s="53"/>
      <c r="T168" s="53"/>
      <c r="U168" s="53"/>
      <c r="V168" s="53"/>
      <c r="W168" s="53"/>
      <c r="X168" s="53"/>
      <c r="Y168" s="53"/>
      <c r="Z168" s="53"/>
      <c r="AA168" s="53"/>
      <c r="AB168" s="53"/>
      <c r="AC168" s="53"/>
      <c r="AD168" s="53"/>
    </row>
    <row r="169" spans="1:125" s="49" customFormat="1">
      <c r="A169" s="83"/>
      <c r="B169" s="70"/>
      <c r="C169" s="84">
        <v>0</v>
      </c>
      <c r="D169" s="85"/>
      <c r="E169" s="86" t="s">
        <v>80</v>
      </c>
      <c r="F169" s="56">
        <v>3474</v>
      </c>
      <c r="G169" s="56">
        <v>2617</v>
      </c>
      <c r="H169" s="56">
        <v>1586</v>
      </c>
      <c r="I169" s="56">
        <v>1783</v>
      </c>
      <c r="J169" s="56">
        <v>2469</v>
      </c>
      <c r="K169" s="57">
        <v>6089</v>
      </c>
      <c r="L169" s="45"/>
      <c r="M169" s="53"/>
      <c r="N169" s="53"/>
      <c r="O169" s="53"/>
      <c r="P169" s="53"/>
      <c r="Q169" s="53"/>
      <c r="R169" s="53"/>
      <c r="S169" s="53"/>
      <c r="T169" s="53"/>
      <c r="U169" s="53"/>
      <c r="V169" s="53"/>
      <c r="W169" s="53"/>
      <c r="X169" s="53"/>
      <c r="Y169" s="53"/>
      <c r="Z169" s="53"/>
      <c r="AA169" s="53"/>
      <c r="AB169" s="53"/>
      <c r="AC169" s="53"/>
      <c r="AD169" s="53"/>
    </row>
    <row r="170" spans="1:125" s="49" customFormat="1">
      <c r="A170" s="83"/>
      <c r="B170" s="70"/>
      <c r="C170" s="84"/>
      <c r="D170" s="85"/>
      <c r="E170" s="86" t="s">
        <v>144</v>
      </c>
      <c r="F170" s="56">
        <v>45584</v>
      </c>
      <c r="G170" s="56">
        <v>46796</v>
      </c>
      <c r="H170" s="56">
        <v>46093</v>
      </c>
      <c r="I170" s="56">
        <v>43036</v>
      </c>
      <c r="J170" s="56">
        <v>45226</v>
      </c>
      <c r="K170" s="56">
        <v>58404</v>
      </c>
      <c r="L170" s="45"/>
      <c r="M170" s="53"/>
      <c r="N170" s="53"/>
      <c r="O170" s="53"/>
      <c r="P170" s="53"/>
      <c r="Q170" s="53"/>
      <c r="R170" s="53"/>
      <c r="S170" s="53"/>
      <c r="T170" s="53"/>
      <c r="U170" s="53"/>
      <c r="V170" s="53"/>
      <c r="W170" s="53"/>
      <c r="X170" s="53"/>
      <c r="Y170" s="53"/>
      <c r="Z170" s="53"/>
      <c r="AA170" s="53"/>
      <c r="AB170" s="53"/>
      <c r="AC170" s="53"/>
      <c r="AD170" s="53"/>
    </row>
    <row r="171" spans="1:125" ht="3" customHeight="1">
      <c r="A171" s="78"/>
      <c r="B171" s="70"/>
      <c r="C171" s="93"/>
      <c r="D171" s="78"/>
      <c r="E171" s="74"/>
      <c r="F171" s="74"/>
      <c r="G171" s="74"/>
      <c r="H171" s="74"/>
      <c r="I171" s="74"/>
      <c r="J171" s="88"/>
      <c r="K171" s="88"/>
      <c r="L171" s="45"/>
      <c r="M171" s="53"/>
      <c r="N171" s="53"/>
      <c r="O171" s="53"/>
      <c r="P171" s="61"/>
      <c r="Q171" s="53"/>
      <c r="R171" s="53"/>
      <c r="S171" s="53"/>
      <c r="T171" s="53"/>
      <c r="U171" s="53"/>
      <c r="V171" s="53"/>
      <c r="W171" s="61"/>
      <c r="X171" s="53"/>
      <c r="Y171" s="53"/>
      <c r="Z171" s="53"/>
      <c r="AA171" s="53"/>
      <c r="AB171" s="53"/>
      <c r="AC171" s="53"/>
      <c r="AD171" s="61"/>
      <c r="AE171" s="49"/>
      <c r="AF171" s="49"/>
      <c r="AG171" s="49"/>
      <c r="AH171" s="49"/>
      <c r="AI171" s="49"/>
      <c r="AJ171" s="49"/>
      <c r="AK171" s="50"/>
      <c r="AL171" s="49"/>
      <c r="AM171" s="49"/>
      <c r="AN171" s="49"/>
      <c r="AO171" s="49"/>
      <c r="AP171" s="49"/>
      <c r="AQ171" s="49"/>
      <c r="AR171" s="50"/>
      <c r="AS171" s="49"/>
      <c r="AT171" s="49"/>
      <c r="AU171" s="49"/>
      <c r="AV171" s="49"/>
      <c r="AW171" s="49"/>
      <c r="AX171" s="49"/>
      <c r="AY171" s="50"/>
      <c r="AZ171" s="49"/>
      <c r="BA171" s="49"/>
      <c r="BB171" s="49"/>
      <c r="BC171" s="49"/>
      <c r="BD171" s="49"/>
      <c r="BE171" s="49"/>
      <c r="BF171" s="50"/>
      <c r="BG171" s="49"/>
      <c r="BH171" s="49"/>
      <c r="BI171" s="49"/>
      <c r="BJ171" s="49"/>
      <c r="BK171" s="49"/>
      <c r="BL171" s="49"/>
      <c r="BM171" s="50"/>
      <c r="BN171" s="49"/>
      <c r="BO171" s="49"/>
      <c r="BP171" s="49"/>
      <c r="BQ171" s="49"/>
      <c r="BR171" s="49"/>
      <c r="BS171" s="49"/>
      <c r="BT171" s="50"/>
      <c r="BU171" s="49"/>
      <c r="BV171" s="49"/>
      <c r="BW171" s="49"/>
      <c r="BX171" s="49"/>
      <c r="BY171" s="49"/>
      <c r="BZ171" s="49"/>
      <c r="CA171" s="50"/>
      <c r="CB171" s="49"/>
      <c r="CC171" s="49"/>
      <c r="CD171" s="49"/>
      <c r="CE171" s="49"/>
      <c r="CF171" s="49"/>
      <c r="CG171" s="49"/>
      <c r="CH171" s="50"/>
      <c r="CI171" s="49"/>
      <c r="CJ171" s="49"/>
      <c r="CK171" s="49"/>
      <c r="CL171" s="49"/>
      <c r="CM171" s="49"/>
      <c r="CN171" s="49"/>
      <c r="CO171" s="50"/>
      <c r="CP171" s="49"/>
      <c r="CQ171" s="49"/>
      <c r="CR171" s="49"/>
      <c r="CS171" s="49"/>
      <c r="CT171" s="49"/>
      <c r="CU171" s="49"/>
      <c r="CV171" s="50"/>
      <c r="CW171" s="49"/>
      <c r="CX171" s="49"/>
      <c r="CY171" s="49"/>
      <c r="CZ171" s="49"/>
      <c r="DA171" s="49"/>
      <c r="DB171" s="49"/>
      <c r="DC171" s="50"/>
      <c r="DD171" s="49"/>
      <c r="DE171" s="49"/>
      <c r="DF171" s="49"/>
      <c r="DG171" s="49"/>
      <c r="DH171" s="49"/>
      <c r="DI171" s="49"/>
      <c r="DJ171" s="50"/>
      <c r="DK171" s="49"/>
      <c r="DL171" s="49"/>
      <c r="DM171" s="49"/>
      <c r="DN171" s="49"/>
      <c r="DO171" s="49"/>
      <c r="DP171" s="49"/>
      <c r="DQ171" s="50"/>
      <c r="DR171" s="49"/>
      <c r="DS171" s="49"/>
      <c r="DT171" s="49"/>
      <c r="DU171" s="49"/>
    </row>
    <row r="172" spans="1:125">
      <c r="A172" s="78"/>
      <c r="C172" s="78"/>
      <c r="D172" s="78"/>
      <c r="J172" s="63"/>
      <c r="K172" s="63"/>
    </row>
    <row r="173" spans="1:125" ht="33" customHeight="1">
      <c r="D173" s="63"/>
      <c r="E173" s="2379" t="s">
        <v>170</v>
      </c>
      <c r="F173" s="2380"/>
      <c r="G173" s="2380"/>
      <c r="H173" s="2380"/>
      <c r="I173" s="2380"/>
      <c r="J173" s="2380"/>
      <c r="K173" s="2380"/>
    </row>
    <row r="174" spans="1:125" ht="5.0999999999999996" customHeight="1">
      <c r="C174" s="71"/>
      <c r="D174" s="72"/>
      <c r="E174" s="73"/>
      <c r="J174" s="63"/>
      <c r="K174" s="63"/>
    </row>
    <row r="175" spans="1:125" ht="15.75" customHeight="1">
      <c r="A175" s="78"/>
      <c r="C175" s="78"/>
      <c r="D175" s="90"/>
      <c r="E175" s="2375" t="s">
        <v>139</v>
      </c>
      <c r="F175" s="2376" t="s">
        <v>1</v>
      </c>
      <c r="G175" s="2376" t="s">
        <v>2</v>
      </c>
      <c r="H175" s="2376" t="s">
        <v>3</v>
      </c>
      <c r="I175" s="2376" t="s">
        <v>4</v>
      </c>
      <c r="J175" s="77">
        <v>2012</v>
      </c>
      <c r="K175" s="77">
        <v>2013</v>
      </c>
    </row>
    <row r="176" spans="1:125" ht="17.25" customHeight="1">
      <c r="A176" s="78"/>
      <c r="C176" s="91" t="s">
        <v>171</v>
      </c>
      <c r="D176" s="92"/>
      <c r="E176" s="2375"/>
      <c r="F176" s="2376" t="s">
        <v>1</v>
      </c>
      <c r="G176" s="2376" t="s">
        <v>2</v>
      </c>
      <c r="H176" s="2376" t="s">
        <v>3</v>
      </c>
      <c r="I176" s="2376" t="s">
        <v>4</v>
      </c>
      <c r="J176" s="77" t="s">
        <v>5</v>
      </c>
      <c r="K176" s="77" t="s">
        <v>5</v>
      </c>
    </row>
    <row r="177" spans="1:30">
      <c r="A177" s="78"/>
      <c r="C177" s="78"/>
      <c r="D177" s="78"/>
      <c r="E177" s="87" t="s">
        <v>167</v>
      </c>
      <c r="J177" s="63"/>
      <c r="K177" s="63"/>
    </row>
    <row r="178" spans="1:30" s="49" customFormat="1">
      <c r="A178" s="83"/>
      <c r="B178" s="70"/>
      <c r="C178" s="84">
        <v>1</v>
      </c>
      <c r="D178" s="85"/>
      <c r="E178" s="86" t="s">
        <v>141</v>
      </c>
      <c r="F178" s="56">
        <v>10</v>
      </c>
      <c r="G178" s="56">
        <v>7</v>
      </c>
      <c r="H178" s="56">
        <v>14</v>
      </c>
      <c r="I178" s="56">
        <v>2</v>
      </c>
      <c r="J178" s="56">
        <v>2</v>
      </c>
      <c r="K178" s="56">
        <v>1</v>
      </c>
      <c r="L178" s="45"/>
      <c r="M178" s="53"/>
      <c r="N178" s="53"/>
      <c r="O178" s="53"/>
      <c r="P178" s="53"/>
      <c r="Q178" s="53"/>
      <c r="R178" s="53"/>
      <c r="S178" s="53"/>
      <c r="T178" s="53"/>
      <c r="U178" s="53"/>
      <c r="V178" s="53"/>
      <c r="W178" s="53"/>
      <c r="X178" s="53"/>
      <c r="Y178" s="53"/>
      <c r="Z178" s="53"/>
      <c r="AA178" s="53"/>
      <c r="AB178" s="53"/>
      <c r="AC178" s="53"/>
      <c r="AD178" s="53"/>
    </row>
    <row r="179" spans="1:30" s="49" customFormat="1">
      <c r="A179" s="83"/>
      <c r="B179" s="70"/>
      <c r="C179" s="84">
        <v>2</v>
      </c>
      <c r="D179" s="85"/>
      <c r="E179" s="86" t="s">
        <v>142</v>
      </c>
      <c r="F179" s="56">
        <v>19</v>
      </c>
      <c r="G179" s="56">
        <v>47</v>
      </c>
      <c r="H179" s="56">
        <v>34</v>
      </c>
      <c r="I179" s="56">
        <v>33</v>
      </c>
      <c r="J179" s="56">
        <v>20</v>
      </c>
      <c r="K179" s="56">
        <v>14</v>
      </c>
      <c r="L179" s="45"/>
      <c r="M179" s="53"/>
      <c r="N179" s="53"/>
      <c r="O179" s="53"/>
      <c r="P179" s="53"/>
      <c r="Q179" s="53"/>
      <c r="R179" s="53"/>
      <c r="S179" s="53"/>
      <c r="T179" s="53"/>
      <c r="U179" s="53"/>
      <c r="V179" s="53"/>
      <c r="W179" s="53"/>
      <c r="X179" s="53"/>
      <c r="Y179" s="53"/>
      <c r="Z179" s="53"/>
      <c r="AA179" s="53"/>
      <c r="AB179" s="53"/>
      <c r="AC179" s="53"/>
      <c r="AD179" s="53"/>
    </row>
    <row r="180" spans="1:30" s="49" customFormat="1">
      <c r="A180" s="83"/>
      <c r="B180" s="70"/>
      <c r="C180" s="84">
        <v>3</v>
      </c>
      <c r="D180" s="85"/>
      <c r="E180" s="86" t="s">
        <v>143</v>
      </c>
      <c r="F180" s="56">
        <v>52</v>
      </c>
      <c r="G180" s="56">
        <v>40</v>
      </c>
      <c r="H180" s="56">
        <v>49</v>
      </c>
      <c r="I180" s="56">
        <v>28</v>
      </c>
      <c r="J180" s="56">
        <v>46</v>
      </c>
      <c r="K180" s="56">
        <v>38</v>
      </c>
      <c r="L180" s="45"/>
      <c r="M180" s="53"/>
      <c r="N180" s="53"/>
      <c r="O180" s="53"/>
      <c r="P180" s="53"/>
      <c r="Q180" s="53"/>
      <c r="R180" s="53"/>
      <c r="S180" s="53"/>
      <c r="T180" s="53"/>
      <c r="U180" s="53"/>
      <c r="V180" s="53"/>
      <c r="W180" s="53"/>
      <c r="X180" s="53"/>
      <c r="Y180" s="53"/>
      <c r="Z180" s="53"/>
      <c r="AA180" s="53"/>
      <c r="AB180" s="53"/>
      <c r="AC180" s="53"/>
      <c r="AD180" s="53"/>
    </row>
    <row r="181" spans="1:30" s="49" customFormat="1" ht="17.25" customHeight="1">
      <c r="A181" s="83"/>
      <c r="B181" s="70"/>
      <c r="C181" s="84">
        <v>0</v>
      </c>
      <c r="D181" s="85"/>
      <c r="E181" s="86" t="s">
        <v>80</v>
      </c>
      <c r="F181" s="56">
        <v>18</v>
      </c>
      <c r="G181" s="56">
        <v>6</v>
      </c>
      <c r="H181" s="56">
        <v>4</v>
      </c>
      <c r="I181" s="56">
        <v>37</v>
      </c>
      <c r="J181" s="56">
        <v>31</v>
      </c>
      <c r="K181" s="56">
        <v>47</v>
      </c>
      <c r="L181" s="45"/>
      <c r="M181" s="53"/>
      <c r="N181" s="53"/>
      <c r="O181" s="53"/>
      <c r="P181" s="53"/>
      <c r="Q181" s="53"/>
      <c r="R181" s="53"/>
      <c r="S181" s="53"/>
      <c r="T181" s="53"/>
      <c r="U181" s="53"/>
      <c r="V181" s="53"/>
      <c r="W181" s="53"/>
      <c r="X181" s="53"/>
      <c r="Y181" s="53"/>
      <c r="Z181" s="53"/>
      <c r="AA181" s="53"/>
      <c r="AB181" s="53"/>
      <c r="AC181" s="53"/>
      <c r="AD181" s="53"/>
    </row>
    <row r="182" spans="1:30" s="49" customFormat="1">
      <c r="A182" s="83"/>
      <c r="B182" s="70"/>
      <c r="C182" s="84"/>
      <c r="D182" s="85"/>
      <c r="E182" s="86" t="s">
        <v>144</v>
      </c>
      <c r="F182" s="56">
        <v>100</v>
      </c>
      <c r="G182" s="56">
        <v>100</v>
      </c>
      <c r="H182" s="56">
        <v>100</v>
      </c>
      <c r="I182" s="56">
        <v>100</v>
      </c>
      <c r="J182" s="56">
        <v>100</v>
      </c>
      <c r="K182" s="56">
        <v>100</v>
      </c>
      <c r="L182" s="45"/>
      <c r="M182" s="53"/>
      <c r="N182" s="53"/>
      <c r="O182" s="53"/>
      <c r="P182" s="53"/>
      <c r="Q182" s="53"/>
      <c r="R182" s="53"/>
      <c r="S182" s="53"/>
      <c r="T182" s="53"/>
      <c r="U182" s="53"/>
      <c r="V182" s="53"/>
      <c r="W182" s="53"/>
      <c r="X182" s="53"/>
      <c r="Y182" s="53"/>
      <c r="Z182" s="53"/>
      <c r="AA182" s="53"/>
      <c r="AB182" s="53"/>
      <c r="AC182" s="53"/>
      <c r="AD182" s="53"/>
    </row>
    <row r="183" spans="1:30">
      <c r="A183" s="78"/>
      <c r="C183" s="84"/>
      <c r="D183" s="78"/>
      <c r="E183" s="87" t="s">
        <v>168</v>
      </c>
      <c r="F183" s="60" t="s">
        <v>153</v>
      </c>
      <c r="G183" s="60" t="s">
        <v>153</v>
      </c>
      <c r="H183" s="60" t="s">
        <v>153</v>
      </c>
      <c r="I183" s="60" t="s">
        <v>153</v>
      </c>
      <c r="J183" s="60"/>
      <c r="K183" s="60"/>
    </row>
    <row r="184" spans="1:30" s="49" customFormat="1">
      <c r="A184" s="83"/>
      <c r="B184" s="70"/>
      <c r="C184" s="84">
        <v>1</v>
      </c>
      <c r="D184" s="85"/>
      <c r="E184" s="86" t="s">
        <v>141</v>
      </c>
      <c r="F184" s="56">
        <v>24</v>
      </c>
      <c r="G184" s="56">
        <v>7</v>
      </c>
      <c r="H184" s="56">
        <v>6</v>
      </c>
      <c r="I184" s="56">
        <v>8</v>
      </c>
      <c r="J184" s="56">
        <v>9</v>
      </c>
      <c r="K184" s="56">
        <v>9</v>
      </c>
      <c r="L184" s="45"/>
      <c r="M184" s="53"/>
      <c r="N184" s="53"/>
      <c r="O184" s="53"/>
      <c r="P184" s="53"/>
      <c r="Q184" s="53"/>
      <c r="R184" s="53"/>
      <c r="S184" s="53"/>
      <c r="T184" s="53"/>
      <c r="U184" s="53"/>
      <c r="V184" s="53"/>
      <c r="W184" s="53"/>
      <c r="X184" s="53"/>
      <c r="Y184" s="53"/>
      <c r="Z184" s="53"/>
      <c r="AA184" s="53"/>
      <c r="AB184" s="53"/>
      <c r="AC184" s="53"/>
      <c r="AD184" s="53"/>
    </row>
    <row r="185" spans="1:30" s="49" customFormat="1">
      <c r="A185" s="83"/>
      <c r="B185" s="70"/>
      <c r="C185" s="84">
        <v>2</v>
      </c>
      <c r="D185" s="85"/>
      <c r="E185" s="86" t="s">
        <v>142</v>
      </c>
      <c r="F185" s="56">
        <v>27</v>
      </c>
      <c r="G185" s="56">
        <v>43</v>
      </c>
      <c r="H185" s="56">
        <v>32</v>
      </c>
      <c r="I185" s="56">
        <v>59</v>
      </c>
      <c r="J185" s="56">
        <v>36</v>
      </c>
      <c r="K185" s="56">
        <v>27</v>
      </c>
      <c r="L185" s="45"/>
      <c r="M185" s="53"/>
      <c r="N185" s="53"/>
      <c r="O185" s="53"/>
      <c r="P185" s="53"/>
      <c r="Q185" s="53"/>
      <c r="R185" s="53"/>
      <c r="S185" s="53"/>
      <c r="T185" s="53"/>
      <c r="U185" s="53"/>
      <c r="V185" s="53"/>
      <c r="W185" s="53"/>
      <c r="X185" s="53"/>
      <c r="Y185" s="53"/>
      <c r="Z185" s="53"/>
      <c r="AA185" s="53"/>
      <c r="AB185" s="53"/>
      <c r="AC185" s="53"/>
      <c r="AD185" s="53"/>
    </row>
    <row r="186" spans="1:30" s="49" customFormat="1" ht="17.25" customHeight="1">
      <c r="A186" s="83"/>
      <c r="B186" s="70"/>
      <c r="C186" s="84">
        <v>3</v>
      </c>
      <c r="D186" s="85"/>
      <c r="E186" s="86" t="s">
        <v>143</v>
      </c>
      <c r="F186" s="56">
        <v>37</v>
      </c>
      <c r="G186" s="56">
        <v>44</v>
      </c>
      <c r="H186" s="56">
        <v>61</v>
      </c>
      <c r="I186" s="56">
        <v>23</v>
      </c>
      <c r="J186" s="56">
        <v>40</v>
      </c>
      <c r="K186" s="56">
        <v>49</v>
      </c>
      <c r="L186" s="45"/>
      <c r="M186" s="53"/>
      <c r="N186" s="53"/>
      <c r="O186" s="53"/>
      <c r="P186" s="53"/>
      <c r="Q186" s="53"/>
      <c r="R186" s="53"/>
      <c r="S186" s="53"/>
      <c r="T186" s="53"/>
      <c r="U186" s="53"/>
      <c r="V186" s="53"/>
      <c r="W186" s="53"/>
      <c r="X186" s="53"/>
      <c r="Y186" s="53"/>
      <c r="Z186" s="53"/>
      <c r="AA186" s="53"/>
      <c r="AB186" s="53"/>
      <c r="AC186" s="53"/>
      <c r="AD186" s="53"/>
    </row>
    <row r="187" spans="1:30" s="49" customFormat="1">
      <c r="A187" s="83"/>
      <c r="B187" s="70"/>
      <c r="C187" s="84">
        <v>0</v>
      </c>
      <c r="D187" s="85"/>
      <c r="E187" s="86" t="s">
        <v>80</v>
      </c>
      <c r="F187" s="56">
        <v>13</v>
      </c>
      <c r="G187" s="56">
        <v>6</v>
      </c>
      <c r="H187" s="56">
        <v>2</v>
      </c>
      <c r="I187" s="56">
        <v>10</v>
      </c>
      <c r="J187" s="56">
        <v>15</v>
      </c>
      <c r="K187" s="56">
        <v>15</v>
      </c>
      <c r="L187" s="45"/>
      <c r="M187" s="53"/>
      <c r="N187" s="53"/>
      <c r="O187" s="53"/>
      <c r="P187" s="53"/>
      <c r="Q187" s="53"/>
      <c r="R187" s="53"/>
      <c r="S187" s="53"/>
      <c r="T187" s="53"/>
      <c r="U187" s="53"/>
      <c r="V187" s="53"/>
      <c r="W187" s="53"/>
      <c r="X187" s="53"/>
      <c r="Y187" s="53"/>
      <c r="Z187" s="53"/>
      <c r="AA187" s="53"/>
      <c r="AB187" s="53"/>
      <c r="AC187" s="53"/>
      <c r="AD187" s="53"/>
    </row>
    <row r="188" spans="1:30" s="49" customFormat="1" ht="17.25" customHeight="1">
      <c r="A188" s="83"/>
      <c r="B188" s="70"/>
      <c r="C188" s="84"/>
      <c r="D188" s="85"/>
      <c r="E188" s="86" t="s">
        <v>144</v>
      </c>
      <c r="F188" s="56">
        <v>100</v>
      </c>
      <c r="G188" s="56">
        <v>100</v>
      </c>
      <c r="H188" s="56">
        <v>100</v>
      </c>
      <c r="I188" s="56">
        <v>100</v>
      </c>
      <c r="J188" s="56">
        <v>100</v>
      </c>
      <c r="K188" s="56">
        <v>100</v>
      </c>
      <c r="L188" s="45"/>
      <c r="M188" s="53"/>
      <c r="N188" s="53"/>
      <c r="O188" s="53"/>
      <c r="P188" s="53"/>
      <c r="Q188" s="53"/>
      <c r="R188" s="53"/>
      <c r="S188" s="53"/>
      <c r="T188" s="53"/>
      <c r="U188" s="53"/>
      <c r="V188" s="53"/>
      <c r="W188" s="53"/>
      <c r="X188" s="53"/>
      <c r="Y188" s="53"/>
      <c r="Z188" s="53"/>
      <c r="AA188" s="53"/>
      <c r="AB188" s="53"/>
      <c r="AC188" s="53"/>
      <c r="AD188" s="53"/>
    </row>
    <row r="189" spans="1:30" ht="17.25" customHeight="1">
      <c r="A189" s="78"/>
      <c r="C189" s="84"/>
      <c r="D189" s="78"/>
      <c r="E189" s="87" t="s">
        <v>169</v>
      </c>
      <c r="F189" s="60" t="s">
        <v>153</v>
      </c>
      <c r="G189" s="60" t="s">
        <v>153</v>
      </c>
      <c r="H189" s="60" t="s">
        <v>153</v>
      </c>
      <c r="I189" s="60" t="s">
        <v>153</v>
      </c>
      <c r="J189" s="60"/>
      <c r="K189" s="60"/>
    </row>
    <row r="190" spans="1:30" s="49" customFormat="1">
      <c r="A190" s="83"/>
      <c r="B190" s="70"/>
      <c r="C190" s="84">
        <v>1</v>
      </c>
      <c r="D190" s="85"/>
      <c r="E190" s="86" t="s">
        <v>141</v>
      </c>
      <c r="F190" s="56">
        <v>16</v>
      </c>
      <c r="G190" s="56">
        <v>8</v>
      </c>
      <c r="H190" s="56">
        <v>4</v>
      </c>
      <c r="I190" s="56">
        <v>5</v>
      </c>
      <c r="J190" s="56">
        <v>3</v>
      </c>
      <c r="K190" s="56">
        <v>2</v>
      </c>
      <c r="L190" s="45"/>
      <c r="M190" s="53"/>
      <c r="N190" s="53"/>
      <c r="O190" s="53"/>
      <c r="P190" s="53"/>
      <c r="Q190" s="53"/>
      <c r="R190" s="53"/>
      <c r="S190" s="53"/>
      <c r="T190" s="53"/>
      <c r="U190" s="53"/>
      <c r="V190" s="53"/>
      <c r="W190" s="53"/>
      <c r="X190" s="53"/>
      <c r="Y190" s="53"/>
      <c r="Z190" s="53"/>
      <c r="AA190" s="53"/>
      <c r="AB190" s="53"/>
      <c r="AC190" s="53"/>
      <c r="AD190" s="53"/>
    </row>
    <row r="191" spans="1:30" s="49" customFormat="1">
      <c r="A191" s="83"/>
      <c r="B191" s="70"/>
      <c r="C191" s="84">
        <v>2</v>
      </c>
      <c r="D191" s="85"/>
      <c r="E191" s="86" t="s">
        <v>142</v>
      </c>
      <c r="F191" s="56">
        <v>28</v>
      </c>
      <c r="G191" s="56">
        <v>50</v>
      </c>
      <c r="H191" s="56">
        <v>33</v>
      </c>
      <c r="I191" s="56">
        <v>61</v>
      </c>
      <c r="J191" s="56">
        <v>33</v>
      </c>
      <c r="K191" s="56">
        <v>25</v>
      </c>
      <c r="L191" s="45"/>
      <c r="M191" s="53"/>
      <c r="N191" s="53"/>
      <c r="O191" s="53"/>
      <c r="P191" s="53"/>
      <c r="Q191" s="53"/>
      <c r="R191" s="53"/>
      <c r="S191" s="53"/>
      <c r="T191" s="53"/>
      <c r="U191" s="53"/>
      <c r="V191" s="53"/>
      <c r="W191" s="53"/>
      <c r="X191" s="53"/>
      <c r="Y191" s="53"/>
      <c r="Z191" s="53"/>
      <c r="AA191" s="53"/>
      <c r="AB191" s="53"/>
      <c r="AC191" s="53"/>
      <c r="AD191" s="53"/>
    </row>
    <row r="192" spans="1:30" s="49" customFormat="1" ht="17.25" customHeight="1">
      <c r="A192" s="83"/>
      <c r="B192" s="70"/>
      <c r="C192" s="84">
        <v>3</v>
      </c>
      <c r="D192" s="85"/>
      <c r="E192" s="86" t="s">
        <v>143</v>
      </c>
      <c r="F192" s="56">
        <v>49</v>
      </c>
      <c r="G192" s="56">
        <v>37</v>
      </c>
      <c r="H192" s="56">
        <v>62</v>
      </c>
      <c r="I192" s="56">
        <v>30</v>
      </c>
      <c r="J192" s="56">
        <v>56</v>
      </c>
      <c r="K192" s="56">
        <v>64</v>
      </c>
      <c r="L192" s="45"/>
      <c r="M192" s="53"/>
      <c r="N192" s="53"/>
      <c r="O192" s="53"/>
      <c r="P192" s="53"/>
      <c r="Q192" s="53"/>
      <c r="R192" s="53"/>
      <c r="S192" s="53"/>
      <c r="T192" s="53"/>
      <c r="U192" s="53"/>
      <c r="V192" s="53"/>
      <c r="W192" s="53"/>
      <c r="X192" s="53"/>
      <c r="Y192" s="53"/>
      <c r="Z192" s="53"/>
      <c r="AA192" s="53"/>
      <c r="AB192" s="53"/>
      <c r="AC192" s="53"/>
      <c r="AD192" s="53"/>
    </row>
    <row r="193" spans="1:125" s="49" customFormat="1">
      <c r="A193" s="83"/>
      <c r="B193" s="70"/>
      <c r="C193" s="84">
        <v>0</v>
      </c>
      <c r="D193" s="85"/>
      <c r="E193" s="86" t="s">
        <v>80</v>
      </c>
      <c r="F193" s="56">
        <v>8</v>
      </c>
      <c r="G193" s="56">
        <v>5</v>
      </c>
      <c r="H193" s="56">
        <v>2</v>
      </c>
      <c r="I193" s="56">
        <v>5</v>
      </c>
      <c r="J193" s="56">
        <v>7</v>
      </c>
      <c r="K193" s="56">
        <v>10</v>
      </c>
      <c r="L193" s="45"/>
      <c r="M193" s="53"/>
      <c r="N193" s="53"/>
      <c r="O193" s="53"/>
      <c r="P193" s="53"/>
      <c r="Q193" s="53"/>
      <c r="R193" s="53"/>
      <c r="S193" s="53"/>
      <c r="T193" s="53"/>
      <c r="U193" s="53"/>
      <c r="V193" s="53"/>
      <c r="W193" s="53"/>
      <c r="X193" s="53"/>
      <c r="Y193" s="53"/>
      <c r="Z193" s="53"/>
      <c r="AA193" s="53"/>
      <c r="AB193" s="53"/>
      <c r="AC193" s="53"/>
      <c r="AD193" s="53"/>
    </row>
    <row r="194" spans="1:125" s="49" customFormat="1">
      <c r="A194" s="83"/>
      <c r="B194" s="70"/>
      <c r="C194" s="84"/>
      <c r="D194" s="85"/>
      <c r="E194" s="86" t="s">
        <v>144</v>
      </c>
      <c r="F194" s="56">
        <v>100</v>
      </c>
      <c r="G194" s="56">
        <v>100</v>
      </c>
      <c r="H194" s="56">
        <v>2</v>
      </c>
      <c r="I194" s="56">
        <v>5</v>
      </c>
      <c r="J194" s="56">
        <v>7</v>
      </c>
      <c r="K194" s="56">
        <v>100</v>
      </c>
      <c r="L194" s="45"/>
      <c r="M194" s="53"/>
      <c r="N194" s="53"/>
      <c r="O194" s="53"/>
      <c r="P194" s="53"/>
      <c r="Q194" s="53"/>
      <c r="R194" s="53"/>
      <c r="S194" s="53"/>
      <c r="T194" s="53"/>
      <c r="U194" s="53"/>
      <c r="V194" s="53"/>
      <c r="W194" s="53"/>
      <c r="X194" s="53"/>
      <c r="Y194" s="53"/>
      <c r="Z194" s="53"/>
      <c r="AA194" s="53"/>
      <c r="AB194" s="53"/>
      <c r="AC194" s="53"/>
      <c r="AD194" s="53"/>
    </row>
    <row r="195" spans="1:125" ht="4.5" customHeight="1">
      <c r="A195" s="78"/>
      <c r="B195" s="70"/>
      <c r="C195" s="78"/>
      <c r="D195" s="78"/>
      <c r="E195" s="74"/>
      <c r="F195" s="74"/>
      <c r="G195" s="74"/>
      <c r="H195" s="74"/>
      <c r="I195" s="74"/>
      <c r="J195" s="88"/>
      <c r="K195" s="88"/>
      <c r="L195" s="45"/>
      <c r="M195" s="53"/>
      <c r="N195" s="53"/>
      <c r="O195" s="53"/>
      <c r="P195" s="61"/>
      <c r="Q195" s="53"/>
      <c r="R195" s="53"/>
      <c r="S195" s="53"/>
      <c r="T195" s="53"/>
      <c r="U195" s="53"/>
      <c r="V195" s="53"/>
      <c r="W195" s="61"/>
      <c r="X195" s="53"/>
      <c r="Y195" s="53"/>
      <c r="Z195" s="53"/>
      <c r="AA195" s="53"/>
      <c r="AB195" s="53"/>
      <c r="AC195" s="53"/>
      <c r="AD195" s="61"/>
      <c r="AE195" s="49"/>
      <c r="AF195" s="49"/>
      <c r="AG195" s="49"/>
      <c r="AH195" s="49"/>
      <c r="AI195" s="49"/>
      <c r="AJ195" s="49"/>
      <c r="AK195" s="50"/>
      <c r="AL195" s="49"/>
      <c r="AM195" s="49"/>
      <c r="AN195" s="49"/>
      <c r="AO195" s="49"/>
      <c r="AP195" s="49"/>
      <c r="AQ195" s="49"/>
      <c r="AR195" s="50"/>
      <c r="AS195" s="49"/>
      <c r="AT195" s="49"/>
      <c r="AU195" s="49"/>
      <c r="AV195" s="49"/>
      <c r="AW195" s="49"/>
      <c r="AX195" s="49"/>
      <c r="AY195" s="50"/>
      <c r="AZ195" s="49"/>
      <c r="BA195" s="49"/>
      <c r="BB195" s="49"/>
      <c r="BC195" s="49"/>
      <c r="BD195" s="49"/>
      <c r="BE195" s="49"/>
      <c r="BF195" s="50"/>
      <c r="BG195" s="49"/>
      <c r="BH195" s="49"/>
      <c r="BI195" s="49"/>
      <c r="BJ195" s="49"/>
      <c r="BK195" s="49"/>
      <c r="BL195" s="49"/>
      <c r="BM195" s="50"/>
      <c r="BN195" s="49"/>
      <c r="BO195" s="49"/>
      <c r="BP195" s="49"/>
      <c r="BQ195" s="49"/>
      <c r="BR195" s="49"/>
      <c r="BS195" s="49"/>
      <c r="BT195" s="50"/>
      <c r="BU195" s="49"/>
      <c r="BV195" s="49"/>
      <c r="BW195" s="49"/>
      <c r="BX195" s="49"/>
      <c r="BY195" s="49"/>
      <c r="BZ195" s="49"/>
      <c r="CA195" s="50"/>
      <c r="CB195" s="49"/>
      <c r="CC195" s="49"/>
      <c r="CD195" s="49"/>
      <c r="CE195" s="49"/>
      <c r="CF195" s="49"/>
      <c r="CG195" s="49"/>
      <c r="CH195" s="50"/>
      <c r="CI195" s="49"/>
      <c r="CJ195" s="49"/>
      <c r="CK195" s="49"/>
      <c r="CL195" s="49"/>
      <c r="CM195" s="49"/>
      <c r="CN195" s="49"/>
      <c r="CO195" s="50"/>
      <c r="CP195" s="49"/>
      <c r="CQ195" s="49"/>
      <c r="CR195" s="49"/>
      <c r="CS195" s="49"/>
      <c r="CT195" s="49"/>
      <c r="CU195" s="49"/>
      <c r="CV195" s="50"/>
      <c r="CW195" s="49"/>
      <c r="CX195" s="49"/>
      <c r="CY195" s="49"/>
      <c r="CZ195" s="49"/>
      <c r="DA195" s="49"/>
      <c r="DB195" s="49"/>
      <c r="DC195" s="50"/>
      <c r="DD195" s="49"/>
      <c r="DE195" s="49"/>
      <c r="DF195" s="49"/>
      <c r="DG195" s="49"/>
      <c r="DH195" s="49"/>
      <c r="DI195" s="49"/>
      <c r="DJ195" s="50"/>
      <c r="DK195" s="49"/>
      <c r="DL195" s="49"/>
      <c r="DM195" s="49"/>
      <c r="DN195" s="49"/>
      <c r="DO195" s="49"/>
      <c r="DP195" s="49"/>
      <c r="DQ195" s="50"/>
      <c r="DR195" s="49"/>
      <c r="DS195" s="49"/>
      <c r="DT195" s="49"/>
      <c r="DU195" s="49"/>
    </row>
    <row r="196" spans="1:125">
      <c r="A196" s="78"/>
      <c r="C196" s="78"/>
      <c r="D196" s="78"/>
      <c r="J196" s="63"/>
      <c r="K196" s="63"/>
    </row>
    <row r="197" spans="1:125" ht="33" customHeight="1">
      <c r="D197" s="63"/>
      <c r="E197" s="2379" t="s">
        <v>172</v>
      </c>
      <c r="F197" s="2380"/>
      <c r="G197" s="2380"/>
      <c r="H197" s="2380"/>
      <c r="I197" s="2380"/>
      <c r="J197" s="2380"/>
      <c r="K197" s="2380"/>
    </row>
    <row r="198" spans="1:125" ht="5.0999999999999996" customHeight="1">
      <c r="C198" s="71"/>
      <c r="D198" s="72"/>
      <c r="E198" s="73"/>
      <c r="J198" s="63"/>
      <c r="K198" s="63"/>
    </row>
    <row r="199" spans="1:125" ht="15.75" customHeight="1">
      <c r="A199" s="78"/>
      <c r="C199" s="78"/>
      <c r="D199" s="90"/>
      <c r="E199" s="2375" t="s">
        <v>139</v>
      </c>
      <c r="F199" s="2376" t="s">
        <v>1</v>
      </c>
      <c r="G199" s="2376" t="s">
        <v>2</v>
      </c>
      <c r="H199" s="2376" t="s">
        <v>3</v>
      </c>
      <c r="I199" s="2376" t="s">
        <v>4</v>
      </c>
      <c r="J199" s="77">
        <v>2012</v>
      </c>
      <c r="K199" s="77">
        <v>2013</v>
      </c>
    </row>
    <row r="200" spans="1:125" ht="17.25" customHeight="1">
      <c r="A200" s="78"/>
      <c r="C200" s="91">
        <v>5</v>
      </c>
      <c r="D200" s="92"/>
      <c r="E200" s="2375"/>
      <c r="F200" s="2376" t="s">
        <v>1</v>
      </c>
      <c r="G200" s="2376" t="s">
        <v>2</v>
      </c>
      <c r="H200" s="2376" t="s">
        <v>3</v>
      </c>
      <c r="I200" s="2376" t="s">
        <v>4</v>
      </c>
      <c r="J200" s="77" t="s">
        <v>5</v>
      </c>
      <c r="K200" s="77" t="s">
        <v>5</v>
      </c>
    </row>
    <row r="201" spans="1:125">
      <c r="A201" s="78"/>
      <c r="C201" s="78"/>
      <c r="D201" s="78"/>
      <c r="E201" s="87" t="s">
        <v>173</v>
      </c>
      <c r="J201" s="63"/>
      <c r="K201" s="63"/>
    </row>
    <row r="202" spans="1:125" s="49" customFormat="1">
      <c r="A202" s="83"/>
      <c r="B202" s="70"/>
      <c r="C202" s="84">
        <v>1</v>
      </c>
      <c r="D202" s="85"/>
      <c r="E202" s="86" t="s">
        <v>141</v>
      </c>
      <c r="F202" s="56">
        <v>4571</v>
      </c>
      <c r="G202" s="56">
        <v>3129</v>
      </c>
      <c r="H202" s="56">
        <v>1303</v>
      </c>
      <c r="I202" s="56"/>
      <c r="J202" s="56"/>
      <c r="K202" s="56" t="s">
        <v>153</v>
      </c>
      <c r="L202" s="45"/>
      <c r="M202" s="53"/>
      <c r="N202" s="53"/>
      <c r="O202" s="53"/>
      <c r="P202" s="53"/>
      <c r="Q202" s="53"/>
      <c r="R202" s="53"/>
      <c r="S202" s="53"/>
      <c r="T202" s="53"/>
      <c r="U202" s="53"/>
      <c r="V202" s="53"/>
      <c r="W202" s="53"/>
      <c r="X202" s="53"/>
      <c r="Y202" s="53"/>
      <c r="Z202" s="53"/>
      <c r="AA202" s="53"/>
      <c r="AB202" s="53"/>
      <c r="AC202" s="53"/>
      <c r="AD202" s="53"/>
    </row>
    <row r="203" spans="1:125" s="49" customFormat="1">
      <c r="A203" s="83"/>
      <c r="B203" s="70"/>
      <c r="C203" s="84">
        <v>2</v>
      </c>
      <c r="D203" s="85"/>
      <c r="E203" s="86" t="s">
        <v>142</v>
      </c>
      <c r="F203" s="56">
        <v>8534</v>
      </c>
      <c r="G203" s="56">
        <v>17885</v>
      </c>
      <c r="H203" s="56">
        <v>10057</v>
      </c>
      <c r="I203" s="56"/>
      <c r="J203" s="56"/>
      <c r="K203" s="56" t="s">
        <v>153</v>
      </c>
      <c r="L203" s="45"/>
      <c r="M203" s="53"/>
      <c r="N203" s="53"/>
      <c r="O203" s="53"/>
      <c r="P203" s="53"/>
      <c r="Q203" s="53"/>
      <c r="R203" s="53"/>
      <c r="S203" s="53"/>
      <c r="T203" s="53"/>
      <c r="U203" s="53"/>
      <c r="V203" s="53"/>
      <c r="W203" s="53"/>
      <c r="X203" s="53"/>
      <c r="Y203" s="53"/>
      <c r="Z203" s="53"/>
      <c r="AA203" s="53"/>
      <c r="AB203" s="53"/>
      <c r="AC203" s="53"/>
      <c r="AD203" s="53"/>
    </row>
    <row r="204" spans="1:125" s="49" customFormat="1" ht="17.25" customHeight="1">
      <c r="A204" s="83"/>
      <c r="B204" s="70"/>
      <c r="C204" s="84">
        <v>3</v>
      </c>
      <c r="D204" s="85"/>
      <c r="E204" s="86" t="s">
        <v>143</v>
      </c>
      <c r="F204" s="56">
        <v>24350</v>
      </c>
      <c r="G204" s="56">
        <v>22983</v>
      </c>
      <c r="H204" s="56">
        <v>26907</v>
      </c>
      <c r="I204" s="56"/>
      <c r="J204" s="56"/>
      <c r="K204" s="56" t="s">
        <v>153</v>
      </c>
      <c r="L204" s="45"/>
      <c r="M204" s="53"/>
      <c r="N204" s="53"/>
      <c r="O204" s="53"/>
      <c r="P204" s="53"/>
      <c r="Q204" s="53"/>
      <c r="R204" s="53"/>
      <c r="S204" s="53"/>
      <c r="T204" s="53"/>
      <c r="U204" s="53"/>
      <c r="V204" s="53"/>
      <c r="W204" s="53"/>
      <c r="X204" s="53"/>
      <c r="Y204" s="53"/>
      <c r="Z204" s="53"/>
      <c r="AA204" s="53"/>
      <c r="AB204" s="53"/>
      <c r="AC204" s="53"/>
      <c r="AD204" s="53"/>
    </row>
    <row r="205" spans="1:125" s="49" customFormat="1">
      <c r="A205" s="83"/>
      <c r="B205" s="70"/>
      <c r="C205" s="84">
        <v>0</v>
      </c>
      <c r="D205" s="85"/>
      <c r="E205" s="86" t="s">
        <v>80</v>
      </c>
      <c r="F205" s="56">
        <v>8129</v>
      </c>
      <c r="G205" s="56">
        <v>2799</v>
      </c>
      <c r="H205" s="56">
        <v>7826</v>
      </c>
      <c r="I205" s="56">
        <v>0</v>
      </c>
      <c r="J205" s="56">
        <v>45225</v>
      </c>
      <c r="K205" s="56">
        <v>58404</v>
      </c>
      <c r="L205" s="45"/>
      <c r="M205" s="53"/>
      <c r="N205" s="53"/>
      <c r="O205" s="53"/>
      <c r="P205" s="53"/>
      <c r="Q205" s="53"/>
      <c r="R205" s="53"/>
      <c r="S205" s="53"/>
      <c r="T205" s="53"/>
      <c r="U205" s="53"/>
      <c r="V205" s="53"/>
      <c r="W205" s="53"/>
      <c r="X205" s="53"/>
      <c r="Y205" s="53"/>
      <c r="Z205" s="53"/>
      <c r="AA205" s="53"/>
      <c r="AB205" s="53"/>
      <c r="AC205" s="53"/>
      <c r="AD205" s="53"/>
    </row>
    <row r="206" spans="1:125" s="49" customFormat="1">
      <c r="A206" s="83"/>
      <c r="B206" s="70"/>
      <c r="C206" s="84"/>
      <c r="D206" s="85"/>
      <c r="E206" s="86" t="s">
        <v>144</v>
      </c>
      <c r="F206" s="56">
        <v>45584</v>
      </c>
      <c r="G206" s="56">
        <v>46796</v>
      </c>
      <c r="H206" s="56">
        <v>46093</v>
      </c>
      <c r="I206" s="56">
        <v>43036</v>
      </c>
      <c r="J206" s="56">
        <v>45225</v>
      </c>
      <c r="K206" s="56">
        <v>58404</v>
      </c>
      <c r="L206" s="45"/>
      <c r="M206" s="53"/>
      <c r="N206" s="53"/>
      <c r="O206" s="53"/>
      <c r="P206" s="53"/>
      <c r="Q206" s="53"/>
      <c r="R206" s="53"/>
      <c r="S206" s="53"/>
      <c r="T206" s="53"/>
      <c r="U206" s="53"/>
      <c r="V206" s="53"/>
      <c r="W206" s="53"/>
      <c r="X206" s="53"/>
      <c r="Y206" s="53"/>
      <c r="Z206" s="53"/>
      <c r="AA206" s="53"/>
      <c r="AB206" s="53"/>
      <c r="AC206" s="53"/>
      <c r="AD206" s="53"/>
    </row>
    <row r="207" spans="1:125" s="49" customFormat="1">
      <c r="A207" s="83"/>
      <c r="B207" s="70"/>
      <c r="C207" s="84"/>
      <c r="D207" s="83"/>
      <c r="E207" s="87" t="s">
        <v>174</v>
      </c>
      <c r="F207" s="60" t="s">
        <v>153</v>
      </c>
      <c r="G207" s="60" t="s">
        <v>153</v>
      </c>
      <c r="H207" s="60" t="s">
        <v>153</v>
      </c>
      <c r="I207" s="60" t="s">
        <v>153</v>
      </c>
      <c r="J207" s="60"/>
      <c r="K207" s="60"/>
      <c r="L207" s="45"/>
      <c r="M207" s="53"/>
      <c r="N207" s="53"/>
      <c r="O207" s="53"/>
      <c r="P207" s="53"/>
      <c r="Q207" s="53"/>
      <c r="R207" s="53"/>
      <c r="S207" s="53"/>
      <c r="T207" s="53"/>
      <c r="U207" s="53"/>
      <c r="V207" s="53"/>
      <c r="W207" s="53"/>
      <c r="X207" s="53"/>
      <c r="Y207" s="53"/>
      <c r="Z207" s="53"/>
      <c r="AA207" s="53"/>
      <c r="AB207" s="53"/>
      <c r="AC207" s="53"/>
      <c r="AD207" s="53"/>
    </row>
    <row r="208" spans="1:125" s="49" customFormat="1">
      <c r="A208" s="83"/>
      <c r="B208" s="70"/>
      <c r="C208" s="84">
        <v>1</v>
      </c>
      <c r="D208" s="85"/>
      <c r="E208" s="86" t="s">
        <v>141</v>
      </c>
      <c r="F208" s="56">
        <v>12209</v>
      </c>
      <c r="G208" s="56">
        <v>3774</v>
      </c>
      <c r="H208" s="56">
        <v>3537</v>
      </c>
      <c r="I208" s="56">
        <v>4299</v>
      </c>
      <c r="J208" s="56">
        <v>4397</v>
      </c>
      <c r="K208" s="56">
        <v>5288</v>
      </c>
      <c r="L208" s="45"/>
      <c r="M208" s="53"/>
      <c r="N208" s="53"/>
      <c r="O208" s="53"/>
      <c r="P208" s="53"/>
      <c r="Q208" s="53"/>
      <c r="R208" s="53"/>
      <c r="S208" s="53"/>
      <c r="T208" s="53"/>
      <c r="U208" s="53"/>
      <c r="V208" s="53"/>
      <c r="W208" s="53"/>
      <c r="X208" s="53"/>
      <c r="Y208" s="53"/>
      <c r="Z208" s="53"/>
      <c r="AA208" s="53"/>
      <c r="AB208" s="53"/>
      <c r="AC208" s="53"/>
      <c r="AD208" s="53"/>
    </row>
    <row r="209" spans="1:125" s="49" customFormat="1">
      <c r="A209" s="83"/>
      <c r="B209" s="70"/>
      <c r="C209" s="84">
        <v>2</v>
      </c>
      <c r="D209" s="85"/>
      <c r="E209" s="86" t="s">
        <v>142</v>
      </c>
      <c r="F209" s="56">
        <v>14003</v>
      </c>
      <c r="G209" s="56">
        <v>21551</v>
      </c>
      <c r="H209" s="56">
        <v>10612</v>
      </c>
      <c r="I209" s="56">
        <v>26120</v>
      </c>
      <c r="J209" s="56">
        <v>17702</v>
      </c>
      <c r="K209" s="56">
        <v>16417</v>
      </c>
      <c r="L209" s="45"/>
      <c r="M209" s="53"/>
      <c r="N209" s="53"/>
      <c r="O209" s="53"/>
      <c r="P209" s="53"/>
      <c r="Q209" s="53"/>
      <c r="R209" s="53"/>
      <c r="S209" s="53"/>
      <c r="T209" s="53"/>
      <c r="U209" s="53"/>
      <c r="V209" s="53"/>
      <c r="W209" s="53"/>
      <c r="X209" s="53"/>
      <c r="Y209" s="53"/>
      <c r="Z209" s="53"/>
      <c r="AA209" s="53"/>
      <c r="AB209" s="53"/>
      <c r="AC209" s="53"/>
      <c r="AD209" s="53"/>
    </row>
    <row r="210" spans="1:125" s="49" customFormat="1" ht="17.25" customHeight="1">
      <c r="A210" s="83"/>
      <c r="B210" s="70"/>
      <c r="C210" s="84">
        <v>3</v>
      </c>
      <c r="D210" s="85"/>
      <c r="E210" s="86" t="s">
        <v>143</v>
      </c>
      <c r="F210" s="56">
        <v>13758</v>
      </c>
      <c r="G210" s="56">
        <v>18391</v>
      </c>
      <c r="H210" s="56">
        <v>24065</v>
      </c>
      <c r="I210" s="56">
        <v>8351</v>
      </c>
      <c r="J210" s="56">
        <v>16598</v>
      </c>
      <c r="K210" s="56">
        <v>27680</v>
      </c>
      <c r="L210" s="45"/>
      <c r="M210" s="53"/>
      <c r="N210" s="53"/>
      <c r="O210" s="53"/>
      <c r="P210" s="53"/>
      <c r="Q210" s="53"/>
      <c r="R210" s="53"/>
      <c r="S210" s="53"/>
      <c r="T210" s="53"/>
      <c r="U210" s="53"/>
      <c r="V210" s="53"/>
      <c r="W210" s="53"/>
      <c r="X210" s="53"/>
      <c r="Y210" s="53"/>
      <c r="Z210" s="53"/>
      <c r="AA210" s="53"/>
      <c r="AB210" s="53"/>
      <c r="AC210" s="53"/>
      <c r="AD210" s="53"/>
    </row>
    <row r="211" spans="1:125" s="49" customFormat="1">
      <c r="A211" s="83"/>
      <c r="B211" s="70"/>
      <c r="C211" s="84">
        <v>0</v>
      </c>
      <c r="D211" s="85"/>
      <c r="E211" s="86" t="s">
        <v>80</v>
      </c>
      <c r="F211" s="56">
        <v>5614</v>
      </c>
      <c r="G211" s="56">
        <v>3080</v>
      </c>
      <c r="H211" s="56">
        <v>7879</v>
      </c>
      <c r="I211" s="56">
        <v>4266</v>
      </c>
      <c r="J211" s="56">
        <v>6528</v>
      </c>
      <c r="K211" s="56">
        <v>9020</v>
      </c>
      <c r="L211" s="45"/>
      <c r="M211" s="53"/>
      <c r="N211" s="53"/>
      <c r="O211" s="53"/>
      <c r="P211" s="53"/>
      <c r="Q211" s="53"/>
      <c r="R211" s="53"/>
      <c r="S211" s="53"/>
      <c r="T211" s="53"/>
      <c r="U211" s="53"/>
      <c r="V211" s="53"/>
      <c r="W211" s="53"/>
      <c r="X211" s="53"/>
      <c r="Y211" s="53"/>
      <c r="Z211" s="53"/>
      <c r="AA211" s="53"/>
      <c r="AB211" s="53"/>
      <c r="AC211" s="53"/>
      <c r="AD211" s="53"/>
    </row>
    <row r="212" spans="1:125" s="49" customFormat="1" ht="17.25" customHeight="1">
      <c r="A212" s="83"/>
      <c r="B212" s="70"/>
      <c r="C212" s="84"/>
      <c r="D212" s="85"/>
      <c r="E212" s="86" t="s">
        <v>144</v>
      </c>
      <c r="F212" s="56">
        <v>45584</v>
      </c>
      <c r="G212" s="56">
        <v>46796</v>
      </c>
      <c r="H212" s="56">
        <v>46093</v>
      </c>
      <c r="I212" s="56">
        <v>43036</v>
      </c>
      <c r="J212" s="56">
        <v>45225</v>
      </c>
      <c r="K212" s="56">
        <v>58405</v>
      </c>
      <c r="L212" s="45"/>
      <c r="M212" s="53"/>
      <c r="N212" s="53"/>
      <c r="O212" s="53"/>
      <c r="P212" s="53"/>
      <c r="Q212" s="53"/>
      <c r="R212" s="53"/>
      <c r="S212" s="53"/>
      <c r="T212" s="53"/>
      <c r="U212" s="53"/>
      <c r="V212" s="53"/>
      <c r="W212" s="53"/>
      <c r="X212" s="53"/>
      <c r="Y212" s="53"/>
      <c r="Z212" s="53"/>
      <c r="AA212" s="53"/>
      <c r="AB212" s="53"/>
      <c r="AC212" s="53"/>
      <c r="AD212" s="53"/>
    </row>
    <row r="213" spans="1:125" s="49" customFormat="1" ht="17.25" customHeight="1">
      <c r="A213" s="83"/>
      <c r="B213" s="70"/>
      <c r="C213" s="84"/>
      <c r="D213" s="83"/>
      <c r="E213" s="87" t="s">
        <v>175</v>
      </c>
      <c r="F213" s="60" t="s">
        <v>153</v>
      </c>
      <c r="G213" s="60" t="s">
        <v>153</v>
      </c>
      <c r="H213" s="60" t="s">
        <v>153</v>
      </c>
      <c r="I213" s="60" t="s">
        <v>153</v>
      </c>
      <c r="J213" s="60"/>
      <c r="K213" s="60"/>
      <c r="L213" s="45"/>
      <c r="M213" s="53"/>
      <c r="N213" s="53"/>
      <c r="O213" s="53"/>
      <c r="P213" s="53"/>
      <c r="Q213" s="53"/>
      <c r="R213" s="53"/>
      <c r="S213" s="53"/>
      <c r="T213" s="53"/>
      <c r="U213" s="53"/>
      <c r="V213" s="53"/>
      <c r="W213" s="53"/>
      <c r="X213" s="53"/>
      <c r="Y213" s="53"/>
      <c r="Z213" s="53"/>
      <c r="AA213" s="53"/>
      <c r="AB213" s="53"/>
      <c r="AC213" s="53"/>
      <c r="AD213" s="53"/>
    </row>
    <row r="214" spans="1:125" s="49" customFormat="1">
      <c r="A214" s="83"/>
      <c r="B214" s="70"/>
      <c r="C214" s="84">
        <v>1</v>
      </c>
      <c r="D214" s="85"/>
      <c r="E214" s="86" t="s">
        <v>141</v>
      </c>
      <c r="F214" s="56">
        <v>7089</v>
      </c>
      <c r="G214" s="56">
        <v>6728</v>
      </c>
      <c r="H214" s="56">
        <v>5852</v>
      </c>
      <c r="I214" s="56">
        <v>1769</v>
      </c>
      <c r="J214" s="56">
        <v>1869</v>
      </c>
      <c r="K214" s="56">
        <v>1081</v>
      </c>
      <c r="L214" s="45"/>
      <c r="M214" s="53"/>
      <c r="N214" s="53"/>
      <c r="O214" s="53"/>
      <c r="P214" s="53"/>
      <c r="Q214" s="53"/>
      <c r="R214" s="53"/>
      <c r="S214" s="53"/>
      <c r="T214" s="53"/>
      <c r="U214" s="53"/>
      <c r="V214" s="53"/>
      <c r="W214" s="53"/>
      <c r="X214" s="53"/>
      <c r="Y214" s="53"/>
      <c r="Z214" s="53"/>
      <c r="AA214" s="53"/>
      <c r="AB214" s="53"/>
      <c r="AC214" s="53"/>
      <c r="AD214" s="53"/>
    </row>
    <row r="215" spans="1:125" s="49" customFormat="1">
      <c r="A215" s="83"/>
      <c r="B215" s="70"/>
      <c r="C215" s="84">
        <v>2</v>
      </c>
      <c r="D215" s="85"/>
      <c r="E215" s="86" t="s">
        <v>142</v>
      </c>
      <c r="F215" s="56">
        <v>13502</v>
      </c>
      <c r="G215" s="56">
        <v>20730</v>
      </c>
      <c r="H215" s="56">
        <v>18848</v>
      </c>
      <c r="I215" s="56">
        <v>25972</v>
      </c>
      <c r="J215" s="56">
        <v>16222</v>
      </c>
      <c r="K215" s="56">
        <v>14973</v>
      </c>
      <c r="L215" s="45"/>
      <c r="M215" s="53"/>
      <c r="N215" s="53"/>
      <c r="O215" s="53"/>
      <c r="P215" s="53"/>
      <c r="Q215" s="53"/>
      <c r="R215" s="53"/>
      <c r="S215" s="53"/>
      <c r="T215" s="53"/>
      <c r="U215" s="53"/>
      <c r="V215" s="53"/>
      <c r="W215" s="53"/>
      <c r="X215" s="53"/>
      <c r="Y215" s="53"/>
      <c r="Z215" s="53"/>
      <c r="AA215" s="53"/>
      <c r="AB215" s="53"/>
      <c r="AC215" s="53"/>
      <c r="AD215" s="53"/>
    </row>
    <row r="216" spans="1:125" s="49" customFormat="1">
      <c r="A216" s="83"/>
      <c r="B216" s="70"/>
      <c r="C216" s="84">
        <v>3</v>
      </c>
      <c r="D216" s="85"/>
      <c r="E216" s="86" t="s">
        <v>143</v>
      </c>
      <c r="F216" s="56">
        <v>21519</v>
      </c>
      <c r="G216" s="56">
        <v>16721</v>
      </c>
      <c r="H216" s="56">
        <v>19807</v>
      </c>
      <c r="I216" s="56">
        <v>13512</v>
      </c>
      <c r="J216" s="56">
        <v>24666</v>
      </c>
      <c r="K216" s="56">
        <v>36261</v>
      </c>
      <c r="L216" s="45"/>
      <c r="M216" s="53"/>
      <c r="N216" s="53"/>
      <c r="O216" s="53"/>
      <c r="P216" s="53"/>
      <c r="Q216" s="53"/>
      <c r="R216" s="53"/>
      <c r="S216" s="53"/>
      <c r="T216" s="53"/>
      <c r="U216" s="53"/>
      <c r="V216" s="53"/>
      <c r="W216" s="53"/>
      <c r="X216" s="53"/>
      <c r="Y216" s="53"/>
      <c r="Z216" s="53"/>
      <c r="AA216" s="53"/>
      <c r="AB216" s="53"/>
      <c r="AC216" s="53"/>
      <c r="AD216" s="53"/>
    </row>
    <row r="217" spans="1:125" s="49" customFormat="1">
      <c r="A217" s="83"/>
      <c r="B217" s="70"/>
      <c r="C217" s="84">
        <v>0</v>
      </c>
      <c r="D217" s="85"/>
      <c r="E217" s="86" t="s">
        <v>80</v>
      </c>
      <c r="F217" s="56">
        <v>3474</v>
      </c>
      <c r="G217" s="56">
        <v>2617</v>
      </c>
      <c r="H217" s="56">
        <v>1586</v>
      </c>
      <c r="I217" s="56">
        <v>1783</v>
      </c>
      <c r="J217" s="56">
        <v>2469</v>
      </c>
      <c r="K217" s="56">
        <v>6089</v>
      </c>
      <c r="L217" s="45"/>
      <c r="M217" s="53"/>
      <c r="N217" s="53"/>
      <c r="O217" s="53"/>
      <c r="P217" s="53"/>
      <c r="Q217" s="53"/>
      <c r="R217" s="53"/>
      <c r="S217" s="53"/>
      <c r="T217" s="53"/>
      <c r="U217" s="53"/>
      <c r="V217" s="53"/>
      <c r="W217" s="53"/>
      <c r="X217" s="53"/>
      <c r="Y217" s="53"/>
      <c r="Z217" s="53"/>
      <c r="AA217" s="53"/>
      <c r="AB217" s="53"/>
      <c r="AC217" s="53"/>
      <c r="AD217" s="53"/>
    </row>
    <row r="218" spans="1:125" s="49" customFormat="1">
      <c r="A218" s="83"/>
      <c r="B218" s="70"/>
      <c r="C218" s="84"/>
      <c r="D218" s="85"/>
      <c r="E218" s="86" t="s">
        <v>144</v>
      </c>
      <c r="F218" s="56">
        <v>45584</v>
      </c>
      <c r="G218" s="56">
        <v>46796</v>
      </c>
      <c r="H218" s="56">
        <v>46093</v>
      </c>
      <c r="I218" s="56">
        <v>43036</v>
      </c>
      <c r="J218" s="56">
        <v>45226</v>
      </c>
      <c r="K218" s="56">
        <v>58404</v>
      </c>
      <c r="L218" s="45"/>
      <c r="M218" s="53"/>
      <c r="N218" s="53"/>
      <c r="O218" s="53"/>
      <c r="P218" s="53"/>
      <c r="Q218" s="53"/>
      <c r="R218" s="53"/>
      <c r="S218" s="53"/>
      <c r="T218" s="53"/>
      <c r="U218" s="53"/>
      <c r="V218" s="53"/>
      <c r="W218" s="53"/>
      <c r="X218" s="53"/>
      <c r="Y218" s="53"/>
      <c r="Z218" s="53"/>
      <c r="AA218" s="53"/>
      <c r="AB218" s="53"/>
      <c r="AC218" s="53"/>
      <c r="AD218" s="53"/>
    </row>
    <row r="219" spans="1:125" ht="5.25" customHeight="1">
      <c r="A219" s="78"/>
      <c r="B219" s="70"/>
      <c r="C219" s="93"/>
      <c r="D219" s="78"/>
      <c r="E219" s="74"/>
      <c r="F219" s="74"/>
      <c r="G219" s="74"/>
      <c r="H219" s="74"/>
      <c r="I219" s="74"/>
      <c r="J219" s="88"/>
      <c r="K219" s="88"/>
      <c r="L219" s="45"/>
      <c r="M219" s="53"/>
      <c r="N219" s="53"/>
      <c r="O219" s="53"/>
      <c r="P219" s="61"/>
      <c r="Q219" s="53"/>
      <c r="R219" s="53"/>
      <c r="S219" s="53"/>
      <c r="T219" s="53"/>
      <c r="U219" s="53"/>
      <c r="V219" s="53"/>
      <c r="W219" s="61"/>
      <c r="X219" s="53"/>
      <c r="Y219" s="53"/>
      <c r="Z219" s="53"/>
      <c r="AA219" s="53"/>
      <c r="AB219" s="53"/>
      <c r="AC219" s="53"/>
      <c r="AD219" s="61"/>
      <c r="AE219" s="49"/>
      <c r="AF219" s="49"/>
      <c r="AG219" s="49"/>
      <c r="AH219" s="49"/>
      <c r="AI219" s="49"/>
      <c r="AJ219" s="49"/>
      <c r="AK219" s="50"/>
      <c r="AL219" s="49"/>
      <c r="AM219" s="49"/>
      <c r="AN219" s="49"/>
      <c r="AO219" s="49"/>
      <c r="AP219" s="49"/>
      <c r="AQ219" s="49"/>
      <c r="AR219" s="50"/>
      <c r="AS219" s="49"/>
      <c r="AT219" s="49"/>
      <c r="AU219" s="49"/>
      <c r="AV219" s="49"/>
      <c r="AW219" s="49"/>
      <c r="AX219" s="49"/>
      <c r="AY219" s="50"/>
      <c r="AZ219" s="49"/>
      <c r="BA219" s="49"/>
      <c r="BB219" s="49"/>
      <c r="BC219" s="49"/>
      <c r="BD219" s="49"/>
      <c r="BE219" s="49"/>
      <c r="BF219" s="50"/>
      <c r="BG219" s="49"/>
      <c r="BH219" s="49"/>
      <c r="BI219" s="49"/>
      <c r="BJ219" s="49"/>
      <c r="BK219" s="49"/>
      <c r="BL219" s="49"/>
      <c r="BM219" s="50"/>
      <c r="BN219" s="49"/>
      <c r="BO219" s="49"/>
      <c r="BP219" s="49"/>
      <c r="BQ219" s="49"/>
      <c r="BR219" s="49"/>
      <c r="BS219" s="49"/>
      <c r="BT219" s="50"/>
      <c r="BU219" s="49"/>
      <c r="BV219" s="49"/>
      <c r="BW219" s="49"/>
      <c r="BX219" s="49"/>
      <c r="BY219" s="49"/>
      <c r="BZ219" s="49"/>
      <c r="CA219" s="50"/>
      <c r="CB219" s="49"/>
      <c r="CC219" s="49"/>
      <c r="CD219" s="49"/>
      <c r="CE219" s="49"/>
      <c r="CF219" s="49"/>
      <c r="CG219" s="49"/>
      <c r="CH219" s="50"/>
      <c r="CI219" s="49"/>
      <c r="CJ219" s="49"/>
      <c r="CK219" s="49"/>
      <c r="CL219" s="49"/>
      <c r="CM219" s="49"/>
      <c r="CN219" s="49"/>
      <c r="CO219" s="50"/>
      <c r="CP219" s="49"/>
      <c r="CQ219" s="49"/>
      <c r="CR219" s="49"/>
      <c r="CS219" s="49"/>
      <c r="CT219" s="49"/>
      <c r="CU219" s="49"/>
      <c r="CV219" s="50"/>
      <c r="CW219" s="49"/>
      <c r="CX219" s="49"/>
      <c r="CY219" s="49"/>
      <c r="CZ219" s="49"/>
      <c r="DA219" s="49"/>
      <c r="DB219" s="49"/>
      <c r="DC219" s="50"/>
      <c r="DD219" s="49"/>
      <c r="DE219" s="49"/>
      <c r="DF219" s="49"/>
      <c r="DG219" s="49"/>
      <c r="DH219" s="49"/>
      <c r="DI219" s="49"/>
      <c r="DJ219" s="50"/>
      <c r="DK219" s="49"/>
      <c r="DL219" s="49"/>
      <c r="DM219" s="49"/>
      <c r="DN219" s="49"/>
      <c r="DO219" s="49"/>
      <c r="DP219" s="49"/>
      <c r="DQ219" s="50"/>
      <c r="DR219" s="49"/>
      <c r="DS219" s="49"/>
      <c r="DT219" s="49"/>
      <c r="DU219" s="49"/>
    </row>
    <row r="220" spans="1:125">
      <c r="A220" s="78"/>
      <c r="C220" s="93"/>
      <c r="D220" s="78"/>
      <c r="J220" s="63"/>
      <c r="K220" s="63"/>
    </row>
    <row r="221" spans="1:125" ht="33" customHeight="1">
      <c r="D221" s="63"/>
      <c r="E221" s="2379" t="s">
        <v>176</v>
      </c>
      <c r="F221" s="2380"/>
      <c r="G221" s="2380"/>
      <c r="H221" s="2380"/>
      <c r="I221" s="2380"/>
      <c r="J221" s="2380"/>
      <c r="K221" s="2380"/>
    </row>
    <row r="222" spans="1:125" ht="5.0999999999999996" customHeight="1">
      <c r="C222" s="71"/>
      <c r="D222" s="72"/>
      <c r="E222" s="73"/>
      <c r="J222" s="63"/>
      <c r="K222" s="63"/>
    </row>
    <row r="223" spans="1:125" ht="15.75" customHeight="1">
      <c r="A223" s="78"/>
      <c r="C223" s="78"/>
      <c r="D223" s="90"/>
      <c r="E223" s="2375" t="s">
        <v>139</v>
      </c>
      <c r="F223" s="2376" t="s">
        <v>1</v>
      </c>
      <c r="G223" s="2376" t="s">
        <v>2</v>
      </c>
      <c r="H223" s="2376" t="s">
        <v>3</v>
      </c>
      <c r="I223" s="2376" t="s">
        <v>4</v>
      </c>
      <c r="J223" s="77">
        <v>2012</v>
      </c>
      <c r="K223" s="77">
        <v>2013</v>
      </c>
    </row>
    <row r="224" spans="1:125" ht="17.25" customHeight="1">
      <c r="A224" s="78"/>
      <c r="C224" s="91" t="s">
        <v>177</v>
      </c>
      <c r="D224" s="92"/>
      <c r="E224" s="2375"/>
      <c r="F224" s="2376" t="s">
        <v>1</v>
      </c>
      <c r="G224" s="2376" t="s">
        <v>2</v>
      </c>
      <c r="H224" s="2376" t="s">
        <v>3</v>
      </c>
      <c r="I224" s="2376" t="s">
        <v>4</v>
      </c>
      <c r="J224" s="77" t="s">
        <v>5</v>
      </c>
      <c r="K224" s="77" t="s">
        <v>5</v>
      </c>
    </row>
    <row r="225" spans="1:30">
      <c r="A225" s="78"/>
      <c r="C225" s="78"/>
      <c r="D225" s="78"/>
      <c r="E225" s="87" t="s">
        <v>173</v>
      </c>
      <c r="J225" s="63"/>
      <c r="K225" s="63"/>
    </row>
    <row r="226" spans="1:30" s="49" customFormat="1">
      <c r="A226" s="83"/>
      <c r="B226" s="70"/>
      <c r="C226" s="84">
        <v>1</v>
      </c>
      <c r="D226" s="85"/>
      <c r="E226" s="86" t="s">
        <v>141</v>
      </c>
      <c r="F226" s="56"/>
      <c r="G226" s="56">
        <v>5.0525067320431276</v>
      </c>
      <c r="H226" s="56">
        <v>2.6433498638951214</v>
      </c>
      <c r="I226" s="56">
        <v>2.1756520861287032</v>
      </c>
      <c r="J226" s="56">
        <v>3.5135433941404086</v>
      </c>
      <c r="K226" s="56">
        <v>0.76535853708650092</v>
      </c>
      <c r="L226" s="45"/>
      <c r="M226" s="53"/>
      <c r="N226" s="53"/>
      <c r="O226" s="53"/>
      <c r="P226" s="53"/>
      <c r="Q226" s="53"/>
      <c r="R226" s="53"/>
      <c r="S226" s="53"/>
      <c r="T226" s="53"/>
      <c r="U226" s="53"/>
      <c r="V226" s="53"/>
      <c r="W226" s="53"/>
      <c r="X226" s="53"/>
      <c r="Y226" s="53"/>
      <c r="Z226" s="53"/>
      <c r="AA226" s="53"/>
      <c r="AB226" s="53"/>
      <c r="AC226" s="53"/>
      <c r="AD226" s="53"/>
    </row>
    <row r="227" spans="1:30" s="49" customFormat="1">
      <c r="A227" s="83"/>
      <c r="B227" s="70"/>
      <c r="C227" s="84">
        <v>2</v>
      </c>
      <c r="D227" s="85"/>
      <c r="E227" s="86" t="s">
        <v>142</v>
      </c>
      <c r="F227" s="56"/>
      <c r="G227" s="56">
        <v>37.875112037599401</v>
      </c>
      <c r="H227" s="56">
        <v>26.020645270756287</v>
      </c>
      <c r="I227" s="56">
        <v>36.083293113601634</v>
      </c>
      <c r="J227" s="56">
        <v>20.760641238253179</v>
      </c>
      <c r="K227" s="56">
        <v>14.66851585507842</v>
      </c>
      <c r="L227" s="45"/>
      <c r="M227" s="53"/>
      <c r="N227" s="53"/>
      <c r="O227" s="53"/>
      <c r="P227" s="53"/>
      <c r="Q227" s="53"/>
      <c r="R227" s="53"/>
      <c r="S227" s="53"/>
      <c r="T227" s="53"/>
      <c r="U227" s="53"/>
      <c r="V227" s="53"/>
      <c r="W227" s="53"/>
      <c r="X227" s="53"/>
      <c r="Y227" s="53"/>
      <c r="Z227" s="53"/>
      <c r="AA227" s="53"/>
      <c r="AB227" s="53"/>
      <c r="AC227" s="53"/>
      <c r="AD227" s="53"/>
    </row>
    <row r="228" spans="1:30" s="49" customFormat="1">
      <c r="A228" s="83"/>
      <c r="B228" s="70"/>
      <c r="C228" s="84">
        <v>3</v>
      </c>
      <c r="D228" s="85"/>
      <c r="E228" s="86" t="s">
        <v>143</v>
      </c>
      <c r="F228" s="56"/>
      <c r="G228" s="56">
        <v>51.358693326515578</v>
      </c>
      <c r="H228" s="56">
        <v>69.36009286295311</v>
      </c>
      <c r="I228" s="56">
        <v>24.204236548017359</v>
      </c>
      <c r="J228" s="56">
        <v>44.196793808734107</v>
      </c>
      <c r="K228" s="56">
        <v>37.59160331484145</v>
      </c>
      <c r="L228" s="45"/>
      <c r="M228" s="53"/>
      <c r="N228" s="53"/>
      <c r="O228" s="53"/>
      <c r="P228" s="53"/>
      <c r="Q228" s="53"/>
      <c r="R228" s="53"/>
      <c r="S228" s="53"/>
      <c r="T228" s="53"/>
      <c r="U228" s="53"/>
      <c r="V228" s="53"/>
      <c r="W228" s="53"/>
      <c r="X228" s="53"/>
      <c r="Y228" s="53"/>
      <c r="Z228" s="53"/>
      <c r="AA228" s="53"/>
      <c r="AB228" s="53"/>
      <c r="AC228" s="53"/>
      <c r="AD228" s="53"/>
    </row>
    <row r="229" spans="1:30" s="49" customFormat="1">
      <c r="A229" s="83"/>
      <c r="B229" s="70"/>
      <c r="C229" s="84">
        <v>0</v>
      </c>
      <c r="D229" s="85"/>
      <c r="E229" s="86" t="s">
        <v>80</v>
      </c>
      <c r="F229" s="56"/>
      <c r="G229" s="56">
        <v>5.7136879038417314</v>
      </c>
      <c r="H229" s="56">
        <v>1.9759120023954764</v>
      </c>
      <c r="I229" s="56">
        <v>37.536818252252445</v>
      </c>
      <c r="J229" s="56">
        <v>31.529021558872305</v>
      </c>
      <c r="K229" s="56">
        <v>46.974522292993633</v>
      </c>
      <c r="L229" s="45"/>
      <c r="M229" s="53"/>
      <c r="N229" s="53"/>
      <c r="O229" s="53"/>
      <c r="P229" s="53"/>
      <c r="Q229" s="53"/>
      <c r="R229" s="53"/>
      <c r="S229" s="53"/>
      <c r="T229" s="53"/>
      <c r="U229" s="53"/>
      <c r="V229" s="53"/>
      <c r="W229" s="53"/>
      <c r="X229" s="53"/>
      <c r="Y229" s="53"/>
      <c r="Z229" s="53"/>
      <c r="AA229" s="53"/>
      <c r="AB229" s="53"/>
      <c r="AC229" s="53"/>
      <c r="AD229" s="53"/>
    </row>
    <row r="230" spans="1:30" s="49" customFormat="1">
      <c r="A230" s="83"/>
      <c r="B230" s="70"/>
      <c r="C230" s="84"/>
      <c r="D230" s="85"/>
      <c r="E230" s="86" t="s">
        <v>144</v>
      </c>
      <c r="F230" s="56"/>
      <c r="G230" s="56">
        <v>100</v>
      </c>
      <c r="H230" s="56">
        <v>100</v>
      </c>
      <c r="I230" s="56">
        <v>100</v>
      </c>
      <c r="J230" s="56">
        <v>100</v>
      </c>
      <c r="K230" s="56">
        <v>100</v>
      </c>
      <c r="L230" s="45"/>
      <c r="M230" s="53"/>
      <c r="N230" s="53"/>
      <c r="O230" s="53"/>
      <c r="P230" s="53"/>
      <c r="Q230" s="53"/>
      <c r="R230" s="53"/>
      <c r="S230" s="53"/>
      <c r="T230" s="53"/>
      <c r="U230" s="53"/>
      <c r="V230" s="53"/>
      <c r="W230" s="53"/>
      <c r="X230" s="53"/>
      <c r="Y230" s="53"/>
      <c r="Z230" s="53"/>
      <c r="AA230" s="53"/>
      <c r="AB230" s="53"/>
      <c r="AC230" s="53"/>
      <c r="AD230" s="53"/>
    </row>
    <row r="231" spans="1:30" s="49" customFormat="1">
      <c r="A231" s="83"/>
      <c r="B231" s="70"/>
      <c r="C231" s="84"/>
      <c r="D231" s="83"/>
      <c r="E231" s="87" t="s">
        <v>174</v>
      </c>
      <c r="F231" s="60"/>
      <c r="G231" s="60"/>
      <c r="H231" s="60"/>
      <c r="I231" s="60"/>
      <c r="J231" s="60"/>
      <c r="K231" s="60"/>
      <c r="L231" s="45"/>
      <c r="M231" s="53"/>
      <c r="N231" s="53"/>
      <c r="O231" s="53"/>
      <c r="P231" s="53"/>
      <c r="Q231" s="53"/>
      <c r="R231" s="53"/>
      <c r="S231" s="53"/>
      <c r="T231" s="53"/>
      <c r="U231" s="53"/>
      <c r="V231" s="53"/>
      <c r="W231" s="53"/>
      <c r="X231" s="53"/>
      <c r="Y231" s="53"/>
      <c r="Z231" s="53"/>
      <c r="AA231" s="53"/>
      <c r="AB231" s="53"/>
      <c r="AC231" s="53"/>
      <c r="AD231" s="53"/>
    </row>
    <row r="232" spans="1:30" s="49" customFormat="1">
      <c r="A232" s="83"/>
      <c r="B232" s="70"/>
      <c r="C232" s="84">
        <v>1</v>
      </c>
      <c r="D232" s="85"/>
      <c r="E232" s="86" t="s">
        <v>141</v>
      </c>
      <c r="F232" s="56"/>
      <c r="G232" s="56">
        <v>8.1967154681860048</v>
      </c>
      <c r="H232" s="56">
        <v>4.3177201546168851</v>
      </c>
      <c r="I232" s="56">
        <v>7.9475819589154186</v>
      </c>
      <c r="J232" s="56">
        <v>9.299444776251466</v>
      </c>
      <c r="K232" s="56">
        <v>8.9341665953257436</v>
      </c>
      <c r="L232" s="45"/>
      <c r="M232" s="53"/>
      <c r="N232" s="53"/>
      <c r="O232" s="53"/>
      <c r="P232" s="53"/>
      <c r="Q232" s="53"/>
      <c r="R232" s="53"/>
      <c r="S232" s="53"/>
      <c r="T232" s="53"/>
      <c r="U232" s="53"/>
      <c r="V232" s="53"/>
      <c r="W232" s="53"/>
      <c r="X232" s="53"/>
      <c r="Y232" s="53"/>
      <c r="Z232" s="53"/>
      <c r="AA232" s="53"/>
      <c r="AB232" s="53"/>
      <c r="AC232" s="53"/>
      <c r="AD232" s="53"/>
    </row>
    <row r="233" spans="1:30" s="49" customFormat="1">
      <c r="A233" s="83"/>
      <c r="B233" s="70"/>
      <c r="C233" s="84">
        <v>2</v>
      </c>
      <c r="D233" s="85"/>
      <c r="E233" s="86" t="s">
        <v>142</v>
      </c>
      <c r="F233" s="56"/>
      <c r="G233" s="56">
        <v>41.962247553978862</v>
      </c>
      <c r="H233" s="56">
        <v>29.286838863657028</v>
      </c>
      <c r="I233" s="56">
        <v>56.674082879337504</v>
      </c>
      <c r="J233" s="56">
        <v>37.020815360453028</v>
      </c>
      <c r="K233" s="56">
        <v>26.737436863282255</v>
      </c>
      <c r="L233" s="45"/>
      <c r="M233" s="53"/>
      <c r="N233" s="53"/>
      <c r="O233" s="53"/>
      <c r="P233" s="53"/>
      <c r="Q233" s="53"/>
      <c r="R233" s="53"/>
      <c r="S233" s="53"/>
      <c r="T233" s="53"/>
      <c r="U233" s="53"/>
      <c r="V233" s="53"/>
      <c r="W233" s="53"/>
      <c r="X233" s="53"/>
      <c r="Y233" s="53"/>
      <c r="Z233" s="53"/>
      <c r="AA233" s="53"/>
      <c r="AB233" s="53"/>
      <c r="AC233" s="53"/>
      <c r="AD233" s="53"/>
    </row>
    <row r="234" spans="1:30" s="49" customFormat="1">
      <c r="A234" s="83"/>
      <c r="B234" s="70"/>
      <c r="C234" s="84">
        <v>3</v>
      </c>
      <c r="D234" s="85"/>
      <c r="E234" s="86" t="s">
        <v>143</v>
      </c>
      <c r="F234" s="56"/>
      <c r="G234" s="56">
        <v>44.226185066820861</v>
      </c>
      <c r="H234" s="56">
        <v>64.616623369850373</v>
      </c>
      <c r="I234" s="56">
        <v>25.220591177577933</v>
      </c>
      <c r="J234" s="56">
        <v>39.135532107859397</v>
      </c>
      <c r="K234" s="56">
        <v>48.887937676568789</v>
      </c>
      <c r="L234" s="45"/>
      <c r="M234" s="53"/>
      <c r="N234" s="53"/>
      <c r="O234" s="53"/>
      <c r="P234" s="53"/>
      <c r="Q234" s="53"/>
      <c r="R234" s="53"/>
      <c r="S234" s="53"/>
      <c r="T234" s="53"/>
      <c r="U234" s="53"/>
      <c r="V234" s="53"/>
      <c r="W234" s="53"/>
      <c r="X234" s="53"/>
      <c r="Y234" s="53"/>
      <c r="Z234" s="53"/>
      <c r="AA234" s="53"/>
      <c r="AB234" s="53"/>
      <c r="AC234" s="53"/>
      <c r="AD234" s="53"/>
    </row>
    <row r="235" spans="1:30" s="49" customFormat="1">
      <c r="A235" s="83"/>
      <c r="B235" s="70"/>
      <c r="C235" s="84">
        <v>0</v>
      </c>
      <c r="D235" s="85"/>
      <c r="E235" s="86" t="s">
        <v>80</v>
      </c>
      <c r="F235" s="56"/>
      <c r="G235" s="56">
        <v>5.6148519110141466</v>
      </c>
      <c r="H235" s="56">
        <v>1.7788176118757075</v>
      </c>
      <c r="I235" s="56">
        <v>10.157743984169382</v>
      </c>
      <c r="J235" s="56">
        <v>14.544207755436107</v>
      </c>
      <c r="K235" s="56">
        <v>15.440458864823217</v>
      </c>
      <c r="L235" s="45"/>
      <c r="M235" s="53"/>
      <c r="N235" s="53"/>
      <c r="O235" s="53"/>
      <c r="P235" s="53"/>
      <c r="Q235" s="53"/>
      <c r="R235" s="53"/>
      <c r="S235" s="53"/>
      <c r="T235" s="53"/>
      <c r="U235" s="53"/>
      <c r="V235" s="53"/>
      <c r="W235" s="53"/>
      <c r="X235" s="53"/>
      <c r="Y235" s="53"/>
      <c r="Z235" s="53"/>
      <c r="AA235" s="53"/>
      <c r="AB235" s="53"/>
      <c r="AC235" s="53"/>
      <c r="AD235" s="53"/>
    </row>
    <row r="236" spans="1:30" s="49" customFormat="1">
      <c r="A236" s="83"/>
      <c r="B236" s="70"/>
      <c r="C236" s="84"/>
      <c r="D236" s="85"/>
      <c r="E236" s="86" t="s">
        <v>144</v>
      </c>
      <c r="F236" s="56"/>
      <c r="G236" s="56">
        <v>100</v>
      </c>
      <c r="H236" s="56">
        <v>100</v>
      </c>
      <c r="I236" s="56">
        <v>100</v>
      </c>
      <c r="J236" s="56">
        <v>100</v>
      </c>
      <c r="K236" s="56">
        <v>100</v>
      </c>
      <c r="L236" s="45"/>
      <c r="M236" s="53"/>
      <c r="N236" s="53"/>
      <c r="O236" s="53"/>
      <c r="P236" s="53"/>
      <c r="Q236" s="53"/>
      <c r="R236" s="53"/>
      <c r="S236" s="53"/>
      <c r="T236" s="53"/>
      <c r="U236" s="53"/>
      <c r="V236" s="53"/>
      <c r="W236" s="53"/>
      <c r="X236" s="53"/>
      <c r="Y236" s="53"/>
      <c r="Z236" s="53"/>
      <c r="AA236" s="53"/>
      <c r="AB236" s="53"/>
      <c r="AC236" s="53"/>
      <c r="AD236" s="53"/>
    </row>
    <row r="237" spans="1:30" s="49" customFormat="1">
      <c r="A237" s="83"/>
      <c r="B237" s="70"/>
      <c r="C237" s="84"/>
      <c r="D237" s="83"/>
      <c r="E237" s="87" t="s">
        <v>175</v>
      </c>
      <c r="F237" s="60"/>
      <c r="G237" s="60"/>
      <c r="H237" s="60"/>
      <c r="I237" s="60"/>
      <c r="J237" s="60"/>
      <c r="K237" s="60"/>
      <c r="L237" s="45"/>
      <c r="M237" s="53"/>
      <c r="N237" s="53"/>
      <c r="O237" s="53"/>
      <c r="P237" s="53"/>
      <c r="Q237" s="53"/>
      <c r="R237" s="53"/>
      <c r="S237" s="53"/>
      <c r="T237" s="53"/>
      <c r="U237" s="53"/>
      <c r="V237" s="53"/>
      <c r="W237" s="53"/>
      <c r="X237" s="53"/>
      <c r="Y237" s="53"/>
      <c r="Z237" s="53"/>
      <c r="AA237" s="53"/>
      <c r="AB237" s="53"/>
      <c r="AC237" s="53"/>
      <c r="AD237" s="53"/>
    </row>
    <row r="238" spans="1:30" s="49" customFormat="1">
      <c r="A238" s="83"/>
      <c r="B238" s="70"/>
      <c r="C238" s="84">
        <v>1</v>
      </c>
      <c r="D238" s="85"/>
      <c r="E238" s="86" t="s">
        <v>141</v>
      </c>
      <c r="F238" s="56"/>
      <c r="G238" s="56">
        <v>5.8697215095195858</v>
      </c>
      <c r="H238" s="56">
        <v>9.287121510522315</v>
      </c>
      <c r="I238" s="56">
        <v>4.5327154573774227</v>
      </c>
      <c r="J238" s="56">
        <v>7.1201061712010612</v>
      </c>
      <c r="K238" s="56">
        <v>1.8354278669999657</v>
      </c>
      <c r="L238" s="45"/>
      <c r="M238" s="53"/>
      <c r="N238" s="53"/>
      <c r="O238" s="53"/>
      <c r="P238" s="53"/>
      <c r="Q238" s="53"/>
      <c r="R238" s="53"/>
      <c r="S238" s="53"/>
      <c r="T238" s="53"/>
      <c r="U238" s="53"/>
      <c r="V238" s="53"/>
      <c r="W238" s="53"/>
      <c r="X238" s="53"/>
      <c r="Y238" s="53"/>
      <c r="Z238" s="53"/>
      <c r="AA238" s="53"/>
      <c r="AB238" s="53"/>
      <c r="AC238" s="53"/>
      <c r="AD238" s="53"/>
    </row>
    <row r="239" spans="1:30" s="49" customFormat="1">
      <c r="A239" s="83"/>
      <c r="B239" s="70"/>
      <c r="C239" s="84">
        <v>2</v>
      </c>
      <c r="D239" s="85"/>
      <c r="E239" s="86" t="s">
        <v>142</v>
      </c>
      <c r="F239" s="56"/>
      <c r="G239" s="56">
        <v>47.190547055392038</v>
      </c>
      <c r="H239" s="56">
        <v>27.510118347475355</v>
      </c>
      <c r="I239" s="56">
        <v>60.472998219575189</v>
      </c>
      <c r="J239" s="56">
        <v>4.5520902455209029</v>
      </c>
      <c r="K239" s="56">
        <v>25.317604355716878</v>
      </c>
      <c r="L239" s="45"/>
      <c r="M239" s="53"/>
      <c r="N239" s="53"/>
      <c r="O239" s="53"/>
      <c r="P239" s="53"/>
      <c r="Q239" s="53"/>
      <c r="R239" s="53"/>
      <c r="S239" s="53"/>
      <c r="T239" s="53"/>
      <c r="U239" s="53"/>
      <c r="V239" s="53"/>
      <c r="W239" s="53"/>
      <c r="X239" s="53"/>
      <c r="Y239" s="53"/>
      <c r="Z239" s="53"/>
      <c r="AA239" s="53"/>
      <c r="AB239" s="53"/>
      <c r="AC239" s="53"/>
      <c r="AD239" s="53"/>
    </row>
    <row r="240" spans="1:30" s="49" customFormat="1">
      <c r="A240" s="83"/>
      <c r="B240" s="70"/>
      <c r="C240" s="84">
        <v>3</v>
      </c>
      <c r="D240" s="85"/>
      <c r="E240" s="86" t="s">
        <v>143</v>
      </c>
      <c r="F240" s="56"/>
      <c r="G240" s="56">
        <v>40.130045577455178</v>
      </c>
      <c r="H240" s="56">
        <v>61.323051384461756</v>
      </c>
      <c r="I240" s="56">
        <v>29.795747089050835</v>
      </c>
      <c r="J240" s="56">
        <v>33.848706038487059</v>
      </c>
      <c r="K240" s="56">
        <v>63.065438482347702</v>
      </c>
      <c r="L240" s="45"/>
      <c r="M240" s="53"/>
      <c r="N240" s="53"/>
      <c r="O240" s="53"/>
      <c r="P240" s="53"/>
      <c r="Q240" s="53"/>
      <c r="R240" s="53"/>
      <c r="S240" s="53"/>
      <c r="T240" s="53"/>
      <c r="U240" s="53"/>
      <c r="V240" s="53"/>
      <c r="W240" s="53"/>
      <c r="X240" s="53"/>
      <c r="Y240" s="53"/>
      <c r="Z240" s="53"/>
      <c r="AA240" s="53"/>
      <c r="AB240" s="53"/>
      <c r="AC240" s="53"/>
      <c r="AD240" s="53"/>
    </row>
    <row r="241" spans="1:125" s="49" customFormat="1">
      <c r="A241" s="83"/>
      <c r="B241" s="70"/>
      <c r="C241" s="84">
        <v>0</v>
      </c>
      <c r="D241" s="85"/>
      <c r="E241" s="86" t="s">
        <v>80</v>
      </c>
      <c r="F241" s="56"/>
      <c r="G241" s="56">
        <v>6.8096858576330428</v>
      </c>
      <c r="H241" s="56">
        <v>1.8797087575405727</v>
      </c>
      <c r="I241" s="56">
        <v>5.1985392339967929</v>
      </c>
      <c r="J241" s="56">
        <v>54.479097544790974</v>
      </c>
      <c r="K241" s="56">
        <v>9.7815292949354529</v>
      </c>
      <c r="L241" s="45"/>
      <c r="M241" s="53"/>
      <c r="N241" s="53"/>
      <c r="O241" s="53"/>
      <c r="P241" s="53"/>
      <c r="Q241" s="53"/>
      <c r="R241" s="53"/>
      <c r="S241" s="53"/>
      <c r="T241" s="53"/>
      <c r="U241" s="53"/>
      <c r="V241" s="53"/>
      <c r="W241" s="53"/>
      <c r="X241" s="53"/>
      <c r="Y241" s="53"/>
      <c r="Z241" s="53"/>
      <c r="AA241" s="53"/>
      <c r="AB241" s="53"/>
      <c r="AC241" s="53"/>
      <c r="AD241" s="53"/>
    </row>
    <row r="242" spans="1:125" s="49" customFormat="1">
      <c r="A242" s="83"/>
      <c r="B242" s="70"/>
      <c r="C242" s="84"/>
      <c r="D242" s="85"/>
      <c r="E242" s="86" t="s">
        <v>144</v>
      </c>
      <c r="F242" s="56"/>
      <c r="G242" s="56">
        <v>100</v>
      </c>
      <c r="H242" s="56">
        <v>100</v>
      </c>
      <c r="I242" s="56">
        <v>100</v>
      </c>
      <c r="J242" s="56">
        <v>100</v>
      </c>
      <c r="K242" s="56">
        <v>100</v>
      </c>
      <c r="L242" s="45"/>
      <c r="M242" s="53"/>
      <c r="N242" s="53"/>
      <c r="O242" s="53"/>
      <c r="P242" s="53"/>
      <c r="Q242" s="53"/>
      <c r="R242" s="53"/>
      <c r="S242" s="53"/>
      <c r="T242" s="53"/>
      <c r="U242" s="53"/>
      <c r="V242" s="53"/>
      <c r="W242" s="53"/>
      <c r="X242" s="53"/>
      <c r="Y242" s="53"/>
      <c r="Z242" s="53"/>
      <c r="AA242" s="53"/>
      <c r="AB242" s="53"/>
      <c r="AC242" s="53"/>
      <c r="AD242" s="53"/>
    </row>
    <row r="243" spans="1:125" ht="4.5" customHeight="1">
      <c r="A243" s="78"/>
      <c r="B243" s="70"/>
      <c r="C243" s="78"/>
      <c r="D243" s="78"/>
      <c r="E243" s="74"/>
      <c r="F243" s="74"/>
      <c r="G243" s="94">
        <f>AVERAGE(G226:G242)</f>
        <v>39.999999999999972</v>
      </c>
      <c r="H243" s="94">
        <f>AVERAGE(H226:H242)</f>
        <v>40</v>
      </c>
      <c r="I243" s="94">
        <f>AVERAGE(I226:I242)</f>
        <v>40.000000000000043</v>
      </c>
      <c r="J243" s="95"/>
      <c r="K243" s="95"/>
      <c r="L243" s="45"/>
      <c r="M243" s="53"/>
      <c r="N243" s="53"/>
      <c r="O243" s="53"/>
      <c r="P243" s="61"/>
      <c r="Q243" s="53"/>
      <c r="R243" s="53"/>
      <c r="S243" s="53"/>
      <c r="T243" s="53"/>
      <c r="U243" s="53"/>
      <c r="V243" s="53"/>
      <c r="W243" s="61"/>
      <c r="X243" s="53"/>
      <c r="Y243" s="53"/>
      <c r="Z243" s="53"/>
      <c r="AA243" s="53"/>
      <c r="AB243" s="53"/>
      <c r="AC243" s="53"/>
      <c r="AD243" s="61"/>
      <c r="AE243" s="49"/>
      <c r="AF243" s="49"/>
      <c r="AG243" s="49"/>
      <c r="AH243" s="49"/>
      <c r="AI243" s="49"/>
      <c r="AJ243" s="49"/>
      <c r="AK243" s="50"/>
      <c r="AL243" s="49"/>
      <c r="AM243" s="49"/>
      <c r="AN243" s="49"/>
      <c r="AO243" s="49"/>
      <c r="AP243" s="49"/>
      <c r="AQ243" s="49"/>
      <c r="AR243" s="50"/>
      <c r="AS243" s="49"/>
      <c r="AT243" s="49"/>
      <c r="AU243" s="49"/>
      <c r="AV243" s="49"/>
      <c r="AW243" s="49"/>
      <c r="AX243" s="49"/>
      <c r="AY243" s="50"/>
      <c r="AZ243" s="49"/>
      <c r="BA243" s="49"/>
      <c r="BB243" s="49"/>
      <c r="BC243" s="49"/>
      <c r="BD243" s="49"/>
      <c r="BE243" s="49"/>
      <c r="BF243" s="50"/>
      <c r="BG243" s="49"/>
      <c r="BH243" s="49"/>
      <c r="BI243" s="49"/>
      <c r="BJ243" s="49"/>
      <c r="BK243" s="49"/>
      <c r="BL243" s="49"/>
      <c r="BM243" s="50"/>
      <c r="BN243" s="49"/>
      <c r="BO243" s="49"/>
      <c r="BP243" s="49"/>
      <c r="BQ243" s="49"/>
      <c r="BR243" s="49"/>
      <c r="BS243" s="49"/>
      <c r="BT243" s="50"/>
      <c r="BU243" s="49"/>
      <c r="BV243" s="49"/>
      <c r="BW243" s="49"/>
      <c r="BX243" s="49"/>
      <c r="BY243" s="49"/>
      <c r="BZ243" s="49"/>
      <c r="CA243" s="50"/>
      <c r="CB243" s="49"/>
      <c r="CC243" s="49"/>
      <c r="CD243" s="49"/>
      <c r="CE243" s="49"/>
      <c r="CF243" s="49"/>
      <c r="CG243" s="49"/>
      <c r="CH243" s="50"/>
      <c r="CI243" s="49"/>
      <c r="CJ243" s="49"/>
      <c r="CK243" s="49"/>
      <c r="CL243" s="49"/>
      <c r="CM243" s="49"/>
      <c r="CN243" s="49"/>
      <c r="CO243" s="50"/>
      <c r="CP243" s="49"/>
      <c r="CQ243" s="49"/>
      <c r="CR243" s="49"/>
      <c r="CS243" s="49"/>
      <c r="CT243" s="49"/>
      <c r="CU243" s="49"/>
      <c r="CV243" s="50"/>
      <c r="CW243" s="49"/>
      <c r="CX243" s="49"/>
      <c r="CY243" s="49"/>
      <c r="CZ243" s="49"/>
      <c r="DA243" s="49"/>
      <c r="DB243" s="49"/>
      <c r="DC243" s="50"/>
      <c r="DD243" s="49"/>
      <c r="DE243" s="49"/>
      <c r="DF243" s="49"/>
      <c r="DG243" s="49"/>
      <c r="DH243" s="49"/>
      <c r="DI243" s="49"/>
      <c r="DJ243" s="50"/>
      <c r="DK243" s="49"/>
      <c r="DL243" s="49"/>
      <c r="DM243" s="49"/>
      <c r="DN243" s="49"/>
      <c r="DO243" s="49"/>
      <c r="DP243" s="49"/>
      <c r="DQ243" s="50"/>
      <c r="DR243" s="49"/>
      <c r="DS243" s="49"/>
      <c r="DT243" s="49"/>
      <c r="DU243" s="49"/>
    </row>
    <row r="246" spans="1:125" ht="35.25" customHeight="1">
      <c r="E246" s="2379" t="s">
        <v>178</v>
      </c>
      <c r="F246" s="2380"/>
      <c r="G246" s="2380"/>
      <c r="H246" s="2380"/>
      <c r="I246" s="2380"/>
      <c r="J246" s="2380"/>
      <c r="K246" s="2380"/>
    </row>
    <row r="247" spans="1:125">
      <c r="E247" s="73"/>
      <c r="J247" s="63"/>
      <c r="K247" s="63"/>
    </row>
    <row r="248" spans="1:125">
      <c r="E248" s="2375" t="s">
        <v>139</v>
      </c>
      <c r="F248" s="2376" t="s">
        <v>1</v>
      </c>
      <c r="G248" s="2376" t="s">
        <v>2</v>
      </c>
      <c r="H248" s="2376" t="s">
        <v>3</v>
      </c>
      <c r="I248" s="2376" t="s">
        <v>4</v>
      </c>
      <c r="J248" s="77">
        <v>2012</v>
      </c>
      <c r="K248" s="77">
        <v>2013</v>
      </c>
    </row>
    <row r="249" spans="1:125">
      <c r="C249" s="91" t="s">
        <v>179</v>
      </c>
      <c r="D249" s="92"/>
      <c r="E249" s="2375"/>
      <c r="F249" s="2376" t="s">
        <v>1</v>
      </c>
      <c r="G249" s="2376" t="s">
        <v>2</v>
      </c>
      <c r="H249" s="2376" t="s">
        <v>3</v>
      </c>
      <c r="I249" s="2376" t="s">
        <v>4</v>
      </c>
      <c r="J249" s="77" t="s">
        <v>5</v>
      </c>
      <c r="K249" s="77" t="s">
        <v>5</v>
      </c>
    </row>
    <row r="250" spans="1:125">
      <c r="E250" s="87" t="s">
        <v>140</v>
      </c>
      <c r="J250" s="63"/>
      <c r="K250" s="63"/>
    </row>
    <row r="251" spans="1:125">
      <c r="E251" s="86" t="s">
        <v>141</v>
      </c>
      <c r="F251" s="96">
        <v>1</v>
      </c>
      <c r="G251" s="96">
        <v>1</v>
      </c>
      <c r="H251" s="96">
        <v>1</v>
      </c>
      <c r="I251" s="96">
        <v>1</v>
      </c>
      <c r="J251" s="96">
        <v>1</v>
      </c>
      <c r="K251" s="96">
        <v>1</v>
      </c>
    </row>
    <row r="252" spans="1:125">
      <c r="E252" s="86" t="s">
        <v>142</v>
      </c>
      <c r="F252" s="96">
        <v>2</v>
      </c>
      <c r="G252" s="96">
        <v>2</v>
      </c>
      <c r="H252" s="96">
        <v>2</v>
      </c>
      <c r="I252" s="96">
        <v>2</v>
      </c>
      <c r="J252" s="96">
        <v>2</v>
      </c>
      <c r="K252" s="96">
        <v>2</v>
      </c>
    </row>
    <row r="253" spans="1:125">
      <c r="E253" s="86" t="s">
        <v>143</v>
      </c>
      <c r="F253" s="96">
        <v>3</v>
      </c>
      <c r="G253" s="96">
        <v>3</v>
      </c>
      <c r="H253" s="96">
        <v>2.9999999999999996</v>
      </c>
      <c r="I253" s="96">
        <v>3.0000000000000004</v>
      </c>
      <c r="J253" s="96">
        <v>3</v>
      </c>
      <c r="K253" s="96">
        <v>3</v>
      </c>
    </row>
    <row r="254" spans="1:125">
      <c r="E254" s="86" t="s">
        <v>80</v>
      </c>
      <c r="F254" s="96"/>
      <c r="G254" s="96"/>
      <c r="H254" s="96"/>
      <c r="I254" s="96"/>
      <c r="J254" s="96"/>
      <c r="K254" s="96"/>
    </row>
    <row r="255" spans="1:125">
      <c r="E255" s="86" t="s">
        <v>144</v>
      </c>
      <c r="F255" s="96">
        <v>2.0993754154911852</v>
      </c>
      <c r="G255" s="96">
        <v>2.3111126470445598</v>
      </c>
      <c r="H255" s="96">
        <v>2.1598728355061758</v>
      </c>
      <c r="I255" s="96">
        <v>2.2142329563282392</v>
      </c>
      <c r="J255" s="96">
        <v>2.3777040477770406</v>
      </c>
      <c r="K255" s="96">
        <v>2.4298849393877133</v>
      </c>
    </row>
    <row r="256" spans="1:125">
      <c r="E256" s="87" t="s">
        <v>145</v>
      </c>
      <c r="F256" s="60"/>
      <c r="G256" s="60"/>
      <c r="H256" s="60"/>
      <c r="I256" s="60"/>
      <c r="J256" s="60"/>
      <c r="K256" s="60"/>
    </row>
    <row r="257" spans="1:125">
      <c r="E257" s="86" t="s">
        <v>141</v>
      </c>
      <c r="F257" s="96">
        <v>1</v>
      </c>
      <c r="G257" s="96">
        <v>1</v>
      </c>
      <c r="H257" s="96">
        <v>1</v>
      </c>
      <c r="I257" s="96">
        <v>1</v>
      </c>
      <c r="J257" s="96">
        <v>1</v>
      </c>
      <c r="K257" s="96">
        <v>1</v>
      </c>
    </row>
    <row r="258" spans="1:125">
      <c r="E258" s="86" t="s">
        <v>142</v>
      </c>
      <c r="F258" s="96">
        <v>2</v>
      </c>
      <c r="G258" s="96">
        <v>2</v>
      </c>
      <c r="H258" s="96">
        <v>2</v>
      </c>
      <c r="I258" s="96">
        <v>2</v>
      </c>
      <c r="J258" s="96">
        <v>2</v>
      </c>
      <c r="K258" s="96">
        <v>2</v>
      </c>
    </row>
    <row r="259" spans="1:125">
      <c r="E259" s="86" t="s">
        <v>143</v>
      </c>
      <c r="F259" s="96">
        <v>2.9999999999999996</v>
      </c>
      <c r="G259" s="96">
        <v>3</v>
      </c>
      <c r="H259" s="96">
        <v>3</v>
      </c>
      <c r="I259" s="96">
        <v>3</v>
      </c>
      <c r="J259" s="96">
        <v>3</v>
      </c>
      <c r="K259" s="96">
        <v>3</v>
      </c>
    </row>
    <row r="260" spans="1:125">
      <c r="E260" s="86" t="s">
        <v>80</v>
      </c>
      <c r="F260" s="96"/>
      <c r="G260" s="96"/>
      <c r="H260" s="96"/>
      <c r="I260" s="96"/>
      <c r="J260" s="96"/>
      <c r="K260" s="96"/>
    </row>
    <row r="261" spans="1:125">
      <c r="E261" s="86" t="s">
        <v>144</v>
      </c>
      <c r="F261" s="96">
        <v>1.809075476562614</v>
      </c>
      <c r="G261" s="96">
        <v>2.2393656032491234</v>
      </c>
      <c r="H261" s="96">
        <v>2.1614203859556551</v>
      </c>
      <c r="I261" s="96">
        <v>1.9322564676120502</v>
      </c>
      <c r="J261" s="96">
        <v>1.9787168141592921</v>
      </c>
      <c r="K261" s="96">
        <v>2.072888843229916</v>
      </c>
    </row>
    <row r="262" spans="1:125">
      <c r="E262" s="87" t="s">
        <v>146</v>
      </c>
      <c r="F262" s="60"/>
      <c r="G262" s="60"/>
      <c r="H262" s="60"/>
      <c r="I262" s="60"/>
      <c r="J262" s="60"/>
      <c r="K262" s="60"/>
    </row>
    <row r="263" spans="1:125">
      <c r="E263" s="86" t="s">
        <v>141</v>
      </c>
      <c r="F263" s="96">
        <v>1</v>
      </c>
      <c r="G263" s="96">
        <v>1</v>
      </c>
      <c r="H263" s="96">
        <v>1</v>
      </c>
      <c r="I263" s="96">
        <v>1</v>
      </c>
      <c r="J263" s="96">
        <v>1</v>
      </c>
      <c r="K263" s="96">
        <v>1</v>
      </c>
    </row>
    <row r="264" spans="1:125">
      <c r="E264" s="86" t="s">
        <v>142</v>
      </c>
      <c r="F264" s="96">
        <v>2</v>
      </c>
      <c r="G264" s="96">
        <v>2</v>
      </c>
      <c r="H264" s="96">
        <v>2</v>
      </c>
      <c r="I264" s="96">
        <v>2</v>
      </c>
      <c r="J264" s="96">
        <v>2</v>
      </c>
      <c r="K264" s="96">
        <v>2</v>
      </c>
    </row>
    <row r="265" spans="1:125">
      <c r="E265" s="86" t="s">
        <v>143</v>
      </c>
      <c r="F265" s="96">
        <v>3</v>
      </c>
      <c r="G265" s="96">
        <v>3</v>
      </c>
      <c r="H265" s="96">
        <v>3</v>
      </c>
      <c r="I265" s="96">
        <v>3</v>
      </c>
      <c r="J265" s="96">
        <v>3</v>
      </c>
      <c r="K265" s="96">
        <v>3</v>
      </c>
    </row>
    <row r="266" spans="1:125">
      <c r="E266" s="86" t="s">
        <v>80</v>
      </c>
      <c r="F266" s="96"/>
      <c r="G266" s="96"/>
      <c r="H266" s="96"/>
      <c r="I266" s="96"/>
      <c r="J266" s="96"/>
      <c r="K266" s="96"/>
    </row>
    <row r="267" spans="1:125">
      <c r="E267" s="86" t="s">
        <v>144</v>
      </c>
      <c r="F267" s="96">
        <v>2.186044400983191</v>
      </c>
      <c r="G267" s="96">
        <v>2.3910457906592919</v>
      </c>
      <c r="H267" s="96">
        <v>2.2600633426127801</v>
      </c>
      <c r="I267" s="96">
        <v>1.5367185062177751</v>
      </c>
      <c r="J267" s="96">
        <v>1.7971197518555444</v>
      </c>
      <c r="K267" s="96">
        <v>1.4349359632901857</v>
      </c>
    </row>
    <row r="268" spans="1:125" ht="4.5" customHeight="1">
      <c r="A268" s="78"/>
      <c r="B268" s="70"/>
      <c r="C268" s="78"/>
      <c r="D268" s="78"/>
      <c r="E268" s="74"/>
      <c r="F268" s="74"/>
      <c r="G268" s="94"/>
      <c r="H268" s="94"/>
      <c r="I268" s="94"/>
      <c r="J268" s="95"/>
      <c r="K268" s="95"/>
      <c r="L268" s="45"/>
      <c r="M268" s="53"/>
      <c r="N268" s="53"/>
      <c r="O268" s="53"/>
      <c r="P268" s="61"/>
      <c r="Q268" s="53"/>
      <c r="R268" s="53"/>
      <c r="S268" s="53"/>
      <c r="T268" s="53"/>
      <c r="U268" s="53"/>
      <c r="V268" s="53"/>
      <c r="W268" s="61"/>
      <c r="X268" s="53"/>
      <c r="Y268" s="53"/>
      <c r="Z268" s="53"/>
      <c r="AA268" s="53"/>
      <c r="AB268" s="53"/>
      <c r="AC268" s="53"/>
      <c r="AD268" s="61"/>
      <c r="AE268" s="49"/>
      <c r="AF268" s="49"/>
      <c r="AG268" s="49"/>
      <c r="AH268" s="49"/>
      <c r="AI268" s="49"/>
      <c r="AJ268" s="49"/>
      <c r="AK268" s="50"/>
      <c r="AL268" s="49"/>
      <c r="AM268" s="49"/>
      <c r="AN268" s="49"/>
      <c r="AO268" s="49"/>
      <c r="AP268" s="49"/>
      <c r="AQ268" s="49"/>
      <c r="AR268" s="50"/>
      <c r="AS268" s="49"/>
      <c r="AT268" s="49"/>
      <c r="AU268" s="49"/>
      <c r="AV268" s="49"/>
      <c r="AW268" s="49"/>
      <c r="AX268" s="49"/>
      <c r="AY268" s="50"/>
      <c r="AZ268" s="49"/>
      <c r="BA268" s="49"/>
      <c r="BB268" s="49"/>
      <c r="BC268" s="49"/>
      <c r="BD268" s="49"/>
      <c r="BE268" s="49"/>
      <c r="BF268" s="50"/>
      <c r="BG268" s="49"/>
      <c r="BH268" s="49"/>
      <c r="BI268" s="49"/>
      <c r="BJ268" s="49"/>
      <c r="BK268" s="49"/>
      <c r="BL268" s="49"/>
      <c r="BM268" s="50"/>
      <c r="BN268" s="49"/>
      <c r="BO268" s="49"/>
      <c r="BP268" s="49"/>
      <c r="BQ268" s="49"/>
      <c r="BR268" s="49"/>
      <c r="BS268" s="49"/>
      <c r="BT268" s="50"/>
      <c r="BU268" s="49"/>
      <c r="BV268" s="49"/>
      <c r="BW268" s="49"/>
      <c r="BX268" s="49"/>
      <c r="BY268" s="49"/>
      <c r="BZ268" s="49"/>
      <c r="CA268" s="50"/>
      <c r="CB268" s="49"/>
      <c r="CC268" s="49"/>
      <c r="CD268" s="49"/>
      <c r="CE268" s="49"/>
      <c r="CF268" s="49"/>
      <c r="CG268" s="49"/>
      <c r="CH268" s="50"/>
      <c r="CI268" s="49"/>
      <c r="CJ268" s="49"/>
      <c r="CK268" s="49"/>
      <c r="CL268" s="49"/>
      <c r="CM268" s="49"/>
      <c r="CN268" s="49"/>
      <c r="CO268" s="50"/>
      <c r="CP268" s="49"/>
      <c r="CQ268" s="49"/>
      <c r="CR268" s="49"/>
      <c r="CS268" s="49"/>
      <c r="CT268" s="49"/>
      <c r="CU268" s="49"/>
      <c r="CV268" s="50"/>
      <c r="CW268" s="49"/>
      <c r="CX268" s="49"/>
      <c r="CY268" s="49"/>
      <c r="CZ268" s="49"/>
      <c r="DA268" s="49"/>
      <c r="DB268" s="49"/>
      <c r="DC268" s="50"/>
      <c r="DD268" s="49"/>
      <c r="DE268" s="49"/>
      <c r="DF268" s="49"/>
      <c r="DG268" s="49"/>
      <c r="DH268" s="49"/>
      <c r="DI268" s="49"/>
      <c r="DJ268" s="50"/>
      <c r="DK268" s="49"/>
      <c r="DL268" s="49"/>
      <c r="DM268" s="49"/>
      <c r="DN268" s="49"/>
      <c r="DO268" s="49"/>
      <c r="DP268" s="49"/>
      <c r="DQ268" s="50"/>
      <c r="DR268" s="49"/>
      <c r="DS268" s="49"/>
      <c r="DT268" s="49"/>
      <c r="DU268" s="49"/>
    </row>
    <row r="271" spans="1:125" ht="36.75" customHeight="1">
      <c r="E271" s="2379" t="s">
        <v>180</v>
      </c>
      <c r="F271" s="2380"/>
      <c r="G271" s="2380"/>
      <c r="H271" s="2380"/>
      <c r="I271" s="2380"/>
      <c r="J271" s="2380"/>
      <c r="K271" s="2380"/>
    </row>
    <row r="272" spans="1:125">
      <c r="E272" s="73"/>
      <c r="J272" s="63"/>
      <c r="K272" s="63"/>
    </row>
    <row r="273" spans="3:11">
      <c r="E273" s="2375" t="s">
        <v>139</v>
      </c>
      <c r="F273" s="2376" t="s">
        <v>1</v>
      </c>
      <c r="G273" s="2376" t="s">
        <v>2</v>
      </c>
      <c r="H273" s="2376" t="s">
        <v>3</v>
      </c>
      <c r="I273" s="2376" t="s">
        <v>4</v>
      </c>
      <c r="J273" s="77">
        <v>2012</v>
      </c>
      <c r="K273" s="76">
        <v>2013</v>
      </c>
    </row>
    <row r="274" spans="3:11">
      <c r="C274" s="91" t="s">
        <v>181</v>
      </c>
      <c r="D274" s="92"/>
      <c r="E274" s="2375"/>
      <c r="F274" s="2376" t="s">
        <v>1</v>
      </c>
      <c r="G274" s="2376" t="s">
        <v>2</v>
      </c>
      <c r="H274" s="2376" t="s">
        <v>3</v>
      </c>
      <c r="I274" s="2376" t="s">
        <v>4</v>
      </c>
      <c r="J274" s="77" t="s">
        <v>5</v>
      </c>
      <c r="K274" s="76" t="s">
        <v>5</v>
      </c>
    </row>
    <row r="275" spans="3:11">
      <c r="E275" s="87" t="s">
        <v>155</v>
      </c>
      <c r="J275" s="63"/>
      <c r="K275" s="63"/>
    </row>
    <row r="276" spans="3:11">
      <c r="E276" s="86" t="s">
        <v>141</v>
      </c>
      <c r="F276" s="96">
        <v>1</v>
      </c>
      <c r="G276" s="96">
        <v>1</v>
      </c>
      <c r="H276" s="96">
        <v>1</v>
      </c>
      <c r="I276" s="96"/>
      <c r="J276" s="96"/>
      <c r="K276" s="96"/>
    </row>
    <row r="277" spans="3:11">
      <c r="E277" s="86" t="s">
        <v>142</v>
      </c>
      <c r="F277" s="96">
        <v>2</v>
      </c>
      <c r="G277" s="96">
        <v>2</v>
      </c>
      <c r="H277" s="96">
        <v>2</v>
      </c>
      <c r="I277" s="96"/>
      <c r="J277" s="96"/>
      <c r="K277" s="96"/>
    </row>
    <row r="278" spans="3:11">
      <c r="E278" s="86" t="s">
        <v>143</v>
      </c>
      <c r="F278" s="96">
        <v>3</v>
      </c>
      <c r="G278" s="96">
        <v>3</v>
      </c>
      <c r="H278" s="96">
        <v>3</v>
      </c>
      <c r="I278" s="96"/>
      <c r="J278" s="96"/>
      <c r="K278" s="96"/>
    </row>
    <row r="279" spans="3:11">
      <c r="E279" s="86" t="s">
        <v>80</v>
      </c>
      <c r="F279" s="96"/>
      <c r="G279" s="96"/>
      <c r="H279" s="96"/>
      <c r="I279" s="96"/>
      <c r="J279" s="96"/>
      <c r="K279" s="96"/>
    </row>
    <row r="280" spans="3:11">
      <c r="E280" s="86" t="s">
        <v>144</v>
      </c>
      <c r="F280" s="96">
        <v>2.077248052625905</v>
      </c>
      <c r="G280" s="96">
        <v>2.3046534957813414</v>
      </c>
      <c r="H280" s="96">
        <v>2.215887886848646</v>
      </c>
      <c r="I280" s="96"/>
      <c r="J280" s="96"/>
      <c r="K280" s="96"/>
    </row>
    <row r="281" spans="3:11">
      <c r="E281" s="87" t="s">
        <v>156</v>
      </c>
      <c r="F281" s="60"/>
      <c r="G281" s="60"/>
      <c r="H281" s="60"/>
      <c r="I281" s="60"/>
      <c r="J281" s="60"/>
      <c r="K281" s="60"/>
    </row>
    <row r="282" spans="3:11">
      <c r="E282" s="86" t="s">
        <v>141</v>
      </c>
      <c r="F282" s="96">
        <v>1</v>
      </c>
      <c r="G282" s="96">
        <v>1</v>
      </c>
      <c r="H282" s="96">
        <v>1</v>
      </c>
      <c r="I282" s="96">
        <v>1</v>
      </c>
      <c r="J282" s="96">
        <v>1</v>
      </c>
      <c r="K282" s="96">
        <v>1</v>
      </c>
    </row>
    <row r="283" spans="3:11">
      <c r="E283" s="86" t="s">
        <v>142</v>
      </c>
      <c r="F283" s="96">
        <v>2</v>
      </c>
      <c r="G283" s="96">
        <v>2</v>
      </c>
      <c r="H283" s="96">
        <v>2</v>
      </c>
      <c r="I283" s="96">
        <v>2</v>
      </c>
      <c r="J283" s="96">
        <v>2</v>
      </c>
      <c r="K283" s="96">
        <v>2</v>
      </c>
    </row>
    <row r="284" spans="3:11">
      <c r="E284" s="86" t="s">
        <v>143</v>
      </c>
      <c r="F284" s="96">
        <v>3</v>
      </c>
      <c r="G284" s="96">
        <v>3</v>
      </c>
      <c r="H284" s="96">
        <v>3</v>
      </c>
      <c r="I284" s="96">
        <v>3</v>
      </c>
      <c r="J284" s="96">
        <v>3</v>
      </c>
      <c r="K284" s="96">
        <v>3</v>
      </c>
    </row>
    <row r="285" spans="3:11">
      <c r="E285" s="86" t="s">
        <v>80</v>
      </c>
      <c r="F285" s="96"/>
      <c r="G285" s="96"/>
      <c r="H285" s="96"/>
      <c r="I285" s="96"/>
      <c r="J285" s="96"/>
      <c r="K285" s="96"/>
    </row>
    <row r="286" spans="3:11">
      <c r="E286" s="86" t="s">
        <v>144</v>
      </c>
      <c r="F286" s="96">
        <v>1.787637033061048</v>
      </c>
      <c r="G286" s="96">
        <v>2.1807347228707763</v>
      </c>
      <c r="H286" s="96">
        <v>2.1034624204563022</v>
      </c>
      <c r="I286" s="96">
        <v>1.8958939318415799</v>
      </c>
      <c r="J286" s="96">
        <v>1.9810945273631841</v>
      </c>
      <c r="K286" s="96">
        <v>2.0745141683075081</v>
      </c>
    </row>
    <row r="287" spans="3:11">
      <c r="E287" s="87" t="s">
        <v>157</v>
      </c>
      <c r="F287" s="60"/>
      <c r="G287" s="60"/>
      <c r="H287" s="60"/>
      <c r="I287" s="60"/>
      <c r="J287" s="60"/>
      <c r="K287" s="60"/>
    </row>
    <row r="288" spans="3:11">
      <c r="E288" s="86" t="s">
        <v>141</v>
      </c>
      <c r="F288" s="96">
        <v>1</v>
      </c>
      <c r="G288" s="96">
        <v>1</v>
      </c>
      <c r="H288" s="96">
        <v>1</v>
      </c>
      <c r="I288" s="96">
        <v>1</v>
      </c>
      <c r="J288" s="96">
        <v>1</v>
      </c>
      <c r="K288" s="96">
        <v>1</v>
      </c>
    </row>
    <row r="289" spans="1:125">
      <c r="E289" s="86" t="s">
        <v>142</v>
      </c>
      <c r="F289" s="96">
        <v>2</v>
      </c>
      <c r="G289" s="96">
        <v>2</v>
      </c>
      <c r="H289" s="96">
        <v>2</v>
      </c>
      <c r="I289" s="96">
        <v>2</v>
      </c>
      <c r="J289" s="96">
        <v>2</v>
      </c>
      <c r="K289" s="96">
        <v>2</v>
      </c>
    </row>
    <row r="290" spans="1:125">
      <c r="E290" s="86" t="s">
        <v>143</v>
      </c>
      <c r="F290" s="96">
        <v>3</v>
      </c>
      <c r="G290" s="96">
        <v>3</v>
      </c>
      <c r="H290" s="96">
        <v>3</v>
      </c>
      <c r="I290" s="96">
        <v>3.0000000000000004</v>
      </c>
      <c r="J290" s="96">
        <v>3</v>
      </c>
      <c r="K290" s="96">
        <v>3</v>
      </c>
    </row>
    <row r="291" spans="1:125">
      <c r="E291" s="86" t="s">
        <v>80</v>
      </c>
      <c r="F291" s="96"/>
      <c r="G291" s="96"/>
      <c r="H291" s="96"/>
      <c r="I291" s="96"/>
      <c r="J291" s="96"/>
      <c r="K291" s="96"/>
    </row>
    <row r="292" spans="1:125">
      <c r="E292" s="86" t="s">
        <v>144</v>
      </c>
      <c r="F292" s="96">
        <v>2.1641468095309473</v>
      </c>
      <c r="G292" s="96">
        <v>2.1016978672298681</v>
      </c>
      <c r="H292" s="96">
        <v>2.2339325096795264</v>
      </c>
      <c r="I292" s="96">
        <v>2.1900212753665524</v>
      </c>
      <c r="J292" s="96">
        <v>2.394883474107814</v>
      </c>
      <c r="K292" s="96">
        <v>2.3938428874734607</v>
      </c>
    </row>
    <row r="293" spans="1:125" ht="4.5" customHeight="1">
      <c r="A293" s="78"/>
      <c r="B293" s="70"/>
      <c r="C293" s="78"/>
      <c r="D293" s="78"/>
      <c r="E293" s="74"/>
      <c r="F293" s="74"/>
      <c r="G293" s="94"/>
      <c r="H293" s="94"/>
      <c r="I293" s="94"/>
      <c r="J293" s="95"/>
      <c r="K293" s="95"/>
      <c r="L293" s="45"/>
      <c r="M293" s="53"/>
      <c r="N293" s="53"/>
      <c r="O293" s="53"/>
      <c r="P293" s="61"/>
      <c r="Q293" s="53"/>
      <c r="R293" s="53"/>
      <c r="S293" s="53"/>
      <c r="T293" s="53"/>
      <c r="U293" s="53"/>
      <c r="V293" s="53"/>
      <c r="W293" s="61"/>
      <c r="X293" s="53"/>
      <c r="Y293" s="53"/>
      <c r="Z293" s="53"/>
      <c r="AA293" s="53"/>
      <c r="AB293" s="53"/>
      <c r="AC293" s="53"/>
      <c r="AD293" s="61"/>
      <c r="AE293" s="49"/>
      <c r="AF293" s="49"/>
      <c r="AG293" s="49"/>
      <c r="AH293" s="49"/>
      <c r="AI293" s="49"/>
      <c r="AJ293" s="49"/>
      <c r="AK293" s="50"/>
      <c r="AL293" s="49"/>
      <c r="AM293" s="49"/>
      <c r="AN293" s="49"/>
      <c r="AO293" s="49"/>
      <c r="AP293" s="49"/>
      <c r="AQ293" s="49"/>
      <c r="AR293" s="50"/>
      <c r="AS293" s="49"/>
      <c r="AT293" s="49"/>
      <c r="AU293" s="49"/>
      <c r="AV293" s="49"/>
      <c r="AW293" s="49"/>
      <c r="AX293" s="49"/>
      <c r="AY293" s="50"/>
      <c r="AZ293" s="49"/>
      <c r="BA293" s="49"/>
      <c r="BB293" s="49"/>
      <c r="BC293" s="49"/>
      <c r="BD293" s="49"/>
      <c r="BE293" s="49"/>
      <c r="BF293" s="50"/>
      <c r="BG293" s="49"/>
      <c r="BH293" s="49"/>
      <c r="BI293" s="49"/>
      <c r="BJ293" s="49"/>
      <c r="BK293" s="49"/>
      <c r="BL293" s="49"/>
      <c r="BM293" s="50"/>
      <c r="BN293" s="49"/>
      <c r="BO293" s="49"/>
      <c r="BP293" s="49"/>
      <c r="BQ293" s="49"/>
      <c r="BR293" s="49"/>
      <c r="BS293" s="49"/>
      <c r="BT293" s="50"/>
      <c r="BU293" s="49"/>
      <c r="BV293" s="49"/>
      <c r="BW293" s="49"/>
      <c r="BX293" s="49"/>
      <c r="BY293" s="49"/>
      <c r="BZ293" s="49"/>
      <c r="CA293" s="50"/>
      <c r="CB293" s="49"/>
      <c r="CC293" s="49"/>
      <c r="CD293" s="49"/>
      <c r="CE293" s="49"/>
      <c r="CF293" s="49"/>
      <c r="CG293" s="49"/>
      <c r="CH293" s="50"/>
      <c r="CI293" s="49"/>
      <c r="CJ293" s="49"/>
      <c r="CK293" s="49"/>
      <c r="CL293" s="49"/>
      <c r="CM293" s="49"/>
      <c r="CN293" s="49"/>
      <c r="CO293" s="50"/>
      <c r="CP293" s="49"/>
      <c r="CQ293" s="49"/>
      <c r="CR293" s="49"/>
      <c r="CS293" s="49"/>
      <c r="CT293" s="49"/>
      <c r="CU293" s="49"/>
      <c r="CV293" s="50"/>
      <c r="CW293" s="49"/>
      <c r="CX293" s="49"/>
      <c r="CY293" s="49"/>
      <c r="CZ293" s="49"/>
      <c r="DA293" s="49"/>
      <c r="DB293" s="49"/>
      <c r="DC293" s="50"/>
      <c r="DD293" s="49"/>
      <c r="DE293" s="49"/>
      <c r="DF293" s="49"/>
      <c r="DG293" s="49"/>
      <c r="DH293" s="49"/>
      <c r="DI293" s="49"/>
      <c r="DJ293" s="50"/>
      <c r="DK293" s="49"/>
      <c r="DL293" s="49"/>
      <c r="DM293" s="49"/>
      <c r="DN293" s="49"/>
      <c r="DO293" s="49"/>
      <c r="DP293" s="49"/>
      <c r="DQ293" s="50"/>
      <c r="DR293" s="49"/>
      <c r="DS293" s="49"/>
      <c r="DT293" s="49"/>
      <c r="DU293" s="49"/>
    </row>
    <row r="295" spans="1:125" ht="36" customHeight="1">
      <c r="E295" s="2379" t="s">
        <v>182</v>
      </c>
      <c r="F295" s="2380"/>
      <c r="G295" s="2380"/>
      <c r="H295" s="2380"/>
      <c r="I295" s="2380"/>
      <c r="J295" s="2380"/>
      <c r="K295" s="2380"/>
    </row>
    <row r="296" spans="1:125">
      <c r="E296" s="73"/>
      <c r="J296" s="63"/>
      <c r="K296" s="63"/>
    </row>
    <row r="297" spans="1:125">
      <c r="E297" s="2375" t="s">
        <v>139</v>
      </c>
      <c r="F297" s="2376" t="s">
        <v>1</v>
      </c>
      <c r="G297" s="2376" t="s">
        <v>2</v>
      </c>
      <c r="H297" s="2376" t="s">
        <v>3</v>
      </c>
      <c r="I297" s="2376" t="s">
        <v>4</v>
      </c>
      <c r="J297" s="77">
        <v>2012</v>
      </c>
      <c r="K297" s="76">
        <v>2013</v>
      </c>
    </row>
    <row r="298" spans="1:125">
      <c r="C298" s="91" t="s">
        <v>183</v>
      </c>
      <c r="D298" s="92"/>
      <c r="E298" s="2375"/>
      <c r="F298" s="2376" t="s">
        <v>1</v>
      </c>
      <c r="G298" s="2376" t="s">
        <v>2</v>
      </c>
      <c r="H298" s="2376" t="s">
        <v>3</v>
      </c>
      <c r="I298" s="2376" t="s">
        <v>4</v>
      </c>
      <c r="J298" s="77" t="s">
        <v>5</v>
      </c>
      <c r="K298" s="76" t="s">
        <v>5</v>
      </c>
    </row>
    <row r="299" spans="1:125">
      <c r="E299" s="87" t="s">
        <v>161</v>
      </c>
      <c r="J299" s="63"/>
      <c r="K299" s="63"/>
    </row>
    <row r="300" spans="1:125">
      <c r="E300" s="86" t="s">
        <v>141</v>
      </c>
      <c r="F300" s="96">
        <v>1</v>
      </c>
      <c r="G300" s="96">
        <v>1</v>
      </c>
      <c r="H300" s="96">
        <v>1</v>
      </c>
      <c r="I300" s="96">
        <v>1</v>
      </c>
      <c r="J300" s="96">
        <v>1</v>
      </c>
      <c r="K300" s="96">
        <v>1</v>
      </c>
    </row>
    <row r="301" spans="1:125">
      <c r="E301" s="86" t="s">
        <v>142</v>
      </c>
      <c r="F301" s="96">
        <v>2</v>
      </c>
      <c r="G301" s="96">
        <v>2</v>
      </c>
      <c r="H301" s="96">
        <v>2</v>
      </c>
      <c r="I301" s="96">
        <v>2</v>
      </c>
      <c r="J301" s="96">
        <v>2</v>
      </c>
      <c r="K301" s="96">
        <v>2</v>
      </c>
    </row>
    <row r="302" spans="1:125">
      <c r="E302" s="86" t="s">
        <v>143</v>
      </c>
      <c r="F302" s="96">
        <v>3</v>
      </c>
      <c r="G302" s="96">
        <v>3</v>
      </c>
      <c r="H302" s="96">
        <v>3</v>
      </c>
      <c r="I302" s="96">
        <v>3</v>
      </c>
      <c r="J302" s="96">
        <v>3</v>
      </c>
      <c r="K302" s="96">
        <v>3</v>
      </c>
    </row>
    <row r="303" spans="1:125">
      <c r="E303" s="86" t="s">
        <v>80</v>
      </c>
      <c r="F303" s="96"/>
      <c r="G303" s="96"/>
      <c r="H303" s="96"/>
      <c r="I303" s="96"/>
      <c r="J303" s="96"/>
      <c r="K303" s="96"/>
    </row>
    <row r="304" spans="1:125">
      <c r="E304" s="86" t="s">
        <v>144</v>
      </c>
      <c r="F304" s="96">
        <v>2.1411315605574908</v>
      </c>
      <c r="G304" s="96">
        <v>2.1017042160618931</v>
      </c>
      <c r="H304" s="96">
        <v>2.2612188263043995</v>
      </c>
      <c r="I304" s="96">
        <v>1.5314247678087312</v>
      </c>
      <c r="J304" s="96">
        <v>1.8232796745091102</v>
      </c>
      <c r="K304" s="96">
        <v>1.4261596150882661</v>
      </c>
    </row>
    <row r="305" spans="1:125">
      <c r="E305" s="87" t="s">
        <v>162</v>
      </c>
      <c r="F305" s="60"/>
      <c r="G305" s="60"/>
      <c r="H305" s="60"/>
      <c r="I305" s="60"/>
      <c r="J305" s="60"/>
      <c r="K305" s="60"/>
    </row>
    <row r="306" spans="1:125">
      <c r="E306" s="86" t="s">
        <v>141</v>
      </c>
      <c r="F306" s="96">
        <v>1</v>
      </c>
      <c r="G306" s="96">
        <v>1</v>
      </c>
      <c r="H306" s="96">
        <v>1</v>
      </c>
      <c r="I306" s="96">
        <v>1</v>
      </c>
      <c r="J306" s="96">
        <v>1</v>
      </c>
      <c r="K306" s="96">
        <v>1</v>
      </c>
    </row>
    <row r="307" spans="1:125">
      <c r="E307" s="86" t="s">
        <v>142</v>
      </c>
      <c r="F307" s="96">
        <v>2</v>
      </c>
      <c r="G307" s="96">
        <v>2</v>
      </c>
      <c r="H307" s="96">
        <v>2</v>
      </c>
      <c r="I307" s="96">
        <v>2</v>
      </c>
      <c r="J307" s="96">
        <v>2</v>
      </c>
      <c r="K307" s="96">
        <v>2</v>
      </c>
    </row>
    <row r="308" spans="1:125">
      <c r="E308" s="86" t="s">
        <v>143</v>
      </c>
      <c r="F308" s="96">
        <v>3</v>
      </c>
      <c r="G308" s="96">
        <v>3</v>
      </c>
      <c r="H308" s="96">
        <v>3</v>
      </c>
      <c r="I308" s="96">
        <v>3</v>
      </c>
      <c r="J308" s="96">
        <v>3</v>
      </c>
      <c r="K308" s="96">
        <v>3</v>
      </c>
    </row>
    <row r="309" spans="1:125">
      <c r="E309" s="86" t="s">
        <v>80</v>
      </c>
      <c r="F309" s="96"/>
      <c r="G309" s="96"/>
      <c r="H309" s="96"/>
      <c r="I309" s="96"/>
      <c r="J309" s="96"/>
      <c r="K309" s="96"/>
    </row>
    <row r="310" spans="1:125">
      <c r="E310" s="86" t="s">
        <v>144</v>
      </c>
      <c r="F310" s="96">
        <v>1.8611551738430603</v>
      </c>
      <c r="G310" s="96">
        <v>2.2681067380513271</v>
      </c>
      <c r="H310" s="96">
        <v>2.3799852805640707</v>
      </c>
      <c r="I310" s="96">
        <v>1.9371410235145883</v>
      </c>
      <c r="J310" s="96">
        <v>2.0007960199004975</v>
      </c>
      <c r="K310" s="96">
        <v>2.0901308129580167</v>
      </c>
    </row>
    <row r="311" spans="1:125">
      <c r="E311" s="87" t="s">
        <v>163</v>
      </c>
      <c r="F311" s="60"/>
      <c r="G311" s="60"/>
      <c r="H311" s="60"/>
      <c r="I311" s="60"/>
      <c r="J311" s="60"/>
      <c r="K311" s="60"/>
    </row>
    <row r="312" spans="1:125">
      <c r="E312" s="86" t="s">
        <v>141</v>
      </c>
      <c r="F312" s="96">
        <v>1</v>
      </c>
      <c r="G312" s="96">
        <v>1</v>
      </c>
      <c r="H312" s="96">
        <v>1</v>
      </c>
      <c r="I312" s="96">
        <v>1</v>
      </c>
      <c r="J312" s="96">
        <v>1</v>
      </c>
      <c r="K312" s="96">
        <v>1</v>
      </c>
    </row>
    <row r="313" spans="1:125">
      <c r="E313" s="86" t="s">
        <v>142</v>
      </c>
      <c r="F313" s="96">
        <v>2</v>
      </c>
      <c r="G313" s="96">
        <v>2</v>
      </c>
      <c r="H313" s="96">
        <v>2</v>
      </c>
      <c r="I313" s="96">
        <v>2</v>
      </c>
      <c r="J313" s="96">
        <v>2</v>
      </c>
      <c r="K313" s="96">
        <v>2</v>
      </c>
    </row>
    <row r="314" spans="1:125">
      <c r="E314" s="86" t="s">
        <v>143</v>
      </c>
      <c r="F314" s="96">
        <v>3</v>
      </c>
      <c r="G314" s="96">
        <v>3</v>
      </c>
      <c r="H314" s="96">
        <v>3.0000000000000004</v>
      </c>
      <c r="I314" s="96">
        <v>3.0000000000000004</v>
      </c>
      <c r="J314" s="96">
        <v>3</v>
      </c>
      <c r="K314" s="96">
        <v>3</v>
      </c>
    </row>
    <row r="315" spans="1:125">
      <c r="E315" s="86" t="s">
        <v>80</v>
      </c>
      <c r="F315" s="96"/>
      <c r="G315" s="96"/>
      <c r="H315" s="96"/>
      <c r="I315" s="96"/>
      <c r="J315" s="96"/>
      <c r="K315" s="96"/>
    </row>
    <row r="316" spans="1:125">
      <c r="E316" s="86" t="s">
        <v>144</v>
      </c>
      <c r="F316" s="96">
        <v>2.2394142154213252</v>
      </c>
      <c r="G316" s="96">
        <v>2.235681680110114</v>
      </c>
      <c r="H316" s="96">
        <v>2.3657472494042557</v>
      </c>
      <c r="I316" s="96">
        <v>2.1801957576866196</v>
      </c>
      <c r="J316" s="96">
        <v>2.4026278534772607</v>
      </c>
      <c r="K316" s="96">
        <v>2.4263137167611255</v>
      </c>
    </row>
    <row r="317" spans="1:125" ht="4.5" customHeight="1">
      <c r="A317" s="78"/>
      <c r="B317" s="70"/>
      <c r="C317" s="78"/>
      <c r="D317" s="78"/>
      <c r="E317" s="74"/>
      <c r="F317" s="74"/>
      <c r="G317" s="94"/>
      <c r="H317" s="94"/>
      <c r="I317" s="94"/>
      <c r="J317" s="95"/>
      <c r="K317" s="95"/>
      <c r="L317" s="45"/>
      <c r="M317" s="53"/>
      <c r="N317" s="53"/>
      <c r="O317" s="53"/>
      <c r="P317" s="61"/>
      <c r="Q317" s="53"/>
      <c r="R317" s="53"/>
      <c r="S317" s="53"/>
      <c r="T317" s="53"/>
      <c r="U317" s="53"/>
      <c r="V317" s="53"/>
      <c r="W317" s="61"/>
      <c r="X317" s="53"/>
      <c r="Y317" s="53"/>
      <c r="Z317" s="53"/>
      <c r="AA317" s="53"/>
      <c r="AB317" s="53"/>
      <c r="AC317" s="53"/>
      <c r="AD317" s="61"/>
      <c r="AE317" s="49"/>
      <c r="AF317" s="49"/>
      <c r="AG317" s="49"/>
      <c r="AH317" s="49"/>
      <c r="AI317" s="49"/>
      <c r="AJ317" s="49"/>
      <c r="AK317" s="50"/>
      <c r="AL317" s="49"/>
      <c r="AM317" s="49"/>
      <c r="AN317" s="49"/>
      <c r="AO317" s="49"/>
      <c r="AP317" s="49"/>
      <c r="AQ317" s="49"/>
      <c r="AR317" s="50"/>
      <c r="AS317" s="49"/>
      <c r="AT317" s="49"/>
      <c r="AU317" s="49"/>
      <c r="AV317" s="49"/>
      <c r="AW317" s="49"/>
      <c r="AX317" s="49"/>
      <c r="AY317" s="50"/>
      <c r="AZ317" s="49"/>
      <c r="BA317" s="49"/>
      <c r="BB317" s="49"/>
      <c r="BC317" s="49"/>
      <c r="BD317" s="49"/>
      <c r="BE317" s="49"/>
      <c r="BF317" s="50"/>
      <c r="BG317" s="49"/>
      <c r="BH317" s="49"/>
      <c r="BI317" s="49"/>
      <c r="BJ317" s="49"/>
      <c r="BK317" s="49"/>
      <c r="BL317" s="49"/>
      <c r="BM317" s="50"/>
      <c r="BN317" s="49"/>
      <c r="BO317" s="49"/>
      <c r="BP317" s="49"/>
      <c r="BQ317" s="49"/>
      <c r="BR317" s="49"/>
      <c r="BS317" s="49"/>
      <c r="BT317" s="50"/>
      <c r="BU317" s="49"/>
      <c r="BV317" s="49"/>
      <c r="BW317" s="49"/>
      <c r="BX317" s="49"/>
      <c r="BY317" s="49"/>
      <c r="BZ317" s="49"/>
      <c r="CA317" s="50"/>
      <c r="CB317" s="49"/>
      <c r="CC317" s="49"/>
      <c r="CD317" s="49"/>
      <c r="CE317" s="49"/>
      <c r="CF317" s="49"/>
      <c r="CG317" s="49"/>
      <c r="CH317" s="50"/>
      <c r="CI317" s="49"/>
      <c r="CJ317" s="49"/>
      <c r="CK317" s="49"/>
      <c r="CL317" s="49"/>
      <c r="CM317" s="49"/>
      <c r="CN317" s="49"/>
      <c r="CO317" s="50"/>
      <c r="CP317" s="49"/>
      <c r="CQ317" s="49"/>
      <c r="CR317" s="49"/>
      <c r="CS317" s="49"/>
      <c r="CT317" s="49"/>
      <c r="CU317" s="49"/>
      <c r="CV317" s="50"/>
      <c r="CW317" s="49"/>
      <c r="CX317" s="49"/>
      <c r="CY317" s="49"/>
      <c r="CZ317" s="49"/>
      <c r="DA317" s="49"/>
      <c r="DB317" s="49"/>
      <c r="DC317" s="50"/>
      <c r="DD317" s="49"/>
      <c r="DE317" s="49"/>
      <c r="DF317" s="49"/>
      <c r="DG317" s="49"/>
      <c r="DH317" s="49"/>
      <c r="DI317" s="49"/>
      <c r="DJ317" s="50"/>
      <c r="DK317" s="49"/>
      <c r="DL317" s="49"/>
      <c r="DM317" s="49"/>
      <c r="DN317" s="49"/>
      <c r="DO317" s="49"/>
      <c r="DP317" s="49"/>
      <c r="DQ317" s="50"/>
      <c r="DR317" s="49"/>
      <c r="DS317" s="49"/>
      <c r="DT317" s="49"/>
      <c r="DU317" s="49"/>
    </row>
    <row r="319" spans="1:125" ht="34.5" customHeight="1">
      <c r="E319" s="2379" t="s">
        <v>184</v>
      </c>
      <c r="F319" s="2380"/>
      <c r="G319" s="2380"/>
      <c r="H319" s="2380"/>
      <c r="I319" s="2380"/>
      <c r="J319" s="2380"/>
      <c r="K319" s="2380"/>
    </row>
    <row r="320" spans="1:125">
      <c r="E320" s="73"/>
      <c r="J320" s="63"/>
      <c r="K320" s="63"/>
    </row>
    <row r="321" spans="3:11">
      <c r="E321" s="2375" t="s">
        <v>139</v>
      </c>
      <c r="F321" s="2376" t="s">
        <v>1</v>
      </c>
      <c r="G321" s="2376" t="s">
        <v>2</v>
      </c>
      <c r="H321" s="2376" t="s">
        <v>3</v>
      </c>
      <c r="I321" s="2376" t="s">
        <v>4</v>
      </c>
      <c r="J321" s="77">
        <v>2012</v>
      </c>
      <c r="K321" s="76">
        <v>2013</v>
      </c>
    </row>
    <row r="322" spans="3:11">
      <c r="C322" s="91" t="s">
        <v>183</v>
      </c>
      <c r="D322" s="92"/>
      <c r="E322" s="2375"/>
      <c r="F322" s="2376" t="s">
        <v>1</v>
      </c>
      <c r="G322" s="2376" t="s">
        <v>2</v>
      </c>
      <c r="H322" s="2376" t="s">
        <v>3</v>
      </c>
      <c r="I322" s="2376" t="s">
        <v>4</v>
      </c>
      <c r="J322" s="77" t="s">
        <v>5</v>
      </c>
      <c r="K322" s="76" t="s">
        <v>5</v>
      </c>
    </row>
    <row r="323" spans="3:11">
      <c r="E323" s="87" t="s">
        <v>167</v>
      </c>
      <c r="J323" s="63"/>
      <c r="K323" s="63"/>
    </row>
    <row r="324" spans="3:11">
      <c r="E324" s="86" t="s">
        <v>141</v>
      </c>
      <c r="F324" s="96">
        <v>1</v>
      </c>
      <c r="G324" s="96">
        <v>1</v>
      </c>
      <c r="H324" s="96">
        <v>1</v>
      </c>
      <c r="I324" s="96">
        <v>1</v>
      </c>
      <c r="J324" s="96">
        <v>1</v>
      </c>
      <c r="K324" s="96">
        <v>1</v>
      </c>
    </row>
    <row r="325" spans="3:11">
      <c r="E325" s="86" t="s">
        <v>142</v>
      </c>
      <c r="F325" s="96">
        <v>2</v>
      </c>
      <c r="G325" s="96">
        <v>2</v>
      </c>
      <c r="H325" s="96">
        <v>2</v>
      </c>
      <c r="I325" s="96">
        <v>2</v>
      </c>
      <c r="J325" s="96">
        <v>2</v>
      </c>
      <c r="K325" s="96">
        <v>2</v>
      </c>
    </row>
    <row r="326" spans="3:11">
      <c r="E326" s="86" t="s">
        <v>143</v>
      </c>
      <c r="F326" s="96">
        <v>3</v>
      </c>
      <c r="G326" s="96">
        <v>3</v>
      </c>
      <c r="H326" s="96">
        <v>2.9999999999999996</v>
      </c>
      <c r="I326" s="96">
        <v>3</v>
      </c>
      <c r="J326" s="96">
        <v>3</v>
      </c>
      <c r="K326" s="96">
        <v>3</v>
      </c>
    </row>
    <row r="327" spans="3:11">
      <c r="E327" s="86" t="s">
        <v>80</v>
      </c>
      <c r="F327" s="96"/>
      <c r="G327" s="96"/>
      <c r="H327" s="96"/>
      <c r="I327" s="96"/>
      <c r="J327" s="96"/>
      <c r="K327" s="96"/>
    </row>
    <row r="328" spans="3:11">
      <c r="E328" s="86" t="s">
        <v>144</v>
      </c>
      <c r="F328" s="96">
        <v>2.0552589553813534</v>
      </c>
      <c r="G328" s="96">
        <v>2.215334194878313</v>
      </c>
      <c r="H328" s="96">
        <v>2.2714596228509603</v>
      </c>
      <c r="I328" s="96">
        <v>1.5244707262490282</v>
      </c>
      <c r="J328" s="96">
        <v>1.8087341072415699</v>
      </c>
      <c r="K328" s="96">
        <v>1.4323870835188166</v>
      </c>
    </row>
    <row r="329" spans="3:11">
      <c r="E329" s="87" t="s">
        <v>168</v>
      </c>
      <c r="F329" s="60"/>
      <c r="G329" s="60"/>
      <c r="H329" s="60"/>
      <c r="I329" s="60"/>
      <c r="J329" s="60"/>
      <c r="K329" s="60"/>
    </row>
    <row r="330" spans="3:11">
      <c r="E330" s="86" t="s">
        <v>141</v>
      </c>
      <c r="F330" s="96">
        <v>1</v>
      </c>
      <c r="G330" s="96">
        <v>1</v>
      </c>
      <c r="H330" s="96">
        <v>1</v>
      </c>
      <c r="I330" s="96">
        <v>1</v>
      </c>
      <c r="J330" s="96">
        <v>1</v>
      </c>
      <c r="K330" s="96">
        <v>1</v>
      </c>
    </row>
    <row r="331" spans="3:11">
      <c r="E331" s="86" t="s">
        <v>142</v>
      </c>
      <c r="F331" s="96">
        <v>2</v>
      </c>
      <c r="G331" s="96">
        <v>2</v>
      </c>
      <c r="H331" s="96">
        <v>2</v>
      </c>
      <c r="I331" s="96">
        <v>2</v>
      </c>
      <c r="J331" s="96">
        <v>2</v>
      </c>
      <c r="K331" s="96">
        <v>2</v>
      </c>
    </row>
    <row r="332" spans="3:11">
      <c r="E332" s="86" t="s">
        <v>143</v>
      </c>
      <c r="F332" s="96">
        <v>3</v>
      </c>
      <c r="G332" s="96">
        <v>3</v>
      </c>
      <c r="H332" s="96">
        <v>3.0000000000000004</v>
      </c>
      <c r="I332" s="96">
        <v>3</v>
      </c>
      <c r="J332" s="96">
        <v>3</v>
      </c>
      <c r="K332" s="96">
        <v>3</v>
      </c>
    </row>
    <row r="333" spans="3:11">
      <c r="E333" s="86" t="s">
        <v>80</v>
      </c>
      <c r="F333" s="96"/>
      <c r="G333" s="96"/>
      <c r="H333" s="96"/>
      <c r="I333" s="96"/>
      <c r="J333" s="96"/>
      <c r="K333" s="96"/>
    </row>
    <row r="334" spans="3:11">
      <c r="E334" s="86" t="s">
        <v>144</v>
      </c>
      <c r="F334" s="96">
        <v>1.8758426476469177</v>
      </c>
      <c r="G334" s="96">
        <v>2.2531157587671937</v>
      </c>
      <c r="H334" s="96">
        <v>2.5155682100073626</v>
      </c>
      <c r="I334" s="96">
        <v>1.9597898307111139</v>
      </c>
      <c r="J334" s="96">
        <v>2.0186851823187317</v>
      </c>
      <c r="K334" s="96">
        <v>2.0896000273953841</v>
      </c>
    </row>
    <row r="335" spans="3:11">
      <c r="E335" s="87" t="s">
        <v>169</v>
      </c>
      <c r="F335" s="60"/>
      <c r="G335" s="60"/>
      <c r="H335" s="60"/>
      <c r="I335" s="60"/>
      <c r="J335" s="60"/>
      <c r="K335" s="60"/>
    </row>
    <row r="336" spans="3:11">
      <c r="E336" s="86" t="s">
        <v>141</v>
      </c>
      <c r="F336" s="96">
        <v>1</v>
      </c>
      <c r="G336" s="96">
        <v>1</v>
      </c>
      <c r="H336" s="96">
        <v>1</v>
      </c>
      <c r="I336" s="96">
        <v>1</v>
      </c>
      <c r="J336" s="96">
        <v>1</v>
      </c>
      <c r="K336" s="96">
        <v>1</v>
      </c>
    </row>
    <row r="337" spans="1:125">
      <c r="E337" s="86" t="s">
        <v>142</v>
      </c>
      <c r="F337" s="96">
        <v>2</v>
      </c>
      <c r="G337" s="96">
        <v>2</v>
      </c>
      <c r="H337" s="96">
        <v>2</v>
      </c>
      <c r="I337" s="96">
        <v>2</v>
      </c>
      <c r="J337" s="96">
        <v>2</v>
      </c>
      <c r="K337" s="96">
        <v>2</v>
      </c>
    </row>
    <row r="338" spans="1:125">
      <c r="E338" s="86" t="s">
        <v>143</v>
      </c>
      <c r="F338" s="96">
        <v>3</v>
      </c>
      <c r="G338" s="96">
        <v>3</v>
      </c>
      <c r="H338" s="96">
        <v>3</v>
      </c>
      <c r="I338" s="96">
        <v>3</v>
      </c>
      <c r="J338" s="96">
        <v>3</v>
      </c>
      <c r="K338" s="96">
        <v>3</v>
      </c>
    </row>
    <row r="339" spans="1:125">
      <c r="E339" s="86" t="s">
        <v>80</v>
      </c>
      <c r="F339" s="96"/>
      <c r="G339" s="96"/>
      <c r="H339" s="96"/>
      <c r="I339" s="96"/>
      <c r="J339" s="96"/>
      <c r="K339" s="96"/>
    </row>
    <row r="340" spans="1:125">
      <c r="E340" s="86" t="s">
        <v>144</v>
      </c>
      <c r="F340" s="96">
        <v>2.1712544021696596</v>
      </c>
      <c r="G340" s="96">
        <v>2.1853741185180406</v>
      </c>
      <c r="H340" s="96">
        <v>2.5427153177770272</v>
      </c>
      <c r="I340" s="96">
        <v>2.1585364803212337</v>
      </c>
      <c r="J340" s="96">
        <v>2.3962264150943398</v>
      </c>
      <c r="K340" s="96">
        <v>2.4254503116224915</v>
      </c>
    </row>
    <row r="341" spans="1:125" ht="4.5" customHeight="1">
      <c r="A341" s="78"/>
      <c r="B341" s="70"/>
      <c r="C341" s="78"/>
      <c r="D341" s="78"/>
      <c r="E341" s="74"/>
      <c r="F341" s="74"/>
      <c r="G341" s="94"/>
      <c r="H341" s="94"/>
      <c r="I341" s="94"/>
      <c r="J341" s="95"/>
      <c r="K341" s="95"/>
      <c r="L341" s="45"/>
      <c r="M341" s="53"/>
      <c r="N341" s="53"/>
      <c r="O341" s="53"/>
      <c r="P341" s="61"/>
      <c r="Q341" s="53"/>
      <c r="R341" s="53"/>
      <c r="S341" s="53"/>
      <c r="T341" s="53"/>
      <c r="U341" s="53"/>
      <c r="V341" s="53"/>
      <c r="W341" s="61"/>
      <c r="X341" s="53"/>
      <c r="Y341" s="53"/>
      <c r="Z341" s="53"/>
      <c r="AA341" s="53"/>
      <c r="AB341" s="53"/>
      <c r="AC341" s="53"/>
      <c r="AD341" s="61"/>
      <c r="AE341" s="49"/>
      <c r="AF341" s="49"/>
      <c r="AG341" s="49"/>
      <c r="AH341" s="49"/>
      <c r="AI341" s="49"/>
      <c r="AJ341" s="49"/>
      <c r="AK341" s="50"/>
      <c r="AL341" s="49"/>
      <c r="AM341" s="49"/>
      <c r="AN341" s="49"/>
      <c r="AO341" s="49"/>
      <c r="AP341" s="49"/>
      <c r="AQ341" s="49"/>
      <c r="AR341" s="50"/>
      <c r="AS341" s="49"/>
      <c r="AT341" s="49"/>
      <c r="AU341" s="49"/>
      <c r="AV341" s="49"/>
      <c r="AW341" s="49"/>
      <c r="AX341" s="49"/>
      <c r="AY341" s="50"/>
      <c r="AZ341" s="49"/>
      <c r="BA341" s="49"/>
      <c r="BB341" s="49"/>
      <c r="BC341" s="49"/>
      <c r="BD341" s="49"/>
      <c r="BE341" s="49"/>
      <c r="BF341" s="50"/>
      <c r="BG341" s="49"/>
      <c r="BH341" s="49"/>
      <c r="BI341" s="49"/>
      <c r="BJ341" s="49"/>
      <c r="BK341" s="49"/>
      <c r="BL341" s="49"/>
      <c r="BM341" s="50"/>
      <c r="BN341" s="49"/>
      <c r="BO341" s="49"/>
      <c r="BP341" s="49"/>
      <c r="BQ341" s="49"/>
      <c r="BR341" s="49"/>
      <c r="BS341" s="49"/>
      <c r="BT341" s="50"/>
      <c r="BU341" s="49"/>
      <c r="BV341" s="49"/>
      <c r="BW341" s="49"/>
      <c r="BX341" s="49"/>
      <c r="BY341" s="49"/>
      <c r="BZ341" s="49"/>
      <c r="CA341" s="50"/>
      <c r="CB341" s="49"/>
      <c r="CC341" s="49"/>
      <c r="CD341" s="49"/>
      <c r="CE341" s="49"/>
      <c r="CF341" s="49"/>
      <c r="CG341" s="49"/>
      <c r="CH341" s="50"/>
      <c r="CI341" s="49"/>
      <c r="CJ341" s="49"/>
      <c r="CK341" s="49"/>
      <c r="CL341" s="49"/>
      <c r="CM341" s="49"/>
      <c r="CN341" s="49"/>
      <c r="CO341" s="50"/>
      <c r="CP341" s="49"/>
      <c r="CQ341" s="49"/>
      <c r="CR341" s="49"/>
      <c r="CS341" s="49"/>
      <c r="CT341" s="49"/>
      <c r="CU341" s="49"/>
      <c r="CV341" s="50"/>
      <c r="CW341" s="49"/>
      <c r="CX341" s="49"/>
      <c r="CY341" s="49"/>
      <c r="CZ341" s="49"/>
      <c r="DA341" s="49"/>
      <c r="DB341" s="49"/>
      <c r="DC341" s="50"/>
      <c r="DD341" s="49"/>
      <c r="DE341" s="49"/>
      <c r="DF341" s="49"/>
      <c r="DG341" s="49"/>
      <c r="DH341" s="49"/>
      <c r="DI341" s="49"/>
      <c r="DJ341" s="50"/>
      <c r="DK341" s="49"/>
      <c r="DL341" s="49"/>
      <c r="DM341" s="49"/>
      <c r="DN341" s="49"/>
      <c r="DO341" s="49"/>
      <c r="DP341" s="49"/>
      <c r="DQ341" s="50"/>
      <c r="DR341" s="49"/>
      <c r="DS341" s="49"/>
      <c r="DT341" s="49"/>
      <c r="DU341" s="49"/>
    </row>
    <row r="343" spans="1:125" ht="36" customHeight="1">
      <c r="E343" s="2379" t="s">
        <v>185</v>
      </c>
      <c r="F343" s="2380"/>
      <c r="G343" s="2380"/>
      <c r="H343" s="2380"/>
      <c r="I343" s="2380"/>
      <c r="J343" s="2380"/>
      <c r="K343" s="2380"/>
    </row>
    <row r="344" spans="1:125">
      <c r="E344" s="73"/>
      <c r="J344" s="63"/>
      <c r="K344" s="63"/>
    </row>
    <row r="345" spans="1:125">
      <c r="E345" s="2375" t="s">
        <v>139</v>
      </c>
      <c r="F345" s="2376" t="s">
        <v>1</v>
      </c>
      <c r="G345" s="2376" t="s">
        <v>2</v>
      </c>
      <c r="H345" s="2376" t="s">
        <v>3</v>
      </c>
      <c r="I345" s="2376" t="s">
        <v>4</v>
      </c>
      <c r="J345" s="77">
        <v>2012</v>
      </c>
      <c r="K345" s="76">
        <v>2013</v>
      </c>
    </row>
    <row r="346" spans="1:125">
      <c r="C346" s="91" t="s">
        <v>186</v>
      </c>
      <c r="D346" s="92"/>
      <c r="E346" s="2375"/>
      <c r="F346" s="2376" t="s">
        <v>1</v>
      </c>
      <c r="G346" s="2376" t="s">
        <v>2</v>
      </c>
      <c r="H346" s="2376" t="s">
        <v>3</v>
      </c>
      <c r="I346" s="2376" t="s">
        <v>4</v>
      </c>
      <c r="J346" s="77" t="s">
        <v>5</v>
      </c>
      <c r="K346" s="76" t="s">
        <v>5</v>
      </c>
    </row>
    <row r="347" spans="1:125">
      <c r="E347" s="87" t="s">
        <v>173</v>
      </c>
      <c r="J347" s="63"/>
      <c r="K347" s="63"/>
    </row>
    <row r="348" spans="1:125">
      <c r="E348" s="86" t="s">
        <v>141</v>
      </c>
      <c r="F348" s="96"/>
      <c r="G348" s="96">
        <v>1</v>
      </c>
      <c r="H348" s="96">
        <v>1</v>
      </c>
      <c r="I348" s="96">
        <v>1</v>
      </c>
      <c r="J348" s="96">
        <v>1</v>
      </c>
      <c r="K348" s="96">
        <v>1</v>
      </c>
    </row>
    <row r="349" spans="1:125">
      <c r="E349" s="86" t="s">
        <v>142</v>
      </c>
      <c r="F349" s="96"/>
      <c r="G349" s="96">
        <v>2</v>
      </c>
      <c r="H349" s="96">
        <v>2</v>
      </c>
      <c r="I349" s="96">
        <v>2</v>
      </c>
      <c r="J349" s="96">
        <v>2</v>
      </c>
      <c r="K349" s="96">
        <v>2</v>
      </c>
    </row>
    <row r="350" spans="1:125">
      <c r="E350" s="86" t="s">
        <v>143</v>
      </c>
      <c r="F350" s="96"/>
      <c r="G350" s="96">
        <v>3</v>
      </c>
      <c r="H350" s="96">
        <v>3</v>
      </c>
      <c r="I350" s="96">
        <v>3</v>
      </c>
      <c r="J350" s="96">
        <v>3</v>
      </c>
      <c r="K350" s="96">
        <v>3</v>
      </c>
    </row>
    <row r="351" spans="1:125">
      <c r="E351" s="86" t="s">
        <v>80</v>
      </c>
      <c r="F351" s="96"/>
      <c r="G351" s="96"/>
      <c r="H351" s="96"/>
      <c r="I351" s="96"/>
      <c r="J351" s="96"/>
      <c r="K351" s="96"/>
    </row>
    <row r="352" spans="1:125">
      <c r="E352" s="86" t="s">
        <v>144</v>
      </c>
      <c r="F352" s="96"/>
      <c r="G352" s="96">
        <v>2.3487881078678869</v>
      </c>
      <c r="H352" s="96">
        <v>2.6276491899426704</v>
      </c>
      <c r="I352" s="96">
        <v>1.4695494795738406</v>
      </c>
      <c r="J352" s="96">
        <v>1.776252072968491</v>
      </c>
      <c r="K352" s="96">
        <v>1.4287720019176768</v>
      </c>
    </row>
    <row r="353" spans="1:125">
      <c r="E353" s="87" t="s">
        <v>174</v>
      </c>
      <c r="F353" s="60"/>
      <c r="G353" s="60"/>
      <c r="H353" s="60"/>
      <c r="I353" s="60"/>
      <c r="J353" s="60"/>
      <c r="K353" s="60"/>
    </row>
    <row r="354" spans="1:125">
      <c r="E354" s="86" t="s">
        <v>141</v>
      </c>
      <c r="F354" s="96"/>
      <c r="G354" s="96">
        <v>1</v>
      </c>
      <c r="H354" s="96">
        <v>1</v>
      </c>
      <c r="I354" s="96">
        <v>1</v>
      </c>
      <c r="J354" s="96">
        <v>1</v>
      </c>
      <c r="K354" s="96">
        <v>1</v>
      </c>
    </row>
    <row r="355" spans="1:125">
      <c r="E355" s="86" t="s">
        <v>142</v>
      </c>
      <c r="F355" s="96"/>
      <c r="G355" s="96">
        <v>2</v>
      </c>
      <c r="H355" s="96">
        <v>2</v>
      </c>
      <c r="I355" s="96">
        <v>2</v>
      </c>
      <c r="J355" s="96">
        <v>2</v>
      </c>
      <c r="K355" s="96">
        <v>2</v>
      </c>
    </row>
    <row r="356" spans="1:125">
      <c r="E356" s="86" t="s">
        <v>143</v>
      </c>
      <c r="F356" s="96"/>
      <c r="G356" s="96">
        <v>3</v>
      </c>
      <c r="H356" s="96">
        <v>3</v>
      </c>
      <c r="I356" s="96">
        <v>3</v>
      </c>
      <c r="J356" s="96">
        <v>3</v>
      </c>
      <c r="K356" s="96">
        <v>3</v>
      </c>
    </row>
    <row r="357" spans="1:125">
      <c r="E357" s="86" t="s">
        <v>80</v>
      </c>
      <c r="F357" s="96"/>
      <c r="G357" s="96"/>
      <c r="H357" s="96"/>
      <c r="I357" s="96"/>
      <c r="J357" s="96"/>
      <c r="K357" s="96"/>
    </row>
    <row r="358" spans="1:125">
      <c r="E358" s="86" t="s">
        <v>144</v>
      </c>
      <c r="F358" s="96"/>
      <c r="G358" s="96">
        <v>2.2479976577660632</v>
      </c>
      <c r="H358" s="96">
        <v>2.5674126799148209</v>
      </c>
      <c r="I358" s="96">
        <v>1.9695752125032422</v>
      </c>
      <c r="J358" s="96">
        <v>2.0074767182073572</v>
      </c>
      <c r="K358" s="96">
        <v>2.090728533515966</v>
      </c>
    </row>
    <row r="359" spans="1:125">
      <c r="E359" s="87" t="s">
        <v>175</v>
      </c>
      <c r="F359" s="60"/>
      <c r="G359" s="60"/>
      <c r="H359" s="60"/>
      <c r="I359" s="60"/>
      <c r="J359" s="60"/>
      <c r="K359" s="60"/>
    </row>
    <row r="360" spans="1:125">
      <c r="E360" s="86" t="s">
        <v>141</v>
      </c>
      <c r="F360" s="96"/>
      <c r="G360" s="96">
        <v>1</v>
      </c>
      <c r="H360" s="96">
        <v>1</v>
      </c>
      <c r="I360" s="96">
        <v>1</v>
      </c>
      <c r="J360" s="96">
        <v>1</v>
      </c>
      <c r="K360" s="96">
        <v>1</v>
      </c>
    </row>
    <row r="361" spans="1:125">
      <c r="E361" s="86" t="s">
        <v>142</v>
      </c>
      <c r="F361" s="96"/>
      <c r="G361" s="96">
        <v>2</v>
      </c>
      <c r="H361" s="96">
        <v>2</v>
      </c>
      <c r="I361" s="96">
        <v>2</v>
      </c>
      <c r="J361" s="96">
        <v>2</v>
      </c>
      <c r="K361" s="96">
        <v>2</v>
      </c>
    </row>
    <row r="362" spans="1:125">
      <c r="E362" s="86" t="s">
        <v>143</v>
      </c>
      <c r="F362" s="96"/>
      <c r="G362" s="96">
        <v>3</v>
      </c>
      <c r="H362" s="96">
        <v>3</v>
      </c>
      <c r="I362" s="96">
        <v>2.9999999999999996</v>
      </c>
      <c r="J362" s="96">
        <v>3</v>
      </c>
      <c r="K362" s="96">
        <v>3</v>
      </c>
    </row>
    <row r="363" spans="1:125">
      <c r="E363" s="86" t="s">
        <v>80</v>
      </c>
      <c r="F363" s="96"/>
      <c r="G363" s="96"/>
      <c r="H363" s="96"/>
      <c r="I363" s="96"/>
      <c r="J363" s="96"/>
      <c r="K363" s="96"/>
    </row>
    <row r="364" spans="1:125">
      <c r="E364" s="86" t="s">
        <v>144</v>
      </c>
      <c r="F364" s="96"/>
      <c r="G364" s="96">
        <v>2.2064095235266921</v>
      </c>
      <c r="H364" s="96">
        <v>2.482765123588583</v>
      </c>
      <c r="I364" s="96">
        <v>2.1486595316368029</v>
      </c>
      <c r="J364" s="96">
        <v>1.1777040477770404</v>
      </c>
      <c r="K364" s="96">
        <v>2.4166695202547683</v>
      </c>
    </row>
    <row r="365" spans="1:125" ht="4.5" customHeight="1">
      <c r="A365" s="78"/>
      <c r="B365" s="70"/>
      <c r="C365" s="78"/>
      <c r="D365" s="78"/>
      <c r="E365" s="74"/>
      <c r="F365" s="74"/>
      <c r="G365" s="94"/>
      <c r="H365" s="94"/>
      <c r="I365" s="94"/>
      <c r="J365" s="95"/>
      <c r="K365" s="95"/>
      <c r="L365" s="45"/>
      <c r="M365" s="53"/>
      <c r="N365" s="53"/>
      <c r="O365" s="53"/>
      <c r="P365" s="61"/>
      <c r="Q365" s="53"/>
      <c r="R365" s="53"/>
      <c r="S365" s="53"/>
      <c r="T365" s="53"/>
      <c r="U365" s="53"/>
      <c r="V365" s="53"/>
      <c r="W365" s="61"/>
      <c r="X365" s="53"/>
      <c r="Y365" s="53"/>
      <c r="Z365" s="53"/>
      <c r="AA365" s="53"/>
      <c r="AB365" s="53"/>
      <c r="AC365" s="53"/>
      <c r="AD365" s="61"/>
      <c r="AE365" s="49"/>
      <c r="AF365" s="49"/>
      <c r="AG365" s="49"/>
      <c r="AH365" s="49"/>
      <c r="AI365" s="49"/>
      <c r="AJ365" s="49"/>
      <c r="AK365" s="50"/>
      <c r="AL365" s="49"/>
      <c r="AM365" s="49"/>
      <c r="AN365" s="49"/>
      <c r="AO365" s="49"/>
      <c r="AP365" s="49"/>
      <c r="AQ365" s="49"/>
      <c r="AR365" s="50"/>
      <c r="AS365" s="49"/>
      <c r="AT365" s="49"/>
      <c r="AU365" s="49"/>
      <c r="AV365" s="49"/>
      <c r="AW365" s="49"/>
      <c r="AX365" s="49"/>
      <c r="AY365" s="50"/>
      <c r="AZ365" s="49"/>
      <c r="BA365" s="49"/>
      <c r="BB365" s="49"/>
      <c r="BC365" s="49"/>
      <c r="BD365" s="49"/>
      <c r="BE365" s="49"/>
      <c r="BF365" s="50"/>
      <c r="BG365" s="49"/>
      <c r="BH365" s="49"/>
      <c r="BI365" s="49"/>
      <c r="BJ365" s="49"/>
      <c r="BK365" s="49"/>
      <c r="BL365" s="49"/>
      <c r="BM365" s="50"/>
      <c r="BN365" s="49"/>
      <c r="BO365" s="49"/>
      <c r="BP365" s="49"/>
      <c r="BQ365" s="49"/>
      <c r="BR365" s="49"/>
      <c r="BS365" s="49"/>
      <c r="BT365" s="50"/>
      <c r="BU365" s="49"/>
      <c r="BV365" s="49"/>
      <c r="BW365" s="49"/>
      <c r="BX365" s="49"/>
      <c r="BY365" s="49"/>
      <c r="BZ365" s="49"/>
      <c r="CA365" s="50"/>
      <c r="CB365" s="49"/>
      <c r="CC365" s="49"/>
      <c r="CD365" s="49"/>
      <c r="CE365" s="49"/>
      <c r="CF365" s="49"/>
      <c r="CG365" s="49"/>
      <c r="CH365" s="50"/>
      <c r="CI365" s="49"/>
      <c r="CJ365" s="49"/>
      <c r="CK365" s="49"/>
      <c r="CL365" s="49"/>
      <c r="CM365" s="49"/>
      <c r="CN365" s="49"/>
      <c r="CO365" s="50"/>
      <c r="CP365" s="49"/>
      <c r="CQ365" s="49"/>
      <c r="CR365" s="49"/>
      <c r="CS365" s="49"/>
      <c r="CT365" s="49"/>
      <c r="CU365" s="49"/>
      <c r="CV365" s="50"/>
      <c r="CW365" s="49"/>
      <c r="CX365" s="49"/>
      <c r="CY365" s="49"/>
      <c r="CZ365" s="49"/>
      <c r="DA365" s="49"/>
      <c r="DB365" s="49"/>
      <c r="DC365" s="50"/>
      <c r="DD365" s="49"/>
      <c r="DE365" s="49"/>
      <c r="DF365" s="49"/>
      <c r="DG365" s="49"/>
      <c r="DH365" s="49"/>
      <c r="DI365" s="49"/>
      <c r="DJ365" s="50"/>
      <c r="DK365" s="49"/>
      <c r="DL365" s="49"/>
      <c r="DM365" s="49"/>
      <c r="DN365" s="49"/>
      <c r="DO365" s="49"/>
      <c r="DP365" s="49"/>
      <c r="DQ365" s="50"/>
      <c r="DR365" s="49"/>
      <c r="DS365" s="49"/>
      <c r="DT365" s="49"/>
      <c r="DU365" s="49"/>
    </row>
    <row r="369" spans="3:11">
      <c r="E369" s="2375" t="s">
        <v>139</v>
      </c>
      <c r="F369" s="2376" t="s">
        <v>1</v>
      </c>
      <c r="G369" s="2376" t="s">
        <v>2</v>
      </c>
      <c r="H369" s="2376" t="s">
        <v>3</v>
      </c>
      <c r="I369" s="2376" t="s">
        <v>4</v>
      </c>
      <c r="J369" s="112">
        <v>2012</v>
      </c>
      <c r="K369" s="76">
        <v>2013</v>
      </c>
    </row>
    <row r="370" spans="3:11">
      <c r="C370" s="91" t="s">
        <v>242</v>
      </c>
      <c r="D370" s="92"/>
      <c r="E370" s="2375"/>
      <c r="F370" s="2376" t="s">
        <v>1</v>
      </c>
      <c r="G370" s="2376" t="s">
        <v>2</v>
      </c>
      <c r="H370" s="2376" t="s">
        <v>3</v>
      </c>
      <c r="I370" s="2376" t="s">
        <v>4</v>
      </c>
      <c r="J370" s="112" t="s">
        <v>5</v>
      </c>
      <c r="K370" s="76" t="s">
        <v>5</v>
      </c>
    </row>
    <row r="371" spans="3:11">
      <c r="E371" s="86" t="s">
        <v>141</v>
      </c>
      <c r="F371" s="62">
        <f>SUMIFS(F8:F364,E8:E364,$E$371)</f>
        <v>119828</v>
      </c>
      <c r="G371" s="62">
        <f>SUMIFS(G8:G364,E8:E364,$E$371)</f>
        <v>65144.118943709742</v>
      </c>
      <c r="H371" s="62">
        <f>SUMIFS(H8:H364,E8:E364,$E$371)</f>
        <v>47405.248191529034</v>
      </c>
      <c r="I371" s="62">
        <f>SUMIFS(I8:I364,E8:E364,$E$371)</f>
        <v>30394.655949502423</v>
      </c>
      <c r="J371" s="62">
        <f>SUMIFS(J8:J364,E8:E364,$E$371)</f>
        <v>31692.933094341592</v>
      </c>
      <c r="K371" s="62">
        <f>SUMIFS(K8:K364,E8:E364,$E$371)</f>
        <v>33095.534952999413</v>
      </c>
    </row>
    <row r="372" spans="3:11">
      <c r="E372" s="86" t="s">
        <v>142</v>
      </c>
      <c r="F372" s="62">
        <f>SUMIFS(F8:F364,E8:E364,$E$372)</f>
        <v>177982</v>
      </c>
      <c r="G372" s="62">
        <f>SUMIFS(G8:G364,E8:E364,$E$372)</f>
        <v>295172.02790664695</v>
      </c>
      <c r="H372" s="62">
        <f>SUMIFS(H8:H364,E8:E364,$E$372)</f>
        <v>188697.8176024819</v>
      </c>
      <c r="I372" s="62">
        <f>SUMIFS(I8:I364,E8:E364,$E$372)</f>
        <v>274010.23037421255</v>
      </c>
      <c r="J372" s="62">
        <f>SUMIFS(J8:J364,E8:E364,$E$372)</f>
        <v>181143.33354684422</v>
      </c>
      <c r="K372" s="62">
        <f>SUMIFS(K8:K364,E8:E364,$E$372)</f>
        <v>164156.72355707406</v>
      </c>
    </row>
    <row r="373" spans="3:11">
      <c r="E373" s="86" t="s">
        <v>143</v>
      </c>
      <c r="F373" s="62">
        <f>SUMIFS(F8:F364,E8:E364,$E$373)</f>
        <v>301314</v>
      </c>
      <c r="G373" s="62">
        <f>SUMIFS(G8:G364,E8:E364,$E$373)</f>
        <v>301989.71492397081</v>
      </c>
      <c r="H373" s="62">
        <f>SUMIFS(H8:H364,E8:E364,$E$373)</f>
        <v>363500.29976761731</v>
      </c>
      <c r="I373" s="62">
        <f>SUMIFS(I8:I364,E8:E364,$E$373)</f>
        <v>124185.22057481465</v>
      </c>
      <c r="J373" s="62">
        <f>SUMIFS(J8:J364,E8:E364,$E$373)</f>
        <v>226283.18103195512</v>
      </c>
      <c r="K373" s="62">
        <f>SUMIFS(K8:K364,E8:E364,$E$373)</f>
        <v>344145.54497947375</v>
      </c>
    </row>
    <row r="374" spans="3:11">
      <c r="E374" s="86" t="s">
        <v>80</v>
      </c>
      <c r="F374" s="62">
        <f>SUMIFS(F8:F364,E8:E364,$E$374)</f>
        <v>85910</v>
      </c>
      <c r="G374" s="62">
        <f>SUMIFS(G8:G364,E8:E364,$E$374)</f>
        <v>41220.13822567249</v>
      </c>
      <c r="H374" s="62">
        <f>SUMIFS(H8:H364,E8:E364,$E$374)</f>
        <v>93384.63443837181</v>
      </c>
      <c r="I374" s="62">
        <f>SUMIFS(I8:I364,E8:E364,$E$374)</f>
        <v>46393.893101470421</v>
      </c>
      <c r="J374" s="62">
        <f>SUMIFS(J8:J364,E8:E364,$E$374)</f>
        <v>195486.55232685912</v>
      </c>
      <c r="K374" s="62">
        <f>SUMIFS(K8:K364,E8:E364,$E$374)</f>
        <v>277847.19651045278</v>
      </c>
    </row>
    <row r="375" spans="3:11">
      <c r="E375" s="86" t="s">
        <v>144</v>
      </c>
      <c r="F375" s="62">
        <f>SUMIFS(F8:F364,E8:E364,$E$375)</f>
        <v>684984.46758414316</v>
      </c>
      <c r="G375" s="62">
        <f>SUMIFS(G8:G364,E8:E364,$E$375)</f>
        <v>703473.59112212237</v>
      </c>
      <c r="H375" s="62">
        <f>SUMIFS(H8:H364,E8:E364,$E$375)</f>
        <v>692832.14916088141</v>
      </c>
      <c r="I375" s="62">
        <f>SUMIFS(I8:I364,E8:E364,$E$375)</f>
        <v>646971.64846594713</v>
      </c>
      <c r="J375" s="62">
        <f>SUMIFS(J8:J364,E8:E364,$E$375)</f>
        <v>679683.94130070682</v>
      </c>
      <c r="K375" s="62">
        <f>SUMIFS(K8:K364,E8:E364,$E$375)</f>
        <v>877592.23227842466</v>
      </c>
    </row>
  </sheetData>
  <mergeCells count="96">
    <mergeCell ref="E343:K343"/>
    <mergeCell ref="E345:E346"/>
    <mergeCell ref="F345:F346"/>
    <mergeCell ref="G345:G346"/>
    <mergeCell ref="H345:H346"/>
    <mergeCell ref="I345:I346"/>
    <mergeCell ref="E319:K319"/>
    <mergeCell ref="E321:E322"/>
    <mergeCell ref="F321:F322"/>
    <mergeCell ref="G321:G322"/>
    <mergeCell ref="H321:H322"/>
    <mergeCell ref="I321:I322"/>
    <mergeCell ref="E295:K295"/>
    <mergeCell ref="E297:E298"/>
    <mergeCell ref="F297:F298"/>
    <mergeCell ref="G297:G298"/>
    <mergeCell ref="H297:H298"/>
    <mergeCell ref="I297:I298"/>
    <mergeCell ref="E271:K271"/>
    <mergeCell ref="E273:E274"/>
    <mergeCell ref="F273:F274"/>
    <mergeCell ref="G273:G274"/>
    <mergeCell ref="H273:H274"/>
    <mergeCell ref="I273:I274"/>
    <mergeCell ref="E246:K246"/>
    <mergeCell ref="E248:E249"/>
    <mergeCell ref="F248:F249"/>
    <mergeCell ref="G248:G249"/>
    <mergeCell ref="H248:H249"/>
    <mergeCell ref="I248:I249"/>
    <mergeCell ref="E221:K221"/>
    <mergeCell ref="E223:E224"/>
    <mergeCell ref="F223:F224"/>
    <mergeCell ref="G223:G224"/>
    <mergeCell ref="H223:H224"/>
    <mergeCell ref="I223:I224"/>
    <mergeCell ref="E197:K197"/>
    <mergeCell ref="E199:E200"/>
    <mergeCell ref="F199:F200"/>
    <mergeCell ref="G199:G200"/>
    <mergeCell ref="H199:H200"/>
    <mergeCell ref="I199:I200"/>
    <mergeCell ref="E173:K173"/>
    <mergeCell ref="E175:E176"/>
    <mergeCell ref="F175:F176"/>
    <mergeCell ref="G175:G176"/>
    <mergeCell ref="H175:H176"/>
    <mergeCell ref="I175:I176"/>
    <mergeCell ref="E149:K149"/>
    <mergeCell ref="E151:E152"/>
    <mergeCell ref="F151:F152"/>
    <mergeCell ref="G151:G152"/>
    <mergeCell ref="H151:H152"/>
    <mergeCell ref="I151:I152"/>
    <mergeCell ref="E125:K125"/>
    <mergeCell ref="E127:E128"/>
    <mergeCell ref="F127:F128"/>
    <mergeCell ref="G127:G128"/>
    <mergeCell ref="H127:H128"/>
    <mergeCell ref="I127:I128"/>
    <mergeCell ref="E101:K101"/>
    <mergeCell ref="E103:E104"/>
    <mergeCell ref="F103:F104"/>
    <mergeCell ref="G103:G104"/>
    <mergeCell ref="H103:H104"/>
    <mergeCell ref="I103:I104"/>
    <mergeCell ref="E77:K77"/>
    <mergeCell ref="E79:E80"/>
    <mergeCell ref="F79:F80"/>
    <mergeCell ref="G79:G80"/>
    <mergeCell ref="H79:H80"/>
    <mergeCell ref="I79:I80"/>
    <mergeCell ref="E53:K53"/>
    <mergeCell ref="E55:E56"/>
    <mergeCell ref="F55:F56"/>
    <mergeCell ref="G55:G56"/>
    <mergeCell ref="H55:H56"/>
    <mergeCell ref="I55:I56"/>
    <mergeCell ref="E29:K29"/>
    <mergeCell ref="E31:E32"/>
    <mergeCell ref="F31:F32"/>
    <mergeCell ref="G31:G32"/>
    <mergeCell ref="H31:H32"/>
    <mergeCell ref="I31:I32"/>
    <mergeCell ref="E3:K3"/>
    <mergeCell ref="E4:K4"/>
    <mergeCell ref="E5:E6"/>
    <mergeCell ref="F5:F6"/>
    <mergeCell ref="G5:G6"/>
    <mergeCell ref="H5:H6"/>
    <mergeCell ref="I5:I6"/>
    <mergeCell ref="E369:E370"/>
    <mergeCell ref="F369:F370"/>
    <mergeCell ref="G369:G370"/>
    <mergeCell ref="H369:H370"/>
    <mergeCell ref="I369:I370"/>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C2:K6"/>
  <sheetViews>
    <sheetView workbookViewId="0">
      <selection activeCell="M25" sqref="M25"/>
    </sheetView>
  </sheetViews>
  <sheetFormatPr baseColWidth="10" defaultRowHeight="15"/>
  <cols>
    <col min="1" max="1" width="3" bestFit="1" customWidth="1"/>
    <col min="2" max="2" width="1.7109375" customWidth="1"/>
  </cols>
  <sheetData>
    <row r="2" spans="3:11" ht="25.5">
      <c r="C2" t="s">
        <v>189</v>
      </c>
      <c r="D2" t="s">
        <v>1</v>
      </c>
      <c r="E2" t="s">
        <v>2</v>
      </c>
      <c r="F2" t="s">
        <v>3</v>
      </c>
      <c r="G2" t="s">
        <v>4</v>
      </c>
      <c r="H2" t="s">
        <v>36</v>
      </c>
      <c r="I2" t="s">
        <v>37</v>
      </c>
      <c r="J2" t="s">
        <v>801</v>
      </c>
      <c r="K2" s="1203" t="s">
        <v>901</v>
      </c>
    </row>
    <row r="3" spans="3:11">
      <c r="C3" t="s">
        <v>190</v>
      </c>
      <c r="D3" s="125">
        <v>39459.945499999943</v>
      </c>
      <c r="E3" s="125">
        <v>42452.4974</v>
      </c>
      <c r="F3" s="125">
        <v>43040.652599188084</v>
      </c>
      <c r="G3" s="125">
        <v>40694.294900000168</v>
      </c>
      <c r="H3" s="125">
        <v>41080.409253947648</v>
      </c>
      <c r="I3" s="1208">
        <v>53646.022309004395</v>
      </c>
      <c r="J3" s="125">
        <v>51048.714592999757</v>
      </c>
      <c r="K3" s="1205">
        <f>J3/$J$6</f>
        <v>0.97639222436029705</v>
      </c>
    </row>
    <row r="4" spans="3:11">
      <c r="C4" t="s">
        <v>191</v>
      </c>
      <c r="D4" s="125">
        <v>4033.2381999999948</v>
      </c>
      <c r="E4" s="125">
        <v>3704.4558999999999</v>
      </c>
      <c r="F4" s="125">
        <v>2787.6035210849996</v>
      </c>
      <c r="G4" s="125">
        <v>1844.0104000000003</v>
      </c>
      <c r="H4" s="125">
        <v>2985.0066982400763</v>
      </c>
      <c r="I4" s="1208">
        <v>872.77709239035903</v>
      </c>
      <c r="J4" s="125">
        <v>995.23330599999986</v>
      </c>
      <c r="K4" s="1205">
        <f>J4/$J$6</f>
        <v>1.9035504990678947E-2</v>
      </c>
    </row>
    <row r="5" spans="3:11">
      <c r="C5" t="s">
        <v>80</v>
      </c>
      <c r="D5" s="125">
        <v>2090.8158999999996</v>
      </c>
      <c r="E5" s="125">
        <v>639.05560000000003</v>
      </c>
      <c r="F5" s="125">
        <v>264.74387851</v>
      </c>
      <c r="G5" s="125">
        <v>458.94940000000003</v>
      </c>
      <c r="H5" s="125">
        <v>1159.584047812067</v>
      </c>
      <c r="I5" s="1208">
        <v>524.06334857361185</v>
      </c>
      <c r="J5" s="125">
        <v>239.05202600000007</v>
      </c>
      <c r="K5" s="1205">
        <f t="shared" ref="K5:K6" si="0">J5/$J$6</f>
        <v>4.5722706490239941E-3</v>
      </c>
    </row>
    <row r="6" spans="3:11">
      <c r="C6" t="s">
        <v>55</v>
      </c>
      <c r="D6" s="125">
        <v>45583.999599999857</v>
      </c>
      <c r="E6" s="125">
        <v>46796.008900000001</v>
      </c>
      <c r="F6" s="125">
        <v>46092.999998783103</v>
      </c>
      <c r="G6" s="125">
        <v>42997.254700000252</v>
      </c>
      <c r="H6" s="125">
        <v>45224.999999999607</v>
      </c>
      <c r="I6" s="125">
        <f>SUM(I3:I5)</f>
        <v>55042.862749968364</v>
      </c>
      <c r="J6" s="125">
        <f>SUM(J3:J5)</f>
        <v>52282.999924999756</v>
      </c>
      <c r="K6" s="1205">
        <f t="shared" si="0"/>
        <v>1</v>
      </c>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M15"/>
  <sheetViews>
    <sheetView workbookViewId="0">
      <selection activeCell="N4" sqref="N4"/>
    </sheetView>
  </sheetViews>
  <sheetFormatPr baseColWidth="10" defaultRowHeight="15"/>
  <cols>
    <col min="1" max="1" width="3" bestFit="1" customWidth="1"/>
    <col min="2" max="2" width="1.85546875" customWidth="1"/>
    <col min="3" max="3" width="27.42578125" customWidth="1"/>
    <col min="4" max="11" width="10.42578125" customWidth="1"/>
    <col min="12" max="12" width="12.42578125" bestFit="1" customWidth="1"/>
  </cols>
  <sheetData>
    <row r="1" spans="3:13" ht="15.75" thickBot="1"/>
    <row r="2" spans="3:13" s="472" customFormat="1" ht="30.75" thickBot="1">
      <c r="C2" s="2204" t="s">
        <v>196</v>
      </c>
      <c r="D2" s="2205" t="s">
        <v>1</v>
      </c>
      <c r="E2" s="2205" t="s">
        <v>2</v>
      </c>
      <c r="F2" s="2205" t="s">
        <v>3</v>
      </c>
      <c r="G2" s="2205" t="s">
        <v>4</v>
      </c>
      <c r="H2" s="2205" t="s">
        <v>36</v>
      </c>
      <c r="I2" s="2205" t="s">
        <v>37</v>
      </c>
      <c r="J2" s="2205" t="s">
        <v>801</v>
      </c>
      <c r="K2" s="2208" t="s">
        <v>982</v>
      </c>
      <c r="L2" s="2206" t="s">
        <v>985</v>
      </c>
      <c r="M2" s="2207" t="s">
        <v>1231</v>
      </c>
    </row>
    <row r="3" spans="3:13">
      <c r="C3" s="292" t="s">
        <v>197</v>
      </c>
      <c r="D3" s="2200">
        <v>32336.530099999949</v>
      </c>
      <c r="E3" s="2200">
        <v>24679.946899999872</v>
      </c>
      <c r="F3" s="2200">
        <v>21256.093858909182</v>
      </c>
      <c r="G3" s="2200">
        <v>15890.603300000024</v>
      </c>
      <c r="H3" s="2200">
        <v>20020.935308979562</v>
      </c>
      <c r="I3" s="2200">
        <v>21611.028855261193</v>
      </c>
      <c r="J3" s="2200">
        <v>21981</v>
      </c>
      <c r="K3" s="2209">
        <v>18313.512170000002</v>
      </c>
      <c r="L3" s="2212">
        <f>K3/$K$11</f>
        <v>0.38803103740346051</v>
      </c>
      <c r="M3" s="2213">
        <f>K3/J3-1</f>
        <v>-0.16684808834902864</v>
      </c>
    </row>
    <row r="4" spans="3:13">
      <c r="C4" s="292" t="s">
        <v>243</v>
      </c>
      <c r="D4" s="2200"/>
      <c r="E4" s="2200">
        <v>7791.2270999999964</v>
      </c>
      <c r="F4" s="2200">
        <v>6662.9557266029915</v>
      </c>
      <c r="G4" s="2200">
        <v>6176.1990999999962</v>
      </c>
      <c r="H4" s="2200">
        <v>6339.38923286318</v>
      </c>
      <c r="I4" s="2200">
        <v>7090.5157668870879</v>
      </c>
      <c r="J4" s="2200">
        <v>8038</v>
      </c>
      <c r="K4" s="2209">
        <v>5808.6560599999975</v>
      </c>
      <c r="L4" s="2212">
        <f t="shared" ref="L4:L11" si="0">K4/$K$11</f>
        <v>0.12307518164505615</v>
      </c>
      <c r="M4" s="2213">
        <f t="shared" ref="M4:M11" si="1">K4/J4-1</f>
        <v>-0.2773505772580247</v>
      </c>
    </row>
    <row r="5" spans="3:13">
      <c r="C5" s="292" t="s">
        <v>199</v>
      </c>
      <c r="D5" s="2200">
        <v>10003.477300000019</v>
      </c>
      <c r="E5" s="2200">
        <v>9877.881900000004</v>
      </c>
      <c r="F5" s="2200">
        <v>12450.116446999938</v>
      </c>
      <c r="G5" s="2200">
        <v>15578.369500000048</v>
      </c>
      <c r="H5" s="2200">
        <v>14616.853959121179</v>
      </c>
      <c r="I5" s="2200">
        <v>22982.330246394082</v>
      </c>
      <c r="J5" s="2200">
        <v>18487</v>
      </c>
      <c r="K5" s="2209">
        <v>18056.897009999931</v>
      </c>
      <c r="L5" s="2212">
        <f t="shared" si="0"/>
        <v>0.38259381455816716</v>
      </c>
      <c r="M5" s="2213">
        <f t="shared" si="1"/>
        <v>-2.3265158760213622E-2</v>
      </c>
    </row>
    <row r="6" spans="3:13">
      <c r="C6" s="292" t="s">
        <v>200</v>
      </c>
      <c r="D6" s="2200">
        <v>491.54840000000013</v>
      </c>
      <c r="E6" s="2200">
        <v>1673.8544999999995</v>
      </c>
      <c r="F6" s="2200">
        <v>2514.7855960369998</v>
      </c>
      <c r="G6" s="2200">
        <v>624.9807000000003</v>
      </c>
      <c r="H6" s="2200">
        <v>1008.9489428592115</v>
      </c>
      <c r="I6" s="2200">
        <v>1173.549686607</v>
      </c>
      <c r="J6" s="2200">
        <v>884</v>
      </c>
      <c r="K6" s="2209">
        <v>847.27788999999984</v>
      </c>
      <c r="L6" s="2212">
        <f t="shared" si="0"/>
        <v>1.795232479569292E-2</v>
      </c>
      <c r="M6" s="2213">
        <f t="shared" si="1"/>
        <v>-4.15408484162898E-2</v>
      </c>
    </row>
    <row r="7" spans="3:13">
      <c r="C7" s="292" t="s">
        <v>907</v>
      </c>
      <c r="D7" s="2200"/>
      <c r="E7" s="2200"/>
      <c r="F7" s="2200"/>
      <c r="G7" s="2200"/>
      <c r="H7" s="2200"/>
      <c r="I7" s="2200"/>
      <c r="J7" s="2200">
        <v>455</v>
      </c>
      <c r="K7" s="2209">
        <v>787.64012000000002</v>
      </c>
      <c r="L7" s="2212">
        <f t="shared" si="0"/>
        <v>1.6688705586733237E-2</v>
      </c>
      <c r="M7" s="2213">
        <f t="shared" si="1"/>
        <v>0.7310771868131869</v>
      </c>
    </row>
    <row r="8" spans="3:13">
      <c r="C8" s="292" t="s">
        <v>198</v>
      </c>
      <c r="D8" s="2200"/>
      <c r="E8" s="2200">
        <v>1932.4162000000001</v>
      </c>
      <c r="F8" s="2200">
        <v>1282.1565052030003</v>
      </c>
      <c r="G8" s="2200">
        <v>841.26389999999992</v>
      </c>
      <c r="H8" s="2200">
        <v>964.87732881407953</v>
      </c>
      <c r="I8" s="2200">
        <v>1397.4109497542097</v>
      </c>
      <c r="J8" s="2200">
        <v>1223</v>
      </c>
      <c r="K8" s="2210"/>
      <c r="L8" s="2212">
        <f t="shared" si="0"/>
        <v>0</v>
      </c>
      <c r="M8" s="2213">
        <f>K8/J8-1</f>
        <v>-1</v>
      </c>
    </row>
    <row r="9" spans="3:13">
      <c r="C9" s="2201" t="s">
        <v>1233</v>
      </c>
      <c r="D9" s="2200"/>
      <c r="E9" s="2200"/>
      <c r="F9" s="2200"/>
      <c r="G9" s="2200"/>
      <c r="H9" s="2200"/>
      <c r="I9" s="2200"/>
      <c r="J9" s="2200"/>
      <c r="K9" s="2209">
        <v>699.72868000000005</v>
      </c>
      <c r="L9" s="2212">
        <f t="shared" si="0"/>
        <v>1.4826017155034553E-2</v>
      </c>
      <c r="M9" s="2213"/>
    </row>
    <row r="10" spans="3:13" ht="15.75" thickBot="1">
      <c r="C10" s="292" t="s">
        <v>201</v>
      </c>
      <c r="D10" s="2200">
        <v>2752.4437999999996</v>
      </c>
      <c r="E10" s="2200">
        <v>840.68230000000017</v>
      </c>
      <c r="F10" s="2200">
        <v>1926.8918650299997</v>
      </c>
      <c r="G10" s="2200">
        <v>3885.8381999999951</v>
      </c>
      <c r="H10" s="2200">
        <v>2273.9952273627796</v>
      </c>
      <c r="I10" s="2200">
        <v>788.02724506486732</v>
      </c>
      <c r="J10" s="2200">
        <v>1216</v>
      </c>
      <c r="K10" s="2209">
        <v>2682.2863399999992</v>
      </c>
      <c r="L10" s="2212">
        <f t="shared" si="0"/>
        <v>5.6832918855855424E-2</v>
      </c>
      <c r="M10" s="2213">
        <f t="shared" si="1"/>
        <v>1.2058275822368416</v>
      </c>
    </row>
    <row r="11" spans="3:13" ht="15.75" thickBot="1">
      <c r="C11" s="2202" t="s">
        <v>55</v>
      </c>
      <c r="D11" s="2203">
        <v>45583.999599999857</v>
      </c>
      <c r="E11" s="2203">
        <v>46796.008900000117</v>
      </c>
      <c r="F11" s="2203">
        <v>46092.999998782681</v>
      </c>
      <c r="G11" s="2203">
        <v>42997.254700000252</v>
      </c>
      <c r="H11" s="2203">
        <v>45224.999999999607</v>
      </c>
      <c r="I11" s="2203">
        <v>55042.86274996835</v>
      </c>
      <c r="J11" s="2203">
        <v>52283</v>
      </c>
      <c r="K11" s="2211">
        <f>SUM(K3:K10)</f>
        <v>47195.998269999931</v>
      </c>
      <c r="L11" s="2214">
        <f t="shared" si="0"/>
        <v>1</v>
      </c>
      <c r="M11" s="2215">
        <f t="shared" si="1"/>
        <v>-9.7297433773885778E-2</v>
      </c>
    </row>
    <row r="12" spans="3:13">
      <c r="C12" s="552" t="s">
        <v>983</v>
      </c>
      <c r="D12" s="34"/>
      <c r="E12" s="34"/>
      <c r="F12" s="34"/>
      <c r="G12" s="34"/>
      <c r="H12" s="34"/>
      <c r="I12" s="34"/>
      <c r="J12" s="34"/>
      <c r="K12" s="34"/>
    </row>
    <row r="13" spans="3:13">
      <c r="C13" s="34"/>
      <c r="D13" s="34"/>
      <c r="E13" s="34"/>
      <c r="F13" s="34"/>
      <c r="G13" s="34"/>
      <c r="H13" s="34"/>
      <c r="I13" s="34"/>
      <c r="J13" s="34"/>
      <c r="K13" s="34"/>
    </row>
    <row r="14" spans="3:13">
      <c r="C14" s="2176" t="s">
        <v>1219</v>
      </c>
      <c r="D14" s="2177"/>
      <c r="E14" s="129"/>
      <c r="F14" s="129"/>
      <c r="G14" s="129"/>
      <c r="H14" s="129"/>
      <c r="I14" s="129"/>
      <c r="J14" s="129"/>
      <c r="K14" s="129"/>
    </row>
    <row r="15" spans="3:13">
      <c r="C15" s="2374" t="s">
        <v>1225</v>
      </c>
      <c r="D15" s="2374"/>
      <c r="E15" s="2374"/>
      <c r="F15" s="2374"/>
      <c r="G15" s="2374"/>
      <c r="H15" s="2374"/>
      <c r="I15" s="2374"/>
      <c r="J15" s="2374"/>
      <c r="K15" s="2374"/>
    </row>
  </sheetData>
  <mergeCells count="1">
    <mergeCell ref="C15:K15"/>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O17"/>
  <sheetViews>
    <sheetView workbookViewId="0">
      <selection activeCell="D14" sqref="D14"/>
    </sheetView>
  </sheetViews>
  <sheetFormatPr baseColWidth="10" defaultRowHeight="15"/>
  <cols>
    <col min="1" max="1" width="2" bestFit="1" customWidth="1"/>
    <col min="2" max="2" width="1.28515625" customWidth="1"/>
    <col min="3" max="4" width="25.28515625" style="30" customWidth="1"/>
    <col min="5" max="6" width="10" bestFit="1" customWidth="1"/>
    <col min="7" max="7" width="10.42578125" bestFit="1" customWidth="1"/>
    <col min="8" max="8" width="11.28515625" bestFit="1" customWidth="1"/>
    <col min="9" max="10" width="10" bestFit="1" customWidth="1"/>
    <col min="11" max="11" width="6.140625" customWidth="1"/>
    <col min="12" max="12" width="6.140625" style="34" customWidth="1"/>
    <col min="13" max="13" width="11.5703125" bestFit="1" customWidth="1"/>
  </cols>
  <sheetData>
    <row r="1" spans="1:15" ht="30">
      <c r="C1" s="30" t="s">
        <v>100</v>
      </c>
    </row>
    <row r="3" spans="1:15" ht="24.75" customHeight="1">
      <c r="A3">
        <v>6</v>
      </c>
      <c r="C3" s="30" t="s">
        <v>101</v>
      </c>
      <c r="E3" t="s">
        <v>1</v>
      </c>
      <c r="F3" t="s">
        <v>2</v>
      </c>
      <c r="G3" t="s">
        <v>3</v>
      </c>
      <c r="H3" t="s">
        <v>4</v>
      </c>
      <c r="I3">
        <v>2012</v>
      </c>
      <c r="J3">
        <v>2013</v>
      </c>
      <c r="K3" s="2382" t="s">
        <v>229</v>
      </c>
      <c r="L3" s="2382"/>
      <c r="M3" s="2383" t="s">
        <v>245</v>
      </c>
      <c r="N3" s="2383"/>
    </row>
    <row r="4" spans="1:15">
      <c r="E4" t="s">
        <v>1</v>
      </c>
      <c r="F4" t="s">
        <v>2</v>
      </c>
      <c r="G4" t="s">
        <v>3</v>
      </c>
      <c r="H4" t="s">
        <v>4</v>
      </c>
      <c r="I4" t="s">
        <v>36</v>
      </c>
      <c r="J4" t="s">
        <v>37</v>
      </c>
      <c r="K4" s="2382"/>
      <c r="L4" s="2382"/>
      <c r="M4" s="131">
        <v>2012</v>
      </c>
      <c r="N4" s="131">
        <v>2013</v>
      </c>
    </row>
    <row r="5" spans="1:15">
      <c r="C5" s="29" t="s">
        <v>87</v>
      </c>
      <c r="D5" s="29" t="s">
        <v>87</v>
      </c>
      <c r="E5" s="1">
        <v>6685.6864000000141</v>
      </c>
      <c r="F5" s="1">
        <v>8671.939399999992</v>
      </c>
      <c r="G5" s="1">
        <v>13814.049797596965</v>
      </c>
      <c r="H5" s="1">
        <v>11270.568300000012</v>
      </c>
      <c r="I5" s="1">
        <v>12734.583781630261</v>
      </c>
      <c r="J5" s="1">
        <v>20514.59729052132</v>
      </c>
      <c r="K5" s="6">
        <f>J5/$J$17</f>
        <v>0.37270222269704018</v>
      </c>
      <c r="L5" s="33">
        <f>K5</f>
        <v>0.37270222269704018</v>
      </c>
      <c r="M5" s="125">
        <f>I5</f>
        <v>12734.583781630261</v>
      </c>
      <c r="N5" s="125">
        <f>J5</f>
        <v>20514.59729052132</v>
      </c>
      <c r="O5" s="6">
        <f>N5/M5-1</f>
        <v>0.61093582972957394</v>
      </c>
    </row>
    <row r="6" spans="1:15">
      <c r="C6" s="29" t="s">
        <v>86</v>
      </c>
      <c r="D6" s="29" t="s">
        <v>86</v>
      </c>
      <c r="E6" s="1">
        <v>18599.029899999994</v>
      </c>
      <c r="F6" s="1">
        <v>21591.399099999966</v>
      </c>
      <c r="G6" s="1">
        <v>19299.052366580272</v>
      </c>
      <c r="H6" s="1">
        <v>15854.946100000025</v>
      </c>
      <c r="I6" s="1">
        <v>11685.96936968867</v>
      </c>
      <c r="J6" s="1">
        <v>16247.094692138864</v>
      </c>
      <c r="K6" s="6">
        <f>J6/$J$17</f>
        <v>0.29517168767077268</v>
      </c>
      <c r="L6" s="33">
        <f>K6</f>
        <v>0.29517168767077268</v>
      </c>
      <c r="M6" s="125">
        <f t="shared" ref="M6:N16" si="0">I6</f>
        <v>11685.96936968867</v>
      </c>
      <c r="N6" s="125">
        <f t="shared" si="0"/>
        <v>16247.094692138864</v>
      </c>
      <c r="O6" s="6">
        <f t="shared" ref="O6:O16" si="1">N6/M6-1</f>
        <v>0.39030782797368468</v>
      </c>
    </row>
    <row r="7" spans="1:15">
      <c r="C7" s="121" t="s">
        <v>88</v>
      </c>
      <c r="D7" s="2381" t="s">
        <v>192</v>
      </c>
      <c r="E7" s="1">
        <v>3755.5793999999978</v>
      </c>
      <c r="F7" s="1">
        <v>5804.1046000000006</v>
      </c>
      <c r="G7" s="1">
        <v>4066.9811061119908</v>
      </c>
      <c r="H7" s="1">
        <v>5377.2943999999916</v>
      </c>
      <c r="I7" s="1">
        <v>6945.8813039114229</v>
      </c>
      <c r="J7" s="1">
        <v>7527.4618692054491</v>
      </c>
      <c r="K7" s="122">
        <f>J7/$J$17</f>
        <v>0.13675636573262676</v>
      </c>
      <c r="L7" s="33">
        <f>SUM(K7:K10)</f>
        <v>0.25287493695908148</v>
      </c>
      <c r="M7" s="125">
        <f>I7+I8+I9+I10</f>
        <v>13786.952354663663</v>
      </c>
      <c r="N7" s="125">
        <f>J7+J8+J9+J10</f>
        <v>13918.960447945619</v>
      </c>
      <c r="O7" s="133">
        <f t="shared" si="1"/>
        <v>9.5748567113385086E-3</v>
      </c>
    </row>
    <row r="8" spans="1:15" ht="30">
      <c r="C8" s="121" t="s">
        <v>89</v>
      </c>
      <c r="D8" s="2381"/>
      <c r="E8" s="1">
        <v>2195.2924999999996</v>
      </c>
      <c r="F8" s="1">
        <v>2529.1841000000004</v>
      </c>
      <c r="G8" s="1">
        <v>1310.7552781610018</v>
      </c>
      <c r="H8" s="1">
        <v>1916.6378999999999</v>
      </c>
      <c r="I8" s="1">
        <v>3350.6242469731073</v>
      </c>
      <c r="J8" s="1">
        <v>3978.2547799631307</v>
      </c>
      <c r="K8" s="122">
        <f>J8/$J$17</f>
        <v>7.2275579088869571E-2</v>
      </c>
      <c r="M8" s="125"/>
      <c r="N8" s="125"/>
      <c r="O8" s="6"/>
    </row>
    <row r="9" spans="1:15" ht="30">
      <c r="C9" s="121" t="s">
        <v>90</v>
      </c>
      <c r="D9" s="2381"/>
      <c r="E9" s="1">
        <v>6039.7454000000107</v>
      </c>
      <c r="F9" s="1">
        <v>485.97739999999999</v>
      </c>
      <c r="G9" s="1">
        <v>2071.0954591760042</v>
      </c>
      <c r="H9" s="1">
        <v>2049.5744</v>
      </c>
      <c r="I9" s="1">
        <v>3062.664985723135</v>
      </c>
      <c r="J9" s="1">
        <v>1979.9713282736864</v>
      </c>
      <c r="K9" s="122">
        <f>J9/$J$17</f>
        <v>3.5971445331026586E-2</v>
      </c>
      <c r="M9" s="125"/>
      <c r="N9" s="125"/>
      <c r="O9" s="6"/>
    </row>
    <row r="10" spans="1:15">
      <c r="C10" s="121" t="s">
        <v>105</v>
      </c>
      <c r="D10" s="2381"/>
      <c r="E10" s="1"/>
      <c r="F10" s="1">
        <v>454.88379999999995</v>
      </c>
      <c r="G10" s="1">
        <v>282.88467818999999</v>
      </c>
      <c r="H10" s="1">
        <v>905.04370000000017</v>
      </c>
      <c r="I10" s="1">
        <v>427.78181805599701</v>
      </c>
      <c r="J10" s="1">
        <v>433.27247050335285</v>
      </c>
      <c r="K10" s="122">
        <f t="shared" ref="K10" si="2">J10/$J$17</f>
        <v>7.8715468065585301E-3</v>
      </c>
      <c r="L10" s="33"/>
      <c r="M10" s="125"/>
      <c r="N10" s="125"/>
      <c r="O10" s="6"/>
    </row>
    <row r="11" spans="1:15">
      <c r="C11" s="29" t="s">
        <v>103</v>
      </c>
      <c r="D11" s="29" t="s">
        <v>103</v>
      </c>
      <c r="E11" s="1">
        <v>2908.9277999999977</v>
      </c>
      <c r="F11" s="1">
        <v>949.16560000000027</v>
      </c>
      <c r="G11" s="1">
        <v>824.50613755300014</v>
      </c>
      <c r="H11" s="1">
        <v>735.46170000000006</v>
      </c>
      <c r="I11" s="1">
        <v>299.12180513230919</v>
      </c>
      <c r="J11" s="1">
        <v>475.12098997040994</v>
      </c>
      <c r="K11" s="6">
        <f t="shared" ref="K11:K17" si="3">J11/$J$17</f>
        <v>8.6318364676750605E-3</v>
      </c>
      <c r="L11" s="33">
        <f>K11</f>
        <v>8.6318364676750605E-3</v>
      </c>
      <c r="M11" s="125">
        <f t="shared" si="0"/>
        <v>299.12180513230919</v>
      </c>
      <c r="N11" s="125">
        <f t="shared" si="0"/>
        <v>475.12098997040994</v>
      </c>
      <c r="O11" s="6">
        <f t="shared" si="1"/>
        <v>0.58838634234723153</v>
      </c>
    </row>
    <row r="12" spans="1:15">
      <c r="C12" s="29" t="s">
        <v>102</v>
      </c>
      <c r="D12" s="29" t="s">
        <v>54</v>
      </c>
      <c r="E12" s="1">
        <v>285.65350000000001</v>
      </c>
      <c r="F12" s="1">
        <v>267.8854</v>
      </c>
      <c r="G12" s="1">
        <v>663.06366429000013</v>
      </c>
      <c r="H12" s="1">
        <v>360.35699999999997</v>
      </c>
      <c r="I12" s="1">
        <v>303.52209317228801</v>
      </c>
      <c r="J12" s="1">
        <v>419.48058144640879</v>
      </c>
      <c r="K12" s="6">
        <f t="shared" si="3"/>
        <v>7.6209804593902596E-3</v>
      </c>
      <c r="L12" s="33">
        <f>SUM(K12:K16)</f>
        <v>7.0619316205432561E-2</v>
      </c>
      <c r="M12" s="125">
        <f t="shared" si="0"/>
        <v>303.52209317228801</v>
      </c>
      <c r="N12" s="125">
        <f t="shared" si="0"/>
        <v>419.48058144640879</v>
      </c>
      <c r="O12" s="6">
        <f t="shared" si="1"/>
        <v>0.38204299088138982</v>
      </c>
    </row>
    <row r="13" spans="1:15">
      <c r="C13" s="29" t="s">
        <v>91</v>
      </c>
      <c r="D13" s="29"/>
      <c r="E13" s="1">
        <v>2526.0281999999984</v>
      </c>
      <c r="F13" s="1">
        <v>2782.2850000000012</v>
      </c>
      <c r="G13" s="1">
        <v>2245.0408197939973</v>
      </c>
      <c r="H13" s="1">
        <v>1021.1430000000001</v>
      </c>
      <c r="I13" s="1">
        <v>1317.1319469792645</v>
      </c>
      <c r="J13" s="1">
        <v>1525.7935509627464</v>
      </c>
      <c r="K13" s="6">
        <f t="shared" si="3"/>
        <v>2.7720098024218841E-2</v>
      </c>
      <c r="M13" s="125">
        <f t="shared" si="0"/>
        <v>1317.1319469792645</v>
      </c>
      <c r="N13" s="125">
        <f t="shared" si="0"/>
        <v>1525.7935509627464</v>
      </c>
      <c r="O13" s="6">
        <f t="shared" si="1"/>
        <v>0.1584211851075592</v>
      </c>
    </row>
    <row r="14" spans="1:15">
      <c r="C14" s="29" t="s">
        <v>92</v>
      </c>
      <c r="D14" s="29"/>
      <c r="E14" s="1"/>
      <c r="F14" s="1">
        <v>277.05889999999999</v>
      </c>
      <c r="G14" s="1">
        <v>445.81000753899991</v>
      </c>
      <c r="H14" s="1">
        <v>534.32530000000008</v>
      </c>
      <c r="I14" s="1">
        <v>954.0830857913669</v>
      </c>
      <c r="J14" s="1">
        <v>202.6934082046985</v>
      </c>
      <c r="K14" s="6">
        <f t="shared" si="3"/>
        <v>3.6824648660704891E-3</v>
      </c>
      <c r="L14" s="33"/>
      <c r="M14" s="125">
        <f t="shared" si="0"/>
        <v>954.0830857913669</v>
      </c>
      <c r="N14" s="125">
        <f t="shared" si="0"/>
        <v>202.6934082046985</v>
      </c>
      <c r="O14" s="6">
        <f t="shared" si="1"/>
        <v>-0.78755161764913395</v>
      </c>
    </row>
    <row r="15" spans="1:15">
      <c r="C15" s="29" t="s">
        <v>80</v>
      </c>
      <c r="D15" s="29"/>
      <c r="E15" s="1"/>
      <c r="F15" s="1"/>
      <c r="G15" s="1"/>
      <c r="H15" s="1"/>
      <c r="I15" s="1"/>
      <c r="J15" s="1">
        <v>115.38666666666671</v>
      </c>
      <c r="K15" s="6">
        <f t="shared" si="3"/>
        <v>2.0963056952689667E-3</v>
      </c>
      <c r="L15" s="33"/>
      <c r="M15" s="125">
        <f t="shared" si="0"/>
        <v>0</v>
      </c>
      <c r="N15" s="125">
        <f t="shared" si="0"/>
        <v>115.38666666666671</v>
      </c>
      <c r="O15" s="6" t="e">
        <f t="shared" si="1"/>
        <v>#DIV/0!</v>
      </c>
    </row>
    <row r="16" spans="1:15">
      <c r="C16" s="29" t="s">
        <v>54</v>
      </c>
      <c r="D16" s="29"/>
      <c r="E16" s="1">
        <v>2588.0564999999992</v>
      </c>
      <c r="F16" s="1">
        <v>2982.1256000000012</v>
      </c>
      <c r="G16" s="1">
        <v>1069.7606837900003</v>
      </c>
      <c r="H16" s="1">
        <v>2971.9029</v>
      </c>
      <c r="I16" s="1">
        <v>4057.6247241568631</v>
      </c>
      <c r="J16" s="1">
        <v>1623.7351221117196</v>
      </c>
      <c r="K16" s="6">
        <f t="shared" si="3"/>
        <v>2.9499467160484006E-2</v>
      </c>
      <c r="L16" s="33"/>
      <c r="M16" s="125">
        <f t="shared" si="0"/>
        <v>4057.6247241568631</v>
      </c>
      <c r="N16" s="125">
        <f t="shared" si="0"/>
        <v>1623.7351221117196</v>
      </c>
      <c r="O16" s="6">
        <f t="shared" si="1"/>
        <v>-0.59983112473539135</v>
      </c>
    </row>
    <row r="17" spans="3:12">
      <c r="C17" s="29" t="s">
        <v>55</v>
      </c>
      <c r="D17" s="29" t="s">
        <v>55</v>
      </c>
      <c r="E17" s="1">
        <v>45583.999599999857</v>
      </c>
      <c r="F17" s="1">
        <v>46796.008900000117</v>
      </c>
      <c r="G17" s="1">
        <v>46092.999998783271</v>
      </c>
      <c r="H17" s="1">
        <v>42997.254700000252</v>
      </c>
      <c r="I17" s="1">
        <v>45224.999999999709</v>
      </c>
      <c r="J17" s="1">
        <v>55042.86274996835</v>
      </c>
      <c r="K17" s="6">
        <f t="shared" si="3"/>
        <v>1</v>
      </c>
      <c r="L17" s="33">
        <f t="shared" ref="L17" si="4">K17</f>
        <v>1</v>
      </c>
    </row>
  </sheetData>
  <mergeCells count="3">
    <mergeCell ref="D7:D10"/>
    <mergeCell ref="K3:L4"/>
    <mergeCell ref="M3:N3"/>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C16"/>
  <sheetViews>
    <sheetView zoomScale="85" zoomScaleNormal="85" workbookViewId="0">
      <selection activeCell="C12" sqref="C12"/>
    </sheetView>
  </sheetViews>
  <sheetFormatPr baseColWidth="10" defaultRowHeight="15"/>
  <cols>
    <col min="1" max="1" width="11.42578125" style="471"/>
    <col min="2" max="2" width="13.28515625" style="471" bestFit="1" customWidth="1"/>
    <col min="3" max="3" width="15.140625" style="471" customWidth="1"/>
    <col min="4" max="16384" width="11.42578125" style="471"/>
  </cols>
  <sheetData>
    <row r="1" spans="1:3">
      <c r="A1" s="470" t="s">
        <v>342</v>
      </c>
    </row>
    <row r="2" spans="1:3" ht="30">
      <c r="B2" s="471" t="s">
        <v>343</v>
      </c>
      <c r="C2" s="472" t="s">
        <v>344</v>
      </c>
    </row>
    <row r="3" spans="1:3">
      <c r="A3" s="471">
        <v>1</v>
      </c>
      <c r="B3" s="471" t="s">
        <v>16</v>
      </c>
      <c r="C3" s="473">
        <v>3.1</v>
      </c>
    </row>
    <row r="4" spans="1:3">
      <c r="A4" s="471">
        <v>2</v>
      </c>
      <c r="B4" s="471" t="s">
        <v>345</v>
      </c>
      <c r="C4" s="473">
        <v>2.6</v>
      </c>
    </row>
    <row r="5" spans="1:3">
      <c r="A5" s="471">
        <v>3</v>
      </c>
      <c r="B5" s="471" t="s">
        <v>346</v>
      </c>
      <c r="C5" s="473">
        <v>2.4</v>
      </c>
    </row>
    <row r="6" spans="1:3">
      <c r="A6" s="471">
        <v>4</v>
      </c>
      <c r="B6" s="471" t="s">
        <v>347</v>
      </c>
      <c r="C6" s="473">
        <v>1.8</v>
      </c>
    </row>
    <row r="7" spans="1:3">
      <c r="A7" s="471">
        <v>5</v>
      </c>
      <c r="B7" s="471" t="s">
        <v>348</v>
      </c>
      <c r="C7" s="473">
        <v>1.4</v>
      </c>
    </row>
    <row r="8" spans="1:3">
      <c r="A8" s="471">
        <v>6</v>
      </c>
      <c r="B8" s="471" t="s">
        <v>349</v>
      </c>
      <c r="C8" s="473">
        <v>1.4</v>
      </c>
    </row>
    <row r="9" spans="1:3">
      <c r="A9" s="471">
        <v>7</v>
      </c>
      <c r="B9" s="471" t="s">
        <v>350</v>
      </c>
      <c r="C9" s="473">
        <v>0.9</v>
      </c>
    </row>
    <row r="10" spans="1:3">
      <c r="A10" s="471">
        <v>8</v>
      </c>
      <c r="B10" s="471" t="s">
        <v>351</v>
      </c>
      <c r="C10" s="473">
        <v>0.7</v>
      </c>
    </row>
    <row r="11" spans="1:3">
      <c r="A11" s="471">
        <v>9</v>
      </c>
      <c r="B11" s="471" t="s">
        <v>341</v>
      </c>
      <c r="C11" s="473">
        <f>Llegadas!$H$16/1000000</f>
        <v>0.62895800000000002</v>
      </c>
    </row>
    <row r="12" spans="1:3">
      <c r="A12" s="471">
        <v>10</v>
      </c>
      <c r="B12" s="471" t="s">
        <v>352</v>
      </c>
      <c r="C12" s="473">
        <v>0.5</v>
      </c>
    </row>
    <row r="16" spans="1:3">
      <c r="B16" s="470" t="s">
        <v>353</v>
      </c>
    </row>
  </sheetData>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E14"/>
  <sheetViews>
    <sheetView zoomScale="85" zoomScaleNormal="85" workbookViewId="0">
      <selection activeCell="N26" sqref="N26"/>
    </sheetView>
  </sheetViews>
  <sheetFormatPr baseColWidth="10" defaultRowHeight="15"/>
  <cols>
    <col min="1" max="1" width="13.28515625" bestFit="1" customWidth="1"/>
  </cols>
  <sheetData>
    <row r="1" spans="1:5">
      <c r="A1" t="s">
        <v>354</v>
      </c>
    </row>
    <row r="3" spans="1:5" ht="15.75" thickBot="1"/>
    <row r="4" spans="1:5" ht="15.75" thickBot="1">
      <c r="A4" s="474" t="s">
        <v>343</v>
      </c>
      <c r="B4" s="475">
        <v>2010</v>
      </c>
      <c r="C4" s="476">
        <v>2011</v>
      </c>
      <c r="D4" s="476">
        <v>2012</v>
      </c>
      <c r="E4" s="477">
        <v>2013</v>
      </c>
    </row>
    <row r="5" spans="1:5">
      <c r="A5" s="478" t="s">
        <v>16</v>
      </c>
      <c r="B5" s="479">
        <v>0.122</v>
      </c>
      <c r="C5" s="480">
        <v>-1.9E-2</v>
      </c>
      <c r="D5" s="480">
        <v>0.10299999999999999</v>
      </c>
      <c r="E5" s="481">
        <v>6.8000000000000005E-2</v>
      </c>
    </row>
    <row r="6" spans="1:5">
      <c r="A6" s="482" t="s">
        <v>345</v>
      </c>
      <c r="B6" s="483">
        <v>0.27100000000000002</v>
      </c>
      <c r="C6" s="484">
        <v>1.7000000000000001E-2</v>
      </c>
      <c r="D6" s="484">
        <v>-4.5999999999999999E-2</v>
      </c>
      <c r="E6" s="485">
        <v>3.1E-2</v>
      </c>
    </row>
    <row r="7" spans="1:5">
      <c r="A7" s="482" t="s">
        <v>346</v>
      </c>
      <c r="B7" s="483">
        <v>0.11</v>
      </c>
      <c r="C7" s="484">
        <v>4.2000000000000003E-2</v>
      </c>
      <c r="D7" s="484">
        <v>5.5E-2</v>
      </c>
      <c r="E7" s="485">
        <v>0.107</v>
      </c>
    </row>
    <row r="8" spans="1:5">
      <c r="A8" s="482" t="s">
        <v>347</v>
      </c>
      <c r="B8" s="483">
        <v>0.105</v>
      </c>
      <c r="C8" s="484">
        <v>0.219</v>
      </c>
      <c r="D8" s="484">
        <v>0.184</v>
      </c>
      <c r="E8" s="485">
        <v>0.127</v>
      </c>
    </row>
    <row r="9" spans="1:5">
      <c r="A9" s="482" t="s">
        <v>348</v>
      </c>
      <c r="B9" s="483">
        <v>6.4000000000000001E-2</v>
      </c>
      <c r="C9" s="484">
        <v>8.0000000000000002E-3</v>
      </c>
      <c r="D9" s="484">
        <v>7.5999999999999998E-2</v>
      </c>
      <c r="E9" s="485">
        <v>4.4999999999999998E-2</v>
      </c>
    </row>
    <row r="10" spans="1:5" ht="15.75" thickBot="1">
      <c r="A10" s="486" t="s">
        <v>355</v>
      </c>
      <c r="B10" s="487">
        <v>2.6752406006083973E-2</v>
      </c>
      <c r="C10" s="488">
        <v>2.7744448263573362E-2</v>
      </c>
      <c r="D10" s="488">
        <v>9.4546737850292883E-2</v>
      </c>
      <c r="E10" s="489">
        <v>0.17902065392214572</v>
      </c>
    </row>
    <row r="13" spans="1:5" s="471" customFormat="1">
      <c r="A13" s="470" t="s">
        <v>353</v>
      </c>
    </row>
    <row r="14" spans="1:5">
      <c r="A14" t="s">
        <v>356</v>
      </c>
    </row>
  </sheetData>
  <pageMargins left="0.7" right="0.7" top="0.75" bottom="0.75" header="0.3" footer="0.3"/>
  <pageSetup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G29"/>
  <sheetViews>
    <sheetView topLeftCell="B1" zoomScale="85" zoomScaleNormal="85" workbookViewId="0">
      <selection activeCell="N26" sqref="N26"/>
    </sheetView>
  </sheetViews>
  <sheetFormatPr baseColWidth="10" defaultRowHeight="15"/>
  <cols>
    <col min="2" max="2" width="21" customWidth="1"/>
    <col min="3" max="3" width="16" customWidth="1"/>
  </cols>
  <sheetData>
    <row r="1" spans="1:7">
      <c r="A1" s="470" t="s">
        <v>357</v>
      </c>
      <c r="B1" s="470"/>
      <c r="C1" s="471"/>
    </row>
    <row r="2" spans="1:7">
      <c r="A2" s="470"/>
      <c r="B2" s="471"/>
      <c r="C2" s="471"/>
      <c r="D2" t="s">
        <v>358</v>
      </c>
    </row>
    <row r="3" spans="1:7" s="490" customFormat="1" ht="45">
      <c r="B3" s="490" t="s">
        <v>343</v>
      </c>
      <c r="C3" s="491" t="s">
        <v>359</v>
      </c>
      <c r="D3" s="490">
        <v>2010</v>
      </c>
      <c r="E3" s="490">
        <v>2011</v>
      </c>
      <c r="F3" s="490">
        <v>2012</v>
      </c>
      <c r="G3" s="490">
        <v>2013</v>
      </c>
    </row>
    <row r="4" spans="1:7">
      <c r="A4" s="471">
        <v>1</v>
      </c>
      <c r="B4" s="471" t="s">
        <v>16</v>
      </c>
      <c r="C4" s="473">
        <v>2.2000000000000002</v>
      </c>
      <c r="D4" s="109">
        <v>0.22600000000000001</v>
      </c>
      <c r="E4" s="109">
        <v>4.4999999999999998E-2</v>
      </c>
      <c r="F4" s="109">
        <v>0.112</v>
      </c>
      <c r="G4" s="109">
        <v>0.11600000000000001</v>
      </c>
    </row>
    <row r="5" spans="1:7">
      <c r="A5" s="471">
        <v>2</v>
      </c>
      <c r="B5" s="471" t="s">
        <v>345</v>
      </c>
      <c r="C5" s="473">
        <v>2.7</v>
      </c>
      <c r="D5" s="109">
        <v>0.26200000000000001</v>
      </c>
      <c r="E5" s="109">
        <v>2.7E-2</v>
      </c>
      <c r="F5" s="109">
        <v>-6.8000000000000005E-2</v>
      </c>
      <c r="G5" s="109">
        <v>0.06</v>
      </c>
    </row>
    <row r="6" spans="1:7">
      <c r="A6" s="471">
        <v>3</v>
      </c>
      <c r="B6" s="471" t="s">
        <v>346</v>
      </c>
      <c r="C6" s="473">
        <v>2.9</v>
      </c>
      <c r="D6" s="109">
        <v>0.126</v>
      </c>
      <c r="E6" s="109">
        <v>9.2999999999999999E-2</v>
      </c>
      <c r="F6" s="109">
        <v>3.3000000000000002E-2</v>
      </c>
      <c r="G6" s="109">
        <v>0.11</v>
      </c>
    </row>
    <row r="7" spans="1:7">
      <c r="A7" s="471">
        <v>4</v>
      </c>
      <c r="B7" s="471" t="s">
        <v>347</v>
      </c>
      <c r="C7" s="473">
        <v>1.4</v>
      </c>
      <c r="D7" s="109">
        <v>-2E-3</v>
      </c>
      <c r="E7" s="109">
        <v>0.27100000000000002</v>
      </c>
      <c r="F7" s="109">
        <v>0.22600000000000001</v>
      </c>
      <c r="G7" s="109">
        <v>0.13200000000000001</v>
      </c>
    </row>
    <row r="8" spans="1:7">
      <c r="A8" s="471">
        <v>5</v>
      </c>
      <c r="B8" s="471" t="s">
        <v>348</v>
      </c>
      <c r="C8" s="473">
        <v>1.3</v>
      </c>
      <c r="D8" s="109"/>
      <c r="E8" s="109"/>
      <c r="F8" s="109"/>
      <c r="G8" s="109"/>
    </row>
    <row r="9" spans="1:7">
      <c r="A9" s="471">
        <v>6</v>
      </c>
      <c r="B9" s="471" t="s">
        <v>349</v>
      </c>
      <c r="C9" s="473">
        <v>1.7</v>
      </c>
      <c r="D9" s="109">
        <v>9.4E-2</v>
      </c>
      <c r="E9" s="109">
        <v>0.13600000000000001</v>
      </c>
      <c r="F9" s="109">
        <v>0.23899999999999999</v>
      </c>
      <c r="G9" s="109">
        <v>0.121</v>
      </c>
    </row>
    <row r="10" spans="1:7">
      <c r="A10" s="471">
        <v>7</v>
      </c>
      <c r="B10" s="471" t="s">
        <v>350</v>
      </c>
      <c r="C10" s="473">
        <v>0.8</v>
      </c>
      <c r="D10" s="109"/>
      <c r="E10" s="109"/>
      <c r="F10" s="109"/>
      <c r="G10" s="109"/>
    </row>
    <row r="11" spans="1:7">
      <c r="A11" s="471">
        <v>8</v>
      </c>
      <c r="B11" s="471" t="s">
        <v>351</v>
      </c>
      <c r="C11" s="473">
        <v>0.6</v>
      </c>
      <c r="D11" s="109"/>
      <c r="E11" s="109"/>
      <c r="F11" s="109"/>
      <c r="G11" s="109"/>
    </row>
    <row r="12" spans="1:7">
      <c r="A12" s="471">
        <v>9</v>
      </c>
      <c r="B12" s="471" t="s">
        <v>361</v>
      </c>
      <c r="C12" s="473">
        <v>0.4</v>
      </c>
      <c r="D12" s="109">
        <f>D28</f>
        <v>-0.20723216805130551</v>
      </c>
      <c r="E12" s="109">
        <f t="shared" ref="E12:G12" si="0">E28</f>
        <v>0.18944875631624214</v>
      </c>
      <c r="F12" s="109">
        <f t="shared" si="0"/>
        <v>-3.5444295035626738E-2</v>
      </c>
      <c r="G12" s="109">
        <f t="shared" si="0"/>
        <v>-6.9862965453959203E-2</v>
      </c>
    </row>
    <row r="13" spans="1:7">
      <c r="A13" s="471">
        <v>10</v>
      </c>
      <c r="B13" s="471" t="s">
        <v>352</v>
      </c>
      <c r="C13" s="473">
        <v>0.7</v>
      </c>
      <c r="D13" s="109"/>
      <c r="E13" s="109"/>
      <c r="F13" s="109"/>
      <c r="G13" s="109"/>
    </row>
    <row r="15" spans="1:7" s="471" customFormat="1">
      <c r="B15" s="470" t="s">
        <v>353</v>
      </c>
    </row>
    <row r="16" spans="1:7">
      <c r="B16" t="s">
        <v>356</v>
      </c>
    </row>
    <row r="18" spans="1:7">
      <c r="A18" s="2" t="s">
        <v>74</v>
      </c>
      <c r="B18" s="2" t="s">
        <v>1</v>
      </c>
      <c r="C18" s="2" t="s">
        <v>2</v>
      </c>
      <c r="D18" s="2" t="s">
        <v>3</v>
      </c>
      <c r="E18" s="2" t="s">
        <v>4</v>
      </c>
      <c r="F18" s="2">
        <v>2012</v>
      </c>
      <c r="G18" s="2">
        <v>2013</v>
      </c>
    </row>
    <row r="19" spans="1:7">
      <c r="B19" s="2" t="s">
        <v>1</v>
      </c>
      <c r="C19" s="2" t="s">
        <v>2</v>
      </c>
      <c r="D19" s="2" t="s">
        <v>3</v>
      </c>
      <c r="E19" s="2" t="s">
        <v>4</v>
      </c>
      <c r="F19" s="2" t="s">
        <v>36</v>
      </c>
      <c r="G19" s="2" t="s">
        <v>37</v>
      </c>
    </row>
    <row r="20" spans="1:7">
      <c r="A20" s="4" t="s">
        <v>75</v>
      </c>
      <c r="B20" s="4">
        <v>501.31253194073895</v>
      </c>
      <c r="C20" s="4">
        <v>540.06151763889739</v>
      </c>
      <c r="D20" s="4">
        <v>443.1120525773934</v>
      </c>
      <c r="E20" s="4">
        <v>541.17728073182786</v>
      </c>
      <c r="F20" s="4">
        <v>573.84788016827667</v>
      </c>
      <c r="G20" s="4">
        <v>509.43308012057526</v>
      </c>
    </row>
    <row r="21" spans="1:7">
      <c r="A21" s="4" t="s">
        <v>76</v>
      </c>
      <c r="B21" s="4">
        <v>429.77568458449502</v>
      </c>
      <c r="C21" s="4">
        <v>755.02154873755273</v>
      </c>
      <c r="D21" s="4">
        <v>646.68246306612411</v>
      </c>
      <c r="E21" s="4">
        <v>624.67302431790165</v>
      </c>
      <c r="F21" s="4">
        <v>528.50040204381787</v>
      </c>
      <c r="G21" s="4">
        <v>540.52519104434077</v>
      </c>
    </row>
    <row r="22" spans="1:7">
      <c r="A22" s="4" t="s">
        <v>77</v>
      </c>
      <c r="B22" s="4">
        <v>556.57603960511847</v>
      </c>
      <c r="C22" s="4">
        <v>741.24866132766579</v>
      </c>
      <c r="D22" s="4">
        <v>352.48711754247603</v>
      </c>
      <c r="E22" s="4">
        <v>926.42635968693673</v>
      </c>
      <c r="F22" s="4">
        <v>415.21854612361483</v>
      </c>
      <c r="G22" s="4">
        <v>697.5792621223311</v>
      </c>
    </row>
    <row r="23" spans="1:7">
      <c r="A23" s="4" t="s">
        <v>78</v>
      </c>
      <c r="B23" s="4">
        <v>1448.3943205891428</v>
      </c>
      <c r="C23" s="4">
        <v>0</v>
      </c>
      <c r="D23" s="4">
        <v>0</v>
      </c>
      <c r="E23" s="4">
        <v>494.3212197159566</v>
      </c>
      <c r="F23" s="4">
        <v>300.04699000867583</v>
      </c>
      <c r="G23" s="4">
        <v>162.5</v>
      </c>
    </row>
    <row r="24" spans="1:7">
      <c r="A24" s="4" t="s">
        <v>79</v>
      </c>
      <c r="B24" s="4">
        <v>360.9099118635379</v>
      </c>
      <c r="C24" s="4">
        <v>737.23080498817126</v>
      </c>
      <c r="D24" s="4">
        <v>620.99999999999989</v>
      </c>
      <c r="E24" s="4">
        <v>927.82718771693419</v>
      </c>
      <c r="F24" s="4">
        <v>420.75713000845218</v>
      </c>
      <c r="G24" s="4">
        <v>396.4551588243184</v>
      </c>
    </row>
    <row r="25" spans="1:7">
      <c r="A25" s="4" t="s">
        <v>80</v>
      </c>
      <c r="B25" s="4"/>
      <c r="C25" s="4"/>
      <c r="D25" s="4"/>
      <c r="E25" s="4"/>
      <c r="F25" s="4"/>
      <c r="G25" s="4">
        <v>765.89216789964632</v>
      </c>
    </row>
    <row r="26" spans="1:7">
      <c r="A26" s="4" t="s">
        <v>34</v>
      </c>
      <c r="B26" s="4">
        <v>486.69833267835998</v>
      </c>
      <c r="C26" s="4">
        <v>612.29928589716724</v>
      </c>
      <c r="D26" s="4">
        <v>485.41117738443114</v>
      </c>
      <c r="E26" s="4">
        <v>577.37172124191443</v>
      </c>
      <c r="F26" s="4">
        <v>556.90718760898835</v>
      </c>
      <c r="G26" s="11">
        <v>518</v>
      </c>
    </row>
    <row r="27" spans="1:7">
      <c r="D27" s="492" t="s">
        <v>360</v>
      </c>
      <c r="E27" s="12"/>
      <c r="F27" s="12"/>
      <c r="G27" s="12"/>
    </row>
    <row r="28" spans="1:7">
      <c r="D28" s="493">
        <f>D26/C26-1</f>
        <v>-0.20723216805130551</v>
      </c>
      <c r="E28" s="493">
        <f t="shared" ref="E28:G28" si="1">E26/D26-1</f>
        <v>0.18944875631624214</v>
      </c>
      <c r="F28" s="493">
        <f t="shared" si="1"/>
        <v>-3.5444295035626738E-2</v>
      </c>
      <c r="G28" s="493">
        <f t="shared" si="1"/>
        <v>-6.9862965453959203E-2</v>
      </c>
    </row>
    <row r="29" spans="1:7">
      <c r="D29" s="494">
        <v>2010</v>
      </c>
      <c r="E29" s="494">
        <v>2011</v>
      </c>
      <c r="F29" s="494">
        <v>2012</v>
      </c>
      <c r="G29" s="494">
        <v>2013</v>
      </c>
    </row>
  </sheetData>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JC233"/>
  <sheetViews>
    <sheetView showGridLines="0" topLeftCell="B1" zoomScale="55" zoomScaleNormal="55" workbookViewId="0">
      <selection activeCell="JF13" sqref="JF13"/>
    </sheetView>
  </sheetViews>
  <sheetFormatPr baseColWidth="10" defaultColWidth="0" defaultRowHeight="15.75" customHeight="1" zeroHeight="1"/>
  <cols>
    <col min="1" max="1" width="5.7109375" style="553" hidden="1" customWidth="1"/>
    <col min="2" max="2" width="6.28515625" style="553" customWidth="1"/>
    <col min="3" max="3" width="38.7109375" style="553" bestFit="1" customWidth="1"/>
    <col min="4" max="15" width="9.5703125" style="553" customWidth="1"/>
    <col min="16" max="16" width="11.5703125" style="553" customWidth="1"/>
    <col min="17" max="17" width="12.42578125" style="553" customWidth="1"/>
    <col min="18" max="18" width="3" style="553" customWidth="1"/>
    <col min="19" max="256" width="0" style="553" hidden="1"/>
    <col min="257" max="257" width="0" style="553" hidden="1" customWidth="1"/>
    <col min="258" max="258" width="6.28515625" style="553" customWidth="1"/>
    <col min="259" max="259" width="38.7109375" style="553" bestFit="1" customWidth="1"/>
    <col min="260" max="261" width="10.85546875" style="553" bestFit="1" customWidth="1"/>
    <col min="262" max="262" width="12.5703125" style="553" customWidth="1"/>
    <col min="263" max="263" width="11.85546875" style="553" bestFit="1" customWidth="1"/>
    <col min="264" max="271" width="9.5703125" style="553" customWidth="1"/>
    <col min="272" max="272" width="11.5703125" style="553" customWidth="1"/>
    <col min="273" max="273" width="12.42578125" style="553" customWidth="1"/>
    <col min="274" max="274" width="3" style="553" customWidth="1"/>
    <col min="275" max="512" width="0" style="553" hidden="1"/>
    <col min="513" max="513" width="0" style="553" hidden="1" customWidth="1"/>
    <col min="514" max="514" width="6.28515625" style="553" customWidth="1"/>
    <col min="515" max="515" width="38.7109375" style="553" bestFit="1" customWidth="1"/>
    <col min="516" max="527" width="9.5703125" style="553" customWidth="1"/>
    <col min="528" max="528" width="11.5703125" style="553" customWidth="1"/>
    <col min="529" max="529" width="12.42578125" style="553" customWidth="1"/>
    <col min="530" max="530" width="3" style="553" customWidth="1"/>
    <col min="531" max="768" width="0" style="553" hidden="1"/>
    <col min="769" max="769" width="0" style="553" hidden="1" customWidth="1"/>
    <col min="770" max="770" width="6.28515625" style="553" customWidth="1"/>
    <col min="771" max="771" width="38.7109375" style="553" bestFit="1" customWidth="1"/>
    <col min="772" max="783" width="9.5703125" style="553" customWidth="1"/>
    <col min="784" max="784" width="11.5703125" style="553" customWidth="1"/>
    <col min="785" max="785" width="12.42578125" style="553" customWidth="1"/>
    <col min="786" max="786" width="3" style="553" customWidth="1"/>
    <col min="787" max="1024" width="0" style="553" hidden="1"/>
    <col min="1025" max="1025" width="0" style="553" hidden="1" customWidth="1"/>
    <col min="1026" max="1026" width="6.28515625" style="553" customWidth="1"/>
    <col min="1027" max="1027" width="38.7109375" style="553" bestFit="1" customWidth="1"/>
    <col min="1028" max="1039" width="9.5703125" style="553" customWidth="1"/>
    <col min="1040" max="1040" width="11.5703125" style="553" customWidth="1"/>
    <col min="1041" max="1041" width="12.42578125" style="553" customWidth="1"/>
    <col min="1042" max="1042" width="3" style="553" customWidth="1"/>
    <col min="1043" max="1280" width="0" style="553" hidden="1"/>
    <col min="1281" max="1281" width="0" style="553" hidden="1" customWidth="1"/>
    <col min="1282" max="1282" width="6.28515625" style="553" customWidth="1"/>
    <col min="1283" max="1283" width="38.7109375" style="553" bestFit="1" customWidth="1"/>
    <col min="1284" max="1295" width="9.5703125" style="553" customWidth="1"/>
    <col min="1296" max="1296" width="11.5703125" style="553" customWidth="1"/>
    <col min="1297" max="1297" width="12.42578125" style="553" customWidth="1"/>
    <col min="1298" max="1298" width="3" style="553" customWidth="1"/>
    <col min="1299" max="1536" width="0" style="553" hidden="1"/>
    <col min="1537" max="1537" width="0" style="553" hidden="1" customWidth="1"/>
    <col min="1538" max="1538" width="6.28515625" style="553" customWidth="1"/>
    <col min="1539" max="1539" width="38.7109375" style="553" bestFit="1" customWidth="1"/>
    <col min="1540" max="1551" width="9.5703125" style="553" customWidth="1"/>
    <col min="1552" max="1552" width="11.5703125" style="553" customWidth="1"/>
    <col min="1553" max="1553" width="12.42578125" style="553" customWidth="1"/>
    <col min="1554" max="1554" width="3" style="553" customWidth="1"/>
    <col min="1555" max="1792" width="0" style="553" hidden="1"/>
    <col min="1793" max="1793" width="0" style="553" hidden="1" customWidth="1"/>
    <col min="1794" max="1794" width="6.28515625" style="553" customWidth="1"/>
    <col min="1795" max="1795" width="38.7109375" style="553" bestFit="1" customWidth="1"/>
    <col min="1796" max="1807" width="9.5703125" style="553" customWidth="1"/>
    <col min="1808" max="1808" width="11.5703125" style="553" customWidth="1"/>
    <col min="1809" max="1809" width="12.42578125" style="553" customWidth="1"/>
    <col min="1810" max="1810" width="3" style="553" customWidth="1"/>
    <col min="1811" max="2048" width="0" style="553" hidden="1"/>
    <col min="2049" max="2049" width="0" style="553" hidden="1" customWidth="1"/>
    <col min="2050" max="2050" width="6.28515625" style="553" customWidth="1"/>
    <col min="2051" max="2051" width="38.7109375" style="553" bestFit="1" customWidth="1"/>
    <col min="2052" max="2063" width="9.5703125" style="553" customWidth="1"/>
    <col min="2064" max="2064" width="11.5703125" style="553" customWidth="1"/>
    <col min="2065" max="2065" width="12.42578125" style="553" customWidth="1"/>
    <col min="2066" max="2066" width="3" style="553" customWidth="1"/>
    <col min="2067" max="2304" width="0" style="553" hidden="1"/>
    <col min="2305" max="2305" width="0" style="553" hidden="1" customWidth="1"/>
    <col min="2306" max="2306" width="6.28515625" style="553" customWidth="1"/>
    <col min="2307" max="2307" width="38.7109375" style="553" bestFit="1" customWidth="1"/>
    <col min="2308" max="2319" width="9.5703125" style="553" customWidth="1"/>
    <col min="2320" max="2320" width="11.5703125" style="553" customWidth="1"/>
    <col min="2321" max="2321" width="12.42578125" style="553" customWidth="1"/>
    <col min="2322" max="2322" width="3" style="553" customWidth="1"/>
    <col min="2323" max="2560" width="0" style="553" hidden="1"/>
    <col min="2561" max="2561" width="0" style="553" hidden="1" customWidth="1"/>
    <col min="2562" max="2562" width="6.28515625" style="553" customWidth="1"/>
    <col min="2563" max="2563" width="38.7109375" style="553" bestFit="1" customWidth="1"/>
    <col min="2564" max="2575" width="9.5703125" style="553" customWidth="1"/>
    <col min="2576" max="2576" width="11.5703125" style="553" customWidth="1"/>
    <col min="2577" max="2577" width="12.42578125" style="553" customWidth="1"/>
    <col min="2578" max="2578" width="3" style="553" customWidth="1"/>
    <col min="2579" max="2816" width="0" style="553" hidden="1"/>
    <col min="2817" max="2817" width="0" style="553" hidden="1" customWidth="1"/>
    <col min="2818" max="2818" width="6.28515625" style="553" customWidth="1"/>
    <col min="2819" max="2819" width="38.7109375" style="553" bestFit="1" customWidth="1"/>
    <col min="2820" max="2831" width="9.5703125" style="553" customWidth="1"/>
    <col min="2832" max="2832" width="11.5703125" style="553" customWidth="1"/>
    <col min="2833" max="2833" width="12.42578125" style="553" customWidth="1"/>
    <col min="2834" max="2834" width="3" style="553" customWidth="1"/>
    <col min="2835" max="3072" width="0" style="553" hidden="1"/>
    <col min="3073" max="3073" width="0" style="553" hidden="1" customWidth="1"/>
    <col min="3074" max="3074" width="6.28515625" style="553" customWidth="1"/>
    <col min="3075" max="3075" width="38.7109375" style="553" bestFit="1" customWidth="1"/>
    <col min="3076" max="3087" width="9.5703125" style="553" customWidth="1"/>
    <col min="3088" max="3088" width="11.5703125" style="553" customWidth="1"/>
    <col min="3089" max="3089" width="12.42578125" style="553" customWidth="1"/>
    <col min="3090" max="3090" width="3" style="553" customWidth="1"/>
    <col min="3091" max="3328" width="0" style="553" hidden="1"/>
    <col min="3329" max="3329" width="0" style="553" hidden="1" customWidth="1"/>
    <col min="3330" max="3330" width="6.28515625" style="553" customWidth="1"/>
    <col min="3331" max="3331" width="38.7109375" style="553" bestFit="1" customWidth="1"/>
    <col min="3332" max="3343" width="9.5703125" style="553" customWidth="1"/>
    <col min="3344" max="3344" width="11.5703125" style="553" customWidth="1"/>
    <col min="3345" max="3345" width="12.42578125" style="553" customWidth="1"/>
    <col min="3346" max="3346" width="3" style="553" customWidth="1"/>
    <col min="3347" max="3584" width="0" style="553" hidden="1"/>
    <col min="3585" max="3585" width="0" style="553" hidden="1" customWidth="1"/>
    <col min="3586" max="3586" width="6.28515625" style="553" customWidth="1"/>
    <col min="3587" max="3587" width="38.7109375" style="553" bestFit="1" customWidth="1"/>
    <col min="3588" max="3599" width="9.5703125" style="553" customWidth="1"/>
    <col min="3600" max="3600" width="11.5703125" style="553" customWidth="1"/>
    <col min="3601" max="3601" width="12.42578125" style="553" customWidth="1"/>
    <col min="3602" max="3602" width="3" style="553" customWidth="1"/>
    <col min="3603" max="3840" width="0" style="553" hidden="1"/>
    <col min="3841" max="3841" width="0" style="553" hidden="1" customWidth="1"/>
    <col min="3842" max="3842" width="6.28515625" style="553" customWidth="1"/>
    <col min="3843" max="3843" width="38.7109375" style="553" bestFit="1" customWidth="1"/>
    <col min="3844" max="3855" width="9.5703125" style="553" customWidth="1"/>
    <col min="3856" max="3856" width="11.5703125" style="553" customWidth="1"/>
    <col min="3857" max="3857" width="12.42578125" style="553" customWidth="1"/>
    <col min="3858" max="3858" width="3" style="553" customWidth="1"/>
    <col min="3859" max="4096" width="0" style="553" hidden="1"/>
    <col min="4097" max="4097" width="0" style="553" hidden="1" customWidth="1"/>
    <col min="4098" max="4098" width="6.28515625" style="553" customWidth="1"/>
    <col min="4099" max="4099" width="38.7109375" style="553" bestFit="1" customWidth="1"/>
    <col min="4100" max="4111" width="9.5703125" style="553" customWidth="1"/>
    <col min="4112" max="4112" width="11.5703125" style="553" customWidth="1"/>
    <col min="4113" max="4113" width="12.42578125" style="553" customWidth="1"/>
    <col min="4114" max="4114" width="3" style="553" customWidth="1"/>
    <col min="4115" max="4352" width="0" style="553" hidden="1"/>
    <col min="4353" max="4353" width="0" style="553" hidden="1" customWidth="1"/>
    <col min="4354" max="4354" width="6.28515625" style="553" customWidth="1"/>
    <col min="4355" max="4355" width="38.7109375" style="553" bestFit="1" customWidth="1"/>
    <col min="4356" max="4367" width="9.5703125" style="553" customWidth="1"/>
    <col min="4368" max="4368" width="11.5703125" style="553" customWidth="1"/>
    <col min="4369" max="4369" width="12.42578125" style="553" customWidth="1"/>
    <col min="4370" max="4370" width="3" style="553" customWidth="1"/>
    <col min="4371" max="4608" width="0" style="553" hidden="1"/>
    <col min="4609" max="4609" width="0" style="553" hidden="1" customWidth="1"/>
    <col min="4610" max="4610" width="6.28515625" style="553" customWidth="1"/>
    <col min="4611" max="4611" width="38.7109375" style="553" bestFit="1" customWidth="1"/>
    <col min="4612" max="4623" width="9.5703125" style="553" customWidth="1"/>
    <col min="4624" max="4624" width="11.5703125" style="553" customWidth="1"/>
    <col min="4625" max="4625" width="12.42578125" style="553" customWidth="1"/>
    <col min="4626" max="4626" width="3" style="553" customWidth="1"/>
    <col min="4627" max="4864" width="0" style="553" hidden="1"/>
    <col min="4865" max="4865" width="0" style="553" hidden="1" customWidth="1"/>
    <col min="4866" max="4866" width="6.28515625" style="553" customWidth="1"/>
    <col min="4867" max="4867" width="38.7109375" style="553" bestFit="1" customWidth="1"/>
    <col min="4868" max="4879" width="9.5703125" style="553" customWidth="1"/>
    <col min="4880" max="4880" width="11.5703125" style="553" customWidth="1"/>
    <col min="4881" max="4881" width="12.42578125" style="553" customWidth="1"/>
    <col min="4882" max="4882" width="3" style="553" customWidth="1"/>
    <col min="4883" max="5120" width="0" style="553" hidden="1"/>
    <col min="5121" max="5121" width="0" style="553" hidden="1" customWidth="1"/>
    <col min="5122" max="5122" width="6.28515625" style="553" customWidth="1"/>
    <col min="5123" max="5123" width="38.7109375" style="553" bestFit="1" customWidth="1"/>
    <col min="5124" max="5135" width="9.5703125" style="553" customWidth="1"/>
    <col min="5136" max="5136" width="11.5703125" style="553" customWidth="1"/>
    <col min="5137" max="5137" width="12.42578125" style="553" customWidth="1"/>
    <col min="5138" max="5138" width="3" style="553" customWidth="1"/>
    <col min="5139" max="5376" width="0" style="553" hidden="1"/>
    <col min="5377" max="5377" width="0" style="553" hidden="1" customWidth="1"/>
    <col min="5378" max="5378" width="6.28515625" style="553" customWidth="1"/>
    <col min="5379" max="5379" width="38.7109375" style="553" bestFit="1" customWidth="1"/>
    <col min="5380" max="5391" width="9.5703125" style="553" customWidth="1"/>
    <col min="5392" max="5392" width="11.5703125" style="553" customWidth="1"/>
    <col min="5393" max="5393" width="12.42578125" style="553" customWidth="1"/>
    <col min="5394" max="5394" width="3" style="553" customWidth="1"/>
    <col min="5395" max="5632" width="0" style="553" hidden="1"/>
    <col min="5633" max="5633" width="0" style="553" hidden="1" customWidth="1"/>
    <col min="5634" max="5634" width="6.28515625" style="553" customWidth="1"/>
    <col min="5635" max="5635" width="38.7109375" style="553" bestFit="1" customWidth="1"/>
    <col min="5636" max="5647" width="9.5703125" style="553" customWidth="1"/>
    <col min="5648" max="5648" width="11.5703125" style="553" customWidth="1"/>
    <col min="5649" max="5649" width="12.42578125" style="553" customWidth="1"/>
    <col min="5650" max="5650" width="3" style="553" customWidth="1"/>
    <col min="5651" max="5888" width="0" style="553" hidden="1"/>
    <col min="5889" max="5889" width="0" style="553" hidden="1" customWidth="1"/>
    <col min="5890" max="5890" width="6.28515625" style="553" customWidth="1"/>
    <col min="5891" max="5891" width="38.7109375" style="553" bestFit="1" customWidth="1"/>
    <col min="5892" max="5903" width="9.5703125" style="553" customWidth="1"/>
    <col min="5904" max="5904" width="11.5703125" style="553" customWidth="1"/>
    <col min="5905" max="5905" width="12.42578125" style="553" customWidth="1"/>
    <col min="5906" max="5906" width="3" style="553" customWidth="1"/>
    <col min="5907" max="6144" width="0" style="553" hidden="1"/>
    <col min="6145" max="6145" width="0" style="553" hidden="1" customWidth="1"/>
    <col min="6146" max="6146" width="6.28515625" style="553" customWidth="1"/>
    <col min="6147" max="6147" width="38.7109375" style="553" bestFit="1" customWidth="1"/>
    <col min="6148" max="6159" width="9.5703125" style="553" customWidth="1"/>
    <col min="6160" max="6160" width="11.5703125" style="553" customWidth="1"/>
    <col min="6161" max="6161" width="12.42578125" style="553" customWidth="1"/>
    <col min="6162" max="6162" width="3" style="553" customWidth="1"/>
    <col min="6163" max="6400" width="0" style="553" hidden="1"/>
    <col min="6401" max="6401" width="0" style="553" hidden="1" customWidth="1"/>
    <col min="6402" max="6402" width="6.28515625" style="553" customWidth="1"/>
    <col min="6403" max="6403" width="38.7109375" style="553" bestFit="1" customWidth="1"/>
    <col min="6404" max="6415" width="9.5703125" style="553" customWidth="1"/>
    <col min="6416" max="6416" width="11.5703125" style="553" customWidth="1"/>
    <col min="6417" max="6417" width="12.42578125" style="553" customWidth="1"/>
    <col min="6418" max="6418" width="3" style="553" customWidth="1"/>
    <col min="6419" max="6656" width="0" style="553" hidden="1"/>
    <col min="6657" max="6657" width="0" style="553" hidden="1" customWidth="1"/>
    <col min="6658" max="6658" width="6.28515625" style="553" customWidth="1"/>
    <col min="6659" max="6659" width="38.7109375" style="553" bestFit="1" customWidth="1"/>
    <col min="6660" max="6671" width="9.5703125" style="553" customWidth="1"/>
    <col min="6672" max="6672" width="11.5703125" style="553" customWidth="1"/>
    <col min="6673" max="6673" width="12.42578125" style="553" customWidth="1"/>
    <col min="6674" max="6674" width="3" style="553" customWidth="1"/>
    <col min="6675" max="6912" width="0" style="553" hidden="1"/>
    <col min="6913" max="6913" width="0" style="553" hidden="1" customWidth="1"/>
    <col min="6914" max="6914" width="6.28515625" style="553" customWidth="1"/>
    <col min="6915" max="6915" width="38.7109375" style="553" bestFit="1" customWidth="1"/>
    <col min="6916" max="6927" width="9.5703125" style="553" customWidth="1"/>
    <col min="6928" max="6928" width="11.5703125" style="553" customWidth="1"/>
    <col min="6929" max="6929" width="12.42578125" style="553" customWidth="1"/>
    <col min="6930" max="6930" width="3" style="553" customWidth="1"/>
    <col min="6931" max="7168" width="0" style="553" hidden="1"/>
    <col min="7169" max="7169" width="0" style="553" hidden="1" customWidth="1"/>
    <col min="7170" max="7170" width="6.28515625" style="553" customWidth="1"/>
    <col min="7171" max="7171" width="38.7109375" style="553" bestFit="1" customWidth="1"/>
    <col min="7172" max="7183" width="9.5703125" style="553" customWidth="1"/>
    <col min="7184" max="7184" width="11.5703125" style="553" customWidth="1"/>
    <col min="7185" max="7185" width="12.42578125" style="553" customWidth="1"/>
    <col min="7186" max="7186" width="3" style="553" customWidth="1"/>
    <col min="7187" max="7424" width="0" style="553" hidden="1"/>
    <col min="7425" max="7425" width="0" style="553" hidden="1" customWidth="1"/>
    <col min="7426" max="7426" width="6.28515625" style="553" customWidth="1"/>
    <col min="7427" max="7427" width="38.7109375" style="553" bestFit="1" customWidth="1"/>
    <col min="7428" max="7439" width="9.5703125" style="553" customWidth="1"/>
    <col min="7440" max="7440" width="11.5703125" style="553" customWidth="1"/>
    <col min="7441" max="7441" width="12.42578125" style="553" customWidth="1"/>
    <col min="7442" max="7442" width="3" style="553" customWidth="1"/>
    <col min="7443" max="7680" width="0" style="553" hidden="1"/>
    <col min="7681" max="7681" width="0" style="553" hidden="1" customWidth="1"/>
    <col min="7682" max="7682" width="6.28515625" style="553" customWidth="1"/>
    <col min="7683" max="7683" width="38.7109375" style="553" bestFit="1" customWidth="1"/>
    <col min="7684" max="7695" width="9.5703125" style="553" customWidth="1"/>
    <col min="7696" max="7696" width="11.5703125" style="553" customWidth="1"/>
    <col min="7697" max="7697" width="12.42578125" style="553" customWidth="1"/>
    <col min="7698" max="7698" width="3" style="553" customWidth="1"/>
    <col min="7699" max="7936" width="0" style="553" hidden="1"/>
    <col min="7937" max="7937" width="0" style="553" hidden="1" customWidth="1"/>
    <col min="7938" max="7938" width="6.28515625" style="553" customWidth="1"/>
    <col min="7939" max="7939" width="38.7109375" style="553" bestFit="1" customWidth="1"/>
    <col min="7940" max="7951" width="9.5703125" style="553" customWidth="1"/>
    <col min="7952" max="7952" width="11.5703125" style="553" customWidth="1"/>
    <col min="7953" max="7953" width="12.42578125" style="553" customWidth="1"/>
    <col min="7954" max="7954" width="3" style="553" customWidth="1"/>
    <col min="7955" max="8192" width="0" style="553" hidden="1"/>
    <col min="8193" max="8193" width="0" style="553" hidden="1" customWidth="1"/>
    <col min="8194" max="8194" width="6.28515625" style="553" customWidth="1"/>
    <col min="8195" max="8195" width="38.7109375" style="553" bestFit="1" customWidth="1"/>
    <col min="8196" max="8207" width="9.5703125" style="553" customWidth="1"/>
    <col min="8208" max="8208" width="11.5703125" style="553" customWidth="1"/>
    <col min="8209" max="8209" width="12.42578125" style="553" customWidth="1"/>
    <col min="8210" max="8210" width="3" style="553" customWidth="1"/>
    <col min="8211" max="8448" width="0" style="553" hidden="1"/>
    <col min="8449" max="8449" width="0" style="553" hidden="1" customWidth="1"/>
    <col min="8450" max="8450" width="6.28515625" style="553" customWidth="1"/>
    <col min="8451" max="8451" width="38.7109375" style="553" bestFit="1" customWidth="1"/>
    <col min="8452" max="8463" width="9.5703125" style="553" customWidth="1"/>
    <col min="8464" max="8464" width="11.5703125" style="553" customWidth="1"/>
    <col min="8465" max="8465" width="12.42578125" style="553" customWidth="1"/>
    <col min="8466" max="8466" width="3" style="553" customWidth="1"/>
    <col min="8467" max="8704" width="0" style="553" hidden="1"/>
    <col min="8705" max="8705" width="0" style="553" hidden="1" customWidth="1"/>
    <col min="8706" max="8706" width="6.28515625" style="553" customWidth="1"/>
    <col min="8707" max="8707" width="38.7109375" style="553" bestFit="1" customWidth="1"/>
    <col min="8708" max="8719" width="9.5703125" style="553" customWidth="1"/>
    <col min="8720" max="8720" width="11.5703125" style="553" customWidth="1"/>
    <col min="8721" max="8721" width="12.42578125" style="553" customWidth="1"/>
    <col min="8722" max="8722" width="3" style="553" customWidth="1"/>
    <col min="8723" max="8960" width="0" style="553" hidden="1"/>
    <col min="8961" max="8961" width="0" style="553" hidden="1" customWidth="1"/>
    <col min="8962" max="8962" width="6.28515625" style="553" customWidth="1"/>
    <col min="8963" max="8963" width="38.7109375" style="553" bestFit="1" customWidth="1"/>
    <col min="8964" max="8975" width="9.5703125" style="553" customWidth="1"/>
    <col min="8976" max="8976" width="11.5703125" style="553" customWidth="1"/>
    <col min="8977" max="8977" width="12.42578125" style="553" customWidth="1"/>
    <col min="8978" max="8978" width="3" style="553" customWidth="1"/>
    <col min="8979" max="9216" width="0" style="553" hidden="1"/>
    <col min="9217" max="9217" width="0" style="553" hidden="1" customWidth="1"/>
    <col min="9218" max="9218" width="6.28515625" style="553" customWidth="1"/>
    <col min="9219" max="9219" width="38.7109375" style="553" bestFit="1" customWidth="1"/>
    <col min="9220" max="9231" width="9.5703125" style="553" customWidth="1"/>
    <col min="9232" max="9232" width="11.5703125" style="553" customWidth="1"/>
    <col min="9233" max="9233" width="12.42578125" style="553" customWidth="1"/>
    <col min="9234" max="9234" width="3" style="553" customWidth="1"/>
    <col min="9235" max="9472" width="0" style="553" hidden="1"/>
    <col min="9473" max="9473" width="0" style="553" hidden="1" customWidth="1"/>
    <col min="9474" max="9474" width="6.28515625" style="553" customWidth="1"/>
    <col min="9475" max="9475" width="38.7109375" style="553" bestFit="1" customWidth="1"/>
    <col min="9476" max="9487" width="9.5703125" style="553" customWidth="1"/>
    <col min="9488" max="9488" width="11.5703125" style="553" customWidth="1"/>
    <col min="9489" max="9489" width="12.42578125" style="553" customWidth="1"/>
    <col min="9490" max="9490" width="3" style="553" customWidth="1"/>
    <col min="9491" max="9728" width="0" style="553" hidden="1"/>
    <col min="9729" max="9729" width="0" style="553" hidden="1" customWidth="1"/>
    <col min="9730" max="9730" width="6.28515625" style="553" customWidth="1"/>
    <col min="9731" max="9731" width="38.7109375" style="553" bestFit="1" customWidth="1"/>
    <col min="9732" max="9743" width="9.5703125" style="553" customWidth="1"/>
    <col min="9744" max="9744" width="11.5703125" style="553" customWidth="1"/>
    <col min="9745" max="9745" width="12.42578125" style="553" customWidth="1"/>
    <col min="9746" max="9746" width="3" style="553" customWidth="1"/>
    <col min="9747" max="9984" width="0" style="553" hidden="1"/>
    <col min="9985" max="9985" width="0" style="553" hidden="1" customWidth="1"/>
    <col min="9986" max="9986" width="6.28515625" style="553" customWidth="1"/>
    <col min="9987" max="9987" width="38.7109375" style="553" bestFit="1" customWidth="1"/>
    <col min="9988" max="9999" width="9.5703125" style="553" customWidth="1"/>
    <col min="10000" max="10000" width="11.5703125" style="553" customWidth="1"/>
    <col min="10001" max="10001" width="12.42578125" style="553" customWidth="1"/>
    <col min="10002" max="10002" width="3" style="553" customWidth="1"/>
    <col min="10003" max="10240" width="0" style="553" hidden="1"/>
    <col min="10241" max="10241" width="0" style="553" hidden="1" customWidth="1"/>
    <col min="10242" max="10242" width="6.28515625" style="553" customWidth="1"/>
    <col min="10243" max="10243" width="38.7109375" style="553" bestFit="1" customWidth="1"/>
    <col min="10244" max="10255" width="9.5703125" style="553" customWidth="1"/>
    <col min="10256" max="10256" width="11.5703125" style="553" customWidth="1"/>
    <col min="10257" max="10257" width="12.42578125" style="553" customWidth="1"/>
    <col min="10258" max="10258" width="3" style="553" customWidth="1"/>
    <col min="10259" max="10496" width="0" style="553" hidden="1"/>
    <col min="10497" max="10497" width="0" style="553" hidden="1" customWidth="1"/>
    <col min="10498" max="10498" width="6.28515625" style="553" customWidth="1"/>
    <col min="10499" max="10499" width="38.7109375" style="553" bestFit="1" customWidth="1"/>
    <col min="10500" max="10511" width="9.5703125" style="553" customWidth="1"/>
    <col min="10512" max="10512" width="11.5703125" style="553" customWidth="1"/>
    <col min="10513" max="10513" width="12.42578125" style="553" customWidth="1"/>
    <col min="10514" max="10514" width="3" style="553" customWidth="1"/>
    <col min="10515" max="10752" width="0" style="553" hidden="1"/>
    <col min="10753" max="10753" width="0" style="553" hidden="1" customWidth="1"/>
    <col min="10754" max="10754" width="6.28515625" style="553" customWidth="1"/>
    <col min="10755" max="10755" width="38.7109375" style="553" bestFit="1" customWidth="1"/>
    <col min="10756" max="10767" width="9.5703125" style="553" customWidth="1"/>
    <col min="10768" max="10768" width="11.5703125" style="553" customWidth="1"/>
    <col min="10769" max="10769" width="12.42578125" style="553" customWidth="1"/>
    <col min="10770" max="10770" width="3" style="553" customWidth="1"/>
    <col min="10771" max="11008" width="0" style="553" hidden="1"/>
    <col min="11009" max="11009" width="0" style="553" hidden="1" customWidth="1"/>
    <col min="11010" max="11010" width="6.28515625" style="553" customWidth="1"/>
    <col min="11011" max="11011" width="38.7109375" style="553" bestFit="1" customWidth="1"/>
    <col min="11012" max="11023" width="9.5703125" style="553" customWidth="1"/>
    <col min="11024" max="11024" width="11.5703125" style="553" customWidth="1"/>
    <col min="11025" max="11025" width="12.42578125" style="553" customWidth="1"/>
    <col min="11026" max="11026" width="3" style="553" customWidth="1"/>
    <col min="11027" max="11264" width="0" style="553" hidden="1"/>
    <col min="11265" max="11265" width="0" style="553" hidden="1" customWidth="1"/>
    <col min="11266" max="11266" width="6.28515625" style="553" customWidth="1"/>
    <col min="11267" max="11267" width="38.7109375" style="553" bestFit="1" customWidth="1"/>
    <col min="11268" max="11279" width="9.5703125" style="553" customWidth="1"/>
    <col min="11280" max="11280" width="11.5703125" style="553" customWidth="1"/>
    <col min="11281" max="11281" width="12.42578125" style="553" customWidth="1"/>
    <col min="11282" max="11282" width="3" style="553" customWidth="1"/>
    <col min="11283" max="11520" width="0" style="553" hidden="1"/>
    <col min="11521" max="11521" width="0" style="553" hidden="1" customWidth="1"/>
    <col min="11522" max="11522" width="6.28515625" style="553" customWidth="1"/>
    <col min="11523" max="11523" width="38.7109375" style="553" bestFit="1" customWidth="1"/>
    <col min="11524" max="11535" width="9.5703125" style="553" customWidth="1"/>
    <col min="11536" max="11536" width="11.5703125" style="553" customWidth="1"/>
    <col min="11537" max="11537" width="12.42578125" style="553" customWidth="1"/>
    <col min="11538" max="11538" width="3" style="553" customWidth="1"/>
    <col min="11539" max="11776" width="0" style="553" hidden="1"/>
    <col min="11777" max="11777" width="0" style="553" hidden="1" customWidth="1"/>
    <col min="11778" max="11778" width="6.28515625" style="553" customWidth="1"/>
    <col min="11779" max="11779" width="38.7109375" style="553" bestFit="1" customWidth="1"/>
    <col min="11780" max="11791" width="9.5703125" style="553" customWidth="1"/>
    <col min="11792" max="11792" width="11.5703125" style="553" customWidth="1"/>
    <col min="11793" max="11793" width="12.42578125" style="553" customWidth="1"/>
    <col min="11794" max="11794" width="3" style="553" customWidth="1"/>
    <col min="11795" max="12032" width="0" style="553" hidden="1"/>
    <col min="12033" max="12033" width="0" style="553" hidden="1" customWidth="1"/>
    <col min="12034" max="12034" width="6.28515625" style="553" customWidth="1"/>
    <col min="12035" max="12035" width="38.7109375" style="553" bestFit="1" customWidth="1"/>
    <col min="12036" max="12047" width="9.5703125" style="553" customWidth="1"/>
    <col min="12048" max="12048" width="11.5703125" style="553" customWidth="1"/>
    <col min="12049" max="12049" width="12.42578125" style="553" customWidth="1"/>
    <col min="12050" max="12050" width="3" style="553" customWidth="1"/>
    <col min="12051" max="12288" width="0" style="553" hidden="1"/>
    <col min="12289" max="12289" width="0" style="553" hidden="1" customWidth="1"/>
    <col min="12290" max="12290" width="6.28515625" style="553" customWidth="1"/>
    <col min="12291" max="12291" width="38.7109375" style="553" bestFit="1" customWidth="1"/>
    <col min="12292" max="12303" width="9.5703125" style="553" customWidth="1"/>
    <col min="12304" max="12304" width="11.5703125" style="553" customWidth="1"/>
    <col min="12305" max="12305" width="12.42578125" style="553" customWidth="1"/>
    <col min="12306" max="12306" width="3" style="553" customWidth="1"/>
    <col min="12307" max="12544" width="0" style="553" hidden="1"/>
    <col min="12545" max="12545" width="0" style="553" hidden="1" customWidth="1"/>
    <col min="12546" max="12546" width="6.28515625" style="553" customWidth="1"/>
    <col min="12547" max="12547" width="38.7109375" style="553" bestFit="1" customWidth="1"/>
    <col min="12548" max="12559" width="9.5703125" style="553" customWidth="1"/>
    <col min="12560" max="12560" width="11.5703125" style="553" customWidth="1"/>
    <col min="12561" max="12561" width="12.42578125" style="553" customWidth="1"/>
    <col min="12562" max="12562" width="3" style="553" customWidth="1"/>
    <col min="12563" max="12800" width="0" style="553" hidden="1"/>
    <col min="12801" max="12801" width="0" style="553" hidden="1" customWidth="1"/>
    <col min="12802" max="12802" width="6.28515625" style="553" customWidth="1"/>
    <col min="12803" max="12803" width="38.7109375" style="553" bestFit="1" customWidth="1"/>
    <col min="12804" max="12815" width="9.5703125" style="553" customWidth="1"/>
    <col min="12816" max="12816" width="11.5703125" style="553" customWidth="1"/>
    <col min="12817" max="12817" width="12.42578125" style="553" customWidth="1"/>
    <col min="12818" max="12818" width="3" style="553" customWidth="1"/>
    <col min="12819" max="13056" width="0" style="553" hidden="1"/>
    <col min="13057" max="13057" width="0" style="553" hidden="1" customWidth="1"/>
    <col min="13058" max="13058" width="6.28515625" style="553" customWidth="1"/>
    <col min="13059" max="13059" width="38.7109375" style="553" bestFit="1" customWidth="1"/>
    <col min="13060" max="13071" width="9.5703125" style="553" customWidth="1"/>
    <col min="13072" max="13072" width="11.5703125" style="553" customWidth="1"/>
    <col min="13073" max="13073" width="12.42578125" style="553" customWidth="1"/>
    <col min="13074" max="13074" width="3" style="553" customWidth="1"/>
    <col min="13075" max="13312" width="0" style="553" hidden="1"/>
    <col min="13313" max="13313" width="0" style="553" hidden="1" customWidth="1"/>
    <col min="13314" max="13314" width="6.28515625" style="553" customWidth="1"/>
    <col min="13315" max="13315" width="38.7109375" style="553" bestFit="1" customWidth="1"/>
    <col min="13316" max="13327" width="9.5703125" style="553" customWidth="1"/>
    <col min="13328" max="13328" width="11.5703125" style="553" customWidth="1"/>
    <col min="13329" max="13329" width="12.42578125" style="553" customWidth="1"/>
    <col min="13330" max="13330" width="3" style="553" customWidth="1"/>
    <col min="13331" max="13568" width="0" style="553" hidden="1"/>
    <col min="13569" max="13569" width="0" style="553" hidden="1" customWidth="1"/>
    <col min="13570" max="13570" width="6.28515625" style="553" customWidth="1"/>
    <col min="13571" max="13571" width="38.7109375" style="553" bestFit="1" customWidth="1"/>
    <col min="13572" max="13583" width="9.5703125" style="553" customWidth="1"/>
    <col min="13584" max="13584" width="11.5703125" style="553" customWidth="1"/>
    <col min="13585" max="13585" width="12.42578125" style="553" customWidth="1"/>
    <col min="13586" max="13586" width="3" style="553" customWidth="1"/>
    <col min="13587" max="13824" width="0" style="553" hidden="1"/>
    <col min="13825" max="13825" width="0" style="553" hidden="1" customWidth="1"/>
    <col min="13826" max="13826" width="6.28515625" style="553" customWidth="1"/>
    <col min="13827" max="13827" width="38.7109375" style="553" bestFit="1" customWidth="1"/>
    <col min="13828" max="13839" width="9.5703125" style="553" customWidth="1"/>
    <col min="13840" max="13840" width="11.5703125" style="553" customWidth="1"/>
    <col min="13841" max="13841" width="12.42578125" style="553" customWidth="1"/>
    <col min="13842" max="13842" width="3" style="553" customWidth="1"/>
    <col min="13843" max="14080" width="0" style="553" hidden="1"/>
    <col min="14081" max="14081" width="0" style="553" hidden="1" customWidth="1"/>
    <col min="14082" max="14082" width="6.28515625" style="553" customWidth="1"/>
    <col min="14083" max="14083" width="38.7109375" style="553" bestFit="1" customWidth="1"/>
    <col min="14084" max="14095" width="9.5703125" style="553" customWidth="1"/>
    <col min="14096" max="14096" width="11.5703125" style="553" customWidth="1"/>
    <col min="14097" max="14097" width="12.42578125" style="553" customWidth="1"/>
    <col min="14098" max="14098" width="3" style="553" customWidth="1"/>
    <col min="14099" max="14336" width="0" style="553" hidden="1"/>
    <col min="14337" max="14337" width="0" style="553" hidden="1" customWidth="1"/>
    <col min="14338" max="14338" width="6.28515625" style="553" customWidth="1"/>
    <col min="14339" max="14339" width="38.7109375" style="553" bestFit="1" customWidth="1"/>
    <col min="14340" max="14351" width="9.5703125" style="553" customWidth="1"/>
    <col min="14352" max="14352" width="11.5703125" style="553" customWidth="1"/>
    <col min="14353" max="14353" width="12.42578125" style="553" customWidth="1"/>
    <col min="14354" max="14354" width="3" style="553" customWidth="1"/>
    <col min="14355" max="14592" width="0" style="553" hidden="1"/>
    <col min="14593" max="14593" width="0" style="553" hidden="1" customWidth="1"/>
    <col min="14594" max="14594" width="6.28515625" style="553" customWidth="1"/>
    <col min="14595" max="14595" width="38.7109375" style="553" bestFit="1" customWidth="1"/>
    <col min="14596" max="14607" width="9.5703125" style="553" customWidth="1"/>
    <col min="14608" max="14608" width="11.5703125" style="553" customWidth="1"/>
    <col min="14609" max="14609" width="12.42578125" style="553" customWidth="1"/>
    <col min="14610" max="14610" width="3" style="553" customWidth="1"/>
    <col min="14611" max="14848" width="0" style="553" hidden="1"/>
    <col min="14849" max="14849" width="0" style="553" hidden="1" customWidth="1"/>
    <col min="14850" max="14850" width="6.28515625" style="553" customWidth="1"/>
    <col min="14851" max="14851" width="38.7109375" style="553" bestFit="1" customWidth="1"/>
    <col min="14852" max="14863" width="9.5703125" style="553" customWidth="1"/>
    <col min="14864" max="14864" width="11.5703125" style="553" customWidth="1"/>
    <col min="14865" max="14865" width="12.42578125" style="553" customWidth="1"/>
    <col min="14866" max="14866" width="3" style="553" customWidth="1"/>
    <col min="14867" max="15104" width="0" style="553" hidden="1"/>
    <col min="15105" max="15105" width="0" style="553" hidden="1" customWidth="1"/>
    <col min="15106" max="15106" width="6.28515625" style="553" customWidth="1"/>
    <col min="15107" max="15107" width="38.7109375" style="553" bestFit="1" customWidth="1"/>
    <col min="15108" max="15119" width="9.5703125" style="553" customWidth="1"/>
    <col min="15120" max="15120" width="11.5703125" style="553" customWidth="1"/>
    <col min="15121" max="15121" width="12.42578125" style="553" customWidth="1"/>
    <col min="15122" max="15122" width="3" style="553" customWidth="1"/>
    <col min="15123" max="15360" width="0" style="553" hidden="1"/>
    <col min="15361" max="15361" width="0" style="553" hidden="1" customWidth="1"/>
    <col min="15362" max="15362" width="6.28515625" style="553" customWidth="1"/>
    <col min="15363" max="15363" width="38.7109375" style="553" bestFit="1" customWidth="1"/>
    <col min="15364" max="15375" width="9.5703125" style="553" customWidth="1"/>
    <col min="15376" max="15376" width="11.5703125" style="553" customWidth="1"/>
    <col min="15377" max="15377" width="12.42578125" style="553" customWidth="1"/>
    <col min="15378" max="15378" width="3" style="553" customWidth="1"/>
    <col min="15379" max="15616" width="0" style="553" hidden="1"/>
    <col min="15617" max="15617" width="0" style="553" hidden="1" customWidth="1"/>
    <col min="15618" max="15618" width="6.28515625" style="553" customWidth="1"/>
    <col min="15619" max="15619" width="38.7109375" style="553" bestFit="1" customWidth="1"/>
    <col min="15620" max="15631" width="9.5703125" style="553" customWidth="1"/>
    <col min="15632" max="15632" width="11.5703125" style="553" customWidth="1"/>
    <col min="15633" max="15633" width="12.42578125" style="553" customWidth="1"/>
    <col min="15634" max="15634" width="3" style="553" customWidth="1"/>
    <col min="15635" max="15872" width="0" style="553" hidden="1"/>
    <col min="15873" max="15873" width="0" style="553" hidden="1" customWidth="1"/>
    <col min="15874" max="15874" width="6.28515625" style="553" customWidth="1"/>
    <col min="15875" max="15875" width="38.7109375" style="553" bestFit="1" customWidth="1"/>
    <col min="15876" max="15887" width="9.5703125" style="553" customWidth="1"/>
    <col min="15888" max="15888" width="11.5703125" style="553" customWidth="1"/>
    <col min="15889" max="15889" width="12.42578125" style="553" customWidth="1"/>
    <col min="15890" max="15890" width="3" style="553" customWidth="1"/>
    <col min="15891" max="16128" width="0" style="553" hidden="1"/>
    <col min="16129" max="16129" width="0" style="553" hidden="1" customWidth="1"/>
    <col min="16130" max="16130" width="6.28515625" style="553" customWidth="1"/>
    <col min="16131" max="16131" width="38.7109375" style="553" bestFit="1" customWidth="1"/>
    <col min="16132" max="16143" width="9.5703125" style="553" customWidth="1"/>
    <col min="16144" max="16144" width="11.5703125" style="553" customWidth="1"/>
    <col min="16145" max="16145" width="12.42578125" style="553" customWidth="1"/>
    <col min="16146" max="16146" width="3" style="553" customWidth="1"/>
    <col min="16147" max="16384" width="0" style="553" hidden="1"/>
  </cols>
  <sheetData>
    <row r="1" spans="2:263" ht="16.5" thickBot="1"/>
    <row r="2" spans="2:263">
      <c r="E2" s="554"/>
      <c r="F2" s="555"/>
      <c r="G2" s="556"/>
      <c r="H2" s="556"/>
      <c r="I2" s="556"/>
      <c r="J2" s="556"/>
      <c r="K2" s="556"/>
      <c r="L2" s="556"/>
      <c r="M2" s="556"/>
      <c r="N2" s="556"/>
      <c r="O2" s="556"/>
      <c r="P2" s="556"/>
      <c r="Q2" s="557" t="s">
        <v>371</v>
      </c>
    </row>
    <row r="3" spans="2:263">
      <c r="E3" s="558"/>
      <c r="F3" s="559"/>
      <c r="G3" s="560"/>
      <c r="H3" s="560"/>
      <c r="I3" s="560"/>
      <c r="J3" s="560"/>
      <c r="K3" s="560"/>
      <c r="L3" s="560"/>
      <c r="M3" s="560"/>
      <c r="N3" s="560"/>
      <c r="O3" s="560"/>
      <c r="P3" s="560"/>
      <c r="Q3" s="561" t="s">
        <v>372</v>
      </c>
    </row>
    <row r="4" spans="2:263" ht="16.5" thickBot="1">
      <c r="E4" s="562"/>
      <c r="F4" s="563"/>
      <c r="G4" s="564"/>
      <c r="H4" s="564"/>
      <c r="I4" s="564"/>
      <c r="J4" s="564"/>
      <c r="K4" s="564"/>
      <c r="L4" s="564"/>
      <c r="M4" s="564"/>
      <c r="N4" s="564"/>
      <c r="O4" s="564"/>
      <c r="P4" s="564"/>
      <c r="Q4" s="565" t="s">
        <v>373</v>
      </c>
    </row>
    <row r="5" spans="2:263"/>
    <row r="6" spans="2:263" ht="31.5">
      <c r="B6" s="566" t="s">
        <v>374</v>
      </c>
      <c r="C6" s="566" t="s">
        <v>375</v>
      </c>
      <c r="D6" s="566" t="s">
        <v>376</v>
      </c>
      <c r="E6" s="566" t="s">
        <v>377</v>
      </c>
      <c r="F6" s="566" t="s">
        <v>378</v>
      </c>
      <c r="G6" s="566" t="s">
        <v>379</v>
      </c>
      <c r="H6" s="566" t="s">
        <v>380</v>
      </c>
      <c r="I6" s="566" t="s">
        <v>381</v>
      </c>
      <c r="J6" s="566" t="s">
        <v>382</v>
      </c>
      <c r="K6" s="566" t="s">
        <v>383</v>
      </c>
      <c r="L6" s="566" t="s">
        <v>384</v>
      </c>
      <c r="M6" s="566" t="s">
        <v>385</v>
      </c>
      <c r="N6" s="566" t="s">
        <v>386</v>
      </c>
      <c r="O6" s="566" t="s">
        <v>387</v>
      </c>
      <c r="P6" s="566" t="s">
        <v>388</v>
      </c>
      <c r="Q6" s="566" t="s">
        <v>389</v>
      </c>
      <c r="IY6" s="553">
        <v>2010</v>
      </c>
      <c r="IZ6" s="553">
        <v>2011</v>
      </c>
      <c r="JA6" s="553">
        <v>2012</v>
      </c>
      <c r="JB6" s="553">
        <v>2013</v>
      </c>
      <c r="JC6" s="553">
        <v>2014</v>
      </c>
    </row>
    <row r="7" spans="2:263">
      <c r="B7" s="553">
        <v>1</v>
      </c>
      <c r="C7" s="553" t="s">
        <v>390</v>
      </c>
      <c r="D7" s="567">
        <v>54467</v>
      </c>
      <c r="E7" s="567">
        <v>26770</v>
      </c>
      <c r="F7" s="567">
        <v>22799</v>
      </c>
      <c r="G7" s="567">
        <v>34721</v>
      </c>
      <c r="H7" s="567">
        <v>23238</v>
      </c>
      <c r="I7" s="567">
        <v>30743</v>
      </c>
      <c r="J7" s="567">
        <v>36088</v>
      </c>
      <c r="K7" s="567">
        <v>28008</v>
      </c>
      <c r="L7" s="567">
        <v>23403</v>
      </c>
      <c r="M7" s="567">
        <v>27313</v>
      </c>
      <c r="N7" s="567">
        <v>25647</v>
      </c>
      <c r="O7" s="567">
        <v>42558</v>
      </c>
      <c r="P7" s="567">
        <v>375755</v>
      </c>
      <c r="Q7" s="568">
        <v>23.787416257831641</v>
      </c>
      <c r="IY7" s="553">
        <v>1047098</v>
      </c>
      <c r="IZ7" s="553">
        <v>1141037</v>
      </c>
      <c r="JA7" s="553">
        <v>1271901</v>
      </c>
      <c r="JB7" s="567">
        <v>1364057</v>
      </c>
      <c r="JC7" s="573">
        <v>1557006</v>
      </c>
    </row>
    <row r="8" spans="2:263">
      <c r="B8" s="553">
        <v>2</v>
      </c>
      <c r="C8" s="553" t="s">
        <v>391</v>
      </c>
      <c r="D8" s="567">
        <v>19262</v>
      </c>
      <c r="E8" s="567">
        <v>19982</v>
      </c>
      <c r="F8" s="567">
        <v>21777</v>
      </c>
      <c r="G8" s="567">
        <v>17855</v>
      </c>
      <c r="H8" s="567">
        <v>20947</v>
      </c>
      <c r="I8" s="567">
        <v>32125</v>
      </c>
      <c r="J8" s="567">
        <v>34070</v>
      </c>
      <c r="K8" s="567">
        <v>21788</v>
      </c>
      <c r="L8" s="567">
        <v>13573</v>
      </c>
      <c r="M8" s="567">
        <v>15494</v>
      </c>
      <c r="N8" s="567">
        <v>15995</v>
      </c>
      <c r="O8" s="567">
        <v>26600</v>
      </c>
      <c r="P8" s="567">
        <v>259468</v>
      </c>
      <c r="Q8" s="568">
        <v>16.624783683912938</v>
      </c>
      <c r="JC8" s="574">
        <f>JC7/JB7-1</f>
        <v>0.14145230001385567</v>
      </c>
    </row>
    <row r="9" spans="2:263">
      <c r="B9" s="553">
        <v>3</v>
      </c>
      <c r="C9" s="553" t="s">
        <v>392</v>
      </c>
      <c r="D9" s="567">
        <v>15570</v>
      </c>
      <c r="E9" s="567">
        <v>19154</v>
      </c>
      <c r="F9" s="567">
        <v>11907</v>
      </c>
      <c r="G9" s="567">
        <v>11697</v>
      </c>
      <c r="H9" s="567">
        <v>11694</v>
      </c>
      <c r="I9" s="567">
        <v>12386</v>
      </c>
      <c r="J9" s="567">
        <v>17014</v>
      </c>
      <c r="K9" s="567">
        <v>16485</v>
      </c>
      <c r="L9" s="567">
        <v>12676</v>
      </c>
      <c r="M9" s="567">
        <v>17443</v>
      </c>
      <c r="N9" s="567">
        <v>15344</v>
      </c>
      <c r="O9" s="567">
        <v>14308</v>
      </c>
      <c r="P9" s="567">
        <v>175678</v>
      </c>
      <c r="Q9" s="568">
        <v>11.52043794369785</v>
      </c>
    </row>
    <row r="10" spans="2:263">
      <c r="B10" s="553">
        <v>4</v>
      </c>
      <c r="C10" s="553" t="s">
        <v>393</v>
      </c>
      <c r="D10" s="567">
        <v>6464</v>
      </c>
      <c r="E10" s="567">
        <v>7033</v>
      </c>
      <c r="F10" s="567">
        <v>6893</v>
      </c>
      <c r="G10" s="567">
        <v>6657</v>
      </c>
      <c r="H10" s="567">
        <v>6642</v>
      </c>
      <c r="I10" s="567">
        <v>8091</v>
      </c>
      <c r="J10" s="567">
        <v>9624</v>
      </c>
      <c r="K10" s="567">
        <v>12489</v>
      </c>
      <c r="L10" s="567">
        <v>13683</v>
      </c>
      <c r="M10" s="567">
        <v>12747</v>
      </c>
      <c r="N10" s="567">
        <v>14296</v>
      </c>
      <c r="O10" s="567">
        <v>15176</v>
      </c>
      <c r="P10" s="567">
        <v>119795</v>
      </c>
      <c r="Q10" s="568">
        <v>7.468901885305355</v>
      </c>
    </row>
    <row r="11" spans="2:263">
      <c r="B11" s="553">
        <v>5</v>
      </c>
      <c r="C11" s="553" t="s">
        <v>394</v>
      </c>
      <c r="D11" s="567">
        <v>5402</v>
      </c>
      <c r="E11" s="567">
        <v>5158</v>
      </c>
      <c r="F11" s="567">
        <v>4926</v>
      </c>
      <c r="G11" s="567">
        <v>4629</v>
      </c>
      <c r="H11" s="567">
        <v>4693</v>
      </c>
      <c r="I11" s="567">
        <v>7350</v>
      </c>
      <c r="J11" s="567">
        <v>6858</v>
      </c>
      <c r="K11" s="567">
        <v>6778</v>
      </c>
      <c r="L11" s="567">
        <v>5518</v>
      </c>
      <c r="M11" s="567">
        <v>5248</v>
      </c>
      <c r="N11" s="567">
        <v>5504</v>
      </c>
      <c r="O11" s="567">
        <v>5588</v>
      </c>
      <c r="P11" s="567">
        <v>67652</v>
      </c>
      <c r="Q11" s="568">
        <v>4.4308388209559606</v>
      </c>
    </row>
    <row r="12" spans="2:263">
      <c r="B12" s="553">
        <v>6</v>
      </c>
      <c r="C12" s="553" t="s">
        <v>395</v>
      </c>
      <c r="D12" s="567">
        <v>11189</v>
      </c>
      <c r="E12" s="567">
        <v>6365</v>
      </c>
      <c r="F12" s="567">
        <v>5566</v>
      </c>
      <c r="G12" s="567">
        <v>3880</v>
      </c>
      <c r="H12" s="567">
        <v>4046</v>
      </c>
      <c r="I12" s="567">
        <v>2924</v>
      </c>
      <c r="J12" s="567">
        <v>4451</v>
      </c>
      <c r="K12" s="567">
        <v>3626</v>
      </c>
      <c r="L12" s="567">
        <v>3422</v>
      </c>
      <c r="M12" s="567">
        <v>3671</v>
      </c>
      <c r="N12" s="567">
        <v>4116</v>
      </c>
      <c r="O12" s="567">
        <v>5351</v>
      </c>
      <c r="P12" s="567">
        <v>58607</v>
      </c>
      <c r="Q12" s="568">
        <v>3.8020229480670054</v>
      </c>
    </row>
    <row r="13" spans="2:263">
      <c r="B13" s="553">
        <v>7</v>
      </c>
      <c r="C13" s="553" t="s">
        <v>396</v>
      </c>
      <c r="D13" s="567">
        <v>4964</v>
      </c>
      <c r="E13" s="567">
        <v>7076</v>
      </c>
      <c r="F13" s="567">
        <v>3925</v>
      </c>
      <c r="G13" s="567">
        <v>2816</v>
      </c>
      <c r="H13" s="567">
        <v>3224</v>
      </c>
      <c r="I13" s="567">
        <v>2254</v>
      </c>
      <c r="J13" s="567">
        <v>3325</v>
      </c>
      <c r="K13" s="567">
        <v>3123</v>
      </c>
      <c r="L13" s="567">
        <v>3093</v>
      </c>
      <c r="M13" s="567">
        <v>2909</v>
      </c>
      <c r="N13" s="567">
        <v>2994</v>
      </c>
      <c r="O13" s="567">
        <v>4193</v>
      </c>
      <c r="P13" s="567">
        <v>43896</v>
      </c>
      <c r="Q13" s="568">
        <v>2.8344546550079674</v>
      </c>
    </row>
    <row r="14" spans="2:263">
      <c r="B14" s="553">
        <v>8</v>
      </c>
      <c r="C14" s="553" t="s">
        <v>397</v>
      </c>
      <c r="D14" s="567">
        <v>2008</v>
      </c>
      <c r="E14" s="567">
        <v>1536</v>
      </c>
      <c r="F14" s="567">
        <v>1630</v>
      </c>
      <c r="G14" s="567">
        <v>2832</v>
      </c>
      <c r="H14" s="567">
        <v>2942</v>
      </c>
      <c r="I14" s="567">
        <v>3050</v>
      </c>
      <c r="J14" s="567">
        <v>3595</v>
      </c>
      <c r="K14" s="567">
        <v>3949</v>
      </c>
      <c r="L14" s="567">
        <v>3856</v>
      </c>
      <c r="M14" s="567">
        <v>4642</v>
      </c>
      <c r="N14" s="567">
        <v>5363</v>
      </c>
      <c r="O14" s="567">
        <v>6144</v>
      </c>
      <c r="P14" s="567">
        <v>41547</v>
      </c>
      <c r="Q14" s="568">
        <v>2.5274714291425604</v>
      </c>
    </row>
    <row r="15" spans="2:263">
      <c r="B15" s="553">
        <v>9</v>
      </c>
      <c r="C15" s="553" t="s">
        <v>398</v>
      </c>
      <c r="D15" s="567">
        <v>2291</v>
      </c>
      <c r="E15" s="567">
        <v>3457</v>
      </c>
      <c r="F15" s="567">
        <v>3500</v>
      </c>
      <c r="G15" s="567">
        <v>2464</v>
      </c>
      <c r="H15" s="567">
        <v>1962</v>
      </c>
      <c r="I15" s="567">
        <v>1782</v>
      </c>
      <c r="J15" s="567">
        <v>3261</v>
      </c>
      <c r="K15" s="567">
        <v>3750</v>
      </c>
      <c r="L15" s="567">
        <v>2419</v>
      </c>
      <c r="M15" s="567">
        <v>2933</v>
      </c>
      <c r="N15" s="567">
        <v>2820</v>
      </c>
      <c r="O15" s="567">
        <v>2678</v>
      </c>
      <c r="P15" s="567">
        <v>33317</v>
      </c>
      <c r="Q15" s="568">
        <v>2.1873625714628391</v>
      </c>
    </row>
    <row r="16" spans="2:263">
      <c r="B16" s="553">
        <v>10</v>
      </c>
      <c r="C16" s="553" t="s">
        <v>399</v>
      </c>
      <c r="D16" s="567">
        <v>3586</v>
      </c>
      <c r="E16" s="567">
        <v>3219</v>
      </c>
      <c r="F16" s="567">
        <v>3377</v>
      </c>
      <c r="G16" s="567">
        <v>3215</v>
      </c>
      <c r="H16" s="567">
        <v>2839</v>
      </c>
      <c r="I16" s="567">
        <v>2054</v>
      </c>
      <c r="J16" s="567">
        <v>2739</v>
      </c>
      <c r="K16" s="567">
        <v>2039</v>
      </c>
      <c r="L16" s="567">
        <v>1653</v>
      </c>
      <c r="M16" s="567">
        <v>2268</v>
      </c>
      <c r="N16" s="567">
        <v>2765</v>
      </c>
      <c r="O16" s="567">
        <v>3486</v>
      </c>
      <c r="P16" s="567">
        <v>33240</v>
      </c>
      <c r="Q16" s="568">
        <v>2.1241811400928663</v>
      </c>
    </row>
    <row r="17" spans="2:17">
      <c r="B17" s="553">
        <v>11</v>
      </c>
      <c r="C17" s="553" t="s">
        <v>400</v>
      </c>
      <c r="D17" s="567">
        <v>2089</v>
      </c>
      <c r="E17" s="567">
        <v>1932</v>
      </c>
      <c r="F17" s="567">
        <v>2369</v>
      </c>
      <c r="G17" s="567">
        <v>2268</v>
      </c>
      <c r="H17" s="567">
        <v>2282</v>
      </c>
      <c r="I17" s="567">
        <v>2232</v>
      </c>
      <c r="J17" s="567">
        <v>2764</v>
      </c>
      <c r="K17" s="567">
        <v>2208</v>
      </c>
      <c r="L17" s="567">
        <v>2349</v>
      </c>
      <c r="M17" s="567">
        <v>2261</v>
      </c>
      <c r="N17" s="567">
        <v>2897</v>
      </c>
      <c r="O17" s="567">
        <v>2332</v>
      </c>
      <c r="P17" s="567">
        <v>27983</v>
      </c>
      <c r="Q17" s="569">
        <v>1.831262029458967</v>
      </c>
    </row>
    <row r="18" spans="2:17">
      <c r="B18" s="553">
        <v>12</v>
      </c>
      <c r="C18" s="553" t="s">
        <v>401</v>
      </c>
      <c r="D18" s="567">
        <v>2155</v>
      </c>
      <c r="E18" s="567">
        <v>1828</v>
      </c>
      <c r="F18" s="567">
        <v>2164</v>
      </c>
      <c r="G18" s="567">
        <v>2460</v>
      </c>
      <c r="H18" s="567">
        <v>2403</v>
      </c>
      <c r="I18" s="567">
        <v>2230</v>
      </c>
      <c r="J18" s="567">
        <v>3332</v>
      </c>
      <c r="K18" s="567">
        <v>2324</v>
      </c>
      <c r="L18" s="567">
        <v>1835</v>
      </c>
      <c r="M18" s="567">
        <v>2256</v>
      </c>
      <c r="N18" s="567">
        <v>2171</v>
      </c>
      <c r="O18" s="567">
        <v>1860</v>
      </c>
      <c r="P18" s="567">
        <v>27018</v>
      </c>
      <c r="Q18" s="569">
        <v>1.7960660456562587</v>
      </c>
    </row>
    <row r="19" spans="2:17">
      <c r="B19" s="553">
        <v>13</v>
      </c>
      <c r="C19" s="553" t="s">
        <v>402</v>
      </c>
      <c r="D19" s="567">
        <v>1642</v>
      </c>
      <c r="E19" s="567">
        <v>1531</v>
      </c>
      <c r="F19" s="567">
        <v>1690</v>
      </c>
      <c r="G19" s="567">
        <v>1619</v>
      </c>
      <c r="H19" s="567">
        <v>1657</v>
      </c>
      <c r="I19" s="567">
        <v>1569</v>
      </c>
      <c r="J19" s="567">
        <v>2457</v>
      </c>
      <c r="K19" s="567">
        <v>2024</v>
      </c>
      <c r="L19" s="567">
        <v>1825</v>
      </c>
      <c r="M19" s="567">
        <v>2079</v>
      </c>
      <c r="N19" s="567">
        <v>2334</v>
      </c>
      <c r="O19" s="567">
        <v>1738</v>
      </c>
      <c r="P19" s="567">
        <v>22165</v>
      </c>
      <c r="Q19" s="569">
        <v>1.4583131057564351</v>
      </c>
    </row>
    <row r="20" spans="2:17">
      <c r="B20" s="553">
        <v>14</v>
      </c>
      <c r="C20" s="553" t="s">
        <v>403</v>
      </c>
      <c r="D20" s="567">
        <v>2156</v>
      </c>
      <c r="E20" s="567">
        <v>1656</v>
      </c>
      <c r="F20" s="567">
        <v>1766</v>
      </c>
      <c r="G20" s="567">
        <v>1679</v>
      </c>
      <c r="H20" s="567">
        <v>1963</v>
      </c>
      <c r="I20" s="567">
        <v>1232</v>
      </c>
      <c r="J20" s="567">
        <v>1666</v>
      </c>
      <c r="K20" s="567">
        <v>1790</v>
      </c>
      <c r="L20" s="567">
        <v>1788</v>
      </c>
      <c r="M20" s="567">
        <v>1850</v>
      </c>
      <c r="N20" s="567">
        <v>2030</v>
      </c>
      <c r="O20" s="567">
        <v>2208</v>
      </c>
      <c r="P20" s="567">
        <v>21784</v>
      </c>
      <c r="Q20" s="569">
        <v>1.3975589836142348</v>
      </c>
    </row>
    <row r="21" spans="2:17">
      <c r="B21" s="553">
        <v>15</v>
      </c>
      <c r="C21" s="553" t="s">
        <v>404</v>
      </c>
      <c r="D21" s="567">
        <v>1122</v>
      </c>
      <c r="E21" s="567">
        <v>949</v>
      </c>
      <c r="F21" s="567">
        <v>1310</v>
      </c>
      <c r="G21" s="567">
        <v>1776</v>
      </c>
      <c r="H21" s="567">
        <v>2222</v>
      </c>
      <c r="I21" s="567">
        <v>1602</v>
      </c>
      <c r="J21" s="567">
        <v>2223</v>
      </c>
      <c r="K21" s="567">
        <v>2089</v>
      </c>
      <c r="L21" s="567">
        <v>1886</v>
      </c>
      <c r="M21" s="567">
        <v>2015</v>
      </c>
      <c r="N21" s="567">
        <v>2146</v>
      </c>
      <c r="O21" s="567">
        <v>2049</v>
      </c>
      <c r="P21" s="567">
        <v>21389</v>
      </c>
      <c r="Q21" s="569">
        <v>1.3807106019155753</v>
      </c>
    </row>
    <row r="22" spans="2:17">
      <c r="B22" s="553">
        <v>16</v>
      </c>
      <c r="C22" s="553" t="s">
        <v>405</v>
      </c>
      <c r="D22" s="567">
        <v>986</v>
      </c>
      <c r="E22" s="567">
        <v>1348</v>
      </c>
      <c r="F22" s="567">
        <v>1633</v>
      </c>
      <c r="G22" s="567">
        <v>1445</v>
      </c>
      <c r="H22" s="567">
        <v>1455</v>
      </c>
      <c r="I22" s="567">
        <v>1412</v>
      </c>
      <c r="J22" s="567">
        <v>1716</v>
      </c>
      <c r="K22" s="567">
        <v>1499</v>
      </c>
      <c r="L22" s="567">
        <v>1602</v>
      </c>
      <c r="M22" s="567">
        <v>1570</v>
      </c>
      <c r="N22" s="567">
        <v>1555</v>
      </c>
      <c r="O22" s="567">
        <v>1211</v>
      </c>
      <c r="P22" s="567">
        <v>17432</v>
      </c>
      <c r="Q22" s="569">
        <v>1.1580406759913418</v>
      </c>
    </row>
    <row r="23" spans="2:17">
      <c r="B23" s="553">
        <v>17</v>
      </c>
      <c r="C23" s="553" t="s">
        <v>406</v>
      </c>
      <c r="D23" s="567">
        <v>1542</v>
      </c>
      <c r="E23" s="567">
        <v>1478</v>
      </c>
      <c r="F23" s="567">
        <v>1732</v>
      </c>
      <c r="G23" s="567">
        <v>1268</v>
      </c>
      <c r="H23" s="567">
        <v>1299</v>
      </c>
      <c r="I23" s="567">
        <v>1015</v>
      </c>
      <c r="J23" s="567">
        <v>1015</v>
      </c>
      <c r="K23" s="567">
        <v>1007</v>
      </c>
      <c r="L23" s="567">
        <v>1937</v>
      </c>
      <c r="M23" s="567">
        <v>1468</v>
      </c>
      <c r="N23" s="567">
        <v>1739</v>
      </c>
      <c r="O23" s="567">
        <v>1778</v>
      </c>
      <c r="P23" s="567">
        <v>17278</v>
      </c>
      <c r="Q23" s="569">
        <v>1.1065674420729792</v>
      </c>
    </row>
    <row r="24" spans="2:17">
      <c r="B24" s="553">
        <v>18</v>
      </c>
      <c r="C24" s="553" t="s">
        <v>407</v>
      </c>
      <c r="D24" s="567">
        <v>1404</v>
      </c>
      <c r="E24" s="567">
        <v>1178</v>
      </c>
      <c r="F24" s="567">
        <v>1165</v>
      </c>
      <c r="G24" s="567">
        <v>1099</v>
      </c>
      <c r="H24" s="567">
        <v>993</v>
      </c>
      <c r="I24" s="567">
        <v>1313</v>
      </c>
      <c r="J24" s="567">
        <v>1456</v>
      </c>
      <c r="K24" s="567">
        <v>1885</v>
      </c>
      <c r="L24" s="567">
        <v>1132</v>
      </c>
      <c r="M24" s="567">
        <v>1260</v>
      </c>
      <c r="N24" s="567">
        <v>1384</v>
      </c>
      <c r="O24" s="567">
        <v>1416</v>
      </c>
      <c r="P24" s="567">
        <v>15685</v>
      </c>
      <c r="Q24" s="569">
        <v>1.018684569738022</v>
      </c>
    </row>
    <row r="25" spans="2:17">
      <c r="B25" s="553">
        <v>19</v>
      </c>
      <c r="C25" s="553" t="s">
        <v>408</v>
      </c>
      <c r="D25" s="567">
        <v>1234</v>
      </c>
      <c r="E25" s="567">
        <v>1111</v>
      </c>
      <c r="F25" s="567">
        <v>1183</v>
      </c>
      <c r="G25" s="567">
        <v>1202</v>
      </c>
      <c r="H25" s="567">
        <v>1233</v>
      </c>
      <c r="I25" s="567">
        <v>1081</v>
      </c>
      <c r="J25" s="567">
        <v>1981</v>
      </c>
      <c r="K25" s="567">
        <v>1125</v>
      </c>
      <c r="L25" s="567">
        <v>1345</v>
      </c>
      <c r="M25" s="567">
        <v>1292</v>
      </c>
      <c r="N25" s="567">
        <v>1270</v>
      </c>
      <c r="O25" s="567">
        <v>1296</v>
      </c>
      <c r="P25" s="567">
        <v>15353</v>
      </c>
      <c r="Q25" s="569">
        <v>1.0035495827883787</v>
      </c>
    </row>
    <row r="26" spans="2:17">
      <c r="B26" s="553">
        <v>20</v>
      </c>
      <c r="C26" s="553" t="s">
        <v>409</v>
      </c>
      <c r="D26" s="567">
        <v>1105</v>
      </c>
      <c r="E26" s="567">
        <v>743</v>
      </c>
      <c r="F26" s="567">
        <v>1066</v>
      </c>
      <c r="G26" s="567">
        <v>1183</v>
      </c>
      <c r="H26" s="567">
        <v>1297</v>
      </c>
      <c r="I26" s="567">
        <v>1075</v>
      </c>
      <c r="J26" s="567">
        <v>1052</v>
      </c>
      <c r="K26" s="567">
        <v>1329</v>
      </c>
      <c r="L26" s="567">
        <v>1227</v>
      </c>
      <c r="M26" s="567">
        <v>1229</v>
      </c>
      <c r="N26" s="567">
        <v>1144</v>
      </c>
      <c r="O26" s="567">
        <v>1235</v>
      </c>
      <c r="P26" s="567">
        <v>13685</v>
      </c>
      <c r="Q26" s="569">
        <v>0.88882352605216719</v>
      </c>
    </row>
    <row r="27" spans="2:17">
      <c r="B27" s="553">
        <v>21</v>
      </c>
      <c r="C27" s="553" t="s">
        <v>410</v>
      </c>
      <c r="D27" s="567">
        <v>1044</v>
      </c>
      <c r="E27" s="567">
        <v>1097</v>
      </c>
      <c r="F27" s="567">
        <v>1032</v>
      </c>
      <c r="G27" s="567">
        <v>1064</v>
      </c>
      <c r="H27" s="567">
        <v>973</v>
      </c>
      <c r="I27" s="567">
        <v>991</v>
      </c>
      <c r="J27" s="567">
        <v>1092</v>
      </c>
      <c r="K27" s="567">
        <v>1014</v>
      </c>
      <c r="L27" s="567">
        <v>971</v>
      </c>
      <c r="M27" s="567">
        <v>1247</v>
      </c>
      <c r="N27" s="567">
        <v>1036</v>
      </c>
      <c r="O27" s="567">
        <v>1235</v>
      </c>
      <c r="P27" s="567">
        <v>12796</v>
      </c>
      <c r="Q27" s="569">
        <v>0.82535652889069111</v>
      </c>
    </row>
    <row r="28" spans="2:17">
      <c r="B28" s="553">
        <v>22</v>
      </c>
      <c r="C28" s="553" t="s">
        <v>411</v>
      </c>
      <c r="D28" s="567">
        <v>981</v>
      </c>
      <c r="E28" s="567">
        <v>917</v>
      </c>
      <c r="F28" s="567">
        <v>994</v>
      </c>
      <c r="G28" s="567">
        <v>927</v>
      </c>
      <c r="H28" s="567">
        <v>1041</v>
      </c>
      <c r="I28" s="567">
        <v>913</v>
      </c>
      <c r="J28" s="567">
        <v>1006</v>
      </c>
      <c r="K28" s="567">
        <v>951</v>
      </c>
      <c r="L28" s="567">
        <v>1112</v>
      </c>
      <c r="M28" s="567">
        <v>867</v>
      </c>
      <c r="N28" s="567">
        <v>939</v>
      </c>
      <c r="O28" s="567">
        <v>1006</v>
      </c>
      <c r="P28" s="567">
        <v>11654</v>
      </c>
      <c r="Q28" s="569">
        <v>0.76017613698019892</v>
      </c>
    </row>
    <row r="29" spans="2:17">
      <c r="B29" s="553">
        <v>23</v>
      </c>
      <c r="C29" s="553" t="s">
        <v>412</v>
      </c>
      <c r="D29" s="567">
        <v>818</v>
      </c>
      <c r="E29" s="567">
        <v>839</v>
      </c>
      <c r="F29" s="567">
        <v>914</v>
      </c>
      <c r="G29" s="567">
        <v>865</v>
      </c>
      <c r="H29" s="567">
        <v>786</v>
      </c>
      <c r="I29" s="567">
        <v>707</v>
      </c>
      <c r="J29" s="567">
        <v>1473</v>
      </c>
      <c r="K29" s="567">
        <v>751</v>
      </c>
      <c r="L29" s="567">
        <v>729</v>
      </c>
      <c r="M29" s="567">
        <v>907</v>
      </c>
      <c r="N29" s="567">
        <v>946</v>
      </c>
      <c r="O29" s="567">
        <v>1059</v>
      </c>
      <c r="P29" s="567">
        <v>10794</v>
      </c>
      <c r="Q29" s="569">
        <v>0.69499574506970663</v>
      </c>
    </row>
    <row r="30" spans="2:17">
      <c r="B30" s="553">
        <v>24</v>
      </c>
      <c r="C30" s="553" t="s">
        <v>413</v>
      </c>
      <c r="D30" s="567">
        <v>736</v>
      </c>
      <c r="E30" s="567">
        <v>653</v>
      </c>
      <c r="F30" s="567">
        <v>645</v>
      </c>
      <c r="G30" s="567">
        <v>674</v>
      </c>
      <c r="H30" s="567">
        <v>607</v>
      </c>
      <c r="I30" s="567">
        <v>643</v>
      </c>
      <c r="J30" s="567">
        <v>651</v>
      </c>
      <c r="K30" s="567">
        <v>681</v>
      </c>
      <c r="L30" s="567">
        <v>627</v>
      </c>
      <c r="M30" s="567">
        <v>699</v>
      </c>
      <c r="N30" s="567">
        <v>739</v>
      </c>
      <c r="O30" s="567">
        <v>691</v>
      </c>
      <c r="P30" s="567">
        <v>8046</v>
      </c>
      <c r="Q30" s="569">
        <v>0.5250840991255975</v>
      </c>
    </row>
    <row r="31" spans="2:17">
      <c r="B31" s="553">
        <v>25</v>
      </c>
      <c r="C31" s="553" t="s">
        <v>414</v>
      </c>
      <c r="D31" s="567">
        <v>464</v>
      </c>
      <c r="E31" s="567">
        <v>401</v>
      </c>
      <c r="F31" s="567">
        <v>515</v>
      </c>
      <c r="G31" s="567">
        <v>651</v>
      </c>
      <c r="H31" s="567">
        <v>670</v>
      </c>
      <c r="I31" s="567">
        <v>704</v>
      </c>
      <c r="J31" s="567">
        <v>659</v>
      </c>
      <c r="K31" s="567">
        <v>653</v>
      </c>
      <c r="L31" s="567">
        <v>691</v>
      </c>
      <c r="M31" s="567">
        <v>698</v>
      </c>
      <c r="N31" s="567">
        <v>847</v>
      </c>
      <c r="O31" s="567">
        <v>846</v>
      </c>
      <c r="P31" s="567">
        <v>7799</v>
      </c>
      <c r="Q31" s="569">
        <v>0.49638473707957576</v>
      </c>
    </row>
    <row r="32" spans="2:17">
      <c r="B32" s="553">
        <v>26</v>
      </c>
      <c r="C32" s="553" t="s">
        <v>415</v>
      </c>
      <c r="D32" s="567">
        <v>541</v>
      </c>
      <c r="E32" s="567">
        <v>397</v>
      </c>
      <c r="F32" s="567">
        <v>435</v>
      </c>
      <c r="G32" s="567">
        <v>464</v>
      </c>
      <c r="H32" s="567">
        <v>462</v>
      </c>
      <c r="I32" s="567">
        <v>453</v>
      </c>
      <c r="J32" s="567">
        <v>532</v>
      </c>
      <c r="K32" s="567">
        <v>564</v>
      </c>
      <c r="L32" s="567">
        <v>729</v>
      </c>
      <c r="M32" s="567">
        <v>606</v>
      </c>
      <c r="N32" s="567">
        <v>702</v>
      </c>
      <c r="O32" s="567">
        <v>645</v>
      </c>
      <c r="P32" s="567">
        <v>6530</v>
      </c>
      <c r="Q32" s="569">
        <v>0.42013867074835376</v>
      </c>
    </row>
    <row r="33" spans="2:17">
      <c r="B33" s="553">
        <v>27</v>
      </c>
      <c r="C33" s="553" t="s">
        <v>416</v>
      </c>
      <c r="D33" s="567">
        <v>429</v>
      </c>
      <c r="E33" s="567">
        <v>388</v>
      </c>
      <c r="F33" s="567">
        <v>441</v>
      </c>
      <c r="G33" s="567">
        <v>483</v>
      </c>
      <c r="H33" s="567">
        <v>364</v>
      </c>
      <c r="I33" s="567">
        <v>701</v>
      </c>
      <c r="J33" s="567">
        <v>797</v>
      </c>
      <c r="K33" s="567">
        <v>457</v>
      </c>
      <c r="L33" s="567">
        <v>407</v>
      </c>
      <c r="M33" s="567">
        <v>421</v>
      </c>
      <c r="N33" s="567">
        <v>414</v>
      </c>
      <c r="O33" s="567">
        <v>461</v>
      </c>
      <c r="P33" s="567">
        <v>5763</v>
      </c>
      <c r="Q33" s="569">
        <v>0.37851745663683456</v>
      </c>
    </row>
    <row r="34" spans="2:17">
      <c r="B34" s="553">
        <v>28</v>
      </c>
      <c r="C34" s="553" t="s">
        <v>417</v>
      </c>
      <c r="D34" s="567">
        <v>511</v>
      </c>
      <c r="E34" s="567">
        <v>486</v>
      </c>
      <c r="F34" s="567">
        <v>558</v>
      </c>
      <c r="G34" s="567">
        <v>449</v>
      </c>
      <c r="H34" s="567">
        <v>429</v>
      </c>
      <c r="I34" s="567">
        <v>325</v>
      </c>
      <c r="J34" s="567">
        <v>385</v>
      </c>
      <c r="K34" s="567">
        <v>487</v>
      </c>
      <c r="L34" s="567">
        <v>482</v>
      </c>
      <c r="M34" s="567">
        <v>375</v>
      </c>
      <c r="N34" s="567">
        <v>432</v>
      </c>
      <c r="O34" s="567">
        <v>505</v>
      </c>
      <c r="P34" s="567">
        <v>5424</v>
      </c>
      <c r="Q34" s="569">
        <v>0.35117453210045063</v>
      </c>
    </row>
    <row r="35" spans="2:17">
      <c r="B35" s="553">
        <v>29</v>
      </c>
      <c r="C35" s="553" t="s">
        <v>418</v>
      </c>
      <c r="D35" s="567">
        <v>240</v>
      </c>
      <c r="E35" s="567">
        <v>250</v>
      </c>
      <c r="F35" s="567">
        <v>313</v>
      </c>
      <c r="G35" s="567">
        <v>474</v>
      </c>
      <c r="H35" s="567">
        <v>810</v>
      </c>
      <c r="I35" s="567">
        <v>597</v>
      </c>
      <c r="J35" s="567">
        <v>623</v>
      </c>
      <c r="K35" s="567">
        <v>416</v>
      </c>
      <c r="L35" s="567">
        <v>422</v>
      </c>
      <c r="M35" s="567">
        <v>375</v>
      </c>
      <c r="N35" s="567">
        <v>218</v>
      </c>
      <c r="O35" s="567">
        <v>140</v>
      </c>
      <c r="P35" s="567">
        <v>4878</v>
      </c>
      <c r="Q35" s="569">
        <v>0.33825268003495323</v>
      </c>
    </row>
    <row r="36" spans="2:17">
      <c r="B36" s="553">
        <v>30</v>
      </c>
      <c r="C36" s="553" t="s">
        <v>419</v>
      </c>
      <c r="D36" s="567">
        <v>240</v>
      </c>
      <c r="E36" s="567">
        <v>238</v>
      </c>
      <c r="F36" s="567">
        <v>369</v>
      </c>
      <c r="G36" s="567">
        <v>404</v>
      </c>
      <c r="H36" s="567">
        <v>460</v>
      </c>
      <c r="I36" s="567">
        <v>396</v>
      </c>
      <c r="J36" s="567">
        <v>416</v>
      </c>
      <c r="K36" s="567">
        <v>374</v>
      </c>
      <c r="L36" s="567">
        <v>493</v>
      </c>
      <c r="M36" s="567">
        <v>423</v>
      </c>
      <c r="N36" s="567">
        <v>633</v>
      </c>
      <c r="O36" s="567">
        <v>436</v>
      </c>
      <c r="P36" s="567">
        <v>4882</v>
      </c>
      <c r="Q36" s="569">
        <v>0.31740637725525583</v>
      </c>
    </row>
    <row r="37" spans="2:17">
      <c r="B37" s="553">
        <v>31</v>
      </c>
      <c r="C37" s="553" t="s">
        <v>420</v>
      </c>
      <c r="D37" s="567">
        <v>293</v>
      </c>
      <c r="E37" s="567">
        <v>360</v>
      </c>
      <c r="F37" s="567">
        <v>349</v>
      </c>
      <c r="G37" s="567">
        <v>362</v>
      </c>
      <c r="H37" s="567">
        <v>322</v>
      </c>
      <c r="I37" s="567">
        <v>349</v>
      </c>
      <c r="J37" s="567">
        <v>391</v>
      </c>
      <c r="K37" s="567">
        <v>350</v>
      </c>
      <c r="L37" s="567">
        <v>525</v>
      </c>
      <c r="M37" s="567">
        <v>456</v>
      </c>
      <c r="N37" s="567">
        <v>469</v>
      </c>
      <c r="O37" s="567">
        <v>310</v>
      </c>
      <c r="P37" s="567">
        <v>4536</v>
      </c>
      <c r="Q37" s="569">
        <v>0.30170025872260708</v>
      </c>
    </row>
    <row r="38" spans="2:17">
      <c r="B38" s="553">
        <v>32</v>
      </c>
      <c r="C38" s="553" t="s">
        <v>421</v>
      </c>
      <c r="D38" s="567">
        <v>396</v>
      </c>
      <c r="E38" s="567">
        <v>355</v>
      </c>
      <c r="F38" s="567">
        <v>322</v>
      </c>
      <c r="G38" s="567">
        <v>359</v>
      </c>
      <c r="H38" s="567">
        <v>321</v>
      </c>
      <c r="I38" s="567">
        <v>285</v>
      </c>
      <c r="J38" s="567">
        <v>331</v>
      </c>
      <c r="K38" s="567">
        <v>485</v>
      </c>
      <c r="L38" s="567">
        <v>470</v>
      </c>
      <c r="M38" s="567">
        <v>300</v>
      </c>
      <c r="N38" s="567">
        <v>391</v>
      </c>
      <c r="O38" s="567">
        <v>376</v>
      </c>
      <c r="P38" s="567">
        <v>4391</v>
      </c>
      <c r="Q38" s="569">
        <v>0.28663666322083947</v>
      </c>
    </row>
    <row r="39" spans="2:17">
      <c r="B39" s="553">
        <v>33</v>
      </c>
      <c r="C39" s="553" t="s">
        <v>422</v>
      </c>
      <c r="D39" s="567">
        <v>177</v>
      </c>
      <c r="E39" s="567">
        <v>193</v>
      </c>
      <c r="F39" s="567">
        <v>276</v>
      </c>
      <c r="G39" s="567">
        <v>348</v>
      </c>
      <c r="H39" s="567">
        <v>407</v>
      </c>
      <c r="I39" s="567">
        <v>359</v>
      </c>
      <c r="J39" s="567">
        <v>370</v>
      </c>
      <c r="K39" s="567">
        <v>382</v>
      </c>
      <c r="L39" s="567">
        <v>391</v>
      </c>
      <c r="M39" s="567">
        <v>383</v>
      </c>
      <c r="N39" s="567">
        <v>451</v>
      </c>
      <c r="O39" s="567">
        <v>445</v>
      </c>
      <c r="P39" s="567">
        <v>4182</v>
      </c>
      <c r="Q39" s="569">
        <v>0.26678984071140149</v>
      </c>
    </row>
    <row r="40" spans="2:17">
      <c r="B40" s="553">
        <v>34</v>
      </c>
      <c r="C40" s="553" t="s">
        <v>423</v>
      </c>
      <c r="D40" s="567">
        <v>463</v>
      </c>
      <c r="E40" s="567">
        <v>428</v>
      </c>
      <c r="F40" s="567">
        <v>343</v>
      </c>
      <c r="G40" s="567">
        <v>227</v>
      </c>
      <c r="H40" s="567">
        <v>193</v>
      </c>
      <c r="I40" s="567">
        <v>266</v>
      </c>
      <c r="J40" s="567">
        <v>217</v>
      </c>
      <c r="K40" s="567">
        <v>186</v>
      </c>
      <c r="L40" s="567">
        <v>141</v>
      </c>
      <c r="M40" s="567">
        <v>374</v>
      </c>
      <c r="N40" s="567">
        <v>731</v>
      </c>
      <c r="O40" s="567">
        <v>578</v>
      </c>
      <c r="P40" s="567">
        <v>4147</v>
      </c>
      <c r="Q40" s="569">
        <v>0.25479607746828792</v>
      </c>
    </row>
    <row r="41" spans="2:17">
      <c r="B41" s="553">
        <v>35</v>
      </c>
      <c r="C41" s="553" t="s">
        <v>424</v>
      </c>
      <c r="D41" s="567">
        <v>311</v>
      </c>
      <c r="E41" s="567">
        <v>272</v>
      </c>
      <c r="F41" s="567">
        <v>223</v>
      </c>
      <c r="G41" s="567">
        <v>261</v>
      </c>
      <c r="H41" s="567">
        <v>262</v>
      </c>
      <c r="I41" s="567">
        <v>240</v>
      </c>
      <c r="J41" s="567">
        <v>385</v>
      </c>
      <c r="K41" s="567">
        <v>291</v>
      </c>
      <c r="L41" s="567">
        <v>280</v>
      </c>
      <c r="M41" s="567">
        <v>322</v>
      </c>
      <c r="N41" s="567">
        <v>473</v>
      </c>
      <c r="O41" s="567">
        <v>277</v>
      </c>
      <c r="P41" s="567">
        <v>3597</v>
      </c>
      <c r="Q41" s="569">
        <v>0.23701960694724458</v>
      </c>
    </row>
    <row r="42" spans="2:17">
      <c r="B42" s="553">
        <v>36</v>
      </c>
      <c r="C42" s="553" t="s">
        <v>425</v>
      </c>
      <c r="D42" s="567">
        <v>245</v>
      </c>
      <c r="E42" s="567">
        <v>377</v>
      </c>
      <c r="F42" s="567">
        <v>262</v>
      </c>
      <c r="G42" s="567">
        <v>166</v>
      </c>
      <c r="H42" s="567">
        <v>191</v>
      </c>
      <c r="I42" s="567">
        <v>216</v>
      </c>
      <c r="J42" s="567">
        <v>470</v>
      </c>
      <c r="K42" s="567">
        <v>351</v>
      </c>
      <c r="L42" s="567">
        <v>230</v>
      </c>
      <c r="M42" s="567">
        <v>265</v>
      </c>
      <c r="N42" s="567">
        <v>298</v>
      </c>
      <c r="O42" s="567">
        <v>271</v>
      </c>
      <c r="P42" s="567">
        <v>3342</v>
      </c>
      <c r="Q42" s="569">
        <v>0.21924313642620125</v>
      </c>
    </row>
    <row r="43" spans="2:17">
      <c r="B43" s="553">
        <v>37</v>
      </c>
      <c r="C43" s="553" t="s">
        <v>426</v>
      </c>
      <c r="D43" s="567">
        <v>202</v>
      </c>
      <c r="E43" s="567">
        <v>192</v>
      </c>
      <c r="F43" s="567">
        <v>229</v>
      </c>
      <c r="G43" s="567">
        <v>290</v>
      </c>
      <c r="H43" s="567">
        <v>304</v>
      </c>
      <c r="I43" s="567">
        <v>298</v>
      </c>
      <c r="J43" s="567">
        <v>260</v>
      </c>
      <c r="K43" s="567">
        <v>306</v>
      </c>
      <c r="L43" s="567">
        <v>339</v>
      </c>
      <c r="M43" s="567">
        <v>298</v>
      </c>
      <c r="N43" s="567">
        <v>287</v>
      </c>
      <c r="O43" s="567">
        <v>212</v>
      </c>
      <c r="P43" s="567">
        <v>3217</v>
      </c>
      <c r="Q43" s="569">
        <v>0.21453130086640662</v>
      </c>
    </row>
    <row r="44" spans="2:17">
      <c r="B44" s="553">
        <v>38</v>
      </c>
      <c r="C44" s="553" t="s">
        <v>427</v>
      </c>
      <c r="D44" s="567">
        <v>355</v>
      </c>
      <c r="E44" s="567">
        <v>316</v>
      </c>
      <c r="F44" s="567">
        <v>267</v>
      </c>
      <c r="G44" s="567">
        <v>207</v>
      </c>
      <c r="H44" s="567">
        <v>145</v>
      </c>
      <c r="I44" s="567">
        <v>169</v>
      </c>
      <c r="J44" s="567">
        <v>227</v>
      </c>
      <c r="K44" s="567">
        <v>148</v>
      </c>
      <c r="L44" s="567">
        <v>169</v>
      </c>
      <c r="M44" s="567">
        <v>277</v>
      </c>
      <c r="N44" s="567">
        <v>279</v>
      </c>
      <c r="O44" s="567">
        <v>215</v>
      </c>
      <c r="P44" s="567">
        <v>2774</v>
      </c>
      <c r="Q44" s="569">
        <v>0.1826907151138551</v>
      </c>
    </row>
    <row r="45" spans="2:17">
      <c r="B45" s="553">
        <v>39</v>
      </c>
      <c r="C45" s="553" t="s">
        <v>428</v>
      </c>
      <c r="D45" s="567">
        <v>293</v>
      </c>
      <c r="E45" s="567">
        <v>179</v>
      </c>
      <c r="F45" s="567">
        <v>229</v>
      </c>
      <c r="G45" s="567">
        <v>205</v>
      </c>
      <c r="H45" s="567">
        <v>281</v>
      </c>
      <c r="I45" s="567">
        <v>198</v>
      </c>
      <c r="J45" s="567">
        <v>294</v>
      </c>
      <c r="K45" s="567">
        <v>227</v>
      </c>
      <c r="L45" s="567">
        <v>231</v>
      </c>
      <c r="M45" s="567">
        <v>191</v>
      </c>
      <c r="N45" s="567">
        <v>195</v>
      </c>
      <c r="O45" s="567">
        <v>231</v>
      </c>
      <c r="P45" s="567">
        <v>2754</v>
      </c>
      <c r="Q45" s="569">
        <v>0.18012062299033074</v>
      </c>
    </row>
    <row r="46" spans="2:17">
      <c r="B46" s="553">
        <v>40</v>
      </c>
      <c r="C46" s="553" t="s">
        <v>429</v>
      </c>
      <c r="D46" s="567">
        <v>145</v>
      </c>
      <c r="E46" s="567">
        <v>105</v>
      </c>
      <c r="F46" s="567">
        <v>128</v>
      </c>
      <c r="G46" s="567">
        <v>201</v>
      </c>
      <c r="H46" s="567">
        <v>263</v>
      </c>
      <c r="I46" s="567">
        <v>147</v>
      </c>
      <c r="J46" s="567">
        <v>263</v>
      </c>
      <c r="K46" s="567">
        <v>255</v>
      </c>
      <c r="L46" s="567">
        <v>223</v>
      </c>
      <c r="M46" s="567">
        <v>217</v>
      </c>
      <c r="N46" s="567">
        <v>174</v>
      </c>
      <c r="O46" s="567">
        <v>184</v>
      </c>
      <c r="P46" s="567">
        <v>2305</v>
      </c>
      <c r="Q46" s="569">
        <v>0.15142126094430897</v>
      </c>
    </row>
    <row r="47" spans="2:17">
      <c r="B47" s="553">
        <v>41</v>
      </c>
      <c r="C47" s="553" t="s">
        <v>430</v>
      </c>
      <c r="D47" s="567">
        <v>217</v>
      </c>
      <c r="E47" s="567">
        <v>186</v>
      </c>
      <c r="F47" s="567">
        <v>225</v>
      </c>
      <c r="G47" s="567">
        <v>185</v>
      </c>
      <c r="H47" s="567">
        <v>84</v>
      </c>
      <c r="I47" s="567">
        <v>163</v>
      </c>
      <c r="J47" s="567">
        <v>243</v>
      </c>
      <c r="K47" s="567">
        <v>111</v>
      </c>
      <c r="L47" s="567">
        <v>109</v>
      </c>
      <c r="M47" s="567">
        <v>181</v>
      </c>
      <c r="N47" s="567">
        <v>194</v>
      </c>
      <c r="O47" s="567">
        <v>259</v>
      </c>
      <c r="P47" s="567">
        <v>2157</v>
      </c>
      <c r="Q47" s="569">
        <v>0.13550096806803319</v>
      </c>
    </row>
    <row r="48" spans="2:17">
      <c r="B48" s="553">
        <v>42</v>
      </c>
      <c r="C48" s="553" t="s">
        <v>431</v>
      </c>
      <c r="D48" s="567">
        <v>216</v>
      </c>
      <c r="E48" s="567">
        <v>176</v>
      </c>
      <c r="F48" s="567">
        <v>168</v>
      </c>
      <c r="G48" s="567">
        <v>169</v>
      </c>
      <c r="H48" s="567">
        <v>164</v>
      </c>
      <c r="I48" s="567">
        <v>170</v>
      </c>
      <c r="J48" s="567">
        <v>166</v>
      </c>
      <c r="K48" s="567">
        <v>144</v>
      </c>
      <c r="L48" s="567">
        <v>169</v>
      </c>
      <c r="M48" s="567">
        <v>137</v>
      </c>
      <c r="N48" s="567">
        <v>206</v>
      </c>
      <c r="O48" s="567">
        <v>194</v>
      </c>
      <c r="P48" s="567">
        <v>2079</v>
      </c>
      <c r="Q48" s="569">
        <v>0.13457287924564942</v>
      </c>
    </row>
    <row r="49" spans="2:17">
      <c r="B49" s="553">
        <v>43</v>
      </c>
      <c r="C49" s="553" t="s">
        <v>432</v>
      </c>
      <c r="D49" s="567">
        <v>277</v>
      </c>
      <c r="E49" s="567">
        <v>263</v>
      </c>
      <c r="F49" s="567">
        <v>312</v>
      </c>
      <c r="G49" s="567">
        <v>198</v>
      </c>
      <c r="H49" s="567">
        <v>165</v>
      </c>
      <c r="I49" s="567">
        <v>53</v>
      </c>
      <c r="J49" s="567">
        <v>27</v>
      </c>
      <c r="K49" s="567">
        <v>97</v>
      </c>
      <c r="L49" s="567">
        <v>164</v>
      </c>
      <c r="M49" s="567">
        <v>61</v>
      </c>
      <c r="N49" s="567">
        <v>127</v>
      </c>
      <c r="O49" s="567">
        <v>84</v>
      </c>
      <c r="P49" s="567">
        <v>1828</v>
      </c>
      <c r="Q49" s="569">
        <v>0.12450668509517908</v>
      </c>
    </row>
    <row r="50" spans="2:17">
      <c r="B50" s="553">
        <v>44</v>
      </c>
      <c r="C50" s="553" t="s">
        <v>433</v>
      </c>
      <c r="D50" s="567">
        <v>102</v>
      </c>
      <c r="E50" s="567">
        <v>92</v>
      </c>
      <c r="F50" s="567">
        <v>145</v>
      </c>
      <c r="G50" s="567">
        <v>136</v>
      </c>
      <c r="H50" s="567">
        <v>138</v>
      </c>
      <c r="I50" s="567">
        <v>161</v>
      </c>
      <c r="J50" s="567">
        <v>154</v>
      </c>
      <c r="K50" s="567">
        <v>156</v>
      </c>
      <c r="L50" s="567">
        <v>218</v>
      </c>
      <c r="M50" s="567">
        <v>151</v>
      </c>
      <c r="N50" s="567">
        <v>165</v>
      </c>
      <c r="O50" s="567">
        <v>170</v>
      </c>
      <c r="P50" s="567">
        <v>1788</v>
      </c>
      <c r="Q50" s="569">
        <v>0.1155113626628439</v>
      </c>
    </row>
    <row r="51" spans="2:17">
      <c r="B51" s="553">
        <v>45</v>
      </c>
      <c r="C51" s="553" t="s">
        <v>434</v>
      </c>
      <c r="D51" s="567">
        <v>141</v>
      </c>
      <c r="E51" s="567">
        <v>114</v>
      </c>
      <c r="F51" s="567">
        <v>119</v>
      </c>
      <c r="G51" s="567">
        <v>90</v>
      </c>
      <c r="H51" s="567">
        <v>135</v>
      </c>
      <c r="I51" s="567">
        <v>86</v>
      </c>
      <c r="J51" s="567">
        <v>142</v>
      </c>
      <c r="K51" s="567">
        <v>192</v>
      </c>
      <c r="L51" s="567">
        <v>223</v>
      </c>
      <c r="M51" s="567">
        <v>139</v>
      </c>
      <c r="N51" s="567">
        <v>231</v>
      </c>
      <c r="O51" s="567">
        <v>155</v>
      </c>
      <c r="P51" s="567">
        <v>1767</v>
      </c>
      <c r="Q51" s="569">
        <v>0.11508301397558983</v>
      </c>
    </row>
    <row r="52" spans="2:17">
      <c r="B52" s="553">
        <v>46</v>
      </c>
      <c r="C52" s="553" t="s">
        <v>435</v>
      </c>
      <c r="D52" s="567">
        <v>119</v>
      </c>
      <c r="E52" s="567">
        <v>72</v>
      </c>
      <c r="F52" s="567">
        <v>83</v>
      </c>
      <c r="G52" s="567">
        <v>130</v>
      </c>
      <c r="H52" s="567">
        <v>144</v>
      </c>
      <c r="I52" s="567">
        <v>113</v>
      </c>
      <c r="J52" s="567">
        <v>108</v>
      </c>
      <c r="K52" s="567">
        <v>113</v>
      </c>
      <c r="L52" s="567">
        <v>129</v>
      </c>
      <c r="M52" s="567">
        <v>134</v>
      </c>
      <c r="N52" s="567">
        <v>105</v>
      </c>
      <c r="O52" s="567">
        <v>123</v>
      </c>
      <c r="P52" s="567">
        <v>1373</v>
      </c>
      <c r="Q52" s="569">
        <v>8.9239309844595091E-2</v>
      </c>
    </row>
    <row r="53" spans="2:17">
      <c r="B53" s="553">
        <v>47</v>
      </c>
      <c r="C53" s="553" t="s">
        <v>436</v>
      </c>
      <c r="D53" s="567">
        <v>148</v>
      </c>
      <c r="E53" s="567">
        <v>165</v>
      </c>
      <c r="F53" s="567">
        <v>72</v>
      </c>
      <c r="G53" s="567">
        <v>139</v>
      </c>
      <c r="H53" s="567">
        <v>86</v>
      </c>
      <c r="I53" s="567">
        <v>87</v>
      </c>
      <c r="J53" s="567">
        <v>76</v>
      </c>
      <c r="K53" s="567">
        <v>64</v>
      </c>
      <c r="L53" s="567">
        <v>60</v>
      </c>
      <c r="M53" s="567">
        <v>89</v>
      </c>
      <c r="N53" s="567">
        <v>193</v>
      </c>
      <c r="O53" s="567">
        <v>104</v>
      </c>
      <c r="P53" s="567">
        <v>1283</v>
      </c>
      <c r="Q53" s="569">
        <v>8.4170517045422097E-2</v>
      </c>
    </row>
    <row r="54" spans="2:17">
      <c r="B54" s="553">
        <v>48</v>
      </c>
      <c r="C54" s="553" t="s">
        <v>437</v>
      </c>
      <c r="D54" s="567">
        <v>93</v>
      </c>
      <c r="E54" s="567">
        <v>68</v>
      </c>
      <c r="F54" s="567">
        <v>108</v>
      </c>
      <c r="G54" s="567">
        <v>74</v>
      </c>
      <c r="H54" s="567">
        <v>128</v>
      </c>
      <c r="I54" s="567">
        <v>80</v>
      </c>
      <c r="J54" s="567">
        <v>91</v>
      </c>
      <c r="K54" s="567">
        <v>114</v>
      </c>
      <c r="L54" s="567">
        <v>128</v>
      </c>
      <c r="M54" s="567">
        <v>107</v>
      </c>
      <c r="N54" s="567">
        <v>179</v>
      </c>
      <c r="O54" s="567">
        <v>107</v>
      </c>
      <c r="P54" s="567">
        <v>1277</v>
      </c>
      <c r="Q54" s="569">
        <v>8.3527994014541002E-2</v>
      </c>
    </row>
    <row r="55" spans="2:17">
      <c r="B55" s="553">
        <v>49</v>
      </c>
      <c r="C55" s="553" t="s">
        <v>438</v>
      </c>
      <c r="D55" s="567">
        <v>345</v>
      </c>
      <c r="E55" s="567">
        <v>67</v>
      </c>
      <c r="F55" s="567">
        <v>20</v>
      </c>
      <c r="G55" s="567">
        <v>36</v>
      </c>
      <c r="H55" s="567">
        <v>92</v>
      </c>
      <c r="I55" s="567">
        <v>47</v>
      </c>
      <c r="J55" s="567">
        <v>61</v>
      </c>
      <c r="K55" s="567">
        <v>114</v>
      </c>
      <c r="L55" s="567">
        <v>89</v>
      </c>
      <c r="M55" s="567">
        <v>70</v>
      </c>
      <c r="N55" s="567">
        <v>113</v>
      </c>
      <c r="O55" s="567">
        <v>52</v>
      </c>
      <c r="P55" s="567">
        <v>1106</v>
      </c>
      <c r="Q55" s="569">
        <v>7.5246586060962586E-2</v>
      </c>
    </row>
    <row r="56" spans="2:17">
      <c r="B56" s="553">
        <v>50</v>
      </c>
      <c r="C56" s="553" t="s">
        <v>439</v>
      </c>
      <c r="D56" s="567">
        <v>64</v>
      </c>
      <c r="E56" s="567">
        <v>93</v>
      </c>
      <c r="F56" s="567">
        <v>122</v>
      </c>
      <c r="G56" s="567">
        <v>92</v>
      </c>
      <c r="H56" s="567">
        <v>99</v>
      </c>
      <c r="I56" s="567">
        <v>92</v>
      </c>
      <c r="J56" s="567">
        <v>73</v>
      </c>
      <c r="K56" s="567">
        <v>150</v>
      </c>
      <c r="L56" s="567">
        <v>78</v>
      </c>
      <c r="M56" s="567">
        <v>86</v>
      </c>
      <c r="N56" s="567">
        <v>99</v>
      </c>
      <c r="O56" s="567">
        <v>129</v>
      </c>
      <c r="P56" s="567">
        <v>1177</v>
      </c>
      <c r="Q56" s="569">
        <v>7.4818237373708518E-2</v>
      </c>
    </row>
    <row r="57" spans="2:17">
      <c r="B57" s="553">
        <v>51</v>
      </c>
      <c r="C57" s="553" t="s">
        <v>440</v>
      </c>
      <c r="D57" s="567">
        <v>31</v>
      </c>
      <c r="E57" s="567">
        <v>56</v>
      </c>
      <c r="F57" s="567">
        <v>24</v>
      </c>
      <c r="G57" s="567">
        <v>95</v>
      </c>
      <c r="H57" s="567">
        <v>54</v>
      </c>
      <c r="I57" s="567">
        <v>142</v>
      </c>
      <c r="J57" s="567">
        <v>59</v>
      </c>
      <c r="K57" s="567">
        <v>175</v>
      </c>
      <c r="L57" s="567">
        <v>135</v>
      </c>
      <c r="M57" s="567">
        <v>127</v>
      </c>
      <c r="N57" s="567">
        <v>136</v>
      </c>
      <c r="O57" s="567">
        <v>25</v>
      </c>
      <c r="P57" s="567">
        <v>1059</v>
      </c>
      <c r="Q57" s="569">
        <v>7.3818757103449054E-2</v>
      </c>
    </row>
    <row r="58" spans="2:17">
      <c r="B58" s="553">
        <v>52</v>
      </c>
      <c r="C58" s="553" t="s">
        <v>441</v>
      </c>
      <c r="D58" s="567">
        <v>67</v>
      </c>
      <c r="E58" s="567">
        <v>100</v>
      </c>
      <c r="F58" s="567">
        <v>85</v>
      </c>
      <c r="G58" s="567">
        <v>98</v>
      </c>
      <c r="H58" s="567">
        <v>74</v>
      </c>
      <c r="I58" s="567">
        <v>109</v>
      </c>
      <c r="J58" s="567">
        <v>71</v>
      </c>
      <c r="K58" s="567">
        <v>110</v>
      </c>
      <c r="L58" s="567">
        <v>101</v>
      </c>
      <c r="M58" s="567">
        <v>88</v>
      </c>
      <c r="N58" s="567">
        <v>105</v>
      </c>
      <c r="O58" s="567">
        <v>122</v>
      </c>
      <c r="P58" s="567">
        <v>1130</v>
      </c>
      <c r="Q58" s="569">
        <v>7.196257945868148E-2</v>
      </c>
    </row>
    <row r="59" spans="2:17">
      <c r="B59" s="553">
        <v>53</v>
      </c>
      <c r="C59" s="553" t="s">
        <v>442</v>
      </c>
      <c r="D59" s="567">
        <v>52</v>
      </c>
      <c r="E59" s="567">
        <v>77</v>
      </c>
      <c r="F59" s="567">
        <v>132</v>
      </c>
      <c r="G59" s="567">
        <v>86</v>
      </c>
      <c r="H59" s="567">
        <v>84</v>
      </c>
      <c r="I59" s="567">
        <v>78</v>
      </c>
      <c r="J59" s="567">
        <v>89</v>
      </c>
      <c r="K59" s="567">
        <v>86</v>
      </c>
      <c r="L59" s="567">
        <v>89</v>
      </c>
      <c r="M59" s="567">
        <v>111</v>
      </c>
      <c r="N59" s="567">
        <v>109</v>
      </c>
      <c r="O59" s="567">
        <v>52</v>
      </c>
      <c r="P59" s="567">
        <v>1045</v>
      </c>
      <c r="Q59" s="569">
        <v>7.0891707740546345E-2</v>
      </c>
    </row>
    <row r="60" spans="2:17">
      <c r="B60" s="553">
        <v>54</v>
      </c>
      <c r="C60" s="553" t="s">
        <v>443</v>
      </c>
      <c r="D60" s="567">
        <v>135</v>
      </c>
      <c r="E60" s="567">
        <v>98</v>
      </c>
      <c r="F60" s="567">
        <v>138</v>
      </c>
      <c r="G60" s="567">
        <v>50</v>
      </c>
      <c r="H60" s="567">
        <v>53</v>
      </c>
      <c r="I60" s="567">
        <v>43</v>
      </c>
      <c r="J60" s="567">
        <v>72</v>
      </c>
      <c r="K60" s="567">
        <v>83</v>
      </c>
      <c r="L60" s="567">
        <v>83</v>
      </c>
      <c r="M60" s="567">
        <v>110</v>
      </c>
      <c r="N60" s="567">
        <v>101</v>
      </c>
      <c r="O60" s="567">
        <v>76</v>
      </c>
      <c r="P60" s="567">
        <v>1042</v>
      </c>
      <c r="Q60" s="569">
        <v>6.8964138647903087E-2</v>
      </c>
    </row>
    <row r="61" spans="2:17">
      <c r="B61" s="553">
        <v>55</v>
      </c>
      <c r="C61" s="553" t="s">
        <v>444</v>
      </c>
      <c r="D61" s="567">
        <v>62</v>
      </c>
      <c r="E61" s="567">
        <v>50</v>
      </c>
      <c r="F61" s="567">
        <v>56</v>
      </c>
      <c r="G61" s="567">
        <v>100</v>
      </c>
      <c r="H61" s="567">
        <v>113</v>
      </c>
      <c r="I61" s="567">
        <v>47</v>
      </c>
      <c r="J61" s="567">
        <v>62</v>
      </c>
      <c r="K61" s="567">
        <v>89</v>
      </c>
      <c r="L61" s="567">
        <v>113</v>
      </c>
      <c r="M61" s="567">
        <v>68</v>
      </c>
      <c r="N61" s="567">
        <v>101</v>
      </c>
      <c r="O61" s="567">
        <v>78</v>
      </c>
      <c r="P61" s="567">
        <v>939</v>
      </c>
      <c r="Q61" s="569">
        <v>6.1468036620957109E-2</v>
      </c>
    </row>
    <row r="62" spans="2:17">
      <c r="B62" s="553">
        <v>56</v>
      </c>
      <c r="C62" s="553" t="s">
        <v>445</v>
      </c>
      <c r="D62" s="567">
        <v>62</v>
      </c>
      <c r="E62" s="567">
        <v>50</v>
      </c>
      <c r="F62" s="567">
        <v>56</v>
      </c>
      <c r="G62" s="567">
        <v>100</v>
      </c>
      <c r="H62" s="567">
        <v>113</v>
      </c>
      <c r="I62" s="567">
        <v>47</v>
      </c>
      <c r="J62" s="567">
        <v>62</v>
      </c>
      <c r="K62" s="567">
        <v>89</v>
      </c>
      <c r="L62" s="567">
        <v>113</v>
      </c>
      <c r="M62" s="567">
        <v>68</v>
      </c>
      <c r="N62" s="567">
        <v>101</v>
      </c>
      <c r="O62" s="567">
        <v>78</v>
      </c>
      <c r="P62" s="567">
        <v>939</v>
      </c>
      <c r="Q62" s="569">
        <v>6.1468036620957109E-2</v>
      </c>
    </row>
    <row r="63" spans="2:17">
      <c r="B63" s="553">
        <v>57</v>
      </c>
      <c r="C63" s="553" t="s">
        <v>446</v>
      </c>
      <c r="D63" s="567">
        <v>81</v>
      </c>
      <c r="E63" s="567">
        <v>61</v>
      </c>
      <c r="F63" s="567">
        <v>36</v>
      </c>
      <c r="G63" s="567">
        <v>83</v>
      </c>
      <c r="H63" s="567">
        <v>84</v>
      </c>
      <c r="I63" s="567">
        <v>64</v>
      </c>
      <c r="J63" s="567">
        <v>66</v>
      </c>
      <c r="K63" s="567">
        <v>41</v>
      </c>
      <c r="L63" s="567">
        <v>51</v>
      </c>
      <c r="M63" s="567">
        <v>64</v>
      </c>
      <c r="N63" s="567">
        <v>45</v>
      </c>
      <c r="O63" s="567">
        <v>73</v>
      </c>
      <c r="P63" s="567">
        <v>749</v>
      </c>
      <c r="Q63" s="569">
        <v>4.8260618763957028E-2</v>
      </c>
    </row>
    <row r="64" spans="2:17">
      <c r="B64" s="553">
        <v>58</v>
      </c>
      <c r="C64" s="553" t="s">
        <v>447</v>
      </c>
      <c r="D64" s="567">
        <v>35</v>
      </c>
      <c r="E64" s="567">
        <v>65</v>
      </c>
      <c r="F64" s="567">
        <v>48</v>
      </c>
      <c r="G64" s="567">
        <v>35</v>
      </c>
      <c r="H64" s="567">
        <v>40</v>
      </c>
      <c r="I64" s="567">
        <v>35</v>
      </c>
      <c r="J64" s="567">
        <v>47</v>
      </c>
      <c r="K64" s="567">
        <v>105</v>
      </c>
      <c r="L64" s="567">
        <v>29</v>
      </c>
      <c r="M64" s="567">
        <v>27</v>
      </c>
      <c r="N64" s="567">
        <v>57</v>
      </c>
      <c r="O64" s="567">
        <v>46</v>
      </c>
      <c r="P64" s="567">
        <v>569</v>
      </c>
      <c r="Q64" s="569">
        <v>3.7337727238978588E-2</v>
      </c>
    </row>
    <row r="65" spans="2:17">
      <c r="B65" s="553">
        <v>59</v>
      </c>
      <c r="C65" s="553" t="s">
        <v>448</v>
      </c>
      <c r="D65" s="567">
        <v>43</v>
      </c>
      <c r="E65" s="567">
        <v>46</v>
      </c>
      <c r="F65" s="567">
        <v>64</v>
      </c>
      <c r="G65" s="567">
        <v>39</v>
      </c>
      <c r="H65" s="567">
        <v>36</v>
      </c>
      <c r="I65" s="567">
        <v>33</v>
      </c>
      <c r="J65" s="567">
        <v>68</v>
      </c>
      <c r="K65" s="567">
        <v>40</v>
      </c>
      <c r="L65" s="567">
        <v>37</v>
      </c>
      <c r="M65" s="567">
        <v>44</v>
      </c>
      <c r="N65" s="567">
        <v>40</v>
      </c>
      <c r="O65" s="567">
        <v>52</v>
      </c>
      <c r="P65" s="567">
        <v>542</v>
      </c>
      <c r="Q65" s="569">
        <v>3.4981809459081276E-2</v>
      </c>
    </row>
    <row r="66" spans="2:17">
      <c r="B66" s="553">
        <v>60</v>
      </c>
      <c r="C66" s="553" t="s">
        <v>449</v>
      </c>
      <c r="D66" s="567">
        <v>19</v>
      </c>
      <c r="E66" s="567">
        <v>23</v>
      </c>
      <c r="F66" s="567">
        <v>39</v>
      </c>
      <c r="G66" s="567">
        <v>33</v>
      </c>
      <c r="H66" s="567">
        <v>50</v>
      </c>
      <c r="I66" s="567">
        <v>165</v>
      </c>
      <c r="J66" s="567">
        <v>51</v>
      </c>
      <c r="K66" s="567">
        <v>28</v>
      </c>
      <c r="L66" s="567">
        <v>28</v>
      </c>
      <c r="M66" s="567">
        <v>22</v>
      </c>
      <c r="N66" s="567">
        <v>23</v>
      </c>
      <c r="O66" s="567">
        <v>20</v>
      </c>
      <c r="P66" s="567">
        <v>501</v>
      </c>
      <c r="Q66" s="569">
        <v>3.4339286428200187E-2</v>
      </c>
    </row>
    <row r="67" spans="2:17">
      <c r="B67" s="553">
        <v>61</v>
      </c>
      <c r="C67" s="553" t="s">
        <v>450</v>
      </c>
      <c r="D67" s="567">
        <v>29</v>
      </c>
      <c r="E67" s="567">
        <v>35</v>
      </c>
      <c r="F67" s="567">
        <v>18</v>
      </c>
      <c r="G67" s="567">
        <v>34</v>
      </c>
      <c r="H67" s="567">
        <v>17</v>
      </c>
      <c r="I67" s="567">
        <v>54</v>
      </c>
      <c r="J67" s="567">
        <v>89</v>
      </c>
      <c r="K67" s="567">
        <v>57</v>
      </c>
      <c r="L67" s="567">
        <v>21</v>
      </c>
      <c r="M67" s="567">
        <v>52</v>
      </c>
      <c r="N67" s="567">
        <v>53</v>
      </c>
      <c r="O67" s="567">
        <v>40</v>
      </c>
      <c r="P67" s="567">
        <v>499</v>
      </c>
      <c r="Q67" s="569">
        <v>3.2768674574935319E-2</v>
      </c>
    </row>
    <row r="68" spans="2:17">
      <c r="B68" s="553">
        <v>62</v>
      </c>
      <c r="C68" s="553" t="s">
        <v>451</v>
      </c>
      <c r="D68" s="567">
        <v>34</v>
      </c>
      <c r="E68" s="567">
        <v>67</v>
      </c>
      <c r="F68" s="567">
        <v>40</v>
      </c>
      <c r="G68" s="567">
        <v>32</v>
      </c>
      <c r="H68" s="567">
        <v>34</v>
      </c>
      <c r="I68" s="567">
        <v>33</v>
      </c>
      <c r="J68" s="567">
        <v>48</v>
      </c>
      <c r="K68" s="567">
        <v>29</v>
      </c>
      <c r="L68" s="567">
        <v>41</v>
      </c>
      <c r="M68" s="567">
        <v>47</v>
      </c>
      <c r="N68" s="567">
        <v>40</v>
      </c>
      <c r="O68" s="567">
        <v>26</v>
      </c>
      <c r="P68" s="567">
        <v>471</v>
      </c>
      <c r="Q68" s="569">
        <v>3.1769194304675855E-2</v>
      </c>
    </row>
    <row r="69" spans="2:17">
      <c r="B69" s="553">
        <v>63</v>
      </c>
      <c r="C69" s="553" t="s">
        <v>452</v>
      </c>
      <c r="D69" s="567">
        <v>42</v>
      </c>
      <c r="E69" s="567">
        <v>20</v>
      </c>
      <c r="F69" s="567">
        <v>26</v>
      </c>
      <c r="G69" s="567">
        <v>40</v>
      </c>
      <c r="H69" s="567">
        <v>57</v>
      </c>
      <c r="I69" s="567">
        <v>21</v>
      </c>
      <c r="J69" s="567">
        <v>57</v>
      </c>
      <c r="K69" s="567">
        <v>37</v>
      </c>
      <c r="L69" s="567">
        <v>34</v>
      </c>
      <c r="M69" s="567">
        <v>24</v>
      </c>
      <c r="N69" s="567">
        <v>37</v>
      </c>
      <c r="O69" s="567">
        <v>62</v>
      </c>
      <c r="P69" s="567">
        <v>457</v>
      </c>
      <c r="Q69" s="569">
        <v>2.8199621910892054E-2</v>
      </c>
    </row>
    <row r="70" spans="2:17">
      <c r="B70" s="553">
        <v>64</v>
      </c>
      <c r="C70" s="553" t="s">
        <v>453</v>
      </c>
      <c r="D70" s="567">
        <v>35</v>
      </c>
      <c r="E70" s="567">
        <v>25</v>
      </c>
      <c r="F70" s="567">
        <v>28</v>
      </c>
      <c r="G70" s="567">
        <v>34</v>
      </c>
      <c r="H70" s="567">
        <v>26</v>
      </c>
      <c r="I70" s="567">
        <v>42</v>
      </c>
      <c r="J70" s="567">
        <v>82</v>
      </c>
      <c r="K70" s="567">
        <v>16</v>
      </c>
      <c r="L70" s="567">
        <v>31</v>
      </c>
      <c r="M70" s="567">
        <v>50</v>
      </c>
      <c r="N70" s="567">
        <v>25</v>
      </c>
      <c r="O70" s="567">
        <v>59</v>
      </c>
      <c r="P70" s="567">
        <v>453</v>
      </c>
      <c r="Q70" s="569">
        <v>2.8128230463016376E-2</v>
      </c>
    </row>
    <row r="71" spans="2:17">
      <c r="B71" s="553">
        <v>65</v>
      </c>
      <c r="C71" s="553" t="s">
        <v>454</v>
      </c>
      <c r="D71" s="567">
        <v>55</v>
      </c>
      <c r="E71" s="567">
        <v>33</v>
      </c>
      <c r="F71" s="567">
        <v>28</v>
      </c>
      <c r="G71" s="567">
        <v>37</v>
      </c>
      <c r="H71" s="567">
        <v>18</v>
      </c>
      <c r="I71" s="567">
        <v>28</v>
      </c>
      <c r="J71" s="567">
        <v>29</v>
      </c>
      <c r="K71" s="567">
        <v>35</v>
      </c>
      <c r="L71" s="567">
        <v>32</v>
      </c>
      <c r="M71" s="567">
        <v>35</v>
      </c>
      <c r="N71" s="567">
        <v>38</v>
      </c>
      <c r="O71" s="567">
        <v>27</v>
      </c>
      <c r="P71" s="567">
        <v>395</v>
      </c>
      <c r="Q71" s="569">
        <v>2.6272052818248796E-2</v>
      </c>
    </row>
    <row r="72" spans="2:17">
      <c r="B72" s="553">
        <v>66</v>
      </c>
      <c r="C72" s="553" t="s">
        <v>455</v>
      </c>
      <c r="D72" s="567">
        <v>32</v>
      </c>
      <c r="E72" s="567">
        <v>24</v>
      </c>
      <c r="F72" s="567">
        <v>28</v>
      </c>
      <c r="G72" s="567">
        <v>29</v>
      </c>
      <c r="H72" s="567">
        <v>24</v>
      </c>
      <c r="I72" s="567">
        <v>34</v>
      </c>
      <c r="J72" s="567">
        <v>17</v>
      </c>
      <c r="K72" s="567">
        <v>44</v>
      </c>
      <c r="L72" s="567">
        <v>16</v>
      </c>
      <c r="M72" s="567">
        <v>37</v>
      </c>
      <c r="N72" s="567">
        <v>23</v>
      </c>
      <c r="O72" s="567">
        <v>24</v>
      </c>
      <c r="P72" s="567">
        <v>332</v>
      </c>
      <c r="Q72" s="569">
        <v>2.1988565945708232E-2</v>
      </c>
    </row>
    <row r="73" spans="2:17">
      <c r="B73" s="553">
        <v>67</v>
      </c>
      <c r="C73" s="553" t="s">
        <v>456</v>
      </c>
      <c r="D73" s="567">
        <v>11</v>
      </c>
      <c r="E73" s="567">
        <v>32</v>
      </c>
      <c r="F73" s="567">
        <v>14</v>
      </c>
      <c r="G73" s="567">
        <v>43</v>
      </c>
      <c r="H73" s="567">
        <v>15</v>
      </c>
      <c r="I73" s="567">
        <v>19</v>
      </c>
      <c r="J73" s="567">
        <v>29</v>
      </c>
      <c r="K73" s="567">
        <v>19</v>
      </c>
      <c r="L73" s="567">
        <v>27</v>
      </c>
      <c r="M73" s="567">
        <v>20</v>
      </c>
      <c r="N73" s="567">
        <v>56</v>
      </c>
      <c r="O73" s="567">
        <v>14</v>
      </c>
      <c r="P73" s="567">
        <v>299</v>
      </c>
      <c r="Q73" s="569">
        <v>2.0346562644567683E-2</v>
      </c>
    </row>
    <row r="74" spans="2:17">
      <c r="B74" s="553">
        <v>68</v>
      </c>
      <c r="C74" s="553" t="s">
        <v>457</v>
      </c>
      <c r="D74" s="567">
        <v>29</v>
      </c>
      <c r="E74" s="567">
        <v>28</v>
      </c>
      <c r="F74" s="567">
        <v>21</v>
      </c>
      <c r="G74" s="567">
        <v>25</v>
      </c>
      <c r="H74" s="567">
        <v>23</v>
      </c>
      <c r="I74" s="567">
        <v>28</v>
      </c>
      <c r="J74" s="567">
        <v>17</v>
      </c>
      <c r="K74" s="567">
        <v>26</v>
      </c>
      <c r="L74" s="567">
        <v>28</v>
      </c>
      <c r="M74" s="567">
        <v>30</v>
      </c>
      <c r="N74" s="567">
        <v>25</v>
      </c>
      <c r="O74" s="567">
        <v>39</v>
      </c>
      <c r="P74" s="567">
        <v>319</v>
      </c>
      <c r="Q74" s="569">
        <v>1.9989605405189299E-2</v>
      </c>
    </row>
    <row r="75" spans="2:17">
      <c r="B75" s="553">
        <v>69</v>
      </c>
      <c r="C75" s="553" t="s">
        <v>458</v>
      </c>
      <c r="D75" s="567">
        <v>7</v>
      </c>
      <c r="E75" s="567">
        <v>22</v>
      </c>
      <c r="F75" s="567">
        <v>23</v>
      </c>
      <c r="G75" s="567">
        <v>27</v>
      </c>
      <c r="H75" s="567">
        <v>47</v>
      </c>
      <c r="I75" s="567">
        <v>19</v>
      </c>
      <c r="J75" s="567">
        <v>38</v>
      </c>
      <c r="K75" s="567">
        <v>19</v>
      </c>
      <c r="L75" s="567">
        <v>5</v>
      </c>
      <c r="M75" s="567">
        <v>46</v>
      </c>
      <c r="N75" s="567">
        <v>18</v>
      </c>
      <c r="O75" s="567">
        <v>33</v>
      </c>
      <c r="P75" s="567">
        <v>304</v>
      </c>
      <c r="Q75" s="569">
        <v>1.9347082374308214E-2</v>
      </c>
    </row>
    <row r="76" spans="2:17">
      <c r="B76" s="553">
        <v>70</v>
      </c>
      <c r="C76" s="553" t="s">
        <v>459</v>
      </c>
      <c r="D76" s="567">
        <v>4</v>
      </c>
      <c r="E76" s="567">
        <v>27</v>
      </c>
      <c r="F76" s="567">
        <v>14</v>
      </c>
      <c r="G76" s="567">
        <v>25</v>
      </c>
      <c r="H76" s="567">
        <v>23</v>
      </c>
      <c r="I76" s="567">
        <v>20</v>
      </c>
      <c r="J76" s="567">
        <v>13</v>
      </c>
      <c r="K76" s="567">
        <v>54</v>
      </c>
      <c r="L76" s="567">
        <v>13</v>
      </c>
      <c r="M76" s="567">
        <v>56</v>
      </c>
      <c r="N76" s="567">
        <v>19</v>
      </c>
      <c r="O76" s="567">
        <v>40</v>
      </c>
      <c r="P76" s="567">
        <v>308</v>
      </c>
      <c r="Q76" s="569">
        <v>1.9132908030681187E-2</v>
      </c>
    </row>
    <row r="77" spans="2:17">
      <c r="B77" s="553">
        <v>71</v>
      </c>
      <c r="C77" s="553" t="s">
        <v>460</v>
      </c>
      <c r="D77" s="567">
        <v>17</v>
      </c>
      <c r="E77" s="567">
        <v>25</v>
      </c>
      <c r="F77" s="567">
        <v>20</v>
      </c>
      <c r="G77" s="567">
        <v>11</v>
      </c>
      <c r="H77" s="567">
        <v>40</v>
      </c>
      <c r="I77" s="567">
        <v>19</v>
      </c>
      <c r="J77" s="567">
        <v>16</v>
      </c>
      <c r="K77" s="567">
        <v>10</v>
      </c>
      <c r="L77" s="567">
        <v>27</v>
      </c>
      <c r="M77" s="567">
        <v>30</v>
      </c>
      <c r="N77" s="567">
        <v>31</v>
      </c>
      <c r="O77" s="567">
        <v>29</v>
      </c>
      <c r="P77" s="567">
        <v>275</v>
      </c>
      <c r="Q77" s="569">
        <v>1.7562296177416312E-2</v>
      </c>
    </row>
    <row r="78" spans="2:17">
      <c r="B78" s="553">
        <v>72</v>
      </c>
      <c r="C78" s="553" t="s">
        <v>461</v>
      </c>
      <c r="D78" s="567">
        <v>11</v>
      </c>
      <c r="E78" s="567">
        <v>16</v>
      </c>
      <c r="F78" s="567">
        <v>25</v>
      </c>
      <c r="G78" s="567">
        <v>17</v>
      </c>
      <c r="H78" s="567">
        <v>23</v>
      </c>
      <c r="I78" s="567">
        <v>22</v>
      </c>
      <c r="J78" s="567">
        <v>31</v>
      </c>
      <c r="K78" s="567">
        <v>14</v>
      </c>
      <c r="L78" s="567">
        <v>26</v>
      </c>
      <c r="M78" s="567">
        <v>27</v>
      </c>
      <c r="N78" s="567">
        <v>27</v>
      </c>
      <c r="O78" s="567">
        <v>31</v>
      </c>
      <c r="P78" s="567">
        <v>270</v>
      </c>
      <c r="Q78" s="569">
        <v>1.706255604228658E-2</v>
      </c>
    </row>
    <row r="79" spans="2:17">
      <c r="B79" s="553">
        <v>73</v>
      </c>
      <c r="C79" s="553" t="s">
        <v>462</v>
      </c>
      <c r="D79" s="567">
        <v>18</v>
      </c>
      <c r="E79" s="567">
        <v>16</v>
      </c>
      <c r="F79" s="567">
        <v>16</v>
      </c>
      <c r="G79" s="567">
        <v>18</v>
      </c>
      <c r="H79" s="567">
        <v>9</v>
      </c>
      <c r="I79" s="567">
        <v>24</v>
      </c>
      <c r="J79" s="567">
        <v>35</v>
      </c>
      <c r="K79" s="567">
        <v>53</v>
      </c>
      <c r="L79" s="567">
        <v>9</v>
      </c>
      <c r="M79" s="567">
        <v>18</v>
      </c>
      <c r="N79" s="567">
        <v>21</v>
      </c>
      <c r="O79" s="567">
        <v>17</v>
      </c>
      <c r="P79" s="567">
        <v>254</v>
      </c>
      <c r="Q79" s="569">
        <v>1.6919773146535227E-2</v>
      </c>
    </row>
    <row r="80" spans="2:17">
      <c r="B80" s="553">
        <v>74</v>
      </c>
      <c r="C80" s="553" t="s">
        <v>463</v>
      </c>
      <c r="D80" s="567">
        <v>27</v>
      </c>
      <c r="E80" s="567">
        <v>16</v>
      </c>
      <c r="F80" s="567">
        <v>20</v>
      </c>
      <c r="G80" s="567">
        <v>34</v>
      </c>
      <c r="H80" s="567">
        <v>13</v>
      </c>
      <c r="I80" s="567">
        <v>18</v>
      </c>
      <c r="J80" s="567">
        <v>11</v>
      </c>
      <c r="K80" s="567">
        <v>7</v>
      </c>
      <c r="L80" s="567">
        <v>17</v>
      </c>
      <c r="M80" s="567">
        <v>19</v>
      </c>
      <c r="N80" s="567">
        <v>54</v>
      </c>
      <c r="O80" s="567">
        <v>22</v>
      </c>
      <c r="P80" s="567">
        <v>258</v>
      </c>
      <c r="Q80" s="569">
        <v>1.6848381698659553E-2</v>
      </c>
    </row>
    <row r="81" spans="2:17">
      <c r="B81" s="553">
        <v>75</v>
      </c>
      <c r="C81" s="553" t="s">
        <v>464</v>
      </c>
      <c r="D81" s="567">
        <v>22</v>
      </c>
      <c r="E81" s="567">
        <v>21</v>
      </c>
      <c r="F81" s="567">
        <v>19</v>
      </c>
      <c r="G81" s="567">
        <v>19</v>
      </c>
      <c r="H81" s="567">
        <v>22</v>
      </c>
      <c r="I81" s="567">
        <v>15</v>
      </c>
      <c r="J81" s="567">
        <v>11</v>
      </c>
      <c r="K81" s="567">
        <v>12</v>
      </c>
      <c r="L81" s="567">
        <v>11</v>
      </c>
      <c r="M81" s="567">
        <v>19</v>
      </c>
      <c r="N81" s="567">
        <v>25</v>
      </c>
      <c r="O81" s="567">
        <v>21</v>
      </c>
      <c r="P81" s="567">
        <v>217</v>
      </c>
      <c r="Q81" s="569">
        <v>1.399272378363251E-2</v>
      </c>
    </row>
    <row r="82" spans="2:17">
      <c r="B82" s="553">
        <v>76</v>
      </c>
      <c r="C82" s="553" t="s">
        <v>465</v>
      </c>
      <c r="D82" s="567">
        <v>29</v>
      </c>
      <c r="E82" s="567">
        <v>18</v>
      </c>
      <c r="F82" s="567">
        <v>22</v>
      </c>
      <c r="G82" s="567">
        <v>15</v>
      </c>
      <c r="H82" s="567">
        <v>11</v>
      </c>
      <c r="I82" s="567">
        <v>11</v>
      </c>
      <c r="J82" s="567">
        <v>24</v>
      </c>
      <c r="K82" s="567">
        <v>23</v>
      </c>
      <c r="L82" s="567">
        <v>15</v>
      </c>
      <c r="M82" s="567">
        <v>8</v>
      </c>
      <c r="N82" s="567">
        <v>18</v>
      </c>
      <c r="O82" s="567">
        <v>21</v>
      </c>
      <c r="P82" s="567">
        <v>215</v>
      </c>
      <c r="Q82" s="569">
        <v>1.3849940887881157E-2</v>
      </c>
    </row>
    <row r="83" spans="2:17">
      <c r="B83" s="553">
        <v>77</v>
      </c>
      <c r="C83" s="553" t="s">
        <v>466</v>
      </c>
      <c r="D83" s="567">
        <v>10</v>
      </c>
      <c r="E83" s="567">
        <v>9</v>
      </c>
      <c r="F83" s="567">
        <v>19</v>
      </c>
      <c r="G83" s="567">
        <v>16</v>
      </c>
      <c r="H83" s="567">
        <v>27</v>
      </c>
      <c r="I83" s="567">
        <v>9</v>
      </c>
      <c r="J83" s="567">
        <v>20</v>
      </c>
      <c r="K83" s="567">
        <v>19</v>
      </c>
      <c r="L83" s="567">
        <v>17</v>
      </c>
      <c r="M83" s="567">
        <v>19</v>
      </c>
      <c r="N83" s="567">
        <v>21</v>
      </c>
      <c r="O83" s="567">
        <v>57</v>
      </c>
      <c r="P83" s="567">
        <v>243</v>
      </c>
      <c r="Q83" s="569">
        <v>1.327880930487575E-2</v>
      </c>
    </row>
    <row r="84" spans="2:17">
      <c r="B84" s="553">
        <v>78</v>
      </c>
      <c r="C84" s="553" t="s">
        <v>467</v>
      </c>
      <c r="D84" s="567">
        <v>1</v>
      </c>
      <c r="E84" s="567">
        <v>8</v>
      </c>
      <c r="F84" s="567">
        <v>25</v>
      </c>
      <c r="G84" s="567">
        <v>27</v>
      </c>
      <c r="H84" s="567">
        <v>15</v>
      </c>
      <c r="I84" s="567">
        <v>21</v>
      </c>
      <c r="J84" s="567">
        <v>1</v>
      </c>
      <c r="K84" s="567">
        <v>20</v>
      </c>
      <c r="L84" s="567">
        <v>11</v>
      </c>
      <c r="M84" s="567">
        <v>49</v>
      </c>
      <c r="N84" s="567">
        <v>5</v>
      </c>
      <c r="O84" s="567">
        <v>52</v>
      </c>
      <c r="P84" s="567">
        <v>235</v>
      </c>
      <c r="Q84" s="569">
        <v>1.3064634961248723E-2</v>
      </c>
    </row>
    <row r="85" spans="2:17">
      <c r="B85" s="553">
        <v>79</v>
      </c>
      <c r="C85" s="553" t="s">
        <v>468</v>
      </c>
      <c r="D85" s="567">
        <v>31</v>
      </c>
      <c r="E85" s="567">
        <v>17</v>
      </c>
      <c r="F85" s="567">
        <v>19</v>
      </c>
      <c r="G85" s="567">
        <v>7</v>
      </c>
      <c r="H85" s="567">
        <v>4</v>
      </c>
      <c r="I85" s="567">
        <v>12</v>
      </c>
      <c r="J85" s="567">
        <v>6</v>
      </c>
      <c r="K85" s="567">
        <v>63</v>
      </c>
      <c r="L85" s="567">
        <v>6</v>
      </c>
      <c r="M85" s="567">
        <v>8</v>
      </c>
      <c r="N85" s="567">
        <v>5</v>
      </c>
      <c r="O85" s="567">
        <v>6</v>
      </c>
      <c r="P85" s="567">
        <v>184</v>
      </c>
      <c r="Q85" s="569">
        <v>1.270767772187034E-2</v>
      </c>
    </row>
    <row r="86" spans="2:17">
      <c r="B86" s="553">
        <v>80</v>
      </c>
      <c r="C86" s="553" t="s">
        <v>469</v>
      </c>
      <c r="D86" s="567">
        <v>14</v>
      </c>
      <c r="E86" s="567">
        <v>7</v>
      </c>
      <c r="F86" s="567">
        <v>16</v>
      </c>
      <c r="G86" s="567">
        <v>18</v>
      </c>
      <c r="H86" s="567">
        <v>29</v>
      </c>
      <c r="I86" s="567">
        <v>19</v>
      </c>
      <c r="J86" s="567">
        <v>9</v>
      </c>
      <c r="K86" s="567">
        <v>16</v>
      </c>
      <c r="L86" s="567">
        <v>14</v>
      </c>
      <c r="M86" s="567">
        <v>12</v>
      </c>
      <c r="N86" s="567">
        <v>23</v>
      </c>
      <c r="O86" s="567">
        <v>11</v>
      </c>
      <c r="P86" s="567">
        <v>188</v>
      </c>
      <c r="Q86" s="569">
        <v>1.2636286273994666E-2</v>
      </c>
    </row>
    <row r="87" spans="2:17">
      <c r="B87" s="553">
        <v>81</v>
      </c>
      <c r="C87" s="553" t="s">
        <v>470</v>
      </c>
      <c r="D87" s="567">
        <v>3</v>
      </c>
      <c r="E87" s="567">
        <v>11</v>
      </c>
      <c r="F87" s="567">
        <v>28</v>
      </c>
      <c r="G87" s="567">
        <v>4</v>
      </c>
      <c r="H87" s="567">
        <v>33</v>
      </c>
      <c r="I87" s="567">
        <v>8</v>
      </c>
      <c r="J87" s="567">
        <v>12</v>
      </c>
      <c r="K87" s="567">
        <v>22</v>
      </c>
      <c r="L87" s="567">
        <v>4</v>
      </c>
      <c r="M87" s="567">
        <v>12</v>
      </c>
      <c r="N87" s="567">
        <v>27</v>
      </c>
      <c r="O87" s="567">
        <v>10</v>
      </c>
      <c r="P87" s="567">
        <v>174</v>
      </c>
      <c r="Q87" s="569">
        <v>1.1708197451610877E-2</v>
      </c>
    </row>
    <row r="88" spans="2:17">
      <c r="B88" s="553">
        <v>82</v>
      </c>
      <c r="C88" s="553" t="s">
        <v>471</v>
      </c>
      <c r="D88" s="567">
        <v>3</v>
      </c>
      <c r="E88" s="567">
        <v>11</v>
      </c>
      <c r="F88" s="567">
        <v>28</v>
      </c>
      <c r="G88" s="567">
        <v>4</v>
      </c>
      <c r="H88" s="567">
        <v>33</v>
      </c>
      <c r="I88" s="567">
        <v>8</v>
      </c>
      <c r="J88" s="567">
        <v>12</v>
      </c>
      <c r="K88" s="567">
        <v>22</v>
      </c>
      <c r="L88" s="567">
        <v>4</v>
      </c>
      <c r="M88" s="567">
        <v>12</v>
      </c>
      <c r="N88" s="567">
        <v>27</v>
      </c>
      <c r="O88" s="567">
        <v>10</v>
      </c>
      <c r="P88" s="567">
        <v>174</v>
      </c>
      <c r="Q88" s="569">
        <v>1.1708197451610877E-2</v>
      </c>
    </row>
    <row r="89" spans="2:17">
      <c r="B89" s="553">
        <v>83</v>
      </c>
      <c r="C89" s="553" t="s">
        <v>472</v>
      </c>
      <c r="D89" s="567">
        <v>15</v>
      </c>
      <c r="E89" s="567">
        <v>4</v>
      </c>
      <c r="F89" s="567">
        <v>12</v>
      </c>
      <c r="G89" s="567">
        <v>14</v>
      </c>
      <c r="H89" s="567">
        <v>19</v>
      </c>
      <c r="I89" s="567">
        <v>24</v>
      </c>
      <c r="J89" s="567">
        <v>8</v>
      </c>
      <c r="K89" s="567">
        <v>9</v>
      </c>
      <c r="L89" s="567">
        <v>11</v>
      </c>
      <c r="M89" s="567">
        <v>13</v>
      </c>
      <c r="N89" s="567">
        <v>18</v>
      </c>
      <c r="O89" s="567">
        <v>9</v>
      </c>
      <c r="P89" s="567">
        <v>156</v>
      </c>
      <c r="Q89" s="569">
        <v>1.0494542837724384E-2</v>
      </c>
    </row>
    <row r="90" spans="2:17">
      <c r="B90" s="553">
        <v>84</v>
      </c>
      <c r="C90" s="553" t="s">
        <v>473</v>
      </c>
      <c r="D90" s="567">
        <v>4</v>
      </c>
      <c r="E90" s="567">
        <v>11</v>
      </c>
      <c r="F90" s="567">
        <v>13</v>
      </c>
      <c r="G90" s="567">
        <v>9</v>
      </c>
      <c r="H90" s="567">
        <v>10</v>
      </c>
      <c r="I90" s="567">
        <v>5</v>
      </c>
      <c r="J90" s="567">
        <v>19</v>
      </c>
      <c r="K90" s="567">
        <v>6</v>
      </c>
      <c r="L90" s="567">
        <v>43</v>
      </c>
      <c r="M90" s="567">
        <v>8</v>
      </c>
      <c r="N90" s="567">
        <v>8</v>
      </c>
      <c r="O90" s="567">
        <v>12</v>
      </c>
      <c r="P90" s="567">
        <v>148</v>
      </c>
      <c r="Q90" s="569">
        <v>9.7092369110919462E-3</v>
      </c>
    </row>
    <row r="91" spans="2:17">
      <c r="B91" s="553">
        <v>85</v>
      </c>
      <c r="C91" s="553" t="s">
        <v>474</v>
      </c>
      <c r="D91" s="567">
        <v>8</v>
      </c>
      <c r="E91" s="567">
        <v>9</v>
      </c>
      <c r="F91" s="567">
        <v>13</v>
      </c>
      <c r="G91" s="567">
        <v>11</v>
      </c>
      <c r="H91" s="567">
        <v>15</v>
      </c>
      <c r="I91" s="567">
        <v>10</v>
      </c>
      <c r="J91" s="567">
        <v>9</v>
      </c>
      <c r="K91" s="567">
        <v>15</v>
      </c>
      <c r="L91" s="567">
        <v>17</v>
      </c>
      <c r="M91" s="567">
        <v>12</v>
      </c>
      <c r="N91" s="567">
        <v>12</v>
      </c>
      <c r="O91" s="567">
        <v>23</v>
      </c>
      <c r="P91" s="567">
        <v>154</v>
      </c>
      <c r="Q91" s="569">
        <v>9.3522796717135648E-3</v>
      </c>
    </row>
    <row r="92" spans="2:17">
      <c r="B92" s="553">
        <v>86</v>
      </c>
      <c r="C92" s="553" t="s">
        <v>475</v>
      </c>
      <c r="D92" s="567">
        <v>26</v>
      </c>
      <c r="E92" s="567">
        <v>6</v>
      </c>
      <c r="F92" s="567">
        <v>11</v>
      </c>
      <c r="G92" s="567">
        <v>7</v>
      </c>
      <c r="H92" s="567">
        <v>8</v>
      </c>
      <c r="I92" s="567">
        <v>17</v>
      </c>
      <c r="J92" s="567">
        <v>18</v>
      </c>
      <c r="K92" s="567">
        <v>4</v>
      </c>
      <c r="L92" s="567">
        <v>13</v>
      </c>
      <c r="M92" s="567">
        <v>10</v>
      </c>
      <c r="N92" s="567">
        <v>5</v>
      </c>
      <c r="O92" s="567">
        <v>3</v>
      </c>
      <c r="P92" s="567">
        <v>128</v>
      </c>
      <c r="Q92" s="569">
        <v>8.9239309844595088E-3</v>
      </c>
    </row>
    <row r="93" spans="2:17">
      <c r="B93" s="553">
        <v>87</v>
      </c>
      <c r="C93" s="553" t="s">
        <v>476</v>
      </c>
      <c r="D93" s="567">
        <v>11</v>
      </c>
      <c r="E93" s="567">
        <v>14</v>
      </c>
      <c r="F93" s="567">
        <v>6</v>
      </c>
      <c r="G93" s="567">
        <v>8</v>
      </c>
      <c r="H93" s="567">
        <v>15</v>
      </c>
      <c r="I93" s="567">
        <v>23</v>
      </c>
      <c r="J93" s="567">
        <v>14</v>
      </c>
      <c r="K93" s="567">
        <v>3</v>
      </c>
      <c r="L93" s="567">
        <v>4</v>
      </c>
      <c r="M93" s="567">
        <v>14</v>
      </c>
      <c r="N93" s="567">
        <v>13</v>
      </c>
      <c r="O93" s="567">
        <v>18</v>
      </c>
      <c r="P93" s="567">
        <v>143</v>
      </c>
      <c r="Q93" s="569">
        <v>8.9239309844595088E-3</v>
      </c>
    </row>
    <row r="94" spans="2:17">
      <c r="B94" s="553">
        <v>88</v>
      </c>
      <c r="C94" s="553" t="s">
        <v>477</v>
      </c>
      <c r="D94" s="567">
        <v>13</v>
      </c>
      <c r="E94" s="567">
        <v>7</v>
      </c>
      <c r="F94" s="567">
        <v>10</v>
      </c>
      <c r="G94" s="567">
        <v>11</v>
      </c>
      <c r="H94" s="567">
        <v>10</v>
      </c>
      <c r="I94" s="567">
        <v>6</v>
      </c>
      <c r="J94" s="567">
        <v>9</v>
      </c>
      <c r="K94" s="567">
        <v>19</v>
      </c>
      <c r="L94" s="567">
        <v>8</v>
      </c>
      <c r="M94" s="567">
        <v>11</v>
      </c>
      <c r="N94" s="567">
        <v>19</v>
      </c>
      <c r="O94" s="567">
        <v>12</v>
      </c>
      <c r="P94" s="567">
        <v>135</v>
      </c>
      <c r="Q94" s="569">
        <v>8.7811480887081562E-3</v>
      </c>
    </row>
    <row r="95" spans="2:17">
      <c r="B95" s="553">
        <v>89</v>
      </c>
      <c r="C95" s="553" t="s">
        <v>478</v>
      </c>
      <c r="D95" s="567">
        <v>5</v>
      </c>
      <c r="E95" s="567">
        <v>7</v>
      </c>
      <c r="F95" s="567">
        <v>2</v>
      </c>
      <c r="G95" s="567">
        <v>12</v>
      </c>
      <c r="H95" s="567">
        <v>11</v>
      </c>
      <c r="I95" s="567">
        <v>3</v>
      </c>
      <c r="J95" s="567">
        <v>9</v>
      </c>
      <c r="K95" s="567">
        <v>13</v>
      </c>
      <c r="L95" s="567">
        <v>25</v>
      </c>
      <c r="M95" s="567">
        <v>8</v>
      </c>
      <c r="N95" s="567">
        <v>14</v>
      </c>
      <c r="O95" s="567">
        <v>4</v>
      </c>
      <c r="P95" s="567">
        <v>113</v>
      </c>
      <c r="Q95" s="569">
        <v>7.7816678184486924E-3</v>
      </c>
    </row>
    <row r="96" spans="2:17">
      <c r="B96" s="553">
        <v>90</v>
      </c>
      <c r="C96" s="553" t="s">
        <v>479</v>
      </c>
      <c r="D96" s="567">
        <v>5</v>
      </c>
      <c r="E96" s="567">
        <v>7</v>
      </c>
      <c r="F96" s="567">
        <v>9</v>
      </c>
      <c r="G96" s="567">
        <v>13</v>
      </c>
      <c r="H96" s="567">
        <v>16</v>
      </c>
      <c r="I96" s="567">
        <v>13</v>
      </c>
      <c r="J96" s="567">
        <v>9</v>
      </c>
      <c r="K96" s="567">
        <v>5</v>
      </c>
      <c r="L96" s="567">
        <v>12</v>
      </c>
      <c r="M96" s="567">
        <v>8</v>
      </c>
      <c r="N96" s="567">
        <v>7</v>
      </c>
      <c r="O96" s="567">
        <v>9</v>
      </c>
      <c r="P96" s="567">
        <v>113</v>
      </c>
      <c r="Q96" s="569">
        <v>7.4247105790703127E-3</v>
      </c>
    </row>
    <row r="97" spans="2:17">
      <c r="B97" s="553">
        <v>91</v>
      </c>
      <c r="C97" s="553" t="s">
        <v>480</v>
      </c>
      <c r="D97" s="567">
        <v>12</v>
      </c>
      <c r="E97" s="567">
        <v>9</v>
      </c>
      <c r="F97" s="567">
        <v>9</v>
      </c>
      <c r="G97" s="567">
        <v>8</v>
      </c>
      <c r="H97" s="567">
        <v>4</v>
      </c>
      <c r="I97" s="567">
        <v>6</v>
      </c>
      <c r="J97" s="567">
        <v>8</v>
      </c>
      <c r="K97" s="567">
        <v>11</v>
      </c>
      <c r="L97" s="567">
        <v>17</v>
      </c>
      <c r="M97" s="567">
        <v>8</v>
      </c>
      <c r="N97" s="567">
        <v>5</v>
      </c>
      <c r="O97" s="567">
        <v>4</v>
      </c>
      <c r="P97" s="567">
        <v>101</v>
      </c>
      <c r="Q97" s="569">
        <v>6.9249704439405787E-3</v>
      </c>
    </row>
    <row r="98" spans="2:17">
      <c r="B98" s="553">
        <v>92</v>
      </c>
      <c r="C98" s="553" t="s">
        <v>481</v>
      </c>
      <c r="D98" s="567">
        <v>5</v>
      </c>
      <c r="E98" s="567">
        <v>7</v>
      </c>
      <c r="F98" s="567">
        <v>7</v>
      </c>
      <c r="G98" s="567">
        <v>17</v>
      </c>
      <c r="H98" s="567">
        <v>14</v>
      </c>
      <c r="I98" s="567">
        <v>10</v>
      </c>
      <c r="J98" s="567">
        <v>7</v>
      </c>
      <c r="K98" s="567">
        <v>2</v>
      </c>
      <c r="L98" s="567">
        <v>12</v>
      </c>
      <c r="M98" s="567">
        <v>8</v>
      </c>
      <c r="N98" s="567">
        <v>5</v>
      </c>
      <c r="O98" s="567">
        <v>10</v>
      </c>
      <c r="P98" s="567">
        <v>104</v>
      </c>
      <c r="Q98" s="569">
        <v>6.7107961003135515E-3</v>
      </c>
    </row>
    <row r="99" spans="2:17">
      <c r="B99" s="553">
        <v>93</v>
      </c>
      <c r="C99" s="553" t="s">
        <v>482</v>
      </c>
      <c r="D99" s="567">
        <v>5</v>
      </c>
      <c r="E99" s="567">
        <v>8</v>
      </c>
      <c r="F99" s="567">
        <v>8</v>
      </c>
      <c r="G99" s="567">
        <v>6</v>
      </c>
      <c r="H99" s="567">
        <v>14</v>
      </c>
      <c r="I99" s="567">
        <v>12</v>
      </c>
      <c r="J99" s="567">
        <v>7</v>
      </c>
      <c r="K99" s="567">
        <v>8</v>
      </c>
      <c r="L99" s="567">
        <v>6</v>
      </c>
      <c r="M99" s="567">
        <v>9</v>
      </c>
      <c r="N99" s="567">
        <v>10</v>
      </c>
      <c r="O99" s="567">
        <v>17</v>
      </c>
      <c r="P99" s="567">
        <v>110</v>
      </c>
      <c r="Q99" s="569">
        <v>6.6394046524378752E-3</v>
      </c>
    </row>
    <row r="100" spans="2:17">
      <c r="B100" s="553">
        <v>94</v>
      </c>
      <c r="C100" s="553" t="s">
        <v>483</v>
      </c>
      <c r="D100" s="567">
        <v>5</v>
      </c>
      <c r="E100" s="567">
        <v>8</v>
      </c>
      <c r="F100" s="567">
        <v>1</v>
      </c>
      <c r="G100" s="567">
        <v>0</v>
      </c>
      <c r="H100" s="567">
        <v>14</v>
      </c>
      <c r="I100" s="567">
        <v>10</v>
      </c>
      <c r="J100" s="567">
        <v>8</v>
      </c>
      <c r="K100" s="567">
        <v>9</v>
      </c>
      <c r="L100" s="567">
        <v>9</v>
      </c>
      <c r="M100" s="567">
        <v>8</v>
      </c>
      <c r="N100" s="567">
        <v>6</v>
      </c>
      <c r="O100" s="567">
        <v>11</v>
      </c>
      <c r="P100" s="567">
        <v>89</v>
      </c>
      <c r="Q100" s="569">
        <v>5.5685329343027334E-3</v>
      </c>
    </row>
    <row r="101" spans="2:17">
      <c r="B101" s="553">
        <v>95</v>
      </c>
      <c r="C101" s="553" t="s">
        <v>484</v>
      </c>
      <c r="D101" s="567">
        <v>3</v>
      </c>
      <c r="E101" s="567">
        <v>1</v>
      </c>
      <c r="F101" s="567">
        <v>1</v>
      </c>
      <c r="G101" s="567">
        <v>4</v>
      </c>
      <c r="H101" s="567">
        <v>10</v>
      </c>
      <c r="I101" s="567">
        <v>10</v>
      </c>
      <c r="J101" s="567">
        <v>8</v>
      </c>
      <c r="K101" s="567">
        <v>8</v>
      </c>
      <c r="L101" s="567">
        <v>11</v>
      </c>
      <c r="M101" s="567">
        <v>6</v>
      </c>
      <c r="N101" s="567">
        <v>10</v>
      </c>
      <c r="O101" s="567">
        <v>3</v>
      </c>
      <c r="P101" s="567">
        <v>75</v>
      </c>
      <c r="Q101" s="569">
        <v>5.1401842470486774E-3</v>
      </c>
    </row>
    <row r="102" spans="2:17">
      <c r="B102" s="553">
        <v>96</v>
      </c>
      <c r="C102" s="553" t="s">
        <v>485</v>
      </c>
      <c r="D102" s="567">
        <v>1</v>
      </c>
      <c r="E102" s="567">
        <v>2</v>
      </c>
      <c r="F102" s="567">
        <v>1</v>
      </c>
      <c r="G102" s="567">
        <v>1</v>
      </c>
      <c r="H102" s="567">
        <v>4</v>
      </c>
      <c r="I102" s="567">
        <v>0</v>
      </c>
      <c r="J102" s="567">
        <v>2</v>
      </c>
      <c r="K102" s="567">
        <v>52</v>
      </c>
      <c r="L102" s="567">
        <v>1</v>
      </c>
      <c r="M102" s="567">
        <v>1</v>
      </c>
      <c r="N102" s="567">
        <v>2</v>
      </c>
      <c r="O102" s="567">
        <v>3</v>
      </c>
      <c r="P102" s="567">
        <v>70</v>
      </c>
      <c r="Q102" s="569">
        <v>4.7832270076702968E-3</v>
      </c>
    </row>
    <row r="103" spans="2:17">
      <c r="B103" s="553">
        <v>97</v>
      </c>
      <c r="C103" s="553" t="s">
        <v>486</v>
      </c>
      <c r="D103" s="567">
        <v>2</v>
      </c>
      <c r="E103" s="567">
        <v>11</v>
      </c>
      <c r="F103" s="567">
        <v>8</v>
      </c>
      <c r="G103" s="567">
        <v>1</v>
      </c>
      <c r="H103" s="567">
        <v>7</v>
      </c>
      <c r="I103" s="567">
        <v>11</v>
      </c>
      <c r="J103" s="567">
        <v>6</v>
      </c>
      <c r="K103" s="567">
        <v>3</v>
      </c>
      <c r="L103" s="567">
        <v>4</v>
      </c>
      <c r="M103" s="567">
        <v>6</v>
      </c>
      <c r="N103" s="567">
        <v>5</v>
      </c>
      <c r="O103" s="567">
        <v>8</v>
      </c>
      <c r="P103" s="567">
        <v>72</v>
      </c>
      <c r="Q103" s="569">
        <v>4.5690526640432688E-3</v>
      </c>
    </row>
    <row r="104" spans="2:17">
      <c r="B104" s="553">
        <v>98</v>
      </c>
      <c r="C104" s="553" t="s">
        <v>487</v>
      </c>
      <c r="D104" s="567">
        <v>9</v>
      </c>
      <c r="E104" s="567">
        <v>5</v>
      </c>
      <c r="F104" s="567">
        <v>2</v>
      </c>
      <c r="G104" s="567">
        <v>4</v>
      </c>
      <c r="H104" s="567">
        <v>14</v>
      </c>
      <c r="I104" s="567">
        <v>14</v>
      </c>
      <c r="J104" s="567">
        <v>4</v>
      </c>
      <c r="K104" s="567">
        <v>2</v>
      </c>
      <c r="L104" s="567">
        <v>2</v>
      </c>
      <c r="M104" s="567">
        <v>5</v>
      </c>
      <c r="N104" s="567">
        <v>2</v>
      </c>
      <c r="O104" s="567">
        <v>2</v>
      </c>
      <c r="P104" s="567">
        <v>65</v>
      </c>
      <c r="Q104" s="569">
        <v>4.4976612161675925E-3</v>
      </c>
    </row>
    <row r="105" spans="2:17">
      <c r="B105" s="553">
        <v>99</v>
      </c>
      <c r="C105" s="553" t="s">
        <v>488</v>
      </c>
      <c r="D105" s="567">
        <v>9</v>
      </c>
      <c r="E105" s="567">
        <v>4</v>
      </c>
      <c r="F105" s="567">
        <v>5</v>
      </c>
      <c r="G105" s="567">
        <v>6</v>
      </c>
      <c r="H105" s="567">
        <v>2</v>
      </c>
      <c r="I105" s="567">
        <v>6</v>
      </c>
      <c r="J105" s="567">
        <v>10</v>
      </c>
      <c r="K105" s="567">
        <v>4</v>
      </c>
      <c r="L105" s="567">
        <v>1</v>
      </c>
      <c r="M105" s="567">
        <v>3</v>
      </c>
      <c r="N105" s="567">
        <v>8</v>
      </c>
      <c r="O105" s="567">
        <v>4</v>
      </c>
      <c r="P105" s="567">
        <v>62</v>
      </c>
      <c r="Q105" s="569">
        <v>4.1407039767892119E-3</v>
      </c>
    </row>
    <row r="106" spans="2:17">
      <c r="B106" s="553">
        <v>100</v>
      </c>
      <c r="C106" s="553" t="s">
        <v>489</v>
      </c>
      <c r="D106" s="567">
        <v>9</v>
      </c>
      <c r="E106" s="567">
        <v>1</v>
      </c>
      <c r="F106" s="567">
        <v>4</v>
      </c>
      <c r="G106" s="567">
        <v>3</v>
      </c>
      <c r="H106" s="567">
        <v>8</v>
      </c>
      <c r="I106" s="567">
        <v>6</v>
      </c>
      <c r="J106" s="567">
        <v>10</v>
      </c>
      <c r="K106" s="567">
        <v>4</v>
      </c>
      <c r="L106" s="567">
        <v>3</v>
      </c>
      <c r="M106" s="567">
        <v>7</v>
      </c>
      <c r="N106" s="567">
        <v>2</v>
      </c>
      <c r="O106" s="567">
        <v>1</v>
      </c>
      <c r="P106" s="567">
        <v>58</v>
      </c>
      <c r="Q106" s="569">
        <v>4.0693125289135365E-3</v>
      </c>
    </row>
    <row r="107" spans="2:17">
      <c r="B107" s="553">
        <v>101</v>
      </c>
      <c r="C107" s="553" t="s">
        <v>490</v>
      </c>
      <c r="D107" s="567">
        <v>8</v>
      </c>
      <c r="E107" s="567">
        <v>1</v>
      </c>
      <c r="F107" s="567">
        <v>5</v>
      </c>
      <c r="G107" s="567">
        <v>3</v>
      </c>
      <c r="H107" s="567">
        <v>1</v>
      </c>
      <c r="I107" s="567">
        <v>2</v>
      </c>
      <c r="J107" s="567">
        <v>3</v>
      </c>
      <c r="K107" s="567">
        <v>6</v>
      </c>
      <c r="L107" s="567">
        <v>4</v>
      </c>
      <c r="M107" s="567">
        <v>16</v>
      </c>
      <c r="N107" s="567">
        <v>6</v>
      </c>
      <c r="O107" s="567">
        <v>0</v>
      </c>
      <c r="P107" s="567">
        <v>55</v>
      </c>
      <c r="Q107" s="569">
        <v>3.9265296331621839E-3</v>
      </c>
    </row>
    <row r="108" spans="2:17">
      <c r="B108" s="553">
        <v>102</v>
      </c>
      <c r="C108" s="553" t="s">
        <v>491</v>
      </c>
      <c r="D108" s="567">
        <v>6</v>
      </c>
      <c r="E108" s="567">
        <v>1</v>
      </c>
      <c r="F108" s="567">
        <v>4</v>
      </c>
      <c r="G108" s="567">
        <v>4</v>
      </c>
      <c r="H108" s="567">
        <v>6</v>
      </c>
      <c r="I108" s="567">
        <v>8</v>
      </c>
      <c r="J108" s="567">
        <v>6</v>
      </c>
      <c r="K108" s="567">
        <v>5</v>
      </c>
      <c r="L108" s="567">
        <v>2</v>
      </c>
      <c r="M108" s="567">
        <v>2</v>
      </c>
      <c r="N108" s="567">
        <v>8</v>
      </c>
      <c r="O108" s="567">
        <v>2</v>
      </c>
      <c r="P108" s="567">
        <v>54</v>
      </c>
      <c r="Q108" s="569">
        <v>3.7123552895351563E-3</v>
      </c>
    </row>
    <row r="109" spans="2:17">
      <c r="B109" s="553">
        <v>103</v>
      </c>
      <c r="C109" s="553" t="s">
        <v>492</v>
      </c>
      <c r="D109" s="567">
        <v>5</v>
      </c>
      <c r="E109" s="567">
        <v>7</v>
      </c>
      <c r="F109" s="567">
        <v>2</v>
      </c>
      <c r="G109" s="567">
        <v>0</v>
      </c>
      <c r="H109" s="567">
        <v>4</v>
      </c>
      <c r="I109" s="567">
        <v>1</v>
      </c>
      <c r="J109" s="567">
        <v>1</v>
      </c>
      <c r="K109" s="567">
        <v>23</v>
      </c>
      <c r="L109" s="567">
        <v>4</v>
      </c>
      <c r="M109" s="567">
        <v>2</v>
      </c>
      <c r="N109" s="567">
        <v>1</v>
      </c>
      <c r="O109" s="567">
        <v>4</v>
      </c>
      <c r="P109" s="567">
        <v>54</v>
      </c>
      <c r="Q109" s="569">
        <v>3.5695723937838038E-3</v>
      </c>
    </row>
    <row r="110" spans="2:17">
      <c r="B110" s="553">
        <v>104</v>
      </c>
      <c r="C110" s="553" t="s">
        <v>493</v>
      </c>
      <c r="D110" s="567">
        <v>4</v>
      </c>
      <c r="E110" s="567">
        <v>0</v>
      </c>
      <c r="F110" s="567">
        <v>4</v>
      </c>
      <c r="G110" s="567">
        <v>4</v>
      </c>
      <c r="H110" s="567">
        <v>2</v>
      </c>
      <c r="I110" s="567">
        <v>7</v>
      </c>
      <c r="J110" s="567">
        <v>5</v>
      </c>
      <c r="K110" s="567">
        <v>8</v>
      </c>
      <c r="L110" s="567">
        <v>3</v>
      </c>
      <c r="M110" s="567">
        <v>5</v>
      </c>
      <c r="N110" s="567">
        <v>8</v>
      </c>
      <c r="O110" s="567">
        <v>6</v>
      </c>
      <c r="P110" s="567">
        <v>56</v>
      </c>
      <c r="Q110" s="569">
        <v>3.5695723937838038E-3</v>
      </c>
    </row>
    <row r="111" spans="2:17">
      <c r="B111" s="553">
        <v>105</v>
      </c>
      <c r="C111" s="553" t="s">
        <v>494</v>
      </c>
      <c r="D111" s="567">
        <v>1</v>
      </c>
      <c r="E111" s="567">
        <v>2</v>
      </c>
      <c r="F111" s="567">
        <v>4</v>
      </c>
      <c r="G111" s="567">
        <v>0</v>
      </c>
      <c r="H111" s="567">
        <v>4</v>
      </c>
      <c r="I111" s="567">
        <v>6</v>
      </c>
      <c r="J111" s="567">
        <v>2</v>
      </c>
      <c r="K111" s="567">
        <v>5</v>
      </c>
      <c r="L111" s="567">
        <v>8</v>
      </c>
      <c r="M111" s="567">
        <v>5</v>
      </c>
      <c r="N111" s="567">
        <v>12</v>
      </c>
      <c r="O111" s="567">
        <v>4</v>
      </c>
      <c r="P111" s="567">
        <v>53</v>
      </c>
      <c r="Q111" s="569">
        <v>3.4981809459081275E-3</v>
      </c>
    </row>
    <row r="112" spans="2:17">
      <c r="B112" s="553">
        <v>106</v>
      </c>
      <c r="C112" s="553" t="s">
        <v>495</v>
      </c>
      <c r="D112" s="567">
        <v>4</v>
      </c>
      <c r="E112" s="567">
        <v>2</v>
      </c>
      <c r="F112" s="567">
        <v>4</v>
      </c>
      <c r="G112" s="567">
        <v>5</v>
      </c>
      <c r="H112" s="567">
        <v>10</v>
      </c>
      <c r="I112" s="567">
        <v>3</v>
      </c>
      <c r="J112" s="567">
        <v>2</v>
      </c>
      <c r="K112" s="567">
        <v>6</v>
      </c>
      <c r="L112" s="567">
        <v>4</v>
      </c>
      <c r="M112" s="567">
        <v>6</v>
      </c>
      <c r="N112" s="567">
        <v>2</v>
      </c>
      <c r="O112" s="567">
        <v>8</v>
      </c>
      <c r="P112" s="567">
        <v>56</v>
      </c>
      <c r="Q112" s="569">
        <v>3.426789498032452E-3</v>
      </c>
    </row>
    <row r="113" spans="2:17">
      <c r="B113" s="553">
        <v>107</v>
      </c>
      <c r="C113" s="553" t="s">
        <v>496</v>
      </c>
      <c r="D113" s="567">
        <v>7</v>
      </c>
      <c r="E113" s="567">
        <v>6</v>
      </c>
      <c r="F113" s="567">
        <v>2</v>
      </c>
      <c r="G113" s="567">
        <v>4</v>
      </c>
      <c r="H113" s="567">
        <v>4</v>
      </c>
      <c r="I113" s="567">
        <v>2</v>
      </c>
      <c r="J113" s="567">
        <v>7</v>
      </c>
      <c r="K113" s="567">
        <v>5</v>
      </c>
      <c r="L113" s="567">
        <v>3</v>
      </c>
      <c r="M113" s="567">
        <v>6</v>
      </c>
      <c r="N113" s="567">
        <v>1</v>
      </c>
      <c r="O113" s="567">
        <v>6</v>
      </c>
      <c r="P113" s="567">
        <v>53</v>
      </c>
      <c r="Q113" s="569">
        <v>3.3553980501567758E-3</v>
      </c>
    </row>
    <row r="114" spans="2:17">
      <c r="B114" s="553">
        <v>108</v>
      </c>
      <c r="C114" s="553" t="s">
        <v>497</v>
      </c>
      <c r="D114" s="567">
        <v>1</v>
      </c>
      <c r="E114" s="567">
        <v>1</v>
      </c>
      <c r="F114" s="567">
        <v>0</v>
      </c>
      <c r="G114" s="567">
        <v>15</v>
      </c>
      <c r="H114" s="567">
        <v>5</v>
      </c>
      <c r="I114" s="567">
        <v>3</v>
      </c>
      <c r="J114" s="567">
        <v>9</v>
      </c>
      <c r="K114" s="567">
        <v>4</v>
      </c>
      <c r="L114" s="567">
        <v>2</v>
      </c>
      <c r="M114" s="567">
        <v>3</v>
      </c>
      <c r="N114" s="567">
        <v>4</v>
      </c>
      <c r="O114" s="567">
        <v>4</v>
      </c>
      <c r="P114" s="567">
        <v>51</v>
      </c>
      <c r="Q114" s="569">
        <v>3.3553980501567758E-3</v>
      </c>
    </row>
    <row r="115" spans="2:17">
      <c r="B115" s="553">
        <v>109</v>
      </c>
      <c r="C115" s="553" t="s">
        <v>498</v>
      </c>
      <c r="D115" s="567">
        <v>5</v>
      </c>
      <c r="E115" s="567">
        <v>5</v>
      </c>
      <c r="F115" s="567">
        <v>4</v>
      </c>
      <c r="G115" s="567">
        <v>4</v>
      </c>
      <c r="H115" s="567">
        <v>2</v>
      </c>
      <c r="I115" s="567">
        <v>8</v>
      </c>
      <c r="J115" s="567">
        <v>1</v>
      </c>
      <c r="K115" s="567">
        <v>1</v>
      </c>
      <c r="L115" s="567">
        <v>3</v>
      </c>
      <c r="M115" s="567">
        <v>7</v>
      </c>
      <c r="N115" s="567">
        <v>6</v>
      </c>
      <c r="O115" s="567">
        <v>2</v>
      </c>
      <c r="P115" s="567">
        <v>48</v>
      </c>
      <c r="Q115" s="569">
        <v>3.2840066022810995E-3</v>
      </c>
    </row>
    <row r="116" spans="2:17">
      <c r="B116" s="553">
        <v>110</v>
      </c>
      <c r="C116" s="553" t="s">
        <v>499</v>
      </c>
      <c r="D116" s="567">
        <v>0</v>
      </c>
      <c r="E116" s="567">
        <v>2</v>
      </c>
      <c r="F116" s="567">
        <v>0</v>
      </c>
      <c r="G116" s="567">
        <v>16</v>
      </c>
      <c r="H116" s="567">
        <v>5</v>
      </c>
      <c r="I116" s="567">
        <v>8</v>
      </c>
      <c r="J116" s="567">
        <v>1</v>
      </c>
      <c r="K116" s="567">
        <v>4</v>
      </c>
      <c r="L116" s="567">
        <v>0</v>
      </c>
      <c r="M116" s="567">
        <v>0</v>
      </c>
      <c r="N116" s="567">
        <v>8</v>
      </c>
      <c r="O116" s="567">
        <v>1</v>
      </c>
      <c r="P116" s="567">
        <v>45</v>
      </c>
      <c r="Q116" s="569">
        <v>3.1412237065297477E-3</v>
      </c>
    </row>
    <row r="117" spans="2:17">
      <c r="B117" s="553">
        <v>111</v>
      </c>
      <c r="C117" s="553" t="s">
        <v>500</v>
      </c>
      <c r="D117" s="567">
        <v>5</v>
      </c>
      <c r="E117" s="567">
        <v>9</v>
      </c>
      <c r="F117" s="567">
        <v>3</v>
      </c>
      <c r="G117" s="567">
        <v>3</v>
      </c>
      <c r="H117" s="567">
        <v>3</v>
      </c>
      <c r="I117" s="567">
        <v>5</v>
      </c>
      <c r="J117" s="567">
        <v>2</v>
      </c>
      <c r="K117" s="567">
        <v>2</v>
      </c>
      <c r="L117" s="567">
        <v>2</v>
      </c>
      <c r="M117" s="567">
        <v>4</v>
      </c>
      <c r="N117" s="567">
        <v>1</v>
      </c>
      <c r="O117" s="567">
        <v>5</v>
      </c>
      <c r="P117" s="567">
        <v>44</v>
      </c>
      <c r="Q117" s="569">
        <v>2.7842664671513667E-3</v>
      </c>
    </row>
    <row r="118" spans="2:17">
      <c r="B118" s="553">
        <v>112</v>
      </c>
      <c r="C118" s="553" t="s">
        <v>501</v>
      </c>
      <c r="D118" s="567">
        <v>3</v>
      </c>
      <c r="E118" s="567">
        <v>6</v>
      </c>
      <c r="F118" s="567">
        <v>9</v>
      </c>
      <c r="G118" s="567">
        <v>3</v>
      </c>
      <c r="H118" s="567">
        <v>1</v>
      </c>
      <c r="I118" s="567">
        <v>1</v>
      </c>
      <c r="J118" s="567">
        <v>3</v>
      </c>
      <c r="K118" s="567">
        <v>0</v>
      </c>
      <c r="L118" s="567">
        <v>0</v>
      </c>
      <c r="M118" s="567">
        <v>2</v>
      </c>
      <c r="N118" s="567">
        <v>3</v>
      </c>
      <c r="O118" s="567">
        <v>6</v>
      </c>
      <c r="P118" s="567">
        <v>37</v>
      </c>
      <c r="Q118" s="569">
        <v>2.2131348841459581E-3</v>
      </c>
    </row>
    <row r="119" spans="2:17">
      <c r="B119" s="553">
        <v>113</v>
      </c>
      <c r="C119" s="553" t="s">
        <v>502</v>
      </c>
      <c r="D119" s="567">
        <v>1</v>
      </c>
      <c r="E119" s="567">
        <v>0</v>
      </c>
      <c r="F119" s="567">
        <v>2</v>
      </c>
      <c r="G119" s="567">
        <v>2</v>
      </c>
      <c r="H119" s="567">
        <v>3</v>
      </c>
      <c r="I119" s="567">
        <v>1</v>
      </c>
      <c r="J119" s="567">
        <v>5</v>
      </c>
      <c r="K119" s="567">
        <v>4</v>
      </c>
      <c r="L119" s="567">
        <v>4</v>
      </c>
      <c r="M119" s="567">
        <v>1</v>
      </c>
      <c r="N119" s="567">
        <v>7</v>
      </c>
      <c r="O119" s="567">
        <v>2</v>
      </c>
      <c r="P119" s="567">
        <v>32</v>
      </c>
      <c r="Q119" s="569">
        <v>2.1417434362702823E-3</v>
      </c>
    </row>
    <row r="120" spans="2:17">
      <c r="B120" s="553">
        <v>114</v>
      </c>
      <c r="C120" s="553" t="s">
        <v>503</v>
      </c>
      <c r="D120" s="567">
        <v>3</v>
      </c>
      <c r="E120" s="567">
        <v>1</v>
      </c>
      <c r="F120" s="567">
        <v>2</v>
      </c>
      <c r="G120" s="567">
        <v>0</v>
      </c>
      <c r="H120" s="567">
        <v>1</v>
      </c>
      <c r="I120" s="567">
        <v>4</v>
      </c>
      <c r="J120" s="567">
        <v>6</v>
      </c>
      <c r="K120" s="567">
        <v>0</v>
      </c>
      <c r="L120" s="567">
        <v>7</v>
      </c>
      <c r="M120" s="567">
        <v>5</v>
      </c>
      <c r="N120" s="567">
        <v>0</v>
      </c>
      <c r="O120" s="567">
        <v>1</v>
      </c>
      <c r="P120" s="567">
        <v>30</v>
      </c>
      <c r="Q120" s="569">
        <v>2.070351988394606E-3</v>
      </c>
    </row>
    <row r="121" spans="2:17">
      <c r="B121" s="553">
        <v>115</v>
      </c>
      <c r="C121" s="553" t="s">
        <v>504</v>
      </c>
      <c r="D121" s="567">
        <v>9</v>
      </c>
      <c r="E121" s="567">
        <v>1</v>
      </c>
      <c r="F121" s="567">
        <v>1</v>
      </c>
      <c r="G121" s="567">
        <v>0</v>
      </c>
      <c r="H121" s="567">
        <v>6</v>
      </c>
      <c r="I121" s="567">
        <v>1</v>
      </c>
      <c r="J121" s="567">
        <v>4</v>
      </c>
      <c r="K121" s="567">
        <v>1</v>
      </c>
      <c r="L121" s="567">
        <v>2</v>
      </c>
      <c r="M121" s="567">
        <v>2</v>
      </c>
      <c r="N121" s="567">
        <v>2</v>
      </c>
      <c r="O121" s="567">
        <v>1</v>
      </c>
      <c r="P121" s="567">
        <v>30</v>
      </c>
      <c r="Q121" s="569">
        <v>2.070351988394606E-3</v>
      </c>
    </row>
    <row r="122" spans="2:17">
      <c r="B122" s="553">
        <v>116</v>
      </c>
      <c r="C122" s="553" t="s">
        <v>505</v>
      </c>
      <c r="D122" s="567">
        <v>0</v>
      </c>
      <c r="E122" s="567">
        <v>1</v>
      </c>
      <c r="F122" s="567">
        <v>4</v>
      </c>
      <c r="G122" s="567">
        <v>4</v>
      </c>
      <c r="H122" s="567">
        <v>3</v>
      </c>
      <c r="I122" s="567">
        <v>0</v>
      </c>
      <c r="J122" s="567">
        <v>1</v>
      </c>
      <c r="K122" s="567">
        <v>4</v>
      </c>
      <c r="L122" s="567">
        <v>6</v>
      </c>
      <c r="M122" s="567">
        <v>1</v>
      </c>
      <c r="N122" s="567">
        <v>4</v>
      </c>
      <c r="O122" s="567">
        <v>0</v>
      </c>
      <c r="P122" s="567">
        <v>28</v>
      </c>
      <c r="Q122" s="569">
        <v>1.9989605405189301E-3</v>
      </c>
    </row>
    <row r="123" spans="2:17">
      <c r="B123" s="553">
        <v>117</v>
      </c>
      <c r="C123" s="553" t="s">
        <v>506</v>
      </c>
      <c r="D123" s="567">
        <v>1</v>
      </c>
      <c r="E123" s="567">
        <v>1</v>
      </c>
      <c r="F123" s="567">
        <v>1</v>
      </c>
      <c r="G123" s="567">
        <v>8</v>
      </c>
      <c r="H123" s="567">
        <v>6</v>
      </c>
      <c r="I123" s="567">
        <v>0</v>
      </c>
      <c r="J123" s="567">
        <v>2</v>
      </c>
      <c r="K123" s="567">
        <v>4</v>
      </c>
      <c r="L123" s="567">
        <v>0</v>
      </c>
      <c r="M123" s="567">
        <v>4</v>
      </c>
      <c r="N123" s="567">
        <v>0</v>
      </c>
      <c r="O123" s="567">
        <v>5</v>
      </c>
      <c r="P123" s="567">
        <v>32</v>
      </c>
      <c r="Q123" s="569">
        <v>1.927569092643254E-3</v>
      </c>
    </row>
    <row r="124" spans="2:17">
      <c r="B124" s="553">
        <v>118</v>
      </c>
      <c r="C124" s="553" t="s">
        <v>507</v>
      </c>
      <c r="D124" s="567">
        <v>1</v>
      </c>
      <c r="E124" s="567">
        <v>2</v>
      </c>
      <c r="F124" s="567">
        <v>2</v>
      </c>
      <c r="G124" s="567">
        <v>2</v>
      </c>
      <c r="H124" s="567">
        <v>11</v>
      </c>
      <c r="I124" s="567">
        <v>1</v>
      </c>
      <c r="J124" s="567">
        <v>2</v>
      </c>
      <c r="K124" s="567">
        <v>2</v>
      </c>
      <c r="L124" s="567">
        <v>1</v>
      </c>
      <c r="M124" s="567">
        <v>1</v>
      </c>
      <c r="N124" s="567">
        <v>1</v>
      </c>
      <c r="O124" s="567">
        <v>2</v>
      </c>
      <c r="P124" s="567">
        <v>28</v>
      </c>
      <c r="Q124" s="569">
        <v>1.8561776447675782E-3</v>
      </c>
    </row>
    <row r="125" spans="2:17">
      <c r="B125" s="553">
        <v>119</v>
      </c>
      <c r="C125" s="553" t="s">
        <v>508</v>
      </c>
      <c r="D125" s="567">
        <v>1</v>
      </c>
      <c r="E125" s="567">
        <v>1</v>
      </c>
      <c r="F125" s="567">
        <v>2</v>
      </c>
      <c r="G125" s="567">
        <v>5</v>
      </c>
      <c r="H125" s="567">
        <v>5</v>
      </c>
      <c r="I125" s="567">
        <v>2</v>
      </c>
      <c r="J125" s="567">
        <v>4</v>
      </c>
      <c r="K125" s="567">
        <v>1</v>
      </c>
      <c r="L125" s="567">
        <v>3</v>
      </c>
      <c r="M125" s="567">
        <v>0</v>
      </c>
      <c r="N125" s="567">
        <v>2</v>
      </c>
      <c r="O125" s="567">
        <v>2</v>
      </c>
      <c r="P125" s="567">
        <v>28</v>
      </c>
      <c r="Q125" s="569">
        <v>1.8561776447675782E-3</v>
      </c>
    </row>
    <row r="126" spans="2:17">
      <c r="B126" s="553">
        <v>120</v>
      </c>
      <c r="C126" s="553" t="s">
        <v>509</v>
      </c>
      <c r="D126" s="567">
        <v>3</v>
      </c>
      <c r="E126" s="567">
        <v>6</v>
      </c>
      <c r="F126" s="567">
        <v>0</v>
      </c>
      <c r="G126" s="567">
        <v>4</v>
      </c>
      <c r="H126" s="567">
        <v>3</v>
      </c>
      <c r="I126" s="567">
        <v>1</v>
      </c>
      <c r="J126" s="567">
        <v>3</v>
      </c>
      <c r="K126" s="567">
        <v>1</v>
      </c>
      <c r="L126" s="567">
        <v>2</v>
      </c>
      <c r="M126" s="567">
        <v>0</v>
      </c>
      <c r="N126" s="567">
        <v>3</v>
      </c>
      <c r="O126" s="567">
        <v>10</v>
      </c>
      <c r="P126" s="567">
        <v>36</v>
      </c>
      <c r="Q126" s="569">
        <v>1.8561776447675782E-3</v>
      </c>
    </row>
    <row r="127" spans="2:17">
      <c r="B127" s="553">
        <v>121</v>
      </c>
      <c r="C127" s="553" t="s">
        <v>510</v>
      </c>
      <c r="D127" s="567">
        <v>3</v>
      </c>
      <c r="E127" s="567">
        <v>6</v>
      </c>
      <c r="F127" s="567">
        <v>0</v>
      </c>
      <c r="G127" s="567">
        <v>4</v>
      </c>
      <c r="H127" s="567">
        <v>3</v>
      </c>
      <c r="I127" s="567">
        <v>1</v>
      </c>
      <c r="J127" s="567">
        <v>3</v>
      </c>
      <c r="K127" s="567">
        <v>1</v>
      </c>
      <c r="L127" s="567">
        <v>2</v>
      </c>
      <c r="M127" s="567">
        <v>0</v>
      </c>
      <c r="N127" s="567">
        <v>3</v>
      </c>
      <c r="O127" s="567">
        <v>10</v>
      </c>
      <c r="P127" s="567">
        <v>36</v>
      </c>
      <c r="Q127" s="569">
        <v>1.8561776447675782E-3</v>
      </c>
    </row>
    <row r="128" spans="2:17">
      <c r="B128" s="553">
        <v>122</v>
      </c>
      <c r="C128" s="553" t="s">
        <v>511</v>
      </c>
      <c r="D128" s="567">
        <v>1</v>
      </c>
      <c r="E128" s="567">
        <v>4</v>
      </c>
      <c r="F128" s="567">
        <v>0</v>
      </c>
      <c r="G128" s="567">
        <v>1</v>
      </c>
      <c r="H128" s="567">
        <v>6</v>
      </c>
      <c r="I128" s="567">
        <v>2</v>
      </c>
      <c r="J128" s="567">
        <v>3</v>
      </c>
      <c r="K128" s="567">
        <v>1</v>
      </c>
      <c r="L128" s="567">
        <v>1</v>
      </c>
      <c r="M128" s="567">
        <v>4</v>
      </c>
      <c r="N128" s="567">
        <v>3</v>
      </c>
      <c r="O128" s="567">
        <v>3</v>
      </c>
      <c r="P128" s="567">
        <v>29</v>
      </c>
      <c r="Q128" s="569">
        <v>1.8561776447675782E-3</v>
      </c>
    </row>
    <row r="129" spans="2:17">
      <c r="B129" s="553">
        <v>123</v>
      </c>
      <c r="C129" s="553" t="s">
        <v>512</v>
      </c>
      <c r="D129" s="567">
        <v>4</v>
      </c>
      <c r="E129" s="567">
        <v>2</v>
      </c>
      <c r="F129" s="567">
        <v>1</v>
      </c>
      <c r="G129" s="567">
        <v>2</v>
      </c>
      <c r="H129" s="567">
        <v>2</v>
      </c>
      <c r="I129" s="567">
        <v>2</v>
      </c>
      <c r="J129" s="567">
        <v>3</v>
      </c>
      <c r="K129" s="567">
        <v>1</v>
      </c>
      <c r="L129" s="567">
        <v>1</v>
      </c>
      <c r="M129" s="567">
        <v>2</v>
      </c>
      <c r="N129" s="567">
        <v>6</v>
      </c>
      <c r="O129" s="567">
        <v>2</v>
      </c>
      <c r="P129" s="567">
        <v>28</v>
      </c>
      <c r="Q129" s="569">
        <v>1.8561776447675782E-3</v>
      </c>
    </row>
    <row r="130" spans="2:17">
      <c r="B130" s="553">
        <v>124</v>
      </c>
      <c r="C130" s="553" t="s">
        <v>513</v>
      </c>
      <c r="D130" s="567">
        <v>0</v>
      </c>
      <c r="E130" s="567">
        <v>2</v>
      </c>
      <c r="F130" s="567">
        <v>2</v>
      </c>
      <c r="G130" s="567">
        <v>1</v>
      </c>
      <c r="H130" s="567">
        <v>7</v>
      </c>
      <c r="I130" s="567">
        <v>3</v>
      </c>
      <c r="J130" s="567">
        <v>2</v>
      </c>
      <c r="K130" s="567">
        <v>4</v>
      </c>
      <c r="L130" s="567">
        <v>0</v>
      </c>
      <c r="M130" s="567">
        <v>1</v>
      </c>
      <c r="N130" s="567">
        <v>3</v>
      </c>
      <c r="O130" s="567">
        <v>4</v>
      </c>
      <c r="P130" s="567">
        <v>29</v>
      </c>
      <c r="Q130" s="569">
        <v>1.7847861968919019E-3</v>
      </c>
    </row>
    <row r="131" spans="2:17">
      <c r="B131" s="553">
        <v>125</v>
      </c>
      <c r="C131" s="553" t="s">
        <v>514</v>
      </c>
      <c r="D131" s="567">
        <v>5</v>
      </c>
      <c r="E131" s="567">
        <v>0</v>
      </c>
      <c r="F131" s="567">
        <v>0</v>
      </c>
      <c r="G131" s="567">
        <v>0</v>
      </c>
      <c r="H131" s="567">
        <v>0</v>
      </c>
      <c r="I131" s="567">
        <v>0</v>
      </c>
      <c r="J131" s="567">
        <v>5</v>
      </c>
      <c r="K131" s="567">
        <v>6</v>
      </c>
      <c r="L131" s="567">
        <v>1</v>
      </c>
      <c r="M131" s="567">
        <v>4</v>
      </c>
      <c r="N131" s="567">
        <v>4</v>
      </c>
      <c r="O131" s="567">
        <v>0</v>
      </c>
      <c r="P131" s="567">
        <v>25</v>
      </c>
      <c r="Q131" s="569">
        <v>1.7847861968919019E-3</v>
      </c>
    </row>
    <row r="132" spans="2:17">
      <c r="B132" s="553">
        <v>126</v>
      </c>
      <c r="C132" s="553" t="s">
        <v>515</v>
      </c>
      <c r="D132" s="567">
        <v>1</v>
      </c>
      <c r="E132" s="567">
        <v>2</v>
      </c>
      <c r="F132" s="567">
        <v>5</v>
      </c>
      <c r="G132" s="567">
        <v>5</v>
      </c>
      <c r="H132" s="567">
        <v>0</v>
      </c>
      <c r="I132" s="567">
        <v>0</v>
      </c>
      <c r="J132" s="567">
        <v>2</v>
      </c>
      <c r="K132" s="567">
        <v>0</v>
      </c>
      <c r="L132" s="567">
        <v>0</v>
      </c>
      <c r="M132" s="567">
        <v>6</v>
      </c>
      <c r="N132" s="567">
        <v>4</v>
      </c>
      <c r="O132" s="567">
        <v>3</v>
      </c>
      <c r="P132" s="567">
        <v>28</v>
      </c>
      <c r="Q132" s="569">
        <v>1.7847861968919019E-3</v>
      </c>
    </row>
    <row r="133" spans="2:17">
      <c r="B133" s="553">
        <v>127</v>
      </c>
      <c r="C133" s="553" t="s">
        <v>516</v>
      </c>
      <c r="D133" s="567"/>
      <c r="E133" s="567"/>
      <c r="F133" s="567"/>
      <c r="G133" s="567"/>
      <c r="H133" s="567"/>
      <c r="I133" s="567"/>
      <c r="J133" s="567"/>
      <c r="K133" s="567"/>
      <c r="L133" s="567">
        <v>5</v>
      </c>
      <c r="M133" s="567">
        <v>7</v>
      </c>
      <c r="N133" s="567">
        <v>13</v>
      </c>
      <c r="O133" s="567">
        <v>6</v>
      </c>
      <c r="P133" s="567">
        <v>31</v>
      </c>
      <c r="Q133" s="569">
        <v>1.7847861968919019E-3</v>
      </c>
    </row>
    <row r="134" spans="2:17">
      <c r="B134" s="553">
        <v>128</v>
      </c>
      <c r="C134" s="553" t="s">
        <v>517</v>
      </c>
      <c r="D134" s="567">
        <v>2</v>
      </c>
      <c r="E134" s="567">
        <v>2</v>
      </c>
      <c r="F134" s="567">
        <v>2</v>
      </c>
      <c r="G134" s="567">
        <v>3</v>
      </c>
      <c r="H134" s="567">
        <v>3</v>
      </c>
      <c r="I134" s="567">
        <v>0</v>
      </c>
      <c r="J134" s="567">
        <v>3</v>
      </c>
      <c r="K134" s="567">
        <v>3</v>
      </c>
      <c r="L134" s="567">
        <v>3</v>
      </c>
      <c r="M134" s="567">
        <v>1</v>
      </c>
      <c r="N134" s="567">
        <v>2</v>
      </c>
      <c r="O134" s="567">
        <v>2</v>
      </c>
      <c r="P134" s="567">
        <v>26</v>
      </c>
      <c r="Q134" s="569">
        <v>1.713394749016226E-3</v>
      </c>
    </row>
    <row r="135" spans="2:17">
      <c r="B135" s="553">
        <v>129</v>
      </c>
      <c r="C135" s="553" t="s">
        <v>518</v>
      </c>
      <c r="D135" s="567">
        <v>0</v>
      </c>
      <c r="E135" s="567">
        <v>1</v>
      </c>
      <c r="F135" s="567">
        <v>4</v>
      </c>
      <c r="G135" s="567">
        <v>1</v>
      </c>
      <c r="H135" s="567">
        <v>5</v>
      </c>
      <c r="I135" s="567">
        <v>1</v>
      </c>
      <c r="J135" s="567">
        <v>3</v>
      </c>
      <c r="K135" s="567">
        <v>2</v>
      </c>
      <c r="L135" s="567">
        <v>0</v>
      </c>
      <c r="M135" s="567">
        <v>2</v>
      </c>
      <c r="N135" s="567">
        <v>5</v>
      </c>
      <c r="O135" s="567">
        <v>0</v>
      </c>
      <c r="P135" s="567">
        <v>24</v>
      </c>
      <c r="Q135" s="569">
        <v>1.713394749016226E-3</v>
      </c>
    </row>
    <row r="136" spans="2:17">
      <c r="B136" s="553">
        <v>130</v>
      </c>
      <c r="C136" s="553" t="s">
        <v>519</v>
      </c>
      <c r="D136" s="567">
        <v>0</v>
      </c>
      <c r="E136" s="567">
        <v>2</v>
      </c>
      <c r="F136" s="567">
        <v>2</v>
      </c>
      <c r="G136" s="567">
        <v>3</v>
      </c>
      <c r="H136" s="567">
        <v>7</v>
      </c>
      <c r="I136" s="567">
        <v>0</v>
      </c>
      <c r="J136" s="567">
        <v>3</v>
      </c>
      <c r="K136" s="567">
        <v>1</v>
      </c>
      <c r="L136" s="567">
        <v>4</v>
      </c>
      <c r="M136" s="567">
        <v>1</v>
      </c>
      <c r="N136" s="567">
        <v>0</v>
      </c>
      <c r="O136" s="567">
        <v>0</v>
      </c>
      <c r="P136" s="567">
        <v>23</v>
      </c>
      <c r="Q136" s="569">
        <v>1.6420033011405497E-3</v>
      </c>
    </row>
    <row r="137" spans="2:17">
      <c r="B137" s="553">
        <v>131</v>
      </c>
      <c r="C137" s="553" t="s">
        <v>520</v>
      </c>
      <c r="D137" s="567">
        <v>4</v>
      </c>
      <c r="E137" s="567">
        <v>2</v>
      </c>
      <c r="F137" s="567">
        <v>5</v>
      </c>
      <c r="G137" s="567">
        <v>2</v>
      </c>
      <c r="H137" s="567">
        <v>0</v>
      </c>
      <c r="I137" s="567">
        <v>1</v>
      </c>
      <c r="J137" s="567">
        <v>2</v>
      </c>
      <c r="K137" s="567">
        <v>5</v>
      </c>
      <c r="L137" s="567">
        <v>0</v>
      </c>
      <c r="M137" s="567">
        <v>0</v>
      </c>
      <c r="N137" s="567">
        <v>2</v>
      </c>
      <c r="O137" s="567">
        <v>1</v>
      </c>
      <c r="P137" s="567">
        <v>24</v>
      </c>
      <c r="Q137" s="569">
        <v>1.6420033011405497E-3</v>
      </c>
    </row>
    <row r="138" spans="2:17">
      <c r="B138" s="553">
        <v>132</v>
      </c>
      <c r="C138" s="553" t="s">
        <v>521</v>
      </c>
      <c r="D138" s="567">
        <v>1</v>
      </c>
      <c r="E138" s="567">
        <v>2</v>
      </c>
      <c r="F138" s="567">
        <v>4</v>
      </c>
      <c r="G138" s="567">
        <v>2</v>
      </c>
      <c r="H138" s="567">
        <v>2</v>
      </c>
      <c r="I138" s="567">
        <v>0</v>
      </c>
      <c r="J138" s="567">
        <v>1</v>
      </c>
      <c r="K138" s="567">
        <v>0</v>
      </c>
      <c r="L138" s="567">
        <v>3</v>
      </c>
      <c r="M138" s="567">
        <v>4</v>
      </c>
      <c r="N138" s="567">
        <v>3</v>
      </c>
      <c r="O138" s="567">
        <v>2</v>
      </c>
      <c r="P138" s="567">
        <v>24</v>
      </c>
      <c r="Q138" s="569">
        <v>1.5706118532648739E-3</v>
      </c>
    </row>
    <row r="139" spans="2:17">
      <c r="B139" s="553">
        <v>133</v>
      </c>
      <c r="C139" s="553" t="s">
        <v>522</v>
      </c>
      <c r="D139" s="567">
        <v>0</v>
      </c>
      <c r="E139" s="567">
        <v>0</v>
      </c>
      <c r="F139" s="567">
        <v>2</v>
      </c>
      <c r="G139" s="567">
        <v>0</v>
      </c>
      <c r="H139" s="567">
        <v>3</v>
      </c>
      <c r="I139" s="567">
        <v>2</v>
      </c>
      <c r="J139" s="567">
        <v>10</v>
      </c>
      <c r="K139" s="567">
        <v>0</v>
      </c>
      <c r="L139" s="567">
        <v>1</v>
      </c>
      <c r="M139" s="567">
        <v>2</v>
      </c>
      <c r="N139" s="567">
        <v>0</v>
      </c>
      <c r="O139" s="567">
        <v>3</v>
      </c>
      <c r="P139" s="567">
        <v>23</v>
      </c>
      <c r="Q139" s="569">
        <v>1.4278289575135215E-3</v>
      </c>
    </row>
    <row r="140" spans="2:17">
      <c r="B140" s="553">
        <v>134</v>
      </c>
      <c r="C140" s="553" t="s">
        <v>523</v>
      </c>
      <c r="D140" s="567">
        <v>0</v>
      </c>
      <c r="E140" s="567">
        <v>2</v>
      </c>
      <c r="F140" s="567">
        <v>1</v>
      </c>
      <c r="G140" s="567">
        <v>2</v>
      </c>
      <c r="H140" s="567">
        <v>4</v>
      </c>
      <c r="I140" s="567">
        <v>0</v>
      </c>
      <c r="J140" s="567">
        <v>3</v>
      </c>
      <c r="K140" s="567">
        <v>1</v>
      </c>
      <c r="L140" s="567">
        <v>1</v>
      </c>
      <c r="M140" s="567">
        <v>6</v>
      </c>
      <c r="N140" s="567">
        <v>0</v>
      </c>
      <c r="O140" s="567">
        <v>2</v>
      </c>
      <c r="P140" s="567">
        <v>22</v>
      </c>
      <c r="Q140" s="569">
        <v>1.4278289575135215E-3</v>
      </c>
    </row>
    <row r="141" spans="2:17">
      <c r="B141" s="553">
        <v>135</v>
      </c>
      <c r="C141" s="553" t="s">
        <v>524</v>
      </c>
      <c r="D141" s="567">
        <v>0</v>
      </c>
      <c r="E141" s="567">
        <v>3</v>
      </c>
      <c r="F141" s="567">
        <v>3</v>
      </c>
      <c r="G141" s="567">
        <v>0</v>
      </c>
      <c r="H141" s="567">
        <v>1</v>
      </c>
      <c r="I141" s="567">
        <v>2</v>
      </c>
      <c r="J141" s="567">
        <v>0</v>
      </c>
      <c r="K141" s="567">
        <v>4</v>
      </c>
      <c r="L141" s="567">
        <v>2</v>
      </c>
      <c r="M141" s="567">
        <v>0</v>
      </c>
      <c r="N141" s="567">
        <v>5</v>
      </c>
      <c r="O141" s="567">
        <v>0</v>
      </c>
      <c r="P141" s="567">
        <v>20</v>
      </c>
      <c r="Q141" s="569">
        <v>1.4278289575135215E-3</v>
      </c>
    </row>
    <row r="142" spans="2:17">
      <c r="B142" s="553">
        <v>136</v>
      </c>
      <c r="C142" s="553" t="s">
        <v>525</v>
      </c>
      <c r="D142" s="567">
        <v>3</v>
      </c>
      <c r="E142" s="567">
        <v>0</v>
      </c>
      <c r="F142" s="567">
        <v>1</v>
      </c>
      <c r="G142" s="567">
        <v>1</v>
      </c>
      <c r="H142" s="567">
        <v>3</v>
      </c>
      <c r="I142" s="567">
        <v>4</v>
      </c>
      <c r="J142" s="567">
        <v>1</v>
      </c>
      <c r="K142" s="567">
        <v>1</v>
      </c>
      <c r="L142" s="567">
        <v>0</v>
      </c>
      <c r="M142" s="567">
        <v>0</v>
      </c>
      <c r="N142" s="567">
        <v>5</v>
      </c>
      <c r="O142" s="567">
        <v>5</v>
      </c>
      <c r="P142" s="567">
        <v>24</v>
      </c>
      <c r="Q142" s="569">
        <v>1.3564375096378454E-3</v>
      </c>
    </row>
    <row r="143" spans="2:17">
      <c r="B143" s="553">
        <v>137</v>
      </c>
      <c r="C143" s="553" t="s">
        <v>526</v>
      </c>
      <c r="D143" s="567">
        <v>6</v>
      </c>
      <c r="E143" s="567">
        <v>5</v>
      </c>
      <c r="F143" s="567">
        <v>2</v>
      </c>
      <c r="G143" s="567">
        <v>0</v>
      </c>
      <c r="H143" s="567">
        <v>0</v>
      </c>
      <c r="I143" s="567">
        <v>0</v>
      </c>
      <c r="J143" s="567">
        <v>0</v>
      </c>
      <c r="K143" s="567">
        <v>2</v>
      </c>
      <c r="L143" s="567">
        <v>0</v>
      </c>
      <c r="M143" s="567">
        <v>2</v>
      </c>
      <c r="N143" s="567">
        <v>1</v>
      </c>
      <c r="O143" s="567">
        <v>3</v>
      </c>
      <c r="P143" s="567">
        <v>21</v>
      </c>
      <c r="Q143" s="569">
        <v>1.2850460617621694E-3</v>
      </c>
    </row>
    <row r="144" spans="2:17">
      <c r="B144" s="553">
        <v>138</v>
      </c>
      <c r="C144" s="553" t="s">
        <v>527</v>
      </c>
      <c r="D144" s="567">
        <v>1</v>
      </c>
      <c r="E144" s="567">
        <v>0</v>
      </c>
      <c r="F144" s="567">
        <v>0</v>
      </c>
      <c r="G144" s="567">
        <v>3</v>
      </c>
      <c r="H144" s="567">
        <v>0</v>
      </c>
      <c r="I144" s="567">
        <v>0</v>
      </c>
      <c r="J144" s="567">
        <v>0</v>
      </c>
      <c r="K144" s="567">
        <v>5</v>
      </c>
      <c r="L144" s="567">
        <v>1</v>
      </c>
      <c r="M144" s="567">
        <v>0</v>
      </c>
      <c r="N144" s="567">
        <v>7</v>
      </c>
      <c r="O144" s="567">
        <v>5</v>
      </c>
      <c r="P144" s="567">
        <v>22</v>
      </c>
      <c r="Q144" s="569">
        <v>1.2136546138864933E-3</v>
      </c>
    </row>
    <row r="145" spans="2:17">
      <c r="B145" s="553">
        <v>139</v>
      </c>
      <c r="C145" s="553" t="s">
        <v>528</v>
      </c>
      <c r="D145" s="567">
        <v>0</v>
      </c>
      <c r="E145" s="567">
        <v>2</v>
      </c>
      <c r="F145" s="567">
        <v>0</v>
      </c>
      <c r="G145" s="567">
        <v>0</v>
      </c>
      <c r="H145" s="567">
        <v>3</v>
      </c>
      <c r="I145" s="567">
        <v>0</v>
      </c>
      <c r="J145" s="567">
        <v>0</v>
      </c>
      <c r="K145" s="567">
        <v>3</v>
      </c>
      <c r="L145" s="567">
        <v>1</v>
      </c>
      <c r="M145" s="567">
        <v>1</v>
      </c>
      <c r="N145" s="567">
        <v>4</v>
      </c>
      <c r="O145" s="567">
        <v>0</v>
      </c>
      <c r="P145" s="567">
        <v>14</v>
      </c>
      <c r="Q145" s="569">
        <v>9.9948027025946505E-4</v>
      </c>
    </row>
    <row r="146" spans="2:17">
      <c r="B146" s="553">
        <v>140</v>
      </c>
      <c r="C146" s="553" t="s">
        <v>529</v>
      </c>
      <c r="D146" s="567">
        <v>0</v>
      </c>
      <c r="E146" s="567">
        <v>0</v>
      </c>
      <c r="F146" s="567">
        <v>0</v>
      </c>
      <c r="G146" s="567">
        <v>0</v>
      </c>
      <c r="H146" s="567">
        <v>2</v>
      </c>
      <c r="I146" s="567">
        <v>3</v>
      </c>
      <c r="J146" s="567">
        <v>0</v>
      </c>
      <c r="K146" s="567">
        <v>0</v>
      </c>
      <c r="L146" s="567">
        <v>0</v>
      </c>
      <c r="M146" s="567">
        <v>1</v>
      </c>
      <c r="N146" s="567">
        <v>8</v>
      </c>
      <c r="O146" s="567">
        <v>4</v>
      </c>
      <c r="P146" s="567">
        <v>18</v>
      </c>
      <c r="Q146" s="569">
        <v>9.9948027025946505E-4</v>
      </c>
    </row>
    <row r="147" spans="2:17">
      <c r="B147" s="553">
        <v>141</v>
      </c>
      <c r="C147" s="553" t="s">
        <v>530</v>
      </c>
      <c r="D147" s="567">
        <v>1</v>
      </c>
      <c r="E147" s="567">
        <v>0</v>
      </c>
      <c r="F147" s="567">
        <v>0</v>
      </c>
      <c r="G147" s="567">
        <v>3</v>
      </c>
      <c r="H147" s="567">
        <v>3</v>
      </c>
      <c r="I147" s="567">
        <v>0</v>
      </c>
      <c r="J147" s="567">
        <v>0</v>
      </c>
      <c r="K147" s="567">
        <v>1</v>
      </c>
      <c r="L147" s="567">
        <v>2</v>
      </c>
      <c r="M147" s="567">
        <v>3</v>
      </c>
      <c r="N147" s="567">
        <v>0</v>
      </c>
      <c r="O147" s="567">
        <v>1</v>
      </c>
      <c r="P147" s="567">
        <v>14</v>
      </c>
      <c r="Q147" s="569">
        <v>9.2808882238378909E-4</v>
      </c>
    </row>
    <row r="148" spans="2:17">
      <c r="B148" s="553">
        <v>142</v>
      </c>
      <c r="C148" s="553" t="s">
        <v>531</v>
      </c>
      <c r="D148" s="567">
        <v>4</v>
      </c>
      <c r="E148" s="567">
        <v>1</v>
      </c>
      <c r="F148" s="567">
        <v>2</v>
      </c>
      <c r="G148" s="567">
        <v>1</v>
      </c>
      <c r="H148" s="567">
        <v>0</v>
      </c>
      <c r="I148" s="567">
        <v>0</v>
      </c>
      <c r="J148" s="567">
        <v>0</v>
      </c>
      <c r="K148" s="567">
        <v>2</v>
      </c>
      <c r="L148" s="567">
        <v>2</v>
      </c>
      <c r="M148" s="567">
        <v>0</v>
      </c>
      <c r="N148" s="567">
        <v>1</v>
      </c>
      <c r="O148" s="567">
        <v>2</v>
      </c>
      <c r="P148" s="567">
        <v>15</v>
      </c>
      <c r="Q148" s="569">
        <v>9.2808882238378909E-4</v>
      </c>
    </row>
    <row r="149" spans="2:17">
      <c r="B149" s="553">
        <v>143</v>
      </c>
      <c r="C149" s="553" t="s">
        <v>532</v>
      </c>
      <c r="D149" s="567">
        <v>3</v>
      </c>
      <c r="E149" s="567">
        <v>2</v>
      </c>
      <c r="F149" s="567">
        <v>2</v>
      </c>
      <c r="G149" s="567">
        <v>1</v>
      </c>
      <c r="H149" s="567">
        <v>0</v>
      </c>
      <c r="I149" s="567">
        <v>0</v>
      </c>
      <c r="J149" s="567">
        <v>1</v>
      </c>
      <c r="K149" s="567">
        <v>1</v>
      </c>
      <c r="L149" s="567">
        <v>2</v>
      </c>
      <c r="M149" s="567">
        <v>0</v>
      </c>
      <c r="N149" s="567">
        <v>0</v>
      </c>
      <c r="O149" s="567">
        <v>2</v>
      </c>
      <c r="P149" s="567">
        <v>14</v>
      </c>
      <c r="Q149" s="569">
        <v>8.5669737450811301E-4</v>
      </c>
    </row>
    <row r="150" spans="2:17">
      <c r="B150" s="553">
        <v>144</v>
      </c>
      <c r="C150" s="553" t="s">
        <v>533</v>
      </c>
      <c r="D150" s="567">
        <v>1</v>
      </c>
      <c r="E150" s="567">
        <v>0</v>
      </c>
      <c r="F150" s="567">
        <v>1</v>
      </c>
      <c r="G150" s="567">
        <v>1</v>
      </c>
      <c r="H150" s="567">
        <v>3</v>
      </c>
      <c r="I150" s="567">
        <v>1</v>
      </c>
      <c r="J150" s="567">
        <v>3</v>
      </c>
      <c r="K150" s="567">
        <v>0</v>
      </c>
      <c r="L150" s="567">
        <v>1</v>
      </c>
      <c r="M150" s="567">
        <v>0</v>
      </c>
      <c r="N150" s="567">
        <v>1</v>
      </c>
      <c r="O150" s="567">
        <v>0</v>
      </c>
      <c r="P150" s="567">
        <v>12</v>
      </c>
      <c r="Q150" s="569">
        <v>8.5669737450811301E-4</v>
      </c>
    </row>
    <row r="151" spans="2:17">
      <c r="B151" s="553">
        <v>145</v>
      </c>
      <c r="C151" s="553" t="s">
        <v>534</v>
      </c>
      <c r="D151" s="567">
        <v>1</v>
      </c>
      <c r="E151" s="567">
        <v>1</v>
      </c>
      <c r="F151" s="567">
        <v>1</v>
      </c>
      <c r="G151" s="567">
        <v>0</v>
      </c>
      <c r="H151" s="567">
        <v>1</v>
      </c>
      <c r="I151" s="567">
        <v>1</v>
      </c>
      <c r="J151" s="567">
        <v>0</v>
      </c>
      <c r="K151" s="567">
        <v>1</v>
      </c>
      <c r="L151" s="567">
        <v>5</v>
      </c>
      <c r="M151" s="567">
        <v>0</v>
      </c>
      <c r="N151" s="567">
        <v>1</v>
      </c>
      <c r="O151" s="567">
        <v>0</v>
      </c>
      <c r="P151" s="567">
        <v>12</v>
      </c>
      <c r="Q151" s="569">
        <v>8.5669737450811301E-4</v>
      </c>
    </row>
    <row r="152" spans="2:17">
      <c r="B152" s="553">
        <v>146</v>
      </c>
      <c r="C152" s="553" t="s">
        <v>535</v>
      </c>
      <c r="D152" s="567">
        <v>1</v>
      </c>
      <c r="E152" s="567">
        <v>0</v>
      </c>
      <c r="F152" s="567">
        <v>1</v>
      </c>
      <c r="G152" s="567">
        <v>0</v>
      </c>
      <c r="H152" s="567">
        <v>1</v>
      </c>
      <c r="I152" s="567">
        <v>1</v>
      </c>
      <c r="J152" s="567">
        <v>0</v>
      </c>
      <c r="K152" s="567">
        <v>0</v>
      </c>
      <c r="L152" s="567">
        <v>6</v>
      </c>
      <c r="M152" s="567">
        <v>1</v>
      </c>
      <c r="N152" s="567">
        <v>1</v>
      </c>
      <c r="O152" s="567">
        <v>0</v>
      </c>
      <c r="P152" s="567">
        <v>12</v>
      </c>
      <c r="Q152" s="569">
        <v>8.5669737450811301E-4</v>
      </c>
    </row>
    <row r="153" spans="2:17">
      <c r="B153" s="553">
        <v>147</v>
      </c>
      <c r="C153" s="553" t="s">
        <v>536</v>
      </c>
      <c r="D153" s="567">
        <v>0</v>
      </c>
      <c r="E153" s="567">
        <v>2</v>
      </c>
      <c r="F153" s="567">
        <v>0</v>
      </c>
      <c r="G153" s="567">
        <v>1</v>
      </c>
      <c r="H153" s="567">
        <v>5</v>
      </c>
      <c r="I153" s="567">
        <v>1</v>
      </c>
      <c r="J153" s="567">
        <v>0</v>
      </c>
      <c r="K153" s="567">
        <v>0</v>
      </c>
      <c r="L153" s="567">
        <v>0</v>
      </c>
      <c r="M153" s="567">
        <v>2</v>
      </c>
      <c r="N153" s="567">
        <v>1</v>
      </c>
      <c r="O153" s="567">
        <v>0</v>
      </c>
      <c r="P153" s="567">
        <v>12</v>
      </c>
      <c r="Q153" s="569">
        <v>8.5669737450811301E-4</v>
      </c>
    </row>
    <row r="154" spans="2:17">
      <c r="B154" s="553">
        <v>148</v>
      </c>
      <c r="C154" s="553" t="s">
        <v>537</v>
      </c>
      <c r="D154" s="567">
        <v>0</v>
      </c>
      <c r="E154" s="567">
        <v>0</v>
      </c>
      <c r="F154" s="567">
        <v>0</v>
      </c>
      <c r="G154" s="567">
        <v>5</v>
      </c>
      <c r="H154" s="567">
        <v>1</v>
      </c>
      <c r="I154" s="567">
        <v>1</v>
      </c>
      <c r="J154" s="567">
        <v>1</v>
      </c>
      <c r="K154" s="567">
        <v>0</v>
      </c>
      <c r="L154" s="567">
        <v>0</v>
      </c>
      <c r="M154" s="567">
        <v>3</v>
      </c>
      <c r="N154" s="567">
        <v>1</v>
      </c>
      <c r="O154" s="567">
        <v>0</v>
      </c>
      <c r="P154" s="567">
        <v>12</v>
      </c>
      <c r="Q154" s="569">
        <v>8.5669737450811301E-4</v>
      </c>
    </row>
    <row r="155" spans="2:17">
      <c r="B155" s="553">
        <v>149</v>
      </c>
      <c r="C155" s="553" t="s">
        <v>538</v>
      </c>
      <c r="D155" s="567">
        <v>2</v>
      </c>
      <c r="E155" s="567">
        <v>0</v>
      </c>
      <c r="F155" s="567">
        <v>0</v>
      </c>
      <c r="G155" s="567">
        <v>2</v>
      </c>
      <c r="H155" s="567">
        <v>1</v>
      </c>
      <c r="I155" s="567">
        <v>0</v>
      </c>
      <c r="J155" s="567">
        <v>0</v>
      </c>
      <c r="K155" s="567">
        <v>5</v>
      </c>
      <c r="L155" s="567">
        <v>1</v>
      </c>
      <c r="M155" s="567">
        <v>0</v>
      </c>
      <c r="N155" s="567">
        <v>0</v>
      </c>
      <c r="O155" s="567">
        <v>0</v>
      </c>
      <c r="P155" s="567">
        <v>11</v>
      </c>
      <c r="Q155" s="569">
        <v>7.8530592663243694E-4</v>
      </c>
    </row>
    <row r="156" spans="2:17">
      <c r="B156" s="553">
        <v>150</v>
      </c>
      <c r="C156" s="553" t="s">
        <v>539</v>
      </c>
      <c r="D156" s="567">
        <v>0</v>
      </c>
      <c r="E156" s="567">
        <v>0</v>
      </c>
      <c r="F156" s="567">
        <v>0</v>
      </c>
      <c r="G156" s="567">
        <v>2</v>
      </c>
      <c r="H156" s="567">
        <v>2</v>
      </c>
      <c r="I156" s="567">
        <v>0</v>
      </c>
      <c r="J156" s="567">
        <v>2</v>
      </c>
      <c r="K156" s="567">
        <v>0</v>
      </c>
      <c r="L156" s="567">
        <v>1</v>
      </c>
      <c r="M156" s="567">
        <v>3</v>
      </c>
      <c r="N156" s="567">
        <v>1</v>
      </c>
      <c r="O156" s="567">
        <v>0</v>
      </c>
      <c r="P156" s="567">
        <v>11</v>
      </c>
      <c r="Q156" s="569">
        <v>7.8530592663243694E-4</v>
      </c>
    </row>
    <row r="157" spans="2:17">
      <c r="B157" s="553">
        <v>151</v>
      </c>
      <c r="C157" s="553" t="s">
        <v>540</v>
      </c>
      <c r="D157" s="567">
        <v>0</v>
      </c>
      <c r="E157" s="567">
        <v>1</v>
      </c>
      <c r="F157" s="567">
        <v>2</v>
      </c>
      <c r="G157" s="567">
        <v>0</v>
      </c>
      <c r="H157" s="567">
        <v>0</v>
      </c>
      <c r="I157" s="567">
        <v>1</v>
      </c>
      <c r="J157" s="567">
        <v>2</v>
      </c>
      <c r="K157" s="567">
        <v>2</v>
      </c>
      <c r="L157" s="567">
        <v>1</v>
      </c>
      <c r="M157" s="567">
        <v>0</v>
      </c>
      <c r="N157" s="567">
        <v>2</v>
      </c>
      <c r="O157" s="567">
        <v>2</v>
      </c>
      <c r="P157" s="567">
        <v>13</v>
      </c>
      <c r="Q157" s="569">
        <v>7.8530592663243694E-4</v>
      </c>
    </row>
    <row r="158" spans="2:17">
      <c r="B158" s="553">
        <v>152</v>
      </c>
      <c r="C158" s="553" t="s">
        <v>541</v>
      </c>
      <c r="D158" s="567">
        <v>0</v>
      </c>
      <c r="E158" s="567">
        <v>0</v>
      </c>
      <c r="F158" s="567">
        <v>0</v>
      </c>
      <c r="G158" s="567">
        <v>1</v>
      </c>
      <c r="H158" s="567">
        <v>0</v>
      </c>
      <c r="I158" s="567">
        <v>0</v>
      </c>
      <c r="J158" s="567">
        <v>0</v>
      </c>
      <c r="K158" s="567">
        <v>2</v>
      </c>
      <c r="L158" s="567">
        <v>2</v>
      </c>
      <c r="M158" s="567">
        <v>3</v>
      </c>
      <c r="N158" s="567">
        <v>3</v>
      </c>
      <c r="O158" s="567">
        <v>0</v>
      </c>
      <c r="P158" s="567">
        <v>11</v>
      </c>
      <c r="Q158" s="569">
        <v>7.8530592663243694E-4</v>
      </c>
    </row>
    <row r="159" spans="2:17">
      <c r="B159" s="553">
        <v>153</v>
      </c>
      <c r="C159" s="553" t="s">
        <v>542</v>
      </c>
      <c r="D159" s="567">
        <v>2</v>
      </c>
      <c r="E159" s="567">
        <v>0</v>
      </c>
      <c r="F159" s="567">
        <v>2</v>
      </c>
      <c r="G159" s="567">
        <v>0</v>
      </c>
      <c r="H159" s="567">
        <v>4</v>
      </c>
      <c r="I159" s="567">
        <v>1</v>
      </c>
      <c r="J159" s="567">
        <v>1</v>
      </c>
      <c r="K159" s="567">
        <v>0</v>
      </c>
      <c r="L159" s="567">
        <v>0</v>
      </c>
      <c r="M159" s="567">
        <v>0</v>
      </c>
      <c r="N159" s="567">
        <v>0</v>
      </c>
      <c r="O159" s="567">
        <v>0</v>
      </c>
      <c r="P159" s="567">
        <v>10</v>
      </c>
      <c r="Q159" s="569">
        <v>7.1391447875676075E-4</v>
      </c>
    </row>
    <row r="160" spans="2:17">
      <c r="B160" s="553">
        <v>154</v>
      </c>
      <c r="C160" s="553" t="s">
        <v>543</v>
      </c>
      <c r="D160" s="567">
        <v>0</v>
      </c>
      <c r="E160" s="567">
        <v>0</v>
      </c>
      <c r="F160" s="567">
        <v>2</v>
      </c>
      <c r="G160" s="567">
        <v>3</v>
      </c>
      <c r="H160" s="567">
        <v>0</v>
      </c>
      <c r="I160" s="567">
        <v>1</v>
      </c>
      <c r="J160" s="567">
        <v>0</v>
      </c>
      <c r="K160" s="567">
        <v>0</v>
      </c>
      <c r="L160" s="567">
        <v>1</v>
      </c>
      <c r="M160" s="567">
        <v>2</v>
      </c>
      <c r="N160" s="567">
        <v>1</v>
      </c>
      <c r="O160" s="567">
        <v>0</v>
      </c>
      <c r="P160" s="567">
        <v>10</v>
      </c>
      <c r="Q160" s="569">
        <v>7.1391447875676075E-4</v>
      </c>
    </row>
    <row r="161" spans="2:17">
      <c r="B161" s="553">
        <v>155</v>
      </c>
      <c r="C161" s="553" t="s">
        <v>544</v>
      </c>
      <c r="D161" s="567">
        <v>0</v>
      </c>
      <c r="E161" s="567">
        <v>0</v>
      </c>
      <c r="F161" s="567">
        <v>1</v>
      </c>
      <c r="G161" s="567">
        <v>0</v>
      </c>
      <c r="H161" s="567">
        <v>4</v>
      </c>
      <c r="I161" s="567">
        <v>0</v>
      </c>
      <c r="J161" s="567">
        <v>1</v>
      </c>
      <c r="K161" s="567">
        <v>2</v>
      </c>
      <c r="L161" s="567">
        <v>0</v>
      </c>
      <c r="M161" s="567">
        <v>0</v>
      </c>
      <c r="N161" s="567">
        <v>1</v>
      </c>
      <c r="O161" s="567">
        <v>1</v>
      </c>
      <c r="P161" s="567">
        <v>10</v>
      </c>
      <c r="Q161" s="569">
        <v>6.4252303088108468E-4</v>
      </c>
    </row>
    <row r="162" spans="2:17">
      <c r="B162" s="553">
        <v>156</v>
      </c>
      <c r="C162" s="553" t="s">
        <v>545</v>
      </c>
      <c r="D162" s="567">
        <v>3</v>
      </c>
      <c r="E162" s="567">
        <v>1</v>
      </c>
      <c r="F162" s="567">
        <v>1</v>
      </c>
      <c r="G162" s="567">
        <v>1</v>
      </c>
      <c r="H162" s="567">
        <v>0</v>
      </c>
      <c r="I162" s="567">
        <v>0</v>
      </c>
      <c r="J162" s="567">
        <v>0</v>
      </c>
      <c r="K162" s="567">
        <v>1</v>
      </c>
      <c r="L162" s="567">
        <v>1</v>
      </c>
      <c r="M162" s="567">
        <v>0</v>
      </c>
      <c r="N162" s="567">
        <v>1</v>
      </c>
      <c r="O162" s="567">
        <v>1</v>
      </c>
      <c r="P162" s="567">
        <v>10</v>
      </c>
      <c r="Q162" s="569">
        <v>6.4252303088108468E-4</v>
      </c>
    </row>
    <row r="163" spans="2:17">
      <c r="B163" s="553">
        <v>157</v>
      </c>
      <c r="C163" s="553" t="s">
        <v>546</v>
      </c>
      <c r="D163" s="567">
        <v>0</v>
      </c>
      <c r="E163" s="567">
        <v>0</v>
      </c>
      <c r="F163" s="567">
        <v>1</v>
      </c>
      <c r="G163" s="567">
        <v>0</v>
      </c>
      <c r="H163" s="567">
        <v>2</v>
      </c>
      <c r="I163" s="567">
        <v>0</v>
      </c>
      <c r="J163" s="567">
        <v>2</v>
      </c>
      <c r="K163" s="567">
        <v>0</v>
      </c>
      <c r="L163" s="567">
        <v>2</v>
      </c>
      <c r="M163" s="567">
        <v>1</v>
      </c>
      <c r="N163" s="567">
        <v>1</v>
      </c>
      <c r="O163" s="567">
        <v>1</v>
      </c>
      <c r="P163" s="567">
        <v>10</v>
      </c>
      <c r="Q163" s="569">
        <v>6.4252303088108468E-4</v>
      </c>
    </row>
    <row r="164" spans="2:17">
      <c r="B164" s="553">
        <v>158</v>
      </c>
      <c r="C164" s="553" t="s">
        <v>547</v>
      </c>
      <c r="D164" s="567">
        <v>0</v>
      </c>
      <c r="E164" s="567">
        <v>1</v>
      </c>
      <c r="F164" s="567">
        <v>0</v>
      </c>
      <c r="G164" s="567">
        <v>2</v>
      </c>
      <c r="H164" s="567">
        <v>0</v>
      </c>
      <c r="I164" s="567">
        <v>2</v>
      </c>
      <c r="J164" s="567">
        <v>1</v>
      </c>
      <c r="K164" s="567">
        <v>0</v>
      </c>
      <c r="L164" s="567">
        <v>0</v>
      </c>
      <c r="M164" s="567">
        <v>2</v>
      </c>
      <c r="N164" s="567">
        <v>0</v>
      </c>
      <c r="O164" s="567">
        <v>0</v>
      </c>
      <c r="P164" s="567">
        <v>8</v>
      </c>
      <c r="Q164" s="569">
        <v>5.711315830054086E-4</v>
      </c>
    </row>
    <row r="165" spans="2:17">
      <c r="B165" s="553">
        <v>159</v>
      </c>
      <c r="C165" s="553" t="s">
        <v>548</v>
      </c>
      <c r="D165" s="567">
        <v>0</v>
      </c>
      <c r="E165" s="567">
        <v>1</v>
      </c>
      <c r="F165" s="567">
        <v>1</v>
      </c>
      <c r="G165" s="567">
        <v>3</v>
      </c>
      <c r="H165" s="567">
        <v>0</v>
      </c>
      <c r="I165" s="567">
        <v>0</v>
      </c>
      <c r="J165" s="567">
        <v>1</v>
      </c>
      <c r="K165" s="567">
        <v>1</v>
      </c>
      <c r="L165" s="567">
        <v>0</v>
      </c>
      <c r="M165" s="567">
        <v>0</v>
      </c>
      <c r="N165" s="567">
        <v>1</v>
      </c>
      <c r="O165" s="567">
        <v>0</v>
      </c>
      <c r="P165" s="567">
        <v>8</v>
      </c>
      <c r="Q165" s="569">
        <v>5.711315830054086E-4</v>
      </c>
    </row>
    <row r="166" spans="2:17">
      <c r="B166" s="553">
        <v>160</v>
      </c>
      <c r="C166" s="553" t="s">
        <v>549</v>
      </c>
      <c r="D166" s="567">
        <v>0</v>
      </c>
      <c r="E166" s="567">
        <v>0</v>
      </c>
      <c r="F166" s="567">
        <v>0</v>
      </c>
      <c r="G166" s="567">
        <v>0</v>
      </c>
      <c r="H166" s="567">
        <v>0</v>
      </c>
      <c r="I166" s="567">
        <v>0</v>
      </c>
      <c r="J166" s="567">
        <v>1</v>
      </c>
      <c r="K166" s="567">
        <v>0</v>
      </c>
      <c r="L166" s="567">
        <v>0</v>
      </c>
      <c r="M166" s="567">
        <v>0</v>
      </c>
      <c r="N166" s="567">
        <v>7</v>
      </c>
      <c r="O166" s="567">
        <v>0</v>
      </c>
      <c r="P166" s="567">
        <v>8</v>
      </c>
      <c r="Q166" s="569">
        <v>5.711315830054086E-4</v>
      </c>
    </row>
    <row r="167" spans="2:17">
      <c r="B167" s="553">
        <v>161</v>
      </c>
      <c r="C167" s="553" t="s">
        <v>550</v>
      </c>
      <c r="D167" s="567">
        <v>1</v>
      </c>
      <c r="E167" s="567">
        <v>0</v>
      </c>
      <c r="F167" s="567">
        <v>0</v>
      </c>
      <c r="G167" s="567">
        <v>0</v>
      </c>
      <c r="H167" s="567">
        <v>2</v>
      </c>
      <c r="I167" s="567">
        <v>0</v>
      </c>
      <c r="J167" s="567">
        <v>1</v>
      </c>
      <c r="K167" s="567">
        <v>1</v>
      </c>
      <c r="L167" s="567">
        <v>1</v>
      </c>
      <c r="M167" s="567">
        <v>1</v>
      </c>
      <c r="N167" s="567">
        <v>0</v>
      </c>
      <c r="O167" s="567">
        <v>0</v>
      </c>
      <c r="P167" s="567">
        <v>7</v>
      </c>
      <c r="Q167" s="569">
        <v>4.9974013512973253E-4</v>
      </c>
    </row>
    <row r="168" spans="2:17">
      <c r="B168" s="553">
        <v>162</v>
      </c>
      <c r="C168" s="553" t="s">
        <v>551</v>
      </c>
      <c r="D168" s="567">
        <v>0</v>
      </c>
      <c r="E168" s="567">
        <v>0</v>
      </c>
      <c r="F168" s="567">
        <v>1</v>
      </c>
      <c r="G168" s="567">
        <v>0</v>
      </c>
      <c r="H168" s="567">
        <v>2</v>
      </c>
      <c r="I168" s="567">
        <v>1</v>
      </c>
      <c r="J168" s="567">
        <v>0</v>
      </c>
      <c r="K168" s="567">
        <v>0</v>
      </c>
      <c r="L168" s="567">
        <v>2</v>
      </c>
      <c r="M168" s="567">
        <v>0</v>
      </c>
      <c r="N168" s="567">
        <v>0</v>
      </c>
      <c r="O168" s="567">
        <v>1</v>
      </c>
      <c r="P168" s="567">
        <v>7</v>
      </c>
      <c r="Q168" s="569">
        <v>4.2834868725405651E-4</v>
      </c>
    </row>
    <row r="169" spans="2:17">
      <c r="B169" s="553">
        <v>163</v>
      </c>
      <c r="C169" s="553" t="s">
        <v>552</v>
      </c>
      <c r="D169" s="567">
        <v>2</v>
      </c>
      <c r="E169" s="567">
        <v>0</v>
      </c>
      <c r="F169" s="567">
        <v>0</v>
      </c>
      <c r="G169" s="567">
        <v>0</v>
      </c>
      <c r="H169" s="567">
        <v>0</v>
      </c>
      <c r="I169" s="567">
        <v>0</v>
      </c>
      <c r="J169" s="567">
        <v>0</v>
      </c>
      <c r="K169" s="567">
        <v>0</v>
      </c>
      <c r="L169" s="567">
        <v>0</v>
      </c>
      <c r="M169" s="567">
        <v>4</v>
      </c>
      <c r="N169" s="567">
        <v>0</v>
      </c>
      <c r="O169" s="567">
        <v>0</v>
      </c>
      <c r="P169" s="567">
        <v>6</v>
      </c>
      <c r="Q169" s="569">
        <v>4.2834868725405651E-4</v>
      </c>
    </row>
    <row r="170" spans="2:17">
      <c r="B170" s="553">
        <v>164</v>
      </c>
      <c r="C170" s="553" t="s">
        <v>553</v>
      </c>
      <c r="D170" s="567">
        <v>1</v>
      </c>
      <c r="E170" s="567">
        <v>1</v>
      </c>
      <c r="F170" s="567">
        <v>0</v>
      </c>
      <c r="G170" s="567">
        <v>0</v>
      </c>
      <c r="H170" s="567">
        <v>0</v>
      </c>
      <c r="I170" s="567">
        <v>0</v>
      </c>
      <c r="J170" s="567">
        <v>0</v>
      </c>
      <c r="K170" s="567">
        <v>2</v>
      </c>
      <c r="L170" s="567">
        <v>0</v>
      </c>
      <c r="M170" s="567">
        <v>1</v>
      </c>
      <c r="N170" s="567">
        <v>1</v>
      </c>
      <c r="O170" s="567">
        <v>1</v>
      </c>
      <c r="P170" s="567">
        <v>7</v>
      </c>
      <c r="Q170" s="569">
        <v>4.2834868725405651E-4</v>
      </c>
    </row>
    <row r="171" spans="2:17">
      <c r="B171" s="553">
        <v>165</v>
      </c>
      <c r="C171" s="553" t="s">
        <v>554</v>
      </c>
      <c r="D171" s="567">
        <v>1</v>
      </c>
      <c r="E171" s="567">
        <v>1</v>
      </c>
      <c r="F171" s="567">
        <v>0</v>
      </c>
      <c r="G171" s="567">
        <v>2</v>
      </c>
      <c r="H171" s="567">
        <v>0</v>
      </c>
      <c r="I171" s="567">
        <v>0</v>
      </c>
      <c r="J171" s="567">
        <v>0</v>
      </c>
      <c r="K171" s="567">
        <v>0</v>
      </c>
      <c r="L171" s="567">
        <v>0</v>
      </c>
      <c r="M171" s="567">
        <v>0</v>
      </c>
      <c r="N171" s="567">
        <v>2</v>
      </c>
      <c r="O171" s="567">
        <v>0</v>
      </c>
      <c r="P171" s="567">
        <v>6</v>
      </c>
      <c r="Q171" s="569">
        <v>4.2834868725405651E-4</v>
      </c>
    </row>
    <row r="172" spans="2:17">
      <c r="B172" s="553">
        <v>166</v>
      </c>
      <c r="C172" s="553" t="s">
        <v>555</v>
      </c>
      <c r="D172" s="567">
        <v>0</v>
      </c>
      <c r="E172" s="567">
        <v>0</v>
      </c>
      <c r="F172" s="567">
        <v>4</v>
      </c>
      <c r="G172" s="567">
        <v>1</v>
      </c>
      <c r="H172" s="567">
        <v>0</v>
      </c>
      <c r="I172" s="567">
        <v>0</v>
      </c>
      <c r="J172" s="567">
        <v>0</v>
      </c>
      <c r="K172" s="567">
        <v>0</v>
      </c>
      <c r="L172" s="567">
        <v>0</v>
      </c>
      <c r="M172" s="567">
        <v>0</v>
      </c>
      <c r="N172" s="567">
        <v>0</v>
      </c>
      <c r="O172" s="567">
        <v>1</v>
      </c>
      <c r="P172" s="567">
        <v>6</v>
      </c>
      <c r="Q172" s="569">
        <v>3.5695723937838038E-4</v>
      </c>
    </row>
    <row r="173" spans="2:17">
      <c r="B173" s="553">
        <v>167</v>
      </c>
      <c r="C173" s="553" t="s">
        <v>556</v>
      </c>
      <c r="D173" s="567">
        <v>0</v>
      </c>
      <c r="E173" s="567">
        <v>0</v>
      </c>
      <c r="F173" s="567">
        <v>0</v>
      </c>
      <c r="G173" s="567">
        <v>1</v>
      </c>
      <c r="H173" s="567">
        <v>3</v>
      </c>
      <c r="I173" s="567">
        <v>0</v>
      </c>
      <c r="J173" s="567">
        <v>1</v>
      </c>
      <c r="K173" s="567">
        <v>0</v>
      </c>
      <c r="L173" s="567">
        <v>0</v>
      </c>
      <c r="M173" s="567">
        <v>0</v>
      </c>
      <c r="N173" s="567">
        <v>0</v>
      </c>
      <c r="O173" s="567">
        <v>1</v>
      </c>
      <c r="P173" s="567">
        <v>6</v>
      </c>
      <c r="Q173" s="569">
        <v>3.5695723937838038E-4</v>
      </c>
    </row>
    <row r="174" spans="2:17">
      <c r="B174" s="553">
        <v>168</v>
      </c>
      <c r="C174" s="553" t="s">
        <v>557</v>
      </c>
      <c r="D174" s="567">
        <v>1</v>
      </c>
      <c r="E174" s="567">
        <v>0</v>
      </c>
      <c r="F174" s="567">
        <v>1</v>
      </c>
      <c r="G174" s="567">
        <v>0</v>
      </c>
      <c r="H174" s="567">
        <v>0</v>
      </c>
      <c r="I174" s="567">
        <v>0</v>
      </c>
      <c r="J174" s="567">
        <v>3</v>
      </c>
      <c r="K174" s="567">
        <v>0</v>
      </c>
      <c r="L174" s="567">
        <v>0</v>
      </c>
      <c r="M174" s="567">
        <v>0</v>
      </c>
      <c r="N174" s="567">
        <v>0</v>
      </c>
      <c r="O174" s="567">
        <v>1</v>
      </c>
      <c r="P174" s="567">
        <v>6</v>
      </c>
      <c r="Q174" s="569">
        <v>3.5695723937838038E-4</v>
      </c>
    </row>
    <row r="175" spans="2:17">
      <c r="B175" s="553">
        <v>169</v>
      </c>
      <c r="C175" s="553" t="s">
        <v>558</v>
      </c>
      <c r="D175" s="567">
        <v>2</v>
      </c>
      <c r="E175" s="567">
        <v>0</v>
      </c>
      <c r="F175" s="567">
        <v>0</v>
      </c>
      <c r="G175" s="567">
        <v>1</v>
      </c>
      <c r="H175" s="567">
        <v>0</v>
      </c>
      <c r="I175" s="567">
        <v>0</v>
      </c>
      <c r="J175" s="567">
        <v>1</v>
      </c>
      <c r="K175" s="567">
        <v>0</v>
      </c>
      <c r="L175" s="567">
        <v>1</v>
      </c>
      <c r="M175" s="567">
        <v>0</v>
      </c>
      <c r="N175" s="567">
        <v>0</v>
      </c>
      <c r="O175" s="567">
        <v>1</v>
      </c>
      <c r="P175" s="567">
        <v>6</v>
      </c>
      <c r="Q175" s="569">
        <v>3.5695723937838038E-4</v>
      </c>
    </row>
    <row r="176" spans="2:17">
      <c r="B176" s="553">
        <v>170</v>
      </c>
      <c r="C176" s="553" t="s">
        <v>559</v>
      </c>
      <c r="D176" s="567">
        <v>0</v>
      </c>
      <c r="E176" s="567">
        <v>1</v>
      </c>
      <c r="F176" s="567">
        <v>0</v>
      </c>
      <c r="G176" s="567">
        <v>0</v>
      </c>
      <c r="H176" s="567">
        <v>1</v>
      </c>
      <c r="I176" s="567">
        <v>0</v>
      </c>
      <c r="J176" s="567">
        <v>0</v>
      </c>
      <c r="K176" s="567">
        <v>0</v>
      </c>
      <c r="L176" s="567">
        <v>3</v>
      </c>
      <c r="M176" s="567">
        <v>0</v>
      </c>
      <c r="N176" s="567">
        <v>0</v>
      </c>
      <c r="O176" s="567">
        <v>0</v>
      </c>
      <c r="P176" s="567">
        <v>5</v>
      </c>
      <c r="Q176" s="569">
        <v>3.5695723937838038E-4</v>
      </c>
    </row>
    <row r="177" spans="2:17">
      <c r="B177" s="553">
        <v>171</v>
      </c>
      <c r="C177" s="553" t="s">
        <v>560</v>
      </c>
      <c r="D177" s="567">
        <v>0</v>
      </c>
      <c r="E177" s="567">
        <v>1</v>
      </c>
      <c r="F177" s="567">
        <v>0</v>
      </c>
      <c r="G177" s="567">
        <v>0</v>
      </c>
      <c r="H177" s="567">
        <v>1</v>
      </c>
      <c r="I177" s="567">
        <v>0</v>
      </c>
      <c r="J177" s="567">
        <v>0</v>
      </c>
      <c r="K177" s="567">
        <v>0</v>
      </c>
      <c r="L177" s="567">
        <v>3</v>
      </c>
      <c r="M177" s="567">
        <v>0</v>
      </c>
      <c r="N177" s="567">
        <v>0</v>
      </c>
      <c r="O177" s="567">
        <v>0</v>
      </c>
      <c r="P177" s="567">
        <v>5</v>
      </c>
      <c r="Q177" s="569">
        <v>3.5695723937838038E-4</v>
      </c>
    </row>
    <row r="178" spans="2:17">
      <c r="B178" s="553">
        <v>172</v>
      </c>
      <c r="C178" s="553" t="s">
        <v>561</v>
      </c>
      <c r="D178" s="567">
        <v>0</v>
      </c>
      <c r="E178" s="567">
        <v>0</v>
      </c>
      <c r="F178" s="567">
        <v>0</v>
      </c>
      <c r="G178" s="567">
        <v>0</v>
      </c>
      <c r="H178" s="567">
        <v>3</v>
      </c>
      <c r="I178" s="567">
        <v>0</v>
      </c>
      <c r="J178" s="567">
        <v>0</v>
      </c>
      <c r="K178" s="567">
        <v>0</v>
      </c>
      <c r="L178" s="567">
        <v>1</v>
      </c>
      <c r="M178" s="567">
        <v>1</v>
      </c>
      <c r="N178" s="567">
        <v>0</v>
      </c>
      <c r="O178" s="567">
        <v>1</v>
      </c>
      <c r="P178" s="567">
        <v>6</v>
      </c>
      <c r="Q178" s="569">
        <v>3.5695723937838038E-4</v>
      </c>
    </row>
    <row r="179" spans="2:17">
      <c r="B179" s="553">
        <v>173</v>
      </c>
      <c r="C179" s="553" t="s">
        <v>562</v>
      </c>
      <c r="D179" s="567">
        <v>0</v>
      </c>
      <c r="E179" s="567">
        <v>0</v>
      </c>
      <c r="F179" s="567">
        <v>0</v>
      </c>
      <c r="G179" s="567">
        <v>0</v>
      </c>
      <c r="H179" s="567">
        <v>0</v>
      </c>
      <c r="I179" s="567">
        <v>0</v>
      </c>
      <c r="J179" s="567">
        <v>0</v>
      </c>
      <c r="K179" s="567">
        <v>2</v>
      </c>
      <c r="L179" s="567">
        <v>1</v>
      </c>
      <c r="M179" s="567">
        <v>2</v>
      </c>
      <c r="N179" s="567">
        <v>0</v>
      </c>
      <c r="O179" s="567">
        <v>0</v>
      </c>
      <c r="P179" s="567">
        <v>5</v>
      </c>
      <c r="Q179" s="569">
        <v>3.5695723937838038E-4</v>
      </c>
    </row>
    <row r="180" spans="2:17">
      <c r="B180" s="553">
        <v>174</v>
      </c>
      <c r="C180" s="553" t="s">
        <v>563</v>
      </c>
      <c r="D180" s="567">
        <v>0</v>
      </c>
      <c r="E180" s="567">
        <v>0</v>
      </c>
      <c r="F180" s="567">
        <v>0</v>
      </c>
      <c r="G180" s="567">
        <v>0</v>
      </c>
      <c r="H180" s="567">
        <v>1</v>
      </c>
      <c r="I180" s="567">
        <v>0</v>
      </c>
      <c r="J180" s="567">
        <v>0</v>
      </c>
      <c r="K180" s="567">
        <v>2</v>
      </c>
      <c r="L180" s="567">
        <v>0</v>
      </c>
      <c r="M180" s="567">
        <v>0</v>
      </c>
      <c r="N180" s="567">
        <v>2</v>
      </c>
      <c r="O180" s="567">
        <v>0</v>
      </c>
      <c r="P180" s="567">
        <v>5</v>
      </c>
      <c r="Q180" s="569">
        <v>3.5695723937838038E-4</v>
      </c>
    </row>
    <row r="181" spans="2:17">
      <c r="B181" s="553">
        <v>175</v>
      </c>
      <c r="C181" s="553" t="s">
        <v>564</v>
      </c>
      <c r="D181" s="567">
        <v>0</v>
      </c>
      <c r="E181" s="567">
        <v>0</v>
      </c>
      <c r="F181" s="567">
        <v>0</v>
      </c>
      <c r="G181" s="567">
        <v>0</v>
      </c>
      <c r="H181" s="567">
        <v>0</v>
      </c>
      <c r="I181" s="567">
        <v>0</v>
      </c>
      <c r="J181" s="567">
        <v>0</v>
      </c>
      <c r="K181" s="567">
        <v>0</v>
      </c>
      <c r="L181" s="567">
        <v>0</v>
      </c>
      <c r="M181" s="567">
        <v>0</v>
      </c>
      <c r="N181" s="567">
        <v>5</v>
      </c>
      <c r="O181" s="567">
        <v>0</v>
      </c>
      <c r="P181" s="567">
        <v>5</v>
      </c>
      <c r="Q181" s="569">
        <v>3.5695723937838038E-4</v>
      </c>
    </row>
    <row r="182" spans="2:17">
      <c r="B182" s="553">
        <v>176</v>
      </c>
      <c r="C182" s="553" t="s">
        <v>565</v>
      </c>
      <c r="D182" s="567">
        <v>3</v>
      </c>
      <c r="E182" s="567">
        <v>0</v>
      </c>
      <c r="F182" s="567">
        <v>0</v>
      </c>
      <c r="G182" s="567">
        <v>0</v>
      </c>
      <c r="H182" s="567">
        <v>1</v>
      </c>
      <c r="I182" s="567">
        <v>0</v>
      </c>
      <c r="J182" s="567">
        <v>0</v>
      </c>
      <c r="K182" s="567">
        <v>0</v>
      </c>
      <c r="L182" s="567">
        <v>0</v>
      </c>
      <c r="M182" s="567">
        <v>0</v>
      </c>
      <c r="N182" s="567">
        <v>0</v>
      </c>
      <c r="O182" s="567">
        <v>0</v>
      </c>
      <c r="P182" s="567">
        <v>4</v>
      </c>
      <c r="Q182" s="569">
        <v>2.855657915027043E-4</v>
      </c>
    </row>
    <row r="183" spans="2:17">
      <c r="B183" s="553">
        <v>177</v>
      </c>
      <c r="C183" s="553" t="s">
        <v>566</v>
      </c>
      <c r="D183" s="567">
        <v>0</v>
      </c>
      <c r="E183" s="567">
        <v>0</v>
      </c>
      <c r="F183" s="567">
        <v>0</v>
      </c>
      <c r="G183" s="567">
        <v>1</v>
      </c>
      <c r="H183" s="567">
        <v>0</v>
      </c>
      <c r="I183" s="567">
        <v>0</v>
      </c>
      <c r="J183" s="567">
        <v>1</v>
      </c>
      <c r="K183" s="567">
        <v>2</v>
      </c>
      <c r="L183" s="567">
        <v>0</v>
      </c>
      <c r="M183" s="567">
        <v>0</v>
      </c>
      <c r="N183" s="567">
        <v>0</v>
      </c>
      <c r="O183" s="567">
        <v>0</v>
      </c>
      <c r="P183" s="567">
        <v>4</v>
      </c>
      <c r="Q183" s="569">
        <v>2.855657915027043E-4</v>
      </c>
    </row>
    <row r="184" spans="2:17">
      <c r="B184" s="553">
        <v>178</v>
      </c>
      <c r="C184" s="553" t="s">
        <v>567</v>
      </c>
      <c r="D184" s="567">
        <v>0</v>
      </c>
      <c r="E184" s="567">
        <v>0</v>
      </c>
      <c r="F184" s="567">
        <v>0</v>
      </c>
      <c r="G184" s="567">
        <v>1</v>
      </c>
      <c r="H184" s="567">
        <v>0</v>
      </c>
      <c r="I184" s="567">
        <v>0</v>
      </c>
      <c r="J184" s="567">
        <v>0</v>
      </c>
      <c r="K184" s="567">
        <v>0</v>
      </c>
      <c r="L184" s="567">
        <v>0</v>
      </c>
      <c r="M184" s="567">
        <v>0</v>
      </c>
      <c r="N184" s="567">
        <v>3</v>
      </c>
      <c r="O184" s="567">
        <v>0</v>
      </c>
      <c r="P184" s="567">
        <v>4</v>
      </c>
      <c r="Q184" s="569">
        <v>2.855657915027043E-4</v>
      </c>
    </row>
    <row r="185" spans="2:17">
      <c r="B185" s="553">
        <v>179</v>
      </c>
      <c r="C185" s="553" t="s">
        <v>568</v>
      </c>
      <c r="D185" s="567">
        <v>3</v>
      </c>
      <c r="E185" s="567">
        <v>0</v>
      </c>
      <c r="F185" s="567">
        <v>0</v>
      </c>
      <c r="G185" s="567">
        <v>0</v>
      </c>
      <c r="H185" s="567">
        <v>0</v>
      </c>
      <c r="I185" s="567">
        <v>0</v>
      </c>
      <c r="J185" s="567">
        <v>0</v>
      </c>
      <c r="K185" s="567">
        <v>0</v>
      </c>
      <c r="L185" s="567">
        <v>0</v>
      </c>
      <c r="M185" s="567">
        <v>0</v>
      </c>
      <c r="N185" s="567">
        <v>0</v>
      </c>
      <c r="O185" s="567">
        <v>0</v>
      </c>
      <c r="P185" s="567">
        <v>3</v>
      </c>
      <c r="Q185" s="569">
        <v>2.1417434362702825E-4</v>
      </c>
    </row>
    <row r="186" spans="2:17">
      <c r="B186" s="553">
        <v>180</v>
      </c>
      <c r="C186" s="553" t="s">
        <v>569</v>
      </c>
      <c r="D186" s="567">
        <v>0</v>
      </c>
      <c r="E186" s="567">
        <v>0</v>
      </c>
      <c r="F186" s="567">
        <v>0</v>
      </c>
      <c r="G186" s="567">
        <v>0</v>
      </c>
      <c r="H186" s="567">
        <v>2</v>
      </c>
      <c r="I186" s="567">
        <v>0</v>
      </c>
      <c r="J186" s="567">
        <v>1</v>
      </c>
      <c r="K186" s="567">
        <v>0</v>
      </c>
      <c r="L186" s="567">
        <v>0</v>
      </c>
      <c r="M186" s="567">
        <v>0</v>
      </c>
      <c r="N186" s="567">
        <v>0</v>
      </c>
      <c r="O186" s="567">
        <v>1</v>
      </c>
      <c r="P186" s="567">
        <v>4</v>
      </c>
      <c r="Q186" s="569">
        <v>2.1417434362702825E-4</v>
      </c>
    </row>
    <row r="187" spans="2:17">
      <c r="B187" s="553">
        <v>181</v>
      </c>
      <c r="C187" s="553" t="s">
        <v>570</v>
      </c>
      <c r="D187" s="567">
        <v>0</v>
      </c>
      <c r="E187" s="567">
        <v>0</v>
      </c>
      <c r="F187" s="567">
        <v>0</v>
      </c>
      <c r="G187" s="567">
        <v>0</v>
      </c>
      <c r="H187" s="567">
        <v>0</v>
      </c>
      <c r="I187" s="567">
        <v>0</v>
      </c>
      <c r="J187" s="567">
        <v>2</v>
      </c>
      <c r="K187" s="567">
        <v>0</v>
      </c>
      <c r="L187" s="567">
        <v>1</v>
      </c>
      <c r="M187" s="567">
        <v>0</v>
      </c>
      <c r="N187" s="567">
        <v>0</v>
      </c>
      <c r="O187" s="567">
        <v>1</v>
      </c>
      <c r="P187" s="567">
        <v>4</v>
      </c>
      <c r="Q187" s="569">
        <v>2.1417434362702825E-4</v>
      </c>
    </row>
    <row r="188" spans="2:17">
      <c r="B188" s="553">
        <v>182</v>
      </c>
      <c r="C188" s="553" t="s">
        <v>571</v>
      </c>
      <c r="D188" s="567">
        <v>0</v>
      </c>
      <c r="E188" s="567">
        <v>0</v>
      </c>
      <c r="F188" s="567">
        <v>0</v>
      </c>
      <c r="G188" s="567">
        <v>0</v>
      </c>
      <c r="H188" s="567">
        <v>0</v>
      </c>
      <c r="I188" s="567">
        <v>1</v>
      </c>
      <c r="J188" s="567">
        <v>1</v>
      </c>
      <c r="K188" s="567">
        <v>0</v>
      </c>
      <c r="L188" s="567">
        <v>0</v>
      </c>
      <c r="M188" s="567">
        <v>1</v>
      </c>
      <c r="N188" s="567">
        <v>0</v>
      </c>
      <c r="O188" s="567">
        <v>0</v>
      </c>
      <c r="P188" s="567">
        <v>3</v>
      </c>
      <c r="Q188" s="569">
        <v>2.1417434362702825E-4</v>
      </c>
    </row>
    <row r="189" spans="2:17">
      <c r="B189" s="553">
        <v>183</v>
      </c>
      <c r="C189" s="553" t="s">
        <v>572</v>
      </c>
      <c r="D189" s="567">
        <v>0</v>
      </c>
      <c r="E189" s="567">
        <v>0</v>
      </c>
      <c r="F189" s="567">
        <v>0</v>
      </c>
      <c r="G189" s="567">
        <v>0</v>
      </c>
      <c r="H189" s="567">
        <v>0</v>
      </c>
      <c r="I189" s="567">
        <v>0</v>
      </c>
      <c r="J189" s="567">
        <v>0</v>
      </c>
      <c r="K189" s="567">
        <v>1</v>
      </c>
      <c r="L189" s="567">
        <v>0</v>
      </c>
      <c r="M189" s="567">
        <v>2</v>
      </c>
      <c r="N189" s="567">
        <v>0</v>
      </c>
      <c r="O189" s="567">
        <v>0</v>
      </c>
      <c r="P189" s="567">
        <v>3</v>
      </c>
      <c r="Q189" s="569">
        <v>2.1417434362702825E-4</v>
      </c>
    </row>
    <row r="190" spans="2:17">
      <c r="B190" s="553">
        <v>184</v>
      </c>
      <c r="C190" s="553" t="s">
        <v>573</v>
      </c>
      <c r="D190" s="567">
        <v>0</v>
      </c>
      <c r="E190" s="567">
        <v>0</v>
      </c>
      <c r="F190" s="567">
        <v>0</v>
      </c>
      <c r="G190" s="567">
        <v>0</v>
      </c>
      <c r="H190" s="567">
        <v>0</v>
      </c>
      <c r="I190" s="567">
        <v>2</v>
      </c>
      <c r="J190" s="567">
        <v>0</v>
      </c>
      <c r="K190" s="567">
        <v>0</v>
      </c>
      <c r="L190" s="567">
        <v>0</v>
      </c>
      <c r="M190" s="567">
        <v>0</v>
      </c>
      <c r="N190" s="567">
        <v>1</v>
      </c>
      <c r="O190" s="567">
        <v>0</v>
      </c>
      <c r="P190" s="567">
        <v>3</v>
      </c>
      <c r="Q190" s="569">
        <v>2.1417434362702825E-4</v>
      </c>
    </row>
    <row r="191" spans="2:17">
      <c r="B191" s="553">
        <v>185</v>
      </c>
      <c r="C191" s="553" t="s">
        <v>574</v>
      </c>
      <c r="D191" s="567">
        <v>0</v>
      </c>
      <c r="E191" s="567">
        <v>0</v>
      </c>
      <c r="F191" s="567">
        <v>1</v>
      </c>
      <c r="G191" s="567">
        <v>0</v>
      </c>
      <c r="H191" s="567">
        <v>1</v>
      </c>
      <c r="I191" s="567">
        <v>0</v>
      </c>
      <c r="J191" s="567">
        <v>0</v>
      </c>
      <c r="K191" s="567">
        <v>0</v>
      </c>
      <c r="L191" s="567">
        <v>0</v>
      </c>
      <c r="M191" s="567">
        <v>0</v>
      </c>
      <c r="N191" s="567">
        <v>0</v>
      </c>
      <c r="O191" s="567">
        <v>1</v>
      </c>
      <c r="P191" s="567">
        <v>3</v>
      </c>
      <c r="Q191" s="569">
        <v>1.4278289575135215E-4</v>
      </c>
    </row>
    <row r="192" spans="2:17">
      <c r="B192" s="553">
        <v>186</v>
      </c>
      <c r="C192" s="553" t="s">
        <v>575</v>
      </c>
      <c r="D192" s="567">
        <v>0</v>
      </c>
      <c r="E192" s="567">
        <v>0</v>
      </c>
      <c r="F192" s="567">
        <v>0</v>
      </c>
      <c r="G192" s="567">
        <v>0</v>
      </c>
      <c r="H192" s="567">
        <v>1</v>
      </c>
      <c r="I192" s="567">
        <v>0</v>
      </c>
      <c r="J192" s="567">
        <v>0</v>
      </c>
      <c r="K192" s="567">
        <v>1</v>
      </c>
      <c r="L192" s="567">
        <v>0</v>
      </c>
      <c r="M192" s="567">
        <v>0</v>
      </c>
      <c r="N192" s="567">
        <v>0</v>
      </c>
      <c r="O192" s="567">
        <v>0</v>
      </c>
      <c r="P192" s="567">
        <v>2</v>
      </c>
      <c r="Q192" s="569">
        <v>1.4278289575135215E-4</v>
      </c>
    </row>
    <row r="193" spans="2:17">
      <c r="B193" s="553">
        <v>187</v>
      </c>
      <c r="C193" s="553" t="s">
        <v>576</v>
      </c>
      <c r="D193" s="567">
        <v>0</v>
      </c>
      <c r="E193" s="567">
        <v>0</v>
      </c>
      <c r="F193" s="567">
        <v>0</v>
      </c>
      <c r="G193" s="567">
        <v>0</v>
      </c>
      <c r="H193" s="567">
        <v>0</v>
      </c>
      <c r="I193" s="567">
        <v>1</v>
      </c>
      <c r="J193" s="567">
        <v>0</v>
      </c>
      <c r="K193" s="567">
        <v>0</v>
      </c>
      <c r="L193" s="567">
        <v>1</v>
      </c>
      <c r="M193" s="567">
        <v>0</v>
      </c>
      <c r="N193" s="567">
        <v>0</v>
      </c>
      <c r="O193" s="567">
        <v>0</v>
      </c>
      <c r="P193" s="567">
        <v>2</v>
      </c>
      <c r="Q193" s="569">
        <v>1.4278289575135215E-4</v>
      </c>
    </row>
    <row r="194" spans="2:17">
      <c r="B194" s="553">
        <v>188</v>
      </c>
      <c r="C194" s="553" t="s">
        <v>577</v>
      </c>
      <c r="D194" s="567">
        <v>0</v>
      </c>
      <c r="E194" s="567">
        <v>0</v>
      </c>
      <c r="F194" s="567">
        <v>1</v>
      </c>
      <c r="G194" s="567">
        <v>0</v>
      </c>
      <c r="H194" s="567">
        <v>0</v>
      </c>
      <c r="I194" s="567">
        <v>0</v>
      </c>
      <c r="J194" s="567">
        <v>0</v>
      </c>
      <c r="K194" s="567">
        <v>0</v>
      </c>
      <c r="L194" s="567">
        <v>0</v>
      </c>
      <c r="M194" s="567">
        <v>0</v>
      </c>
      <c r="N194" s="567">
        <v>0</v>
      </c>
      <c r="O194" s="567">
        <v>0</v>
      </c>
      <c r="P194" s="567">
        <v>1</v>
      </c>
      <c r="Q194" s="569">
        <v>7.1391447875676075E-5</v>
      </c>
    </row>
    <row r="195" spans="2:17">
      <c r="B195" s="553">
        <v>189</v>
      </c>
      <c r="C195" s="553" t="s">
        <v>578</v>
      </c>
      <c r="D195" s="567">
        <v>1</v>
      </c>
      <c r="E195" s="567">
        <v>0</v>
      </c>
      <c r="F195" s="567">
        <v>0</v>
      </c>
      <c r="G195" s="567">
        <v>0</v>
      </c>
      <c r="H195" s="567">
        <v>0</v>
      </c>
      <c r="I195" s="567">
        <v>0</v>
      </c>
      <c r="J195" s="567">
        <v>0</v>
      </c>
      <c r="K195" s="567">
        <v>0</v>
      </c>
      <c r="L195" s="567">
        <v>0</v>
      </c>
      <c r="M195" s="567">
        <v>0</v>
      </c>
      <c r="N195" s="567">
        <v>0</v>
      </c>
      <c r="O195" s="567">
        <v>0</v>
      </c>
      <c r="P195" s="567">
        <v>1</v>
      </c>
      <c r="Q195" s="569">
        <v>7.1391447875676075E-5</v>
      </c>
    </row>
    <row r="196" spans="2:17">
      <c r="B196" s="553">
        <v>190</v>
      </c>
      <c r="C196" s="553" t="s">
        <v>579</v>
      </c>
      <c r="D196" s="567">
        <v>1</v>
      </c>
      <c r="E196" s="567">
        <v>0</v>
      </c>
      <c r="F196" s="567">
        <v>0</v>
      </c>
      <c r="G196" s="567">
        <v>0</v>
      </c>
      <c r="H196" s="567">
        <v>0</v>
      </c>
      <c r="I196" s="567">
        <v>0</v>
      </c>
      <c r="J196" s="567">
        <v>0</v>
      </c>
      <c r="K196" s="567">
        <v>0</v>
      </c>
      <c r="L196" s="567">
        <v>0</v>
      </c>
      <c r="M196" s="567">
        <v>0</v>
      </c>
      <c r="N196" s="567">
        <v>0</v>
      </c>
      <c r="O196" s="567">
        <v>0</v>
      </c>
      <c r="P196" s="567">
        <v>1</v>
      </c>
      <c r="Q196" s="569">
        <v>7.1391447875676075E-5</v>
      </c>
    </row>
    <row r="197" spans="2:17">
      <c r="B197" s="553">
        <v>191</v>
      </c>
      <c r="C197" s="553" t="s">
        <v>580</v>
      </c>
      <c r="D197" s="567">
        <v>1</v>
      </c>
      <c r="E197" s="567">
        <v>0</v>
      </c>
      <c r="F197" s="567">
        <v>0</v>
      </c>
      <c r="G197" s="567">
        <v>0</v>
      </c>
      <c r="H197" s="567">
        <v>0</v>
      </c>
      <c r="I197" s="567">
        <v>0</v>
      </c>
      <c r="J197" s="567">
        <v>0</v>
      </c>
      <c r="K197" s="567">
        <v>0</v>
      </c>
      <c r="L197" s="567">
        <v>0</v>
      </c>
      <c r="M197" s="567">
        <v>0</v>
      </c>
      <c r="N197" s="567">
        <v>0</v>
      </c>
      <c r="O197" s="567">
        <v>0</v>
      </c>
      <c r="P197" s="567">
        <v>1</v>
      </c>
      <c r="Q197" s="569">
        <v>7.1391447875676075E-5</v>
      </c>
    </row>
    <row r="198" spans="2:17">
      <c r="B198" s="553">
        <v>192</v>
      </c>
      <c r="C198" s="553" t="s">
        <v>581</v>
      </c>
      <c r="D198" s="567">
        <v>0</v>
      </c>
      <c r="E198" s="567">
        <v>0</v>
      </c>
      <c r="F198" s="567">
        <v>0</v>
      </c>
      <c r="G198" s="567">
        <v>0</v>
      </c>
      <c r="H198" s="567">
        <v>0</v>
      </c>
      <c r="I198" s="567">
        <v>0</v>
      </c>
      <c r="J198" s="567">
        <v>0</v>
      </c>
      <c r="K198" s="567">
        <v>0</v>
      </c>
      <c r="L198" s="567">
        <v>1</v>
      </c>
      <c r="M198" s="567">
        <v>0</v>
      </c>
      <c r="N198" s="567">
        <v>0</v>
      </c>
      <c r="O198" s="567">
        <v>0</v>
      </c>
      <c r="P198" s="567">
        <v>1</v>
      </c>
      <c r="Q198" s="569">
        <v>7.1391447875676075E-5</v>
      </c>
    </row>
    <row r="199" spans="2:17">
      <c r="B199" s="553">
        <v>193</v>
      </c>
      <c r="C199" s="553" t="s">
        <v>582</v>
      </c>
      <c r="D199" s="567">
        <v>0</v>
      </c>
      <c r="E199" s="567">
        <v>0</v>
      </c>
      <c r="F199" s="567">
        <v>0</v>
      </c>
      <c r="G199" s="567">
        <v>0</v>
      </c>
      <c r="H199" s="567">
        <v>0</v>
      </c>
      <c r="I199" s="567">
        <v>0</v>
      </c>
      <c r="J199" s="567">
        <v>0</v>
      </c>
      <c r="K199" s="567">
        <v>0</v>
      </c>
      <c r="L199" s="567">
        <v>1</v>
      </c>
      <c r="M199" s="567">
        <v>0</v>
      </c>
      <c r="N199" s="567">
        <v>0</v>
      </c>
      <c r="O199" s="567">
        <v>0</v>
      </c>
      <c r="P199" s="567">
        <v>1</v>
      </c>
      <c r="Q199" s="569">
        <v>7.1391447875676075E-5</v>
      </c>
    </row>
    <row r="200" spans="2:17">
      <c r="B200" s="553">
        <v>194</v>
      </c>
      <c r="C200" s="553" t="s">
        <v>583</v>
      </c>
      <c r="D200" s="567">
        <v>0</v>
      </c>
      <c r="E200" s="567">
        <v>0</v>
      </c>
      <c r="F200" s="567">
        <v>0</v>
      </c>
      <c r="G200" s="567">
        <v>0</v>
      </c>
      <c r="H200" s="567">
        <v>0</v>
      </c>
      <c r="I200" s="567">
        <v>0</v>
      </c>
      <c r="J200" s="567">
        <v>0</v>
      </c>
      <c r="K200" s="567">
        <v>0</v>
      </c>
      <c r="L200" s="567">
        <v>0</v>
      </c>
      <c r="M200" s="567">
        <v>0</v>
      </c>
      <c r="N200" s="567">
        <v>0</v>
      </c>
      <c r="O200" s="567">
        <v>1</v>
      </c>
      <c r="P200" s="567">
        <v>1</v>
      </c>
      <c r="Q200" s="569">
        <v>0</v>
      </c>
    </row>
    <row r="201" spans="2:17">
      <c r="B201" s="553">
        <v>195</v>
      </c>
      <c r="C201" s="553" t="s">
        <v>584</v>
      </c>
      <c r="D201" s="567">
        <v>0</v>
      </c>
      <c r="E201" s="567">
        <v>0</v>
      </c>
      <c r="F201" s="567">
        <v>0</v>
      </c>
      <c r="G201" s="567">
        <v>0</v>
      </c>
      <c r="H201" s="567">
        <v>0</v>
      </c>
      <c r="I201" s="567">
        <v>0</v>
      </c>
      <c r="J201" s="567">
        <v>0</v>
      </c>
      <c r="K201" s="567">
        <v>0</v>
      </c>
      <c r="L201" s="567">
        <v>0</v>
      </c>
      <c r="M201" s="567">
        <v>0</v>
      </c>
      <c r="N201" s="567">
        <v>0</v>
      </c>
      <c r="O201" s="567">
        <v>0</v>
      </c>
      <c r="P201" s="567">
        <v>0</v>
      </c>
      <c r="Q201" s="569">
        <v>0</v>
      </c>
    </row>
    <row r="202" spans="2:17">
      <c r="B202" s="553">
        <v>196</v>
      </c>
      <c r="C202" s="553" t="s">
        <v>585</v>
      </c>
      <c r="D202" s="567">
        <v>0</v>
      </c>
      <c r="E202" s="567">
        <v>0</v>
      </c>
      <c r="F202" s="567">
        <v>0</v>
      </c>
      <c r="G202" s="567">
        <v>0</v>
      </c>
      <c r="H202" s="567">
        <v>0</v>
      </c>
      <c r="I202" s="567">
        <v>0</v>
      </c>
      <c r="J202" s="567">
        <v>0</v>
      </c>
      <c r="K202" s="567">
        <v>0</v>
      </c>
      <c r="L202" s="567">
        <v>0</v>
      </c>
      <c r="M202" s="567">
        <v>0</v>
      </c>
      <c r="N202" s="567">
        <v>0</v>
      </c>
      <c r="O202" s="567">
        <v>0</v>
      </c>
      <c r="P202" s="567">
        <v>0</v>
      </c>
      <c r="Q202" s="569">
        <v>0</v>
      </c>
    </row>
    <row r="203" spans="2:17">
      <c r="B203" s="553">
        <v>197</v>
      </c>
      <c r="C203" s="553" t="s">
        <v>586</v>
      </c>
      <c r="D203" s="567">
        <v>0</v>
      </c>
      <c r="E203" s="567">
        <v>0</v>
      </c>
      <c r="F203" s="567">
        <v>0</v>
      </c>
      <c r="G203" s="567">
        <v>0</v>
      </c>
      <c r="H203" s="567">
        <v>0</v>
      </c>
      <c r="I203" s="567">
        <v>0</v>
      </c>
      <c r="J203" s="567">
        <v>0</v>
      </c>
      <c r="K203" s="567">
        <v>0</v>
      </c>
      <c r="L203" s="567">
        <v>0</v>
      </c>
      <c r="M203" s="567">
        <v>0</v>
      </c>
      <c r="N203" s="567">
        <v>0</v>
      </c>
      <c r="O203" s="567">
        <v>0</v>
      </c>
      <c r="P203" s="567">
        <v>0</v>
      </c>
      <c r="Q203" s="569">
        <v>0</v>
      </c>
    </row>
    <row r="204" spans="2:17">
      <c r="B204" s="553">
        <v>198</v>
      </c>
      <c r="C204" s="553" t="s">
        <v>587</v>
      </c>
      <c r="D204" s="567">
        <v>0</v>
      </c>
      <c r="E204" s="567">
        <v>0</v>
      </c>
      <c r="F204" s="567">
        <v>0</v>
      </c>
      <c r="G204" s="567">
        <v>0</v>
      </c>
      <c r="H204" s="567">
        <v>0</v>
      </c>
      <c r="I204" s="567">
        <v>0</v>
      </c>
      <c r="J204" s="567">
        <v>0</v>
      </c>
      <c r="K204" s="567">
        <v>0</v>
      </c>
      <c r="L204" s="567">
        <v>0</v>
      </c>
      <c r="M204" s="567">
        <v>0</v>
      </c>
      <c r="N204" s="567">
        <v>0</v>
      </c>
      <c r="O204" s="567">
        <v>0</v>
      </c>
      <c r="P204" s="567">
        <v>0</v>
      </c>
      <c r="Q204" s="569">
        <v>0</v>
      </c>
    </row>
    <row r="205" spans="2:17">
      <c r="B205" s="553">
        <v>199</v>
      </c>
      <c r="C205" s="553" t="s">
        <v>588</v>
      </c>
      <c r="D205" s="567">
        <v>0</v>
      </c>
      <c r="E205" s="567">
        <v>0</v>
      </c>
      <c r="F205" s="567">
        <v>0</v>
      </c>
      <c r="G205" s="567">
        <v>0</v>
      </c>
      <c r="H205" s="567">
        <v>0</v>
      </c>
      <c r="I205" s="567">
        <v>0</v>
      </c>
      <c r="J205" s="567">
        <v>0</v>
      </c>
      <c r="K205" s="567">
        <v>0</v>
      </c>
      <c r="L205" s="567">
        <v>0</v>
      </c>
      <c r="M205" s="567">
        <v>0</v>
      </c>
      <c r="N205" s="567">
        <v>0</v>
      </c>
      <c r="O205" s="567">
        <v>0</v>
      </c>
      <c r="P205" s="567">
        <v>0</v>
      </c>
      <c r="Q205" s="569">
        <v>0</v>
      </c>
    </row>
    <row r="206" spans="2:17">
      <c r="B206" s="553">
        <v>200</v>
      </c>
      <c r="C206" s="553" t="s">
        <v>589</v>
      </c>
      <c r="D206" s="567">
        <v>0</v>
      </c>
      <c r="E206" s="567">
        <v>0</v>
      </c>
      <c r="F206" s="567">
        <v>0</v>
      </c>
      <c r="G206" s="567">
        <v>0</v>
      </c>
      <c r="H206" s="567">
        <v>0</v>
      </c>
      <c r="I206" s="567">
        <v>0</v>
      </c>
      <c r="J206" s="567">
        <v>0</v>
      </c>
      <c r="K206" s="567">
        <v>0</v>
      </c>
      <c r="L206" s="567">
        <v>0</v>
      </c>
      <c r="M206" s="567">
        <v>0</v>
      </c>
      <c r="N206" s="567">
        <v>0</v>
      </c>
      <c r="O206" s="567">
        <v>0</v>
      </c>
      <c r="P206" s="567">
        <v>0</v>
      </c>
      <c r="Q206" s="569">
        <v>0</v>
      </c>
    </row>
    <row r="207" spans="2:17">
      <c r="B207" s="553">
        <v>201</v>
      </c>
      <c r="C207" s="553" t="s">
        <v>590</v>
      </c>
      <c r="D207" s="567">
        <v>0</v>
      </c>
      <c r="E207" s="567">
        <v>0</v>
      </c>
      <c r="F207" s="567">
        <v>0</v>
      </c>
      <c r="G207" s="567">
        <v>0</v>
      </c>
      <c r="H207" s="567">
        <v>0</v>
      </c>
      <c r="I207" s="567">
        <v>0</v>
      </c>
      <c r="J207" s="567">
        <v>0</v>
      </c>
      <c r="K207" s="567">
        <v>0</v>
      </c>
      <c r="L207" s="567">
        <v>0</v>
      </c>
      <c r="M207" s="567">
        <v>0</v>
      </c>
      <c r="N207" s="567">
        <v>0</v>
      </c>
      <c r="O207" s="567">
        <v>0</v>
      </c>
      <c r="P207" s="567">
        <v>0</v>
      </c>
      <c r="Q207" s="569">
        <v>0</v>
      </c>
    </row>
    <row r="208" spans="2:17">
      <c r="B208" s="553">
        <v>202</v>
      </c>
      <c r="C208" s="553" t="s">
        <v>591</v>
      </c>
      <c r="D208" s="567">
        <v>0</v>
      </c>
      <c r="E208" s="567">
        <v>0</v>
      </c>
      <c r="F208" s="567">
        <v>0</v>
      </c>
      <c r="G208" s="567">
        <v>0</v>
      </c>
      <c r="H208" s="567">
        <v>0</v>
      </c>
      <c r="I208" s="567">
        <v>0</v>
      </c>
      <c r="J208" s="567">
        <v>0</v>
      </c>
      <c r="K208" s="567">
        <v>0</v>
      </c>
      <c r="L208" s="567">
        <v>0</v>
      </c>
      <c r="M208" s="567">
        <v>0</v>
      </c>
      <c r="N208" s="567">
        <v>0</v>
      </c>
      <c r="O208" s="567">
        <v>0</v>
      </c>
      <c r="P208" s="567">
        <v>0</v>
      </c>
      <c r="Q208" s="569">
        <v>0</v>
      </c>
    </row>
    <row r="209" spans="2:17">
      <c r="B209" s="553">
        <v>203</v>
      </c>
      <c r="C209" s="553" t="s">
        <v>592</v>
      </c>
      <c r="D209" s="567">
        <v>0</v>
      </c>
      <c r="E209" s="567">
        <v>0</v>
      </c>
      <c r="F209" s="567">
        <v>0</v>
      </c>
      <c r="G209" s="567">
        <v>0</v>
      </c>
      <c r="H209" s="567">
        <v>0</v>
      </c>
      <c r="I209" s="567">
        <v>0</v>
      </c>
      <c r="J209" s="567">
        <v>0</v>
      </c>
      <c r="K209" s="567">
        <v>0</v>
      </c>
      <c r="L209" s="567">
        <v>0</v>
      </c>
      <c r="M209" s="567">
        <v>0</v>
      </c>
      <c r="N209" s="567">
        <v>0</v>
      </c>
      <c r="O209" s="567">
        <v>0</v>
      </c>
      <c r="P209" s="567">
        <v>0</v>
      </c>
      <c r="Q209" s="569">
        <v>0</v>
      </c>
    </row>
    <row r="210" spans="2:17">
      <c r="B210" s="553">
        <v>204</v>
      </c>
      <c r="C210" s="553" t="s">
        <v>593</v>
      </c>
      <c r="D210" s="567">
        <v>0</v>
      </c>
      <c r="E210" s="567">
        <v>0</v>
      </c>
      <c r="F210" s="567">
        <v>0</v>
      </c>
      <c r="G210" s="567">
        <v>0</v>
      </c>
      <c r="H210" s="567">
        <v>0</v>
      </c>
      <c r="I210" s="567">
        <v>0</v>
      </c>
      <c r="J210" s="567">
        <v>0</v>
      </c>
      <c r="K210" s="567">
        <v>0</v>
      </c>
      <c r="L210" s="567">
        <v>0</v>
      </c>
      <c r="M210" s="567">
        <v>0</v>
      </c>
      <c r="N210" s="567">
        <v>0</v>
      </c>
      <c r="O210" s="567">
        <v>0</v>
      </c>
      <c r="P210" s="567">
        <v>0</v>
      </c>
      <c r="Q210" s="569">
        <v>0</v>
      </c>
    </row>
    <row r="211" spans="2:17">
      <c r="B211" s="553">
        <v>205</v>
      </c>
      <c r="C211" s="553" t="s">
        <v>594</v>
      </c>
      <c r="D211" s="567">
        <v>0</v>
      </c>
      <c r="E211" s="567">
        <v>0</v>
      </c>
      <c r="F211" s="567">
        <v>0</v>
      </c>
      <c r="G211" s="567">
        <v>0</v>
      </c>
      <c r="H211" s="567">
        <v>0</v>
      </c>
      <c r="I211" s="567">
        <v>0</v>
      </c>
      <c r="J211" s="567">
        <v>0</v>
      </c>
      <c r="K211" s="567">
        <v>0</v>
      </c>
      <c r="L211" s="567">
        <v>0</v>
      </c>
      <c r="M211" s="567">
        <v>0</v>
      </c>
      <c r="N211" s="567">
        <v>0</v>
      </c>
      <c r="O211" s="567">
        <v>0</v>
      </c>
      <c r="P211" s="567">
        <v>0</v>
      </c>
      <c r="Q211" s="569">
        <v>0</v>
      </c>
    </row>
    <row r="212" spans="2:17">
      <c r="B212" s="553">
        <v>206</v>
      </c>
      <c r="C212" s="553" t="s">
        <v>595</v>
      </c>
      <c r="D212" s="567">
        <v>0</v>
      </c>
      <c r="E212" s="567">
        <v>0</v>
      </c>
      <c r="F212" s="567">
        <v>0</v>
      </c>
      <c r="G212" s="567">
        <v>0</v>
      </c>
      <c r="H212" s="567">
        <v>0</v>
      </c>
      <c r="I212" s="567">
        <v>0</v>
      </c>
      <c r="J212" s="567">
        <v>0</v>
      </c>
      <c r="K212" s="567">
        <v>0</v>
      </c>
      <c r="L212" s="567">
        <v>0</v>
      </c>
      <c r="M212" s="567">
        <v>0</v>
      </c>
      <c r="N212" s="567">
        <v>0</v>
      </c>
      <c r="O212" s="567">
        <v>0</v>
      </c>
      <c r="P212" s="567">
        <v>0</v>
      </c>
      <c r="Q212" s="569">
        <v>0</v>
      </c>
    </row>
    <row r="213" spans="2:17">
      <c r="B213" s="553">
        <v>207</v>
      </c>
      <c r="C213" s="553" t="s">
        <v>596</v>
      </c>
      <c r="D213" s="567">
        <v>0</v>
      </c>
      <c r="E213" s="567">
        <v>0</v>
      </c>
      <c r="F213" s="567">
        <v>0</v>
      </c>
      <c r="G213" s="567">
        <v>0</v>
      </c>
      <c r="H213" s="567">
        <v>0</v>
      </c>
      <c r="I213" s="567">
        <v>0</v>
      </c>
      <c r="J213" s="567">
        <v>0</v>
      </c>
      <c r="K213" s="567">
        <v>0</v>
      </c>
      <c r="L213" s="567">
        <v>0</v>
      </c>
      <c r="M213" s="567">
        <v>0</v>
      </c>
      <c r="N213" s="567">
        <v>0</v>
      </c>
      <c r="O213" s="567">
        <v>0</v>
      </c>
      <c r="P213" s="567">
        <v>0</v>
      </c>
      <c r="Q213" s="569">
        <v>0</v>
      </c>
    </row>
    <row r="214" spans="2:17">
      <c r="B214" s="553">
        <v>208</v>
      </c>
      <c r="C214" s="553" t="s">
        <v>597</v>
      </c>
      <c r="D214" s="567">
        <v>0</v>
      </c>
      <c r="E214" s="567">
        <v>0</v>
      </c>
      <c r="F214" s="567">
        <v>0</v>
      </c>
      <c r="G214" s="567">
        <v>0</v>
      </c>
      <c r="H214" s="567">
        <v>0</v>
      </c>
      <c r="I214" s="567">
        <v>0</v>
      </c>
      <c r="J214" s="567">
        <v>0</v>
      </c>
      <c r="K214" s="567">
        <v>0</v>
      </c>
      <c r="L214" s="567">
        <v>0</v>
      </c>
      <c r="M214" s="567">
        <v>0</v>
      </c>
      <c r="N214" s="567">
        <v>0</v>
      </c>
      <c r="O214" s="567">
        <v>0</v>
      </c>
      <c r="P214" s="567">
        <v>0</v>
      </c>
      <c r="Q214" s="569">
        <v>0</v>
      </c>
    </row>
    <row r="215" spans="2:17">
      <c r="B215" s="553">
        <v>209</v>
      </c>
      <c r="C215" s="553" t="s">
        <v>598</v>
      </c>
      <c r="D215" s="567">
        <v>0</v>
      </c>
      <c r="E215" s="567">
        <v>0</v>
      </c>
      <c r="F215" s="567">
        <v>0</v>
      </c>
      <c r="G215" s="567">
        <v>0</v>
      </c>
      <c r="H215" s="567">
        <v>0</v>
      </c>
      <c r="I215" s="567">
        <v>0</v>
      </c>
      <c r="J215" s="567">
        <v>0</v>
      </c>
      <c r="K215" s="567">
        <v>0</v>
      </c>
      <c r="L215" s="567">
        <v>0</v>
      </c>
      <c r="M215" s="567">
        <v>0</v>
      </c>
      <c r="N215" s="567">
        <v>0</v>
      </c>
      <c r="O215" s="567">
        <v>0</v>
      </c>
      <c r="P215" s="567">
        <v>0</v>
      </c>
      <c r="Q215" s="569">
        <v>0</v>
      </c>
    </row>
    <row r="216" spans="2:17">
      <c r="B216" s="553">
        <v>210</v>
      </c>
      <c r="C216" s="553" t="s">
        <v>599</v>
      </c>
      <c r="D216" s="567">
        <v>0</v>
      </c>
      <c r="E216" s="567">
        <v>0</v>
      </c>
      <c r="F216" s="567">
        <v>0</v>
      </c>
      <c r="G216" s="567">
        <v>0</v>
      </c>
      <c r="H216" s="567">
        <v>0</v>
      </c>
      <c r="I216" s="567">
        <v>0</v>
      </c>
      <c r="J216" s="567">
        <v>0</v>
      </c>
      <c r="K216" s="567">
        <v>0</v>
      </c>
      <c r="L216" s="567">
        <v>0</v>
      </c>
      <c r="M216" s="567">
        <v>0</v>
      </c>
      <c r="N216" s="567">
        <v>0</v>
      </c>
      <c r="O216" s="567">
        <v>0</v>
      </c>
      <c r="P216" s="567">
        <v>0</v>
      </c>
      <c r="Q216" s="569">
        <v>0</v>
      </c>
    </row>
    <row r="217" spans="2:17">
      <c r="B217" s="553">
        <v>211</v>
      </c>
      <c r="C217" s="553" t="s">
        <v>600</v>
      </c>
      <c r="D217" s="567">
        <v>0</v>
      </c>
      <c r="E217" s="567">
        <v>0</v>
      </c>
      <c r="F217" s="567">
        <v>0</v>
      </c>
      <c r="G217" s="567">
        <v>0</v>
      </c>
      <c r="H217" s="567">
        <v>0</v>
      </c>
      <c r="I217" s="567">
        <v>0</v>
      </c>
      <c r="J217" s="567">
        <v>0</v>
      </c>
      <c r="K217" s="567">
        <v>0</v>
      </c>
      <c r="L217" s="567">
        <v>0</v>
      </c>
      <c r="M217" s="567">
        <v>0</v>
      </c>
      <c r="N217" s="567">
        <v>0</v>
      </c>
      <c r="O217" s="567">
        <v>0</v>
      </c>
      <c r="P217" s="567">
        <v>0</v>
      </c>
      <c r="Q217" s="569">
        <v>0</v>
      </c>
    </row>
    <row r="218" spans="2:17">
      <c r="B218" s="553">
        <v>212</v>
      </c>
      <c r="C218" s="553" t="s">
        <v>601</v>
      </c>
      <c r="D218" s="567">
        <v>0</v>
      </c>
      <c r="E218" s="567">
        <v>0</v>
      </c>
      <c r="F218" s="567">
        <v>0</v>
      </c>
      <c r="G218" s="567">
        <v>0</v>
      </c>
      <c r="H218" s="567">
        <v>0</v>
      </c>
      <c r="I218" s="567">
        <v>0</v>
      </c>
      <c r="J218" s="567">
        <v>0</v>
      </c>
      <c r="K218" s="567">
        <v>0</v>
      </c>
      <c r="L218" s="567">
        <v>0</v>
      </c>
      <c r="M218" s="567">
        <v>0</v>
      </c>
      <c r="N218" s="567">
        <v>0</v>
      </c>
      <c r="O218" s="567">
        <v>0</v>
      </c>
      <c r="P218" s="567">
        <v>0</v>
      </c>
      <c r="Q218" s="569">
        <v>0</v>
      </c>
    </row>
    <row r="219" spans="2:17">
      <c r="B219" s="553">
        <v>213</v>
      </c>
      <c r="C219" s="553" t="s">
        <v>602</v>
      </c>
      <c r="D219" s="567">
        <v>0</v>
      </c>
      <c r="E219" s="567">
        <v>0</v>
      </c>
      <c r="F219" s="567">
        <v>0</v>
      </c>
      <c r="G219" s="567">
        <v>0</v>
      </c>
      <c r="H219" s="567">
        <v>0</v>
      </c>
      <c r="I219" s="567">
        <v>0</v>
      </c>
      <c r="J219" s="567">
        <v>0</v>
      </c>
      <c r="K219" s="567">
        <v>0</v>
      </c>
      <c r="L219" s="567">
        <v>0</v>
      </c>
      <c r="M219" s="567">
        <v>0</v>
      </c>
      <c r="N219" s="567">
        <v>0</v>
      </c>
      <c r="O219" s="567">
        <v>0</v>
      </c>
      <c r="P219" s="567">
        <v>0</v>
      </c>
      <c r="Q219" s="569">
        <v>0</v>
      </c>
    </row>
    <row r="220" spans="2:17">
      <c r="B220" s="553">
        <v>214</v>
      </c>
      <c r="C220" s="553" t="s">
        <v>603</v>
      </c>
      <c r="D220" s="567">
        <v>0</v>
      </c>
      <c r="E220" s="567">
        <v>0</v>
      </c>
      <c r="F220" s="567">
        <v>0</v>
      </c>
      <c r="G220" s="567">
        <v>0</v>
      </c>
      <c r="H220" s="567">
        <v>0</v>
      </c>
      <c r="I220" s="567">
        <v>0</v>
      </c>
      <c r="J220" s="567">
        <v>0</v>
      </c>
      <c r="K220" s="567">
        <v>0</v>
      </c>
      <c r="L220" s="567">
        <v>0</v>
      </c>
      <c r="M220" s="567">
        <v>0</v>
      </c>
      <c r="N220" s="567">
        <v>0</v>
      </c>
      <c r="O220" s="567">
        <v>0</v>
      </c>
      <c r="P220" s="567">
        <v>0</v>
      </c>
      <c r="Q220" s="569">
        <v>0</v>
      </c>
    </row>
    <row r="221" spans="2:17">
      <c r="B221" s="553">
        <v>215</v>
      </c>
      <c r="C221" s="553" t="s">
        <v>604</v>
      </c>
      <c r="D221" s="567">
        <v>0</v>
      </c>
      <c r="E221" s="567">
        <v>0</v>
      </c>
      <c r="F221" s="567">
        <v>0</v>
      </c>
      <c r="G221" s="567">
        <v>0</v>
      </c>
      <c r="H221" s="567">
        <v>0</v>
      </c>
      <c r="I221" s="567">
        <v>0</v>
      </c>
      <c r="J221" s="567">
        <v>0</v>
      </c>
      <c r="K221" s="567">
        <v>0</v>
      </c>
      <c r="L221" s="567">
        <v>0</v>
      </c>
      <c r="M221" s="567">
        <v>0</v>
      </c>
      <c r="N221" s="567">
        <v>0</v>
      </c>
      <c r="O221" s="567">
        <v>0</v>
      </c>
      <c r="P221" s="567">
        <v>0</v>
      </c>
      <c r="Q221" s="569">
        <v>0</v>
      </c>
    </row>
    <row r="222" spans="2:17">
      <c r="B222" s="553">
        <v>216</v>
      </c>
      <c r="C222" s="553" t="s">
        <v>605</v>
      </c>
      <c r="D222" s="567">
        <v>0</v>
      </c>
      <c r="E222" s="567">
        <v>0</v>
      </c>
      <c r="F222" s="567">
        <v>0</v>
      </c>
      <c r="G222" s="567">
        <v>0</v>
      </c>
      <c r="H222" s="567">
        <v>0</v>
      </c>
      <c r="I222" s="567">
        <v>0</v>
      </c>
      <c r="J222" s="567">
        <v>0</v>
      </c>
      <c r="K222" s="567">
        <v>0</v>
      </c>
      <c r="L222" s="567">
        <v>0</v>
      </c>
      <c r="M222" s="567">
        <v>0</v>
      </c>
      <c r="N222" s="567">
        <v>0</v>
      </c>
      <c r="O222" s="567">
        <v>0</v>
      </c>
      <c r="P222" s="567">
        <v>0</v>
      </c>
      <c r="Q222" s="569">
        <v>0</v>
      </c>
    </row>
    <row r="223" spans="2:17">
      <c r="B223" s="553">
        <v>217</v>
      </c>
      <c r="C223" s="553" t="s">
        <v>606</v>
      </c>
      <c r="D223" s="567">
        <v>0</v>
      </c>
      <c r="E223" s="567">
        <v>0</v>
      </c>
      <c r="F223" s="567">
        <v>0</v>
      </c>
      <c r="G223" s="567">
        <v>0</v>
      </c>
      <c r="H223" s="567">
        <v>0</v>
      </c>
      <c r="I223" s="567">
        <v>0</v>
      </c>
      <c r="J223" s="567">
        <v>0</v>
      </c>
      <c r="K223" s="567">
        <v>0</v>
      </c>
      <c r="L223" s="567">
        <v>0</v>
      </c>
      <c r="M223" s="567">
        <v>0</v>
      </c>
      <c r="N223" s="567">
        <v>0</v>
      </c>
      <c r="O223" s="567">
        <v>0</v>
      </c>
      <c r="P223" s="567">
        <v>0</v>
      </c>
      <c r="Q223" s="569">
        <v>0</v>
      </c>
    </row>
    <row r="224" spans="2:17">
      <c r="B224" s="553">
        <v>218</v>
      </c>
      <c r="C224" s="553" t="s">
        <v>607</v>
      </c>
      <c r="D224" s="567">
        <v>0</v>
      </c>
      <c r="E224" s="567">
        <v>0</v>
      </c>
      <c r="F224" s="567">
        <v>0</v>
      </c>
      <c r="G224" s="567">
        <v>0</v>
      </c>
      <c r="H224" s="567">
        <v>0</v>
      </c>
      <c r="I224" s="567">
        <v>0</v>
      </c>
      <c r="J224" s="567">
        <v>0</v>
      </c>
      <c r="K224" s="567">
        <v>0</v>
      </c>
      <c r="L224" s="567">
        <v>0</v>
      </c>
      <c r="M224" s="567">
        <v>0</v>
      </c>
      <c r="N224" s="567">
        <v>0</v>
      </c>
      <c r="O224" s="567">
        <v>0</v>
      </c>
      <c r="P224" s="567">
        <v>0</v>
      </c>
      <c r="Q224" s="569">
        <v>0</v>
      </c>
    </row>
    <row r="225" spans="2:17">
      <c r="B225" s="553">
        <v>219</v>
      </c>
      <c r="C225" s="553" t="s">
        <v>608</v>
      </c>
      <c r="D225" s="567">
        <v>0</v>
      </c>
      <c r="E225" s="567">
        <v>0</v>
      </c>
      <c r="F225" s="567">
        <v>0</v>
      </c>
      <c r="G225" s="567">
        <v>0</v>
      </c>
      <c r="H225" s="567">
        <v>0</v>
      </c>
      <c r="I225" s="567">
        <v>0</v>
      </c>
      <c r="J225" s="567">
        <v>0</v>
      </c>
      <c r="K225" s="567">
        <v>0</v>
      </c>
      <c r="L225" s="567">
        <v>0</v>
      </c>
      <c r="M225" s="567">
        <v>0</v>
      </c>
      <c r="N225" s="567">
        <v>0</v>
      </c>
      <c r="O225" s="567">
        <v>0</v>
      </c>
      <c r="P225" s="567">
        <v>0</v>
      </c>
      <c r="Q225" s="569">
        <v>0</v>
      </c>
    </row>
    <row r="226" spans="2:17">
      <c r="B226" s="553">
        <v>220</v>
      </c>
      <c r="C226" s="553" t="s">
        <v>609</v>
      </c>
      <c r="D226" s="567">
        <v>0</v>
      </c>
      <c r="E226" s="567">
        <v>0</v>
      </c>
      <c r="F226" s="567">
        <v>0</v>
      </c>
      <c r="G226" s="567">
        <v>0</v>
      </c>
      <c r="H226" s="567">
        <v>0</v>
      </c>
      <c r="I226" s="567">
        <v>0</v>
      </c>
      <c r="J226" s="567">
        <v>0</v>
      </c>
      <c r="K226" s="567">
        <v>0</v>
      </c>
      <c r="L226" s="567">
        <v>0</v>
      </c>
      <c r="M226" s="567">
        <v>0</v>
      </c>
      <c r="N226" s="567">
        <v>0</v>
      </c>
      <c r="O226" s="567">
        <v>0</v>
      </c>
      <c r="P226" s="567">
        <v>0</v>
      </c>
      <c r="Q226" s="569">
        <v>0</v>
      </c>
    </row>
    <row r="227" spans="2:17">
      <c r="B227" s="553">
        <v>221</v>
      </c>
      <c r="C227" s="553" t="s">
        <v>610</v>
      </c>
      <c r="D227" s="567">
        <v>0</v>
      </c>
      <c r="E227" s="567">
        <v>0</v>
      </c>
      <c r="F227" s="567">
        <v>0</v>
      </c>
      <c r="G227" s="567">
        <v>0</v>
      </c>
      <c r="H227" s="567">
        <v>0</v>
      </c>
      <c r="I227" s="567">
        <v>0</v>
      </c>
      <c r="J227" s="567">
        <v>0</v>
      </c>
      <c r="K227" s="567">
        <v>0</v>
      </c>
      <c r="L227" s="567">
        <v>0</v>
      </c>
      <c r="M227" s="567">
        <v>0</v>
      </c>
      <c r="N227" s="567">
        <v>0</v>
      </c>
      <c r="O227" s="567">
        <v>0</v>
      </c>
      <c r="P227" s="567">
        <v>0</v>
      </c>
      <c r="Q227" s="569">
        <v>0</v>
      </c>
    </row>
    <row r="228" spans="2:17">
      <c r="B228" s="570"/>
      <c r="C228" s="571" t="s">
        <v>228</v>
      </c>
      <c r="D228" s="571">
        <v>152576</v>
      </c>
      <c r="E228" s="571">
        <v>124584</v>
      </c>
      <c r="F228" s="571">
        <v>114007</v>
      </c>
      <c r="G228" s="571">
        <v>118614</v>
      </c>
      <c r="H228" s="571">
        <v>111177</v>
      </c>
      <c r="I228" s="571">
        <v>129062</v>
      </c>
      <c r="J228" s="571">
        <v>154229</v>
      </c>
      <c r="K228" s="571">
        <v>131694</v>
      </c>
      <c r="L228" s="571">
        <v>112767</v>
      </c>
      <c r="M228" s="571">
        <v>124456</v>
      </c>
      <c r="N228" s="571">
        <v>127562</v>
      </c>
      <c r="O228" s="571">
        <v>156278</v>
      </c>
      <c r="P228" s="571">
        <v>1557006</v>
      </c>
      <c r="Q228" s="571">
        <v>99.999999999999886</v>
      </c>
    </row>
    <row r="229" spans="2:17">
      <c r="B229" s="572" t="s">
        <v>611</v>
      </c>
    </row>
    <row r="230" spans="2:17">
      <c r="B230" s="572" t="s">
        <v>612</v>
      </c>
    </row>
    <row r="231" spans="2:17" ht="15.75" customHeight="1"/>
    <row r="232" spans="2:17" hidden="1"/>
    <row r="233" spans="2:17" hidden="1"/>
  </sheetData>
  <pageMargins left="0.75" right="0.75" top="1" bottom="1" header="0.5" footer="0.5"/>
  <pageSetup paperSize="9" orientation="portrait" horizontalDpi="4294967292" verticalDpi="4294967292"/>
  <drawing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HR65480"/>
  <sheetViews>
    <sheetView showGridLines="0" tabSelected="1" zoomScale="70" zoomScaleNormal="70" zoomScaleSheetLayoutView="75" workbookViewId="0">
      <selection activeCell="ER1" sqref="D1:ER1048576"/>
    </sheetView>
  </sheetViews>
  <sheetFormatPr baseColWidth="10" defaultRowHeight="18.75"/>
  <cols>
    <col min="1" max="1" width="2.140625" style="1362" customWidth="1"/>
    <col min="2" max="2" width="1.7109375" style="1362" customWidth="1"/>
    <col min="3" max="3" width="36.7109375" style="1362" customWidth="1"/>
    <col min="4" max="15" width="13.7109375" style="1362" hidden="1" customWidth="1"/>
    <col min="16" max="51" width="13.7109375" style="1667" hidden="1" customWidth="1"/>
    <col min="52" max="111" width="13.7109375" style="1362" hidden="1" customWidth="1"/>
    <col min="112" max="112" width="1.7109375" style="1337" hidden="1" customWidth="1"/>
    <col min="113" max="132" width="13.7109375" style="1362" hidden="1" customWidth="1"/>
    <col min="133" max="147" width="13.7109375" style="1337" hidden="1" customWidth="1"/>
    <col min="148" max="148" width="1.7109375" style="1337" hidden="1" customWidth="1"/>
    <col min="149" max="150" width="13.7109375" style="1362" customWidth="1"/>
    <col min="151" max="151" width="13.7109375" style="1667" customWidth="1"/>
    <col min="152" max="152" width="10.85546875" style="1667" bestFit="1" customWidth="1"/>
    <col min="153" max="157" width="13.7109375" style="1667" customWidth="1"/>
    <col min="158" max="158" width="1.7109375" style="1337" customWidth="1"/>
    <col min="159" max="168" width="13.7109375" style="1663" hidden="1" customWidth="1"/>
    <col min="169" max="169" width="1.7109375" style="1663" hidden="1" customWidth="1"/>
    <col min="170" max="178" width="13.7109375" style="1564" hidden="1" customWidth="1"/>
    <col min="179" max="179" width="1.7109375" style="1564" hidden="1" customWidth="1"/>
    <col min="180" max="180" width="13.7109375" style="1663" hidden="1" customWidth="1"/>
    <col min="181" max="181" width="1.7109375" style="1362" hidden="1" customWidth="1"/>
    <col min="182" max="182" width="1.42578125" style="1362" hidden="1" customWidth="1"/>
    <col min="183" max="183" width="11" style="1642" hidden="1" customWidth="1"/>
    <col min="184" max="184" width="11" style="1634" hidden="1" customWidth="1"/>
    <col min="185" max="186" width="0" style="1362" hidden="1" customWidth="1"/>
    <col min="187" max="187" width="16.28515625" style="1644" customWidth="1"/>
    <col min="188" max="188" width="16.28515625" style="1381" customWidth="1"/>
    <col min="189" max="189" width="20.7109375" style="1381" customWidth="1"/>
    <col min="190" max="207" width="11.42578125" style="1362"/>
    <col min="208" max="208" width="13.28515625" style="1362" bestFit="1" customWidth="1"/>
    <col min="209" max="212" width="11.42578125" style="1362"/>
    <col min="213" max="213" width="13.7109375" style="1362" bestFit="1" customWidth="1"/>
    <col min="214" max="16384" width="11.42578125" style="1362"/>
  </cols>
  <sheetData>
    <row r="1" spans="1:226" s="1346" customFormat="1" ht="9" customHeight="1">
      <c r="A1" s="1333"/>
      <c r="B1" s="1333"/>
      <c r="C1" s="1333"/>
      <c r="D1" s="1333"/>
      <c r="E1" s="1333"/>
      <c r="F1" s="1333"/>
      <c r="G1" s="1333"/>
      <c r="H1" s="1333"/>
      <c r="I1" s="1333"/>
      <c r="J1" s="1333"/>
      <c r="K1" s="1333"/>
      <c r="L1" s="1333"/>
      <c r="M1" s="1333"/>
      <c r="N1" s="1333"/>
      <c r="O1" s="1333"/>
      <c r="P1" s="1397"/>
      <c r="Q1" s="1397"/>
      <c r="R1" s="1397"/>
      <c r="S1" s="1397"/>
      <c r="T1" s="1397"/>
      <c r="U1" s="1397"/>
      <c r="V1" s="1397"/>
      <c r="W1" s="1397"/>
      <c r="X1" s="1397"/>
      <c r="Y1" s="1397"/>
      <c r="Z1" s="1397"/>
      <c r="AA1" s="1397"/>
      <c r="AB1" s="1397"/>
      <c r="AC1" s="1397"/>
      <c r="AD1" s="1397"/>
      <c r="AE1" s="1397"/>
      <c r="AF1" s="1397"/>
      <c r="AG1" s="1397"/>
      <c r="AH1" s="1397"/>
      <c r="AI1" s="1397"/>
      <c r="AJ1" s="1397"/>
      <c r="AK1" s="1397"/>
      <c r="AL1" s="1397"/>
      <c r="AM1" s="1397"/>
      <c r="AN1" s="1397"/>
      <c r="AO1" s="1397"/>
      <c r="AP1" s="1397"/>
      <c r="AQ1" s="1397"/>
      <c r="AR1" s="1397"/>
      <c r="AS1" s="1397"/>
      <c r="AT1" s="1397"/>
      <c r="AU1" s="1397"/>
      <c r="AV1" s="1397"/>
      <c r="AW1" s="1397"/>
      <c r="AX1" s="1397"/>
      <c r="AY1" s="1397"/>
      <c r="AZ1" s="1333"/>
      <c r="BA1" s="1333"/>
      <c r="BB1" s="1333"/>
      <c r="BC1" s="1333"/>
      <c r="BD1" s="1333"/>
      <c r="BE1" s="1333"/>
      <c r="BF1" s="1333"/>
      <c r="BG1" s="1333"/>
      <c r="BH1" s="1333"/>
      <c r="BI1" s="1333"/>
      <c r="BJ1" s="1333"/>
      <c r="BK1" s="1333"/>
      <c r="BL1" s="1333"/>
      <c r="BM1" s="1333"/>
      <c r="BN1" s="1333"/>
      <c r="BO1" s="1333"/>
      <c r="BP1" s="1333"/>
      <c r="BQ1" s="1333"/>
      <c r="BR1" s="1333"/>
      <c r="BS1" s="1333"/>
      <c r="BT1" s="1333"/>
      <c r="BU1" s="1333"/>
      <c r="BV1" s="1333"/>
      <c r="BW1" s="1333"/>
      <c r="BX1" s="1333"/>
      <c r="BY1" s="1333"/>
      <c r="BZ1" s="1333"/>
      <c r="CA1" s="1333"/>
      <c r="CB1" s="1333"/>
      <c r="CC1" s="1333"/>
      <c r="CD1" s="1333"/>
      <c r="CE1" s="1333"/>
      <c r="CF1" s="1333"/>
      <c r="CG1" s="1333"/>
      <c r="CH1" s="1333"/>
      <c r="CI1" s="1333"/>
      <c r="CJ1" s="1333"/>
      <c r="CK1" s="1333"/>
      <c r="CL1" s="1333"/>
      <c r="CM1" s="1333"/>
      <c r="CN1" s="1333"/>
      <c r="CO1" s="1333"/>
      <c r="CP1" s="1333"/>
      <c r="CQ1" s="1333"/>
      <c r="CR1" s="1333"/>
      <c r="CS1" s="1333"/>
      <c r="CT1" s="1333"/>
      <c r="CU1" s="1333"/>
      <c r="CV1" s="1333"/>
      <c r="CW1" s="1333"/>
      <c r="CX1" s="1333"/>
      <c r="CY1" s="1333"/>
      <c r="CZ1" s="1333"/>
      <c r="DA1" s="1333"/>
      <c r="DB1" s="1333"/>
      <c r="DC1" s="1333"/>
      <c r="DD1" s="1333"/>
      <c r="DE1" s="1333"/>
      <c r="DF1" s="1333"/>
      <c r="DG1" s="1333"/>
      <c r="DH1" s="1333"/>
      <c r="DI1" s="1333"/>
      <c r="DJ1" s="1333"/>
      <c r="DK1" s="1333"/>
      <c r="DL1" s="1333"/>
      <c r="DM1" s="1333"/>
      <c r="DN1" s="1333"/>
      <c r="DO1" s="1333"/>
      <c r="DP1" s="1333"/>
      <c r="DQ1" s="1333"/>
      <c r="DR1" s="1398"/>
      <c r="DS1" s="1333"/>
      <c r="DT1" s="1333"/>
      <c r="DU1" s="1333"/>
      <c r="DV1" s="1333"/>
      <c r="DW1" s="1333"/>
      <c r="DX1" s="1333"/>
      <c r="DY1" s="1333"/>
      <c r="DZ1" s="1333"/>
      <c r="EA1" s="1333"/>
      <c r="EB1" s="1333"/>
      <c r="EC1" s="1333"/>
      <c r="ED1" s="1333"/>
      <c r="EE1" s="1333"/>
      <c r="EF1" s="1333"/>
      <c r="EG1" s="1333"/>
      <c r="EH1" s="1333"/>
      <c r="EI1" s="1333"/>
      <c r="EJ1" s="1333"/>
      <c r="EK1" s="1333"/>
      <c r="EL1" s="1333"/>
      <c r="EM1" s="1333"/>
      <c r="EN1" s="1333"/>
      <c r="EO1" s="1333"/>
      <c r="EP1" s="1333"/>
      <c r="EQ1" s="1333"/>
      <c r="ER1" s="1333"/>
      <c r="ES1" s="1333"/>
      <c r="ET1" s="1333"/>
      <c r="EU1" s="1333"/>
      <c r="EV1" s="1333"/>
      <c r="EW1" s="1333"/>
      <c r="EX1" s="1333"/>
      <c r="EY1" s="1333"/>
      <c r="EZ1" s="1333"/>
      <c r="FA1" s="1333"/>
      <c r="FB1" s="1333"/>
      <c r="FC1" s="1399"/>
      <c r="FD1" s="1399"/>
      <c r="FE1" s="1399"/>
      <c r="FF1" s="1399"/>
      <c r="FG1" s="1399"/>
      <c r="FH1" s="1399"/>
      <c r="FI1" s="1399"/>
      <c r="FJ1" s="1399"/>
      <c r="FK1" s="1399"/>
      <c r="FL1" s="1399"/>
      <c r="FM1" s="1399"/>
      <c r="FN1" s="1400"/>
      <c r="FO1" s="1400"/>
      <c r="FP1" s="1400"/>
      <c r="FQ1" s="1400"/>
      <c r="FR1" s="1400"/>
      <c r="FS1" s="1400"/>
      <c r="FT1" s="1400"/>
      <c r="FU1" s="1400"/>
      <c r="FV1" s="1400"/>
      <c r="FW1" s="1400"/>
      <c r="FX1" s="1399"/>
      <c r="FY1" s="1333"/>
      <c r="FZ1" s="1333"/>
      <c r="GA1" s="1343"/>
      <c r="GB1" s="1401"/>
      <c r="GC1" s="1334"/>
      <c r="GD1" s="1334"/>
      <c r="GE1" s="1344"/>
      <c r="GF1" s="1721"/>
      <c r="GG1" s="1721"/>
      <c r="GH1" s="1334"/>
      <c r="GI1" s="1334"/>
      <c r="GJ1" s="1334"/>
      <c r="GK1" s="1334"/>
      <c r="GL1" s="1334"/>
      <c r="GM1" s="1334"/>
      <c r="GN1" s="1334"/>
      <c r="GO1" s="1334"/>
      <c r="GP1" s="1334"/>
      <c r="GQ1" s="1334"/>
      <c r="GR1" s="1334"/>
      <c r="GS1" s="1334"/>
      <c r="GT1" s="1334"/>
      <c r="GU1" s="1334"/>
      <c r="GV1" s="1334"/>
      <c r="GW1" s="1334"/>
      <c r="GX1" s="1334"/>
      <c r="GY1" s="1334"/>
      <c r="GZ1" s="1334"/>
      <c r="HA1" s="1334"/>
      <c r="HB1" s="1334"/>
      <c r="HC1" s="1334"/>
      <c r="HD1" s="1334"/>
      <c r="HE1" s="1334"/>
      <c r="HF1" s="1334"/>
      <c r="HG1" s="1334"/>
      <c r="HH1" s="1334"/>
      <c r="HI1" s="1334"/>
      <c r="HJ1" s="1334"/>
      <c r="HK1" s="1334"/>
      <c r="HL1" s="1334"/>
      <c r="HM1" s="1334"/>
      <c r="HN1" s="1334"/>
      <c r="HO1" s="1334"/>
      <c r="HP1" s="1334"/>
      <c r="HQ1" s="1334"/>
      <c r="HR1" s="1334"/>
    </row>
    <row r="2" spans="1:226" s="1346" customFormat="1" ht="18" hidden="1" customHeight="1">
      <c r="A2" s="1333"/>
      <c r="B2" s="1334"/>
      <c r="C2" s="1394"/>
      <c r="D2" s="1394"/>
      <c r="P2" s="1402"/>
      <c r="Q2" s="1402"/>
      <c r="R2" s="1402"/>
      <c r="S2" s="1402"/>
      <c r="T2" s="1402"/>
      <c r="U2" s="1402"/>
      <c r="V2" s="1402"/>
      <c r="W2" s="1402"/>
      <c r="X2" s="1402"/>
      <c r="Y2" s="1402"/>
      <c r="Z2" s="1402"/>
      <c r="AA2" s="1402"/>
      <c r="AB2" s="1402"/>
      <c r="AC2" s="1402"/>
      <c r="AD2" s="1402"/>
      <c r="AE2" s="1402"/>
      <c r="AF2" s="1402"/>
      <c r="AG2" s="1402"/>
      <c r="AH2" s="1402"/>
      <c r="AI2" s="1402"/>
      <c r="AJ2" s="1402"/>
      <c r="AK2" s="1402"/>
      <c r="AL2" s="1402"/>
      <c r="AM2" s="1402"/>
      <c r="AN2" s="1402"/>
      <c r="AO2" s="1402"/>
      <c r="AP2" s="1402"/>
      <c r="AQ2" s="1402"/>
      <c r="AR2" s="1402"/>
      <c r="AS2" s="1402"/>
      <c r="AT2" s="1402"/>
      <c r="AU2" s="1402"/>
      <c r="AV2" s="1402"/>
      <c r="AW2" s="1402"/>
      <c r="AX2" s="1402"/>
      <c r="AY2" s="1402"/>
      <c r="DH2" s="1403"/>
      <c r="DR2" s="1404"/>
      <c r="EC2" s="1403"/>
      <c r="ED2" s="1403"/>
      <c r="EE2" s="1403"/>
      <c r="EF2" s="1403"/>
      <c r="EG2" s="1403"/>
      <c r="EH2" s="1403"/>
      <c r="EI2" s="1403"/>
      <c r="EJ2" s="1403"/>
      <c r="EK2" s="1403"/>
      <c r="EL2" s="1403"/>
      <c r="EM2" s="1403"/>
      <c r="EN2" s="1403"/>
      <c r="EO2" s="1403"/>
      <c r="EP2" s="1403"/>
      <c r="EQ2" s="1403"/>
      <c r="ER2" s="1403"/>
      <c r="ES2" s="1334"/>
      <c r="ET2" s="1334"/>
      <c r="EU2" s="1405"/>
      <c r="EV2" s="1405"/>
      <c r="EW2" s="1405"/>
      <c r="EX2" s="1405"/>
      <c r="EY2" s="1405"/>
      <c r="EZ2" s="1405"/>
      <c r="FA2" s="1405"/>
      <c r="FB2" s="1405"/>
      <c r="FC2" s="1405"/>
      <c r="FD2" s="1405"/>
      <c r="FE2" s="1406"/>
      <c r="FF2" s="1406"/>
      <c r="FG2" s="1406"/>
      <c r="FH2" s="1406"/>
      <c r="FI2" s="1406"/>
      <c r="FJ2" s="1406"/>
      <c r="FK2" s="1406"/>
      <c r="FL2" s="1406"/>
      <c r="FM2" s="1406"/>
      <c r="FN2" s="1407"/>
      <c r="FO2" s="1407"/>
      <c r="FP2" s="1407"/>
      <c r="FQ2" s="1407"/>
      <c r="FR2" s="1407"/>
      <c r="FS2" s="1407"/>
      <c r="FT2" s="1407"/>
      <c r="FU2" s="1407"/>
      <c r="FV2" s="1407"/>
      <c r="FW2" s="1407"/>
      <c r="FX2" s="1408"/>
      <c r="FY2" s="1334"/>
      <c r="FZ2" s="1333"/>
      <c r="GA2" s="1343"/>
      <c r="GB2" s="1401"/>
      <c r="GC2" s="1334"/>
      <c r="GD2" s="1334"/>
      <c r="GE2" s="1344"/>
      <c r="GF2" s="1721"/>
      <c r="GG2" s="1721"/>
      <c r="GH2" s="1334"/>
      <c r="GI2" s="1334"/>
      <c r="GJ2" s="1334"/>
      <c r="GK2" s="1334"/>
      <c r="GL2" s="1334"/>
      <c r="GM2" s="1334"/>
      <c r="GN2" s="1334"/>
      <c r="GO2" s="1334"/>
      <c r="GP2" s="1334"/>
      <c r="GQ2" s="1334"/>
      <c r="GR2" s="1334"/>
      <c r="GS2" s="1334"/>
      <c r="GT2" s="1334"/>
      <c r="GU2" s="1334"/>
      <c r="GV2" s="1334"/>
      <c r="GW2" s="1334"/>
      <c r="GX2" s="1334"/>
      <c r="GY2" s="1334"/>
      <c r="GZ2" s="1334"/>
      <c r="HA2" s="1334"/>
      <c r="HB2" s="1334"/>
      <c r="HC2" s="1334"/>
      <c r="HD2" s="1334"/>
      <c r="HE2" s="1334"/>
      <c r="HF2" s="1334"/>
      <c r="HG2" s="1334"/>
      <c r="HH2" s="1334"/>
      <c r="HI2" s="1334"/>
      <c r="HJ2" s="1334"/>
      <c r="HK2" s="1334"/>
      <c r="HL2" s="1334"/>
      <c r="HM2" s="1334"/>
      <c r="HN2" s="1334"/>
      <c r="HO2" s="1334"/>
      <c r="HP2" s="1334"/>
      <c r="HQ2" s="1334"/>
      <c r="HR2" s="1334"/>
    </row>
    <row r="3" spans="1:226" s="1346" customFormat="1" ht="18" customHeight="1">
      <c r="A3" s="1333"/>
      <c r="B3" s="1334"/>
      <c r="C3" s="1394" t="s">
        <v>1093</v>
      </c>
      <c r="D3" s="1394"/>
      <c r="P3" s="1402"/>
      <c r="Q3" s="1402"/>
      <c r="R3" s="1402"/>
      <c r="S3" s="1402"/>
      <c r="T3" s="1402"/>
      <c r="U3" s="1402"/>
      <c r="V3" s="1402"/>
      <c r="W3" s="1402"/>
      <c r="X3" s="1402"/>
      <c r="Y3" s="1402"/>
      <c r="Z3" s="1402"/>
      <c r="AA3" s="1402"/>
      <c r="AB3" s="1402"/>
      <c r="AC3" s="1402"/>
      <c r="AD3" s="1402"/>
      <c r="AE3" s="1402"/>
      <c r="AF3" s="1402"/>
      <c r="AG3" s="1402"/>
      <c r="AH3" s="1402"/>
      <c r="AI3" s="1402"/>
      <c r="AJ3" s="1402"/>
      <c r="AK3" s="1402"/>
      <c r="AL3" s="1402"/>
      <c r="AM3" s="1402"/>
      <c r="AN3" s="1402"/>
      <c r="AO3" s="1402"/>
      <c r="AP3" s="1402"/>
      <c r="AQ3" s="1402"/>
      <c r="AR3" s="1402"/>
      <c r="AS3" s="1402"/>
      <c r="AT3" s="1402"/>
      <c r="AU3" s="1402"/>
      <c r="AV3" s="1402"/>
      <c r="AW3" s="1402"/>
      <c r="AX3" s="1402"/>
      <c r="AY3" s="1402"/>
      <c r="DH3" s="1403"/>
      <c r="DR3" s="1404"/>
      <c r="EC3" s="1403"/>
      <c r="ED3" s="1403"/>
      <c r="EE3" s="1403"/>
      <c r="EF3" s="1403"/>
      <c r="EG3" s="1403"/>
      <c r="EH3" s="1403"/>
      <c r="EI3" s="1403"/>
      <c r="EJ3" s="1403"/>
      <c r="EK3" s="1403"/>
      <c r="EL3" s="1403"/>
      <c r="EM3" s="1403"/>
      <c r="EN3" s="1403"/>
      <c r="EO3" s="1403"/>
      <c r="EP3" s="1403"/>
      <c r="EQ3" s="1403"/>
      <c r="ER3" s="1403"/>
      <c r="ES3" s="1334"/>
      <c r="ET3" s="1334"/>
      <c r="EU3" s="1405"/>
      <c r="EV3" s="1405"/>
      <c r="EW3" s="1405"/>
      <c r="EX3" s="1405"/>
      <c r="EY3" s="1405"/>
      <c r="EZ3" s="1405"/>
      <c r="FA3" s="1405"/>
      <c r="FB3" s="1405"/>
      <c r="FC3" s="1405"/>
      <c r="FD3" s="1405"/>
      <c r="FE3" s="1406"/>
      <c r="FF3" s="1406"/>
      <c r="FG3" s="1406"/>
      <c r="FH3" s="1406"/>
      <c r="FI3" s="1406"/>
      <c r="FJ3" s="1406"/>
      <c r="FK3" s="1406"/>
      <c r="FL3" s="1406"/>
      <c r="FM3" s="1406"/>
      <c r="FN3" s="1407"/>
      <c r="FO3" s="1407"/>
      <c r="FP3" s="1407"/>
      <c r="FQ3" s="1407"/>
      <c r="FR3" s="1407"/>
      <c r="FS3" s="1407"/>
      <c r="FT3" s="1407"/>
      <c r="FU3" s="1407"/>
      <c r="FV3" s="1407"/>
      <c r="FW3" s="1407"/>
      <c r="FX3" s="1408"/>
      <c r="FY3" s="1334"/>
      <c r="FZ3" s="1333"/>
      <c r="GA3" s="1343"/>
      <c r="GB3" s="1401"/>
      <c r="GC3" s="1334"/>
      <c r="GD3" s="1334"/>
      <c r="GE3" s="1344"/>
      <c r="GF3" s="1721"/>
      <c r="GG3" s="1721"/>
      <c r="GH3" s="1334"/>
      <c r="GI3" s="1334"/>
      <c r="GJ3" s="1334"/>
      <c r="GK3" s="1334"/>
      <c r="GL3" s="1334"/>
      <c r="GM3" s="1334"/>
      <c r="GN3" s="1334"/>
      <c r="GO3" s="1334"/>
      <c r="GP3" s="1334"/>
      <c r="GQ3" s="1334"/>
      <c r="GR3" s="1334"/>
      <c r="GS3" s="1334"/>
      <c r="GT3" s="1334"/>
      <c r="GU3" s="1334"/>
      <c r="GV3" s="1334"/>
      <c r="GW3" s="1334"/>
      <c r="GX3" s="1334"/>
      <c r="GY3" s="1334"/>
      <c r="GZ3" s="1334"/>
      <c r="HA3" s="1334"/>
      <c r="HB3" s="1334"/>
      <c r="HC3" s="1334"/>
      <c r="HD3" s="1334"/>
      <c r="HE3" s="1334"/>
      <c r="HF3" s="1334"/>
      <c r="HG3" s="1334"/>
      <c r="HH3" s="1334"/>
      <c r="HI3" s="1334"/>
      <c r="HJ3" s="1334"/>
      <c r="HK3" s="1334"/>
      <c r="HL3" s="1334"/>
      <c r="HM3" s="1334"/>
      <c r="HN3" s="1334"/>
      <c r="HO3" s="1334"/>
      <c r="HP3" s="1334"/>
      <c r="HQ3" s="1334"/>
      <c r="HR3" s="1334"/>
    </row>
    <row r="4" spans="1:226" s="1346" customFormat="1" ht="18" customHeight="1">
      <c r="A4" s="1333"/>
      <c r="B4" s="1334"/>
      <c r="C4" s="1394" t="s">
        <v>1131</v>
      </c>
      <c r="D4" s="1394"/>
      <c r="P4" s="1402"/>
      <c r="Q4" s="1402"/>
      <c r="R4" s="1402"/>
      <c r="S4" s="1402"/>
      <c r="T4" s="1402"/>
      <c r="U4" s="1402"/>
      <c r="V4" s="1402"/>
      <c r="W4" s="1402"/>
      <c r="X4" s="1402"/>
      <c r="Y4" s="1402"/>
      <c r="Z4" s="1402"/>
      <c r="AA4" s="1402"/>
      <c r="AB4" s="1402"/>
      <c r="AC4" s="1402"/>
      <c r="AD4" s="1402"/>
      <c r="AE4" s="1402"/>
      <c r="AF4" s="1402"/>
      <c r="AG4" s="1402"/>
      <c r="AH4" s="1402"/>
      <c r="AI4" s="1402"/>
      <c r="AJ4" s="1402"/>
      <c r="AK4" s="1402"/>
      <c r="AL4" s="1402"/>
      <c r="AM4" s="1402"/>
      <c r="AN4" s="1402"/>
      <c r="AO4" s="1402"/>
      <c r="AP4" s="1402"/>
      <c r="AQ4" s="1402"/>
      <c r="AR4" s="1402"/>
      <c r="AS4" s="1402"/>
      <c r="AT4" s="1402"/>
      <c r="AU4" s="1402"/>
      <c r="AV4" s="1402"/>
      <c r="AW4" s="1402"/>
      <c r="AX4" s="1402"/>
      <c r="AY4" s="1402"/>
      <c r="DH4" s="1409"/>
      <c r="DR4" s="1404"/>
      <c r="EC4" s="1409"/>
      <c r="ED4" s="1409"/>
      <c r="EE4" s="1409"/>
      <c r="EF4" s="1409"/>
      <c r="EG4" s="1409"/>
      <c r="EH4" s="1409"/>
      <c r="EI4" s="1409"/>
      <c r="EJ4" s="1409"/>
      <c r="EK4" s="1409"/>
      <c r="EL4" s="1409"/>
      <c r="EM4" s="1409"/>
      <c r="EN4" s="1409"/>
      <c r="EO4" s="1409"/>
      <c r="EP4" s="1409"/>
      <c r="EQ4" s="1409"/>
      <c r="ER4" s="1409"/>
      <c r="ES4" s="1334"/>
      <c r="ET4" s="1334"/>
      <c r="EU4" s="1405"/>
      <c r="EV4" s="1405"/>
      <c r="EW4" s="1405"/>
      <c r="EX4" s="1405"/>
      <c r="EY4" s="1405"/>
      <c r="EZ4" s="1405"/>
      <c r="FA4" s="1405"/>
      <c r="FB4" s="1405"/>
      <c r="FC4" s="1405"/>
      <c r="FD4" s="1405"/>
      <c r="FE4" s="1406"/>
      <c r="FF4" s="1406"/>
      <c r="FG4" s="1406"/>
      <c r="FH4" s="1406"/>
      <c r="FI4" s="1406"/>
      <c r="FJ4" s="1406"/>
      <c r="FK4" s="1406"/>
      <c r="FL4" s="1406"/>
      <c r="FM4" s="1406"/>
      <c r="FN4" s="1407"/>
      <c r="FO4" s="1407"/>
      <c r="FP4" s="1407"/>
      <c r="FQ4" s="1407"/>
      <c r="FR4" s="1407"/>
      <c r="FS4" s="1407"/>
      <c r="FT4" s="1407"/>
      <c r="FU4" s="1407"/>
      <c r="FV4" s="1407"/>
      <c r="FW4" s="1407"/>
      <c r="FX4" s="1410"/>
      <c r="FY4" s="1334"/>
      <c r="FZ4" s="1333"/>
      <c r="GA4" s="1343"/>
      <c r="GB4" s="1401"/>
      <c r="GC4" s="1334"/>
      <c r="GD4" s="1334"/>
      <c r="GE4" s="1344"/>
      <c r="GF4" s="1721"/>
      <c r="GG4" s="1721"/>
      <c r="GH4" s="1334"/>
      <c r="GI4" s="1334"/>
      <c r="GJ4" s="1334"/>
      <c r="GK4" s="1334"/>
      <c r="GL4" s="1334"/>
      <c r="GM4" s="1334"/>
      <c r="GN4" s="1334"/>
      <c r="GO4" s="1334"/>
      <c r="GP4" s="1334"/>
      <c r="GQ4" s="1334"/>
      <c r="GR4" s="1334"/>
      <c r="GS4" s="1334"/>
      <c r="GT4" s="1334"/>
      <c r="GU4" s="1334"/>
      <c r="GV4" s="1334"/>
      <c r="GW4" s="1334"/>
      <c r="GX4" s="1334"/>
      <c r="GY4" s="1334"/>
      <c r="GZ4" s="1334"/>
      <c r="HA4" s="1334"/>
      <c r="HB4" s="1334"/>
      <c r="HC4" s="1334"/>
      <c r="HD4" s="1334"/>
      <c r="HE4" s="1334"/>
      <c r="HF4" s="1334"/>
      <c r="HG4" s="1334"/>
      <c r="HH4" s="1334"/>
      <c r="HI4" s="1334"/>
      <c r="HJ4" s="1334"/>
      <c r="HK4" s="1334"/>
      <c r="HL4" s="1334"/>
      <c r="HM4" s="1334"/>
      <c r="HN4" s="1334"/>
      <c r="HO4" s="1334"/>
      <c r="HP4" s="1334"/>
      <c r="HQ4" s="1334"/>
      <c r="HR4" s="1334"/>
    </row>
    <row r="5" spans="1:226" s="1346" customFormat="1" ht="15" customHeight="1">
      <c r="A5" s="1333"/>
      <c r="B5" s="1334"/>
      <c r="C5" s="1335"/>
      <c r="D5" s="2280" t="s">
        <v>1094</v>
      </c>
      <c r="E5" s="2280"/>
      <c r="F5" s="2280"/>
      <c r="G5" s="2280"/>
      <c r="H5" s="2280"/>
      <c r="I5" s="2280"/>
      <c r="J5" s="2280"/>
      <c r="K5" s="2280"/>
      <c r="L5" s="2280"/>
      <c r="M5" s="2280"/>
      <c r="N5" s="2280"/>
      <c r="O5" s="2280"/>
      <c r="P5" s="2280" t="s">
        <v>1094</v>
      </c>
      <c r="Q5" s="2280"/>
      <c r="R5" s="2280"/>
      <c r="S5" s="2280"/>
      <c r="T5" s="2280"/>
      <c r="U5" s="2280"/>
      <c r="V5" s="2280"/>
      <c r="W5" s="2280"/>
      <c r="X5" s="2280"/>
      <c r="Y5" s="2280"/>
      <c r="Z5" s="2280"/>
      <c r="AA5" s="2280"/>
      <c r="AB5" s="2280" t="s">
        <v>1094</v>
      </c>
      <c r="AC5" s="2280"/>
      <c r="AD5" s="2280"/>
      <c r="AE5" s="2280"/>
      <c r="AF5" s="2280"/>
      <c r="AG5" s="2280"/>
      <c r="AH5" s="2280"/>
      <c r="AI5" s="2280"/>
      <c r="AJ5" s="2280"/>
      <c r="AK5" s="2280"/>
      <c r="AL5" s="2280"/>
      <c r="AM5" s="2280"/>
      <c r="AN5" s="2280" t="s">
        <v>1094</v>
      </c>
      <c r="AO5" s="2280"/>
      <c r="AP5" s="2280"/>
      <c r="AQ5" s="2280"/>
      <c r="AR5" s="2280"/>
      <c r="AS5" s="2280"/>
      <c r="AT5" s="2280"/>
      <c r="AU5" s="2280"/>
      <c r="AV5" s="2280"/>
      <c r="AW5" s="2280"/>
      <c r="AX5" s="2280"/>
      <c r="AY5" s="2280"/>
      <c r="AZ5" s="2280" t="s">
        <v>1094</v>
      </c>
      <c r="BA5" s="2280"/>
      <c r="BB5" s="2280"/>
      <c r="BC5" s="2280"/>
      <c r="BD5" s="2280"/>
      <c r="BE5" s="2280"/>
      <c r="BF5" s="2280"/>
      <c r="BG5" s="2280"/>
      <c r="BH5" s="2280"/>
      <c r="BI5" s="2280"/>
      <c r="BJ5" s="2280"/>
      <c r="BK5" s="2280"/>
      <c r="BL5" s="1336"/>
      <c r="BM5" s="1336"/>
      <c r="BN5" s="1336"/>
      <c r="BO5" s="1336"/>
      <c r="BP5" s="1336"/>
      <c r="BQ5" s="1336"/>
      <c r="BR5" s="1336"/>
      <c r="BS5" s="1336"/>
      <c r="BT5" s="1336"/>
      <c r="BU5" s="1336"/>
      <c r="BV5" s="1336"/>
      <c r="BW5" s="1336"/>
      <c r="BX5" s="1336"/>
      <c r="BY5" s="1336"/>
      <c r="BZ5" s="1336"/>
      <c r="CA5" s="1336"/>
      <c r="CB5" s="1336" t="s">
        <v>1094</v>
      </c>
      <c r="CC5" s="1336"/>
      <c r="CD5" s="1336"/>
      <c r="CE5" s="1336"/>
      <c r="CF5" s="1336"/>
      <c r="CG5" s="1336"/>
      <c r="CH5" s="1336"/>
      <c r="CI5" s="1336"/>
      <c r="CJ5" s="1336"/>
      <c r="CK5" s="1336"/>
      <c r="CL5" s="1336"/>
      <c r="CM5" s="1336"/>
      <c r="CN5" s="1336"/>
      <c r="CO5" s="1336"/>
      <c r="CP5" s="1336"/>
      <c r="CQ5" s="1336"/>
      <c r="CR5" s="1336"/>
      <c r="CS5" s="1336"/>
      <c r="CT5" s="1336"/>
      <c r="CU5" s="1336"/>
      <c r="CV5" s="1336"/>
      <c r="CW5" s="1336"/>
      <c r="CX5" s="1336"/>
      <c r="CY5" s="1336"/>
      <c r="CZ5" s="1336"/>
      <c r="DA5" s="1336"/>
      <c r="DB5" s="1336"/>
      <c r="DC5" s="1336"/>
      <c r="DD5" s="1336"/>
      <c r="DE5" s="1336"/>
      <c r="DF5" s="2234"/>
      <c r="DG5" s="2234"/>
      <c r="DH5" s="1337"/>
      <c r="DI5" s="2281" t="s">
        <v>1095</v>
      </c>
      <c r="DJ5" s="2281"/>
      <c r="DK5" s="2281"/>
      <c r="DL5" s="2281"/>
      <c r="DM5" s="2281"/>
      <c r="DN5" s="2281"/>
      <c r="DO5" s="2281"/>
      <c r="DP5" s="2281"/>
      <c r="DQ5" s="2281"/>
      <c r="DR5" s="2281"/>
      <c r="DS5" s="2281"/>
      <c r="DT5" s="2281"/>
      <c r="DU5" s="2281"/>
      <c r="DV5" s="2281"/>
      <c r="DW5" s="2281"/>
      <c r="DX5" s="2281"/>
      <c r="DY5" s="2281"/>
      <c r="DZ5" s="2281"/>
      <c r="EA5" s="2281"/>
      <c r="EB5" s="2281"/>
      <c r="EC5" s="2281"/>
      <c r="ED5" s="2281"/>
      <c r="EE5" s="2281"/>
      <c r="EF5" s="2281"/>
      <c r="EG5" s="2281"/>
      <c r="EH5" s="1338"/>
      <c r="EI5" s="1338"/>
      <c r="EJ5" s="1338"/>
      <c r="EK5" s="1338"/>
      <c r="EL5" s="1338"/>
      <c r="EM5" s="1338"/>
      <c r="EN5" s="1338"/>
      <c r="EO5" s="1338"/>
      <c r="EP5" s="1338"/>
      <c r="EQ5" s="1338"/>
      <c r="ER5" s="1337"/>
      <c r="ES5" s="2255" t="s">
        <v>1096</v>
      </c>
      <c r="ET5" s="2256"/>
      <c r="EU5" s="2256"/>
      <c r="EV5" s="2256"/>
      <c r="EW5" s="2256"/>
      <c r="EX5" s="2256"/>
      <c r="EY5" s="1339"/>
      <c r="EZ5" s="1339"/>
      <c r="FA5" s="1339"/>
      <c r="FB5" s="1411"/>
      <c r="FC5" s="2257" t="s">
        <v>1097</v>
      </c>
      <c r="FD5" s="2258"/>
      <c r="FE5" s="2258"/>
      <c r="FF5" s="2258"/>
      <c r="FG5" s="2258"/>
      <c r="FH5" s="2258"/>
      <c r="FI5" s="2258"/>
      <c r="FJ5" s="2258"/>
      <c r="FK5" s="2259"/>
      <c r="FL5" s="1340" t="s">
        <v>1098</v>
      </c>
      <c r="FM5" s="1406"/>
      <c r="FN5" s="2260" t="s">
        <v>1099</v>
      </c>
      <c r="FO5" s="2261"/>
      <c r="FP5" s="2261"/>
      <c r="FQ5" s="2261"/>
      <c r="FR5" s="2261"/>
      <c r="FS5" s="2261"/>
      <c r="FT5" s="2261"/>
      <c r="FU5" s="2261"/>
      <c r="FV5" s="2262"/>
      <c r="FW5" s="1407"/>
      <c r="FX5" s="1341"/>
      <c r="FY5" s="1342"/>
      <c r="FZ5" s="1333"/>
      <c r="GA5" s="1343"/>
      <c r="GB5" s="1401"/>
      <c r="GC5" s="1334"/>
      <c r="GD5" s="1334"/>
      <c r="GE5" s="1344"/>
      <c r="GF5" s="1721"/>
      <c r="GG5" s="1726"/>
      <c r="GH5" s="1334"/>
      <c r="GI5" s="1334"/>
      <c r="GJ5" s="1334"/>
      <c r="GK5" s="1334"/>
      <c r="GL5" s="1334"/>
      <c r="GM5" s="1334"/>
      <c r="GN5" s="1334"/>
      <c r="GO5" s="1334"/>
      <c r="GP5" s="1334"/>
      <c r="GQ5" s="1334"/>
      <c r="GR5" s="1334"/>
      <c r="GS5" s="1334"/>
      <c r="GT5" s="1334"/>
      <c r="GU5" s="1334"/>
      <c r="GV5" s="1334"/>
      <c r="GW5" s="1334"/>
      <c r="GX5" s="1334"/>
      <c r="GY5" s="1334"/>
      <c r="GZ5" s="1334"/>
      <c r="HA5" s="1334"/>
      <c r="HB5" s="1334"/>
      <c r="HC5" s="1334"/>
      <c r="HD5" s="1334"/>
      <c r="HE5" s="1334"/>
      <c r="HF5" s="1334"/>
      <c r="HG5" s="1334"/>
      <c r="HH5" s="1334"/>
      <c r="HI5" s="1334"/>
      <c r="HJ5" s="1334"/>
      <c r="HK5" s="1334"/>
      <c r="HL5" s="1334"/>
      <c r="HM5" s="1334"/>
      <c r="HN5" s="1334"/>
      <c r="HO5" s="1334"/>
      <c r="HP5" s="1334"/>
      <c r="HQ5" s="1334"/>
      <c r="HR5" s="1334"/>
    </row>
    <row r="6" spans="1:226" s="1334" customFormat="1" ht="4.5" customHeight="1" thickBot="1">
      <c r="A6" s="1333"/>
      <c r="C6" s="1347"/>
      <c r="D6" s="1348"/>
      <c r="E6" s="1348"/>
      <c r="F6" s="1348"/>
      <c r="G6" s="1348"/>
      <c r="H6" s="1348"/>
      <c r="I6" s="1348"/>
      <c r="J6" s="1348"/>
      <c r="K6" s="1348"/>
      <c r="L6" s="1348"/>
      <c r="M6" s="1348"/>
      <c r="N6" s="1348"/>
      <c r="O6" s="1348"/>
      <c r="P6" s="1348"/>
      <c r="Q6" s="1348"/>
      <c r="R6" s="1348"/>
      <c r="S6" s="1348"/>
      <c r="T6" s="1348"/>
      <c r="U6" s="1348"/>
      <c r="V6" s="1348"/>
      <c r="W6" s="1348"/>
      <c r="X6" s="1348"/>
      <c r="Y6" s="1348"/>
      <c r="Z6" s="1348"/>
      <c r="AA6" s="1348"/>
      <c r="AB6" s="1348"/>
      <c r="AC6" s="1348"/>
      <c r="AD6" s="1348"/>
      <c r="AE6" s="1348"/>
      <c r="AF6" s="1348"/>
      <c r="AG6" s="1348"/>
      <c r="AH6" s="1348"/>
      <c r="AI6" s="1348"/>
      <c r="AJ6" s="1348"/>
      <c r="AK6" s="1348"/>
      <c r="AL6" s="1348"/>
      <c r="AM6" s="1348"/>
      <c r="AN6" s="1348"/>
      <c r="AO6" s="1348"/>
      <c r="AP6" s="1348"/>
      <c r="AQ6" s="1348"/>
      <c r="AR6" s="1348"/>
      <c r="AS6" s="1348"/>
      <c r="AT6" s="1348"/>
      <c r="AU6" s="1348"/>
      <c r="AV6" s="1348"/>
      <c r="AW6" s="1348"/>
      <c r="AX6" s="1348"/>
      <c r="AY6" s="1348"/>
      <c r="AZ6" s="1348"/>
      <c r="BA6" s="1348"/>
      <c r="BB6" s="1348"/>
      <c r="BC6" s="1348"/>
      <c r="BD6" s="1348"/>
      <c r="BE6" s="1348"/>
      <c r="BF6" s="1348"/>
      <c r="BG6" s="1348"/>
      <c r="BH6" s="1348"/>
      <c r="BI6" s="1348"/>
      <c r="BJ6" s="1348"/>
      <c r="BK6" s="1348"/>
      <c r="BL6" s="1348"/>
      <c r="BM6" s="1348"/>
      <c r="BN6" s="1348"/>
      <c r="BO6" s="1348"/>
      <c r="BP6" s="1348"/>
      <c r="BQ6" s="1348"/>
      <c r="BR6" s="1348"/>
      <c r="BS6" s="1348"/>
      <c r="BT6" s="1348"/>
      <c r="BU6" s="1348"/>
      <c r="BV6" s="1348"/>
      <c r="BW6" s="1348"/>
      <c r="BX6" s="1348"/>
      <c r="BY6" s="1348"/>
      <c r="BZ6" s="1348"/>
      <c r="CA6" s="1348"/>
      <c r="CB6" s="1348"/>
      <c r="CC6" s="1348"/>
      <c r="CD6" s="1348"/>
      <c r="CE6" s="1348"/>
      <c r="CF6" s="1348"/>
      <c r="CG6" s="1348"/>
      <c r="CH6" s="1348"/>
      <c r="CI6" s="1348"/>
      <c r="CJ6" s="1348"/>
      <c r="CK6" s="1348"/>
      <c r="CL6" s="1348"/>
      <c r="CM6" s="1348"/>
      <c r="CN6" s="1348"/>
      <c r="CO6" s="1348"/>
      <c r="CP6" s="1348"/>
      <c r="CQ6" s="1348"/>
      <c r="CR6" s="1348"/>
      <c r="CS6" s="1348"/>
      <c r="CT6" s="1348"/>
      <c r="CU6" s="1348"/>
      <c r="CV6" s="1348"/>
      <c r="CW6" s="1348"/>
      <c r="CX6" s="1348"/>
      <c r="CY6" s="1348"/>
      <c r="CZ6" s="1348"/>
      <c r="DA6" s="1348"/>
      <c r="DB6" s="1348"/>
      <c r="DC6" s="1348"/>
      <c r="DD6" s="1348"/>
      <c r="DE6" s="1348"/>
      <c r="DF6" s="1348"/>
      <c r="DG6" s="1348"/>
      <c r="DH6" s="1337"/>
      <c r="DI6" s="1349"/>
      <c r="DJ6" s="1349"/>
      <c r="DK6" s="1349"/>
      <c r="DL6" s="1349"/>
      <c r="DM6" s="1350"/>
      <c r="DN6" s="1350"/>
      <c r="DO6" s="1350"/>
      <c r="DP6" s="1350"/>
      <c r="DQ6" s="1350"/>
      <c r="DR6" s="1350"/>
      <c r="DS6" s="1350"/>
      <c r="DT6" s="1350"/>
      <c r="DU6" s="1350"/>
      <c r="DV6" s="1350"/>
      <c r="DW6" s="1350"/>
      <c r="DX6" s="1350"/>
      <c r="DY6" s="1350"/>
      <c r="DZ6" s="1350"/>
      <c r="EA6" s="1350"/>
      <c r="EB6" s="1350"/>
      <c r="EC6" s="1350"/>
      <c r="ED6" s="1350"/>
      <c r="EE6" s="1350"/>
      <c r="EF6" s="1350"/>
      <c r="EG6" s="1350"/>
      <c r="EH6" s="1350"/>
      <c r="EI6" s="1350"/>
      <c r="EJ6" s="1350"/>
      <c r="EK6" s="1350"/>
      <c r="EL6" s="1350"/>
      <c r="EM6" s="1350"/>
      <c r="EN6" s="1350"/>
      <c r="EO6" s="1350"/>
      <c r="EP6" s="1350"/>
      <c r="EQ6" s="1350"/>
      <c r="ER6" s="1350"/>
      <c r="ES6" s="1350"/>
      <c r="ET6" s="1350"/>
      <c r="EU6" s="1350"/>
      <c r="EV6" s="1350"/>
      <c r="EW6" s="1350"/>
      <c r="EX6" s="1350"/>
      <c r="EY6" s="1350"/>
      <c r="EZ6" s="1350"/>
      <c r="FA6" s="1350"/>
      <c r="FB6" s="1350"/>
      <c r="FC6" s="1349"/>
      <c r="FD6" s="1349"/>
      <c r="FE6" s="1349"/>
      <c r="FF6" s="1349"/>
      <c r="FG6" s="1349"/>
      <c r="FH6" s="1349"/>
      <c r="FI6" s="1349"/>
      <c r="FJ6" s="1349"/>
      <c r="FK6" s="1349"/>
      <c r="FL6" s="1351"/>
      <c r="FM6" s="1406"/>
      <c r="FN6" s="1351"/>
      <c r="FO6" s="1351"/>
      <c r="FP6" s="1351"/>
      <c r="FQ6" s="1351"/>
      <c r="FR6" s="1351"/>
      <c r="FS6" s="1351"/>
      <c r="FT6" s="1351"/>
      <c r="FU6" s="1351"/>
      <c r="FV6" s="1351"/>
      <c r="FW6" s="1407"/>
      <c r="FX6" s="1349"/>
      <c r="FZ6" s="1333"/>
      <c r="GA6" s="1343"/>
      <c r="GB6" s="1401"/>
      <c r="GE6" s="1344"/>
      <c r="GF6" s="1721"/>
      <c r="GG6" s="1721"/>
    </row>
    <row r="7" spans="1:226" s="1346" customFormat="1" ht="18" hidden="1" customHeight="1">
      <c r="A7" s="1333"/>
      <c r="B7" s="1334"/>
      <c r="C7" s="1412" t="s">
        <v>1100</v>
      </c>
      <c r="D7" s="2263">
        <v>2007</v>
      </c>
      <c r="E7" s="2264"/>
      <c r="F7" s="2264"/>
      <c r="G7" s="2264"/>
      <c r="H7" s="2264"/>
      <c r="I7" s="2264"/>
      <c r="J7" s="2264"/>
      <c r="K7" s="2264"/>
      <c r="L7" s="2264"/>
      <c r="M7" s="2264"/>
      <c r="N7" s="2264"/>
      <c r="O7" s="2265"/>
      <c r="P7" s="2266">
        <v>2008</v>
      </c>
      <c r="Q7" s="2267"/>
      <c r="R7" s="2267"/>
      <c r="S7" s="2267"/>
      <c r="T7" s="2267"/>
      <c r="U7" s="2267"/>
      <c r="V7" s="2267"/>
      <c r="W7" s="2267"/>
      <c r="X7" s="2267"/>
      <c r="Y7" s="2267"/>
      <c r="Z7" s="2267"/>
      <c r="AA7" s="2267"/>
      <c r="AB7" s="2268">
        <v>2009</v>
      </c>
      <c r="AC7" s="2269"/>
      <c r="AD7" s="2269"/>
      <c r="AE7" s="2269"/>
      <c r="AF7" s="2269"/>
      <c r="AG7" s="2269"/>
      <c r="AH7" s="2269"/>
      <c r="AI7" s="2269"/>
      <c r="AJ7" s="2269"/>
      <c r="AK7" s="2269"/>
      <c r="AL7" s="2269"/>
      <c r="AM7" s="2270"/>
      <c r="AN7" s="2271">
        <v>2010</v>
      </c>
      <c r="AO7" s="2272"/>
      <c r="AP7" s="2272"/>
      <c r="AQ7" s="2272"/>
      <c r="AR7" s="2272"/>
      <c r="AS7" s="2272"/>
      <c r="AT7" s="2272"/>
      <c r="AU7" s="2272"/>
      <c r="AV7" s="2272"/>
      <c r="AW7" s="2272"/>
      <c r="AX7" s="2272"/>
      <c r="AY7" s="2272"/>
      <c r="AZ7" s="2273">
        <v>2011</v>
      </c>
      <c r="BA7" s="2274"/>
      <c r="BB7" s="2274"/>
      <c r="BC7" s="2274"/>
      <c r="BD7" s="2274"/>
      <c r="BE7" s="2274"/>
      <c r="BF7" s="2274"/>
      <c r="BG7" s="2274"/>
      <c r="BH7" s="2274"/>
      <c r="BI7" s="2274"/>
      <c r="BJ7" s="2274"/>
      <c r="BK7" s="2275"/>
      <c r="BL7" s="2276">
        <v>2012</v>
      </c>
      <c r="BM7" s="2277"/>
      <c r="BN7" s="2277"/>
      <c r="BO7" s="1352"/>
      <c r="BP7" s="1352"/>
      <c r="BQ7" s="1352"/>
      <c r="BR7" s="1352"/>
      <c r="BS7" s="1352"/>
      <c r="BT7" s="1353"/>
      <c r="BU7" s="1354"/>
      <c r="BV7" s="1354"/>
      <c r="BW7" s="1354"/>
      <c r="BX7" s="1355">
        <v>2013</v>
      </c>
      <c r="BY7" s="1356"/>
      <c r="BZ7" s="1356"/>
      <c r="CA7" s="1356"/>
      <c r="CB7" s="1356"/>
      <c r="CC7" s="1356"/>
      <c r="CD7" s="1356"/>
      <c r="CE7" s="1356"/>
      <c r="CF7" s="1356"/>
      <c r="CG7" s="1356"/>
      <c r="CH7" s="1356"/>
      <c r="CI7" s="1356"/>
      <c r="CJ7" s="1357">
        <v>2014</v>
      </c>
      <c r="CK7" s="1358"/>
      <c r="CL7" s="1358"/>
      <c r="CM7" s="1358"/>
      <c r="CN7" s="1358"/>
      <c r="CO7" s="1358"/>
      <c r="CP7" s="1358"/>
      <c r="CQ7" s="1358"/>
      <c r="CR7" s="1358"/>
      <c r="CS7" s="1358"/>
      <c r="CT7" s="1358"/>
      <c r="CU7" s="1359"/>
      <c r="CV7" s="1360">
        <v>2015</v>
      </c>
      <c r="CW7" s="1361"/>
      <c r="CX7" s="1361"/>
      <c r="CY7" s="1361"/>
      <c r="CZ7" s="1361"/>
      <c r="DA7" s="1361"/>
      <c r="DB7" s="1361"/>
      <c r="DC7" s="1361"/>
      <c r="DD7" s="1361"/>
      <c r="DE7" s="1361"/>
      <c r="DF7" s="1351"/>
      <c r="DG7" s="1351"/>
      <c r="DH7" s="1337"/>
      <c r="DI7" s="2278">
        <v>2007</v>
      </c>
      <c r="DJ7" s="2279"/>
      <c r="DK7" s="2279"/>
      <c r="DL7" s="2279"/>
      <c r="DM7" s="2291">
        <v>2008</v>
      </c>
      <c r="DN7" s="2292"/>
      <c r="DO7" s="2292"/>
      <c r="DP7" s="2293"/>
      <c r="DQ7" s="2294">
        <v>2009</v>
      </c>
      <c r="DR7" s="2295"/>
      <c r="DS7" s="2295"/>
      <c r="DT7" s="2295"/>
      <c r="DU7" s="2296">
        <v>2010</v>
      </c>
      <c r="DV7" s="2297"/>
      <c r="DW7" s="2297"/>
      <c r="DX7" s="2298"/>
      <c r="DY7" s="2299">
        <v>2011</v>
      </c>
      <c r="DZ7" s="2300"/>
      <c r="EA7" s="2300"/>
      <c r="EB7" s="2301"/>
      <c r="EC7" s="2302">
        <v>2012</v>
      </c>
      <c r="ED7" s="2303"/>
      <c r="EE7" s="2303"/>
      <c r="EF7" s="2303"/>
      <c r="EG7" s="1413">
        <v>2013</v>
      </c>
      <c r="EH7" s="1413"/>
      <c r="EI7" s="1413"/>
      <c r="EJ7" s="1413"/>
      <c r="EK7" s="1414">
        <v>2014</v>
      </c>
      <c r="EL7" s="1414"/>
      <c r="EM7" s="1414"/>
      <c r="EN7" s="1414"/>
      <c r="EO7" s="1415">
        <v>2015</v>
      </c>
      <c r="EP7" s="1415"/>
      <c r="EQ7" s="1415"/>
      <c r="ER7" s="1337"/>
      <c r="ES7" s="1416">
        <v>2007</v>
      </c>
      <c r="ET7" s="1417">
        <v>2008</v>
      </c>
      <c r="EU7" s="1417">
        <v>2009</v>
      </c>
      <c r="EV7" s="1417">
        <v>2010</v>
      </c>
      <c r="EW7" s="1417">
        <v>2011</v>
      </c>
      <c r="EX7" s="1417">
        <v>2012</v>
      </c>
      <c r="EY7" s="1417">
        <v>2013</v>
      </c>
      <c r="EZ7" s="1417">
        <v>2014</v>
      </c>
      <c r="FA7" s="2304" t="s">
        <v>1101</v>
      </c>
      <c r="FB7" s="1362"/>
      <c r="FL7" s="2282" t="s">
        <v>1102</v>
      </c>
      <c r="FM7" s="1418"/>
      <c r="FN7" s="2284" t="s">
        <v>1099</v>
      </c>
      <c r="FO7" s="2284"/>
      <c r="FP7" s="2284"/>
      <c r="FQ7" s="2284"/>
      <c r="FR7" s="2284"/>
      <c r="FS7" s="2284"/>
      <c r="FT7" s="2284"/>
      <c r="FU7" s="2284"/>
      <c r="FV7" s="2284"/>
      <c r="FW7" s="1419"/>
      <c r="FX7" s="2286" t="s">
        <v>1102</v>
      </c>
      <c r="FY7" s="1334"/>
      <c r="FZ7" s="1333"/>
      <c r="GA7" s="1343"/>
      <c r="GB7" s="1401"/>
      <c r="GC7" s="1334"/>
      <c r="GD7" s="1334"/>
      <c r="GE7" s="1344"/>
      <c r="GF7" s="1721"/>
      <c r="GG7" s="1721"/>
      <c r="GH7" s="1334"/>
      <c r="GI7" s="1334"/>
      <c r="GJ7" s="1334"/>
      <c r="GK7" s="1334"/>
      <c r="GL7" s="1334"/>
      <c r="GM7" s="1334"/>
      <c r="GN7" s="1334"/>
      <c r="GO7" s="1334"/>
      <c r="GP7" s="1334"/>
      <c r="GQ7" s="1334"/>
      <c r="GR7" s="1334"/>
      <c r="GS7" s="1334"/>
      <c r="GT7" s="1334"/>
      <c r="GU7" s="1334"/>
      <c r="GV7" s="1334"/>
      <c r="GW7" s="1334"/>
      <c r="GX7" s="1334"/>
      <c r="GY7" s="1334"/>
      <c r="GZ7" s="1334"/>
      <c r="HA7" s="1334"/>
      <c r="HB7" s="1334"/>
      <c r="HC7" s="1334"/>
      <c r="HD7" s="1334"/>
      <c r="HE7" s="1334"/>
      <c r="HF7" s="1334"/>
      <c r="HG7" s="1334"/>
      <c r="HH7" s="1334"/>
      <c r="HI7" s="1334"/>
      <c r="HJ7" s="1334"/>
      <c r="HK7" s="1334"/>
      <c r="HL7" s="1334"/>
      <c r="HM7" s="1334"/>
      <c r="HN7" s="1334"/>
      <c r="HO7" s="1334"/>
      <c r="HP7" s="1334"/>
      <c r="HQ7" s="1334"/>
      <c r="HR7" s="1334"/>
    </row>
    <row r="8" spans="1:226" s="1334" customFormat="1" ht="6.75" hidden="1" customHeight="1">
      <c r="A8" s="1333"/>
      <c r="C8" s="1420"/>
      <c r="D8" s="1363"/>
      <c r="E8" s="1351"/>
      <c r="F8" s="1351"/>
      <c r="G8" s="1351"/>
      <c r="H8" s="1351"/>
      <c r="I8" s="1351"/>
      <c r="J8" s="1351"/>
      <c r="K8" s="1351"/>
      <c r="L8" s="1351"/>
      <c r="M8" s="1351"/>
      <c r="N8" s="1351"/>
      <c r="O8" s="1351"/>
      <c r="P8" s="1364"/>
      <c r="Q8" s="1351"/>
      <c r="R8" s="1351"/>
      <c r="S8" s="1351"/>
      <c r="T8" s="1351"/>
      <c r="U8" s="1351"/>
      <c r="V8" s="1351"/>
      <c r="W8" s="1351"/>
      <c r="X8" s="1351"/>
      <c r="Y8" s="1351"/>
      <c r="Z8" s="1351"/>
      <c r="AA8" s="1351"/>
      <c r="AB8" s="1351"/>
      <c r="AC8" s="1351"/>
      <c r="AD8" s="1351"/>
      <c r="AE8" s="1351"/>
      <c r="AF8" s="1351"/>
      <c r="AG8" s="1351"/>
      <c r="AH8" s="1351"/>
      <c r="AI8" s="1351"/>
      <c r="AJ8" s="1351"/>
      <c r="AK8" s="1351"/>
      <c r="AL8" s="1351"/>
      <c r="AM8" s="1351"/>
      <c r="AN8" s="1351"/>
      <c r="AO8" s="1351"/>
      <c r="AP8" s="1351"/>
      <c r="AQ8" s="1351"/>
      <c r="AR8" s="1351"/>
      <c r="AS8" s="1351"/>
      <c r="AT8" s="1351"/>
      <c r="AU8" s="1351"/>
      <c r="AV8" s="1351"/>
      <c r="AW8" s="1351"/>
      <c r="AX8" s="1351"/>
      <c r="AY8" s="1351"/>
      <c r="AZ8" s="1365"/>
      <c r="BA8" s="1351"/>
      <c r="BB8" s="1351"/>
      <c r="BC8" s="1351"/>
      <c r="BD8" s="1351"/>
      <c r="BE8" s="1351"/>
      <c r="BF8" s="1351"/>
      <c r="BG8" s="1351"/>
      <c r="BH8" s="1351"/>
      <c r="BI8" s="1351"/>
      <c r="BJ8" s="1351"/>
      <c r="BK8" s="1366"/>
      <c r="BL8" s="1367"/>
      <c r="BM8" s="1368"/>
      <c r="BN8" s="1368"/>
      <c r="BO8" s="1368"/>
      <c r="BP8" s="1368"/>
      <c r="BQ8" s="1368"/>
      <c r="BR8" s="1368"/>
      <c r="BS8" s="1368"/>
      <c r="BT8" s="1368"/>
      <c r="BU8" s="1368"/>
      <c r="BV8" s="1368"/>
      <c r="BW8" s="1368"/>
      <c r="BX8" s="1369"/>
      <c r="BY8" s="1368"/>
      <c r="BZ8" s="1368"/>
      <c r="CA8" s="1368"/>
      <c r="CB8" s="1368"/>
      <c r="CC8" s="1368"/>
      <c r="CD8" s="1368"/>
      <c r="CE8" s="1368"/>
      <c r="CF8" s="1368"/>
      <c r="CG8" s="1368"/>
      <c r="CH8" s="1368"/>
      <c r="CI8" s="1368"/>
      <c r="CJ8" s="1370"/>
      <c r="CK8" s="1371"/>
      <c r="CL8" s="1371"/>
      <c r="CM8" s="1371"/>
      <c r="CN8" s="1371"/>
      <c r="CO8" s="1371"/>
      <c r="CP8" s="1371"/>
      <c r="CQ8" s="1371"/>
      <c r="CR8" s="1371"/>
      <c r="CS8" s="1371"/>
      <c r="CT8" s="1371"/>
      <c r="CU8" s="1372"/>
      <c r="CV8" s="1373"/>
      <c r="CW8" s="1374"/>
      <c r="CX8" s="1374"/>
      <c r="CY8" s="1374"/>
      <c r="CZ8" s="1374"/>
      <c r="DA8" s="1374"/>
      <c r="DB8" s="1374"/>
      <c r="DC8" s="1374"/>
      <c r="DD8" s="1374"/>
      <c r="DE8" s="1374"/>
      <c r="DF8" s="1374"/>
      <c r="DG8" s="1374"/>
      <c r="DH8" s="1375"/>
      <c r="DI8" s="1351"/>
      <c r="DJ8" s="1351"/>
      <c r="DK8" s="1351"/>
      <c r="DL8" s="1351"/>
      <c r="DM8" s="1351"/>
      <c r="DN8" s="1351"/>
      <c r="DO8" s="1351"/>
      <c r="DP8" s="1351"/>
      <c r="DQ8" s="1351"/>
      <c r="DR8" s="1351"/>
      <c r="DS8" s="1351"/>
      <c r="DT8" s="1351"/>
      <c r="DU8" s="1351"/>
      <c r="DV8" s="1351"/>
      <c r="DW8" s="1351"/>
      <c r="DX8" s="1351"/>
      <c r="DY8" s="1376"/>
      <c r="DZ8" s="1376"/>
      <c r="EA8" s="1376"/>
      <c r="EB8" s="1376"/>
      <c r="EC8" s="1351"/>
      <c r="ED8" s="1351"/>
      <c r="EE8" s="1351"/>
      <c r="EF8" s="1351"/>
      <c r="EG8" s="1351"/>
      <c r="EH8" s="1351"/>
      <c r="EI8" s="1351"/>
      <c r="EJ8" s="1351"/>
      <c r="EK8" s="1377"/>
      <c r="EL8" s="1377"/>
      <c r="EM8" s="1377"/>
      <c r="EN8" s="1377"/>
      <c r="EO8" s="1377"/>
      <c r="EP8" s="1377"/>
      <c r="EQ8" s="1377"/>
      <c r="ER8" s="1351"/>
      <c r="ES8" s="1421"/>
      <c r="ET8" s="1422"/>
      <c r="EU8" s="1422"/>
      <c r="EV8" s="1422"/>
      <c r="EW8" s="1422"/>
      <c r="EX8" s="1422"/>
      <c r="EY8" s="1422"/>
      <c r="EZ8" s="1422"/>
      <c r="FA8" s="2304"/>
      <c r="FB8" s="1337"/>
      <c r="FC8" s="1346"/>
      <c r="FD8" s="1346"/>
      <c r="FE8" s="1346"/>
      <c r="FF8" s="1346"/>
      <c r="FG8" s="1346"/>
      <c r="FH8" s="1346"/>
      <c r="FI8" s="1346"/>
      <c r="FJ8" s="1346"/>
      <c r="FK8" s="1346"/>
      <c r="FL8" s="2283"/>
      <c r="FM8" s="1406"/>
      <c r="FN8" s="2285"/>
      <c r="FO8" s="2285"/>
      <c r="FP8" s="2285"/>
      <c r="FQ8" s="2285"/>
      <c r="FR8" s="2285"/>
      <c r="FS8" s="2285"/>
      <c r="FT8" s="2285"/>
      <c r="FU8" s="2285"/>
      <c r="FV8" s="2285"/>
      <c r="FW8" s="1419"/>
      <c r="FX8" s="2287"/>
      <c r="FZ8" s="1333"/>
      <c r="GA8" s="1343"/>
      <c r="GB8" s="1401"/>
      <c r="GE8" s="1344"/>
      <c r="GF8" s="1721"/>
      <c r="GG8" s="1721"/>
    </row>
    <row r="9" spans="1:226" s="1346" customFormat="1" ht="21" hidden="1" customHeight="1">
      <c r="A9" s="1333"/>
      <c r="B9" s="1334"/>
      <c r="C9" s="1362"/>
      <c r="D9" s="1423" t="s">
        <v>38</v>
      </c>
      <c r="E9" s="1424" t="s">
        <v>39</v>
      </c>
      <c r="F9" s="1424" t="s">
        <v>40</v>
      </c>
      <c r="G9" s="1424" t="s">
        <v>41</v>
      </c>
      <c r="H9" s="1424" t="s">
        <v>42</v>
      </c>
      <c r="I9" s="1424" t="s">
        <v>43</v>
      </c>
      <c r="J9" s="1424" t="s">
        <v>44</v>
      </c>
      <c r="K9" s="1424" t="s">
        <v>45</v>
      </c>
      <c r="L9" s="1424" t="s">
        <v>46</v>
      </c>
      <c r="M9" s="1424" t="s">
        <v>47</v>
      </c>
      <c r="N9" s="1424" t="s">
        <v>48</v>
      </c>
      <c r="O9" s="1425" t="s">
        <v>49</v>
      </c>
      <c r="P9" s="1423" t="s">
        <v>38</v>
      </c>
      <c r="Q9" s="1424" t="s">
        <v>39</v>
      </c>
      <c r="R9" s="1424" t="s">
        <v>40</v>
      </c>
      <c r="S9" s="1424" t="s">
        <v>41</v>
      </c>
      <c r="T9" s="1424" t="s">
        <v>42</v>
      </c>
      <c r="U9" s="1424" t="s">
        <v>43</v>
      </c>
      <c r="V9" s="1424" t="s">
        <v>44</v>
      </c>
      <c r="W9" s="1424" t="s">
        <v>45</v>
      </c>
      <c r="X9" s="1424" t="s">
        <v>46</v>
      </c>
      <c r="Y9" s="1424" t="s">
        <v>47</v>
      </c>
      <c r="Z9" s="1424" t="s">
        <v>48</v>
      </c>
      <c r="AA9" s="1425" t="s">
        <v>49</v>
      </c>
      <c r="AB9" s="1426" t="s">
        <v>38</v>
      </c>
      <c r="AC9" s="1427" t="s">
        <v>39</v>
      </c>
      <c r="AD9" s="1427" t="s">
        <v>40</v>
      </c>
      <c r="AE9" s="1427" t="s">
        <v>41</v>
      </c>
      <c r="AF9" s="1427" t="s">
        <v>42</v>
      </c>
      <c r="AG9" s="1427" t="s">
        <v>43</v>
      </c>
      <c r="AH9" s="1427" t="s">
        <v>44</v>
      </c>
      <c r="AI9" s="1427" t="s">
        <v>45</v>
      </c>
      <c r="AJ9" s="1427" t="s">
        <v>46</v>
      </c>
      <c r="AK9" s="1427" t="s">
        <v>47</v>
      </c>
      <c r="AL9" s="1427" t="s">
        <v>48</v>
      </c>
      <c r="AM9" s="1427" t="s">
        <v>49</v>
      </c>
      <c r="AN9" s="1427" t="s">
        <v>38</v>
      </c>
      <c r="AO9" s="1427" t="s">
        <v>39</v>
      </c>
      <c r="AP9" s="1427" t="s">
        <v>40</v>
      </c>
      <c r="AQ9" s="1427" t="s">
        <v>41</v>
      </c>
      <c r="AR9" s="1427" t="s">
        <v>42</v>
      </c>
      <c r="AS9" s="1427" t="s">
        <v>43</v>
      </c>
      <c r="AT9" s="1427" t="s">
        <v>44</v>
      </c>
      <c r="AU9" s="1427" t="s">
        <v>45</v>
      </c>
      <c r="AV9" s="1427" t="s">
        <v>46</v>
      </c>
      <c r="AW9" s="1427" t="s">
        <v>47</v>
      </c>
      <c r="AX9" s="1427" t="s">
        <v>48</v>
      </c>
      <c r="AY9" s="1428" t="s">
        <v>49</v>
      </c>
      <c r="AZ9" s="1429" t="s">
        <v>38</v>
      </c>
      <c r="BA9" s="1430" t="s">
        <v>39</v>
      </c>
      <c r="BB9" s="1430" t="s">
        <v>40</v>
      </c>
      <c r="BC9" s="1430" t="s">
        <v>41</v>
      </c>
      <c r="BD9" s="1430" t="s">
        <v>42</v>
      </c>
      <c r="BE9" s="1430" t="s">
        <v>43</v>
      </c>
      <c r="BF9" s="1430" t="s">
        <v>44</v>
      </c>
      <c r="BG9" s="1430" t="s">
        <v>45</v>
      </c>
      <c r="BH9" s="1430" t="s">
        <v>46</v>
      </c>
      <c r="BI9" s="1430" t="s">
        <v>47</v>
      </c>
      <c r="BJ9" s="1430" t="s">
        <v>48</v>
      </c>
      <c r="BK9" s="1431" t="s">
        <v>49</v>
      </c>
      <c r="BL9" s="1432" t="s">
        <v>38</v>
      </c>
      <c r="BM9" s="1433" t="s">
        <v>39</v>
      </c>
      <c r="BN9" s="1433" t="s">
        <v>40</v>
      </c>
      <c r="BO9" s="1433" t="s">
        <v>41</v>
      </c>
      <c r="BP9" s="1433" t="s">
        <v>42</v>
      </c>
      <c r="BQ9" s="1433" t="s">
        <v>43</v>
      </c>
      <c r="BR9" s="1433" t="s">
        <v>44</v>
      </c>
      <c r="BS9" s="1433" t="s">
        <v>45</v>
      </c>
      <c r="BT9" s="1434" t="s">
        <v>46</v>
      </c>
      <c r="BU9" s="1434" t="s">
        <v>47</v>
      </c>
      <c r="BV9" s="1434" t="s">
        <v>48</v>
      </c>
      <c r="BW9" s="1433" t="s">
        <v>49</v>
      </c>
      <c r="BX9" s="1435" t="s">
        <v>38</v>
      </c>
      <c r="BY9" s="1436" t="s">
        <v>39</v>
      </c>
      <c r="BZ9" s="1436" t="s">
        <v>40</v>
      </c>
      <c r="CA9" s="1436" t="s">
        <v>41</v>
      </c>
      <c r="CB9" s="1436" t="s">
        <v>42</v>
      </c>
      <c r="CC9" s="1436" t="s">
        <v>43</v>
      </c>
      <c r="CD9" s="1436" t="s">
        <v>44</v>
      </c>
      <c r="CE9" s="1436" t="s">
        <v>45</v>
      </c>
      <c r="CF9" s="1436" t="s">
        <v>46</v>
      </c>
      <c r="CG9" s="1436" t="s">
        <v>47</v>
      </c>
      <c r="CH9" s="1436" t="s">
        <v>48</v>
      </c>
      <c r="CI9" s="1436" t="s">
        <v>49</v>
      </c>
      <c r="CJ9" s="1437" t="s">
        <v>38</v>
      </c>
      <c r="CK9" s="1427" t="s">
        <v>39</v>
      </c>
      <c r="CL9" s="1427" t="s">
        <v>40</v>
      </c>
      <c r="CM9" s="1427" t="s">
        <v>41</v>
      </c>
      <c r="CN9" s="1427" t="s">
        <v>42</v>
      </c>
      <c r="CO9" s="1427" t="s">
        <v>43</v>
      </c>
      <c r="CP9" s="1427" t="s">
        <v>44</v>
      </c>
      <c r="CQ9" s="1427" t="s">
        <v>45</v>
      </c>
      <c r="CR9" s="1427" t="s">
        <v>46</v>
      </c>
      <c r="CS9" s="1427" t="s">
        <v>47</v>
      </c>
      <c r="CT9" s="1427" t="s">
        <v>48</v>
      </c>
      <c r="CU9" s="1438" t="s">
        <v>49</v>
      </c>
      <c r="CV9" s="1436" t="s">
        <v>38</v>
      </c>
      <c r="CW9" s="1436" t="s">
        <v>39</v>
      </c>
      <c r="CX9" s="1436" t="s">
        <v>40</v>
      </c>
      <c r="CY9" s="1436" t="s">
        <v>41</v>
      </c>
      <c r="CZ9" s="1436" t="s">
        <v>42</v>
      </c>
      <c r="DA9" s="1436" t="s">
        <v>43</v>
      </c>
      <c r="DB9" s="1436" t="s">
        <v>44</v>
      </c>
      <c r="DC9" s="1436" t="s">
        <v>45</v>
      </c>
      <c r="DD9" s="1436" t="s">
        <v>46</v>
      </c>
      <c r="DE9" s="1436" t="s">
        <v>47</v>
      </c>
      <c r="DF9" s="1436"/>
      <c r="DG9" s="1436"/>
      <c r="DH9" s="1337"/>
      <c r="DI9" s="1439" t="s">
        <v>258</v>
      </c>
      <c r="DJ9" s="1440" t="s">
        <v>1103</v>
      </c>
      <c r="DK9" s="1440" t="s">
        <v>1104</v>
      </c>
      <c r="DL9" s="1441" t="s">
        <v>1105</v>
      </c>
      <c r="DM9" s="1439" t="s">
        <v>258</v>
      </c>
      <c r="DN9" s="1440" t="s">
        <v>1103</v>
      </c>
      <c r="DO9" s="1440" t="s">
        <v>1104</v>
      </c>
      <c r="DP9" s="1441" t="s">
        <v>1105</v>
      </c>
      <c r="DQ9" s="1442" t="s">
        <v>258</v>
      </c>
      <c r="DR9" s="1443" t="s">
        <v>1103</v>
      </c>
      <c r="DS9" s="1443" t="s">
        <v>1106</v>
      </c>
      <c r="DT9" s="1443" t="s">
        <v>1107</v>
      </c>
      <c r="DU9" s="1444" t="s">
        <v>258</v>
      </c>
      <c r="DV9" s="1445" t="s">
        <v>1108</v>
      </c>
      <c r="DW9" s="1445" t="s">
        <v>1109</v>
      </c>
      <c r="DX9" s="1446" t="s">
        <v>1105</v>
      </c>
      <c r="DY9" s="1447" t="s">
        <v>258</v>
      </c>
      <c r="DZ9" s="1448" t="s">
        <v>1103</v>
      </c>
      <c r="EA9" s="1448" t="s">
        <v>1106</v>
      </c>
      <c r="EB9" s="1449" t="s">
        <v>1107</v>
      </c>
      <c r="EC9" s="1450" t="s">
        <v>258</v>
      </c>
      <c r="ED9" s="1450" t="s">
        <v>1103</v>
      </c>
      <c r="EE9" s="1450" t="s">
        <v>1106</v>
      </c>
      <c r="EF9" s="1450" t="s">
        <v>1107</v>
      </c>
      <c r="EG9" s="1450" t="s">
        <v>258</v>
      </c>
      <c r="EH9" s="1450" t="s">
        <v>1103</v>
      </c>
      <c r="EI9" s="1450" t="s">
        <v>1106</v>
      </c>
      <c r="EJ9" s="1450" t="s">
        <v>1107</v>
      </c>
      <c r="EK9" s="1450" t="s">
        <v>258</v>
      </c>
      <c r="EL9" s="1450" t="s">
        <v>1103</v>
      </c>
      <c r="EM9" s="1450" t="s">
        <v>1106</v>
      </c>
      <c r="EN9" s="1450" t="s">
        <v>1107</v>
      </c>
      <c r="EO9" s="1450" t="s">
        <v>258</v>
      </c>
      <c r="EP9" s="1450" t="s">
        <v>1103</v>
      </c>
      <c r="EQ9" s="1450" t="s">
        <v>1106</v>
      </c>
      <c r="ER9" s="1337"/>
      <c r="ES9" s="1451" t="s">
        <v>50</v>
      </c>
      <c r="ET9" s="1451" t="s">
        <v>50</v>
      </c>
      <c r="EU9" s="1451" t="s">
        <v>50</v>
      </c>
      <c r="EV9" s="1451" t="s">
        <v>50</v>
      </c>
      <c r="EW9" s="1451" t="s">
        <v>50</v>
      </c>
      <c r="EX9" s="1451" t="s">
        <v>50</v>
      </c>
      <c r="EY9" s="1451" t="s">
        <v>50</v>
      </c>
      <c r="EZ9" s="1451" t="s">
        <v>50</v>
      </c>
      <c r="FA9" s="2304"/>
      <c r="FB9" s="1337"/>
      <c r="FC9" s="1452">
        <v>2007</v>
      </c>
      <c r="FD9" s="1452">
        <v>2008</v>
      </c>
      <c r="FE9" s="1453">
        <v>2009</v>
      </c>
      <c r="FF9" s="1453">
        <v>2010</v>
      </c>
      <c r="FG9" s="1453">
        <v>2011</v>
      </c>
      <c r="FH9" s="1453">
        <v>2012</v>
      </c>
      <c r="FI9" s="1453">
        <v>2013</v>
      </c>
      <c r="FJ9" s="1453">
        <v>2014</v>
      </c>
      <c r="FK9" s="1453">
        <v>2015</v>
      </c>
      <c r="FL9" s="2283" t="s">
        <v>1110</v>
      </c>
      <c r="FM9" s="1406"/>
      <c r="FN9" s="1454">
        <v>2007</v>
      </c>
      <c r="FO9" s="1454">
        <v>2008</v>
      </c>
      <c r="FP9" s="1455">
        <v>2009</v>
      </c>
      <c r="FQ9" s="1455">
        <v>2010</v>
      </c>
      <c r="FR9" s="1455">
        <v>2011</v>
      </c>
      <c r="FS9" s="1455" t="s">
        <v>1130</v>
      </c>
      <c r="FT9" s="1455">
        <v>2013</v>
      </c>
      <c r="FU9" s="1455">
        <v>2014</v>
      </c>
      <c r="FV9" s="1455">
        <v>2015</v>
      </c>
      <c r="FW9" s="1419"/>
      <c r="FX9" s="2287" t="s">
        <v>1110</v>
      </c>
      <c r="FY9" s="1334"/>
      <c r="FZ9" s="1333"/>
      <c r="GA9" s="1343"/>
      <c r="GB9" s="1401"/>
      <c r="GC9" s="1406"/>
      <c r="GD9" s="1406"/>
      <c r="GE9" s="1344"/>
      <c r="GF9" s="1721"/>
      <c r="GG9" s="1721"/>
      <c r="GH9" s="1406"/>
      <c r="GI9" s="1406"/>
      <c r="GJ9" s="1406"/>
      <c r="GK9" s="1406"/>
      <c r="GL9" s="1406"/>
      <c r="GM9" s="1406"/>
      <c r="GN9" s="1334"/>
      <c r="GO9" s="1334"/>
      <c r="GP9" s="1334"/>
      <c r="GQ9" s="1334"/>
      <c r="GR9" s="1334"/>
      <c r="GS9" s="1334"/>
      <c r="GT9" s="1334"/>
      <c r="GU9" s="1334"/>
      <c r="GV9" s="1334"/>
      <c r="GW9" s="1334"/>
      <c r="GX9" s="1334"/>
      <c r="GY9" s="1334"/>
      <c r="GZ9" s="1334"/>
      <c r="HA9" s="1334"/>
      <c r="HB9" s="1334"/>
      <c r="HC9" s="1334"/>
      <c r="HD9" s="1334"/>
      <c r="HE9" s="1334"/>
      <c r="HF9" s="1334"/>
      <c r="HG9" s="1334"/>
      <c r="HH9" s="1334"/>
      <c r="HI9" s="1334"/>
      <c r="HJ9" s="1334"/>
      <c r="HK9" s="1334"/>
      <c r="HL9" s="1334"/>
      <c r="HM9" s="1334"/>
      <c r="HN9" s="1334"/>
      <c r="HO9" s="1334"/>
      <c r="HP9" s="1334"/>
      <c r="HQ9" s="1334"/>
      <c r="HR9" s="1334"/>
    </row>
    <row r="10" spans="1:226" s="1514" customFormat="1" ht="21.95" hidden="1" customHeight="1">
      <c r="A10" s="1456"/>
      <c r="B10" s="1420"/>
      <c r="C10" s="1457" t="s">
        <v>1111</v>
      </c>
      <c r="D10" s="1458">
        <v>4125</v>
      </c>
      <c r="E10" s="1459">
        <v>5109</v>
      </c>
      <c r="F10" s="1459">
        <v>3995</v>
      </c>
      <c r="G10" s="1459">
        <v>3559</v>
      </c>
      <c r="H10" s="1459">
        <v>4084</v>
      </c>
      <c r="I10" s="1459">
        <v>7256</v>
      </c>
      <c r="J10" s="1459">
        <v>7516</v>
      </c>
      <c r="K10" s="1459">
        <v>5818</v>
      </c>
      <c r="L10" s="1459">
        <v>4173</v>
      </c>
      <c r="M10" s="1459">
        <v>3257</v>
      </c>
      <c r="N10" s="1459">
        <v>4570</v>
      </c>
      <c r="O10" s="1460">
        <v>5712</v>
      </c>
      <c r="P10" s="1461">
        <v>3653</v>
      </c>
      <c r="Q10" s="1462">
        <v>4175</v>
      </c>
      <c r="R10" s="1462">
        <v>2857</v>
      </c>
      <c r="S10" s="1462">
        <v>1942</v>
      </c>
      <c r="T10" s="1462">
        <v>2424</v>
      </c>
      <c r="U10" s="1462">
        <v>3478</v>
      </c>
      <c r="V10" s="1462">
        <v>2812</v>
      </c>
      <c r="W10" s="1462">
        <v>2074</v>
      </c>
      <c r="X10" s="1462">
        <v>1182</v>
      </c>
      <c r="Y10" s="1462">
        <v>1427</v>
      </c>
      <c r="Z10" s="1462">
        <v>1712</v>
      </c>
      <c r="AA10" s="1463">
        <v>2004</v>
      </c>
      <c r="AB10" s="1464">
        <v>1619</v>
      </c>
      <c r="AC10" s="1465">
        <v>2092</v>
      </c>
      <c r="AD10" s="1465">
        <v>1575</v>
      </c>
      <c r="AE10" s="1465">
        <v>1177</v>
      </c>
      <c r="AF10" s="1465">
        <v>2237</v>
      </c>
      <c r="AG10" s="1465">
        <v>3296</v>
      </c>
      <c r="AH10" s="1465">
        <v>3158</v>
      </c>
      <c r="AI10" s="1465">
        <v>4901</v>
      </c>
      <c r="AJ10" s="1465">
        <v>3664</v>
      </c>
      <c r="AK10" s="1465">
        <v>3532</v>
      </c>
      <c r="AL10" s="1465">
        <v>4094</v>
      </c>
      <c r="AM10" s="1465">
        <v>5688</v>
      </c>
      <c r="AN10" s="1466">
        <v>4126</v>
      </c>
      <c r="AO10" s="1466">
        <v>4096</v>
      </c>
      <c r="AP10" s="1466">
        <v>3069</v>
      </c>
      <c r="AQ10" s="1466">
        <v>2441</v>
      </c>
      <c r="AR10" s="1466">
        <v>3614</v>
      </c>
      <c r="AS10" s="1466">
        <v>4973</v>
      </c>
      <c r="AT10" s="1466">
        <v>3726</v>
      </c>
      <c r="AU10" s="1466">
        <v>4284</v>
      </c>
      <c r="AV10" s="1466">
        <v>4206</v>
      </c>
      <c r="AW10" s="1466">
        <v>3205</v>
      </c>
      <c r="AX10" s="1466">
        <v>3757</v>
      </c>
      <c r="AY10" s="1467">
        <v>4309</v>
      </c>
      <c r="AZ10" s="1468">
        <v>3744</v>
      </c>
      <c r="BA10" s="1469">
        <v>4035</v>
      </c>
      <c r="BB10" s="1469">
        <v>3052</v>
      </c>
      <c r="BC10" s="1469">
        <v>2818</v>
      </c>
      <c r="BD10" s="1469">
        <v>2629</v>
      </c>
      <c r="BE10" s="1469">
        <v>4974</v>
      </c>
      <c r="BF10" s="1469">
        <v>3543</v>
      </c>
      <c r="BG10" s="1469">
        <v>3098</v>
      </c>
      <c r="BH10" s="1469">
        <v>2495</v>
      </c>
      <c r="BI10" s="1469">
        <v>2223</v>
      </c>
      <c r="BJ10" s="1469">
        <v>2836</v>
      </c>
      <c r="BK10" s="1470">
        <v>3329</v>
      </c>
      <c r="BL10" s="1471">
        <v>5325</v>
      </c>
      <c r="BM10" s="1472">
        <v>3242</v>
      </c>
      <c r="BN10" s="1472">
        <v>2313</v>
      </c>
      <c r="BO10" s="1472">
        <v>1550</v>
      </c>
      <c r="BP10" s="1472">
        <v>1783</v>
      </c>
      <c r="BQ10" s="1472">
        <v>2956</v>
      </c>
      <c r="BR10" s="1472">
        <v>2188</v>
      </c>
      <c r="BS10" s="1472">
        <v>1977</v>
      </c>
      <c r="BT10" s="1473">
        <v>1675</v>
      </c>
      <c r="BU10" s="1473">
        <v>1300</v>
      </c>
      <c r="BV10" s="1473">
        <v>2993</v>
      </c>
      <c r="BW10" s="1474">
        <v>5640</v>
      </c>
      <c r="BX10" s="1475">
        <v>3618</v>
      </c>
      <c r="BY10" s="1476">
        <v>3340</v>
      </c>
      <c r="BZ10" s="1476">
        <v>2667</v>
      </c>
      <c r="CA10" s="1476">
        <v>2436</v>
      </c>
      <c r="CB10" s="1476">
        <v>3369</v>
      </c>
      <c r="CC10" s="1476">
        <v>5607</v>
      </c>
      <c r="CD10" s="1476">
        <v>3901</v>
      </c>
      <c r="CE10" s="1476">
        <v>3792</v>
      </c>
      <c r="CF10" s="1476">
        <v>3812</v>
      </c>
      <c r="CG10" s="1476">
        <v>3101</v>
      </c>
      <c r="CH10" s="1476">
        <v>3939</v>
      </c>
      <c r="CI10" s="1477">
        <v>7349</v>
      </c>
      <c r="CJ10" s="1478">
        <v>3947</v>
      </c>
      <c r="CK10" s="1479">
        <v>4481</v>
      </c>
      <c r="CL10" s="1479">
        <v>3791</v>
      </c>
      <c r="CM10" s="1479">
        <v>3116</v>
      </c>
      <c r="CN10" s="1479">
        <v>3597</v>
      </c>
      <c r="CO10" s="1479">
        <v>3912</v>
      </c>
      <c r="CP10" s="1479">
        <v>5548</v>
      </c>
      <c r="CQ10" s="1479">
        <v>3826</v>
      </c>
      <c r="CR10" s="1479">
        <v>3484</v>
      </c>
      <c r="CS10" s="1479">
        <v>4113</v>
      </c>
      <c r="CT10" s="1479">
        <v>4509</v>
      </c>
      <c r="CU10" s="1480">
        <v>9532</v>
      </c>
      <c r="CV10" s="1481">
        <v>4858</v>
      </c>
      <c r="CW10" s="1476">
        <v>5146</v>
      </c>
      <c r="CX10" s="1477">
        <v>4036</v>
      </c>
      <c r="CY10" s="1477">
        <v>3546</v>
      </c>
      <c r="CZ10" s="1477">
        <v>4120</v>
      </c>
      <c r="DA10" s="1477">
        <v>7490</v>
      </c>
      <c r="DB10" s="1477">
        <v>7418</v>
      </c>
      <c r="DC10" s="1477">
        <v>4723</v>
      </c>
      <c r="DD10" s="1482">
        <v>4463</v>
      </c>
      <c r="DE10" s="1477">
        <v>4758</v>
      </c>
      <c r="DF10" s="1469"/>
      <c r="DG10" s="1469"/>
      <c r="DH10" s="1337"/>
      <c r="DI10" s="1483">
        <v>13229</v>
      </c>
      <c r="DJ10" s="1484">
        <v>14899</v>
      </c>
      <c r="DK10" s="1484">
        <v>17507</v>
      </c>
      <c r="DL10" s="1485">
        <v>13539</v>
      </c>
      <c r="DM10" s="1486">
        <v>10685</v>
      </c>
      <c r="DN10" s="1487">
        <v>7844</v>
      </c>
      <c r="DO10" s="1487">
        <v>6068</v>
      </c>
      <c r="DP10" s="1488">
        <v>5143</v>
      </c>
      <c r="DQ10" s="1489">
        <v>5286</v>
      </c>
      <c r="DR10" s="1490">
        <v>6710</v>
      </c>
      <c r="DS10" s="1491">
        <v>11723</v>
      </c>
      <c r="DT10" s="1491">
        <v>13314</v>
      </c>
      <c r="DU10" s="1492">
        <v>11291</v>
      </c>
      <c r="DV10" s="1493">
        <v>11028</v>
      </c>
      <c r="DW10" s="1493">
        <v>12216</v>
      </c>
      <c r="DX10" s="1494">
        <v>11271</v>
      </c>
      <c r="DY10" s="1495">
        <v>10831</v>
      </c>
      <c r="DZ10" s="1496">
        <v>10421</v>
      </c>
      <c r="EA10" s="1496">
        <v>9136</v>
      </c>
      <c r="EB10" s="1497">
        <v>8388</v>
      </c>
      <c r="EC10" s="1493">
        <v>10880</v>
      </c>
      <c r="ED10" s="1493">
        <v>6289</v>
      </c>
      <c r="EE10" s="1493">
        <v>5840</v>
      </c>
      <c r="EF10" s="1493">
        <v>9933</v>
      </c>
      <c r="EG10" s="1498">
        <v>9625</v>
      </c>
      <c r="EH10" s="1498">
        <v>11412</v>
      </c>
      <c r="EI10" s="1498">
        <v>11505</v>
      </c>
      <c r="EJ10" s="1498">
        <v>14389</v>
      </c>
      <c r="EK10" s="1499">
        <v>12219</v>
      </c>
      <c r="EL10" s="1499">
        <v>10625</v>
      </c>
      <c r="EM10" s="1499">
        <v>13487</v>
      </c>
      <c r="EN10" s="1499">
        <v>18154</v>
      </c>
      <c r="EO10" s="1500">
        <v>14040</v>
      </c>
      <c r="EP10" s="1500">
        <v>12424</v>
      </c>
      <c r="EQ10" s="1500">
        <v>16899</v>
      </c>
      <c r="ER10" s="1337"/>
      <c r="ES10" s="1501">
        <v>59174</v>
      </c>
      <c r="ET10" s="1502">
        <v>29740</v>
      </c>
      <c r="EU10" s="1502">
        <v>37033</v>
      </c>
      <c r="EV10" s="1502">
        <v>45806</v>
      </c>
      <c r="EW10" s="1502">
        <v>38776</v>
      </c>
      <c r="EX10" s="1502">
        <v>32942</v>
      </c>
      <c r="EY10" s="1502">
        <v>46931</v>
      </c>
      <c r="EZ10" s="1502">
        <v>53856</v>
      </c>
      <c r="FA10" s="1503">
        <v>64599</v>
      </c>
      <c r="FB10" s="1337"/>
      <c r="FC10" s="1504">
        <v>48892</v>
      </c>
      <c r="FD10" s="1504">
        <v>26024</v>
      </c>
      <c r="FE10" s="1504">
        <v>27251</v>
      </c>
      <c r="FF10" s="1504">
        <v>37740</v>
      </c>
      <c r="FG10" s="1504">
        <v>32611</v>
      </c>
      <c r="FH10" s="1504">
        <v>24309</v>
      </c>
      <c r="FI10" s="1504">
        <v>35643</v>
      </c>
      <c r="FJ10" s="1504">
        <v>39815</v>
      </c>
      <c r="FK10" s="1504">
        <v>50558</v>
      </c>
      <c r="FL10" s="1505">
        <v>35871.444444444445</v>
      </c>
      <c r="FM10" s="1406"/>
      <c r="FN10" s="1506">
        <v>3257</v>
      </c>
      <c r="FO10" s="1506">
        <v>1427</v>
      </c>
      <c r="FP10" s="1506">
        <v>3532</v>
      </c>
      <c r="FQ10" s="1506">
        <v>3205</v>
      </c>
      <c r="FR10" s="1506">
        <v>2223</v>
      </c>
      <c r="FS10" s="1506">
        <v>1300</v>
      </c>
      <c r="FT10" s="1506">
        <v>3101</v>
      </c>
      <c r="FU10" s="1506">
        <v>4113</v>
      </c>
      <c r="FV10" s="1506">
        <v>4758</v>
      </c>
      <c r="FW10" s="1507"/>
      <c r="FX10" s="1508">
        <v>2990.6666666666665</v>
      </c>
      <c r="FY10" s="1420">
        <v>2990.666666666667</v>
      </c>
      <c r="FZ10" s="1333"/>
      <c r="GA10" s="1509">
        <v>0.10513447432762836</v>
      </c>
      <c r="GB10" s="1401">
        <v>4318.18826405868</v>
      </c>
      <c r="GC10" s="1510"/>
      <c r="GD10" s="1511"/>
      <c r="GE10" s="1512">
        <v>15.681983953318749</v>
      </c>
      <c r="GF10" s="1722"/>
      <c r="GG10" s="1722"/>
      <c r="GH10" s="1510"/>
      <c r="GI10" s="1510"/>
      <c r="GJ10" s="1510"/>
      <c r="GK10" s="1510"/>
      <c r="GL10" s="1510"/>
      <c r="GM10" s="1510"/>
      <c r="GN10" s="1420"/>
      <c r="GO10" s="1420"/>
      <c r="GP10" s="1420"/>
      <c r="GQ10" s="1420"/>
      <c r="GR10" s="1420"/>
      <c r="GS10" s="1420"/>
      <c r="GT10" s="1420"/>
      <c r="GU10" s="1420"/>
      <c r="GV10" s="1420"/>
      <c r="GW10" s="1420"/>
      <c r="GX10" s="1420"/>
      <c r="GY10" s="1420"/>
      <c r="GZ10" s="1420"/>
      <c r="HA10" s="1420"/>
      <c r="HB10" s="1420"/>
      <c r="HC10" s="1420"/>
      <c r="HD10" s="1420"/>
      <c r="HE10" s="1420"/>
      <c r="HF10" s="1420"/>
      <c r="HG10" s="1420"/>
      <c r="HH10" s="1420"/>
      <c r="HI10" s="1420"/>
      <c r="HJ10" s="1420"/>
      <c r="HK10" s="1420"/>
      <c r="HL10" s="1420"/>
      <c r="HM10" s="1420"/>
      <c r="HN10" s="1420"/>
      <c r="HO10" s="1420"/>
      <c r="HP10" s="1420"/>
      <c r="HQ10" s="1420"/>
      <c r="HR10" s="1420"/>
    </row>
    <row r="11" spans="1:226" s="1514" customFormat="1" ht="21.95" hidden="1" customHeight="1">
      <c r="A11" s="1456"/>
      <c r="B11" s="1420"/>
      <c r="C11" s="1457" t="s">
        <v>1112</v>
      </c>
      <c r="D11" s="1458">
        <v>25322</v>
      </c>
      <c r="E11" s="1459">
        <v>24140</v>
      </c>
      <c r="F11" s="1459">
        <v>28541</v>
      </c>
      <c r="G11" s="1459">
        <v>23370</v>
      </c>
      <c r="H11" s="1459">
        <v>24442</v>
      </c>
      <c r="I11" s="1459">
        <v>33849</v>
      </c>
      <c r="J11" s="1459">
        <v>42417</v>
      </c>
      <c r="K11" s="1459">
        <v>36426</v>
      </c>
      <c r="L11" s="1459">
        <v>27234</v>
      </c>
      <c r="M11" s="1459">
        <v>30634</v>
      </c>
      <c r="N11" s="1459">
        <v>31236</v>
      </c>
      <c r="O11" s="1460">
        <v>31068</v>
      </c>
      <c r="P11" s="1461">
        <v>31338</v>
      </c>
      <c r="Q11" s="1462">
        <v>42315</v>
      </c>
      <c r="R11" s="1462">
        <v>33948</v>
      </c>
      <c r="S11" s="1462">
        <v>29163</v>
      </c>
      <c r="T11" s="1462">
        <v>33174</v>
      </c>
      <c r="U11" s="1462">
        <v>42106</v>
      </c>
      <c r="V11" s="1462">
        <v>47672</v>
      </c>
      <c r="W11" s="1462">
        <v>41502</v>
      </c>
      <c r="X11" s="1462">
        <v>33136</v>
      </c>
      <c r="Y11" s="1462">
        <v>35550</v>
      </c>
      <c r="Z11" s="1462">
        <v>36578</v>
      </c>
      <c r="AA11" s="1463">
        <v>35277</v>
      </c>
      <c r="AB11" s="1464">
        <v>34285</v>
      </c>
      <c r="AC11" s="1465">
        <v>30903</v>
      </c>
      <c r="AD11" s="1465">
        <v>32667</v>
      </c>
      <c r="AE11" s="1465">
        <v>31984</v>
      </c>
      <c r="AF11" s="1465">
        <v>30536</v>
      </c>
      <c r="AG11" s="1465">
        <v>43500</v>
      </c>
      <c r="AH11" s="1465">
        <v>46911</v>
      </c>
      <c r="AI11" s="1465">
        <v>39477</v>
      </c>
      <c r="AJ11" s="1465">
        <v>29830</v>
      </c>
      <c r="AK11" s="1465">
        <v>32427</v>
      </c>
      <c r="AL11" s="1465">
        <v>34307</v>
      </c>
      <c r="AM11" s="1465">
        <v>38005</v>
      </c>
      <c r="AN11" s="1466">
        <v>34477</v>
      </c>
      <c r="AO11" s="1466">
        <v>35747</v>
      </c>
      <c r="AP11" s="1466">
        <v>34960</v>
      </c>
      <c r="AQ11" s="1466">
        <v>29157</v>
      </c>
      <c r="AR11" s="1466">
        <v>33502</v>
      </c>
      <c r="AS11" s="1466">
        <v>41120</v>
      </c>
      <c r="AT11" s="1466">
        <v>46040</v>
      </c>
      <c r="AU11" s="1466">
        <v>38197</v>
      </c>
      <c r="AV11" s="1466">
        <v>28797</v>
      </c>
      <c r="AW11" s="1466">
        <v>35093</v>
      </c>
      <c r="AX11" s="1466">
        <v>34414</v>
      </c>
      <c r="AY11" s="1467">
        <v>36911</v>
      </c>
      <c r="AZ11" s="1468">
        <v>33719</v>
      </c>
      <c r="BA11" s="1469">
        <v>31943</v>
      </c>
      <c r="BB11" s="1469">
        <v>36363</v>
      </c>
      <c r="BC11" s="1469">
        <v>33131</v>
      </c>
      <c r="BD11" s="1469">
        <v>35394</v>
      </c>
      <c r="BE11" s="1469">
        <v>42870</v>
      </c>
      <c r="BF11" s="1469">
        <v>47609</v>
      </c>
      <c r="BG11" s="1469">
        <v>39938</v>
      </c>
      <c r="BH11" s="1469">
        <v>32133</v>
      </c>
      <c r="BI11" s="1469">
        <v>36359</v>
      </c>
      <c r="BJ11" s="1469">
        <v>38237</v>
      </c>
      <c r="BK11" s="1470">
        <v>40906</v>
      </c>
      <c r="BL11" s="1471">
        <v>32448</v>
      </c>
      <c r="BM11" s="1472">
        <v>32412</v>
      </c>
      <c r="BN11" s="1472">
        <v>38350</v>
      </c>
      <c r="BO11" s="1472">
        <v>34974</v>
      </c>
      <c r="BP11" s="1472">
        <v>38937</v>
      </c>
      <c r="BQ11" s="1472">
        <v>51210</v>
      </c>
      <c r="BR11" s="1472">
        <v>53980</v>
      </c>
      <c r="BS11" s="1472">
        <v>44235</v>
      </c>
      <c r="BT11" s="1473">
        <v>38072</v>
      </c>
      <c r="BU11" s="1473">
        <v>43564</v>
      </c>
      <c r="BV11" s="1473">
        <v>43429</v>
      </c>
      <c r="BW11" s="1474">
        <v>48905</v>
      </c>
      <c r="BX11" s="1475">
        <v>42519</v>
      </c>
      <c r="BY11" s="1476">
        <v>39834</v>
      </c>
      <c r="BZ11" s="1476">
        <v>46360</v>
      </c>
      <c r="CA11" s="1476">
        <v>39198</v>
      </c>
      <c r="CB11" s="1476">
        <v>44734</v>
      </c>
      <c r="CC11" s="1476">
        <v>55447</v>
      </c>
      <c r="CD11" s="1476">
        <v>60218</v>
      </c>
      <c r="CE11" s="1476">
        <v>48917</v>
      </c>
      <c r="CF11" s="1476">
        <v>45574</v>
      </c>
      <c r="CG11" s="1476">
        <v>49866</v>
      </c>
      <c r="CH11" s="1476">
        <v>52322</v>
      </c>
      <c r="CI11" s="1477">
        <v>57010</v>
      </c>
      <c r="CJ11" s="1478">
        <v>47741</v>
      </c>
      <c r="CK11" s="1479">
        <v>49141</v>
      </c>
      <c r="CL11" s="1479">
        <v>47957</v>
      </c>
      <c r="CM11" s="1479">
        <v>46454</v>
      </c>
      <c r="CN11" s="1479">
        <v>48577</v>
      </c>
      <c r="CO11" s="1479">
        <v>54883</v>
      </c>
      <c r="CP11" s="1479">
        <v>65551</v>
      </c>
      <c r="CQ11" s="1479">
        <v>53964</v>
      </c>
      <c r="CR11" s="1479">
        <v>52370</v>
      </c>
      <c r="CS11" s="1479">
        <v>55356</v>
      </c>
      <c r="CT11" s="1479">
        <v>58748</v>
      </c>
      <c r="CU11" s="1480">
        <v>68417</v>
      </c>
      <c r="CV11" s="1481">
        <v>53366</v>
      </c>
      <c r="CW11" s="1476">
        <v>48175</v>
      </c>
      <c r="CX11" s="1477">
        <v>55357</v>
      </c>
      <c r="CY11" s="1477">
        <v>50308</v>
      </c>
      <c r="CZ11" s="1477">
        <v>52518</v>
      </c>
      <c r="DA11" s="1477">
        <v>59648</v>
      </c>
      <c r="DB11" s="1477">
        <v>65588</v>
      </c>
      <c r="DC11" s="1477">
        <v>48271</v>
      </c>
      <c r="DD11" s="1482">
        <v>47180</v>
      </c>
      <c r="DE11" s="1477">
        <v>51691</v>
      </c>
      <c r="DF11" s="1469"/>
      <c r="DG11" s="1469"/>
      <c r="DH11" s="1337"/>
      <c r="DI11" s="1483">
        <v>78003</v>
      </c>
      <c r="DJ11" s="1484">
        <v>81661</v>
      </c>
      <c r="DK11" s="1484">
        <v>106077</v>
      </c>
      <c r="DL11" s="1485">
        <v>92938</v>
      </c>
      <c r="DM11" s="1486">
        <v>107601</v>
      </c>
      <c r="DN11" s="1487">
        <v>104443</v>
      </c>
      <c r="DO11" s="1487">
        <v>122310</v>
      </c>
      <c r="DP11" s="1488">
        <v>107405</v>
      </c>
      <c r="DQ11" s="1489">
        <v>97855</v>
      </c>
      <c r="DR11" s="1490">
        <v>106020</v>
      </c>
      <c r="DS11" s="1491">
        <v>116218</v>
      </c>
      <c r="DT11" s="1491">
        <v>104739</v>
      </c>
      <c r="DU11" s="1492">
        <v>105184</v>
      </c>
      <c r="DV11" s="1493">
        <v>103779</v>
      </c>
      <c r="DW11" s="1493">
        <v>113034</v>
      </c>
      <c r="DX11" s="1494">
        <v>106418</v>
      </c>
      <c r="DY11" s="1495">
        <v>102025</v>
      </c>
      <c r="DZ11" s="1496">
        <v>111395</v>
      </c>
      <c r="EA11" s="1496">
        <v>119680</v>
      </c>
      <c r="EB11" s="1497">
        <v>115502</v>
      </c>
      <c r="EC11" s="1493">
        <v>103210</v>
      </c>
      <c r="ED11" s="1493">
        <v>125121</v>
      </c>
      <c r="EE11" s="1493">
        <v>136287</v>
      </c>
      <c r="EF11" s="1493">
        <v>135898</v>
      </c>
      <c r="EG11" s="1498">
        <v>128713</v>
      </c>
      <c r="EH11" s="1498">
        <v>139379</v>
      </c>
      <c r="EI11" s="1498">
        <v>154709</v>
      </c>
      <c r="EJ11" s="1498">
        <v>159198</v>
      </c>
      <c r="EK11" s="1499">
        <v>144839</v>
      </c>
      <c r="EL11" s="1499">
        <v>149914</v>
      </c>
      <c r="EM11" s="1499">
        <v>174871</v>
      </c>
      <c r="EN11" s="1499">
        <v>182521</v>
      </c>
      <c r="EO11" s="1500">
        <v>156898</v>
      </c>
      <c r="EP11" s="1500">
        <v>154517</v>
      </c>
      <c r="EQ11" s="1500">
        <v>165550</v>
      </c>
      <c r="ER11" s="1337"/>
      <c r="ES11" s="1501">
        <v>358679</v>
      </c>
      <c r="ET11" s="1502">
        <v>441759</v>
      </c>
      <c r="EU11" s="1502">
        <v>424832</v>
      </c>
      <c r="EV11" s="1502">
        <v>428415</v>
      </c>
      <c r="EW11" s="1502">
        <v>448602</v>
      </c>
      <c r="EX11" s="1502">
        <v>500516</v>
      </c>
      <c r="EY11" s="1502">
        <v>581999</v>
      </c>
      <c r="EZ11" s="1502">
        <v>649159</v>
      </c>
      <c r="FA11" s="1503">
        <v>659267</v>
      </c>
      <c r="FB11" s="1337"/>
      <c r="FC11" s="1504">
        <v>296375</v>
      </c>
      <c r="FD11" s="1504">
        <v>369904</v>
      </c>
      <c r="FE11" s="1504">
        <v>352520</v>
      </c>
      <c r="FF11" s="1504">
        <v>357090</v>
      </c>
      <c r="FG11" s="1504">
        <v>369459</v>
      </c>
      <c r="FH11" s="1504">
        <v>408182</v>
      </c>
      <c r="FI11" s="1504">
        <v>472667</v>
      </c>
      <c r="FJ11" s="1504">
        <v>521994</v>
      </c>
      <c r="FK11" s="1504">
        <v>532102</v>
      </c>
      <c r="FL11" s="1505">
        <v>408921.44444444444</v>
      </c>
      <c r="FM11" s="1406"/>
      <c r="FN11" s="1506">
        <v>30634</v>
      </c>
      <c r="FO11" s="1506">
        <v>35550</v>
      </c>
      <c r="FP11" s="1506">
        <v>32427</v>
      </c>
      <c r="FQ11" s="1506">
        <v>35093</v>
      </c>
      <c r="FR11" s="1506">
        <v>36359</v>
      </c>
      <c r="FS11" s="1506">
        <v>43564</v>
      </c>
      <c r="FT11" s="1506">
        <v>49866</v>
      </c>
      <c r="FU11" s="1506">
        <v>55356</v>
      </c>
      <c r="FV11" s="1506">
        <v>51691</v>
      </c>
      <c r="FW11" s="1507"/>
      <c r="FX11" s="1508">
        <v>41171.111111111109</v>
      </c>
      <c r="FY11" s="1420"/>
      <c r="FZ11" s="1456"/>
      <c r="GA11" s="1509">
        <v>0.89442082483964114</v>
      </c>
      <c r="GB11" s="1401">
        <v>36581.811735941323</v>
      </c>
      <c r="GC11" s="1510"/>
      <c r="GD11" s="1510"/>
      <c r="GE11" s="1512">
        <v>-6.6207818483994458</v>
      </c>
      <c r="GF11" s="1722"/>
      <c r="GG11" s="1722"/>
      <c r="GH11" s="1510"/>
      <c r="GI11" s="1510"/>
      <c r="GJ11" s="1510"/>
      <c r="GK11" s="1510"/>
      <c r="GL11" s="1510"/>
      <c r="GM11" s="1510"/>
      <c r="GN11" s="1420"/>
      <c r="GO11" s="1420"/>
      <c r="GP11" s="1420"/>
      <c r="GQ11" s="1420"/>
      <c r="GR11" s="1420"/>
      <c r="GS11" s="1420"/>
      <c r="GT11" s="1420"/>
      <c r="GU11" s="1420"/>
      <c r="GV11" s="1420"/>
      <c r="GW11" s="1420"/>
      <c r="GX11" s="1420"/>
      <c r="GY11" s="1420"/>
      <c r="GZ11" s="1420"/>
      <c r="HA11" s="1420"/>
      <c r="HB11" s="1420"/>
      <c r="HC11" s="1420"/>
      <c r="HD11" s="1420"/>
      <c r="HE11" s="1420"/>
      <c r="HF11" s="1420"/>
      <c r="HG11" s="1420"/>
      <c r="HH11" s="1420"/>
      <c r="HI11" s="1420"/>
      <c r="HJ11" s="1420"/>
      <c r="HK11" s="1420"/>
      <c r="HL11" s="1420"/>
      <c r="HM11" s="1420"/>
      <c r="HN11" s="1420"/>
      <c r="HO11" s="1420"/>
      <c r="HP11" s="1420"/>
      <c r="HQ11" s="1420"/>
      <c r="HR11" s="1420"/>
    </row>
    <row r="12" spans="1:226" s="1514" customFormat="1" ht="21.95" hidden="1" customHeight="1" thickBot="1">
      <c r="A12" s="1456"/>
      <c r="B12" s="1420"/>
      <c r="C12" s="1457" t="s">
        <v>55</v>
      </c>
      <c r="D12" s="1515">
        <v>29447</v>
      </c>
      <c r="E12" s="1516">
        <v>29249</v>
      </c>
      <c r="F12" s="1516">
        <v>32536</v>
      </c>
      <c r="G12" s="1516">
        <v>26929</v>
      </c>
      <c r="H12" s="1516">
        <v>28526</v>
      </c>
      <c r="I12" s="1516">
        <v>41105</v>
      </c>
      <c r="J12" s="1516">
        <v>49933</v>
      </c>
      <c r="K12" s="1516">
        <v>42244</v>
      </c>
      <c r="L12" s="1516">
        <v>31407</v>
      </c>
      <c r="M12" s="1516">
        <v>33891</v>
      </c>
      <c r="N12" s="1516">
        <v>35806</v>
      </c>
      <c r="O12" s="1517">
        <v>36780</v>
      </c>
      <c r="P12" s="1518">
        <v>34991</v>
      </c>
      <c r="Q12" s="1519">
        <v>46490</v>
      </c>
      <c r="R12" s="1519">
        <v>36805</v>
      </c>
      <c r="S12" s="1519">
        <v>31105</v>
      </c>
      <c r="T12" s="1519">
        <v>35598</v>
      </c>
      <c r="U12" s="1519">
        <v>45584</v>
      </c>
      <c r="V12" s="1519">
        <v>50484</v>
      </c>
      <c r="W12" s="1519">
        <v>43576</v>
      </c>
      <c r="X12" s="1519">
        <v>34318</v>
      </c>
      <c r="Y12" s="1519">
        <v>36977</v>
      </c>
      <c r="Z12" s="1519">
        <v>38290</v>
      </c>
      <c r="AA12" s="1520">
        <v>37281</v>
      </c>
      <c r="AB12" s="1464">
        <v>35904</v>
      </c>
      <c r="AC12" s="1465">
        <v>32995</v>
      </c>
      <c r="AD12" s="1465">
        <v>34242</v>
      </c>
      <c r="AE12" s="1465">
        <v>33161</v>
      </c>
      <c r="AF12" s="1465">
        <v>32773</v>
      </c>
      <c r="AG12" s="1465">
        <v>46796</v>
      </c>
      <c r="AH12" s="1465">
        <v>50069</v>
      </c>
      <c r="AI12" s="1465">
        <v>44378</v>
      </c>
      <c r="AJ12" s="1465">
        <v>33494</v>
      </c>
      <c r="AK12" s="1465">
        <v>35959</v>
      </c>
      <c r="AL12" s="1465">
        <v>38401</v>
      </c>
      <c r="AM12" s="1465">
        <v>43693</v>
      </c>
      <c r="AN12" s="1466">
        <v>38603</v>
      </c>
      <c r="AO12" s="1466">
        <v>39843</v>
      </c>
      <c r="AP12" s="1466">
        <v>38029</v>
      </c>
      <c r="AQ12" s="1466">
        <v>31598</v>
      </c>
      <c r="AR12" s="1466">
        <v>37116</v>
      </c>
      <c r="AS12" s="1466">
        <v>46093</v>
      </c>
      <c r="AT12" s="1466">
        <v>49766</v>
      </c>
      <c r="AU12" s="1466">
        <v>42481</v>
      </c>
      <c r="AV12" s="1466">
        <v>33003</v>
      </c>
      <c r="AW12" s="1466">
        <v>38298</v>
      </c>
      <c r="AX12" s="1466">
        <v>38171</v>
      </c>
      <c r="AY12" s="1467">
        <v>41220</v>
      </c>
      <c r="AZ12" s="1521">
        <v>37463</v>
      </c>
      <c r="BA12" s="1522">
        <v>35978</v>
      </c>
      <c r="BB12" s="1522">
        <v>39415</v>
      </c>
      <c r="BC12" s="1522">
        <v>35949</v>
      </c>
      <c r="BD12" s="1522">
        <v>38023</v>
      </c>
      <c r="BE12" s="1522">
        <v>47844</v>
      </c>
      <c r="BF12" s="1522">
        <v>51152</v>
      </c>
      <c r="BG12" s="1522">
        <v>43036</v>
      </c>
      <c r="BH12" s="1522">
        <v>34628</v>
      </c>
      <c r="BI12" s="1522">
        <v>38582</v>
      </c>
      <c r="BJ12" s="1522">
        <v>41073</v>
      </c>
      <c r="BK12" s="1523">
        <v>44235</v>
      </c>
      <c r="BL12" s="1524">
        <v>37773</v>
      </c>
      <c r="BM12" s="1525">
        <v>35654</v>
      </c>
      <c r="BN12" s="1525">
        <v>40663</v>
      </c>
      <c r="BO12" s="1525">
        <v>36524</v>
      </c>
      <c r="BP12" s="1525">
        <v>40720</v>
      </c>
      <c r="BQ12" s="1525">
        <v>54166</v>
      </c>
      <c r="BR12" s="1525">
        <v>56168</v>
      </c>
      <c r="BS12" s="1525">
        <v>46212</v>
      </c>
      <c r="BT12" s="1526">
        <v>39747</v>
      </c>
      <c r="BU12" s="1526">
        <v>44864</v>
      </c>
      <c r="BV12" s="1526">
        <v>46422</v>
      </c>
      <c r="BW12" s="1527">
        <v>54545</v>
      </c>
      <c r="BX12" s="1528">
        <v>46137</v>
      </c>
      <c r="BY12" s="1529">
        <v>43174</v>
      </c>
      <c r="BZ12" s="1529">
        <v>49027</v>
      </c>
      <c r="CA12" s="1529">
        <v>41634</v>
      </c>
      <c r="CB12" s="1529">
        <v>48103</v>
      </c>
      <c r="CC12" s="1529">
        <v>61054</v>
      </c>
      <c r="CD12" s="1529">
        <v>64119</v>
      </c>
      <c r="CE12" s="1529">
        <v>52709</v>
      </c>
      <c r="CF12" s="1529">
        <v>49386</v>
      </c>
      <c r="CG12" s="1529">
        <v>52967</v>
      </c>
      <c r="CH12" s="1529">
        <v>56261</v>
      </c>
      <c r="CI12" s="1530">
        <v>64359</v>
      </c>
      <c r="CJ12" s="1531">
        <v>51688</v>
      </c>
      <c r="CK12" s="1532">
        <v>53622</v>
      </c>
      <c r="CL12" s="1532">
        <v>51748</v>
      </c>
      <c r="CM12" s="1532">
        <v>49570</v>
      </c>
      <c r="CN12" s="1532">
        <v>52174</v>
      </c>
      <c r="CO12" s="1532">
        <v>58795</v>
      </c>
      <c r="CP12" s="1532">
        <v>71099</v>
      </c>
      <c r="CQ12" s="1532">
        <v>57790</v>
      </c>
      <c r="CR12" s="1532">
        <v>55854</v>
      </c>
      <c r="CS12" s="1532">
        <v>59469</v>
      </c>
      <c r="CT12" s="1532">
        <v>63257</v>
      </c>
      <c r="CU12" s="1533">
        <v>77949</v>
      </c>
      <c r="CV12" s="1534">
        <v>58224</v>
      </c>
      <c r="CW12" s="1535">
        <v>53321</v>
      </c>
      <c r="CX12" s="1536">
        <v>59393</v>
      </c>
      <c r="CY12" s="1536">
        <v>53854</v>
      </c>
      <c r="CZ12" s="1536">
        <v>56638</v>
      </c>
      <c r="DA12" s="1536">
        <v>67138</v>
      </c>
      <c r="DB12" s="1536">
        <v>73006</v>
      </c>
      <c r="DC12" s="1536">
        <v>52994</v>
      </c>
      <c r="DD12" s="1537">
        <v>51643</v>
      </c>
      <c r="DE12" s="1536">
        <v>56449</v>
      </c>
      <c r="DF12" s="1469"/>
      <c r="DG12" s="1469"/>
      <c r="DH12" s="1337"/>
      <c r="DI12" s="1538">
        <v>91232</v>
      </c>
      <c r="DJ12" s="1539">
        <v>96560</v>
      </c>
      <c r="DK12" s="1539">
        <v>123584</v>
      </c>
      <c r="DL12" s="1540">
        <v>106477</v>
      </c>
      <c r="DM12" s="1541">
        <v>118286</v>
      </c>
      <c r="DN12" s="1542">
        <v>112287</v>
      </c>
      <c r="DO12" s="1542">
        <v>128378</v>
      </c>
      <c r="DP12" s="1543">
        <v>112548</v>
      </c>
      <c r="DQ12" s="1544">
        <v>103141</v>
      </c>
      <c r="DR12" s="1545">
        <v>112730</v>
      </c>
      <c r="DS12" s="1545">
        <v>127941</v>
      </c>
      <c r="DT12" s="1545">
        <v>118053</v>
      </c>
      <c r="DU12" s="1546">
        <v>116475</v>
      </c>
      <c r="DV12" s="1547">
        <v>114807</v>
      </c>
      <c r="DW12" s="1547">
        <v>125250</v>
      </c>
      <c r="DX12" s="1494">
        <v>117689</v>
      </c>
      <c r="DY12" s="1548">
        <v>112856</v>
      </c>
      <c r="DZ12" s="1549">
        <v>121816</v>
      </c>
      <c r="EA12" s="1549">
        <v>128816</v>
      </c>
      <c r="EB12" s="1550">
        <v>123890</v>
      </c>
      <c r="EC12" s="1493">
        <v>114090</v>
      </c>
      <c r="ED12" s="1493">
        <v>131410</v>
      </c>
      <c r="EE12" s="1493">
        <v>142127</v>
      </c>
      <c r="EF12" s="1493">
        <v>145831</v>
      </c>
      <c r="EG12" s="1498">
        <v>138338</v>
      </c>
      <c r="EH12" s="1498">
        <v>150791</v>
      </c>
      <c r="EI12" s="1498">
        <v>166214</v>
      </c>
      <c r="EJ12" s="1498">
        <v>173587</v>
      </c>
      <c r="EK12" s="1499">
        <v>157058</v>
      </c>
      <c r="EL12" s="1499">
        <v>160539</v>
      </c>
      <c r="EM12" s="1499">
        <v>188358</v>
      </c>
      <c r="EN12" s="1499">
        <v>200675</v>
      </c>
      <c r="EO12" s="1500">
        <v>170938</v>
      </c>
      <c r="EP12" s="1500">
        <v>166941</v>
      </c>
      <c r="EQ12" s="1500">
        <v>182449</v>
      </c>
      <c r="ER12" s="1337"/>
      <c r="ES12" s="1551">
        <v>417853</v>
      </c>
      <c r="ET12" s="1552">
        <v>471499</v>
      </c>
      <c r="EU12" s="1552">
        <v>461865</v>
      </c>
      <c r="EV12" s="1552">
        <v>474221</v>
      </c>
      <c r="EW12" s="1552">
        <v>487378</v>
      </c>
      <c r="EX12" s="1552">
        <v>533458</v>
      </c>
      <c r="EY12" s="1552">
        <v>628930</v>
      </c>
      <c r="EZ12" s="1502">
        <v>703015</v>
      </c>
      <c r="FA12" s="1503">
        <v>723866</v>
      </c>
      <c r="FB12" s="1337"/>
      <c r="FC12" s="1504">
        <v>345267</v>
      </c>
      <c r="FD12" s="1504">
        <v>395928</v>
      </c>
      <c r="FE12" s="1504">
        <v>379771</v>
      </c>
      <c r="FF12" s="1504">
        <v>394830</v>
      </c>
      <c r="FG12" s="1504">
        <v>402070</v>
      </c>
      <c r="FH12" s="1504">
        <v>432491</v>
      </c>
      <c r="FI12" s="1504">
        <v>508310</v>
      </c>
      <c r="FJ12" s="1504">
        <v>561809</v>
      </c>
      <c r="FK12" s="1504">
        <v>582660</v>
      </c>
      <c r="FL12" s="1505">
        <v>444792.88888888888</v>
      </c>
      <c r="FM12" s="1406"/>
      <c r="FN12" s="1506">
        <v>33891</v>
      </c>
      <c r="FO12" s="1506">
        <v>36977</v>
      </c>
      <c r="FP12" s="1506">
        <v>35959</v>
      </c>
      <c r="FQ12" s="1506">
        <v>38298</v>
      </c>
      <c r="FR12" s="1506">
        <v>38582</v>
      </c>
      <c r="FS12" s="1506">
        <v>44864</v>
      </c>
      <c r="FT12" s="1506">
        <v>52967</v>
      </c>
      <c r="FU12" s="1506">
        <v>59469</v>
      </c>
      <c r="FV12" s="1506">
        <v>56449</v>
      </c>
      <c r="FW12" s="1507"/>
      <c r="FX12" s="1508">
        <v>44161.777777777781</v>
      </c>
      <c r="FY12" s="1420"/>
      <c r="FZ12" s="1456"/>
      <c r="GA12" s="1343">
        <v>0.99955529916726948</v>
      </c>
      <c r="GB12" s="1401">
        <v>40900</v>
      </c>
      <c r="GC12" s="1510"/>
      <c r="GD12" s="1510"/>
      <c r="GE12" s="1512">
        <v>-5.0782760766113455</v>
      </c>
      <c r="GF12" s="1722"/>
      <c r="GG12" s="1722"/>
      <c r="GH12" s="1510"/>
      <c r="GI12" s="1510"/>
      <c r="GJ12" s="1510"/>
      <c r="GK12" s="1510"/>
      <c r="GL12" s="1510"/>
      <c r="GM12" s="1510"/>
      <c r="GN12" s="1420"/>
      <c r="GO12" s="1420"/>
      <c r="GP12" s="1420"/>
      <c r="GQ12" s="1420"/>
      <c r="GR12" s="1420"/>
      <c r="GS12" s="1420"/>
      <c r="GT12" s="1420"/>
      <c r="GU12" s="1420"/>
      <c r="GV12" s="1420"/>
      <c r="GW12" s="1420"/>
      <c r="GX12" s="1420"/>
      <c r="GY12" s="1420"/>
      <c r="GZ12" s="1420"/>
      <c r="HA12" s="1420"/>
      <c r="HB12" s="1420"/>
      <c r="HC12" s="1420"/>
      <c r="HD12" s="1420"/>
      <c r="HE12" s="1420"/>
      <c r="HF12" s="1420"/>
      <c r="HG12" s="1420"/>
      <c r="HH12" s="1420"/>
      <c r="HI12" s="1420"/>
      <c r="HJ12" s="1420"/>
      <c r="HK12" s="1420"/>
      <c r="HL12" s="1420"/>
      <c r="HM12" s="1420"/>
      <c r="HN12" s="1420"/>
      <c r="HO12" s="1420"/>
      <c r="HP12" s="1420"/>
      <c r="HQ12" s="1420"/>
      <c r="HR12" s="1420"/>
    </row>
    <row r="13" spans="1:226" s="1514" customFormat="1" ht="18.75" hidden="1" customHeight="1">
      <c r="A13" s="1456"/>
      <c r="B13" s="1420"/>
      <c r="C13" s="1553"/>
      <c r="D13" s="1554"/>
      <c r="E13" s="1554"/>
      <c r="F13" s="1554"/>
      <c r="G13" s="1554"/>
      <c r="H13" s="1554"/>
      <c r="I13" s="1554"/>
      <c r="J13" s="1554"/>
      <c r="K13" s="1554"/>
      <c r="L13" s="1554"/>
      <c r="P13" s="1555"/>
      <c r="Q13" s="1554"/>
      <c r="R13" s="1554"/>
      <c r="S13" s="1554"/>
      <c r="T13" s="1554"/>
      <c r="U13" s="1554"/>
      <c r="V13" s="1554"/>
      <c r="W13" s="1554"/>
      <c r="X13" s="1554"/>
      <c r="AN13" s="1555"/>
      <c r="AO13" s="1554"/>
      <c r="AP13" s="1556"/>
      <c r="AQ13" s="1554"/>
      <c r="AR13" s="1554"/>
      <c r="AS13" s="1556"/>
      <c r="AT13" s="1554"/>
      <c r="AU13" s="1554"/>
      <c r="AV13" s="1556"/>
      <c r="AY13" s="1556"/>
      <c r="AZ13" s="1555"/>
      <c r="BA13" s="1557"/>
      <c r="BB13" s="1557"/>
      <c r="BC13" s="1557"/>
      <c r="BD13" s="1557"/>
      <c r="BE13" s="1557"/>
      <c r="BF13" s="1557"/>
      <c r="BG13" s="1557"/>
      <c r="BH13" s="1557"/>
      <c r="BI13" s="1555"/>
      <c r="BJ13" s="1555"/>
      <c r="BK13" s="1555"/>
      <c r="BL13" s="1555"/>
      <c r="BM13" s="1555"/>
      <c r="BN13" s="1555"/>
      <c r="BO13" s="1555"/>
      <c r="BP13" s="1555"/>
      <c r="BQ13" s="1555"/>
      <c r="BR13" s="1555"/>
      <c r="BS13" s="1555"/>
      <c r="BT13" s="1555"/>
      <c r="BU13" s="1555"/>
      <c r="BV13" s="1555"/>
      <c r="BW13" s="1555"/>
      <c r="BX13" s="1555"/>
      <c r="BY13" s="1555"/>
      <c r="BZ13" s="1555"/>
      <c r="CA13" s="1555"/>
      <c r="CB13" s="1555"/>
      <c r="CC13" s="1555"/>
      <c r="CD13" s="1555"/>
      <c r="CE13" s="1555"/>
      <c r="CF13" s="1555"/>
      <c r="CG13" s="1555"/>
      <c r="CH13" s="1555"/>
      <c r="CI13" s="1555"/>
      <c r="CJ13" s="1555"/>
      <c r="CK13" s="1555"/>
      <c r="CL13" s="1555"/>
      <c r="CM13" s="1555"/>
      <c r="CN13" s="1555"/>
      <c r="CO13" s="1555"/>
      <c r="CP13" s="1555"/>
      <c r="CQ13" s="1555"/>
      <c r="CR13" s="1555"/>
      <c r="CS13" s="1555"/>
      <c r="CT13" s="1555"/>
      <c r="CU13" s="1555"/>
      <c r="CV13" s="1555"/>
      <c r="CW13" s="1555"/>
      <c r="CX13" s="1555"/>
      <c r="CY13" s="1555"/>
      <c r="CZ13" s="1555"/>
      <c r="DA13" s="1555"/>
      <c r="DB13" s="1555"/>
      <c r="DC13" s="1555"/>
      <c r="DD13" s="1555"/>
      <c r="DE13" s="1555"/>
      <c r="DF13" s="1555"/>
      <c r="DG13" s="1555"/>
      <c r="DH13" s="1378"/>
      <c r="DI13" s="1558"/>
      <c r="DJ13" s="1559"/>
      <c r="DK13" s="1559"/>
      <c r="DL13" s="1559"/>
      <c r="DM13" s="1559"/>
      <c r="DN13" s="1559"/>
      <c r="DO13" s="1559"/>
      <c r="DP13" s="1559"/>
      <c r="DQ13" s="1559"/>
      <c r="DR13" s="1559"/>
      <c r="DS13" s="1559"/>
      <c r="DT13" s="1559"/>
      <c r="DU13" s="1559"/>
      <c r="DV13" s="1559"/>
      <c r="DW13" s="1559"/>
      <c r="DX13" s="1559"/>
      <c r="DY13" s="1559"/>
      <c r="DZ13" s="1559"/>
      <c r="EA13" s="1560"/>
      <c r="EB13" s="1559"/>
      <c r="EC13" s="1337"/>
      <c r="ED13" s="1337"/>
      <c r="EE13" s="1337"/>
      <c r="EF13" s="1337"/>
      <c r="EG13" s="1379"/>
      <c r="EH13" s="1379"/>
      <c r="EI13" s="1379"/>
      <c r="EJ13" s="1380" t="s">
        <v>1113</v>
      </c>
      <c r="EK13" s="1379">
        <v>13.532073616793653</v>
      </c>
      <c r="EL13" s="1379">
        <v>6.4645767983500377</v>
      </c>
      <c r="EM13" s="1379">
        <v>13.322584138520213</v>
      </c>
      <c r="EN13" s="1379">
        <v>15.604855202290494</v>
      </c>
      <c r="EO13" s="1379">
        <v>8.8374995224694146</v>
      </c>
      <c r="EP13" s="1379">
        <v>3.9878160446994286</v>
      </c>
      <c r="EQ13" s="1379">
        <v>-3.1371112456067749</v>
      </c>
      <c r="ER13" s="1337"/>
      <c r="ES13" s="1561" t="s">
        <v>1114</v>
      </c>
      <c r="ET13" s="1562">
        <v>12.838486261915079</v>
      </c>
      <c r="EU13" s="1562">
        <v>-2.043270505345717</v>
      </c>
      <c r="EV13" s="1562">
        <v>2.6752406006083902</v>
      </c>
      <c r="EW13" s="1562">
        <v>2.7744448263573389</v>
      </c>
      <c r="EX13" s="1562">
        <v>9.4546737850292857</v>
      </c>
      <c r="EY13" s="1562">
        <v>17.896816619115285</v>
      </c>
      <c r="EZ13" s="1562">
        <v>11.779530313389415</v>
      </c>
      <c r="FA13" s="1563">
        <v>2.9659395603223118</v>
      </c>
      <c r="FB13" s="1337"/>
      <c r="FC13" s="1563" t="s">
        <v>1114</v>
      </c>
      <c r="FD13" s="1563">
        <v>14.672992206031836</v>
      </c>
      <c r="FE13" s="1563">
        <v>-4.0807924673172806</v>
      </c>
      <c r="FF13" s="1563">
        <v>3.9652843424063491</v>
      </c>
      <c r="FG13" s="1563">
        <v>1.8337005799964601</v>
      </c>
      <c r="FH13" s="1563">
        <v>7.5660954560151197</v>
      </c>
      <c r="FI13" s="1563">
        <v>17.530769426415802</v>
      </c>
      <c r="FJ13" s="1563">
        <v>10.524876551710577</v>
      </c>
      <c r="FK13" s="1563">
        <v>3.7114036976979747</v>
      </c>
      <c r="FL13" s="1563"/>
      <c r="FM13" s="1406"/>
      <c r="FN13" s="1563" t="s">
        <v>1114</v>
      </c>
      <c r="FO13" s="1563">
        <v>9.1056622702192271</v>
      </c>
      <c r="FP13" s="1563">
        <v>-2.7530627146604587</v>
      </c>
      <c r="FQ13" s="1563">
        <v>6.5046302733668995</v>
      </c>
      <c r="FR13" s="1563">
        <v>0.74155308371193485</v>
      </c>
      <c r="FS13" s="1563">
        <v>16.282204136644026</v>
      </c>
      <c r="FT13" s="1563">
        <v>18.061251783166909</v>
      </c>
      <c r="FU13" s="1563">
        <v>12.275567806370006</v>
      </c>
      <c r="FV13" s="1563">
        <v>-5.0782760766113455</v>
      </c>
      <c r="FW13" s="1564"/>
      <c r="FX13" s="1565"/>
      <c r="FY13" s="1420"/>
      <c r="FZ13" s="1456"/>
      <c r="GA13" s="1343"/>
      <c r="GB13" s="1401"/>
      <c r="GC13" s="1334"/>
      <c r="GD13" s="1334"/>
      <c r="GE13" s="1344"/>
      <c r="GF13" s="1721"/>
      <c r="GG13" s="1721"/>
      <c r="GH13" s="1334"/>
      <c r="GI13" s="1334"/>
      <c r="GJ13" s="1334"/>
      <c r="GK13" s="1334"/>
      <c r="GL13" s="1334"/>
      <c r="GM13" s="1334"/>
      <c r="GN13" s="1420"/>
      <c r="GO13" s="1420"/>
      <c r="GP13" s="1420"/>
      <c r="GQ13" s="1420"/>
      <c r="GR13" s="1420"/>
      <c r="GS13" s="1420"/>
      <c r="GT13" s="1420"/>
      <c r="GU13" s="1420"/>
      <c r="GV13" s="1420"/>
      <c r="GW13" s="1420"/>
      <c r="GX13" s="1420"/>
      <c r="GY13" s="1420"/>
      <c r="GZ13" s="1420"/>
      <c r="HA13" s="1420"/>
      <c r="HB13" s="1420"/>
      <c r="HC13" s="1420"/>
      <c r="HD13" s="1420"/>
      <c r="HE13" s="1420"/>
      <c r="HF13" s="1420"/>
      <c r="HG13" s="1420"/>
      <c r="HH13" s="1420"/>
      <c r="HI13" s="1420"/>
      <c r="HJ13" s="1420"/>
      <c r="HK13" s="1420"/>
      <c r="HL13" s="1420"/>
      <c r="HM13" s="1420"/>
      <c r="HN13" s="1420"/>
      <c r="HO13" s="1420"/>
      <c r="HP13" s="1420"/>
      <c r="HQ13" s="1420"/>
      <c r="HR13" s="1420"/>
    </row>
    <row r="14" spans="1:226" s="1346" customFormat="1" ht="19.5" hidden="1" customHeight="1" thickBot="1">
      <c r="A14" s="1333"/>
      <c r="B14" s="1334"/>
      <c r="C14" s="1404"/>
      <c r="D14" s="1566"/>
      <c r="E14" s="1566"/>
      <c r="F14" s="1566"/>
      <c r="G14" s="1566"/>
      <c r="H14" s="1566"/>
      <c r="I14" s="1566"/>
      <c r="J14" s="1566"/>
      <c r="K14" s="1566"/>
      <c r="L14" s="1566"/>
      <c r="M14" s="1566"/>
      <c r="N14" s="1566"/>
      <c r="O14" s="1566"/>
      <c r="P14" s="1566"/>
      <c r="Q14" s="1566"/>
      <c r="R14" s="1566"/>
      <c r="S14" s="1566"/>
      <c r="T14" s="1566"/>
      <c r="U14" s="1566"/>
      <c r="V14" s="1566"/>
      <c r="W14" s="1566"/>
      <c r="X14" s="1566"/>
      <c r="Y14" s="1566"/>
      <c r="Z14" s="1566"/>
      <c r="AA14" s="1566"/>
      <c r="AB14" s="1514"/>
      <c r="AC14" s="1514"/>
      <c r="AD14" s="1514"/>
      <c r="AE14" s="1514"/>
      <c r="AF14" s="1514"/>
      <c r="AG14" s="1514"/>
      <c r="AH14" s="1514"/>
      <c r="AI14" s="1514"/>
      <c r="AJ14" s="1514"/>
      <c r="AK14" s="1514"/>
      <c r="AL14" s="1514"/>
      <c r="AM14" s="1514"/>
      <c r="AN14" s="1566"/>
      <c r="AO14" s="1566"/>
      <c r="AP14" s="1566"/>
      <c r="AQ14" s="1566"/>
      <c r="AR14" s="1566"/>
      <c r="AS14" s="1566"/>
      <c r="AT14" s="1566"/>
      <c r="AU14" s="1566"/>
      <c r="AV14" s="1566"/>
      <c r="AW14" s="1566"/>
      <c r="AX14" s="1556"/>
      <c r="AY14" s="1554"/>
      <c r="AZ14" s="1566"/>
      <c r="BA14" s="1566"/>
      <c r="BB14" s="1566"/>
      <c r="BC14" s="1566"/>
      <c r="BD14" s="1566"/>
      <c r="BE14" s="1566"/>
      <c r="BF14" s="1566"/>
      <c r="BG14" s="1566"/>
      <c r="BH14" s="1566"/>
      <c r="BI14" s="1566"/>
      <c r="BJ14" s="1566"/>
      <c r="BK14" s="1566"/>
      <c r="BL14" s="1566"/>
      <c r="BM14" s="1566"/>
      <c r="BN14" s="1566"/>
      <c r="BO14" s="1566"/>
      <c r="BP14" s="1566"/>
      <c r="BQ14" s="1566"/>
      <c r="BR14" s="1566"/>
      <c r="BS14" s="1566"/>
      <c r="BT14" s="1566"/>
      <c r="BU14" s="1566"/>
      <c r="BV14" s="1566"/>
      <c r="BW14" s="1566"/>
      <c r="BX14" s="1566"/>
      <c r="BY14" s="1566"/>
      <c r="BZ14" s="1566"/>
      <c r="CA14" s="1566"/>
      <c r="CB14" s="1566"/>
      <c r="CC14" s="1566"/>
      <c r="CD14" s="1566"/>
      <c r="CE14" s="1566"/>
      <c r="CF14" s="1566"/>
      <c r="CG14" s="1566"/>
      <c r="CH14" s="1566"/>
      <c r="CI14" s="1566"/>
      <c r="CJ14" s="1566"/>
      <c r="CK14" s="1566"/>
      <c r="CL14" s="1566"/>
      <c r="CM14" s="1566"/>
      <c r="CN14" s="1566"/>
      <c r="CO14" s="1566"/>
      <c r="CP14" s="1566"/>
      <c r="CQ14" s="1566"/>
      <c r="CR14" s="1566"/>
      <c r="CS14" s="1566"/>
      <c r="CT14" s="1566"/>
      <c r="CU14" s="1566"/>
      <c r="CV14" s="1566"/>
      <c r="CW14" s="1566"/>
      <c r="CX14" s="1566"/>
      <c r="CY14" s="1566"/>
      <c r="CZ14" s="1566"/>
      <c r="DA14" s="1566"/>
      <c r="DB14" s="1566"/>
      <c r="DC14" s="1566"/>
      <c r="DD14" s="1566"/>
      <c r="DE14" s="1555"/>
      <c r="DF14" s="1555"/>
      <c r="DG14" s="1555"/>
      <c r="DH14" s="1337"/>
      <c r="DI14" s="1567"/>
      <c r="DJ14" s="1567"/>
      <c r="DK14" s="1567"/>
      <c r="DL14" s="1567"/>
      <c r="DM14" s="1567"/>
      <c r="DN14" s="1567"/>
      <c r="DO14" s="1567"/>
      <c r="DP14" s="1567"/>
      <c r="DQ14" s="1567"/>
      <c r="DR14" s="1567"/>
      <c r="DS14" s="1568"/>
      <c r="DT14" s="1567"/>
      <c r="DU14" s="1567"/>
      <c r="DV14" s="1567"/>
      <c r="DW14" s="1569"/>
      <c r="DX14" s="1567"/>
      <c r="DY14" s="1567"/>
      <c r="DZ14" s="1567"/>
      <c r="EA14" s="1567"/>
      <c r="EB14" s="1567"/>
      <c r="EC14" s="1337"/>
      <c r="ED14" s="1337"/>
      <c r="EE14" s="1337"/>
      <c r="EF14" s="1337"/>
      <c r="EG14" s="1337"/>
      <c r="EH14" s="1337"/>
      <c r="EI14" s="1337"/>
      <c r="EJ14" s="1337"/>
      <c r="EK14" s="1337"/>
      <c r="EL14" s="1337"/>
      <c r="EM14" s="1337"/>
      <c r="EN14" s="1337"/>
      <c r="EO14" s="1337"/>
      <c r="EP14" s="1337"/>
      <c r="EQ14" s="1337"/>
      <c r="ER14" s="1337"/>
      <c r="ES14" s="1570"/>
      <c r="ET14" s="1570"/>
      <c r="EU14" s="1570"/>
      <c r="EV14" s="1570"/>
      <c r="EW14" s="1570"/>
      <c r="EX14" s="1570"/>
      <c r="EY14" s="1570"/>
      <c r="EZ14" s="1570"/>
      <c r="FA14" s="1570"/>
      <c r="FB14" s="1337"/>
      <c r="FC14" s="1571"/>
      <c r="FD14" s="1571"/>
      <c r="FE14" s="1571"/>
      <c r="FF14" s="1571"/>
      <c r="FG14" s="1571"/>
      <c r="FH14" s="1571"/>
      <c r="FI14" s="1571"/>
      <c r="FJ14" s="1572"/>
      <c r="FK14" s="1572"/>
      <c r="FL14" s="1571"/>
      <c r="FM14" s="1571"/>
      <c r="FN14" s="1571"/>
      <c r="FO14" s="1573"/>
      <c r="FP14" s="1573"/>
      <c r="FQ14" s="1573"/>
      <c r="FR14" s="1573"/>
      <c r="FS14" s="1573"/>
      <c r="FT14" s="1573"/>
      <c r="FU14" s="1573"/>
      <c r="FV14" s="1573"/>
      <c r="FW14" s="1407"/>
      <c r="FX14" s="1574"/>
      <c r="FY14" s="1334"/>
      <c r="FZ14" s="1333"/>
      <c r="GA14" s="1343"/>
      <c r="GB14" s="1401"/>
      <c r="GC14" s="1575"/>
      <c r="GD14" s="1575"/>
      <c r="GE14" s="1576"/>
      <c r="GF14" s="1381"/>
      <c r="GG14" s="1381"/>
      <c r="GH14" s="1575"/>
      <c r="GI14" s="1575"/>
      <c r="GJ14" s="1575"/>
      <c r="GK14" s="1575"/>
      <c r="GL14" s="1575"/>
      <c r="GM14" s="1575"/>
      <c r="GN14" s="1334"/>
      <c r="GO14" s="1334"/>
      <c r="GP14" s="1334"/>
      <c r="GQ14" s="1334"/>
      <c r="GR14" s="1334"/>
      <c r="GS14" s="1334"/>
      <c r="GT14" s="1334"/>
      <c r="GU14" s="1334"/>
      <c r="GV14" s="1334"/>
      <c r="GW14" s="1334"/>
      <c r="GX14" s="1334"/>
      <c r="GY14" s="1334"/>
      <c r="GZ14" s="1334"/>
      <c r="HA14" s="1334"/>
      <c r="HB14" s="1334"/>
      <c r="HC14" s="1334"/>
      <c r="HD14" s="1334"/>
      <c r="HE14" s="1334"/>
      <c r="HF14" s="1334"/>
      <c r="HG14" s="1334"/>
      <c r="HH14" s="1334"/>
      <c r="HI14" s="1334"/>
      <c r="HJ14" s="1334"/>
      <c r="HK14" s="1334"/>
      <c r="HL14" s="1334"/>
      <c r="HM14" s="1334"/>
      <c r="HN14" s="1334"/>
      <c r="HO14" s="1334"/>
      <c r="HP14" s="1334"/>
      <c r="HQ14" s="1334"/>
      <c r="HR14" s="1334"/>
    </row>
    <row r="15" spans="1:226" s="1346" customFormat="1" ht="18" hidden="1" customHeight="1">
      <c r="A15" s="1333"/>
      <c r="B15" s="1334"/>
      <c r="C15" s="1412" t="s">
        <v>1100</v>
      </c>
      <c r="D15" s="2263">
        <v>2007</v>
      </c>
      <c r="E15" s="2264"/>
      <c r="F15" s="2264"/>
      <c r="G15" s="2264"/>
      <c r="H15" s="2264"/>
      <c r="I15" s="2264"/>
      <c r="J15" s="2264"/>
      <c r="K15" s="2264"/>
      <c r="L15" s="2264"/>
      <c r="M15" s="2264"/>
      <c r="N15" s="2264"/>
      <c r="O15" s="2265"/>
      <c r="P15" s="2266">
        <v>2008</v>
      </c>
      <c r="Q15" s="2267"/>
      <c r="R15" s="2267"/>
      <c r="S15" s="2267"/>
      <c r="T15" s="2267"/>
      <c r="U15" s="2267"/>
      <c r="V15" s="2267"/>
      <c r="W15" s="2267"/>
      <c r="X15" s="2267"/>
      <c r="Y15" s="2267"/>
      <c r="Z15" s="2267"/>
      <c r="AA15" s="2267"/>
      <c r="AB15" s="2288">
        <v>2009</v>
      </c>
      <c r="AC15" s="2289"/>
      <c r="AD15" s="2289"/>
      <c r="AE15" s="2289"/>
      <c r="AF15" s="2289"/>
      <c r="AG15" s="2289"/>
      <c r="AH15" s="2289"/>
      <c r="AI15" s="2289"/>
      <c r="AJ15" s="2289"/>
      <c r="AK15" s="2289"/>
      <c r="AL15" s="2289"/>
      <c r="AM15" s="2290"/>
      <c r="AN15" s="2271">
        <v>2010</v>
      </c>
      <c r="AO15" s="2272"/>
      <c r="AP15" s="2272"/>
      <c r="AQ15" s="2272"/>
      <c r="AR15" s="2272"/>
      <c r="AS15" s="2272"/>
      <c r="AT15" s="2272"/>
      <c r="AU15" s="2272"/>
      <c r="AV15" s="2272"/>
      <c r="AW15" s="2272"/>
      <c r="AX15" s="2272"/>
      <c r="AY15" s="2272"/>
      <c r="AZ15" s="2273">
        <v>2011</v>
      </c>
      <c r="BA15" s="2274"/>
      <c r="BB15" s="2274"/>
      <c r="BC15" s="2274"/>
      <c r="BD15" s="2274"/>
      <c r="BE15" s="2274"/>
      <c r="BF15" s="2274"/>
      <c r="BG15" s="2274"/>
      <c r="BH15" s="2274"/>
      <c r="BI15" s="2274"/>
      <c r="BJ15" s="2274"/>
      <c r="BK15" s="2275"/>
      <c r="BL15" s="2276">
        <v>2012</v>
      </c>
      <c r="BM15" s="2277"/>
      <c r="BN15" s="2277"/>
      <c r="BO15" s="1352"/>
      <c r="BP15" s="1352"/>
      <c r="BQ15" s="1352"/>
      <c r="BR15" s="1352"/>
      <c r="BS15" s="1352"/>
      <c r="BT15" s="1353"/>
      <c r="BU15" s="1353"/>
      <c r="BV15" s="1353"/>
      <c r="BW15" s="1382"/>
      <c r="BX15" s="1383">
        <v>2013</v>
      </c>
      <c r="BY15" s="1384"/>
      <c r="BZ15" s="1384"/>
      <c r="CA15" s="1384"/>
      <c r="CB15" s="1384"/>
      <c r="CC15" s="1384"/>
      <c r="CD15" s="1384"/>
      <c r="CE15" s="1384"/>
      <c r="CF15" s="1384"/>
      <c r="CG15" s="1384"/>
      <c r="CH15" s="1384"/>
      <c r="CI15" s="1384"/>
      <c r="CJ15" s="1357">
        <v>2014</v>
      </c>
      <c r="CK15" s="1358"/>
      <c r="CL15" s="1358"/>
      <c r="CM15" s="1358"/>
      <c r="CN15" s="1358"/>
      <c r="CO15" s="1358"/>
      <c r="CP15" s="1358"/>
      <c r="CQ15" s="1358"/>
      <c r="CR15" s="1358"/>
      <c r="CS15" s="1358"/>
      <c r="CT15" s="1358"/>
      <c r="CU15" s="1359"/>
      <c r="CV15" s="1360">
        <v>2015</v>
      </c>
      <c r="CW15" s="1361"/>
      <c r="CX15" s="1361"/>
      <c r="CY15" s="1361"/>
      <c r="CZ15" s="1361"/>
      <c r="DA15" s="1361"/>
      <c r="DB15" s="1361"/>
      <c r="DC15" s="1361"/>
      <c r="DD15" s="1361"/>
      <c r="DE15" s="1385"/>
      <c r="DF15" s="1351"/>
      <c r="DG15" s="1351"/>
      <c r="DH15" s="1337"/>
      <c r="DI15" s="2278">
        <v>2007</v>
      </c>
      <c r="DJ15" s="2279"/>
      <c r="DK15" s="2279"/>
      <c r="DL15" s="2279"/>
      <c r="DM15" s="2291">
        <v>2008</v>
      </c>
      <c r="DN15" s="2292"/>
      <c r="DO15" s="2292"/>
      <c r="DP15" s="2293"/>
      <c r="DQ15" s="2294">
        <v>2009</v>
      </c>
      <c r="DR15" s="2295"/>
      <c r="DS15" s="2295"/>
      <c r="DT15" s="2295"/>
      <c r="DU15" s="2296">
        <v>2010</v>
      </c>
      <c r="DV15" s="2297"/>
      <c r="DW15" s="2297"/>
      <c r="DX15" s="2298"/>
      <c r="DY15" s="2299">
        <v>2011</v>
      </c>
      <c r="DZ15" s="2300"/>
      <c r="EA15" s="2300"/>
      <c r="EB15" s="2301"/>
      <c r="EC15" s="2302">
        <v>2012</v>
      </c>
      <c r="ED15" s="2303"/>
      <c r="EE15" s="2303"/>
      <c r="EF15" s="2303"/>
      <c r="EG15" s="1413">
        <v>2013</v>
      </c>
      <c r="EH15" s="1413"/>
      <c r="EI15" s="1413"/>
      <c r="EJ15" s="1413"/>
      <c r="EK15" s="1577">
        <v>2014</v>
      </c>
      <c r="EL15" s="1577"/>
      <c r="EM15" s="1577"/>
      <c r="EN15" s="1577"/>
      <c r="EO15" s="1415">
        <v>2015</v>
      </c>
      <c r="EP15" s="1415"/>
      <c r="EQ15" s="1415"/>
      <c r="ER15" s="1337"/>
      <c r="ES15" s="1416">
        <v>2007</v>
      </c>
      <c r="ET15" s="1417">
        <v>2008</v>
      </c>
      <c r="EU15" s="1417">
        <v>2009</v>
      </c>
      <c r="EV15" s="1417">
        <v>2010</v>
      </c>
      <c r="EW15" s="1417">
        <v>2011</v>
      </c>
      <c r="EX15" s="1417">
        <v>2012</v>
      </c>
      <c r="EY15" s="1417">
        <v>2013</v>
      </c>
      <c r="EZ15" s="1417">
        <v>2014</v>
      </c>
      <c r="FA15" s="2304" t="s">
        <v>1101</v>
      </c>
      <c r="FB15" s="1337"/>
      <c r="FC15" s="2257" t="s">
        <v>1097</v>
      </c>
      <c r="FD15" s="2258"/>
      <c r="FE15" s="2258"/>
      <c r="FF15" s="2258"/>
      <c r="FG15" s="2258"/>
      <c r="FH15" s="2258"/>
      <c r="FI15" s="2258"/>
      <c r="FJ15" s="2258"/>
      <c r="FK15" s="2305"/>
      <c r="FL15" s="2282" t="s">
        <v>1102</v>
      </c>
      <c r="FM15" s="1406"/>
      <c r="FN15" s="2306" t="s">
        <v>1099</v>
      </c>
      <c r="FO15" s="2307"/>
      <c r="FP15" s="2307"/>
      <c r="FQ15" s="2307"/>
      <c r="FR15" s="2307"/>
      <c r="FS15" s="2307"/>
      <c r="FT15" s="2307"/>
      <c r="FU15" s="2307"/>
      <c r="FV15" s="2308"/>
      <c r="FW15" s="1419"/>
      <c r="FX15" s="2286" t="s">
        <v>1102</v>
      </c>
      <c r="FY15" s="1334"/>
      <c r="FZ15" s="1333"/>
      <c r="GA15" s="1343"/>
      <c r="GB15" s="1401"/>
      <c r="GC15" s="1575"/>
      <c r="GD15" s="1575"/>
      <c r="GE15" s="1576"/>
      <c r="GF15" s="1381"/>
      <c r="GG15" s="1381"/>
      <c r="GH15" s="1575"/>
      <c r="GI15" s="1575"/>
      <c r="GJ15" s="1575"/>
      <c r="GK15" s="1575"/>
      <c r="GL15" s="1334"/>
      <c r="GM15" s="1334"/>
      <c r="GN15" s="1334"/>
      <c r="GO15" s="1334"/>
      <c r="GP15" s="1334"/>
      <c r="GQ15" s="1334"/>
      <c r="GR15" s="1334"/>
      <c r="GS15" s="1334"/>
      <c r="GT15" s="1334"/>
      <c r="GU15" s="1334"/>
      <c r="GV15" s="1334"/>
      <c r="GW15" s="1334"/>
      <c r="GX15" s="1334"/>
      <c r="GY15" s="1334"/>
      <c r="GZ15" s="1334"/>
      <c r="HA15" s="1334"/>
      <c r="HB15" s="1334"/>
      <c r="HC15" s="1334"/>
      <c r="HD15" s="1334"/>
      <c r="HE15" s="1334"/>
      <c r="HF15" s="1334"/>
      <c r="HG15" s="1334"/>
      <c r="HH15" s="1334"/>
      <c r="HI15" s="1334"/>
      <c r="HJ15" s="1334"/>
      <c r="HK15" s="1334"/>
      <c r="HL15" s="1334"/>
      <c r="HM15" s="1334"/>
      <c r="HN15" s="1334"/>
      <c r="HO15" s="1334"/>
      <c r="HP15" s="1334"/>
      <c r="HQ15" s="1334"/>
      <c r="HR15" s="1334"/>
    </row>
    <row r="16" spans="1:226" s="1334" customFormat="1" ht="6.75" hidden="1" customHeight="1">
      <c r="A16" s="1333"/>
      <c r="C16" s="1420"/>
      <c r="D16" s="1363"/>
      <c r="E16" s="1351"/>
      <c r="F16" s="1351"/>
      <c r="G16" s="1351"/>
      <c r="H16" s="1351"/>
      <c r="I16" s="1351"/>
      <c r="J16" s="1351"/>
      <c r="K16" s="1351"/>
      <c r="L16" s="1351"/>
      <c r="M16" s="1351"/>
      <c r="N16" s="1351"/>
      <c r="O16" s="1351"/>
      <c r="P16" s="1364"/>
      <c r="Q16" s="1351"/>
      <c r="R16" s="1351"/>
      <c r="S16" s="1351"/>
      <c r="T16" s="1351"/>
      <c r="U16" s="1351"/>
      <c r="V16" s="1351"/>
      <c r="W16" s="1351"/>
      <c r="X16" s="1351"/>
      <c r="Y16" s="1351"/>
      <c r="Z16" s="1351"/>
      <c r="AA16" s="1351"/>
      <c r="AB16" s="1351"/>
      <c r="AC16" s="1351"/>
      <c r="AD16" s="1351"/>
      <c r="AE16" s="1351"/>
      <c r="AF16" s="1351"/>
      <c r="AG16" s="1351"/>
      <c r="AH16" s="1351"/>
      <c r="AI16" s="1351"/>
      <c r="AJ16" s="1351"/>
      <c r="AK16" s="1351"/>
      <c r="AL16" s="1351"/>
      <c r="AM16" s="1351"/>
      <c r="AN16" s="1351"/>
      <c r="AO16" s="1351"/>
      <c r="AP16" s="1351"/>
      <c r="AQ16" s="1351"/>
      <c r="AR16" s="1351"/>
      <c r="AS16" s="1351"/>
      <c r="AT16" s="1351"/>
      <c r="AU16" s="1351"/>
      <c r="AV16" s="1351"/>
      <c r="AW16" s="1351"/>
      <c r="AX16" s="1351"/>
      <c r="AY16" s="1351"/>
      <c r="AZ16" s="1365"/>
      <c r="BA16" s="1351"/>
      <c r="BB16" s="1351"/>
      <c r="BC16" s="1351"/>
      <c r="BD16" s="1351"/>
      <c r="BE16" s="1351"/>
      <c r="BF16" s="1351"/>
      <c r="BG16" s="1351"/>
      <c r="BH16" s="1351"/>
      <c r="BI16" s="1351"/>
      <c r="BJ16" s="1351"/>
      <c r="BK16" s="1366"/>
      <c r="BL16" s="1365"/>
      <c r="BM16" s="1351"/>
      <c r="BN16" s="1351"/>
      <c r="BO16" s="1351"/>
      <c r="BP16" s="1351"/>
      <c r="BQ16" s="1351"/>
      <c r="BR16" s="1351"/>
      <c r="BS16" s="1351"/>
      <c r="BT16" s="1351"/>
      <c r="BU16" s="1351"/>
      <c r="BV16" s="1351"/>
      <c r="BW16" s="1366"/>
      <c r="BX16" s="1365"/>
      <c r="BY16" s="1351"/>
      <c r="BZ16" s="1351"/>
      <c r="CA16" s="1351"/>
      <c r="CB16" s="1351"/>
      <c r="CC16" s="1351"/>
      <c r="CD16" s="1351"/>
      <c r="CE16" s="1351"/>
      <c r="CF16" s="1351"/>
      <c r="CG16" s="1351"/>
      <c r="CH16" s="1351"/>
      <c r="CI16" s="1351"/>
      <c r="CJ16" s="1370"/>
      <c r="CK16" s="1371"/>
      <c r="CL16" s="1371"/>
      <c r="CM16" s="1371"/>
      <c r="CN16" s="1371"/>
      <c r="CO16" s="1371"/>
      <c r="CP16" s="1371"/>
      <c r="CQ16" s="1371"/>
      <c r="CR16" s="1371"/>
      <c r="CS16" s="1371"/>
      <c r="CT16" s="1371"/>
      <c r="CU16" s="1372"/>
      <c r="CV16" s="1373"/>
      <c r="CW16" s="1374"/>
      <c r="CX16" s="1374"/>
      <c r="CY16" s="1374"/>
      <c r="CZ16" s="1374"/>
      <c r="DA16" s="1374"/>
      <c r="DB16" s="1374"/>
      <c r="DC16" s="1374"/>
      <c r="DD16" s="1374"/>
      <c r="DE16" s="1386"/>
      <c r="DF16" s="1374"/>
      <c r="DG16" s="1374"/>
      <c r="DH16" s="1375"/>
      <c r="DI16" s="1351"/>
      <c r="DJ16" s="1351"/>
      <c r="DK16" s="1351"/>
      <c r="DL16" s="1351"/>
      <c r="DM16" s="1351"/>
      <c r="DN16" s="1351"/>
      <c r="DO16" s="1351"/>
      <c r="DP16" s="1351"/>
      <c r="DQ16" s="1351"/>
      <c r="DR16" s="1351"/>
      <c r="DS16" s="1351"/>
      <c r="DT16" s="1351"/>
      <c r="DU16" s="1351"/>
      <c r="DV16" s="1351"/>
      <c r="DW16" s="1351"/>
      <c r="DX16" s="1351"/>
      <c r="DY16" s="1376"/>
      <c r="DZ16" s="1376"/>
      <c r="EA16" s="1376"/>
      <c r="EB16" s="1376"/>
      <c r="EC16" s="1351"/>
      <c r="ED16" s="1351"/>
      <c r="EE16" s="1351"/>
      <c r="EF16" s="1351"/>
      <c r="EG16" s="1351"/>
      <c r="EH16" s="1351"/>
      <c r="EI16" s="1351"/>
      <c r="EJ16" s="1351"/>
      <c r="EK16" s="1377"/>
      <c r="EL16" s="1377"/>
      <c r="EM16" s="1377"/>
      <c r="EN16" s="1377"/>
      <c r="EO16" s="1377"/>
      <c r="EP16" s="1377"/>
      <c r="EQ16" s="1377"/>
      <c r="ER16" s="1351"/>
      <c r="ES16" s="1421"/>
      <c r="ET16" s="1422"/>
      <c r="EU16" s="1422"/>
      <c r="EV16" s="1422"/>
      <c r="EW16" s="1422"/>
      <c r="EX16" s="1422"/>
      <c r="EY16" s="1422"/>
      <c r="EZ16" s="1422"/>
      <c r="FA16" s="2304"/>
      <c r="FB16" s="1337"/>
      <c r="FC16" s="1349"/>
      <c r="FD16" s="1349"/>
      <c r="FE16" s="1349"/>
      <c r="FF16" s="1349"/>
      <c r="FG16" s="1349"/>
      <c r="FH16" s="1349"/>
      <c r="FI16" s="1349"/>
      <c r="FJ16" s="1349"/>
      <c r="FK16" s="1349"/>
      <c r="FL16" s="2283"/>
      <c r="FM16" s="1406"/>
      <c r="FN16" s="1351"/>
      <c r="FO16" s="1351"/>
      <c r="FP16" s="1351"/>
      <c r="FQ16" s="1351"/>
      <c r="FR16" s="1351"/>
      <c r="FS16" s="1351"/>
      <c r="FT16" s="1351"/>
      <c r="FU16" s="1351"/>
      <c r="FV16" s="1351"/>
      <c r="FW16" s="1419"/>
      <c r="FX16" s="2287"/>
      <c r="FZ16" s="1333"/>
      <c r="GA16" s="1343"/>
      <c r="GB16" s="1401"/>
      <c r="GC16" s="1575"/>
      <c r="GD16" s="1575"/>
      <c r="GE16" s="1576"/>
      <c r="GF16" s="1381"/>
      <c r="GG16" s="1381"/>
      <c r="GH16" s="1575"/>
      <c r="GI16" s="1575"/>
      <c r="GJ16" s="1575"/>
      <c r="GK16" s="1575"/>
    </row>
    <row r="17" spans="1:226" s="1346" customFormat="1" ht="21" hidden="1" customHeight="1">
      <c r="A17" s="1333"/>
      <c r="B17" s="1334"/>
      <c r="C17" s="1387" t="s">
        <v>1115</v>
      </c>
      <c r="D17" s="1423" t="s">
        <v>38</v>
      </c>
      <c r="E17" s="1424" t="s">
        <v>39</v>
      </c>
      <c r="F17" s="1424" t="s">
        <v>40</v>
      </c>
      <c r="G17" s="1424" t="s">
        <v>41</v>
      </c>
      <c r="H17" s="1424" t="s">
        <v>42</v>
      </c>
      <c r="I17" s="1424" t="s">
        <v>43</v>
      </c>
      <c r="J17" s="1424" t="s">
        <v>44</v>
      </c>
      <c r="K17" s="1424" t="s">
        <v>45</v>
      </c>
      <c r="L17" s="1424" t="s">
        <v>46</v>
      </c>
      <c r="M17" s="1424" t="s">
        <v>47</v>
      </c>
      <c r="N17" s="1424" t="s">
        <v>48</v>
      </c>
      <c r="O17" s="1425" t="s">
        <v>49</v>
      </c>
      <c r="P17" s="1423" t="s">
        <v>38</v>
      </c>
      <c r="Q17" s="1424" t="s">
        <v>39</v>
      </c>
      <c r="R17" s="1424" t="s">
        <v>40</v>
      </c>
      <c r="S17" s="1424" t="s">
        <v>41</v>
      </c>
      <c r="T17" s="1424" t="s">
        <v>42</v>
      </c>
      <c r="U17" s="1424" t="s">
        <v>43</v>
      </c>
      <c r="V17" s="1424" t="s">
        <v>44</v>
      </c>
      <c r="W17" s="1424" t="s">
        <v>45</v>
      </c>
      <c r="X17" s="1424" t="s">
        <v>46</v>
      </c>
      <c r="Y17" s="1424" t="s">
        <v>47</v>
      </c>
      <c r="Z17" s="1424" t="s">
        <v>48</v>
      </c>
      <c r="AA17" s="1425" t="s">
        <v>49</v>
      </c>
      <c r="AB17" s="1426" t="s">
        <v>38</v>
      </c>
      <c r="AC17" s="1427" t="s">
        <v>39</v>
      </c>
      <c r="AD17" s="1427" t="s">
        <v>40</v>
      </c>
      <c r="AE17" s="1427" t="s">
        <v>41</v>
      </c>
      <c r="AF17" s="1427" t="s">
        <v>42</v>
      </c>
      <c r="AG17" s="1427" t="s">
        <v>43</v>
      </c>
      <c r="AH17" s="1427" t="s">
        <v>44</v>
      </c>
      <c r="AI17" s="1427" t="s">
        <v>45</v>
      </c>
      <c r="AJ17" s="1427" t="s">
        <v>46</v>
      </c>
      <c r="AK17" s="1427" t="s">
        <v>47</v>
      </c>
      <c r="AL17" s="1427" t="s">
        <v>48</v>
      </c>
      <c r="AM17" s="1427" t="s">
        <v>49</v>
      </c>
      <c r="AN17" s="1427" t="s">
        <v>38</v>
      </c>
      <c r="AO17" s="1427" t="s">
        <v>39</v>
      </c>
      <c r="AP17" s="1427" t="s">
        <v>40</v>
      </c>
      <c r="AQ17" s="1427" t="s">
        <v>41</v>
      </c>
      <c r="AR17" s="1427" t="s">
        <v>42</v>
      </c>
      <c r="AS17" s="1427" t="s">
        <v>42</v>
      </c>
      <c r="AT17" s="1427" t="s">
        <v>44</v>
      </c>
      <c r="AU17" s="1427" t="s">
        <v>45</v>
      </c>
      <c r="AV17" s="1427" t="s">
        <v>46</v>
      </c>
      <c r="AW17" s="1427" t="s">
        <v>47</v>
      </c>
      <c r="AX17" s="1427" t="s">
        <v>48</v>
      </c>
      <c r="AY17" s="1428" t="s">
        <v>49</v>
      </c>
      <c r="AZ17" s="1429" t="s">
        <v>38</v>
      </c>
      <c r="BA17" s="1430" t="s">
        <v>39</v>
      </c>
      <c r="BB17" s="1430" t="s">
        <v>40</v>
      </c>
      <c r="BC17" s="1430" t="s">
        <v>41</v>
      </c>
      <c r="BD17" s="1430" t="s">
        <v>42</v>
      </c>
      <c r="BE17" s="1430" t="s">
        <v>43</v>
      </c>
      <c r="BF17" s="1430" t="s">
        <v>44</v>
      </c>
      <c r="BG17" s="1430" t="s">
        <v>45</v>
      </c>
      <c r="BH17" s="1430" t="s">
        <v>46</v>
      </c>
      <c r="BI17" s="1430" t="s">
        <v>47</v>
      </c>
      <c r="BJ17" s="1430" t="s">
        <v>48</v>
      </c>
      <c r="BK17" s="1431" t="s">
        <v>49</v>
      </c>
      <c r="BL17" s="1432" t="s">
        <v>38</v>
      </c>
      <c r="BM17" s="1433" t="s">
        <v>39</v>
      </c>
      <c r="BN17" s="1433" t="s">
        <v>40</v>
      </c>
      <c r="BO17" s="1433" t="s">
        <v>41</v>
      </c>
      <c r="BP17" s="1433" t="s">
        <v>42</v>
      </c>
      <c r="BQ17" s="1433" t="s">
        <v>43</v>
      </c>
      <c r="BR17" s="1433" t="s">
        <v>44</v>
      </c>
      <c r="BS17" s="1433" t="s">
        <v>45</v>
      </c>
      <c r="BT17" s="1434" t="s">
        <v>46</v>
      </c>
      <c r="BU17" s="1434" t="s">
        <v>47</v>
      </c>
      <c r="BV17" s="1434" t="s">
        <v>48</v>
      </c>
      <c r="BW17" s="1578" t="s">
        <v>49</v>
      </c>
      <c r="BX17" s="1579" t="s">
        <v>38</v>
      </c>
      <c r="BY17" s="1436" t="s">
        <v>39</v>
      </c>
      <c r="BZ17" s="1436" t="s">
        <v>40</v>
      </c>
      <c r="CA17" s="1436" t="s">
        <v>41</v>
      </c>
      <c r="CB17" s="1436" t="s">
        <v>42</v>
      </c>
      <c r="CC17" s="1436" t="s">
        <v>43</v>
      </c>
      <c r="CD17" s="1436" t="s">
        <v>44</v>
      </c>
      <c r="CE17" s="1436" t="s">
        <v>45</v>
      </c>
      <c r="CF17" s="1436" t="s">
        <v>46</v>
      </c>
      <c r="CG17" s="1436" t="s">
        <v>47</v>
      </c>
      <c r="CH17" s="1436" t="s">
        <v>48</v>
      </c>
      <c r="CI17" s="1436" t="s">
        <v>49</v>
      </c>
      <c r="CJ17" s="1437" t="s">
        <v>38</v>
      </c>
      <c r="CK17" s="1427" t="s">
        <v>39</v>
      </c>
      <c r="CL17" s="1427" t="s">
        <v>40</v>
      </c>
      <c r="CM17" s="1427" t="s">
        <v>41</v>
      </c>
      <c r="CN17" s="1427" t="s">
        <v>42</v>
      </c>
      <c r="CO17" s="1427" t="s">
        <v>43</v>
      </c>
      <c r="CP17" s="1427" t="s">
        <v>44</v>
      </c>
      <c r="CQ17" s="1427" t="s">
        <v>45</v>
      </c>
      <c r="CR17" s="1427" t="s">
        <v>46</v>
      </c>
      <c r="CS17" s="1427" t="s">
        <v>47</v>
      </c>
      <c r="CT17" s="1427" t="s">
        <v>48</v>
      </c>
      <c r="CU17" s="1438" t="s">
        <v>49</v>
      </c>
      <c r="CV17" s="1436" t="s">
        <v>38</v>
      </c>
      <c r="CW17" s="1436" t="s">
        <v>39</v>
      </c>
      <c r="CX17" s="1436" t="s">
        <v>40</v>
      </c>
      <c r="CY17" s="1436" t="s">
        <v>41</v>
      </c>
      <c r="CZ17" s="1436" t="s">
        <v>42</v>
      </c>
      <c r="DA17" s="1436" t="s">
        <v>43</v>
      </c>
      <c r="DB17" s="1436" t="s">
        <v>44</v>
      </c>
      <c r="DC17" s="1436" t="s">
        <v>45</v>
      </c>
      <c r="DD17" s="1436" t="s">
        <v>46</v>
      </c>
      <c r="DE17" s="1436" t="s">
        <v>47</v>
      </c>
      <c r="DF17" s="1436"/>
      <c r="DG17" s="1436"/>
      <c r="DH17" s="1337"/>
      <c r="DI17" s="1439" t="s">
        <v>258</v>
      </c>
      <c r="DJ17" s="1440" t="s">
        <v>1103</v>
      </c>
      <c r="DK17" s="1440" t="s">
        <v>1104</v>
      </c>
      <c r="DL17" s="1441" t="s">
        <v>1105</v>
      </c>
      <c r="DM17" s="1439" t="s">
        <v>258</v>
      </c>
      <c r="DN17" s="1440" t="s">
        <v>1103</v>
      </c>
      <c r="DO17" s="1440" t="s">
        <v>1104</v>
      </c>
      <c r="DP17" s="1441" t="s">
        <v>1105</v>
      </c>
      <c r="DQ17" s="1442" t="s">
        <v>258</v>
      </c>
      <c r="DR17" s="1443" t="s">
        <v>1103</v>
      </c>
      <c r="DS17" s="1443" t="s">
        <v>1106</v>
      </c>
      <c r="DT17" s="1443" t="s">
        <v>1107</v>
      </c>
      <c r="DU17" s="1444" t="s">
        <v>258</v>
      </c>
      <c r="DV17" s="1445" t="s">
        <v>1108</v>
      </c>
      <c r="DW17" s="1445" t="s">
        <v>1109</v>
      </c>
      <c r="DX17" s="1446" t="s">
        <v>1105</v>
      </c>
      <c r="DY17" s="1447" t="s">
        <v>258</v>
      </c>
      <c r="DZ17" s="1448" t="s">
        <v>1103</v>
      </c>
      <c r="EA17" s="1448" t="s">
        <v>1106</v>
      </c>
      <c r="EB17" s="1449" t="s">
        <v>1107</v>
      </c>
      <c r="EC17" s="1450" t="s">
        <v>258</v>
      </c>
      <c r="ED17" s="1450" t="s">
        <v>1103</v>
      </c>
      <c r="EE17" s="1450" t="s">
        <v>1106</v>
      </c>
      <c r="EF17" s="1450" t="s">
        <v>1107</v>
      </c>
      <c r="EG17" s="1450" t="s">
        <v>258</v>
      </c>
      <c r="EH17" s="1450" t="s">
        <v>1103</v>
      </c>
      <c r="EI17" s="1450" t="s">
        <v>1106</v>
      </c>
      <c r="EJ17" s="1450" t="s">
        <v>1107</v>
      </c>
      <c r="EK17" s="1450" t="s">
        <v>258</v>
      </c>
      <c r="EL17" s="1450" t="s">
        <v>1103</v>
      </c>
      <c r="EM17" s="1450" t="s">
        <v>1106</v>
      </c>
      <c r="EN17" s="1450" t="s">
        <v>1107</v>
      </c>
      <c r="EO17" s="1450" t="s">
        <v>258</v>
      </c>
      <c r="EP17" s="1450" t="s">
        <v>1103</v>
      </c>
      <c r="EQ17" s="1450" t="s">
        <v>1106</v>
      </c>
      <c r="ER17" s="1337"/>
      <c r="ES17" s="1451" t="s">
        <v>50</v>
      </c>
      <c r="ET17" s="1451" t="s">
        <v>50</v>
      </c>
      <c r="EU17" s="1451" t="s">
        <v>50</v>
      </c>
      <c r="EV17" s="1451" t="s">
        <v>50</v>
      </c>
      <c r="EW17" s="1451" t="s">
        <v>50</v>
      </c>
      <c r="EX17" s="1451" t="s">
        <v>50</v>
      </c>
      <c r="EY17" s="1451" t="s">
        <v>50</v>
      </c>
      <c r="EZ17" s="1451" t="s">
        <v>50</v>
      </c>
      <c r="FA17" s="2304"/>
      <c r="FB17" s="1337"/>
      <c r="FC17" s="1452">
        <v>2007</v>
      </c>
      <c r="FD17" s="1452">
        <v>2008</v>
      </c>
      <c r="FE17" s="1453">
        <v>2009</v>
      </c>
      <c r="FF17" s="1453">
        <v>2010</v>
      </c>
      <c r="FG17" s="1453">
        <v>2011</v>
      </c>
      <c r="FH17" s="1453">
        <v>2012</v>
      </c>
      <c r="FI17" s="1453">
        <v>2013</v>
      </c>
      <c r="FJ17" s="1453">
        <v>2014</v>
      </c>
      <c r="FK17" s="1453">
        <v>2015</v>
      </c>
      <c r="FL17" s="2283" t="s">
        <v>1110</v>
      </c>
      <c r="FM17" s="1406"/>
      <c r="FN17" s="1454">
        <v>2007</v>
      </c>
      <c r="FO17" s="1454">
        <v>2008</v>
      </c>
      <c r="FP17" s="1455">
        <v>2009</v>
      </c>
      <c r="FQ17" s="1455">
        <v>2010</v>
      </c>
      <c r="FR17" s="1455">
        <v>2011</v>
      </c>
      <c r="FS17" s="1455" t="s">
        <v>1130</v>
      </c>
      <c r="FT17" s="1455">
        <v>2013</v>
      </c>
      <c r="FU17" s="1455">
        <v>2014</v>
      </c>
      <c r="FV17" s="1455">
        <v>2015</v>
      </c>
      <c r="FW17" s="1419"/>
      <c r="FX17" s="2287" t="s">
        <v>1110</v>
      </c>
      <c r="FY17" s="1334"/>
      <c r="FZ17" s="1333"/>
      <c r="GA17" s="1343"/>
      <c r="GB17" s="1401"/>
      <c r="GC17" s="1575"/>
      <c r="GD17" s="1575"/>
      <c r="GE17" s="1576"/>
      <c r="GF17" s="1381"/>
      <c r="GG17" s="1381"/>
      <c r="GH17" s="1575"/>
      <c r="GI17" s="1575"/>
      <c r="GJ17" s="1575"/>
      <c r="GK17" s="1575"/>
      <c r="GL17" s="1334"/>
      <c r="GM17" s="1334"/>
      <c r="GN17" s="1334"/>
      <c r="GO17" s="1334"/>
      <c r="GP17" s="1334"/>
      <c r="GQ17" s="1334"/>
      <c r="GR17" s="1334"/>
      <c r="GS17" s="1334"/>
      <c r="GT17" s="1334"/>
      <c r="GU17" s="1334"/>
      <c r="GV17" s="1334"/>
      <c r="GW17" s="1334"/>
      <c r="GX17" s="1334"/>
      <c r="GY17" s="1334"/>
      <c r="GZ17" s="1334"/>
      <c r="HA17" s="1334"/>
      <c r="HB17" s="1334"/>
      <c r="HC17" s="1334"/>
      <c r="HD17" s="1334"/>
      <c r="HE17" s="1334"/>
      <c r="HF17" s="1334"/>
      <c r="HG17" s="1334"/>
      <c r="HH17" s="1334"/>
      <c r="HI17" s="1334"/>
      <c r="HJ17" s="1334"/>
      <c r="HK17" s="1334"/>
      <c r="HL17" s="1334"/>
      <c r="HM17" s="1334"/>
      <c r="HN17" s="1334"/>
      <c r="HO17" s="1334"/>
      <c r="HP17" s="1334"/>
      <c r="HQ17" s="1334"/>
      <c r="HR17" s="1334"/>
    </row>
    <row r="18" spans="1:226" s="1514" customFormat="1" ht="21.95" hidden="1" customHeight="1">
      <c r="A18" s="1456"/>
      <c r="B18" s="1420"/>
      <c r="C18" s="1457" t="s">
        <v>1116</v>
      </c>
      <c r="D18" s="1458">
        <v>12868</v>
      </c>
      <c r="E18" s="1459">
        <v>12562</v>
      </c>
      <c r="F18" s="1459">
        <v>14092</v>
      </c>
      <c r="G18" s="1459">
        <v>11643</v>
      </c>
      <c r="H18" s="1459">
        <v>12324</v>
      </c>
      <c r="I18" s="1459">
        <v>19252</v>
      </c>
      <c r="J18" s="1459">
        <v>23995</v>
      </c>
      <c r="K18" s="1459">
        <v>19628</v>
      </c>
      <c r="L18" s="1459">
        <v>13637</v>
      </c>
      <c r="M18" s="1459">
        <v>14520</v>
      </c>
      <c r="N18" s="1459">
        <v>15315</v>
      </c>
      <c r="O18" s="1460">
        <v>16747</v>
      </c>
      <c r="P18" s="1461">
        <v>15605</v>
      </c>
      <c r="Q18" s="1462">
        <v>20308</v>
      </c>
      <c r="R18" s="1462">
        <v>16291</v>
      </c>
      <c r="S18" s="1462">
        <v>13109</v>
      </c>
      <c r="T18" s="1462">
        <v>15719</v>
      </c>
      <c r="U18" s="1462">
        <v>20911</v>
      </c>
      <c r="V18" s="1462">
        <v>23376</v>
      </c>
      <c r="W18" s="1462">
        <v>19940</v>
      </c>
      <c r="X18" s="1462">
        <v>14171</v>
      </c>
      <c r="Y18" s="1462">
        <v>15742</v>
      </c>
      <c r="Z18" s="1462">
        <v>16268</v>
      </c>
      <c r="AA18" s="1463">
        <v>16664</v>
      </c>
      <c r="AB18" s="1464">
        <v>16075</v>
      </c>
      <c r="AC18" s="1465">
        <v>14263</v>
      </c>
      <c r="AD18" s="1465">
        <v>14215</v>
      </c>
      <c r="AE18" s="1465">
        <v>14651</v>
      </c>
      <c r="AF18" s="1465">
        <v>14336</v>
      </c>
      <c r="AG18" s="1465">
        <v>21832</v>
      </c>
      <c r="AH18" s="1465">
        <v>23427</v>
      </c>
      <c r="AI18" s="1465">
        <v>24201</v>
      </c>
      <c r="AJ18" s="1465">
        <v>19444</v>
      </c>
      <c r="AK18" s="1465">
        <v>15000</v>
      </c>
      <c r="AL18" s="1465">
        <v>15985</v>
      </c>
      <c r="AM18" s="1465">
        <v>19929</v>
      </c>
      <c r="AN18" s="1466">
        <v>17091</v>
      </c>
      <c r="AO18" s="1466">
        <v>21797</v>
      </c>
      <c r="AP18" s="1466">
        <v>21549</v>
      </c>
      <c r="AQ18" s="1466">
        <v>13103</v>
      </c>
      <c r="AR18" s="1466">
        <v>16089</v>
      </c>
      <c r="AS18" s="1466">
        <v>21338</v>
      </c>
      <c r="AT18" s="1466">
        <v>23713</v>
      </c>
      <c r="AU18" s="1466">
        <v>19170</v>
      </c>
      <c r="AV18" s="1466">
        <v>14087</v>
      </c>
      <c r="AW18" s="1466">
        <v>16499</v>
      </c>
      <c r="AX18" s="1466">
        <v>16347.786779532433</v>
      </c>
      <c r="AY18" s="1467">
        <v>18623</v>
      </c>
      <c r="AZ18" s="1468">
        <v>16587</v>
      </c>
      <c r="BA18" s="1469">
        <v>20821</v>
      </c>
      <c r="BB18" s="1469">
        <v>22885</v>
      </c>
      <c r="BC18" s="1469">
        <v>15391</v>
      </c>
      <c r="BD18" s="1469">
        <v>16262</v>
      </c>
      <c r="BE18" s="1469">
        <v>21880</v>
      </c>
      <c r="BF18" s="1469">
        <v>27019</v>
      </c>
      <c r="BG18" s="1469">
        <v>19435</v>
      </c>
      <c r="BH18" s="1469">
        <v>14314</v>
      </c>
      <c r="BI18" s="1469">
        <v>16555</v>
      </c>
      <c r="BJ18" s="1469">
        <v>17105</v>
      </c>
      <c r="BK18" s="1470">
        <v>20064</v>
      </c>
      <c r="BL18" s="1471">
        <v>17211</v>
      </c>
      <c r="BM18" s="1472">
        <v>15331</v>
      </c>
      <c r="BN18" s="1472">
        <v>17436</v>
      </c>
      <c r="BO18" s="1472">
        <v>15593</v>
      </c>
      <c r="BP18" s="1472">
        <v>17369</v>
      </c>
      <c r="BQ18" s="1472">
        <v>24678</v>
      </c>
      <c r="BR18" s="1472">
        <v>26169</v>
      </c>
      <c r="BS18" s="1472">
        <v>20841</v>
      </c>
      <c r="BT18" s="1473">
        <v>16564</v>
      </c>
      <c r="BU18" s="1473">
        <v>18394</v>
      </c>
      <c r="BV18" s="1473">
        <v>19333</v>
      </c>
      <c r="BW18" s="1580">
        <v>24973</v>
      </c>
      <c r="BX18" s="1581">
        <v>20547</v>
      </c>
      <c r="BY18" s="1476">
        <v>18859</v>
      </c>
      <c r="BZ18" s="1476">
        <v>21576</v>
      </c>
      <c r="CA18" s="1476">
        <v>17079</v>
      </c>
      <c r="CB18" s="1476">
        <v>20813</v>
      </c>
      <c r="CC18" s="1476">
        <v>28058</v>
      </c>
      <c r="CD18" s="1476">
        <v>30365</v>
      </c>
      <c r="CE18" s="1476">
        <v>24398</v>
      </c>
      <c r="CF18" s="1476">
        <v>21281</v>
      </c>
      <c r="CG18" s="1476">
        <v>23371</v>
      </c>
      <c r="CH18" s="1476">
        <v>24766</v>
      </c>
      <c r="CI18" s="1477">
        <v>29503</v>
      </c>
      <c r="CJ18" s="1478">
        <v>23092</v>
      </c>
      <c r="CK18" s="1479">
        <v>24049</v>
      </c>
      <c r="CL18" s="1479">
        <v>22503</v>
      </c>
      <c r="CM18" s="1479">
        <v>22329</v>
      </c>
      <c r="CN18" s="1479">
        <v>22922</v>
      </c>
      <c r="CO18" s="1479">
        <v>27404</v>
      </c>
      <c r="CP18" s="1479">
        <v>33880</v>
      </c>
      <c r="CQ18" s="1479">
        <v>26950</v>
      </c>
      <c r="CR18" s="1479">
        <v>24091</v>
      </c>
      <c r="CS18" s="1479">
        <v>26083</v>
      </c>
      <c r="CT18" s="1479">
        <v>27482</v>
      </c>
      <c r="CU18" s="1480">
        <v>35990</v>
      </c>
      <c r="CV18" s="1481">
        <v>26300</v>
      </c>
      <c r="CW18" s="1476">
        <v>23090</v>
      </c>
      <c r="CX18" s="1477">
        <v>26552</v>
      </c>
      <c r="CY18" s="1477">
        <v>23326</v>
      </c>
      <c r="CZ18" s="1477">
        <v>25293</v>
      </c>
      <c r="DA18" s="1477">
        <v>31330</v>
      </c>
      <c r="DB18" s="1477">
        <v>35269</v>
      </c>
      <c r="DC18" s="1477">
        <v>24631</v>
      </c>
      <c r="DD18" s="1482">
        <v>22572</v>
      </c>
      <c r="DE18" s="1482">
        <v>24944</v>
      </c>
      <c r="DF18" s="1469"/>
      <c r="DG18" s="1469"/>
      <c r="DH18" s="1337"/>
      <c r="DI18" s="1483">
        <v>39522</v>
      </c>
      <c r="DJ18" s="1484">
        <v>43219</v>
      </c>
      <c r="DK18" s="1484">
        <v>57260</v>
      </c>
      <c r="DL18" s="1485">
        <v>46582</v>
      </c>
      <c r="DM18" s="1486">
        <v>52204</v>
      </c>
      <c r="DN18" s="1487">
        <v>49739</v>
      </c>
      <c r="DO18" s="1487">
        <v>57487</v>
      </c>
      <c r="DP18" s="1488">
        <v>48674</v>
      </c>
      <c r="DQ18" s="1489">
        <v>44553</v>
      </c>
      <c r="DR18" s="1490">
        <v>50819</v>
      </c>
      <c r="DS18" s="1491">
        <v>67072</v>
      </c>
      <c r="DT18" s="1491">
        <v>50914</v>
      </c>
      <c r="DU18" s="1492">
        <v>60437</v>
      </c>
      <c r="DV18" s="1493">
        <v>50530</v>
      </c>
      <c r="DW18" s="1493">
        <v>56970</v>
      </c>
      <c r="DX18" s="1494">
        <v>51469.786779532435</v>
      </c>
      <c r="DY18" s="1495">
        <v>60293</v>
      </c>
      <c r="DZ18" s="1496">
        <v>53533</v>
      </c>
      <c r="EA18" s="1496">
        <v>60768</v>
      </c>
      <c r="EB18" s="1497">
        <v>53724</v>
      </c>
      <c r="EC18" s="1493">
        <v>49978</v>
      </c>
      <c r="ED18" s="1493">
        <v>57640</v>
      </c>
      <c r="EE18" s="1493">
        <v>63574</v>
      </c>
      <c r="EF18" s="1493">
        <v>62700</v>
      </c>
      <c r="EG18" s="1498">
        <v>60982</v>
      </c>
      <c r="EH18" s="1498">
        <v>65950</v>
      </c>
      <c r="EI18" s="1498">
        <v>76044</v>
      </c>
      <c r="EJ18" s="1498">
        <v>77640</v>
      </c>
      <c r="EK18" s="1499">
        <v>69644</v>
      </c>
      <c r="EL18" s="1499">
        <v>72655</v>
      </c>
      <c r="EM18" s="1499">
        <v>86913</v>
      </c>
      <c r="EN18" s="1499">
        <v>89555</v>
      </c>
      <c r="EO18" s="1500">
        <v>75942</v>
      </c>
      <c r="EP18" s="1500">
        <v>73563</v>
      </c>
      <c r="EQ18" s="1500">
        <v>84844</v>
      </c>
      <c r="ER18" s="1337"/>
      <c r="ES18" s="1501">
        <v>186583</v>
      </c>
      <c r="ET18" s="1502">
        <v>208104</v>
      </c>
      <c r="EU18" s="1502">
        <v>213358</v>
      </c>
      <c r="EV18" s="1502">
        <v>219406.78677953244</v>
      </c>
      <c r="EW18" s="1502">
        <v>228318</v>
      </c>
      <c r="EX18" s="1502">
        <v>233892</v>
      </c>
      <c r="EY18" s="1502">
        <v>280616</v>
      </c>
      <c r="EZ18" s="1502">
        <v>316775</v>
      </c>
      <c r="FA18" s="1503">
        <v>326779</v>
      </c>
      <c r="FB18" s="1337"/>
      <c r="FC18" s="1504">
        <v>154521</v>
      </c>
      <c r="FD18" s="1504">
        <v>175172</v>
      </c>
      <c r="FE18" s="1504">
        <v>177444</v>
      </c>
      <c r="FF18" s="1504">
        <v>184436</v>
      </c>
      <c r="FG18" s="1504">
        <v>191149</v>
      </c>
      <c r="FH18" s="1504">
        <v>189586</v>
      </c>
      <c r="FI18" s="1504">
        <v>226347</v>
      </c>
      <c r="FJ18" s="1504">
        <v>253303</v>
      </c>
      <c r="FK18" s="1504">
        <v>263307</v>
      </c>
      <c r="FL18" s="1505">
        <v>201696.11111111112</v>
      </c>
      <c r="FM18" s="1406"/>
      <c r="FN18" s="1506">
        <v>14520</v>
      </c>
      <c r="FO18" s="1506">
        <v>15742</v>
      </c>
      <c r="FP18" s="1506">
        <v>15000</v>
      </c>
      <c r="FQ18" s="1506">
        <v>16499</v>
      </c>
      <c r="FR18" s="1506">
        <v>16555</v>
      </c>
      <c r="FS18" s="1506">
        <v>18394</v>
      </c>
      <c r="FT18" s="1506">
        <v>23371</v>
      </c>
      <c r="FU18" s="1506">
        <v>26083</v>
      </c>
      <c r="FV18" s="1506">
        <v>24944</v>
      </c>
      <c r="FW18" s="1507"/>
      <c r="FX18" s="1508">
        <v>19012</v>
      </c>
      <c r="FY18" s="1420"/>
      <c r="FZ18" s="1456"/>
      <c r="GA18" s="1343">
        <v>0.47541224164946405</v>
      </c>
      <c r="GB18" s="1401">
        <v>19444.360683463081</v>
      </c>
      <c r="GC18" s="1582"/>
      <c r="GD18" s="1582"/>
      <c r="GE18" s="1512">
        <v>-4.3668289690603075</v>
      </c>
      <c r="GF18" s="1722"/>
      <c r="GG18" s="1722"/>
      <c r="GH18" s="1420"/>
      <c r="GI18" s="1420"/>
      <c r="GJ18" s="1420"/>
      <c r="GK18" s="1420"/>
      <c r="GL18" s="1334"/>
      <c r="GM18" s="1334"/>
      <c r="GN18" s="1420"/>
      <c r="GO18" s="1420"/>
      <c r="GP18" s="1420"/>
      <c r="GQ18" s="1420"/>
      <c r="GR18" s="1420"/>
      <c r="GS18" s="1420"/>
      <c r="GT18" s="1420"/>
      <c r="GU18" s="1420"/>
      <c r="GV18" s="1420"/>
      <c r="GW18" s="1420"/>
      <c r="GX18" s="1420"/>
      <c r="GY18" s="1420"/>
      <c r="GZ18" s="1420"/>
      <c r="HA18" s="1420"/>
      <c r="HB18" s="1420"/>
      <c r="HC18" s="1420"/>
      <c r="HD18" s="1420"/>
      <c r="HE18" s="1420"/>
      <c r="HF18" s="1420"/>
      <c r="HG18" s="1420"/>
      <c r="HH18" s="1420"/>
      <c r="HI18" s="1420"/>
      <c r="HJ18" s="1420"/>
      <c r="HK18" s="1420"/>
      <c r="HL18" s="1420"/>
      <c r="HM18" s="1420"/>
      <c r="HN18" s="1420"/>
      <c r="HO18" s="1420"/>
      <c r="HP18" s="1420"/>
      <c r="HQ18" s="1420"/>
      <c r="HR18" s="1420"/>
    </row>
    <row r="19" spans="1:226" s="1514" customFormat="1" ht="21.95" hidden="1" customHeight="1">
      <c r="A19" s="1456"/>
      <c r="B19" s="1420"/>
      <c r="C19" s="1457" t="s">
        <v>1117</v>
      </c>
      <c r="D19" s="1458">
        <v>16579</v>
      </c>
      <c r="E19" s="1459">
        <v>16687</v>
      </c>
      <c r="F19" s="1459">
        <v>18444</v>
      </c>
      <c r="G19" s="1459">
        <v>15286</v>
      </c>
      <c r="H19" s="1459">
        <v>16202</v>
      </c>
      <c r="I19" s="1459">
        <v>21853</v>
      </c>
      <c r="J19" s="1459">
        <v>25938</v>
      </c>
      <c r="K19" s="1459">
        <v>22616</v>
      </c>
      <c r="L19" s="1459">
        <v>17770</v>
      </c>
      <c r="M19" s="1459">
        <v>19371</v>
      </c>
      <c r="N19" s="1459">
        <v>20491</v>
      </c>
      <c r="O19" s="1460">
        <v>20033</v>
      </c>
      <c r="P19" s="1461">
        <v>19386</v>
      </c>
      <c r="Q19" s="1462">
        <v>26182</v>
      </c>
      <c r="R19" s="1462">
        <v>20514</v>
      </c>
      <c r="S19" s="1462">
        <v>17996</v>
      </c>
      <c r="T19" s="1462">
        <v>19879</v>
      </c>
      <c r="U19" s="1462">
        <v>24673</v>
      </c>
      <c r="V19" s="1462">
        <v>27108</v>
      </c>
      <c r="W19" s="1462">
        <v>23636</v>
      </c>
      <c r="X19" s="1462">
        <v>20147</v>
      </c>
      <c r="Y19" s="1462">
        <v>21235</v>
      </c>
      <c r="Z19" s="1462">
        <v>22022</v>
      </c>
      <c r="AA19" s="1463">
        <v>20617</v>
      </c>
      <c r="AB19" s="1464">
        <v>19829</v>
      </c>
      <c r="AC19" s="1465">
        <v>18732</v>
      </c>
      <c r="AD19" s="1465">
        <v>20027</v>
      </c>
      <c r="AE19" s="1465">
        <v>18510</v>
      </c>
      <c r="AF19" s="1465">
        <v>18437</v>
      </c>
      <c r="AG19" s="1465">
        <v>24964</v>
      </c>
      <c r="AH19" s="1465">
        <v>26642</v>
      </c>
      <c r="AI19" s="1465">
        <v>20177</v>
      </c>
      <c r="AJ19" s="1465">
        <v>14050</v>
      </c>
      <c r="AK19" s="1465">
        <v>20959</v>
      </c>
      <c r="AL19" s="1465">
        <v>22416</v>
      </c>
      <c r="AM19" s="1465">
        <v>23764</v>
      </c>
      <c r="AN19" s="1466">
        <v>21512</v>
      </c>
      <c r="AO19" s="1466">
        <v>18046</v>
      </c>
      <c r="AP19" s="1466">
        <v>16480</v>
      </c>
      <c r="AQ19" s="1466">
        <v>18495</v>
      </c>
      <c r="AR19" s="1466">
        <v>21027</v>
      </c>
      <c r="AS19" s="1466">
        <v>24755</v>
      </c>
      <c r="AT19" s="1466">
        <v>26053</v>
      </c>
      <c r="AU19" s="1466">
        <v>23311</v>
      </c>
      <c r="AV19" s="1466">
        <v>18916</v>
      </c>
      <c r="AW19" s="1466">
        <v>21799</v>
      </c>
      <c r="AX19" s="1466">
        <v>21823.213220467565</v>
      </c>
      <c r="AY19" s="1467">
        <v>22597</v>
      </c>
      <c r="AZ19" s="1468">
        <v>20876</v>
      </c>
      <c r="BA19" s="1469">
        <v>15157</v>
      </c>
      <c r="BB19" s="1469">
        <v>16530</v>
      </c>
      <c r="BC19" s="1469">
        <v>20558</v>
      </c>
      <c r="BD19" s="1469">
        <v>21761</v>
      </c>
      <c r="BE19" s="1469">
        <v>25964</v>
      </c>
      <c r="BF19" s="1469">
        <v>24133</v>
      </c>
      <c r="BG19" s="1469">
        <v>23601</v>
      </c>
      <c r="BH19" s="1469">
        <v>20314</v>
      </c>
      <c r="BI19" s="1469">
        <v>22027</v>
      </c>
      <c r="BJ19" s="1469">
        <v>23968</v>
      </c>
      <c r="BK19" s="1470">
        <v>24171</v>
      </c>
      <c r="BL19" s="1471">
        <v>20562</v>
      </c>
      <c r="BM19" s="1472">
        <v>20323</v>
      </c>
      <c r="BN19" s="1472">
        <v>23227</v>
      </c>
      <c r="BO19" s="1472">
        <v>20931</v>
      </c>
      <c r="BP19" s="1472">
        <v>23351</v>
      </c>
      <c r="BQ19" s="1472">
        <v>29488</v>
      </c>
      <c r="BR19" s="1472">
        <v>29999</v>
      </c>
      <c r="BS19" s="1472">
        <v>25371</v>
      </c>
      <c r="BT19" s="1473">
        <v>23183</v>
      </c>
      <c r="BU19" s="1473">
        <v>26470</v>
      </c>
      <c r="BV19" s="1473">
        <v>27089</v>
      </c>
      <c r="BW19" s="1580">
        <v>29572</v>
      </c>
      <c r="BX19" s="1581">
        <v>25590</v>
      </c>
      <c r="BY19" s="1476">
        <v>24315</v>
      </c>
      <c r="BZ19" s="1476">
        <v>27451</v>
      </c>
      <c r="CA19" s="1476">
        <v>24555</v>
      </c>
      <c r="CB19" s="1476">
        <v>27290</v>
      </c>
      <c r="CC19" s="1476">
        <v>32996</v>
      </c>
      <c r="CD19" s="1476">
        <v>33754</v>
      </c>
      <c r="CE19" s="1476">
        <v>28311</v>
      </c>
      <c r="CF19" s="1476">
        <v>28105</v>
      </c>
      <c r="CG19" s="1476">
        <v>29596</v>
      </c>
      <c r="CH19" s="1476">
        <v>31495</v>
      </c>
      <c r="CI19" s="1477">
        <v>34856</v>
      </c>
      <c r="CJ19" s="1478">
        <v>28596</v>
      </c>
      <c r="CK19" s="1479">
        <v>29573</v>
      </c>
      <c r="CL19" s="1479">
        <v>29245</v>
      </c>
      <c r="CM19" s="1479">
        <v>27241</v>
      </c>
      <c r="CN19" s="1479">
        <v>29252</v>
      </c>
      <c r="CO19" s="1479">
        <v>31391</v>
      </c>
      <c r="CP19" s="1479">
        <v>37219</v>
      </c>
      <c r="CQ19" s="1479">
        <v>30840</v>
      </c>
      <c r="CR19" s="1479">
        <v>31763</v>
      </c>
      <c r="CS19" s="1479">
        <v>33386</v>
      </c>
      <c r="CT19" s="1479">
        <v>35775</v>
      </c>
      <c r="CU19" s="1480">
        <v>41959</v>
      </c>
      <c r="CV19" s="1481">
        <v>31924</v>
      </c>
      <c r="CW19" s="1476">
        <v>30231</v>
      </c>
      <c r="CX19" s="1477">
        <v>32841</v>
      </c>
      <c r="CY19" s="1477">
        <v>30528</v>
      </c>
      <c r="CZ19" s="1477">
        <v>31345</v>
      </c>
      <c r="DA19" s="1477">
        <v>35808</v>
      </c>
      <c r="DB19" s="1477">
        <v>37737</v>
      </c>
      <c r="DC19" s="1477">
        <v>28363</v>
      </c>
      <c r="DD19" s="1482">
        <v>29071</v>
      </c>
      <c r="DE19" s="1482">
        <v>31505</v>
      </c>
      <c r="DF19" s="1469"/>
      <c r="DG19" s="1469"/>
      <c r="DH19" s="1337"/>
      <c r="DI19" s="1483">
        <v>51710</v>
      </c>
      <c r="DJ19" s="1484">
        <v>53341</v>
      </c>
      <c r="DK19" s="1484">
        <v>66324</v>
      </c>
      <c r="DL19" s="1485">
        <v>59895</v>
      </c>
      <c r="DM19" s="1486">
        <v>66082</v>
      </c>
      <c r="DN19" s="1487">
        <v>62548</v>
      </c>
      <c r="DO19" s="1487">
        <v>70891</v>
      </c>
      <c r="DP19" s="1488">
        <v>63874</v>
      </c>
      <c r="DQ19" s="1489">
        <v>58588</v>
      </c>
      <c r="DR19" s="1490">
        <v>61911</v>
      </c>
      <c r="DS19" s="1491">
        <v>60869</v>
      </c>
      <c r="DT19" s="1491">
        <v>67139</v>
      </c>
      <c r="DU19" s="1492">
        <v>56038</v>
      </c>
      <c r="DV19" s="1493">
        <v>64277</v>
      </c>
      <c r="DW19" s="1493">
        <v>68280</v>
      </c>
      <c r="DX19" s="1494">
        <v>66219.213220467558</v>
      </c>
      <c r="DY19" s="1495">
        <v>52563</v>
      </c>
      <c r="DZ19" s="1496">
        <v>68283</v>
      </c>
      <c r="EA19" s="1496">
        <v>68048</v>
      </c>
      <c r="EB19" s="1497">
        <v>70166</v>
      </c>
      <c r="EC19" s="1493">
        <v>64112</v>
      </c>
      <c r="ED19" s="1493">
        <v>73770</v>
      </c>
      <c r="EE19" s="1493">
        <v>78553</v>
      </c>
      <c r="EF19" s="1493">
        <v>83131</v>
      </c>
      <c r="EG19" s="1498">
        <v>77356</v>
      </c>
      <c r="EH19" s="1498">
        <v>84841</v>
      </c>
      <c r="EI19" s="1498">
        <v>90170</v>
      </c>
      <c r="EJ19" s="1498">
        <v>95947</v>
      </c>
      <c r="EK19" s="1499">
        <v>87414</v>
      </c>
      <c r="EL19" s="1499">
        <v>87884</v>
      </c>
      <c r="EM19" s="1499">
        <v>101445</v>
      </c>
      <c r="EN19" s="1499">
        <v>111120</v>
      </c>
      <c r="EO19" s="1500">
        <v>94996</v>
      </c>
      <c r="EP19" s="1500">
        <v>93378</v>
      </c>
      <c r="EQ19" s="1500">
        <v>97605</v>
      </c>
      <c r="ER19" s="1337"/>
      <c r="ES19" s="1501">
        <v>231270</v>
      </c>
      <c r="ET19" s="1502">
        <v>263395</v>
      </c>
      <c r="EU19" s="1502">
        <v>248507</v>
      </c>
      <c r="EV19" s="1502">
        <v>254814.21322046756</v>
      </c>
      <c r="EW19" s="1502">
        <v>259060</v>
      </c>
      <c r="EX19" s="1502">
        <v>299566</v>
      </c>
      <c r="EY19" s="1502">
        <v>348314</v>
      </c>
      <c r="EZ19" s="1502">
        <v>386240</v>
      </c>
      <c r="FA19" s="1503">
        <v>397087</v>
      </c>
      <c r="FB19" s="1337"/>
      <c r="FC19" s="1504">
        <v>190746</v>
      </c>
      <c r="FD19" s="1504">
        <v>220756</v>
      </c>
      <c r="FE19" s="1504">
        <v>202327</v>
      </c>
      <c r="FF19" s="1504">
        <v>210394</v>
      </c>
      <c r="FG19" s="1504">
        <v>210921</v>
      </c>
      <c r="FH19" s="1504">
        <v>242905</v>
      </c>
      <c r="FI19" s="1504">
        <v>281963</v>
      </c>
      <c r="FJ19" s="1504">
        <v>308506</v>
      </c>
      <c r="FK19" s="1504">
        <v>319353</v>
      </c>
      <c r="FL19" s="1505">
        <v>243096.77777777778</v>
      </c>
      <c r="FM19" s="1406"/>
      <c r="FN19" s="1506">
        <v>19371</v>
      </c>
      <c r="FO19" s="1506">
        <v>21235</v>
      </c>
      <c r="FP19" s="1506">
        <v>20959</v>
      </c>
      <c r="FQ19" s="1506">
        <v>21799</v>
      </c>
      <c r="FR19" s="1506">
        <v>22027</v>
      </c>
      <c r="FS19" s="1506">
        <v>26470</v>
      </c>
      <c r="FT19" s="1506">
        <v>29596</v>
      </c>
      <c r="FU19" s="1506">
        <v>33386</v>
      </c>
      <c r="FV19" s="1506">
        <v>31505</v>
      </c>
      <c r="FW19" s="1507"/>
      <c r="FX19" s="1508">
        <v>25149.777777777777</v>
      </c>
      <c r="FY19" s="1420"/>
      <c r="FZ19" s="1456"/>
      <c r="GA19" s="1343">
        <v>0.52458775835053595</v>
      </c>
      <c r="GB19" s="1401">
        <v>21455.639316536919</v>
      </c>
      <c r="GC19" s="1420"/>
      <c r="GD19" s="1420"/>
      <c r="GE19" s="1512">
        <v>-5.6340981249625628</v>
      </c>
      <c r="GF19" s="1722"/>
      <c r="GG19" s="1722"/>
      <c r="GH19" s="1420"/>
      <c r="GI19" s="1420"/>
      <c r="GJ19" s="1420"/>
      <c r="GK19" s="1420"/>
      <c r="GL19" s="1420"/>
      <c r="GM19" s="1420"/>
      <c r="GN19" s="1420"/>
      <c r="GO19" s="1420"/>
      <c r="GP19" s="1420"/>
      <c r="GQ19" s="1420"/>
      <c r="GR19" s="1420"/>
      <c r="GS19" s="1420"/>
      <c r="GT19" s="1420"/>
      <c r="GU19" s="1420"/>
      <c r="GV19" s="1420"/>
      <c r="GW19" s="1420"/>
      <c r="GX19" s="1420"/>
      <c r="GY19" s="1420"/>
      <c r="GZ19" s="1420"/>
      <c r="HA19" s="1420"/>
      <c r="HB19" s="1420"/>
      <c r="HC19" s="1420"/>
      <c r="HD19" s="1420"/>
      <c r="HE19" s="1420"/>
      <c r="HF19" s="1420"/>
      <c r="HG19" s="1420"/>
      <c r="HH19" s="1420"/>
      <c r="HI19" s="1420"/>
      <c r="HJ19" s="1420"/>
      <c r="HK19" s="1420"/>
      <c r="HL19" s="1420"/>
      <c r="HM19" s="1420"/>
      <c r="HN19" s="1420"/>
      <c r="HO19" s="1420"/>
      <c r="HP19" s="1420"/>
      <c r="HQ19" s="1420"/>
      <c r="HR19" s="1420"/>
    </row>
    <row r="20" spans="1:226" s="1514" customFormat="1" ht="21.95" hidden="1" customHeight="1" thickBot="1">
      <c r="A20" s="1456"/>
      <c r="B20" s="1420"/>
      <c r="C20" s="1457" t="s">
        <v>34</v>
      </c>
      <c r="D20" s="1515">
        <v>29447</v>
      </c>
      <c r="E20" s="1516">
        <v>29249</v>
      </c>
      <c r="F20" s="1516">
        <v>32536</v>
      </c>
      <c r="G20" s="1516">
        <v>26929</v>
      </c>
      <c r="H20" s="1516">
        <v>28526</v>
      </c>
      <c r="I20" s="1516">
        <v>41105</v>
      </c>
      <c r="J20" s="1516">
        <v>49933</v>
      </c>
      <c r="K20" s="1516">
        <v>42244</v>
      </c>
      <c r="L20" s="1516">
        <v>31407</v>
      </c>
      <c r="M20" s="1516">
        <v>33891</v>
      </c>
      <c r="N20" s="1516">
        <v>35806</v>
      </c>
      <c r="O20" s="1517">
        <v>36780</v>
      </c>
      <c r="P20" s="1518">
        <v>34991</v>
      </c>
      <c r="Q20" s="1519">
        <v>46490</v>
      </c>
      <c r="R20" s="1519">
        <v>36805</v>
      </c>
      <c r="S20" s="1519">
        <v>31105</v>
      </c>
      <c r="T20" s="1519">
        <v>35598</v>
      </c>
      <c r="U20" s="1519">
        <v>45584</v>
      </c>
      <c r="V20" s="1519">
        <v>50484</v>
      </c>
      <c r="W20" s="1519">
        <v>43576</v>
      </c>
      <c r="X20" s="1519">
        <v>34318</v>
      </c>
      <c r="Y20" s="1519">
        <v>36977</v>
      </c>
      <c r="Z20" s="1519">
        <v>38290</v>
      </c>
      <c r="AA20" s="1520">
        <v>37281</v>
      </c>
      <c r="AB20" s="1464">
        <v>35904</v>
      </c>
      <c r="AC20" s="1465">
        <v>32995</v>
      </c>
      <c r="AD20" s="1465">
        <v>34242</v>
      </c>
      <c r="AE20" s="1465">
        <v>33161</v>
      </c>
      <c r="AF20" s="1465">
        <v>32773</v>
      </c>
      <c r="AG20" s="1465">
        <v>46796</v>
      </c>
      <c r="AH20" s="1465">
        <v>50069</v>
      </c>
      <c r="AI20" s="1465">
        <v>44378</v>
      </c>
      <c r="AJ20" s="1465">
        <v>33494</v>
      </c>
      <c r="AK20" s="1465">
        <v>35959</v>
      </c>
      <c r="AL20" s="1465">
        <v>38401</v>
      </c>
      <c r="AM20" s="1465">
        <v>43693</v>
      </c>
      <c r="AN20" s="1466">
        <v>38603</v>
      </c>
      <c r="AO20" s="1466">
        <v>39843</v>
      </c>
      <c r="AP20" s="1466">
        <v>38029</v>
      </c>
      <c r="AQ20" s="1466">
        <v>31598</v>
      </c>
      <c r="AR20" s="1466">
        <v>37116</v>
      </c>
      <c r="AS20" s="1466">
        <v>46093</v>
      </c>
      <c r="AT20" s="1466">
        <v>49766</v>
      </c>
      <c r="AU20" s="1466">
        <v>42481</v>
      </c>
      <c r="AV20" s="1466">
        <v>33003</v>
      </c>
      <c r="AW20" s="1466">
        <v>38298</v>
      </c>
      <c r="AX20" s="1466">
        <v>38171</v>
      </c>
      <c r="AY20" s="1467">
        <v>41220</v>
      </c>
      <c r="AZ20" s="1521">
        <v>37463</v>
      </c>
      <c r="BA20" s="1522">
        <v>35978</v>
      </c>
      <c r="BB20" s="1522">
        <v>39415</v>
      </c>
      <c r="BC20" s="1522">
        <v>35949</v>
      </c>
      <c r="BD20" s="1522">
        <v>38023</v>
      </c>
      <c r="BE20" s="1522">
        <v>47844</v>
      </c>
      <c r="BF20" s="1522">
        <v>51152</v>
      </c>
      <c r="BG20" s="1522">
        <v>43036</v>
      </c>
      <c r="BH20" s="1522">
        <v>34628</v>
      </c>
      <c r="BI20" s="1522">
        <v>38582</v>
      </c>
      <c r="BJ20" s="1522">
        <v>41073</v>
      </c>
      <c r="BK20" s="1523">
        <v>44235</v>
      </c>
      <c r="BL20" s="1524">
        <v>37773</v>
      </c>
      <c r="BM20" s="1525">
        <v>35654</v>
      </c>
      <c r="BN20" s="1525">
        <v>40663</v>
      </c>
      <c r="BO20" s="1525">
        <v>36524</v>
      </c>
      <c r="BP20" s="1525">
        <v>40720</v>
      </c>
      <c r="BQ20" s="1525">
        <v>54166</v>
      </c>
      <c r="BR20" s="1525">
        <v>56168</v>
      </c>
      <c r="BS20" s="1525">
        <v>46212</v>
      </c>
      <c r="BT20" s="1526">
        <v>39747</v>
      </c>
      <c r="BU20" s="1526">
        <v>44864</v>
      </c>
      <c r="BV20" s="1526">
        <v>46422</v>
      </c>
      <c r="BW20" s="1583">
        <v>54545</v>
      </c>
      <c r="BX20" s="1584">
        <v>46137</v>
      </c>
      <c r="BY20" s="1585">
        <v>43174</v>
      </c>
      <c r="BZ20" s="1585">
        <v>49027</v>
      </c>
      <c r="CA20" s="1585">
        <v>41634</v>
      </c>
      <c r="CB20" s="1585">
        <v>48103</v>
      </c>
      <c r="CC20" s="1585">
        <v>61054</v>
      </c>
      <c r="CD20" s="1585">
        <v>64119</v>
      </c>
      <c r="CE20" s="1585">
        <v>52709</v>
      </c>
      <c r="CF20" s="1585">
        <v>49386</v>
      </c>
      <c r="CG20" s="1585">
        <v>52967</v>
      </c>
      <c r="CH20" s="1529">
        <v>56261</v>
      </c>
      <c r="CI20" s="1530">
        <v>64359</v>
      </c>
      <c r="CJ20" s="1531">
        <v>51688</v>
      </c>
      <c r="CK20" s="1532">
        <v>53622</v>
      </c>
      <c r="CL20" s="1532">
        <v>51748</v>
      </c>
      <c r="CM20" s="1532">
        <v>49570</v>
      </c>
      <c r="CN20" s="1532">
        <v>52174</v>
      </c>
      <c r="CO20" s="1532">
        <v>58795</v>
      </c>
      <c r="CP20" s="1532">
        <v>71099</v>
      </c>
      <c r="CQ20" s="1532">
        <v>57790</v>
      </c>
      <c r="CR20" s="1532">
        <v>55854</v>
      </c>
      <c r="CS20" s="1532">
        <v>59469</v>
      </c>
      <c r="CT20" s="1532">
        <v>63257</v>
      </c>
      <c r="CU20" s="1533">
        <v>77949</v>
      </c>
      <c r="CV20" s="1534">
        <v>58224</v>
      </c>
      <c r="CW20" s="1535">
        <v>53321</v>
      </c>
      <c r="CX20" s="1536">
        <v>59393</v>
      </c>
      <c r="CY20" s="1536">
        <v>53854</v>
      </c>
      <c r="CZ20" s="1536">
        <v>56638</v>
      </c>
      <c r="DA20" s="1536">
        <v>67138</v>
      </c>
      <c r="DB20" s="1536">
        <v>73006</v>
      </c>
      <c r="DC20" s="1536">
        <v>52994</v>
      </c>
      <c r="DD20" s="1537">
        <v>51643</v>
      </c>
      <c r="DE20" s="1537">
        <v>56449</v>
      </c>
      <c r="DF20" s="1469"/>
      <c r="DG20" s="1469"/>
      <c r="DH20" s="1337"/>
      <c r="DI20" s="1538">
        <v>91232</v>
      </c>
      <c r="DJ20" s="1539">
        <v>96560</v>
      </c>
      <c r="DK20" s="1539">
        <v>123584</v>
      </c>
      <c r="DL20" s="1540">
        <v>106477</v>
      </c>
      <c r="DM20" s="1541">
        <v>118286</v>
      </c>
      <c r="DN20" s="1542">
        <v>112287</v>
      </c>
      <c r="DO20" s="1542">
        <v>128378</v>
      </c>
      <c r="DP20" s="1543">
        <v>112548</v>
      </c>
      <c r="DQ20" s="1544">
        <v>103141</v>
      </c>
      <c r="DR20" s="1545">
        <v>112730</v>
      </c>
      <c r="DS20" s="1545">
        <v>127941</v>
      </c>
      <c r="DT20" s="1545">
        <v>118053</v>
      </c>
      <c r="DU20" s="1546">
        <v>116475</v>
      </c>
      <c r="DV20" s="1547">
        <v>114807</v>
      </c>
      <c r="DW20" s="1547">
        <v>125250</v>
      </c>
      <c r="DX20" s="1586">
        <v>117689</v>
      </c>
      <c r="DY20" s="1548">
        <v>112856</v>
      </c>
      <c r="DZ20" s="1549">
        <v>121816</v>
      </c>
      <c r="EA20" s="1549">
        <v>128816</v>
      </c>
      <c r="EB20" s="1550">
        <v>123890</v>
      </c>
      <c r="EC20" s="1493">
        <v>114090</v>
      </c>
      <c r="ED20" s="1493">
        <v>131410</v>
      </c>
      <c r="EE20" s="1493">
        <v>142127</v>
      </c>
      <c r="EF20" s="1493">
        <v>145831</v>
      </c>
      <c r="EG20" s="1498">
        <v>138338</v>
      </c>
      <c r="EH20" s="1498">
        <v>150791</v>
      </c>
      <c r="EI20" s="1498">
        <v>166214</v>
      </c>
      <c r="EJ20" s="1498">
        <v>173587</v>
      </c>
      <c r="EK20" s="1499">
        <v>157058</v>
      </c>
      <c r="EL20" s="1499">
        <v>160539</v>
      </c>
      <c r="EM20" s="1499">
        <v>188358</v>
      </c>
      <c r="EN20" s="1499">
        <v>200675</v>
      </c>
      <c r="EO20" s="1500">
        <v>170938</v>
      </c>
      <c r="EP20" s="1500">
        <v>166941</v>
      </c>
      <c r="EQ20" s="1500">
        <v>182449</v>
      </c>
      <c r="ER20" s="1337"/>
      <c r="ES20" s="1551">
        <v>417853</v>
      </c>
      <c r="ET20" s="1552">
        <v>471499</v>
      </c>
      <c r="EU20" s="1552">
        <v>461865</v>
      </c>
      <c r="EV20" s="1552">
        <v>474221</v>
      </c>
      <c r="EW20" s="1552">
        <v>487378</v>
      </c>
      <c r="EX20" s="1552">
        <v>533458</v>
      </c>
      <c r="EY20" s="1552">
        <v>628930</v>
      </c>
      <c r="EZ20" s="1552">
        <v>703015</v>
      </c>
      <c r="FA20" s="1503">
        <v>723866</v>
      </c>
      <c r="FB20" s="1337"/>
      <c r="FC20" s="1504">
        <v>345267</v>
      </c>
      <c r="FD20" s="1504">
        <v>395928</v>
      </c>
      <c r="FE20" s="1504">
        <v>379771</v>
      </c>
      <c r="FF20" s="1504">
        <v>394830</v>
      </c>
      <c r="FG20" s="1504">
        <v>402070</v>
      </c>
      <c r="FH20" s="1504">
        <v>432491</v>
      </c>
      <c r="FI20" s="1504">
        <v>508310</v>
      </c>
      <c r="FJ20" s="1504">
        <v>561809</v>
      </c>
      <c r="FK20" s="1504">
        <v>582660</v>
      </c>
      <c r="FL20" s="1505">
        <v>444792.88888888888</v>
      </c>
      <c r="FM20" s="1406"/>
      <c r="FN20" s="1506">
        <v>33891</v>
      </c>
      <c r="FO20" s="1506">
        <v>36977</v>
      </c>
      <c r="FP20" s="1506">
        <v>35959</v>
      </c>
      <c r="FQ20" s="1506">
        <v>38298</v>
      </c>
      <c r="FR20" s="1506">
        <v>38582</v>
      </c>
      <c r="FS20" s="1506">
        <v>44864</v>
      </c>
      <c r="FT20" s="1506">
        <v>52967</v>
      </c>
      <c r="FU20" s="1506">
        <v>59469</v>
      </c>
      <c r="FV20" s="1506">
        <v>56449</v>
      </c>
      <c r="FW20" s="1507"/>
      <c r="FX20" s="1508">
        <v>44161.777777777781</v>
      </c>
      <c r="FY20" s="1420"/>
      <c r="FZ20" s="1456"/>
      <c r="GA20" s="1343">
        <v>1</v>
      </c>
      <c r="GB20" s="1401">
        <v>40900</v>
      </c>
      <c r="GC20" s="1420"/>
      <c r="GD20" s="1420"/>
      <c r="GE20" s="1512">
        <v>-5.0782760766113455</v>
      </c>
      <c r="GF20" s="1722"/>
      <c r="GG20" s="1722"/>
      <c r="GH20" s="1420"/>
      <c r="GI20" s="1420"/>
      <c r="GJ20" s="1420"/>
      <c r="GK20" s="1420"/>
      <c r="GL20" s="1420"/>
      <c r="GM20" s="1420"/>
      <c r="GN20" s="1420"/>
      <c r="GO20" s="1420"/>
      <c r="GP20" s="1420"/>
      <c r="GQ20" s="1420"/>
      <c r="GR20" s="1420"/>
      <c r="GS20" s="1420"/>
      <c r="GT20" s="1420"/>
      <c r="GU20" s="1420"/>
      <c r="GV20" s="1420"/>
      <c r="GW20" s="1420"/>
      <c r="GX20" s="1420"/>
      <c r="GY20" s="1420"/>
      <c r="GZ20" s="1420"/>
      <c r="HA20" s="1420"/>
      <c r="HB20" s="1420"/>
      <c r="HC20" s="1420"/>
      <c r="HD20" s="1420"/>
      <c r="HE20" s="1420"/>
      <c r="HF20" s="1420"/>
      <c r="HG20" s="1420"/>
      <c r="HH20" s="1420"/>
      <c r="HI20" s="1420"/>
      <c r="HJ20" s="1420"/>
      <c r="HK20" s="1420"/>
      <c r="HL20" s="1420"/>
      <c r="HM20" s="1420"/>
      <c r="HN20" s="1420"/>
      <c r="HO20" s="1420"/>
      <c r="HP20" s="1420"/>
      <c r="HQ20" s="1420"/>
      <c r="HR20" s="1420"/>
    </row>
    <row r="21" spans="1:226" s="1346" customFormat="1" ht="18.75" hidden="1" customHeight="1">
      <c r="A21" s="1333"/>
      <c r="B21" s="1334"/>
      <c r="C21" s="1587"/>
      <c r="D21" s="1588"/>
      <c r="E21" s="1567"/>
      <c r="F21" s="1567"/>
      <c r="G21" s="1567"/>
      <c r="H21" s="1567"/>
      <c r="I21" s="1567"/>
      <c r="J21" s="1567"/>
      <c r="K21" s="1567"/>
      <c r="L21" s="1567"/>
      <c r="M21" s="1567"/>
      <c r="N21" s="1567"/>
      <c r="O21" s="1567"/>
      <c r="P21" s="1589"/>
      <c r="Q21" s="1589"/>
      <c r="R21" s="1589"/>
      <c r="S21" s="1589"/>
      <c r="T21" s="1589"/>
      <c r="U21" s="1589"/>
      <c r="V21" s="1589"/>
      <c r="W21" s="1589"/>
      <c r="X21" s="1589"/>
      <c r="Y21" s="1589"/>
      <c r="Z21" s="1589"/>
      <c r="AA21" s="1589"/>
      <c r="AB21" s="1590"/>
      <c r="AC21" s="1590"/>
      <c r="AD21" s="1590"/>
      <c r="AE21" s="1590"/>
      <c r="AF21" s="1590"/>
      <c r="AG21" s="1590"/>
      <c r="AH21" s="1590"/>
      <c r="AI21" s="1590"/>
      <c r="AJ21" s="1590"/>
      <c r="AK21" s="1590"/>
      <c r="AL21" s="1590"/>
      <c r="AM21" s="1590"/>
      <c r="AN21" s="1589"/>
      <c r="AO21" s="1589"/>
      <c r="AP21" s="1589"/>
      <c r="AQ21" s="1589"/>
      <c r="AR21" s="1589"/>
      <c r="AS21" s="1589"/>
      <c r="AT21" s="1589"/>
      <c r="AU21" s="1589"/>
      <c r="AV21" s="1589"/>
      <c r="AW21" s="1589"/>
      <c r="AX21" s="1589"/>
      <c r="AY21" s="1589"/>
      <c r="AZ21" s="1567"/>
      <c r="BA21" s="1567"/>
      <c r="BB21" s="1567"/>
      <c r="BC21" s="1567"/>
      <c r="BD21" s="1567"/>
      <c r="BE21" s="1567"/>
      <c r="BF21" s="1567"/>
      <c r="BG21" s="1567"/>
      <c r="BH21" s="1567"/>
      <c r="BI21" s="1567"/>
      <c r="BJ21" s="1567"/>
      <c r="BK21" s="1567"/>
      <c r="BL21" s="1567"/>
      <c r="BM21" s="1567"/>
      <c r="BN21" s="1567"/>
      <c r="BO21" s="1567"/>
      <c r="BP21" s="1567"/>
      <c r="BQ21" s="1567"/>
      <c r="BR21" s="1567"/>
      <c r="BS21" s="1567"/>
      <c r="BT21" s="1567"/>
      <c r="BU21" s="1567"/>
      <c r="BV21" s="1567"/>
      <c r="BW21" s="1567"/>
      <c r="BX21" s="1567"/>
      <c r="BY21" s="1567"/>
      <c r="BZ21" s="1567"/>
      <c r="CA21" s="1591">
        <v>0</v>
      </c>
      <c r="CB21" s="1591">
        <v>0</v>
      </c>
      <c r="CC21" s="1591">
        <v>0</v>
      </c>
      <c r="CD21" s="1591">
        <v>0</v>
      </c>
      <c r="CE21" s="1591">
        <v>0</v>
      </c>
      <c r="CF21" s="1591">
        <v>0</v>
      </c>
      <c r="CG21" s="1591">
        <v>0</v>
      </c>
      <c r="CH21" s="1591"/>
      <c r="CI21" s="1591"/>
      <c r="CJ21" s="1591"/>
      <c r="CK21" s="1591"/>
      <c r="CL21" s="1591"/>
      <c r="CM21" s="1591"/>
      <c r="CN21" s="1591"/>
      <c r="CO21" s="1591"/>
      <c r="CP21" s="1591"/>
      <c r="CQ21" s="1591"/>
      <c r="CR21" s="1591"/>
      <c r="CS21" s="1591"/>
      <c r="CT21" s="1591"/>
      <c r="CU21" s="1591"/>
      <c r="CV21" s="1591">
        <v>0</v>
      </c>
      <c r="CW21" s="1591"/>
      <c r="CX21" s="1591"/>
      <c r="CY21" s="1591"/>
      <c r="CZ21" s="1591"/>
      <c r="DA21" s="1591"/>
      <c r="DB21" s="1591"/>
      <c r="DC21" s="1591"/>
      <c r="DD21" s="1591"/>
      <c r="DE21" s="1591"/>
      <c r="DF21" s="1591"/>
      <c r="DG21" s="1591"/>
      <c r="DH21" s="1337"/>
      <c r="DI21" s="1587"/>
      <c r="DJ21" s="1587"/>
      <c r="DK21" s="1587"/>
      <c r="DL21" s="1587"/>
      <c r="DM21" s="1592"/>
      <c r="DN21" s="1592"/>
      <c r="DO21" s="1592"/>
      <c r="DP21" s="1592"/>
      <c r="DQ21" s="1592"/>
      <c r="DR21" s="1589"/>
      <c r="DS21" s="1592"/>
      <c r="DT21" s="1592"/>
      <c r="DU21" s="1592"/>
      <c r="DV21" s="1592"/>
      <c r="DW21" s="1592"/>
      <c r="DX21" s="1592"/>
      <c r="DY21" s="1589"/>
      <c r="DZ21" s="1589"/>
      <c r="EA21" s="1589"/>
      <c r="EB21" s="1589"/>
      <c r="EC21" s="1337"/>
      <c r="ED21" s="1337"/>
      <c r="EE21" s="1337"/>
      <c r="EF21" s="1337"/>
      <c r="EG21" s="1591">
        <v>0</v>
      </c>
      <c r="EH21" s="1591">
        <v>0</v>
      </c>
      <c r="EI21" s="1591"/>
      <c r="EJ21" s="1591"/>
      <c r="EK21" s="1591"/>
      <c r="EL21" s="1591"/>
      <c r="EM21" s="1591"/>
      <c r="EN21" s="1591"/>
      <c r="EO21" s="1591"/>
      <c r="EP21" s="1591"/>
      <c r="EQ21" s="1591"/>
      <c r="ER21" s="1337"/>
      <c r="ES21" s="1593" t="s">
        <v>1114</v>
      </c>
      <c r="ET21" s="1594">
        <v>12.838486261915079</v>
      </c>
      <c r="EU21" s="1594">
        <v>-2.043270505345717</v>
      </c>
      <c r="EV21" s="1594">
        <v>2.6752406006083902</v>
      </c>
      <c r="EW21" s="1594">
        <v>2.7744448263573389</v>
      </c>
      <c r="EX21" s="1594">
        <v>9.4546737850292857</v>
      </c>
      <c r="EY21" s="1594">
        <v>17.896816619115285</v>
      </c>
      <c r="EZ21" s="1594">
        <v>11.779530313389415</v>
      </c>
      <c r="FA21" s="1563">
        <v>2.9659395603223118</v>
      </c>
      <c r="FB21" s="1337"/>
      <c r="FC21" s="1593"/>
      <c r="FD21" s="1594"/>
      <c r="FE21" s="1594"/>
      <c r="FF21" s="1594"/>
      <c r="FG21" s="1594"/>
      <c r="FH21" s="1594"/>
      <c r="FI21" s="1594"/>
      <c r="FJ21" s="1594"/>
      <c r="FK21" s="1594"/>
      <c r="FL21" s="1594"/>
      <c r="FM21" s="1594"/>
      <c r="FN21" s="1593"/>
      <c r="FO21" s="1594"/>
      <c r="FP21" s="1594"/>
      <c r="FQ21" s="1594"/>
      <c r="FR21" s="1594"/>
      <c r="FS21" s="1594"/>
      <c r="FT21" s="1594"/>
      <c r="FU21" s="1594"/>
      <c r="FV21" s="1594"/>
      <c r="FW21" s="1407"/>
      <c r="FX21" s="1595"/>
      <c r="FY21" s="1334"/>
      <c r="FZ21" s="1333"/>
      <c r="GA21" s="1343"/>
      <c r="GB21" s="1401"/>
      <c r="GC21" s="1334"/>
      <c r="GD21" s="1334"/>
      <c r="GE21" s="1344"/>
      <c r="GF21" s="1721"/>
      <c r="GG21" s="1721"/>
      <c r="GH21" s="1334"/>
      <c r="GI21" s="1334"/>
      <c r="GJ21" s="1334"/>
      <c r="GK21" s="1334"/>
      <c r="GL21" s="1334"/>
      <c r="GM21" s="1334"/>
      <c r="GN21" s="1334"/>
      <c r="GO21" s="1334"/>
      <c r="GP21" s="1334"/>
      <c r="GQ21" s="1334"/>
      <c r="GR21" s="1334"/>
      <c r="GS21" s="1334"/>
      <c r="GT21" s="1334"/>
      <c r="GU21" s="1334"/>
      <c r="GV21" s="1334"/>
      <c r="GW21" s="1334"/>
      <c r="GX21" s="1334"/>
      <c r="GY21" s="1334"/>
      <c r="GZ21" s="1334"/>
      <c r="HA21" s="1334"/>
      <c r="HB21" s="1334"/>
      <c r="HC21" s="1334"/>
      <c r="HD21" s="1334"/>
      <c r="HE21" s="1334"/>
      <c r="HF21" s="1334"/>
      <c r="HG21" s="1334"/>
      <c r="HH21" s="1334"/>
      <c r="HI21" s="1334"/>
      <c r="HJ21" s="1334"/>
      <c r="HK21" s="1334"/>
      <c r="HL21" s="1334"/>
      <c r="HM21" s="1334"/>
      <c r="HN21" s="1334"/>
      <c r="HO21" s="1334"/>
      <c r="HP21" s="1334"/>
      <c r="HQ21" s="1334"/>
      <c r="HR21" s="1334"/>
    </row>
    <row r="22" spans="1:226" s="1346" customFormat="1" ht="19.5" hidden="1" customHeight="1" thickBot="1">
      <c r="A22" s="1333"/>
      <c r="B22" s="1334"/>
      <c r="C22" s="1387"/>
      <c r="D22" s="1596"/>
      <c r="E22" s="1567"/>
      <c r="F22" s="1567"/>
      <c r="G22" s="1567"/>
      <c r="H22" s="1567"/>
      <c r="I22" s="1567"/>
      <c r="J22" s="1567"/>
      <c r="K22" s="1567"/>
      <c r="L22" s="1567"/>
      <c r="M22" s="1567"/>
      <c r="N22" s="1567"/>
      <c r="O22" s="1597"/>
      <c r="P22" s="1589"/>
      <c r="Q22" s="1589"/>
      <c r="R22" s="1589"/>
      <c r="S22" s="1589"/>
      <c r="T22" s="1589"/>
      <c r="U22" s="1589"/>
      <c r="V22" s="1589"/>
      <c r="W22" s="1589"/>
      <c r="X22" s="1589"/>
      <c r="Y22" s="1589"/>
      <c r="Z22" s="1589"/>
      <c r="AA22" s="1598"/>
      <c r="AB22" s="1589"/>
      <c r="AC22" s="1589"/>
      <c r="AD22" s="1589"/>
      <c r="AE22" s="1589"/>
      <c r="AF22" s="1589"/>
      <c r="AG22" s="1589"/>
      <c r="AH22" s="1589"/>
      <c r="AI22" s="1589"/>
      <c r="AJ22" s="1589"/>
      <c r="AK22" s="1589"/>
      <c r="AL22" s="1589"/>
      <c r="AM22" s="1589"/>
      <c r="AN22" s="1589"/>
      <c r="AO22" s="1589"/>
      <c r="AP22" s="1589"/>
      <c r="AQ22" s="1589"/>
      <c r="AR22" s="1589"/>
      <c r="AS22" s="1589"/>
      <c r="AT22" s="1589"/>
      <c r="AU22" s="1589"/>
      <c r="AV22" s="1589"/>
      <c r="AW22" s="1589"/>
      <c r="AX22" s="1589"/>
      <c r="AY22" s="1589"/>
      <c r="AZ22" s="1567"/>
      <c r="BA22" s="1567"/>
      <c r="BB22" s="1567"/>
      <c r="BC22" s="1567"/>
      <c r="BD22" s="1567"/>
      <c r="BE22" s="1567"/>
      <c r="BF22" s="1567"/>
      <c r="BG22" s="1567"/>
      <c r="BH22" s="1567"/>
      <c r="BI22" s="1567"/>
      <c r="BJ22" s="1567"/>
      <c r="BK22" s="1567"/>
      <c r="BL22" s="1567"/>
      <c r="BM22" s="1567"/>
      <c r="BN22" s="1567"/>
      <c r="BO22" s="1567"/>
      <c r="BP22" s="1567"/>
      <c r="BQ22" s="1567"/>
      <c r="BR22" s="1567"/>
      <c r="BS22" s="1567"/>
      <c r="BT22" s="1567"/>
      <c r="BU22" s="1567"/>
      <c r="BV22" s="1567"/>
      <c r="BW22" s="1567"/>
      <c r="BX22" s="1567"/>
      <c r="BY22" s="1567"/>
      <c r="BZ22" s="1567"/>
      <c r="CA22" s="1567"/>
      <c r="CB22" s="1567"/>
      <c r="CC22" s="1567"/>
      <c r="CD22" s="1567"/>
      <c r="CE22" s="1567"/>
      <c r="CF22" s="1567"/>
      <c r="CG22" s="1567"/>
      <c r="CH22" s="1567"/>
      <c r="CI22" s="1567"/>
      <c r="CJ22" s="1567"/>
      <c r="CK22" s="1567"/>
      <c r="CL22" s="1567"/>
      <c r="CM22" s="1567"/>
      <c r="CN22" s="1567"/>
      <c r="CO22" s="1567"/>
      <c r="CP22" s="1567"/>
      <c r="CQ22" s="1567"/>
      <c r="CR22" s="1567"/>
      <c r="CS22" s="1567"/>
      <c r="CT22" s="1567"/>
      <c r="CU22" s="1567"/>
      <c r="CV22" s="1567"/>
      <c r="CW22" s="1567"/>
      <c r="CX22" s="1567"/>
      <c r="CY22" s="1567"/>
      <c r="CZ22" s="1567"/>
      <c r="DA22" s="1567"/>
      <c r="DB22" s="1567"/>
      <c r="DC22" s="1567"/>
      <c r="DD22" s="1567"/>
      <c r="DE22" s="1567"/>
      <c r="DF22" s="1567"/>
      <c r="DG22" s="1567"/>
      <c r="DH22" s="1337"/>
      <c r="DI22" s="1587"/>
      <c r="DJ22" s="1587"/>
      <c r="DK22" s="1587"/>
      <c r="DL22" s="1587"/>
      <c r="DM22" s="1592"/>
      <c r="DN22" s="1592"/>
      <c r="DO22" s="1592"/>
      <c r="DP22" s="1592"/>
      <c r="DQ22" s="1592"/>
      <c r="DR22" s="1589"/>
      <c r="DS22" s="1592"/>
      <c r="DT22" s="1592"/>
      <c r="DU22" s="1592"/>
      <c r="DV22" s="1592"/>
      <c r="DW22" s="1592"/>
      <c r="DX22" s="1592"/>
      <c r="DY22" s="1589"/>
      <c r="DZ22" s="1589"/>
      <c r="EA22" s="1589"/>
      <c r="EB22" s="1589"/>
      <c r="EC22" s="1337"/>
      <c r="ED22" s="1337"/>
      <c r="EE22" s="1337"/>
      <c r="EF22" s="1337"/>
      <c r="EG22" s="1337"/>
      <c r="EH22" s="1337"/>
      <c r="EI22" s="1337"/>
      <c r="EJ22" s="1337"/>
      <c r="EK22" s="1337"/>
      <c r="EL22" s="1337"/>
      <c r="EM22" s="1337"/>
      <c r="EN22" s="1337"/>
      <c r="EO22" s="1337"/>
      <c r="EP22" s="1337"/>
      <c r="EQ22" s="1337"/>
      <c r="ER22" s="1337"/>
      <c r="ES22" s="1592"/>
      <c r="ET22" s="1592"/>
      <c r="EU22" s="1592"/>
      <c r="EV22" s="1592"/>
      <c r="EW22" s="1592"/>
      <c r="EX22" s="1592"/>
      <c r="EY22" s="1592"/>
      <c r="EZ22" s="1592"/>
      <c r="FA22" s="1592"/>
      <c r="FB22" s="1337"/>
      <c r="FC22" s="1599"/>
      <c r="FD22" s="1599"/>
      <c r="FE22" s="1599"/>
      <c r="FF22" s="1599"/>
      <c r="FG22" s="1599"/>
      <c r="FH22" s="1599"/>
      <c r="FI22" s="1599"/>
      <c r="FJ22" s="1599"/>
      <c r="FK22" s="1599"/>
      <c r="FL22" s="1599"/>
      <c r="FM22" s="1599"/>
      <c r="FN22" s="1600"/>
      <c r="FO22" s="1600"/>
      <c r="FP22" s="1600"/>
      <c r="FQ22" s="1600"/>
      <c r="FR22" s="1600"/>
      <c r="FS22" s="1600"/>
      <c r="FT22" s="1600"/>
      <c r="FU22" s="1600"/>
      <c r="FV22" s="1600"/>
      <c r="FW22" s="1407"/>
      <c r="FX22" s="1601"/>
      <c r="FY22" s="1334"/>
      <c r="FZ22" s="1333"/>
      <c r="GA22" s="1343"/>
      <c r="GB22" s="1401"/>
      <c r="GC22" s="1334"/>
      <c r="GD22" s="1334"/>
      <c r="GE22" s="1344"/>
      <c r="GF22" s="1721"/>
      <c r="GG22" s="1721"/>
      <c r="GH22" s="1334"/>
      <c r="GI22" s="1334"/>
      <c r="GJ22" s="1334"/>
      <c r="GK22" s="1334"/>
      <c r="GL22" s="1334"/>
      <c r="GM22" s="1334"/>
      <c r="GN22" s="1334"/>
      <c r="GO22" s="1334"/>
      <c r="GP22" s="1334"/>
      <c r="GQ22" s="1334"/>
      <c r="GR22" s="1334"/>
      <c r="GS22" s="1334"/>
      <c r="GT22" s="1334"/>
      <c r="GU22" s="1334"/>
      <c r="GV22" s="1334"/>
      <c r="GW22" s="1334"/>
      <c r="GX22" s="1334"/>
      <c r="GY22" s="1334"/>
      <c r="GZ22" s="1334"/>
      <c r="HA22" s="1334"/>
      <c r="HB22" s="1334"/>
      <c r="HC22" s="1334"/>
      <c r="HD22" s="1334"/>
      <c r="HE22" s="1334"/>
      <c r="HF22" s="1334"/>
      <c r="HG22" s="1334"/>
      <c r="HH22" s="1334"/>
      <c r="HI22" s="1334"/>
      <c r="HJ22" s="1334"/>
      <c r="HK22" s="1334"/>
      <c r="HL22" s="1334"/>
      <c r="HM22" s="1334"/>
      <c r="HN22" s="1334"/>
      <c r="HO22" s="1334"/>
      <c r="HP22" s="1334"/>
      <c r="HQ22" s="1334"/>
      <c r="HR22" s="1334"/>
    </row>
    <row r="23" spans="1:226" s="1346" customFormat="1" ht="18" hidden="1" customHeight="1">
      <c r="A23" s="1333"/>
      <c r="B23" s="1334"/>
      <c r="C23" s="1412" t="s">
        <v>1100</v>
      </c>
      <c r="D23" s="2263">
        <v>2007</v>
      </c>
      <c r="E23" s="2264"/>
      <c r="F23" s="2264"/>
      <c r="G23" s="2264"/>
      <c r="H23" s="2264"/>
      <c r="I23" s="2264"/>
      <c r="J23" s="2264"/>
      <c r="K23" s="2264"/>
      <c r="L23" s="2264"/>
      <c r="M23" s="2264"/>
      <c r="N23" s="2264"/>
      <c r="O23" s="2265"/>
      <c r="P23" s="2266">
        <v>2008</v>
      </c>
      <c r="Q23" s="2267"/>
      <c r="R23" s="2267"/>
      <c r="S23" s="2267"/>
      <c r="T23" s="2267"/>
      <c r="U23" s="2267"/>
      <c r="V23" s="2267"/>
      <c r="W23" s="2267"/>
      <c r="X23" s="2267"/>
      <c r="Y23" s="2267"/>
      <c r="Z23" s="2267"/>
      <c r="AA23" s="2267"/>
      <c r="AB23" s="2288">
        <v>2009</v>
      </c>
      <c r="AC23" s="2289"/>
      <c r="AD23" s="2289"/>
      <c r="AE23" s="2289"/>
      <c r="AF23" s="2289"/>
      <c r="AG23" s="2289"/>
      <c r="AH23" s="2289"/>
      <c r="AI23" s="2289"/>
      <c r="AJ23" s="2289"/>
      <c r="AK23" s="2289"/>
      <c r="AL23" s="2289"/>
      <c r="AM23" s="2290"/>
      <c r="AN23" s="2271">
        <v>2010</v>
      </c>
      <c r="AO23" s="2272"/>
      <c r="AP23" s="2272"/>
      <c r="AQ23" s="2272"/>
      <c r="AR23" s="2272"/>
      <c r="AS23" s="2272"/>
      <c r="AT23" s="2272"/>
      <c r="AU23" s="2272"/>
      <c r="AV23" s="2272"/>
      <c r="AW23" s="2272"/>
      <c r="AX23" s="2272"/>
      <c r="AY23" s="2272"/>
      <c r="AZ23" s="2273">
        <v>2011</v>
      </c>
      <c r="BA23" s="2274"/>
      <c r="BB23" s="2274"/>
      <c r="BC23" s="2274"/>
      <c r="BD23" s="2274"/>
      <c r="BE23" s="2274"/>
      <c r="BF23" s="2274"/>
      <c r="BG23" s="2274"/>
      <c r="BH23" s="2274"/>
      <c r="BI23" s="2274"/>
      <c r="BJ23" s="2274"/>
      <c r="BK23" s="2275"/>
      <c r="BL23" s="2276">
        <v>2012</v>
      </c>
      <c r="BM23" s="2277"/>
      <c r="BN23" s="2277"/>
      <c r="BO23" s="1352"/>
      <c r="BP23" s="1352"/>
      <c r="BQ23" s="1352"/>
      <c r="BR23" s="1352"/>
      <c r="BS23" s="1352"/>
      <c r="BT23" s="1353"/>
      <c r="BU23" s="1353"/>
      <c r="BV23" s="1353"/>
      <c r="BW23" s="1382"/>
      <c r="BX23" s="1383">
        <v>2013</v>
      </c>
      <c r="BY23" s="1384"/>
      <c r="BZ23" s="1384"/>
      <c r="CA23" s="1384"/>
      <c r="CB23" s="1384"/>
      <c r="CC23" s="1384"/>
      <c r="CD23" s="1384"/>
      <c r="CE23" s="1384"/>
      <c r="CF23" s="1384"/>
      <c r="CG23" s="1384"/>
      <c r="CH23" s="1384"/>
      <c r="CI23" s="1384"/>
      <c r="CJ23" s="1357">
        <v>2014</v>
      </c>
      <c r="CK23" s="1358"/>
      <c r="CL23" s="1358"/>
      <c r="CM23" s="1358"/>
      <c r="CN23" s="1358"/>
      <c r="CO23" s="1358"/>
      <c r="CP23" s="1358"/>
      <c r="CQ23" s="1358"/>
      <c r="CR23" s="1358"/>
      <c r="CS23" s="1358"/>
      <c r="CT23" s="1358"/>
      <c r="CU23" s="1359"/>
      <c r="CV23" s="1360">
        <v>2015</v>
      </c>
      <c r="CW23" s="1361"/>
      <c r="CX23" s="1361"/>
      <c r="CY23" s="1361"/>
      <c r="CZ23" s="1361"/>
      <c r="DA23" s="1361"/>
      <c r="DB23" s="1361"/>
      <c r="DC23" s="1361"/>
      <c r="DD23" s="1361"/>
      <c r="DE23" s="1385"/>
      <c r="DF23" s="1351"/>
      <c r="DG23" s="1351"/>
      <c r="DH23" s="1337"/>
      <c r="DI23" s="2278">
        <v>2007</v>
      </c>
      <c r="DJ23" s="2279"/>
      <c r="DK23" s="2279"/>
      <c r="DL23" s="2279"/>
      <c r="DM23" s="2291">
        <v>2008</v>
      </c>
      <c r="DN23" s="2292"/>
      <c r="DO23" s="2292"/>
      <c r="DP23" s="2293"/>
      <c r="DQ23" s="2294">
        <v>2009</v>
      </c>
      <c r="DR23" s="2295"/>
      <c r="DS23" s="2295"/>
      <c r="DT23" s="2295"/>
      <c r="DU23" s="2296">
        <v>2010</v>
      </c>
      <c r="DV23" s="2297"/>
      <c r="DW23" s="2297"/>
      <c r="DX23" s="2298"/>
      <c r="DY23" s="2299">
        <v>2011</v>
      </c>
      <c r="DZ23" s="2300"/>
      <c r="EA23" s="2300"/>
      <c r="EB23" s="2301"/>
      <c r="EC23" s="2302">
        <v>2012</v>
      </c>
      <c r="ED23" s="2303"/>
      <c r="EE23" s="2303"/>
      <c r="EF23" s="2303"/>
      <c r="EG23" s="1413">
        <v>2013</v>
      </c>
      <c r="EH23" s="1413"/>
      <c r="EI23" s="1413"/>
      <c r="EJ23" s="1413"/>
      <c r="EK23" s="1414">
        <v>2014</v>
      </c>
      <c r="EL23" s="1414"/>
      <c r="EM23" s="1414"/>
      <c r="EN23" s="1414"/>
      <c r="EO23" s="1415">
        <v>2015</v>
      </c>
      <c r="EP23" s="1415"/>
      <c r="EQ23" s="1415"/>
      <c r="ER23" s="1337"/>
      <c r="ES23" s="1416">
        <v>2007</v>
      </c>
      <c r="ET23" s="1417">
        <v>2008</v>
      </c>
      <c r="EU23" s="1417">
        <v>2009</v>
      </c>
      <c r="EV23" s="1417">
        <v>2010</v>
      </c>
      <c r="EW23" s="1417">
        <v>2011</v>
      </c>
      <c r="EX23" s="1417">
        <v>2012</v>
      </c>
      <c r="EY23" s="1417">
        <v>2013</v>
      </c>
      <c r="EZ23" s="1417">
        <v>2014</v>
      </c>
      <c r="FA23" s="2304" t="s">
        <v>1101</v>
      </c>
      <c r="FB23" s="1337"/>
      <c r="FC23" s="2257" t="s">
        <v>1097</v>
      </c>
      <c r="FD23" s="2258"/>
      <c r="FE23" s="2258"/>
      <c r="FF23" s="2258"/>
      <c r="FG23" s="2258"/>
      <c r="FH23" s="2258"/>
      <c r="FI23" s="2258"/>
      <c r="FJ23" s="2258"/>
      <c r="FK23" s="2305"/>
      <c r="FL23" s="2282" t="s">
        <v>1102</v>
      </c>
      <c r="FM23" s="1406"/>
      <c r="FN23" s="2306" t="s">
        <v>1099</v>
      </c>
      <c r="FO23" s="2307"/>
      <c r="FP23" s="2307"/>
      <c r="FQ23" s="2307"/>
      <c r="FR23" s="2307"/>
      <c r="FS23" s="2307"/>
      <c r="FT23" s="2307"/>
      <c r="FU23" s="2307"/>
      <c r="FV23" s="2308"/>
      <c r="FW23" s="1419"/>
      <c r="FX23" s="2286" t="s">
        <v>1102</v>
      </c>
      <c r="FY23" s="1334"/>
      <c r="FZ23" s="1333"/>
      <c r="GA23" s="1343"/>
      <c r="GB23" s="1401"/>
      <c r="GC23" s="1334"/>
      <c r="GD23" s="1334"/>
      <c r="GE23" s="1344"/>
      <c r="GF23" s="1721"/>
      <c r="GG23" s="1721"/>
      <c r="GH23" s="1334"/>
      <c r="GI23" s="1334"/>
      <c r="GJ23" s="1334"/>
      <c r="GK23" s="1334"/>
      <c r="GL23" s="1334"/>
      <c r="GM23" s="1602"/>
      <c r="GN23" s="1334"/>
      <c r="GO23" s="1334"/>
      <c r="GP23" s="1334"/>
      <c r="GQ23" s="1334"/>
      <c r="GR23" s="1334"/>
      <c r="GS23" s="1334"/>
      <c r="GT23" s="1334"/>
      <c r="GU23" s="1334"/>
      <c r="GV23" s="1334"/>
      <c r="GW23" s="1334"/>
      <c r="GX23" s="1334"/>
      <c r="GY23" s="1334"/>
      <c r="GZ23" s="1334"/>
      <c r="HA23" s="1334"/>
      <c r="HB23" s="1334"/>
      <c r="HC23" s="1334"/>
      <c r="HD23" s="1334"/>
      <c r="HE23" s="1334"/>
      <c r="HF23" s="1334"/>
      <c r="HG23" s="1334"/>
      <c r="HH23" s="1334"/>
      <c r="HI23" s="1334"/>
      <c r="HJ23" s="1334"/>
      <c r="HK23" s="1334"/>
      <c r="HL23" s="1334"/>
      <c r="HM23" s="1334"/>
      <c r="HN23" s="1334"/>
      <c r="HO23" s="1334"/>
      <c r="HP23" s="1334"/>
      <c r="HQ23" s="1334"/>
      <c r="HR23" s="1334"/>
    </row>
    <row r="24" spans="1:226" s="1334" customFormat="1" ht="6.75" hidden="1" customHeight="1">
      <c r="A24" s="1333"/>
      <c r="C24" s="1420"/>
      <c r="D24" s="1363"/>
      <c r="E24" s="1351"/>
      <c r="F24" s="1351"/>
      <c r="G24" s="1351"/>
      <c r="H24" s="1351"/>
      <c r="I24" s="1351"/>
      <c r="J24" s="1351"/>
      <c r="K24" s="1351"/>
      <c r="L24" s="1351"/>
      <c r="M24" s="1351"/>
      <c r="N24" s="1351"/>
      <c r="O24" s="1351"/>
      <c r="P24" s="1364"/>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1"/>
      <c r="AR24" s="1351"/>
      <c r="AS24" s="1351"/>
      <c r="AT24" s="1351"/>
      <c r="AU24" s="1351"/>
      <c r="AV24" s="1351"/>
      <c r="AW24" s="1351"/>
      <c r="AX24" s="1351"/>
      <c r="AY24" s="1351"/>
      <c r="AZ24" s="1365"/>
      <c r="BA24" s="1351"/>
      <c r="BB24" s="1351"/>
      <c r="BC24" s="1351"/>
      <c r="BD24" s="1351"/>
      <c r="BE24" s="1351"/>
      <c r="BF24" s="1351"/>
      <c r="BG24" s="1351"/>
      <c r="BH24" s="1351"/>
      <c r="BI24" s="1351"/>
      <c r="BJ24" s="1351"/>
      <c r="BK24" s="1366"/>
      <c r="BL24" s="1365"/>
      <c r="BM24" s="1351"/>
      <c r="BN24" s="1351"/>
      <c r="BO24" s="1351"/>
      <c r="BP24" s="1351"/>
      <c r="BQ24" s="1351"/>
      <c r="BR24" s="1351"/>
      <c r="BS24" s="1351"/>
      <c r="BT24" s="1351"/>
      <c r="BU24" s="1351"/>
      <c r="BV24" s="1351"/>
      <c r="BW24" s="1366"/>
      <c r="BX24" s="1365"/>
      <c r="BY24" s="1351"/>
      <c r="BZ24" s="1351"/>
      <c r="CA24" s="1351"/>
      <c r="CB24" s="1351"/>
      <c r="CC24" s="1351"/>
      <c r="CD24" s="1351"/>
      <c r="CE24" s="1351"/>
      <c r="CF24" s="1351"/>
      <c r="CG24" s="1351"/>
      <c r="CH24" s="1351"/>
      <c r="CI24" s="1351"/>
      <c r="CJ24" s="1370"/>
      <c r="CK24" s="1371"/>
      <c r="CL24" s="1371"/>
      <c r="CM24" s="1371"/>
      <c r="CN24" s="1371"/>
      <c r="CO24" s="1371"/>
      <c r="CP24" s="1371"/>
      <c r="CQ24" s="1371"/>
      <c r="CR24" s="1371"/>
      <c r="CS24" s="1371"/>
      <c r="CT24" s="1371"/>
      <c r="CU24" s="1372"/>
      <c r="CV24" s="1373"/>
      <c r="CW24" s="1374"/>
      <c r="CX24" s="1374"/>
      <c r="CY24" s="1374"/>
      <c r="CZ24" s="1374"/>
      <c r="DA24" s="1374"/>
      <c r="DB24" s="1374"/>
      <c r="DC24" s="1374"/>
      <c r="DD24" s="1374"/>
      <c r="DE24" s="1386"/>
      <c r="DF24" s="1374"/>
      <c r="DG24" s="1374"/>
      <c r="DH24" s="1375"/>
      <c r="DI24" s="1351"/>
      <c r="DJ24" s="1351"/>
      <c r="DK24" s="1351"/>
      <c r="DL24" s="1351"/>
      <c r="DM24" s="1351"/>
      <c r="DN24" s="1351"/>
      <c r="DO24" s="1351"/>
      <c r="DP24" s="1351"/>
      <c r="DQ24" s="1351"/>
      <c r="DR24" s="1351"/>
      <c r="DS24" s="1351"/>
      <c r="DT24" s="1351"/>
      <c r="DU24" s="1351"/>
      <c r="DV24" s="1351"/>
      <c r="DW24" s="1351"/>
      <c r="DX24" s="1351"/>
      <c r="DY24" s="1376"/>
      <c r="DZ24" s="1376"/>
      <c r="EA24" s="1376"/>
      <c r="EB24" s="1376"/>
      <c r="EC24" s="1351"/>
      <c r="ED24" s="1351"/>
      <c r="EE24" s="1351"/>
      <c r="EF24" s="1351"/>
      <c r="EG24" s="1351"/>
      <c r="EH24" s="1351"/>
      <c r="EI24" s="1351"/>
      <c r="EJ24" s="1351"/>
      <c r="EK24" s="1388"/>
      <c r="EL24" s="1388"/>
      <c r="EM24" s="1388"/>
      <c r="EN24" s="1388"/>
      <c r="EO24" s="1377"/>
      <c r="EP24" s="1377"/>
      <c r="EQ24" s="1377"/>
      <c r="ER24" s="1351"/>
      <c r="ES24" s="1421"/>
      <c r="ET24" s="1422"/>
      <c r="EU24" s="1422"/>
      <c r="EV24" s="1422"/>
      <c r="EW24" s="1422"/>
      <c r="EX24" s="1422"/>
      <c r="EY24" s="1422"/>
      <c r="EZ24" s="1422"/>
      <c r="FA24" s="2304"/>
      <c r="FB24" s="1337"/>
      <c r="FC24" s="1349"/>
      <c r="FD24" s="1349"/>
      <c r="FE24" s="1349"/>
      <c r="FF24" s="1349"/>
      <c r="FG24" s="1349"/>
      <c r="FH24" s="1349"/>
      <c r="FI24" s="1349"/>
      <c r="FJ24" s="1349"/>
      <c r="FK24" s="1349"/>
      <c r="FL24" s="2283"/>
      <c r="FM24" s="1406"/>
      <c r="FN24" s="1351"/>
      <c r="FO24" s="1351"/>
      <c r="FP24" s="1351"/>
      <c r="FQ24" s="1351"/>
      <c r="FR24" s="1351"/>
      <c r="FS24" s="1351"/>
      <c r="FT24" s="1351"/>
      <c r="FU24" s="1351"/>
      <c r="FV24" s="1351"/>
      <c r="FW24" s="1419"/>
      <c r="FX24" s="2287"/>
      <c r="FY24" s="1362"/>
      <c r="FZ24" s="1333"/>
      <c r="GA24" s="1343"/>
      <c r="GB24" s="1401"/>
      <c r="GE24" s="1344"/>
      <c r="GF24" s="1721"/>
      <c r="GG24" s="1721"/>
    </row>
    <row r="25" spans="1:226" s="1346" customFormat="1" ht="21" hidden="1" customHeight="1">
      <c r="A25" s="1333"/>
      <c r="B25" s="1334"/>
      <c r="C25" s="1387" t="s">
        <v>99</v>
      </c>
      <c r="D25" s="1423" t="s">
        <v>38</v>
      </c>
      <c r="E25" s="1424" t="s">
        <v>39</v>
      </c>
      <c r="F25" s="1424" t="s">
        <v>40</v>
      </c>
      <c r="G25" s="1424" t="s">
        <v>41</v>
      </c>
      <c r="H25" s="1424" t="s">
        <v>42</v>
      </c>
      <c r="I25" s="1424" t="s">
        <v>43</v>
      </c>
      <c r="J25" s="1424" t="s">
        <v>44</v>
      </c>
      <c r="K25" s="1424" t="s">
        <v>45</v>
      </c>
      <c r="L25" s="1424" t="s">
        <v>46</v>
      </c>
      <c r="M25" s="1424" t="s">
        <v>47</v>
      </c>
      <c r="N25" s="1424" t="s">
        <v>48</v>
      </c>
      <c r="O25" s="1425" t="s">
        <v>49</v>
      </c>
      <c r="P25" s="1423" t="s">
        <v>38</v>
      </c>
      <c r="Q25" s="1424" t="s">
        <v>39</v>
      </c>
      <c r="R25" s="1424" t="s">
        <v>40</v>
      </c>
      <c r="S25" s="1424" t="s">
        <v>41</v>
      </c>
      <c r="T25" s="1424" t="s">
        <v>42</v>
      </c>
      <c r="U25" s="1424" t="s">
        <v>43</v>
      </c>
      <c r="V25" s="1424" t="s">
        <v>44</v>
      </c>
      <c r="W25" s="1424" t="s">
        <v>45</v>
      </c>
      <c r="X25" s="1424" t="s">
        <v>46</v>
      </c>
      <c r="Y25" s="1424" t="s">
        <v>47</v>
      </c>
      <c r="Z25" s="1424" t="s">
        <v>48</v>
      </c>
      <c r="AA25" s="1425" t="s">
        <v>49</v>
      </c>
      <c r="AB25" s="1426" t="s">
        <v>38</v>
      </c>
      <c r="AC25" s="1427" t="s">
        <v>39</v>
      </c>
      <c r="AD25" s="1427" t="s">
        <v>40</v>
      </c>
      <c r="AE25" s="1427" t="s">
        <v>41</v>
      </c>
      <c r="AF25" s="1427" t="s">
        <v>42</v>
      </c>
      <c r="AG25" s="1427" t="s">
        <v>43</v>
      </c>
      <c r="AH25" s="1427" t="s">
        <v>44</v>
      </c>
      <c r="AI25" s="1427" t="s">
        <v>45</v>
      </c>
      <c r="AJ25" s="1427" t="s">
        <v>46</v>
      </c>
      <c r="AK25" s="1427" t="s">
        <v>47</v>
      </c>
      <c r="AL25" s="1427" t="s">
        <v>48</v>
      </c>
      <c r="AM25" s="1427" t="s">
        <v>49</v>
      </c>
      <c r="AN25" s="1427" t="s">
        <v>38</v>
      </c>
      <c r="AO25" s="1427" t="s">
        <v>39</v>
      </c>
      <c r="AP25" s="1427" t="s">
        <v>40</v>
      </c>
      <c r="AQ25" s="1427" t="s">
        <v>41</v>
      </c>
      <c r="AR25" s="1427" t="s">
        <v>42</v>
      </c>
      <c r="AS25" s="1427" t="s">
        <v>42</v>
      </c>
      <c r="AT25" s="1427" t="s">
        <v>44</v>
      </c>
      <c r="AU25" s="1427" t="s">
        <v>45</v>
      </c>
      <c r="AV25" s="1427" t="s">
        <v>46</v>
      </c>
      <c r="AW25" s="1427" t="s">
        <v>47</v>
      </c>
      <c r="AX25" s="1427" t="s">
        <v>48</v>
      </c>
      <c r="AY25" s="1428" t="s">
        <v>49</v>
      </c>
      <c r="AZ25" s="1429" t="s">
        <v>38</v>
      </c>
      <c r="BA25" s="1430" t="s">
        <v>39</v>
      </c>
      <c r="BB25" s="1430" t="s">
        <v>40</v>
      </c>
      <c r="BC25" s="1430" t="s">
        <v>41</v>
      </c>
      <c r="BD25" s="1430" t="s">
        <v>42</v>
      </c>
      <c r="BE25" s="1430" t="s">
        <v>43</v>
      </c>
      <c r="BF25" s="1430" t="s">
        <v>44</v>
      </c>
      <c r="BG25" s="1430" t="s">
        <v>45</v>
      </c>
      <c r="BH25" s="1430" t="s">
        <v>46</v>
      </c>
      <c r="BI25" s="1430" t="s">
        <v>47</v>
      </c>
      <c r="BJ25" s="1430" t="s">
        <v>48</v>
      </c>
      <c r="BK25" s="1431" t="s">
        <v>49</v>
      </c>
      <c r="BL25" s="1432" t="s">
        <v>38</v>
      </c>
      <c r="BM25" s="1433" t="s">
        <v>39</v>
      </c>
      <c r="BN25" s="1433" t="s">
        <v>40</v>
      </c>
      <c r="BO25" s="1433" t="s">
        <v>41</v>
      </c>
      <c r="BP25" s="1433" t="s">
        <v>42</v>
      </c>
      <c r="BQ25" s="1433" t="s">
        <v>43</v>
      </c>
      <c r="BR25" s="1433" t="s">
        <v>44</v>
      </c>
      <c r="BS25" s="1433" t="s">
        <v>45</v>
      </c>
      <c r="BT25" s="1434" t="s">
        <v>46</v>
      </c>
      <c r="BU25" s="1434" t="s">
        <v>47</v>
      </c>
      <c r="BV25" s="1434" t="s">
        <v>48</v>
      </c>
      <c r="BW25" s="1578" t="s">
        <v>49</v>
      </c>
      <c r="BX25" s="1579" t="s">
        <v>38</v>
      </c>
      <c r="BY25" s="1436" t="s">
        <v>39</v>
      </c>
      <c r="BZ25" s="1436" t="s">
        <v>40</v>
      </c>
      <c r="CA25" s="1436" t="s">
        <v>41</v>
      </c>
      <c r="CB25" s="1436" t="s">
        <v>42</v>
      </c>
      <c r="CC25" s="1436" t="s">
        <v>43</v>
      </c>
      <c r="CD25" s="1436" t="s">
        <v>44</v>
      </c>
      <c r="CE25" s="1436" t="s">
        <v>45</v>
      </c>
      <c r="CF25" s="1436" t="s">
        <v>46</v>
      </c>
      <c r="CG25" s="1436" t="s">
        <v>47</v>
      </c>
      <c r="CH25" s="1436" t="s">
        <v>48</v>
      </c>
      <c r="CI25" s="1436" t="s">
        <v>49</v>
      </c>
      <c r="CJ25" s="1437" t="s">
        <v>38</v>
      </c>
      <c r="CK25" s="1427" t="s">
        <v>39</v>
      </c>
      <c r="CL25" s="1427" t="s">
        <v>40</v>
      </c>
      <c r="CM25" s="1427" t="s">
        <v>41</v>
      </c>
      <c r="CN25" s="1427" t="s">
        <v>42</v>
      </c>
      <c r="CO25" s="1427" t="s">
        <v>43</v>
      </c>
      <c r="CP25" s="1427" t="s">
        <v>44</v>
      </c>
      <c r="CQ25" s="1427" t="s">
        <v>45</v>
      </c>
      <c r="CR25" s="1427" t="s">
        <v>46</v>
      </c>
      <c r="CS25" s="1427" t="s">
        <v>47</v>
      </c>
      <c r="CT25" s="1427" t="s">
        <v>48</v>
      </c>
      <c r="CU25" s="1438" t="s">
        <v>49</v>
      </c>
      <c r="CV25" s="1436" t="s">
        <v>38</v>
      </c>
      <c r="CW25" s="1436" t="s">
        <v>39</v>
      </c>
      <c r="CX25" s="1436" t="s">
        <v>40</v>
      </c>
      <c r="CY25" s="1436" t="s">
        <v>41</v>
      </c>
      <c r="CZ25" s="1436" t="s">
        <v>42</v>
      </c>
      <c r="DA25" s="1436" t="s">
        <v>43</v>
      </c>
      <c r="DB25" s="1436" t="s">
        <v>44</v>
      </c>
      <c r="DC25" s="1436" t="s">
        <v>45</v>
      </c>
      <c r="DD25" s="1436" t="s">
        <v>46</v>
      </c>
      <c r="DE25" s="1436" t="s">
        <v>47</v>
      </c>
      <c r="DF25" s="1436"/>
      <c r="DG25" s="1436"/>
      <c r="DH25" s="1337"/>
      <c r="DI25" s="1439" t="s">
        <v>258</v>
      </c>
      <c r="DJ25" s="1440" t="s">
        <v>1103</v>
      </c>
      <c r="DK25" s="1440" t="s">
        <v>1104</v>
      </c>
      <c r="DL25" s="1441" t="s">
        <v>1105</v>
      </c>
      <c r="DM25" s="1439" t="s">
        <v>258</v>
      </c>
      <c r="DN25" s="1440" t="s">
        <v>1103</v>
      </c>
      <c r="DO25" s="1440" t="s">
        <v>1104</v>
      </c>
      <c r="DP25" s="1441" t="s">
        <v>1105</v>
      </c>
      <c r="DQ25" s="1442" t="s">
        <v>258</v>
      </c>
      <c r="DR25" s="1443" t="s">
        <v>1103</v>
      </c>
      <c r="DS25" s="1443" t="s">
        <v>1106</v>
      </c>
      <c r="DT25" s="1443" t="s">
        <v>1107</v>
      </c>
      <c r="DU25" s="1444" t="s">
        <v>258</v>
      </c>
      <c r="DV25" s="1445" t="s">
        <v>1108</v>
      </c>
      <c r="DW25" s="1445" t="s">
        <v>1109</v>
      </c>
      <c r="DX25" s="1446" t="s">
        <v>1105</v>
      </c>
      <c r="DY25" s="1447" t="s">
        <v>258</v>
      </c>
      <c r="DZ25" s="1448" t="s">
        <v>1103</v>
      </c>
      <c r="EA25" s="1448" t="s">
        <v>1106</v>
      </c>
      <c r="EB25" s="1449" t="s">
        <v>1107</v>
      </c>
      <c r="EC25" s="1450" t="s">
        <v>258</v>
      </c>
      <c r="ED25" s="1450" t="s">
        <v>1103</v>
      </c>
      <c r="EE25" s="1450" t="s">
        <v>1106</v>
      </c>
      <c r="EF25" s="1450" t="s">
        <v>1107</v>
      </c>
      <c r="EG25" s="1450" t="s">
        <v>258</v>
      </c>
      <c r="EH25" s="1450" t="s">
        <v>1103</v>
      </c>
      <c r="EI25" s="1450" t="s">
        <v>1106</v>
      </c>
      <c r="EJ25" s="1450" t="s">
        <v>1107</v>
      </c>
      <c r="EK25" s="1450" t="s">
        <v>258</v>
      </c>
      <c r="EL25" s="1450" t="s">
        <v>1103</v>
      </c>
      <c r="EM25" s="1450" t="s">
        <v>1106</v>
      </c>
      <c r="EN25" s="1450" t="s">
        <v>1107</v>
      </c>
      <c r="EO25" s="1450" t="s">
        <v>258</v>
      </c>
      <c r="EP25" s="1450" t="s">
        <v>1103</v>
      </c>
      <c r="EQ25" s="1450" t="s">
        <v>1106</v>
      </c>
      <c r="ER25" s="1337"/>
      <c r="ES25" s="1451" t="s">
        <v>50</v>
      </c>
      <c r="ET25" s="1451" t="s">
        <v>50</v>
      </c>
      <c r="EU25" s="1451" t="s">
        <v>50</v>
      </c>
      <c r="EV25" s="1451" t="s">
        <v>50</v>
      </c>
      <c r="EW25" s="1451" t="s">
        <v>50</v>
      </c>
      <c r="EX25" s="1451" t="s">
        <v>50</v>
      </c>
      <c r="EY25" s="1451" t="s">
        <v>50</v>
      </c>
      <c r="EZ25" s="1451" t="s">
        <v>50</v>
      </c>
      <c r="FA25" s="2304"/>
      <c r="FB25" s="1337"/>
      <c r="FC25" s="1452">
        <v>2007</v>
      </c>
      <c r="FD25" s="1452">
        <v>2008</v>
      </c>
      <c r="FE25" s="1453">
        <v>2009</v>
      </c>
      <c r="FF25" s="1453">
        <v>2010</v>
      </c>
      <c r="FG25" s="1453">
        <v>2011</v>
      </c>
      <c r="FH25" s="1453">
        <v>2012</v>
      </c>
      <c r="FI25" s="1453">
        <v>2013</v>
      </c>
      <c r="FJ25" s="1453">
        <v>2014</v>
      </c>
      <c r="FK25" s="1453">
        <v>2015</v>
      </c>
      <c r="FL25" s="2283" t="s">
        <v>1110</v>
      </c>
      <c r="FM25" s="1406"/>
      <c r="FN25" s="1454">
        <v>2007</v>
      </c>
      <c r="FO25" s="1454">
        <v>2008</v>
      </c>
      <c r="FP25" s="1455">
        <v>2009</v>
      </c>
      <c r="FQ25" s="1455">
        <v>2010</v>
      </c>
      <c r="FR25" s="1455">
        <v>2011</v>
      </c>
      <c r="FS25" s="1455" t="s">
        <v>1130</v>
      </c>
      <c r="FT25" s="1455">
        <v>2013</v>
      </c>
      <c r="FU25" s="1455">
        <v>2014</v>
      </c>
      <c r="FV25" s="1455">
        <v>2015</v>
      </c>
      <c r="FW25" s="1419"/>
      <c r="FX25" s="2287" t="s">
        <v>1110</v>
      </c>
      <c r="FY25" s="1362"/>
      <c r="FZ25" s="1333"/>
      <c r="GA25" s="1343"/>
      <c r="GB25" s="1401"/>
      <c r="GC25" s="1334"/>
      <c r="GD25" s="1334"/>
      <c r="GE25" s="1344"/>
      <c r="GF25" s="1721"/>
      <c r="GG25" s="1721"/>
      <c r="GH25" s="1334"/>
      <c r="GI25" s="1334"/>
      <c r="GJ25" s="1334"/>
      <c r="GK25" s="1334"/>
      <c r="GL25" s="1334"/>
      <c r="GM25" s="1334"/>
      <c r="GN25" s="1334"/>
      <c r="GO25" s="1334"/>
      <c r="GP25" s="1334"/>
      <c r="GQ25" s="1334"/>
      <c r="GR25" s="1334"/>
      <c r="GS25" s="1334"/>
      <c r="GT25" s="1334"/>
      <c r="GU25" s="1334"/>
      <c r="GV25" s="1334"/>
      <c r="GW25" s="1334"/>
      <c r="GX25" s="1334"/>
      <c r="GY25" s="1334"/>
      <c r="GZ25" s="1334"/>
      <c r="HA25" s="1334"/>
      <c r="HB25" s="1334"/>
      <c r="HC25" s="1334"/>
      <c r="HD25" s="1334"/>
      <c r="HE25" s="1334"/>
      <c r="HF25" s="1334"/>
      <c r="HG25" s="1334"/>
      <c r="HH25" s="1334"/>
      <c r="HI25" s="1334"/>
      <c r="HJ25" s="1334"/>
      <c r="HK25" s="1334"/>
      <c r="HL25" s="1334"/>
      <c r="HM25" s="1334"/>
      <c r="HN25" s="1334"/>
      <c r="HO25" s="1334"/>
      <c r="HP25" s="1334"/>
      <c r="HQ25" s="1334"/>
      <c r="HR25" s="1334"/>
    </row>
    <row r="26" spans="1:226" s="1514" customFormat="1" ht="21.95" hidden="1" customHeight="1">
      <c r="A26" s="1456"/>
      <c r="B26" s="1420"/>
      <c r="C26" s="1457" t="s">
        <v>1118</v>
      </c>
      <c r="D26" s="1458">
        <v>1565</v>
      </c>
      <c r="E26" s="1459">
        <v>1721</v>
      </c>
      <c r="F26" s="1459">
        <v>1539</v>
      </c>
      <c r="G26" s="1459">
        <v>1325</v>
      </c>
      <c r="H26" s="1459">
        <v>1418</v>
      </c>
      <c r="I26" s="1459">
        <v>3883</v>
      </c>
      <c r="J26" s="1459">
        <v>3794</v>
      </c>
      <c r="K26" s="1459">
        <v>2750</v>
      </c>
      <c r="L26" s="1459">
        <v>1321</v>
      </c>
      <c r="M26" s="1459">
        <v>1108</v>
      </c>
      <c r="N26" s="1459">
        <v>1678</v>
      </c>
      <c r="O26" s="1460">
        <v>2874</v>
      </c>
      <c r="P26" s="1461">
        <v>1866</v>
      </c>
      <c r="Q26" s="1462">
        <v>2065</v>
      </c>
      <c r="R26" s="1462">
        <v>1833</v>
      </c>
      <c r="S26" s="1462">
        <v>1141</v>
      </c>
      <c r="T26" s="1462">
        <v>1459</v>
      </c>
      <c r="U26" s="1462">
        <v>3630</v>
      </c>
      <c r="V26" s="1462">
        <v>3424</v>
      </c>
      <c r="W26" s="1462">
        <v>2608</v>
      </c>
      <c r="X26" s="1462">
        <v>1078</v>
      </c>
      <c r="Y26" s="1462">
        <v>998</v>
      </c>
      <c r="Z26" s="1462">
        <v>1285</v>
      </c>
      <c r="AA26" s="1463">
        <v>2690</v>
      </c>
      <c r="AB26" s="1464">
        <v>1709</v>
      </c>
      <c r="AC26" s="1465">
        <v>1790</v>
      </c>
      <c r="AD26" s="1465">
        <v>1351</v>
      </c>
      <c r="AE26" s="1465">
        <v>1578</v>
      </c>
      <c r="AF26" s="1465">
        <v>1519</v>
      </c>
      <c r="AG26" s="1465">
        <v>4093</v>
      </c>
      <c r="AH26" s="1465">
        <v>3431</v>
      </c>
      <c r="AI26" s="1465">
        <v>2565</v>
      </c>
      <c r="AJ26" s="1465">
        <v>1351</v>
      </c>
      <c r="AK26" s="1465">
        <v>1261</v>
      </c>
      <c r="AL26" s="1465">
        <v>1426</v>
      </c>
      <c r="AM26" s="1465">
        <v>3049</v>
      </c>
      <c r="AN26" s="1466">
        <v>1728</v>
      </c>
      <c r="AO26" s="1466">
        <v>1719</v>
      </c>
      <c r="AP26" s="1466">
        <v>1658</v>
      </c>
      <c r="AQ26" s="1466">
        <v>1152</v>
      </c>
      <c r="AR26" s="1466">
        <v>1509</v>
      </c>
      <c r="AS26" s="1466">
        <v>3868</v>
      </c>
      <c r="AT26" s="1466">
        <v>3524</v>
      </c>
      <c r="AU26" s="1466">
        <v>2752</v>
      </c>
      <c r="AV26" s="1466">
        <v>1492</v>
      </c>
      <c r="AW26" s="1466">
        <v>1192</v>
      </c>
      <c r="AX26" s="1466">
        <v>1435.7276847211963</v>
      </c>
      <c r="AY26" s="1467">
        <v>3158</v>
      </c>
      <c r="AZ26" s="1468">
        <v>1761</v>
      </c>
      <c r="BA26" s="1469">
        <v>1584</v>
      </c>
      <c r="BB26" s="1469">
        <v>1347</v>
      </c>
      <c r="BC26" s="1469">
        <v>1414</v>
      </c>
      <c r="BD26" s="1469">
        <v>1256</v>
      </c>
      <c r="BE26" s="1469">
        <v>3861</v>
      </c>
      <c r="BF26" s="1469">
        <v>3357</v>
      </c>
      <c r="BG26" s="1469">
        <v>2543</v>
      </c>
      <c r="BH26" s="1469">
        <v>1301</v>
      </c>
      <c r="BI26" s="1469">
        <v>1186</v>
      </c>
      <c r="BJ26" s="1469">
        <v>1312</v>
      </c>
      <c r="BK26" s="1470">
        <v>3224</v>
      </c>
      <c r="BL26" s="1471">
        <v>1841</v>
      </c>
      <c r="BM26" s="1472">
        <v>1508</v>
      </c>
      <c r="BN26" s="1472">
        <v>1407</v>
      </c>
      <c r="BO26" s="1472">
        <v>1220</v>
      </c>
      <c r="BP26" s="1472">
        <v>1222</v>
      </c>
      <c r="BQ26" s="1472">
        <v>4012</v>
      </c>
      <c r="BR26" s="1472">
        <v>3739</v>
      </c>
      <c r="BS26" s="1472">
        <v>2319</v>
      </c>
      <c r="BT26" s="1473">
        <v>1284</v>
      </c>
      <c r="BU26" s="1473">
        <v>1177</v>
      </c>
      <c r="BV26" s="1473">
        <v>1409</v>
      </c>
      <c r="BW26" s="1580">
        <v>4025</v>
      </c>
      <c r="BX26" s="1581">
        <v>1725</v>
      </c>
      <c r="BY26" s="1476">
        <v>1774</v>
      </c>
      <c r="BZ26" s="1476">
        <v>1869</v>
      </c>
      <c r="CA26" s="1476">
        <v>1391</v>
      </c>
      <c r="CB26" s="1476">
        <v>1690</v>
      </c>
      <c r="CC26" s="1476">
        <v>4649</v>
      </c>
      <c r="CD26" s="1476">
        <v>4074</v>
      </c>
      <c r="CE26" s="1476">
        <v>2913</v>
      </c>
      <c r="CF26" s="1476">
        <v>1754</v>
      </c>
      <c r="CG26" s="1476">
        <v>1875</v>
      </c>
      <c r="CH26" s="1476">
        <v>2162</v>
      </c>
      <c r="CI26" s="1477">
        <v>3979</v>
      </c>
      <c r="CJ26" s="1478">
        <v>1923</v>
      </c>
      <c r="CK26" s="1479">
        <v>2361</v>
      </c>
      <c r="CL26" s="1479">
        <v>1769</v>
      </c>
      <c r="CM26" s="1479">
        <v>1968</v>
      </c>
      <c r="CN26" s="1479">
        <v>1715</v>
      </c>
      <c r="CO26" s="1479">
        <v>3327</v>
      </c>
      <c r="CP26" s="1479">
        <v>4297</v>
      </c>
      <c r="CQ26" s="1479">
        <v>2741</v>
      </c>
      <c r="CR26" s="1479">
        <v>1573</v>
      </c>
      <c r="CS26" s="1479">
        <v>1642</v>
      </c>
      <c r="CT26" s="1479">
        <v>1839</v>
      </c>
      <c r="CU26" s="1480">
        <v>4733</v>
      </c>
      <c r="CV26" s="1603">
        <v>1954</v>
      </c>
      <c r="CW26" s="1479">
        <v>2036</v>
      </c>
      <c r="CX26" s="1604">
        <v>1880</v>
      </c>
      <c r="CY26" s="1604">
        <v>1604</v>
      </c>
      <c r="CZ26" s="1604">
        <v>1687</v>
      </c>
      <c r="DA26" s="1604">
        <v>4518</v>
      </c>
      <c r="DB26" s="1604">
        <v>4779</v>
      </c>
      <c r="DC26" s="1604">
        <v>2759</v>
      </c>
      <c r="DD26" s="1482">
        <v>1535</v>
      </c>
      <c r="DE26" s="1482">
        <v>1558</v>
      </c>
      <c r="DF26" s="1469"/>
      <c r="DG26" s="1469"/>
      <c r="DH26" s="1337"/>
      <c r="DI26" s="1483">
        <v>4825</v>
      </c>
      <c r="DJ26" s="1484">
        <v>6626</v>
      </c>
      <c r="DK26" s="1484">
        <v>7865</v>
      </c>
      <c r="DL26" s="1485">
        <v>5660</v>
      </c>
      <c r="DM26" s="1486">
        <v>5764</v>
      </c>
      <c r="DN26" s="1487">
        <v>6230</v>
      </c>
      <c r="DO26" s="1487">
        <v>7110</v>
      </c>
      <c r="DP26" s="1488">
        <v>4973</v>
      </c>
      <c r="DQ26" s="1489">
        <v>4850</v>
      </c>
      <c r="DR26" s="1490">
        <v>7190</v>
      </c>
      <c r="DS26" s="1491">
        <v>7347</v>
      </c>
      <c r="DT26" s="1491">
        <v>5736</v>
      </c>
      <c r="DU26" s="1492">
        <v>5105</v>
      </c>
      <c r="DV26" s="1493">
        <v>6529</v>
      </c>
      <c r="DW26" s="1493">
        <v>7768</v>
      </c>
      <c r="DX26" s="1494">
        <v>5785.7276847211961</v>
      </c>
      <c r="DY26" s="1495">
        <v>4692</v>
      </c>
      <c r="DZ26" s="1496">
        <v>6531</v>
      </c>
      <c r="EA26" s="1496">
        <v>7201</v>
      </c>
      <c r="EB26" s="1497">
        <v>5722</v>
      </c>
      <c r="EC26" s="1493">
        <v>4756</v>
      </c>
      <c r="ED26" s="1493">
        <v>6454</v>
      </c>
      <c r="EE26" s="1493">
        <v>7342</v>
      </c>
      <c r="EF26" s="1493">
        <v>6611</v>
      </c>
      <c r="EG26" s="1498">
        <v>5368</v>
      </c>
      <c r="EH26" s="1498">
        <v>7730</v>
      </c>
      <c r="EI26" s="1498">
        <v>8741</v>
      </c>
      <c r="EJ26" s="1498">
        <v>8016</v>
      </c>
      <c r="EK26" s="1499">
        <v>6053</v>
      </c>
      <c r="EL26" s="1499">
        <v>7010</v>
      </c>
      <c r="EM26" s="1499">
        <v>8680</v>
      </c>
      <c r="EN26" s="1499">
        <v>8214</v>
      </c>
      <c r="EO26" s="1500">
        <v>5870</v>
      </c>
      <c r="EP26" s="1500">
        <v>4849</v>
      </c>
      <c r="EQ26" s="1500">
        <v>9096</v>
      </c>
      <c r="ER26" s="1337"/>
      <c r="ES26" s="1501">
        <v>24976</v>
      </c>
      <c r="ET26" s="1502">
        <v>24077</v>
      </c>
      <c r="EU26" s="1502">
        <v>25123</v>
      </c>
      <c r="EV26" s="1502">
        <v>25187.727684721198</v>
      </c>
      <c r="EW26" s="1502">
        <v>24146</v>
      </c>
      <c r="EX26" s="1502">
        <v>25163</v>
      </c>
      <c r="EY26" s="1502">
        <v>29855</v>
      </c>
      <c r="EZ26" s="1502">
        <v>29888</v>
      </c>
      <c r="FA26" s="1503">
        <v>30882</v>
      </c>
      <c r="FB26" s="1337"/>
      <c r="FC26" s="1504">
        <v>20424</v>
      </c>
      <c r="FD26" s="1504">
        <v>20102</v>
      </c>
      <c r="FE26" s="1504">
        <v>20648</v>
      </c>
      <c r="FF26" s="1504">
        <v>20594</v>
      </c>
      <c r="FG26" s="1504">
        <v>19610</v>
      </c>
      <c r="FH26" s="1504">
        <v>19729</v>
      </c>
      <c r="FI26" s="1504">
        <v>23714</v>
      </c>
      <c r="FJ26" s="1504">
        <v>23316</v>
      </c>
      <c r="FK26" s="1504">
        <v>24310</v>
      </c>
      <c r="FL26" s="1505">
        <v>21383</v>
      </c>
      <c r="FM26" s="1406"/>
      <c r="FN26" s="1506">
        <v>1108</v>
      </c>
      <c r="FO26" s="1506">
        <v>998</v>
      </c>
      <c r="FP26" s="1506">
        <v>1261</v>
      </c>
      <c r="FQ26" s="1506">
        <v>1192</v>
      </c>
      <c r="FR26" s="1506">
        <v>1186</v>
      </c>
      <c r="FS26" s="1506">
        <v>1177</v>
      </c>
      <c r="FT26" s="1506">
        <v>1875</v>
      </c>
      <c r="FU26" s="1506">
        <v>1642</v>
      </c>
      <c r="FV26" s="1506">
        <v>1558</v>
      </c>
      <c r="FW26" s="1507"/>
      <c r="FX26" s="1508">
        <v>1333</v>
      </c>
      <c r="FY26" s="1420"/>
      <c r="FZ26" s="1456"/>
      <c r="GA26" s="1343">
        <v>4.87726017857587E-2</v>
      </c>
      <c r="GB26" s="1401">
        <v>1994.7994130375309</v>
      </c>
      <c r="GC26" s="1420"/>
      <c r="GD26" s="1420"/>
      <c r="GE26" s="1512">
        <v>-5.1157125456760042</v>
      </c>
      <c r="GF26" s="1722"/>
      <c r="GG26" s="1722"/>
      <c r="GH26" s="1420"/>
      <c r="GI26" s="1420"/>
      <c r="GJ26" s="1420"/>
      <c r="GK26" s="1420"/>
      <c r="GL26" s="1420"/>
      <c r="GM26" s="1420"/>
      <c r="GN26" s="1420"/>
      <c r="GO26" s="1420"/>
      <c r="GP26" s="1420"/>
      <c r="GQ26" s="1420"/>
      <c r="GR26" s="1420"/>
      <c r="GS26" s="1420"/>
      <c r="GT26" s="1420"/>
      <c r="GU26" s="1420"/>
      <c r="GV26" s="1420"/>
      <c r="GW26" s="1420"/>
      <c r="GX26" s="1420"/>
      <c r="GY26" s="1420"/>
      <c r="GZ26" s="1420"/>
      <c r="HA26" s="1420"/>
      <c r="HB26" s="1420"/>
      <c r="HC26" s="1420"/>
      <c r="HD26" s="1420"/>
      <c r="HE26" s="1420"/>
      <c r="HF26" s="1420"/>
      <c r="HG26" s="1420"/>
      <c r="HH26" s="1420"/>
      <c r="HI26" s="1420"/>
      <c r="HJ26" s="1420"/>
      <c r="HK26" s="1420"/>
      <c r="HL26" s="1420"/>
      <c r="HM26" s="1420"/>
      <c r="HN26" s="1420"/>
      <c r="HO26" s="1420"/>
      <c r="HP26" s="1420"/>
      <c r="HQ26" s="1420"/>
      <c r="HR26" s="1420"/>
    </row>
    <row r="27" spans="1:226" s="1514" customFormat="1" ht="21.95" hidden="1" customHeight="1">
      <c r="A27" s="1456"/>
      <c r="B27" s="1420"/>
      <c r="C27" s="1457" t="s">
        <v>1119</v>
      </c>
      <c r="D27" s="1458">
        <v>1528</v>
      </c>
      <c r="E27" s="1459">
        <v>1587</v>
      </c>
      <c r="F27" s="1459">
        <v>2902</v>
      </c>
      <c r="G27" s="1459">
        <v>1524</v>
      </c>
      <c r="H27" s="1459">
        <v>1554</v>
      </c>
      <c r="I27" s="1459">
        <v>6026</v>
      </c>
      <c r="J27" s="1459">
        <v>7783</v>
      </c>
      <c r="K27" s="1459">
        <v>4787</v>
      </c>
      <c r="L27" s="1459">
        <v>1358</v>
      </c>
      <c r="M27" s="1459">
        <v>1041</v>
      </c>
      <c r="N27" s="1459">
        <v>1259</v>
      </c>
      <c r="O27" s="1460">
        <v>3214</v>
      </c>
      <c r="P27" s="1461">
        <v>2076</v>
      </c>
      <c r="Q27" s="1462">
        <v>1868</v>
      </c>
      <c r="R27" s="1462">
        <v>3027</v>
      </c>
      <c r="S27" s="1462">
        <v>1248</v>
      </c>
      <c r="T27" s="1462">
        <v>2073</v>
      </c>
      <c r="U27" s="1462">
        <v>6828</v>
      </c>
      <c r="V27" s="1462">
        <v>7870</v>
      </c>
      <c r="W27" s="1462">
        <v>4478</v>
      </c>
      <c r="X27" s="1462">
        <v>1749</v>
      </c>
      <c r="Y27" s="1462">
        <v>1418</v>
      </c>
      <c r="Z27" s="1462">
        <v>1491</v>
      </c>
      <c r="AA27" s="1463">
        <v>3339</v>
      </c>
      <c r="AB27" s="1464">
        <v>1960</v>
      </c>
      <c r="AC27" s="1465">
        <v>1658</v>
      </c>
      <c r="AD27" s="1465">
        <v>2173</v>
      </c>
      <c r="AE27" s="1465">
        <v>2208</v>
      </c>
      <c r="AF27" s="1465">
        <v>1820</v>
      </c>
      <c r="AG27" s="1465">
        <v>6683</v>
      </c>
      <c r="AH27" s="1465">
        <v>7331</v>
      </c>
      <c r="AI27" s="1465">
        <v>4482</v>
      </c>
      <c r="AJ27" s="1465">
        <v>1557</v>
      </c>
      <c r="AK27" s="1465">
        <v>1332</v>
      </c>
      <c r="AL27" s="1465">
        <v>1514</v>
      </c>
      <c r="AM27" s="1465">
        <v>4252</v>
      </c>
      <c r="AN27" s="1466">
        <v>2030</v>
      </c>
      <c r="AO27" s="1466">
        <v>1908</v>
      </c>
      <c r="AP27" s="1466">
        <v>2629</v>
      </c>
      <c r="AQ27" s="1466">
        <v>1597</v>
      </c>
      <c r="AR27" s="1466">
        <v>2041</v>
      </c>
      <c r="AS27" s="1466">
        <v>6790</v>
      </c>
      <c r="AT27" s="1466">
        <v>7876</v>
      </c>
      <c r="AU27" s="1466">
        <v>4198</v>
      </c>
      <c r="AV27" s="1466">
        <v>1670</v>
      </c>
      <c r="AW27" s="1466">
        <v>1318</v>
      </c>
      <c r="AX27" s="1466">
        <v>1629.2918205594042</v>
      </c>
      <c r="AY27" s="1467">
        <v>3799</v>
      </c>
      <c r="AZ27" s="1468">
        <v>2783</v>
      </c>
      <c r="BA27" s="1469">
        <v>1683</v>
      </c>
      <c r="BB27" s="1469">
        <v>2879</v>
      </c>
      <c r="BC27" s="1469">
        <v>1808</v>
      </c>
      <c r="BD27" s="1469">
        <v>2004</v>
      </c>
      <c r="BE27" s="1469">
        <v>6703</v>
      </c>
      <c r="BF27" s="1469">
        <v>7356</v>
      </c>
      <c r="BG27" s="1469">
        <v>4318</v>
      </c>
      <c r="BH27" s="1469">
        <v>1435</v>
      </c>
      <c r="BI27" s="1469">
        <v>1222</v>
      </c>
      <c r="BJ27" s="1469">
        <v>1167</v>
      </c>
      <c r="BK27" s="1470">
        <v>4069</v>
      </c>
      <c r="BL27" s="1471">
        <v>2396</v>
      </c>
      <c r="BM27" s="1472">
        <v>1732</v>
      </c>
      <c r="BN27" s="1472">
        <v>2771</v>
      </c>
      <c r="BO27" s="1472">
        <v>1797</v>
      </c>
      <c r="BP27" s="1472">
        <v>1826</v>
      </c>
      <c r="BQ27" s="1472">
        <v>6893</v>
      </c>
      <c r="BR27" s="1472">
        <v>7817</v>
      </c>
      <c r="BS27" s="1472">
        <v>3914</v>
      </c>
      <c r="BT27" s="1473">
        <v>1582</v>
      </c>
      <c r="BU27" s="1473">
        <v>1272</v>
      </c>
      <c r="BV27" s="1473">
        <v>1619</v>
      </c>
      <c r="BW27" s="1580">
        <v>5012</v>
      </c>
      <c r="BX27" s="1581">
        <v>3171</v>
      </c>
      <c r="BY27" s="1476">
        <v>2104</v>
      </c>
      <c r="BZ27" s="1476">
        <v>3880</v>
      </c>
      <c r="CA27" s="1476">
        <v>2048</v>
      </c>
      <c r="CB27" s="1476">
        <v>2223</v>
      </c>
      <c r="CC27" s="1476">
        <v>7760</v>
      </c>
      <c r="CD27" s="1476">
        <v>8716</v>
      </c>
      <c r="CE27" s="1476">
        <v>4686</v>
      </c>
      <c r="CF27" s="1476">
        <v>1998</v>
      </c>
      <c r="CG27" s="1476">
        <v>1764</v>
      </c>
      <c r="CH27" s="1476">
        <v>1902</v>
      </c>
      <c r="CI27" s="1477">
        <v>5447</v>
      </c>
      <c r="CJ27" s="1478">
        <v>2725</v>
      </c>
      <c r="CK27" s="1479">
        <v>2889</v>
      </c>
      <c r="CL27" s="1479">
        <v>3500</v>
      </c>
      <c r="CM27" s="1479">
        <v>2928</v>
      </c>
      <c r="CN27" s="1479">
        <v>2487</v>
      </c>
      <c r="CO27" s="1479">
        <v>7111</v>
      </c>
      <c r="CP27" s="1479">
        <v>9382</v>
      </c>
      <c r="CQ27" s="1479">
        <v>4722</v>
      </c>
      <c r="CR27" s="1479">
        <v>1945</v>
      </c>
      <c r="CS27" s="1479">
        <v>1782</v>
      </c>
      <c r="CT27" s="1479">
        <v>1725</v>
      </c>
      <c r="CU27" s="1480">
        <v>6253</v>
      </c>
      <c r="CV27" s="1603">
        <v>3675</v>
      </c>
      <c r="CW27" s="1479">
        <v>2568</v>
      </c>
      <c r="CX27" s="1604">
        <v>4318</v>
      </c>
      <c r="CY27" s="1604">
        <v>2501</v>
      </c>
      <c r="CZ27" s="1604">
        <v>2876</v>
      </c>
      <c r="DA27" s="1604">
        <v>9163</v>
      </c>
      <c r="DB27" s="1604">
        <v>10705</v>
      </c>
      <c r="DC27" s="1604">
        <v>4874</v>
      </c>
      <c r="DD27" s="1482">
        <v>1753</v>
      </c>
      <c r="DE27" s="1482">
        <v>1648</v>
      </c>
      <c r="DF27" s="1469"/>
      <c r="DG27" s="1469"/>
      <c r="DH27" s="1337"/>
      <c r="DI27" s="1483">
        <v>6017</v>
      </c>
      <c r="DJ27" s="1484">
        <v>9104</v>
      </c>
      <c r="DK27" s="1484">
        <v>13928</v>
      </c>
      <c r="DL27" s="1485">
        <v>5514</v>
      </c>
      <c r="DM27" s="1486">
        <v>6971</v>
      </c>
      <c r="DN27" s="1487">
        <v>10149</v>
      </c>
      <c r="DO27" s="1487">
        <v>14097</v>
      </c>
      <c r="DP27" s="1488">
        <v>6248</v>
      </c>
      <c r="DQ27" s="1489">
        <v>5791</v>
      </c>
      <c r="DR27" s="1490">
        <v>10711</v>
      </c>
      <c r="DS27" s="1491">
        <v>13370</v>
      </c>
      <c r="DT27" s="1491">
        <v>7098</v>
      </c>
      <c r="DU27" s="1492">
        <v>6567</v>
      </c>
      <c r="DV27" s="1493">
        <v>10428</v>
      </c>
      <c r="DW27" s="1493">
        <v>13744</v>
      </c>
      <c r="DX27" s="1494">
        <v>6746.2918205594042</v>
      </c>
      <c r="DY27" s="1495">
        <v>7345</v>
      </c>
      <c r="DZ27" s="1496">
        <v>10515</v>
      </c>
      <c r="EA27" s="1496">
        <v>13109</v>
      </c>
      <c r="EB27" s="1497">
        <v>6458</v>
      </c>
      <c r="EC27" s="1493">
        <v>6899</v>
      </c>
      <c r="ED27" s="1493">
        <v>10516</v>
      </c>
      <c r="EE27" s="1493">
        <v>13313</v>
      </c>
      <c r="EF27" s="1493">
        <v>7903</v>
      </c>
      <c r="EG27" s="1498">
        <v>9155</v>
      </c>
      <c r="EH27" s="1498">
        <v>12031</v>
      </c>
      <c r="EI27" s="1498">
        <v>15400</v>
      </c>
      <c r="EJ27" s="1498">
        <v>9113</v>
      </c>
      <c r="EK27" s="1499">
        <v>9114</v>
      </c>
      <c r="EL27" s="1499">
        <v>12526</v>
      </c>
      <c r="EM27" s="1499">
        <v>15886</v>
      </c>
      <c r="EN27" s="1499">
        <v>9760</v>
      </c>
      <c r="EO27" s="1500">
        <v>10561</v>
      </c>
      <c r="EP27" s="1500">
        <v>7025</v>
      </c>
      <c r="EQ27" s="1500">
        <v>17227</v>
      </c>
      <c r="ER27" s="1337"/>
      <c r="ES27" s="1501">
        <v>34563</v>
      </c>
      <c r="ET27" s="1502">
        <v>37465</v>
      </c>
      <c r="EU27" s="1502">
        <v>36970</v>
      </c>
      <c r="EV27" s="1502">
        <v>37485.291820559403</v>
      </c>
      <c r="EW27" s="1502">
        <v>37427</v>
      </c>
      <c r="EX27" s="1502">
        <v>38631</v>
      </c>
      <c r="EY27" s="1502">
        <v>45699</v>
      </c>
      <c r="EZ27" s="1502">
        <v>47449</v>
      </c>
      <c r="FA27" s="1503">
        <v>52059</v>
      </c>
      <c r="FB27" s="1337"/>
      <c r="FC27" s="1504">
        <v>30090</v>
      </c>
      <c r="FD27" s="1504">
        <v>32635</v>
      </c>
      <c r="FE27" s="1504">
        <v>31204</v>
      </c>
      <c r="FF27" s="1504">
        <v>32057</v>
      </c>
      <c r="FG27" s="1504">
        <v>32191</v>
      </c>
      <c r="FH27" s="1504">
        <v>32000</v>
      </c>
      <c r="FI27" s="1504">
        <v>38350</v>
      </c>
      <c r="FJ27" s="1504">
        <v>39471</v>
      </c>
      <c r="FK27" s="1504">
        <v>44081</v>
      </c>
      <c r="FL27" s="1505">
        <v>34675.444444444445</v>
      </c>
      <c r="FM27" s="1406"/>
      <c r="FN27" s="1506">
        <v>1041</v>
      </c>
      <c r="FO27" s="1506">
        <v>1418</v>
      </c>
      <c r="FP27" s="1506">
        <v>1332</v>
      </c>
      <c r="FQ27" s="1506">
        <v>1318</v>
      </c>
      <c r="FR27" s="1506">
        <v>1222</v>
      </c>
      <c r="FS27" s="1506">
        <v>1272</v>
      </c>
      <c r="FT27" s="1506">
        <v>1764</v>
      </c>
      <c r="FU27" s="1506">
        <v>1782</v>
      </c>
      <c r="FV27" s="1506">
        <v>1648</v>
      </c>
      <c r="FW27" s="1507"/>
      <c r="FX27" s="1508">
        <v>1421.8888888888889</v>
      </c>
      <c r="FY27" s="1420"/>
      <c r="FZ27" s="1456"/>
      <c r="GA27" s="1343">
        <v>8.0063173079314542E-2</v>
      </c>
      <c r="GB27" s="1401">
        <v>3274.5837789439647</v>
      </c>
      <c r="GC27" s="1420"/>
      <c r="GD27" s="1420"/>
      <c r="GE27" s="1512">
        <v>-7.5196408529741916</v>
      </c>
      <c r="GF27" s="1722"/>
      <c r="GG27" s="1722"/>
      <c r="GH27" s="1420"/>
      <c r="GI27" s="1420"/>
      <c r="GJ27" s="1420"/>
      <c r="GK27" s="1420"/>
      <c r="GL27" s="1420"/>
      <c r="GM27" s="1420"/>
      <c r="GN27" s="1420"/>
      <c r="GO27" s="1420"/>
      <c r="GP27" s="1420"/>
      <c r="GQ27" s="1420"/>
      <c r="GR27" s="1420"/>
      <c r="GS27" s="1420"/>
      <c r="GT27" s="1420"/>
      <c r="GU27" s="1420"/>
      <c r="GV27" s="1420"/>
      <c r="GW27" s="1420"/>
      <c r="GX27" s="1420"/>
      <c r="GY27" s="1420"/>
      <c r="GZ27" s="1420"/>
      <c r="HA27" s="1420"/>
      <c r="HB27" s="1420"/>
      <c r="HC27" s="1420"/>
      <c r="HD27" s="1420"/>
      <c r="HE27" s="1420"/>
      <c r="HF27" s="1420"/>
      <c r="HG27" s="1420"/>
      <c r="HH27" s="1420"/>
      <c r="HI27" s="1420"/>
      <c r="HJ27" s="1420"/>
      <c r="HK27" s="1420"/>
      <c r="HL27" s="1420"/>
      <c r="HM27" s="1420"/>
      <c r="HN27" s="1420"/>
      <c r="HO27" s="1420"/>
      <c r="HP27" s="1420"/>
      <c r="HQ27" s="1420"/>
      <c r="HR27" s="1420"/>
    </row>
    <row r="28" spans="1:226" s="1514" customFormat="1" ht="21.95" hidden="1" customHeight="1">
      <c r="A28" s="1456"/>
      <c r="B28" s="1420"/>
      <c r="C28" s="1457" t="s">
        <v>1120</v>
      </c>
      <c r="D28" s="1458">
        <v>5654</v>
      </c>
      <c r="E28" s="1459">
        <v>4915</v>
      </c>
      <c r="F28" s="1459">
        <v>5564</v>
      </c>
      <c r="G28" s="1459">
        <v>4398</v>
      </c>
      <c r="H28" s="1459">
        <v>5572</v>
      </c>
      <c r="I28" s="1459">
        <v>7426</v>
      </c>
      <c r="J28" s="1459">
        <v>8960</v>
      </c>
      <c r="K28" s="1459">
        <v>8205</v>
      </c>
      <c r="L28" s="1459">
        <v>6306</v>
      </c>
      <c r="M28" s="1459">
        <v>5800</v>
      </c>
      <c r="N28" s="1459">
        <v>6066</v>
      </c>
      <c r="O28" s="1460">
        <v>7005</v>
      </c>
      <c r="P28" s="1461">
        <v>6860</v>
      </c>
      <c r="Q28" s="1462">
        <v>7455</v>
      </c>
      <c r="R28" s="1462">
        <v>6647</v>
      </c>
      <c r="S28" s="1462">
        <v>4627</v>
      </c>
      <c r="T28" s="1462">
        <v>6683</v>
      </c>
      <c r="U28" s="1462">
        <v>7645</v>
      </c>
      <c r="V28" s="1462">
        <v>9085</v>
      </c>
      <c r="W28" s="1462">
        <v>8152</v>
      </c>
      <c r="X28" s="1462">
        <v>6570</v>
      </c>
      <c r="Y28" s="1462">
        <v>6055</v>
      </c>
      <c r="Z28" s="1462">
        <v>6175</v>
      </c>
      <c r="AA28" s="1463">
        <v>7240</v>
      </c>
      <c r="AB28" s="1464">
        <v>7190</v>
      </c>
      <c r="AC28" s="1465">
        <v>5707</v>
      </c>
      <c r="AD28" s="1465">
        <v>5975</v>
      </c>
      <c r="AE28" s="1465">
        <v>5323</v>
      </c>
      <c r="AF28" s="1465">
        <v>6730</v>
      </c>
      <c r="AG28" s="1465">
        <v>8220</v>
      </c>
      <c r="AH28" s="1465">
        <v>8798</v>
      </c>
      <c r="AI28" s="1465">
        <v>8882</v>
      </c>
      <c r="AJ28" s="1465">
        <v>6612</v>
      </c>
      <c r="AK28" s="1465">
        <v>6320</v>
      </c>
      <c r="AL28" s="1465">
        <v>6462</v>
      </c>
      <c r="AM28" s="1465">
        <v>9032</v>
      </c>
      <c r="AN28" s="1466">
        <v>8275</v>
      </c>
      <c r="AO28" s="1466">
        <v>7345</v>
      </c>
      <c r="AP28" s="1466">
        <v>6679</v>
      </c>
      <c r="AQ28" s="1466">
        <v>5123</v>
      </c>
      <c r="AR28" s="1466">
        <v>7247</v>
      </c>
      <c r="AS28" s="1466">
        <v>7774</v>
      </c>
      <c r="AT28" s="1466">
        <v>8783</v>
      </c>
      <c r="AU28" s="1466">
        <v>8297</v>
      </c>
      <c r="AV28" s="1466">
        <v>6097</v>
      </c>
      <c r="AW28" s="1466">
        <v>6370</v>
      </c>
      <c r="AX28" s="1466">
        <v>6207.0074267803311</v>
      </c>
      <c r="AY28" s="1467">
        <v>8153</v>
      </c>
      <c r="AZ28" s="1468">
        <v>7587</v>
      </c>
      <c r="BA28" s="1469">
        <v>6001</v>
      </c>
      <c r="BB28" s="1469">
        <v>6682</v>
      </c>
      <c r="BC28" s="1469">
        <v>5914</v>
      </c>
      <c r="BD28" s="1469">
        <v>7061</v>
      </c>
      <c r="BE28" s="1469">
        <v>7779</v>
      </c>
      <c r="BF28" s="1469">
        <v>8534</v>
      </c>
      <c r="BG28" s="1469">
        <v>7995</v>
      </c>
      <c r="BH28" s="1469">
        <v>5723</v>
      </c>
      <c r="BI28" s="1469">
        <v>6085</v>
      </c>
      <c r="BJ28" s="1469">
        <v>6121</v>
      </c>
      <c r="BK28" s="1470">
        <v>8675</v>
      </c>
      <c r="BL28" s="1471">
        <v>7297</v>
      </c>
      <c r="BM28" s="1472">
        <v>6451</v>
      </c>
      <c r="BN28" s="1472">
        <v>6874</v>
      </c>
      <c r="BO28" s="1472">
        <v>5785</v>
      </c>
      <c r="BP28" s="1472">
        <v>7291</v>
      </c>
      <c r="BQ28" s="1472">
        <v>8639</v>
      </c>
      <c r="BR28" s="1472">
        <v>9166</v>
      </c>
      <c r="BS28" s="1472">
        <v>7989</v>
      </c>
      <c r="BT28" s="1473">
        <v>6493</v>
      </c>
      <c r="BU28" s="1473">
        <v>6686</v>
      </c>
      <c r="BV28" s="1473">
        <v>6933</v>
      </c>
      <c r="BW28" s="1580">
        <v>10765</v>
      </c>
      <c r="BX28" s="1581">
        <v>9236</v>
      </c>
      <c r="BY28" s="1476">
        <v>7932</v>
      </c>
      <c r="BZ28" s="1476">
        <v>8951</v>
      </c>
      <c r="CA28" s="1476">
        <v>6594</v>
      </c>
      <c r="CB28" s="1476">
        <v>9272</v>
      </c>
      <c r="CC28" s="1476">
        <v>10749</v>
      </c>
      <c r="CD28" s="1476">
        <v>11103</v>
      </c>
      <c r="CE28" s="1476">
        <v>10155</v>
      </c>
      <c r="CF28" s="1476">
        <v>9057</v>
      </c>
      <c r="CG28" s="1476">
        <v>9085</v>
      </c>
      <c r="CH28" s="1476">
        <v>10100</v>
      </c>
      <c r="CI28" s="1477">
        <v>14105</v>
      </c>
      <c r="CJ28" s="1478">
        <v>10955</v>
      </c>
      <c r="CK28" s="1479">
        <v>9918</v>
      </c>
      <c r="CL28" s="1479">
        <v>9739</v>
      </c>
      <c r="CM28" s="1479">
        <v>8807</v>
      </c>
      <c r="CN28" s="1479">
        <v>10458</v>
      </c>
      <c r="CO28" s="1479">
        <v>12114</v>
      </c>
      <c r="CP28" s="1479">
        <v>12476</v>
      </c>
      <c r="CQ28" s="1479">
        <v>11563</v>
      </c>
      <c r="CR28" s="1479">
        <v>11510</v>
      </c>
      <c r="CS28" s="1479">
        <v>11150</v>
      </c>
      <c r="CT28" s="1479">
        <v>11317</v>
      </c>
      <c r="CU28" s="1480">
        <v>17206</v>
      </c>
      <c r="CV28" s="1603">
        <v>12571</v>
      </c>
      <c r="CW28" s="1479">
        <v>10448</v>
      </c>
      <c r="CX28" s="1604">
        <v>11701</v>
      </c>
      <c r="CY28" s="1604">
        <v>10719</v>
      </c>
      <c r="CZ28" s="1604">
        <v>12067</v>
      </c>
      <c r="DA28" s="1604">
        <v>11756</v>
      </c>
      <c r="DB28" s="1604">
        <v>12625</v>
      </c>
      <c r="DC28" s="1604">
        <v>10222</v>
      </c>
      <c r="DD28" s="1482">
        <v>10257</v>
      </c>
      <c r="DE28" s="1482">
        <v>10199</v>
      </c>
      <c r="DF28" s="1469"/>
      <c r="DG28" s="1469"/>
      <c r="DH28" s="1337"/>
      <c r="DI28" s="1483">
        <v>16133</v>
      </c>
      <c r="DJ28" s="1484">
        <v>17396</v>
      </c>
      <c r="DK28" s="1484">
        <v>23471</v>
      </c>
      <c r="DL28" s="1485">
        <v>18871</v>
      </c>
      <c r="DM28" s="1486">
        <v>20962</v>
      </c>
      <c r="DN28" s="1487">
        <v>18955</v>
      </c>
      <c r="DO28" s="1487">
        <v>23807</v>
      </c>
      <c r="DP28" s="1488">
        <v>19470</v>
      </c>
      <c r="DQ28" s="1489">
        <v>18872</v>
      </c>
      <c r="DR28" s="1490">
        <v>20273</v>
      </c>
      <c r="DS28" s="1491">
        <v>24292</v>
      </c>
      <c r="DT28" s="1491">
        <v>21814</v>
      </c>
      <c r="DU28" s="1492">
        <v>22299</v>
      </c>
      <c r="DV28" s="1493">
        <v>20144</v>
      </c>
      <c r="DW28" s="1493">
        <v>23177</v>
      </c>
      <c r="DX28" s="1494">
        <v>20730.007426780332</v>
      </c>
      <c r="DY28" s="1495">
        <v>20270</v>
      </c>
      <c r="DZ28" s="1496">
        <v>20754</v>
      </c>
      <c r="EA28" s="1496">
        <v>22252</v>
      </c>
      <c r="EB28" s="1497">
        <v>20881</v>
      </c>
      <c r="EC28" s="1493">
        <v>20622</v>
      </c>
      <c r="ED28" s="1493">
        <v>21715</v>
      </c>
      <c r="EE28" s="1493">
        <v>23648</v>
      </c>
      <c r="EF28" s="1493">
        <v>24384</v>
      </c>
      <c r="EG28" s="1498">
        <v>26119</v>
      </c>
      <c r="EH28" s="1498">
        <v>26615</v>
      </c>
      <c r="EI28" s="1498">
        <v>30315</v>
      </c>
      <c r="EJ28" s="1498">
        <v>33290</v>
      </c>
      <c r="EK28" s="1499">
        <v>30612</v>
      </c>
      <c r="EL28" s="1499">
        <v>31379</v>
      </c>
      <c r="EM28" s="1499">
        <v>35189</v>
      </c>
      <c r="EN28" s="1499">
        <v>39673</v>
      </c>
      <c r="EO28" s="1500">
        <v>34720</v>
      </c>
      <c r="EP28" s="1500">
        <v>32985</v>
      </c>
      <c r="EQ28" s="1500">
        <v>33046</v>
      </c>
      <c r="ER28" s="1337"/>
      <c r="ES28" s="1501">
        <v>75871</v>
      </c>
      <c r="ET28" s="1502">
        <v>83194</v>
      </c>
      <c r="EU28" s="1502">
        <v>85251</v>
      </c>
      <c r="EV28" s="1502">
        <v>86350.007426780328</v>
      </c>
      <c r="EW28" s="1502">
        <v>84157</v>
      </c>
      <c r="EX28" s="1502">
        <v>90369</v>
      </c>
      <c r="EY28" s="1502">
        <v>116339</v>
      </c>
      <c r="EZ28" s="1502">
        <v>137213</v>
      </c>
      <c r="FA28" s="1503">
        <v>141088</v>
      </c>
      <c r="FB28" s="1337"/>
      <c r="FC28" s="1504">
        <v>62800</v>
      </c>
      <c r="FD28" s="1504">
        <v>69779</v>
      </c>
      <c r="FE28" s="1504">
        <v>69757</v>
      </c>
      <c r="FF28" s="1504">
        <v>71990</v>
      </c>
      <c r="FG28" s="1504">
        <v>69361</v>
      </c>
      <c r="FH28" s="1504">
        <v>72671</v>
      </c>
      <c r="FI28" s="1504">
        <v>92134</v>
      </c>
      <c r="FJ28" s="1504">
        <v>108690</v>
      </c>
      <c r="FK28" s="1504">
        <v>112565</v>
      </c>
      <c r="FL28" s="1505">
        <v>81083</v>
      </c>
      <c r="FM28" s="1406"/>
      <c r="FN28" s="1506">
        <v>5800</v>
      </c>
      <c r="FO28" s="1506">
        <v>6055</v>
      </c>
      <c r="FP28" s="1506">
        <v>6320</v>
      </c>
      <c r="FQ28" s="1506">
        <v>6370</v>
      </c>
      <c r="FR28" s="1506">
        <v>6085</v>
      </c>
      <c r="FS28" s="1506">
        <v>6686</v>
      </c>
      <c r="FT28" s="1506">
        <v>9085</v>
      </c>
      <c r="FU28" s="1506">
        <v>11150</v>
      </c>
      <c r="FV28" s="1506">
        <v>10199</v>
      </c>
      <c r="FW28" s="1507"/>
      <c r="FX28" s="1508">
        <v>7527.7777777777774</v>
      </c>
      <c r="FY28" s="1420"/>
      <c r="FZ28" s="1456"/>
      <c r="GA28" s="1343">
        <v>0.17250976198174447</v>
      </c>
      <c r="GB28" s="1401">
        <v>7055.6492650533492</v>
      </c>
      <c r="GC28" s="1420"/>
      <c r="GD28" s="1420"/>
      <c r="GE28" s="1512">
        <v>-8.5291479820627814</v>
      </c>
      <c r="GF28" s="1722"/>
      <c r="GG28" s="1722"/>
      <c r="GH28" s="1420"/>
      <c r="GI28" s="1420"/>
      <c r="GJ28" s="1420"/>
      <c r="GK28" s="1420"/>
      <c r="GL28" s="1420"/>
      <c r="GM28" s="1420"/>
      <c r="GN28" s="1420"/>
      <c r="GO28" s="1420"/>
      <c r="GP28" s="1420"/>
      <c r="GQ28" s="1420"/>
      <c r="GR28" s="1420"/>
      <c r="GS28" s="1420"/>
      <c r="GT28" s="1420"/>
      <c r="GU28" s="1420"/>
      <c r="GV28" s="1420"/>
      <c r="GW28" s="1420"/>
      <c r="GX28" s="1420"/>
      <c r="GY28" s="1420"/>
      <c r="GZ28" s="1420"/>
      <c r="HA28" s="1420"/>
      <c r="HB28" s="1420"/>
      <c r="HC28" s="1420"/>
      <c r="HD28" s="1420"/>
      <c r="HE28" s="1420"/>
      <c r="HF28" s="1420"/>
      <c r="HG28" s="1420"/>
      <c r="HH28" s="1420"/>
      <c r="HI28" s="1420"/>
      <c r="HJ28" s="1420"/>
      <c r="HK28" s="1420"/>
      <c r="HL28" s="1420"/>
      <c r="HM28" s="1420"/>
      <c r="HN28" s="1420"/>
      <c r="HO28" s="1420"/>
      <c r="HP28" s="1420"/>
      <c r="HQ28" s="1420"/>
      <c r="HR28" s="1420"/>
    </row>
    <row r="29" spans="1:226" s="1514" customFormat="1" ht="21.95" hidden="1" customHeight="1">
      <c r="A29" s="1456"/>
      <c r="B29" s="1420"/>
      <c r="C29" s="1457" t="s">
        <v>1121</v>
      </c>
      <c r="D29" s="1458">
        <v>6029</v>
      </c>
      <c r="E29" s="1459">
        <v>6320</v>
      </c>
      <c r="F29" s="1459">
        <v>6593</v>
      </c>
      <c r="G29" s="1459">
        <v>5871</v>
      </c>
      <c r="H29" s="1459">
        <v>6139</v>
      </c>
      <c r="I29" s="1459">
        <v>7734</v>
      </c>
      <c r="J29" s="1459">
        <v>9192</v>
      </c>
      <c r="K29" s="1459">
        <v>8563</v>
      </c>
      <c r="L29" s="1459">
        <v>7342</v>
      </c>
      <c r="M29" s="1459">
        <v>7169</v>
      </c>
      <c r="N29" s="1459">
        <v>7853</v>
      </c>
      <c r="O29" s="1460">
        <v>7789</v>
      </c>
      <c r="P29" s="1461">
        <v>7018</v>
      </c>
      <c r="Q29" s="1462">
        <v>9593</v>
      </c>
      <c r="R29" s="1462">
        <v>7207</v>
      </c>
      <c r="S29" s="1462">
        <v>6892</v>
      </c>
      <c r="T29" s="1462">
        <v>7411</v>
      </c>
      <c r="U29" s="1462">
        <v>8422</v>
      </c>
      <c r="V29" s="1462">
        <v>9242</v>
      </c>
      <c r="W29" s="1462">
        <v>8961</v>
      </c>
      <c r="X29" s="1462">
        <v>7931</v>
      </c>
      <c r="Y29" s="1462">
        <v>7962</v>
      </c>
      <c r="Z29" s="1462">
        <v>8363</v>
      </c>
      <c r="AA29" s="1463">
        <v>7479</v>
      </c>
      <c r="AB29" s="1464">
        <v>7202</v>
      </c>
      <c r="AC29" s="1465">
        <v>6736</v>
      </c>
      <c r="AD29" s="1465">
        <v>7102</v>
      </c>
      <c r="AE29" s="1465">
        <v>6826</v>
      </c>
      <c r="AF29" s="1465">
        <v>6795</v>
      </c>
      <c r="AG29" s="1465">
        <v>8823</v>
      </c>
      <c r="AH29" s="1465">
        <v>9350</v>
      </c>
      <c r="AI29" s="1465">
        <v>9411</v>
      </c>
      <c r="AJ29" s="1465">
        <v>7891</v>
      </c>
      <c r="AK29" s="1465">
        <v>8066</v>
      </c>
      <c r="AL29" s="1465">
        <v>8819</v>
      </c>
      <c r="AM29" s="1465">
        <v>9234</v>
      </c>
      <c r="AN29" s="1466">
        <v>8430</v>
      </c>
      <c r="AO29" s="1466">
        <v>9311</v>
      </c>
      <c r="AP29" s="1466">
        <v>7938</v>
      </c>
      <c r="AQ29" s="1466">
        <v>7173</v>
      </c>
      <c r="AR29" s="1466">
        <v>8141</v>
      </c>
      <c r="AS29" s="1466">
        <v>8925</v>
      </c>
      <c r="AT29" s="1466">
        <v>8979</v>
      </c>
      <c r="AU29" s="1466">
        <v>9172</v>
      </c>
      <c r="AV29" s="1466">
        <v>7740</v>
      </c>
      <c r="AW29" s="1466">
        <v>8594</v>
      </c>
      <c r="AX29" s="1466">
        <v>9203.4412146379436</v>
      </c>
      <c r="AY29" s="1467">
        <v>8791</v>
      </c>
      <c r="AZ29" s="1468">
        <v>7776</v>
      </c>
      <c r="BA29" s="1469">
        <v>7689</v>
      </c>
      <c r="BB29" s="1469">
        <v>8392</v>
      </c>
      <c r="BC29" s="1469">
        <v>7914</v>
      </c>
      <c r="BD29" s="1469">
        <v>8151</v>
      </c>
      <c r="BE29" s="1469">
        <v>9227</v>
      </c>
      <c r="BF29" s="1469">
        <v>9490</v>
      </c>
      <c r="BG29" s="1469">
        <v>8927</v>
      </c>
      <c r="BH29" s="1469">
        <v>7828</v>
      </c>
      <c r="BI29" s="1469">
        <v>8219</v>
      </c>
      <c r="BJ29" s="1469">
        <v>9261</v>
      </c>
      <c r="BK29" s="1470">
        <v>9202</v>
      </c>
      <c r="BL29" s="1471">
        <v>8311</v>
      </c>
      <c r="BM29" s="1472">
        <v>8506</v>
      </c>
      <c r="BN29" s="1472">
        <v>8329</v>
      </c>
      <c r="BO29" s="1472">
        <v>7889</v>
      </c>
      <c r="BP29" s="1472">
        <v>8667</v>
      </c>
      <c r="BQ29" s="1472">
        <v>10458</v>
      </c>
      <c r="BR29" s="1472">
        <v>10279</v>
      </c>
      <c r="BS29" s="1472">
        <v>9684</v>
      </c>
      <c r="BT29" s="1473">
        <v>8785</v>
      </c>
      <c r="BU29" s="1473">
        <v>9761</v>
      </c>
      <c r="BV29" s="1473">
        <v>10441</v>
      </c>
      <c r="BW29" s="1580">
        <v>11406</v>
      </c>
      <c r="BX29" s="1581">
        <v>9284</v>
      </c>
      <c r="BY29" s="1476">
        <v>9338</v>
      </c>
      <c r="BZ29" s="1476">
        <v>10071</v>
      </c>
      <c r="CA29" s="1476">
        <v>8993</v>
      </c>
      <c r="CB29" s="1476">
        <v>10849</v>
      </c>
      <c r="CC29" s="1476">
        <v>12259</v>
      </c>
      <c r="CD29" s="1476">
        <v>12314</v>
      </c>
      <c r="CE29" s="1476">
        <v>11375</v>
      </c>
      <c r="CF29" s="1476">
        <v>11613</v>
      </c>
      <c r="CG29" s="1476">
        <v>12389</v>
      </c>
      <c r="CH29" s="1476">
        <v>13139</v>
      </c>
      <c r="CI29" s="1477">
        <v>14462</v>
      </c>
      <c r="CJ29" s="1478">
        <v>10930</v>
      </c>
      <c r="CK29" s="1479">
        <v>11995</v>
      </c>
      <c r="CL29" s="1479">
        <v>11100</v>
      </c>
      <c r="CM29" s="1479">
        <v>10862</v>
      </c>
      <c r="CN29" s="1479">
        <v>11733</v>
      </c>
      <c r="CO29" s="1479">
        <v>12003</v>
      </c>
      <c r="CP29" s="1479">
        <v>13926</v>
      </c>
      <c r="CQ29" s="1479">
        <v>12817</v>
      </c>
      <c r="CR29" s="1479">
        <v>13513</v>
      </c>
      <c r="CS29" s="1479">
        <v>13905</v>
      </c>
      <c r="CT29" s="1479">
        <v>15077</v>
      </c>
      <c r="CU29" s="1480">
        <v>17653</v>
      </c>
      <c r="CV29" s="1603">
        <v>12315</v>
      </c>
      <c r="CW29" s="1479">
        <v>11584</v>
      </c>
      <c r="CX29" s="1604">
        <v>12730</v>
      </c>
      <c r="CY29" s="1604">
        <v>12697</v>
      </c>
      <c r="CZ29" s="1604">
        <v>12265</v>
      </c>
      <c r="DA29" s="1604">
        <v>13305</v>
      </c>
      <c r="DB29" s="1604">
        <v>13465</v>
      </c>
      <c r="DC29" s="1604">
        <v>10972</v>
      </c>
      <c r="DD29" s="1482">
        <v>11895</v>
      </c>
      <c r="DE29" s="1482">
        <v>12606</v>
      </c>
      <c r="DF29" s="1469"/>
      <c r="DG29" s="1469"/>
      <c r="DH29" s="1337"/>
      <c r="DI29" s="1483">
        <v>18942</v>
      </c>
      <c r="DJ29" s="1484">
        <v>19744</v>
      </c>
      <c r="DK29" s="1484">
        <v>25097</v>
      </c>
      <c r="DL29" s="1485">
        <v>22811</v>
      </c>
      <c r="DM29" s="1486">
        <v>23818</v>
      </c>
      <c r="DN29" s="1487">
        <v>22725</v>
      </c>
      <c r="DO29" s="1487">
        <v>26134</v>
      </c>
      <c r="DP29" s="1488">
        <v>23804</v>
      </c>
      <c r="DQ29" s="1489">
        <v>21040</v>
      </c>
      <c r="DR29" s="1490">
        <v>22444</v>
      </c>
      <c r="DS29" s="1491">
        <v>26652</v>
      </c>
      <c r="DT29" s="1491">
        <v>26119</v>
      </c>
      <c r="DU29" s="1492">
        <v>25679</v>
      </c>
      <c r="DV29" s="1493">
        <v>24239</v>
      </c>
      <c r="DW29" s="1493">
        <v>25891</v>
      </c>
      <c r="DX29" s="1494">
        <v>26588.441214637944</v>
      </c>
      <c r="DY29" s="1495">
        <v>23857</v>
      </c>
      <c r="DZ29" s="1496">
        <v>25292</v>
      </c>
      <c r="EA29" s="1496">
        <v>26245</v>
      </c>
      <c r="EB29" s="1497">
        <v>26682</v>
      </c>
      <c r="EC29" s="1493">
        <v>25146</v>
      </c>
      <c r="ED29" s="1493">
        <v>27014</v>
      </c>
      <c r="EE29" s="1493">
        <v>28748</v>
      </c>
      <c r="EF29" s="1493">
        <v>31608</v>
      </c>
      <c r="EG29" s="1498">
        <v>28693</v>
      </c>
      <c r="EH29" s="1498">
        <v>32101</v>
      </c>
      <c r="EI29" s="1498">
        <v>35302</v>
      </c>
      <c r="EJ29" s="1498">
        <v>39990</v>
      </c>
      <c r="EK29" s="1499">
        <v>34025</v>
      </c>
      <c r="EL29" s="1499">
        <v>34598</v>
      </c>
      <c r="EM29" s="1499">
        <v>40648</v>
      </c>
      <c r="EN29" s="1499">
        <v>46635</v>
      </c>
      <c r="EO29" s="1500">
        <v>36629</v>
      </c>
      <c r="EP29" s="1500">
        <v>37568</v>
      </c>
      <c r="EQ29" s="1500">
        <v>37043</v>
      </c>
      <c r="ER29" s="1337"/>
      <c r="ES29" s="1501">
        <v>86594</v>
      </c>
      <c r="ET29" s="1502">
        <v>96481</v>
      </c>
      <c r="EU29" s="1502">
        <v>96255</v>
      </c>
      <c r="EV29" s="1502">
        <v>102397.44121463795</v>
      </c>
      <c r="EW29" s="1502">
        <v>102076</v>
      </c>
      <c r="EX29" s="1502">
        <v>112516</v>
      </c>
      <c r="EY29" s="1502">
        <v>136086</v>
      </c>
      <c r="EZ29" s="1502">
        <v>155514</v>
      </c>
      <c r="FA29" s="1503">
        <v>156564</v>
      </c>
      <c r="FB29" s="1337"/>
      <c r="FC29" s="1504">
        <v>70952</v>
      </c>
      <c r="FD29" s="1504">
        <v>80639</v>
      </c>
      <c r="FE29" s="1504">
        <v>78202</v>
      </c>
      <c r="FF29" s="1504">
        <v>84403</v>
      </c>
      <c r="FG29" s="1504">
        <v>83613</v>
      </c>
      <c r="FH29" s="1504">
        <v>90669</v>
      </c>
      <c r="FI29" s="1504">
        <v>108485</v>
      </c>
      <c r="FJ29" s="1504">
        <v>122784</v>
      </c>
      <c r="FK29" s="1504">
        <v>123834</v>
      </c>
      <c r="FL29" s="1505">
        <v>93731.222222222219</v>
      </c>
      <c r="FM29" s="1406"/>
      <c r="FN29" s="1506">
        <v>7169</v>
      </c>
      <c r="FO29" s="1506">
        <v>7962</v>
      </c>
      <c r="FP29" s="1506">
        <v>8066</v>
      </c>
      <c r="FQ29" s="1506">
        <v>8594</v>
      </c>
      <c r="FR29" s="1506">
        <v>8219</v>
      </c>
      <c r="FS29" s="1506">
        <v>9761</v>
      </c>
      <c r="FT29" s="1506">
        <v>12389</v>
      </c>
      <c r="FU29" s="1506">
        <v>13905</v>
      </c>
      <c r="FV29" s="1506">
        <v>12606</v>
      </c>
      <c r="FW29" s="1507"/>
      <c r="FX29" s="1508">
        <v>9852.3333333333339</v>
      </c>
      <c r="FY29" s="1420"/>
      <c r="FZ29" s="1456"/>
      <c r="GA29" s="1343">
        <v>0.20795632601288333</v>
      </c>
      <c r="GB29" s="1401">
        <v>8505.4137339269273</v>
      </c>
      <c r="GC29" s="1420"/>
      <c r="GD29" s="1420"/>
      <c r="GE29" s="1512">
        <v>-9.3419633225458369</v>
      </c>
      <c r="GF29" s="1722"/>
      <c r="GG29" s="1722"/>
      <c r="GH29" s="1420"/>
      <c r="GI29" s="1420"/>
      <c r="GJ29" s="1420"/>
      <c r="GK29" s="1420"/>
      <c r="GL29" s="1420"/>
      <c r="GM29" s="1420"/>
      <c r="GN29" s="1420"/>
      <c r="GO29" s="1420"/>
      <c r="GP29" s="1420"/>
      <c r="GQ29" s="1420"/>
      <c r="GR29" s="1420"/>
      <c r="GS29" s="1420"/>
      <c r="GT29" s="1420"/>
      <c r="GU29" s="1420"/>
      <c r="GV29" s="1420"/>
      <c r="GW29" s="1420"/>
      <c r="GX29" s="1420"/>
      <c r="GY29" s="1420"/>
      <c r="GZ29" s="1420"/>
      <c r="HA29" s="1420"/>
      <c r="HB29" s="1420"/>
      <c r="HC29" s="1420"/>
      <c r="HD29" s="1420"/>
      <c r="HE29" s="1420"/>
      <c r="HF29" s="1420"/>
      <c r="HG29" s="1420"/>
      <c r="HH29" s="1420"/>
      <c r="HI29" s="1420"/>
      <c r="HJ29" s="1420"/>
      <c r="HK29" s="1420"/>
      <c r="HL29" s="1420"/>
      <c r="HM29" s="1420"/>
      <c r="HN29" s="1420"/>
      <c r="HO29" s="1420"/>
      <c r="HP29" s="1420"/>
      <c r="HQ29" s="1420"/>
      <c r="HR29" s="1420"/>
    </row>
    <row r="30" spans="1:226" s="1514" customFormat="1" ht="21.95" hidden="1" customHeight="1">
      <c r="A30" s="1456"/>
      <c r="B30" s="1420"/>
      <c r="C30" s="1457" t="s">
        <v>1122</v>
      </c>
      <c r="D30" s="1458">
        <v>5249</v>
      </c>
      <c r="E30" s="1459">
        <v>5363</v>
      </c>
      <c r="F30" s="1459">
        <v>6058</v>
      </c>
      <c r="G30" s="1459">
        <v>5138</v>
      </c>
      <c r="H30" s="1459">
        <v>5401</v>
      </c>
      <c r="I30" s="1459">
        <v>6770</v>
      </c>
      <c r="J30" s="1459">
        <v>8705</v>
      </c>
      <c r="K30" s="1459">
        <v>7782</v>
      </c>
      <c r="L30" s="1459">
        <v>6227</v>
      </c>
      <c r="M30" s="1459">
        <v>6722</v>
      </c>
      <c r="N30" s="1459">
        <v>7258</v>
      </c>
      <c r="O30" s="1460">
        <v>6440</v>
      </c>
      <c r="P30" s="1461">
        <v>5955</v>
      </c>
      <c r="Q30" s="1462">
        <v>8853</v>
      </c>
      <c r="R30" s="1462">
        <v>6703</v>
      </c>
      <c r="S30" s="1462">
        <v>6269</v>
      </c>
      <c r="T30" s="1462">
        <v>6454</v>
      </c>
      <c r="U30" s="1462">
        <v>7991</v>
      </c>
      <c r="V30" s="1462">
        <v>8830</v>
      </c>
      <c r="W30" s="1462">
        <v>8072</v>
      </c>
      <c r="X30" s="1462">
        <v>6701</v>
      </c>
      <c r="Y30" s="1462">
        <v>7497</v>
      </c>
      <c r="Z30" s="1462">
        <v>7733</v>
      </c>
      <c r="AA30" s="1463">
        <v>6662</v>
      </c>
      <c r="AB30" s="1464">
        <v>6229</v>
      </c>
      <c r="AC30" s="1465">
        <v>6061</v>
      </c>
      <c r="AD30" s="1465">
        <v>6574</v>
      </c>
      <c r="AE30" s="1465">
        <v>6466</v>
      </c>
      <c r="AF30" s="1465">
        <v>5731</v>
      </c>
      <c r="AG30" s="1465">
        <v>7912</v>
      </c>
      <c r="AH30" s="1465">
        <v>8969</v>
      </c>
      <c r="AI30" s="1465">
        <v>8144</v>
      </c>
      <c r="AJ30" s="1465">
        <v>6492</v>
      </c>
      <c r="AK30" s="1465">
        <v>6994</v>
      </c>
      <c r="AL30" s="1465">
        <v>7801</v>
      </c>
      <c r="AM30" s="1465">
        <v>7494</v>
      </c>
      <c r="AN30" s="1466">
        <v>6714</v>
      </c>
      <c r="AO30" s="1466">
        <v>7673</v>
      </c>
      <c r="AP30" s="1466">
        <v>7373</v>
      </c>
      <c r="AQ30" s="1466">
        <v>6302</v>
      </c>
      <c r="AR30" s="1466">
        <v>6796</v>
      </c>
      <c r="AS30" s="1466">
        <v>7833</v>
      </c>
      <c r="AT30" s="1466">
        <v>8811</v>
      </c>
      <c r="AU30" s="1466">
        <v>7840</v>
      </c>
      <c r="AV30" s="1466">
        <v>6569</v>
      </c>
      <c r="AW30" s="1466">
        <v>7711</v>
      </c>
      <c r="AX30" s="1466">
        <v>7804.2925792090082</v>
      </c>
      <c r="AY30" s="1467">
        <v>7193</v>
      </c>
      <c r="AZ30" s="1468">
        <v>6507</v>
      </c>
      <c r="BA30" s="1469">
        <v>6844</v>
      </c>
      <c r="BB30" s="1469">
        <v>7755</v>
      </c>
      <c r="BC30" s="1469">
        <v>7107</v>
      </c>
      <c r="BD30" s="1469">
        <v>7344</v>
      </c>
      <c r="BE30" s="1469">
        <v>8589</v>
      </c>
      <c r="BF30" s="1469">
        <v>9423</v>
      </c>
      <c r="BG30" s="1469">
        <v>8289</v>
      </c>
      <c r="BH30" s="1469">
        <v>7298</v>
      </c>
      <c r="BI30" s="1469">
        <v>7527</v>
      </c>
      <c r="BJ30" s="1469">
        <v>8537</v>
      </c>
      <c r="BK30" s="1470">
        <v>7990</v>
      </c>
      <c r="BL30" s="1471">
        <v>6975</v>
      </c>
      <c r="BM30" s="1472">
        <v>7185</v>
      </c>
      <c r="BN30" s="1472">
        <v>8151</v>
      </c>
      <c r="BO30" s="1472">
        <v>7512</v>
      </c>
      <c r="BP30" s="1472">
        <v>7915</v>
      </c>
      <c r="BQ30" s="1472">
        <v>10111</v>
      </c>
      <c r="BR30" s="1472">
        <v>10486</v>
      </c>
      <c r="BS30" s="1472">
        <v>9048</v>
      </c>
      <c r="BT30" s="1473">
        <v>8431</v>
      </c>
      <c r="BU30" s="1473">
        <v>9329</v>
      </c>
      <c r="BV30" s="1473">
        <v>9566</v>
      </c>
      <c r="BW30" s="1580">
        <v>9604</v>
      </c>
      <c r="BX30" s="1581">
        <v>8135</v>
      </c>
      <c r="BY30" s="1476">
        <v>8014</v>
      </c>
      <c r="BZ30" s="1476">
        <v>9164</v>
      </c>
      <c r="CA30" s="1476">
        <v>8563</v>
      </c>
      <c r="CB30" s="1476">
        <v>9162</v>
      </c>
      <c r="CC30" s="1476">
        <v>10850</v>
      </c>
      <c r="CD30" s="1476">
        <v>11773</v>
      </c>
      <c r="CE30" s="1476">
        <v>9960</v>
      </c>
      <c r="CF30" s="1476">
        <v>9763</v>
      </c>
      <c r="CG30" s="1476">
        <v>10335</v>
      </c>
      <c r="CH30" s="1476">
        <v>11289</v>
      </c>
      <c r="CI30" s="1477">
        <v>11139</v>
      </c>
      <c r="CJ30" s="1478">
        <v>9026</v>
      </c>
      <c r="CK30" s="1479">
        <v>10213</v>
      </c>
      <c r="CL30" s="1479">
        <v>10003</v>
      </c>
      <c r="CM30" s="1479">
        <v>9562</v>
      </c>
      <c r="CN30" s="1479">
        <v>9741</v>
      </c>
      <c r="CO30" s="1479">
        <v>10076</v>
      </c>
      <c r="CP30" s="1479">
        <v>13494</v>
      </c>
      <c r="CQ30" s="1479">
        <v>10997</v>
      </c>
      <c r="CR30" s="1479">
        <v>10964</v>
      </c>
      <c r="CS30" s="1479">
        <v>11818</v>
      </c>
      <c r="CT30" s="1479">
        <v>12979</v>
      </c>
      <c r="CU30" s="1480">
        <v>13743</v>
      </c>
      <c r="CV30" s="1603">
        <v>9945</v>
      </c>
      <c r="CW30" s="1479">
        <v>9633</v>
      </c>
      <c r="CX30" s="1604">
        <v>11129</v>
      </c>
      <c r="CY30" s="1604">
        <v>10296</v>
      </c>
      <c r="CZ30" s="1604">
        <v>10349</v>
      </c>
      <c r="DA30" s="1604">
        <v>12133</v>
      </c>
      <c r="DB30" s="1604">
        <v>13279</v>
      </c>
      <c r="DC30" s="1604">
        <v>9977</v>
      </c>
      <c r="DD30" s="1482">
        <v>10332</v>
      </c>
      <c r="DE30" s="1482">
        <v>10928</v>
      </c>
      <c r="DF30" s="1469"/>
      <c r="DG30" s="1469"/>
      <c r="DH30" s="1337"/>
      <c r="DI30" s="1483">
        <v>16670</v>
      </c>
      <c r="DJ30" s="1484">
        <v>17309</v>
      </c>
      <c r="DK30" s="1484">
        <v>22714</v>
      </c>
      <c r="DL30" s="1485">
        <v>20420</v>
      </c>
      <c r="DM30" s="1486">
        <v>21511</v>
      </c>
      <c r="DN30" s="1487">
        <v>20714</v>
      </c>
      <c r="DO30" s="1487">
        <v>23603</v>
      </c>
      <c r="DP30" s="1488">
        <v>21892</v>
      </c>
      <c r="DQ30" s="1489">
        <v>18864</v>
      </c>
      <c r="DR30" s="1490">
        <v>20109</v>
      </c>
      <c r="DS30" s="1491">
        <v>23605</v>
      </c>
      <c r="DT30" s="1491">
        <v>22289</v>
      </c>
      <c r="DU30" s="1492">
        <v>21760</v>
      </c>
      <c r="DV30" s="1493">
        <v>20931</v>
      </c>
      <c r="DW30" s="1493">
        <v>23220</v>
      </c>
      <c r="DX30" s="1494">
        <v>22708.29257920901</v>
      </c>
      <c r="DY30" s="1495">
        <v>21106</v>
      </c>
      <c r="DZ30" s="1496">
        <v>23040</v>
      </c>
      <c r="EA30" s="1496">
        <v>25010</v>
      </c>
      <c r="EB30" s="1497">
        <v>24054</v>
      </c>
      <c r="EC30" s="1493">
        <v>22311</v>
      </c>
      <c r="ED30" s="1493">
        <v>25538</v>
      </c>
      <c r="EE30" s="1493">
        <v>27965</v>
      </c>
      <c r="EF30" s="1493">
        <v>28499</v>
      </c>
      <c r="EG30" s="1498">
        <v>25313</v>
      </c>
      <c r="EH30" s="1498">
        <v>28575</v>
      </c>
      <c r="EI30" s="1498">
        <v>31496</v>
      </c>
      <c r="EJ30" s="1498">
        <v>32763</v>
      </c>
      <c r="EK30" s="1499">
        <v>29242</v>
      </c>
      <c r="EL30" s="1499">
        <v>29379</v>
      </c>
      <c r="EM30" s="1499">
        <v>36309</v>
      </c>
      <c r="EN30" s="1499">
        <v>38540</v>
      </c>
      <c r="EO30" s="1500">
        <v>30707</v>
      </c>
      <c r="EP30" s="1500">
        <v>31573</v>
      </c>
      <c r="EQ30" s="1500">
        <v>34184</v>
      </c>
      <c r="ER30" s="1337"/>
      <c r="ES30" s="1501">
        <v>77113</v>
      </c>
      <c r="ET30" s="1502">
        <v>87720</v>
      </c>
      <c r="EU30" s="1502">
        <v>84867</v>
      </c>
      <c r="EV30" s="1502">
        <v>88619.29257920901</v>
      </c>
      <c r="EW30" s="1502">
        <v>93210</v>
      </c>
      <c r="EX30" s="1502">
        <v>104313</v>
      </c>
      <c r="EY30" s="1502">
        <v>118147</v>
      </c>
      <c r="EZ30" s="1502">
        <v>132616</v>
      </c>
      <c r="FA30" s="1503">
        <v>134723</v>
      </c>
      <c r="FB30" s="1337"/>
      <c r="FC30" s="1504">
        <v>63415</v>
      </c>
      <c r="FD30" s="1504">
        <v>73325</v>
      </c>
      <c r="FE30" s="1504">
        <v>69572</v>
      </c>
      <c r="FF30" s="1504">
        <v>73622</v>
      </c>
      <c r="FG30" s="1504">
        <v>76683</v>
      </c>
      <c r="FH30" s="1504">
        <v>85143</v>
      </c>
      <c r="FI30" s="1504">
        <v>95719</v>
      </c>
      <c r="FJ30" s="1504">
        <v>105894</v>
      </c>
      <c r="FK30" s="1504">
        <v>108001</v>
      </c>
      <c r="FL30" s="1505">
        <v>83486</v>
      </c>
      <c r="FM30" s="1406"/>
      <c r="FN30" s="1506">
        <v>6722</v>
      </c>
      <c r="FO30" s="1506">
        <v>7497</v>
      </c>
      <c r="FP30" s="1506">
        <v>6994</v>
      </c>
      <c r="FQ30" s="1506">
        <v>7711</v>
      </c>
      <c r="FR30" s="1506">
        <v>7527</v>
      </c>
      <c r="FS30" s="1506">
        <v>9329</v>
      </c>
      <c r="FT30" s="1506">
        <v>10335</v>
      </c>
      <c r="FU30" s="1506">
        <v>11818</v>
      </c>
      <c r="FV30" s="1506">
        <v>10928</v>
      </c>
      <c r="FW30" s="1507"/>
      <c r="FX30" s="1508">
        <v>8762.3333333333339</v>
      </c>
      <c r="FY30" s="1420"/>
      <c r="FZ30" s="1456"/>
      <c r="GA30" s="1343">
        <v>0.1907205213022608</v>
      </c>
      <c r="GB30" s="1401">
        <v>7800.469321262467</v>
      </c>
      <c r="GC30" s="1420"/>
      <c r="GD30" s="1420"/>
      <c r="GE30" s="1512">
        <v>-7.5308850905398543</v>
      </c>
      <c r="GF30" s="1722"/>
      <c r="GG30" s="1722"/>
      <c r="GH30" s="1420"/>
      <c r="GI30" s="1420"/>
      <c r="GJ30" s="1420"/>
      <c r="GK30" s="1420"/>
      <c r="GL30" s="1420"/>
      <c r="GM30" s="1420"/>
      <c r="GN30" s="1420"/>
      <c r="GO30" s="1420"/>
      <c r="GP30" s="1420"/>
      <c r="GQ30" s="1420"/>
      <c r="GR30" s="1420"/>
      <c r="GS30" s="1420"/>
      <c r="GT30" s="1420"/>
      <c r="GU30" s="1420"/>
      <c r="GV30" s="1420"/>
      <c r="GW30" s="1420"/>
      <c r="GX30" s="1420"/>
      <c r="GY30" s="1420"/>
      <c r="GZ30" s="1420"/>
      <c r="HA30" s="1420"/>
      <c r="HB30" s="1420"/>
      <c r="HC30" s="1420"/>
      <c r="HD30" s="1420"/>
      <c r="HE30" s="1420"/>
      <c r="HF30" s="1420"/>
      <c r="HG30" s="1420"/>
      <c r="HH30" s="1420"/>
      <c r="HI30" s="1420"/>
      <c r="HJ30" s="1420"/>
      <c r="HK30" s="1420"/>
      <c r="HL30" s="1420"/>
      <c r="HM30" s="1420"/>
      <c r="HN30" s="1420"/>
      <c r="HO30" s="1420"/>
      <c r="HP30" s="1420"/>
      <c r="HQ30" s="1420"/>
      <c r="HR30" s="1420"/>
    </row>
    <row r="31" spans="1:226" s="1514" customFormat="1" ht="18.75" hidden="1" customHeight="1">
      <c r="A31" s="1456"/>
      <c r="B31" s="1420"/>
      <c r="C31" s="1457" t="s">
        <v>1123</v>
      </c>
      <c r="D31" s="1458">
        <v>6672</v>
      </c>
      <c r="E31" s="1459">
        <v>6708</v>
      </c>
      <c r="F31" s="1459">
        <v>7169</v>
      </c>
      <c r="G31" s="1459">
        <v>6383</v>
      </c>
      <c r="H31" s="1459">
        <v>6238</v>
      </c>
      <c r="I31" s="1459">
        <v>6996</v>
      </c>
      <c r="J31" s="1459">
        <v>9044</v>
      </c>
      <c r="K31" s="1459">
        <v>7836</v>
      </c>
      <c r="L31" s="1459">
        <v>6632</v>
      </c>
      <c r="M31" s="1459">
        <v>8725</v>
      </c>
      <c r="N31" s="1459">
        <v>8659</v>
      </c>
      <c r="O31" s="1460">
        <v>6968</v>
      </c>
      <c r="P31" s="1461">
        <v>7959</v>
      </c>
      <c r="Q31" s="1462">
        <v>11891</v>
      </c>
      <c r="R31" s="1462">
        <v>8225</v>
      </c>
      <c r="S31" s="1462">
        <v>8215</v>
      </c>
      <c r="T31" s="1462">
        <v>8531</v>
      </c>
      <c r="U31" s="1462">
        <v>8312</v>
      </c>
      <c r="V31" s="1462">
        <v>9382</v>
      </c>
      <c r="W31" s="1462">
        <v>8562</v>
      </c>
      <c r="X31" s="1462">
        <v>7637</v>
      </c>
      <c r="Y31" s="1462">
        <v>9462</v>
      </c>
      <c r="Z31" s="1462">
        <v>9578</v>
      </c>
      <c r="AA31" s="1463">
        <v>7207</v>
      </c>
      <c r="AB31" s="1464">
        <v>8097</v>
      </c>
      <c r="AC31" s="1465">
        <v>7836</v>
      </c>
      <c r="AD31" s="1465">
        <v>7907</v>
      </c>
      <c r="AE31" s="1465">
        <v>8024</v>
      </c>
      <c r="AF31" s="1465">
        <v>7446</v>
      </c>
      <c r="AG31" s="1465">
        <v>8206</v>
      </c>
      <c r="AH31" s="1465">
        <v>9271</v>
      </c>
      <c r="AI31" s="1465">
        <v>8146</v>
      </c>
      <c r="AJ31" s="1465">
        <v>7185</v>
      </c>
      <c r="AK31" s="1465">
        <v>8791</v>
      </c>
      <c r="AL31" s="1465">
        <v>8866</v>
      </c>
      <c r="AM31" s="1465">
        <v>7816</v>
      </c>
      <c r="AN31" s="1466">
        <v>8016</v>
      </c>
      <c r="AO31" s="1466">
        <v>8658</v>
      </c>
      <c r="AP31" s="1466">
        <v>8634</v>
      </c>
      <c r="AQ31" s="1466">
        <v>7470</v>
      </c>
      <c r="AR31" s="1466">
        <v>8414</v>
      </c>
      <c r="AS31" s="1466">
        <v>8062</v>
      </c>
      <c r="AT31" s="1466">
        <v>9141</v>
      </c>
      <c r="AU31" s="1466">
        <v>8013</v>
      </c>
      <c r="AV31" s="1466">
        <v>7025</v>
      </c>
      <c r="AW31" s="1466">
        <v>9359</v>
      </c>
      <c r="AX31" s="1466">
        <v>8625.034997704086</v>
      </c>
      <c r="AY31" s="1467">
        <v>7631</v>
      </c>
      <c r="AZ31" s="1468">
        <v>8001</v>
      </c>
      <c r="BA31" s="1469">
        <v>8521</v>
      </c>
      <c r="BB31" s="1469">
        <v>8954</v>
      </c>
      <c r="BC31" s="1469">
        <v>8843</v>
      </c>
      <c r="BD31" s="1469">
        <v>9030</v>
      </c>
      <c r="BE31" s="1469">
        <v>8832</v>
      </c>
      <c r="BF31" s="1469">
        <v>10139</v>
      </c>
      <c r="BG31" s="1469">
        <v>8387</v>
      </c>
      <c r="BH31" s="1469">
        <v>8198</v>
      </c>
      <c r="BI31" s="1469">
        <v>10241</v>
      </c>
      <c r="BJ31" s="1469">
        <v>10460</v>
      </c>
      <c r="BK31" s="1470">
        <v>8316</v>
      </c>
      <c r="BL31" s="1471">
        <v>7703</v>
      </c>
      <c r="BM31" s="1472">
        <v>7414</v>
      </c>
      <c r="BN31" s="1472">
        <v>9563</v>
      </c>
      <c r="BO31" s="1472">
        <v>8993</v>
      </c>
      <c r="BP31" s="1472">
        <v>9925</v>
      </c>
      <c r="BQ31" s="1472">
        <v>10333</v>
      </c>
      <c r="BR31" s="1472">
        <v>11231</v>
      </c>
      <c r="BS31" s="1472">
        <v>10107</v>
      </c>
      <c r="BT31" s="1473">
        <v>9577</v>
      </c>
      <c r="BU31" s="1473">
        <v>11637</v>
      </c>
      <c r="BV31" s="1473">
        <v>11814</v>
      </c>
      <c r="BW31" s="1580">
        <v>10183</v>
      </c>
      <c r="BX31" s="1581">
        <v>10328</v>
      </c>
      <c r="BY31" s="1476">
        <v>9950</v>
      </c>
      <c r="BZ31" s="1476">
        <v>10909</v>
      </c>
      <c r="CA31" s="1476">
        <v>10251</v>
      </c>
      <c r="CB31" s="1476">
        <v>10979</v>
      </c>
      <c r="CC31" s="1476">
        <v>11233</v>
      </c>
      <c r="CD31" s="1476">
        <v>12350</v>
      </c>
      <c r="CE31" s="1476">
        <v>10430</v>
      </c>
      <c r="CF31" s="1476">
        <v>11212</v>
      </c>
      <c r="CG31" s="1476">
        <v>12601</v>
      </c>
      <c r="CH31" s="1476">
        <v>13173</v>
      </c>
      <c r="CI31" s="1477">
        <v>11657</v>
      </c>
      <c r="CJ31" s="1478">
        <v>11448</v>
      </c>
      <c r="CK31" s="1479">
        <v>8292</v>
      </c>
      <c r="CL31" s="1479">
        <v>11358</v>
      </c>
      <c r="CM31" s="1479">
        <v>11357</v>
      </c>
      <c r="CN31" s="1479">
        <v>11716</v>
      </c>
      <c r="CO31" s="1479">
        <v>7861</v>
      </c>
      <c r="CP31" s="1479">
        <v>13540</v>
      </c>
      <c r="CQ31" s="1479">
        <v>11514</v>
      </c>
      <c r="CR31" s="1479">
        <v>12106</v>
      </c>
      <c r="CS31" s="1479">
        <v>13774</v>
      </c>
      <c r="CT31" s="1479">
        <v>14766</v>
      </c>
      <c r="CU31" s="1480">
        <v>14079</v>
      </c>
      <c r="CV31" s="1603">
        <v>12710</v>
      </c>
      <c r="CW31" s="1479">
        <v>11817</v>
      </c>
      <c r="CX31" s="1604">
        <v>12523</v>
      </c>
      <c r="CY31" s="1604">
        <v>11452</v>
      </c>
      <c r="CZ31" s="1604">
        <v>12493</v>
      </c>
      <c r="DA31" s="1604">
        <v>11979</v>
      </c>
      <c r="DB31" s="1604">
        <v>13860</v>
      </c>
      <c r="DC31" s="1604">
        <v>10712</v>
      </c>
      <c r="DD31" s="1482">
        <v>11579</v>
      </c>
      <c r="DE31" s="1482">
        <v>13715</v>
      </c>
      <c r="DF31" s="1469"/>
      <c r="DG31" s="1469"/>
      <c r="DH31" s="1337"/>
      <c r="DI31" s="1483">
        <v>20549</v>
      </c>
      <c r="DJ31" s="1484">
        <v>19617</v>
      </c>
      <c r="DK31" s="1484">
        <v>23512</v>
      </c>
      <c r="DL31" s="1485">
        <v>24352</v>
      </c>
      <c r="DM31" s="1486">
        <v>28075</v>
      </c>
      <c r="DN31" s="1487">
        <v>25058</v>
      </c>
      <c r="DO31" s="1487">
        <v>25581</v>
      </c>
      <c r="DP31" s="1488">
        <v>26247</v>
      </c>
      <c r="DQ31" s="1489">
        <v>23840</v>
      </c>
      <c r="DR31" s="1490">
        <v>23676</v>
      </c>
      <c r="DS31" s="1491">
        <v>24602</v>
      </c>
      <c r="DT31" s="1491">
        <v>25473</v>
      </c>
      <c r="DU31" s="1492">
        <v>25308</v>
      </c>
      <c r="DV31" s="1493">
        <v>23946</v>
      </c>
      <c r="DW31" s="1493">
        <v>24179</v>
      </c>
      <c r="DX31" s="1494">
        <v>25615.034997704086</v>
      </c>
      <c r="DY31" s="1495">
        <v>25476</v>
      </c>
      <c r="DZ31" s="1496">
        <v>26705</v>
      </c>
      <c r="EA31" s="1496">
        <v>26724</v>
      </c>
      <c r="EB31" s="1497">
        <v>29017</v>
      </c>
      <c r="EC31" s="1493">
        <v>24680</v>
      </c>
      <c r="ED31" s="1493">
        <v>29251</v>
      </c>
      <c r="EE31" s="1493">
        <v>30915</v>
      </c>
      <c r="EF31" s="1493">
        <v>33634</v>
      </c>
      <c r="EG31" s="1498">
        <v>31187</v>
      </c>
      <c r="EH31" s="1498">
        <v>32463</v>
      </c>
      <c r="EI31" s="1498">
        <v>33992</v>
      </c>
      <c r="EJ31" s="1498">
        <v>37431</v>
      </c>
      <c r="EK31" s="1499">
        <v>31098</v>
      </c>
      <c r="EL31" s="1499">
        <v>30934</v>
      </c>
      <c r="EM31" s="1499">
        <v>38828</v>
      </c>
      <c r="EN31" s="1499">
        <v>42619</v>
      </c>
      <c r="EO31" s="1500">
        <v>37050</v>
      </c>
      <c r="EP31" s="1500">
        <v>37660</v>
      </c>
      <c r="EQ31" s="1500">
        <v>38287</v>
      </c>
      <c r="ER31" s="1337"/>
      <c r="ES31" s="1501">
        <v>88030</v>
      </c>
      <c r="ET31" s="1502">
        <v>104961</v>
      </c>
      <c r="EU31" s="1502">
        <v>97591</v>
      </c>
      <c r="EV31" s="1502">
        <v>99048.03499770409</v>
      </c>
      <c r="EW31" s="1502">
        <v>107922</v>
      </c>
      <c r="EX31" s="1502">
        <v>118480</v>
      </c>
      <c r="EY31" s="1502">
        <v>135073</v>
      </c>
      <c r="EZ31" s="1502">
        <v>141811</v>
      </c>
      <c r="FA31" s="1503">
        <v>151685</v>
      </c>
      <c r="FB31" s="1337"/>
      <c r="FC31" s="1504">
        <v>72403</v>
      </c>
      <c r="FD31" s="1504">
        <v>88176</v>
      </c>
      <c r="FE31" s="1504">
        <v>80909</v>
      </c>
      <c r="FF31" s="1504">
        <v>82792</v>
      </c>
      <c r="FG31" s="1504">
        <v>89146</v>
      </c>
      <c r="FH31" s="1504">
        <v>96483</v>
      </c>
      <c r="FI31" s="1504">
        <v>110243</v>
      </c>
      <c r="FJ31" s="1504">
        <v>112966</v>
      </c>
      <c r="FK31" s="1504">
        <v>122840</v>
      </c>
      <c r="FL31" s="1505">
        <v>95106.444444444438</v>
      </c>
      <c r="FM31" s="1406"/>
      <c r="FN31" s="1506">
        <v>8725</v>
      </c>
      <c r="FO31" s="1506">
        <v>9462</v>
      </c>
      <c r="FP31" s="1506">
        <v>8791</v>
      </c>
      <c r="FQ31" s="1506">
        <v>9359</v>
      </c>
      <c r="FR31" s="1506">
        <v>10241</v>
      </c>
      <c r="FS31" s="1506">
        <v>11637</v>
      </c>
      <c r="FT31" s="1506">
        <v>12601</v>
      </c>
      <c r="FU31" s="1506">
        <v>13774</v>
      </c>
      <c r="FV31" s="1506">
        <v>13715</v>
      </c>
      <c r="FW31" s="1507"/>
      <c r="FX31" s="1508">
        <v>10922.777777777777</v>
      </c>
      <c r="FY31" s="1420"/>
      <c r="FZ31" s="1456"/>
      <c r="GA31" s="1343">
        <v>0.22171761136120577</v>
      </c>
      <c r="GB31" s="1401">
        <v>9068.2503046733164</v>
      </c>
      <c r="GC31" s="1420"/>
      <c r="GD31" s="1420"/>
      <c r="GE31" s="1512">
        <v>-0.42834325540873408</v>
      </c>
      <c r="GF31" s="1722"/>
      <c r="GG31" s="1722"/>
      <c r="GH31" s="1420"/>
      <c r="GI31" s="1420"/>
      <c r="GJ31" s="1420"/>
      <c r="GK31" s="1420"/>
      <c r="GL31" s="1420"/>
      <c r="GM31" s="1420"/>
      <c r="GN31" s="1420"/>
      <c r="GO31" s="1420"/>
      <c r="GP31" s="1420"/>
      <c r="GQ31" s="1420"/>
      <c r="GR31" s="1420"/>
      <c r="GS31" s="1420"/>
      <c r="GT31" s="1420"/>
      <c r="GU31" s="1420"/>
      <c r="GV31" s="1420"/>
      <c r="GW31" s="1420"/>
      <c r="GX31" s="1420"/>
      <c r="GY31" s="1420"/>
      <c r="GZ31" s="1420"/>
      <c r="HA31" s="1420"/>
      <c r="HB31" s="1420"/>
      <c r="HC31" s="1420"/>
      <c r="HD31" s="1420"/>
      <c r="HE31" s="1420"/>
      <c r="HF31" s="1420"/>
      <c r="HG31" s="1420"/>
      <c r="HH31" s="1420"/>
      <c r="HI31" s="1420"/>
      <c r="HJ31" s="1420"/>
      <c r="HK31" s="1420"/>
      <c r="HL31" s="1420"/>
      <c r="HM31" s="1420"/>
      <c r="HN31" s="1420"/>
      <c r="HO31" s="1420"/>
      <c r="HP31" s="1420"/>
      <c r="HQ31" s="1420"/>
      <c r="HR31" s="1420"/>
    </row>
    <row r="32" spans="1:226" s="1514" customFormat="1" ht="21.95" hidden="1" customHeight="1">
      <c r="A32" s="1456"/>
      <c r="B32" s="1420"/>
      <c r="C32" s="1457" t="s">
        <v>1124</v>
      </c>
      <c r="D32" s="1458">
        <v>2625</v>
      </c>
      <c r="E32" s="1459">
        <v>2509</v>
      </c>
      <c r="F32" s="1459">
        <v>2564</v>
      </c>
      <c r="G32" s="1459">
        <v>2172</v>
      </c>
      <c r="H32" s="1459">
        <v>2098</v>
      </c>
      <c r="I32" s="1459">
        <v>2131</v>
      </c>
      <c r="J32" s="1459">
        <v>2453</v>
      </c>
      <c r="K32" s="1459">
        <v>2148</v>
      </c>
      <c r="L32" s="1459">
        <v>2061</v>
      </c>
      <c r="M32" s="1459">
        <v>3163</v>
      </c>
      <c r="N32" s="1459">
        <v>2902</v>
      </c>
      <c r="O32" s="1460">
        <v>2363</v>
      </c>
      <c r="P32" s="1461">
        <v>3166</v>
      </c>
      <c r="Q32" s="1462">
        <v>4621</v>
      </c>
      <c r="R32" s="1462">
        <v>3034</v>
      </c>
      <c r="S32" s="1462">
        <v>2586</v>
      </c>
      <c r="T32" s="1462">
        <v>2858</v>
      </c>
      <c r="U32" s="1462">
        <v>2583</v>
      </c>
      <c r="V32" s="1462">
        <v>2469</v>
      </c>
      <c r="W32" s="1462">
        <v>2482</v>
      </c>
      <c r="X32" s="1462">
        <v>2471</v>
      </c>
      <c r="Y32" s="1462">
        <v>3446</v>
      </c>
      <c r="Z32" s="1462">
        <v>3515</v>
      </c>
      <c r="AA32" s="1463">
        <v>2458</v>
      </c>
      <c r="AB32" s="1464">
        <v>3363</v>
      </c>
      <c r="AC32" s="1465">
        <v>3073</v>
      </c>
      <c r="AD32" s="1465">
        <v>2999</v>
      </c>
      <c r="AE32" s="1465">
        <v>2597</v>
      </c>
      <c r="AF32" s="1465">
        <v>2732</v>
      </c>
      <c r="AG32" s="1465">
        <v>2645</v>
      </c>
      <c r="AH32" s="1465">
        <v>2440</v>
      </c>
      <c r="AI32" s="1465">
        <v>2381</v>
      </c>
      <c r="AJ32" s="1465">
        <v>2218</v>
      </c>
      <c r="AK32" s="1465">
        <v>3019</v>
      </c>
      <c r="AL32" s="1465">
        <v>3332</v>
      </c>
      <c r="AM32" s="1465">
        <v>2574</v>
      </c>
      <c r="AN32" s="1466">
        <v>3261</v>
      </c>
      <c r="AO32" s="1466">
        <v>2925</v>
      </c>
      <c r="AP32" s="1466">
        <v>2934</v>
      </c>
      <c r="AQ32" s="1466">
        <v>2641</v>
      </c>
      <c r="AR32" s="1466">
        <v>2842</v>
      </c>
      <c r="AS32" s="1466">
        <v>2628</v>
      </c>
      <c r="AT32" s="1466">
        <v>2453</v>
      </c>
      <c r="AU32" s="1466">
        <v>2085</v>
      </c>
      <c r="AV32" s="1466">
        <v>2289</v>
      </c>
      <c r="AW32" s="1466">
        <v>3541</v>
      </c>
      <c r="AX32" s="1466">
        <v>3009.3888678152889</v>
      </c>
      <c r="AY32" s="1467">
        <v>2342</v>
      </c>
      <c r="AZ32" s="1468">
        <v>2900</v>
      </c>
      <c r="BA32" s="1469">
        <v>3495</v>
      </c>
      <c r="BB32" s="1469">
        <v>3266</v>
      </c>
      <c r="BC32" s="1469">
        <v>2825</v>
      </c>
      <c r="BD32" s="1469">
        <v>3019</v>
      </c>
      <c r="BE32" s="1469">
        <v>2666</v>
      </c>
      <c r="BF32" s="1469">
        <v>2611</v>
      </c>
      <c r="BG32" s="1469">
        <v>2378</v>
      </c>
      <c r="BH32" s="1469">
        <v>2695</v>
      </c>
      <c r="BI32" s="1469">
        <v>3969</v>
      </c>
      <c r="BJ32" s="1469">
        <v>4061</v>
      </c>
      <c r="BK32" s="1470">
        <v>2603</v>
      </c>
      <c r="BL32" s="1471">
        <v>3250</v>
      </c>
      <c r="BM32" s="1472">
        <v>2858</v>
      </c>
      <c r="BN32" s="1472">
        <v>3568</v>
      </c>
      <c r="BO32" s="1472">
        <v>3142</v>
      </c>
      <c r="BP32" s="1472">
        <v>3612</v>
      </c>
      <c r="BQ32" s="1472">
        <v>3412</v>
      </c>
      <c r="BR32" s="1472">
        <v>2980</v>
      </c>
      <c r="BS32" s="1472">
        <v>3151</v>
      </c>
      <c r="BT32" s="1473">
        <v>3410</v>
      </c>
      <c r="BU32" s="1473">
        <v>4715</v>
      </c>
      <c r="BV32" s="1473">
        <v>4387</v>
      </c>
      <c r="BW32" s="1580">
        <v>3312</v>
      </c>
      <c r="BX32" s="1581">
        <v>3973</v>
      </c>
      <c r="BY32" s="1476">
        <v>3771</v>
      </c>
      <c r="BZ32" s="1476">
        <v>3954</v>
      </c>
      <c r="CA32" s="1476">
        <v>3582</v>
      </c>
      <c r="CB32" s="1476">
        <v>3928</v>
      </c>
      <c r="CC32" s="1476">
        <v>3554</v>
      </c>
      <c r="CD32" s="1476">
        <v>3620</v>
      </c>
      <c r="CE32" s="1476">
        <v>3189</v>
      </c>
      <c r="CF32" s="1476">
        <v>3988</v>
      </c>
      <c r="CG32" s="1476">
        <v>4917</v>
      </c>
      <c r="CH32" s="1476">
        <v>4146</v>
      </c>
      <c r="CI32" s="1477">
        <v>3570</v>
      </c>
      <c r="CJ32" s="1478">
        <v>4680</v>
      </c>
      <c r="CK32" s="1479">
        <v>7348</v>
      </c>
      <c r="CL32" s="1479">
        <v>4278</v>
      </c>
      <c r="CM32" s="1479">
        <v>4082</v>
      </c>
      <c r="CN32" s="1479">
        <v>4324</v>
      </c>
      <c r="CO32" s="1479">
        <v>6303</v>
      </c>
      <c r="CP32" s="1479">
        <v>3984</v>
      </c>
      <c r="CQ32" s="1479">
        <v>3436</v>
      </c>
      <c r="CR32" s="1479">
        <v>4243</v>
      </c>
      <c r="CS32" s="1479">
        <v>5398</v>
      </c>
      <c r="CT32" s="1479">
        <v>5554</v>
      </c>
      <c r="CU32" s="1480">
        <v>4282</v>
      </c>
      <c r="CV32" s="1603">
        <v>5054</v>
      </c>
      <c r="CW32" s="1479">
        <v>5235</v>
      </c>
      <c r="CX32" s="1604">
        <v>5112</v>
      </c>
      <c r="CY32" s="1604">
        <v>4585</v>
      </c>
      <c r="CZ32" s="1604">
        <v>4901</v>
      </c>
      <c r="DA32" s="1604">
        <v>4284</v>
      </c>
      <c r="DB32" s="1604">
        <v>4291</v>
      </c>
      <c r="DC32" s="1604">
        <v>3476</v>
      </c>
      <c r="DD32" s="1482">
        <v>4291</v>
      </c>
      <c r="DE32" s="1482">
        <v>5772</v>
      </c>
      <c r="DF32" s="1469"/>
      <c r="DG32" s="1469"/>
      <c r="DH32" s="1337"/>
      <c r="DI32" s="1483">
        <v>7698</v>
      </c>
      <c r="DJ32" s="1484">
        <v>6401</v>
      </c>
      <c r="DK32" s="1484">
        <v>6662</v>
      </c>
      <c r="DL32" s="1485">
        <v>8428</v>
      </c>
      <c r="DM32" s="1486">
        <v>10821</v>
      </c>
      <c r="DN32" s="1487">
        <v>8027</v>
      </c>
      <c r="DO32" s="1487">
        <v>7422</v>
      </c>
      <c r="DP32" s="1488">
        <v>9419</v>
      </c>
      <c r="DQ32" s="1489">
        <v>9435</v>
      </c>
      <c r="DR32" s="1490">
        <v>7974</v>
      </c>
      <c r="DS32" s="1491">
        <v>7039</v>
      </c>
      <c r="DT32" s="1491">
        <v>8925</v>
      </c>
      <c r="DU32" s="1492">
        <v>9120</v>
      </c>
      <c r="DV32" s="1493">
        <v>8111</v>
      </c>
      <c r="DW32" s="1493">
        <v>6827</v>
      </c>
      <c r="DX32" s="1494">
        <v>8892.3888678152889</v>
      </c>
      <c r="DY32" s="1495">
        <v>9661</v>
      </c>
      <c r="DZ32" s="1496">
        <v>8510</v>
      </c>
      <c r="EA32" s="1496">
        <v>7684</v>
      </c>
      <c r="EB32" s="1497">
        <v>10633</v>
      </c>
      <c r="EC32" s="1493">
        <v>9676</v>
      </c>
      <c r="ED32" s="1493">
        <v>10166</v>
      </c>
      <c r="EE32" s="1493">
        <v>9541</v>
      </c>
      <c r="EF32" s="1493">
        <v>12414</v>
      </c>
      <c r="EG32" s="1498">
        <v>11698</v>
      </c>
      <c r="EH32" s="1498">
        <v>11064</v>
      </c>
      <c r="EI32" s="1498">
        <v>10797</v>
      </c>
      <c r="EJ32" s="1498">
        <v>12633</v>
      </c>
      <c r="EK32" s="1499">
        <v>16306</v>
      </c>
      <c r="EL32" s="1499">
        <v>14709</v>
      </c>
      <c r="EM32" s="1499">
        <v>12818</v>
      </c>
      <c r="EN32" s="1499">
        <v>15234</v>
      </c>
      <c r="EO32" s="1500">
        <v>15401</v>
      </c>
      <c r="EP32" s="1500">
        <v>15258</v>
      </c>
      <c r="EQ32" s="1500">
        <v>13539</v>
      </c>
      <c r="ER32" s="1337"/>
      <c r="ES32" s="1501">
        <v>29189</v>
      </c>
      <c r="ET32" s="1502">
        <v>35689</v>
      </c>
      <c r="EU32" s="1502">
        <v>33373</v>
      </c>
      <c r="EV32" s="1502">
        <v>32950.388867815287</v>
      </c>
      <c r="EW32" s="1502">
        <v>36488</v>
      </c>
      <c r="EX32" s="1502">
        <v>41797</v>
      </c>
      <c r="EY32" s="1502">
        <v>46192</v>
      </c>
      <c r="EZ32" s="1502">
        <v>57912</v>
      </c>
      <c r="FA32" s="1503">
        <v>56837</v>
      </c>
      <c r="FB32" s="1337"/>
      <c r="FC32" s="1504">
        <v>23924</v>
      </c>
      <c r="FD32" s="1504">
        <v>29716</v>
      </c>
      <c r="FE32" s="1504">
        <v>27467</v>
      </c>
      <c r="FF32" s="1504">
        <v>27599</v>
      </c>
      <c r="FG32" s="1504">
        <v>29824</v>
      </c>
      <c r="FH32" s="1504">
        <v>34098</v>
      </c>
      <c r="FI32" s="1504">
        <v>38476</v>
      </c>
      <c r="FJ32" s="1504">
        <v>48076</v>
      </c>
      <c r="FK32" s="1504">
        <v>47001</v>
      </c>
      <c r="FL32" s="1505">
        <v>34020.111111111109</v>
      </c>
      <c r="FM32" s="1406"/>
      <c r="FN32" s="1506">
        <v>3163</v>
      </c>
      <c r="FO32" s="1506">
        <v>3446</v>
      </c>
      <c r="FP32" s="1506">
        <v>3019</v>
      </c>
      <c r="FQ32" s="1506">
        <v>3541</v>
      </c>
      <c r="FR32" s="1506">
        <v>3969</v>
      </c>
      <c r="FS32" s="1506">
        <v>4715</v>
      </c>
      <c r="FT32" s="1506">
        <v>4917</v>
      </c>
      <c r="FU32" s="1506">
        <v>5398</v>
      </c>
      <c r="FV32" s="1506">
        <v>5772</v>
      </c>
      <c r="FW32" s="1507"/>
      <c r="FX32" s="1508">
        <v>4215.5555555555557</v>
      </c>
      <c r="FY32" s="1420"/>
      <c r="FZ32" s="1456"/>
      <c r="GA32" s="1343">
        <v>7.4176138483348669E-2</v>
      </c>
      <c r="GB32" s="1401">
        <v>3033.8040639689607</v>
      </c>
      <c r="GC32" s="1420"/>
      <c r="GD32" s="1420"/>
      <c r="GE32" s="1512">
        <v>6.9284920340867018</v>
      </c>
      <c r="GF32" s="1722"/>
      <c r="GG32" s="1722"/>
      <c r="GH32" s="1420"/>
      <c r="GI32" s="1420"/>
      <c r="GJ32" s="1420"/>
      <c r="GK32" s="1420"/>
      <c r="GL32" s="1420"/>
      <c r="GM32" s="1420"/>
      <c r="GN32" s="1420"/>
      <c r="GO32" s="1420"/>
      <c r="GP32" s="1420"/>
      <c r="GQ32" s="1420"/>
      <c r="GR32" s="1420"/>
      <c r="GS32" s="1420"/>
      <c r="GT32" s="1420"/>
      <c r="GU32" s="1420"/>
      <c r="GV32" s="1420"/>
      <c r="GW32" s="1420"/>
      <c r="GX32" s="1420"/>
      <c r="GY32" s="1420"/>
      <c r="GZ32" s="1420"/>
      <c r="HA32" s="1420"/>
      <c r="HB32" s="1420"/>
      <c r="HC32" s="1420"/>
      <c r="HD32" s="1420"/>
      <c r="HE32" s="1420"/>
      <c r="HF32" s="1420"/>
      <c r="HG32" s="1420"/>
      <c r="HH32" s="1420"/>
      <c r="HI32" s="1420"/>
      <c r="HJ32" s="1420"/>
      <c r="HK32" s="1420"/>
      <c r="HL32" s="1420"/>
      <c r="HM32" s="1420"/>
      <c r="HN32" s="1420"/>
      <c r="HO32" s="1420"/>
      <c r="HP32" s="1420"/>
      <c r="HQ32" s="1420"/>
      <c r="HR32" s="1420"/>
    </row>
    <row r="33" spans="1:226" s="1514" customFormat="1" ht="21.95" hidden="1" customHeight="1">
      <c r="A33" s="1456"/>
      <c r="B33" s="1420"/>
      <c r="C33" s="1457" t="s">
        <v>235</v>
      </c>
      <c r="D33" s="1458">
        <v>125</v>
      </c>
      <c r="E33" s="1459">
        <v>126</v>
      </c>
      <c r="F33" s="1459">
        <v>147</v>
      </c>
      <c r="G33" s="1459">
        <v>118</v>
      </c>
      <c r="H33" s="1459">
        <v>106</v>
      </c>
      <c r="I33" s="1459">
        <v>139</v>
      </c>
      <c r="J33" s="1459">
        <v>2</v>
      </c>
      <c r="K33" s="1459">
        <v>173</v>
      </c>
      <c r="L33" s="1459">
        <v>160</v>
      </c>
      <c r="M33" s="1459">
        <v>163</v>
      </c>
      <c r="N33" s="1459">
        <v>131</v>
      </c>
      <c r="O33" s="1460">
        <v>127</v>
      </c>
      <c r="P33" s="1461">
        <v>91</v>
      </c>
      <c r="Q33" s="1462">
        <v>144</v>
      </c>
      <c r="R33" s="1462">
        <v>129</v>
      </c>
      <c r="S33" s="1462">
        <v>127</v>
      </c>
      <c r="T33" s="1462">
        <v>129</v>
      </c>
      <c r="U33" s="1462">
        <v>173</v>
      </c>
      <c r="V33" s="1462">
        <v>182</v>
      </c>
      <c r="W33" s="1462">
        <v>261</v>
      </c>
      <c r="X33" s="1462">
        <v>181</v>
      </c>
      <c r="Y33" s="1462">
        <v>139</v>
      </c>
      <c r="Z33" s="1462">
        <v>150</v>
      </c>
      <c r="AA33" s="1463">
        <v>206</v>
      </c>
      <c r="AB33" s="1464">
        <v>154</v>
      </c>
      <c r="AC33" s="1465">
        <v>134</v>
      </c>
      <c r="AD33" s="1465">
        <v>161</v>
      </c>
      <c r="AE33" s="1465">
        <v>139</v>
      </c>
      <c r="AF33" s="1465">
        <v>0</v>
      </c>
      <c r="AG33" s="1465">
        <v>214</v>
      </c>
      <c r="AH33" s="1465">
        <v>479</v>
      </c>
      <c r="AI33" s="1465">
        <v>367</v>
      </c>
      <c r="AJ33" s="1465">
        <v>188</v>
      </c>
      <c r="AK33" s="1465">
        <v>176</v>
      </c>
      <c r="AL33" s="1465">
        <v>181</v>
      </c>
      <c r="AM33" s="1465">
        <v>242</v>
      </c>
      <c r="AN33" s="1466">
        <v>149</v>
      </c>
      <c r="AO33" s="1466">
        <v>304</v>
      </c>
      <c r="AP33" s="1466">
        <v>184</v>
      </c>
      <c r="AQ33" s="1466">
        <v>140</v>
      </c>
      <c r="AR33" s="1466">
        <v>126</v>
      </c>
      <c r="AS33" s="1466">
        <v>213</v>
      </c>
      <c r="AT33" s="1466">
        <v>199</v>
      </c>
      <c r="AU33" s="1466">
        <v>124</v>
      </c>
      <c r="AV33" s="1466">
        <v>121</v>
      </c>
      <c r="AW33" s="1466">
        <v>213</v>
      </c>
      <c r="AX33" s="1466">
        <v>256.81540857274052</v>
      </c>
      <c r="AY33" s="1467">
        <v>153</v>
      </c>
      <c r="AZ33" s="1468">
        <v>148</v>
      </c>
      <c r="BA33" s="1469">
        <v>161</v>
      </c>
      <c r="BB33" s="1469">
        <v>140</v>
      </c>
      <c r="BC33" s="1469">
        <v>124</v>
      </c>
      <c r="BD33" s="1469">
        <v>158</v>
      </c>
      <c r="BE33" s="1469">
        <v>187</v>
      </c>
      <c r="BF33" s="1469">
        <v>242</v>
      </c>
      <c r="BG33" s="1469">
        <v>199</v>
      </c>
      <c r="BH33" s="1469">
        <v>150</v>
      </c>
      <c r="BI33" s="1469">
        <v>133</v>
      </c>
      <c r="BJ33" s="1469">
        <v>154</v>
      </c>
      <c r="BK33" s="1470">
        <v>156</v>
      </c>
      <c r="BL33" s="1471">
        <v>0</v>
      </c>
      <c r="BM33" s="1472">
        <v>0</v>
      </c>
      <c r="BN33" s="1472">
        <v>0</v>
      </c>
      <c r="BO33" s="1472">
        <v>186</v>
      </c>
      <c r="BP33" s="1472">
        <v>262</v>
      </c>
      <c r="BQ33" s="1472">
        <v>308</v>
      </c>
      <c r="BR33" s="1472">
        <v>470</v>
      </c>
      <c r="BS33" s="1472">
        <v>0</v>
      </c>
      <c r="BT33" s="1473">
        <v>185</v>
      </c>
      <c r="BU33" s="1559">
        <v>287</v>
      </c>
      <c r="BV33" s="1473">
        <v>253</v>
      </c>
      <c r="BW33" s="1580">
        <v>238</v>
      </c>
      <c r="BX33" s="1605">
        <v>285</v>
      </c>
      <c r="BY33" s="1606">
        <v>291</v>
      </c>
      <c r="BZ33" s="1606">
        <v>229</v>
      </c>
      <c r="CA33" s="1606">
        <v>212</v>
      </c>
      <c r="CB33" s="1606">
        <v>0</v>
      </c>
      <c r="CC33" s="1606">
        <v>0</v>
      </c>
      <c r="CD33" s="1606">
        <v>169</v>
      </c>
      <c r="CE33" s="1606">
        <v>1</v>
      </c>
      <c r="CF33" s="1606">
        <v>1</v>
      </c>
      <c r="CG33" s="1606">
        <v>1</v>
      </c>
      <c r="CH33" s="1476">
        <v>350</v>
      </c>
      <c r="CI33" s="1477">
        <v>0</v>
      </c>
      <c r="CJ33" s="1478">
        <v>1</v>
      </c>
      <c r="CK33" s="1479">
        <v>606</v>
      </c>
      <c r="CL33" s="1479">
        <v>1</v>
      </c>
      <c r="CM33" s="1479">
        <v>4</v>
      </c>
      <c r="CN33" s="1479">
        <v>0</v>
      </c>
      <c r="CO33" s="1479">
        <v>0</v>
      </c>
      <c r="CP33" s="1479">
        <v>0</v>
      </c>
      <c r="CQ33" s="1479">
        <v>0</v>
      </c>
      <c r="CR33" s="1479">
        <v>0</v>
      </c>
      <c r="CS33" s="1479">
        <v>0</v>
      </c>
      <c r="CT33" s="1479">
        <v>0</v>
      </c>
      <c r="CU33" s="1480">
        <v>0</v>
      </c>
      <c r="CV33" s="1603">
        <v>0</v>
      </c>
      <c r="CW33" s="1479">
        <v>0</v>
      </c>
      <c r="CX33" s="1604">
        <v>0</v>
      </c>
      <c r="CY33" s="1604">
        <v>0</v>
      </c>
      <c r="CZ33" s="1604">
        <v>0</v>
      </c>
      <c r="DA33" s="1604">
        <v>0</v>
      </c>
      <c r="DB33" s="1604">
        <v>2</v>
      </c>
      <c r="DC33" s="1604">
        <v>2</v>
      </c>
      <c r="DD33" s="1482">
        <v>1</v>
      </c>
      <c r="DE33" s="1482">
        <v>23</v>
      </c>
      <c r="DF33" s="1469"/>
      <c r="DG33" s="1469"/>
      <c r="DH33" s="1337"/>
      <c r="DI33" s="1483">
        <v>398</v>
      </c>
      <c r="DJ33" s="1484">
        <v>363</v>
      </c>
      <c r="DK33" s="1484">
        <v>335</v>
      </c>
      <c r="DL33" s="1485">
        <v>421</v>
      </c>
      <c r="DM33" s="1486">
        <v>364</v>
      </c>
      <c r="DN33" s="1487">
        <v>429</v>
      </c>
      <c r="DO33" s="1487">
        <v>624</v>
      </c>
      <c r="DP33" s="1488">
        <v>495</v>
      </c>
      <c r="DQ33" s="1489">
        <v>449</v>
      </c>
      <c r="DR33" s="1490">
        <v>353</v>
      </c>
      <c r="DS33" s="1491">
        <v>1034</v>
      </c>
      <c r="DT33" s="1491">
        <v>599</v>
      </c>
      <c r="DU33" s="1492">
        <v>637</v>
      </c>
      <c r="DV33" s="1493">
        <v>479</v>
      </c>
      <c r="DW33" s="1493">
        <v>444</v>
      </c>
      <c r="DX33" s="1494">
        <v>622.81540857274058</v>
      </c>
      <c r="DY33" s="1495">
        <v>449</v>
      </c>
      <c r="DZ33" s="1496">
        <v>469</v>
      </c>
      <c r="EA33" s="1496">
        <v>591</v>
      </c>
      <c r="EB33" s="1497">
        <v>443</v>
      </c>
      <c r="EC33" s="1493">
        <v>0</v>
      </c>
      <c r="ED33" s="1493">
        <v>756</v>
      </c>
      <c r="EE33" s="1493">
        <v>655</v>
      </c>
      <c r="EF33" s="1493">
        <v>778</v>
      </c>
      <c r="EG33" s="1498">
        <v>805</v>
      </c>
      <c r="EH33" s="1498">
        <v>212</v>
      </c>
      <c r="EI33" s="1498">
        <v>171</v>
      </c>
      <c r="EJ33" s="1498">
        <v>351</v>
      </c>
      <c r="EK33" s="1499">
        <v>608</v>
      </c>
      <c r="EL33" s="1499">
        <v>4</v>
      </c>
      <c r="EM33" s="1499">
        <v>0</v>
      </c>
      <c r="EN33" s="1499">
        <v>0</v>
      </c>
      <c r="EO33" s="1500">
        <v>0</v>
      </c>
      <c r="EP33" s="1500">
        <v>23</v>
      </c>
      <c r="EQ33" s="1500">
        <v>27</v>
      </c>
      <c r="ER33" s="1337"/>
      <c r="ES33" s="1501">
        <v>1517</v>
      </c>
      <c r="ET33" s="1502">
        <v>1912</v>
      </c>
      <c r="EU33" s="1502">
        <v>2435</v>
      </c>
      <c r="EV33" s="1502">
        <v>2182.8154085727406</v>
      </c>
      <c r="EW33" s="1502">
        <v>1952</v>
      </c>
      <c r="EX33" s="1502">
        <v>2189</v>
      </c>
      <c r="EY33" s="1502">
        <v>1539</v>
      </c>
      <c r="EZ33" s="1502">
        <v>612</v>
      </c>
      <c r="FA33" s="1503">
        <v>28</v>
      </c>
      <c r="FB33" s="1337"/>
      <c r="FC33" s="1504">
        <v>1259</v>
      </c>
      <c r="FD33" s="1504">
        <v>1556</v>
      </c>
      <c r="FE33" s="1504">
        <v>2012</v>
      </c>
      <c r="FF33" s="1504">
        <v>1773</v>
      </c>
      <c r="FG33" s="1504">
        <v>1642</v>
      </c>
      <c r="FH33" s="1504">
        <v>1698</v>
      </c>
      <c r="FI33" s="1504">
        <v>1189</v>
      </c>
      <c r="FJ33" s="1504">
        <v>612</v>
      </c>
      <c r="FK33" s="1504">
        <v>28</v>
      </c>
      <c r="FL33" s="1505">
        <v>1307.6666666666667</v>
      </c>
      <c r="FM33" s="1406"/>
      <c r="FN33" s="1506">
        <v>163</v>
      </c>
      <c r="FO33" s="1506">
        <v>139</v>
      </c>
      <c r="FP33" s="1506">
        <v>176</v>
      </c>
      <c r="FQ33" s="1506">
        <v>213</v>
      </c>
      <c r="FR33" s="1506">
        <v>133</v>
      </c>
      <c r="FS33" s="1506">
        <v>287</v>
      </c>
      <c r="FT33" s="1506">
        <v>1</v>
      </c>
      <c r="FU33" s="1506">
        <v>0</v>
      </c>
      <c r="FV33" s="1506">
        <v>23</v>
      </c>
      <c r="FW33" s="1507"/>
      <c r="FX33" s="1508">
        <v>126.11111111111111</v>
      </c>
      <c r="FY33" s="1420"/>
      <c r="FZ33" s="1456"/>
      <c r="GA33" s="1343">
        <v>4.0838659934837214E-3</v>
      </c>
      <c r="GB33" s="1401">
        <v>167.03011913348419</v>
      </c>
      <c r="GC33" s="1420"/>
      <c r="GD33" s="1420"/>
      <c r="GE33" s="1512" t="e">
        <v>#DIV/0!</v>
      </c>
      <c r="GF33" s="1722"/>
      <c r="GG33" s="1722"/>
      <c r="GH33" s="1420"/>
      <c r="GI33" s="1420"/>
      <c r="GJ33" s="1420"/>
      <c r="GK33" s="1420"/>
      <c r="GL33" s="1420"/>
      <c r="GM33" s="1420"/>
      <c r="GN33" s="1420"/>
      <c r="GO33" s="1420"/>
      <c r="GP33" s="1420"/>
      <c r="GQ33" s="1420"/>
      <c r="GR33" s="1420"/>
      <c r="GS33" s="1420"/>
      <c r="GT33" s="1420"/>
      <c r="GU33" s="1420"/>
      <c r="GV33" s="1420"/>
      <c r="GW33" s="1420"/>
      <c r="GX33" s="1420"/>
      <c r="GY33" s="1420"/>
      <c r="GZ33" s="1420"/>
      <c r="HA33" s="1420"/>
      <c r="HB33" s="1420"/>
      <c r="HC33" s="1420"/>
      <c r="HD33" s="1420"/>
      <c r="HE33" s="1420"/>
      <c r="HF33" s="1420"/>
      <c r="HG33" s="1420"/>
      <c r="HH33" s="1420"/>
      <c r="HI33" s="1420"/>
      <c r="HJ33" s="1420"/>
      <c r="HK33" s="1420"/>
      <c r="HL33" s="1420"/>
      <c r="HM33" s="1420"/>
      <c r="HN33" s="1420"/>
      <c r="HO33" s="1420"/>
      <c r="HP33" s="1420"/>
      <c r="HQ33" s="1420"/>
      <c r="HR33" s="1420"/>
    </row>
    <row r="34" spans="1:226" s="1514" customFormat="1" ht="21.95" hidden="1" customHeight="1" thickBot="1">
      <c r="A34" s="1456"/>
      <c r="B34" s="1420"/>
      <c r="C34" s="1457" t="s">
        <v>55</v>
      </c>
      <c r="D34" s="1515">
        <v>29447</v>
      </c>
      <c r="E34" s="1516">
        <v>29249</v>
      </c>
      <c r="F34" s="1516">
        <v>32536</v>
      </c>
      <c r="G34" s="1516">
        <v>26929</v>
      </c>
      <c r="H34" s="1516">
        <v>28526</v>
      </c>
      <c r="I34" s="1516">
        <v>41105</v>
      </c>
      <c r="J34" s="1516">
        <v>49933</v>
      </c>
      <c r="K34" s="1516">
        <v>42244</v>
      </c>
      <c r="L34" s="1516">
        <v>31407</v>
      </c>
      <c r="M34" s="1516">
        <v>33891</v>
      </c>
      <c r="N34" s="1516">
        <v>35806</v>
      </c>
      <c r="O34" s="1517">
        <v>36780</v>
      </c>
      <c r="P34" s="1518">
        <v>34991</v>
      </c>
      <c r="Q34" s="1519">
        <v>46490</v>
      </c>
      <c r="R34" s="1519">
        <v>36805</v>
      </c>
      <c r="S34" s="1519">
        <v>31105</v>
      </c>
      <c r="T34" s="1519">
        <v>35598</v>
      </c>
      <c r="U34" s="1519">
        <v>45584</v>
      </c>
      <c r="V34" s="1519">
        <v>50484</v>
      </c>
      <c r="W34" s="1519">
        <v>43576</v>
      </c>
      <c r="X34" s="1519">
        <v>34318</v>
      </c>
      <c r="Y34" s="1519">
        <v>36977</v>
      </c>
      <c r="Z34" s="1519">
        <v>38290</v>
      </c>
      <c r="AA34" s="1520">
        <v>37281</v>
      </c>
      <c r="AB34" s="1464">
        <v>35904</v>
      </c>
      <c r="AC34" s="1465">
        <v>32995</v>
      </c>
      <c r="AD34" s="1465">
        <v>34242</v>
      </c>
      <c r="AE34" s="1465">
        <v>33161</v>
      </c>
      <c r="AF34" s="1465">
        <v>32773</v>
      </c>
      <c r="AG34" s="1465">
        <v>46796</v>
      </c>
      <c r="AH34" s="1465">
        <v>50069</v>
      </c>
      <c r="AI34" s="1465">
        <v>44378</v>
      </c>
      <c r="AJ34" s="1465">
        <v>33494</v>
      </c>
      <c r="AK34" s="1465">
        <v>35959</v>
      </c>
      <c r="AL34" s="1465">
        <v>38401</v>
      </c>
      <c r="AM34" s="1465">
        <v>43693</v>
      </c>
      <c r="AN34" s="1466">
        <v>38603</v>
      </c>
      <c r="AO34" s="1466">
        <v>39843</v>
      </c>
      <c r="AP34" s="1466">
        <v>38029</v>
      </c>
      <c r="AQ34" s="1466">
        <v>31598</v>
      </c>
      <c r="AR34" s="1466">
        <v>37116</v>
      </c>
      <c r="AS34" s="1466">
        <v>46093</v>
      </c>
      <c r="AT34" s="1466">
        <v>49766</v>
      </c>
      <c r="AU34" s="1466">
        <v>42481</v>
      </c>
      <c r="AV34" s="1466">
        <v>33003</v>
      </c>
      <c r="AW34" s="1466">
        <v>38298</v>
      </c>
      <c r="AX34" s="1466">
        <v>38171</v>
      </c>
      <c r="AY34" s="1467">
        <v>41220</v>
      </c>
      <c r="AZ34" s="1521">
        <v>37463</v>
      </c>
      <c r="BA34" s="1522">
        <v>35978</v>
      </c>
      <c r="BB34" s="1522">
        <v>39415</v>
      </c>
      <c r="BC34" s="1522">
        <v>35949</v>
      </c>
      <c r="BD34" s="1522">
        <v>38023</v>
      </c>
      <c r="BE34" s="1522">
        <v>47844</v>
      </c>
      <c r="BF34" s="1522">
        <v>51152</v>
      </c>
      <c r="BG34" s="1522">
        <v>43036</v>
      </c>
      <c r="BH34" s="1522">
        <v>34628</v>
      </c>
      <c r="BI34" s="1522">
        <v>38582</v>
      </c>
      <c r="BJ34" s="1522">
        <v>41073</v>
      </c>
      <c r="BK34" s="1523">
        <v>44235</v>
      </c>
      <c r="BL34" s="1524">
        <v>37773</v>
      </c>
      <c r="BM34" s="1525">
        <v>35654</v>
      </c>
      <c r="BN34" s="1525">
        <v>40663</v>
      </c>
      <c r="BO34" s="1525">
        <v>36524</v>
      </c>
      <c r="BP34" s="1525">
        <v>40720</v>
      </c>
      <c r="BQ34" s="1525">
        <v>54166</v>
      </c>
      <c r="BR34" s="1525">
        <v>56168</v>
      </c>
      <c r="BS34" s="1525">
        <v>46212</v>
      </c>
      <c r="BT34" s="1526">
        <v>39747</v>
      </c>
      <c r="BU34" s="1526">
        <v>44864</v>
      </c>
      <c r="BV34" s="1526">
        <v>46422</v>
      </c>
      <c r="BW34" s="1583">
        <v>54545</v>
      </c>
      <c r="BX34" s="1584">
        <v>46137</v>
      </c>
      <c r="BY34" s="1585">
        <v>43174</v>
      </c>
      <c r="BZ34" s="1585">
        <v>49027</v>
      </c>
      <c r="CA34" s="1585">
        <v>41634</v>
      </c>
      <c r="CB34" s="1585">
        <v>48103</v>
      </c>
      <c r="CC34" s="1585">
        <v>61054</v>
      </c>
      <c r="CD34" s="1585">
        <v>64119</v>
      </c>
      <c r="CE34" s="1585">
        <v>52709</v>
      </c>
      <c r="CF34" s="1585">
        <v>49386</v>
      </c>
      <c r="CG34" s="1585">
        <v>52967</v>
      </c>
      <c r="CH34" s="1585">
        <v>56261</v>
      </c>
      <c r="CI34" s="1530">
        <v>64359</v>
      </c>
      <c r="CJ34" s="1531">
        <v>51688</v>
      </c>
      <c r="CK34" s="1532">
        <v>53622</v>
      </c>
      <c r="CL34" s="1532">
        <v>51748</v>
      </c>
      <c r="CM34" s="1532">
        <v>49570</v>
      </c>
      <c r="CN34" s="1532">
        <v>52174</v>
      </c>
      <c r="CO34" s="1532">
        <v>58795</v>
      </c>
      <c r="CP34" s="1532">
        <v>71099</v>
      </c>
      <c r="CQ34" s="1532">
        <v>57790</v>
      </c>
      <c r="CR34" s="1532">
        <v>55854</v>
      </c>
      <c r="CS34" s="1532">
        <v>59469</v>
      </c>
      <c r="CT34" s="1532">
        <v>63257</v>
      </c>
      <c r="CU34" s="1533">
        <v>77949</v>
      </c>
      <c r="CV34" s="1534">
        <v>58224</v>
      </c>
      <c r="CW34" s="1535">
        <v>53321</v>
      </c>
      <c r="CX34" s="1536">
        <v>59393</v>
      </c>
      <c r="CY34" s="1536">
        <v>53854</v>
      </c>
      <c r="CZ34" s="1536">
        <v>56638</v>
      </c>
      <c r="DA34" s="1536">
        <v>67138</v>
      </c>
      <c r="DB34" s="1536">
        <v>73006</v>
      </c>
      <c r="DC34" s="1536">
        <v>52994</v>
      </c>
      <c r="DD34" s="1537">
        <v>51643</v>
      </c>
      <c r="DE34" s="1537">
        <v>56449</v>
      </c>
      <c r="DF34" s="1469"/>
      <c r="DG34" s="1469"/>
      <c r="DH34" s="1337"/>
      <c r="DI34" s="1538">
        <v>91232</v>
      </c>
      <c r="DJ34" s="1539">
        <v>96560</v>
      </c>
      <c r="DK34" s="1539">
        <v>123584</v>
      </c>
      <c r="DL34" s="1540">
        <v>106477</v>
      </c>
      <c r="DM34" s="1541">
        <v>118286</v>
      </c>
      <c r="DN34" s="1542">
        <v>112287</v>
      </c>
      <c r="DO34" s="1542">
        <v>128378</v>
      </c>
      <c r="DP34" s="1543">
        <v>112548</v>
      </c>
      <c r="DQ34" s="1544">
        <v>103141</v>
      </c>
      <c r="DR34" s="1545">
        <v>112730</v>
      </c>
      <c r="DS34" s="1545">
        <v>127941</v>
      </c>
      <c r="DT34" s="1545">
        <v>118053</v>
      </c>
      <c r="DU34" s="1546">
        <v>116475</v>
      </c>
      <c r="DV34" s="1547">
        <v>114807</v>
      </c>
      <c r="DW34" s="1547">
        <v>125250</v>
      </c>
      <c r="DX34" s="1586">
        <v>117689</v>
      </c>
      <c r="DY34" s="1548">
        <v>112856</v>
      </c>
      <c r="DZ34" s="1549">
        <v>121816</v>
      </c>
      <c r="EA34" s="1549">
        <v>128816</v>
      </c>
      <c r="EB34" s="1550">
        <v>123890</v>
      </c>
      <c r="EC34" s="1493">
        <v>114090</v>
      </c>
      <c r="ED34" s="1493">
        <v>131410</v>
      </c>
      <c r="EE34" s="1493">
        <v>142127</v>
      </c>
      <c r="EF34" s="1493">
        <v>145831</v>
      </c>
      <c r="EG34" s="1498">
        <v>138338</v>
      </c>
      <c r="EH34" s="1498">
        <v>150791</v>
      </c>
      <c r="EI34" s="1498">
        <v>166214</v>
      </c>
      <c r="EJ34" s="1498">
        <v>173587</v>
      </c>
      <c r="EK34" s="1499">
        <v>157058</v>
      </c>
      <c r="EL34" s="1499">
        <v>160539</v>
      </c>
      <c r="EM34" s="1499">
        <v>188358</v>
      </c>
      <c r="EN34" s="1499">
        <v>200675</v>
      </c>
      <c r="EO34" s="1500">
        <v>170938</v>
      </c>
      <c r="EP34" s="1500">
        <v>166941</v>
      </c>
      <c r="EQ34" s="1500">
        <v>182449</v>
      </c>
      <c r="ER34" s="1337"/>
      <c r="ES34" s="1551">
        <v>417853</v>
      </c>
      <c r="ET34" s="1552">
        <v>471499</v>
      </c>
      <c r="EU34" s="1552">
        <v>461865</v>
      </c>
      <c r="EV34" s="1552">
        <v>474221</v>
      </c>
      <c r="EW34" s="1552">
        <v>487378</v>
      </c>
      <c r="EX34" s="1552">
        <v>533458</v>
      </c>
      <c r="EY34" s="1552">
        <v>628930</v>
      </c>
      <c r="EZ34" s="1552">
        <v>703015</v>
      </c>
      <c r="FA34" s="1503">
        <v>723866</v>
      </c>
      <c r="FB34" s="1337"/>
      <c r="FC34" s="1504">
        <v>345267</v>
      </c>
      <c r="FD34" s="1504">
        <v>395928</v>
      </c>
      <c r="FE34" s="1504">
        <v>379771</v>
      </c>
      <c r="FF34" s="1504">
        <v>394830</v>
      </c>
      <c r="FG34" s="1504">
        <v>402070</v>
      </c>
      <c r="FH34" s="1504">
        <v>432491</v>
      </c>
      <c r="FI34" s="1504">
        <v>508310</v>
      </c>
      <c r="FJ34" s="1504">
        <v>561809</v>
      </c>
      <c r="FK34" s="1504">
        <v>582660</v>
      </c>
      <c r="FL34" s="1505">
        <v>444792.88888888888</v>
      </c>
      <c r="FM34" s="1406"/>
      <c r="FN34" s="1506">
        <v>33891</v>
      </c>
      <c r="FO34" s="1506">
        <v>36977</v>
      </c>
      <c r="FP34" s="1506">
        <v>35959</v>
      </c>
      <c r="FQ34" s="1506">
        <v>38298</v>
      </c>
      <c r="FR34" s="1506">
        <v>38582</v>
      </c>
      <c r="FS34" s="1506">
        <v>44864</v>
      </c>
      <c r="FT34" s="1506">
        <v>52967</v>
      </c>
      <c r="FU34" s="1506">
        <v>59469</v>
      </c>
      <c r="FV34" s="1506">
        <v>56449</v>
      </c>
      <c r="FW34" s="1507"/>
      <c r="FX34" s="1508">
        <v>44161.777777777781</v>
      </c>
      <c r="FY34" s="1420"/>
      <c r="FZ34" s="1456"/>
      <c r="GA34" s="1343">
        <v>1</v>
      </c>
      <c r="GB34" s="1401">
        <v>40900</v>
      </c>
      <c r="GC34" s="1420"/>
      <c r="GD34" s="1420"/>
      <c r="GE34" s="1512">
        <v>-5.0782760766113455</v>
      </c>
      <c r="GF34" s="1722"/>
      <c r="GG34" s="1722"/>
      <c r="GH34" s="1420"/>
      <c r="GI34" s="1420"/>
      <c r="GJ34" s="1420"/>
      <c r="GK34" s="1420"/>
      <c r="GL34" s="1420"/>
      <c r="GM34" s="1420"/>
      <c r="GN34" s="1420"/>
      <c r="GO34" s="1420"/>
      <c r="GP34" s="1420"/>
      <c r="GQ34" s="1420"/>
      <c r="GR34" s="1420"/>
      <c r="GS34" s="1420"/>
      <c r="GT34" s="1420"/>
      <c r="GU34" s="1420"/>
      <c r="GV34" s="1420"/>
      <c r="GW34" s="1420"/>
      <c r="GX34" s="1420"/>
      <c r="GY34" s="1420"/>
      <c r="GZ34" s="1420"/>
      <c r="HA34" s="1420"/>
      <c r="HB34" s="1420"/>
      <c r="HC34" s="1420"/>
      <c r="HD34" s="1420"/>
      <c r="HE34" s="1420"/>
      <c r="HF34" s="1420"/>
      <c r="HG34" s="1420"/>
      <c r="HH34" s="1420"/>
      <c r="HI34" s="1420"/>
      <c r="HJ34" s="1420"/>
      <c r="HK34" s="1420"/>
      <c r="HL34" s="1420"/>
      <c r="HM34" s="1420"/>
      <c r="HN34" s="1420"/>
      <c r="HO34" s="1420"/>
      <c r="HP34" s="1420"/>
      <c r="HQ34" s="1420"/>
      <c r="HR34" s="1420"/>
    </row>
    <row r="35" spans="1:226" s="1610" customFormat="1" ht="18.75" hidden="1" customHeight="1">
      <c r="A35" s="1607"/>
      <c r="B35" s="1345"/>
      <c r="C35" s="1513"/>
      <c r="D35" s="1608"/>
      <c r="E35" s="1609"/>
      <c r="F35" s="1609"/>
      <c r="G35" s="1609"/>
      <c r="H35" s="1609"/>
      <c r="I35" s="1609"/>
      <c r="J35" s="1609"/>
      <c r="K35" s="1609"/>
      <c r="L35" s="1609"/>
      <c r="M35" s="1609"/>
      <c r="N35" s="1609"/>
      <c r="O35" s="1609"/>
      <c r="P35" s="1609"/>
      <c r="Q35" s="1609"/>
      <c r="R35" s="1609"/>
      <c r="S35" s="1609"/>
      <c r="T35" s="1609"/>
      <c r="U35" s="1609"/>
      <c r="V35" s="1609"/>
      <c r="W35" s="1609"/>
      <c r="X35" s="1609"/>
      <c r="Y35" s="1609"/>
      <c r="Z35" s="1609"/>
      <c r="AA35" s="1609"/>
      <c r="AB35" s="1590">
        <v>35904</v>
      </c>
      <c r="AC35" s="1590">
        <v>32995</v>
      </c>
      <c r="AD35" s="1590">
        <v>34242</v>
      </c>
      <c r="AE35" s="1590">
        <v>33161</v>
      </c>
      <c r="AG35" s="1590">
        <v>46796</v>
      </c>
      <c r="AH35" s="1590">
        <v>50069</v>
      </c>
      <c r="AI35" s="1590">
        <v>44378</v>
      </c>
      <c r="AJ35" s="1590">
        <v>33494</v>
      </c>
      <c r="AK35" s="1590">
        <v>35959</v>
      </c>
      <c r="AL35" s="1590">
        <v>38401</v>
      </c>
      <c r="AM35" s="1590">
        <v>43693</v>
      </c>
      <c r="AN35" s="1590">
        <v>429092</v>
      </c>
      <c r="AO35" s="1609"/>
      <c r="AP35" s="1609"/>
      <c r="AQ35" s="1609"/>
      <c r="AR35" s="1609"/>
      <c r="AS35" s="1609"/>
      <c r="AT35" s="1609"/>
      <c r="AU35" s="1609"/>
      <c r="AV35" s="1609"/>
      <c r="AW35" s="1609"/>
      <c r="AX35" s="1609"/>
      <c r="AY35" s="1609"/>
      <c r="AZ35" s="1609">
        <v>0</v>
      </c>
      <c r="BA35" s="1609">
        <v>0</v>
      </c>
      <c r="BB35" s="1609">
        <v>0</v>
      </c>
      <c r="BC35" s="1609"/>
      <c r="BD35" s="1609"/>
      <c r="BE35" s="1609"/>
      <c r="BF35" s="1609"/>
      <c r="BG35" s="1609"/>
      <c r="BH35" s="1609"/>
      <c r="BI35" s="1609"/>
      <c r="BJ35" s="1609"/>
      <c r="BK35" s="1609"/>
      <c r="BL35" s="1590"/>
      <c r="BM35" s="1590"/>
      <c r="BN35" s="1590"/>
      <c r="BO35" s="1590"/>
      <c r="BP35" s="1590"/>
      <c r="BQ35" s="1590"/>
      <c r="BR35" s="1611"/>
      <c r="BS35" s="1590"/>
      <c r="BT35" s="1609"/>
      <c r="BU35" s="1609">
        <v>0</v>
      </c>
      <c r="BV35" s="1609">
        <v>0</v>
      </c>
      <c r="BW35" s="1590">
        <v>0</v>
      </c>
      <c r="BX35" s="1609">
        <v>0</v>
      </c>
      <c r="BY35" s="1609">
        <v>0</v>
      </c>
      <c r="BZ35" s="1609">
        <v>0</v>
      </c>
      <c r="CA35" s="1609">
        <v>0</v>
      </c>
      <c r="CB35" s="1609">
        <v>0</v>
      </c>
      <c r="CC35" s="1609">
        <v>0</v>
      </c>
      <c r="CD35" s="1609">
        <v>0</v>
      </c>
      <c r="CE35" s="1609">
        <v>0</v>
      </c>
      <c r="CF35" s="1609">
        <v>0</v>
      </c>
      <c r="CG35" s="1609">
        <v>0</v>
      </c>
      <c r="CH35" s="1609"/>
      <c r="CI35" s="1609"/>
      <c r="CJ35" s="1609"/>
      <c r="CK35" s="1609"/>
      <c r="CL35" s="1609">
        <v>51748</v>
      </c>
      <c r="CM35" s="1609"/>
      <c r="CN35" s="1609"/>
      <c r="CO35" s="1609"/>
      <c r="CP35" s="1609"/>
      <c r="CQ35" s="1609"/>
      <c r="CR35" s="1609"/>
      <c r="CS35" s="1609"/>
      <c r="CT35" s="1609"/>
      <c r="CU35" s="1609"/>
      <c r="CV35" s="1609">
        <v>0</v>
      </c>
      <c r="CW35" s="1609"/>
      <c r="CX35" s="1609"/>
      <c r="CY35" s="1609"/>
      <c r="CZ35" s="1609"/>
      <c r="DA35" s="1609"/>
      <c r="DB35" s="1609">
        <v>73006</v>
      </c>
      <c r="DC35" s="1609">
        <v>73006</v>
      </c>
      <c r="DD35" s="1609"/>
      <c r="DE35" s="1590"/>
      <c r="DF35" s="1590"/>
      <c r="DG35" s="1590"/>
      <c r="DH35" s="1389"/>
      <c r="DI35" s="1612"/>
      <c r="DJ35" s="1612"/>
      <c r="DK35" s="1612"/>
      <c r="DL35" s="1612"/>
      <c r="DM35" s="1612"/>
      <c r="DN35" s="1612"/>
      <c r="DO35" s="1612"/>
      <c r="DP35" s="1612"/>
      <c r="DQ35" s="1612"/>
      <c r="DR35" s="1609"/>
      <c r="DS35" s="1612"/>
      <c r="DT35" s="1612"/>
      <c r="DU35" s="1612"/>
      <c r="DV35" s="1612"/>
      <c r="DW35" s="1612"/>
      <c r="DX35" s="1612"/>
      <c r="DY35" s="1609"/>
      <c r="DZ35" s="1609"/>
      <c r="EA35" s="1609"/>
      <c r="EB35" s="1609"/>
      <c r="EC35" s="1612"/>
      <c r="ED35" s="1612"/>
      <c r="EE35" s="1612"/>
      <c r="EF35" s="1612"/>
      <c r="EG35" s="1612"/>
      <c r="EH35" s="1612"/>
      <c r="EI35" s="1612"/>
      <c r="EJ35" s="1612"/>
      <c r="EK35" s="1612"/>
      <c r="EL35" s="1612"/>
      <c r="EM35" s="1612"/>
      <c r="EN35" s="1612"/>
      <c r="EO35" s="1612"/>
      <c r="EP35" s="1612"/>
      <c r="EQ35" s="1612"/>
      <c r="ER35" s="1612"/>
      <c r="ES35" s="1612"/>
      <c r="ET35" s="1613"/>
      <c r="EU35" s="1613"/>
      <c r="EV35" s="1613"/>
      <c r="EW35" s="1613"/>
      <c r="EX35" s="1613"/>
      <c r="EY35" s="1613"/>
      <c r="EZ35" s="1613"/>
      <c r="FA35" s="1613"/>
      <c r="FB35" s="1389"/>
      <c r="FC35" s="1571"/>
      <c r="FD35" s="1571"/>
      <c r="FE35" s="1571"/>
      <c r="FF35" s="1571"/>
      <c r="FG35" s="1571"/>
      <c r="FH35" s="1571"/>
      <c r="FI35" s="1571"/>
      <c r="FJ35" s="1571"/>
      <c r="FK35" s="1571"/>
      <c r="FL35" s="1571"/>
      <c r="FM35" s="1571"/>
      <c r="FN35" s="1614"/>
      <c r="FO35" s="1614"/>
      <c r="FP35" s="1614"/>
      <c r="FQ35" s="1614"/>
      <c r="FR35" s="1614"/>
      <c r="FS35" s="1614"/>
      <c r="FT35" s="1614"/>
      <c r="FU35" s="1614"/>
      <c r="FV35" s="1614"/>
      <c r="FW35" s="1407"/>
      <c r="FX35" s="1595"/>
      <c r="FY35" s="1345"/>
      <c r="FZ35" s="1607"/>
      <c r="GA35" s="1343"/>
      <c r="GB35" s="1401"/>
      <c r="GC35" s="1345"/>
      <c r="GD35" s="1345"/>
      <c r="GE35" s="1344"/>
      <c r="GF35" s="1721"/>
      <c r="GG35" s="1721"/>
      <c r="GH35" s="1345"/>
      <c r="GI35" s="1345"/>
      <c r="GJ35" s="1345"/>
      <c r="GK35" s="1345"/>
      <c r="GL35" s="1345"/>
      <c r="GM35" s="1345"/>
      <c r="GN35" s="1345"/>
      <c r="GO35" s="1345"/>
      <c r="GP35" s="1345"/>
      <c r="GQ35" s="1345"/>
      <c r="GR35" s="1345"/>
      <c r="GS35" s="1345"/>
      <c r="GT35" s="1345"/>
      <c r="GU35" s="1345"/>
      <c r="GV35" s="1345"/>
      <c r="GW35" s="1345"/>
      <c r="GX35" s="1345"/>
      <c r="GY35" s="1345"/>
      <c r="GZ35" s="1345"/>
      <c r="HA35" s="1345"/>
      <c r="HB35" s="1345"/>
      <c r="HC35" s="1345"/>
      <c r="HD35" s="1345"/>
      <c r="HE35" s="1345"/>
      <c r="HF35" s="1345"/>
      <c r="HG35" s="1345"/>
      <c r="HH35" s="1345"/>
      <c r="HI35" s="1345"/>
      <c r="HJ35" s="1345"/>
      <c r="HK35" s="1345"/>
      <c r="HL35" s="1345"/>
      <c r="HM35" s="1345"/>
      <c r="HN35" s="1345"/>
      <c r="HO35" s="1345"/>
      <c r="HP35" s="1345"/>
      <c r="HQ35" s="1345"/>
      <c r="HR35" s="1345"/>
    </row>
    <row r="36" spans="1:226" s="1346" customFormat="1" ht="19.5" hidden="1" customHeight="1" thickBot="1">
      <c r="A36" s="1333"/>
      <c r="B36" s="1334"/>
      <c r="D36" s="1596"/>
      <c r="E36" s="1404"/>
      <c r="F36" s="1404"/>
      <c r="G36" s="1404"/>
      <c r="H36" s="1404"/>
      <c r="I36" s="1404"/>
      <c r="J36" s="1404"/>
      <c r="K36" s="1404"/>
      <c r="L36" s="1404"/>
      <c r="M36" s="1404"/>
      <c r="N36" s="1404"/>
      <c r="O36" s="1615"/>
      <c r="P36" s="1616"/>
      <c r="Q36" s="1589"/>
      <c r="R36" s="1589"/>
      <c r="S36" s="1589"/>
      <c r="T36" s="1589"/>
      <c r="U36" s="1589"/>
      <c r="V36" s="1589"/>
      <c r="W36" s="1589"/>
      <c r="X36" s="1589"/>
      <c r="Y36" s="1617"/>
      <c r="Z36" s="1617"/>
      <c r="AA36" s="1617"/>
      <c r="AB36" s="1589">
        <v>0</v>
      </c>
      <c r="AC36" s="1589">
        <v>0</v>
      </c>
      <c r="AD36" s="1589">
        <v>0</v>
      </c>
      <c r="AE36" s="1589">
        <v>0</v>
      </c>
      <c r="AF36" s="1589">
        <v>32773</v>
      </c>
      <c r="AG36" s="1589">
        <v>0</v>
      </c>
      <c r="AH36" s="1589">
        <v>0</v>
      </c>
      <c r="AI36" s="1589">
        <v>0</v>
      </c>
      <c r="AJ36" s="1589">
        <v>0</v>
      </c>
      <c r="AK36" s="1589">
        <v>0</v>
      </c>
      <c r="AL36" s="1589">
        <v>0</v>
      </c>
      <c r="AM36" s="1589">
        <v>0</v>
      </c>
      <c r="AN36" s="1589">
        <v>-390489</v>
      </c>
      <c r="AO36" s="1617"/>
      <c r="AP36" s="1617"/>
      <c r="AQ36" s="1617"/>
      <c r="AR36" s="1617"/>
      <c r="AS36" s="1617"/>
      <c r="AT36" s="1589"/>
      <c r="AU36" s="1589"/>
      <c r="AV36" s="1589"/>
      <c r="AW36" s="1589"/>
      <c r="AX36" s="1617"/>
      <c r="AY36" s="1617"/>
      <c r="AZ36" s="1404"/>
      <c r="BA36" s="1404"/>
      <c r="BB36" s="1404"/>
      <c r="BC36" s="1404"/>
      <c r="BD36" s="1404"/>
      <c r="BE36" s="1404"/>
      <c r="BF36" s="1404"/>
      <c r="BG36" s="1404"/>
      <c r="BH36" s="1404"/>
      <c r="BI36" s="1404"/>
      <c r="BJ36" s="1404"/>
      <c r="BK36" s="1404"/>
      <c r="BL36" s="1567"/>
      <c r="BM36" s="1567"/>
      <c r="BN36" s="1567"/>
      <c r="BO36" s="1567"/>
      <c r="BP36" s="1567"/>
      <c r="BQ36" s="1567"/>
      <c r="BR36" s="1567"/>
      <c r="BS36" s="1567"/>
      <c r="BT36" s="1567"/>
      <c r="BU36" s="1567"/>
      <c r="BV36" s="1567"/>
      <c r="BW36" s="1567"/>
      <c r="BX36" s="1567"/>
      <c r="BY36" s="1567"/>
      <c r="BZ36" s="1567"/>
      <c r="CA36" s="1567"/>
      <c r="CB36" s="1567"/>
      <c r="CC36" s="1567"/>
      <c r="CD36" s="1567"/>
      <c r="CE36" s="1567"/>
      <c r="CF36" s="1567"/>
      <c r="CG36" s="1567"/>
      <c r="CH36" s="1567"/>
      <c r="CI36" s="1567"/>
      <c r="CJ36" s="1567"/>
      <c r="CK36" s="1567"/>
      <c r="CL36" s="1567"/>
      <c r="CM36" s="1567"/>
      <c r="CN36" s="1567"/>
      <c r="CO36" s="1567"/>
      <c r="CP36" s="1567"/>
      <c r="CQ36" s="1567"/>
      <c r="CR36" s="1567"/>
      <c r="CS36" s="1567"/>
      <c r="CT36" s="1567"/>
      <c r="CU36" s="1567"/>
      <c r="CV36" s="1567"/>
      <c r="CW36" s="1567"/>
      <c r="CX36" s="1567"/>
      <c r="CY36" s="1567"/>
      <c r="CZ36" s="1567"/>
      <c r="DA36" s="1567"/>
      <c r="DB36" s="1567"/>
      <c r="DC36" s="1567"/>
      <c r="DD36" s="1567"/>
      <c r="DE36" s="1567"/>
      <c r="DF36" s="1567"/>
      <c r="DG36" s="1567"/>
      <c r="DH36" s="1337"/>
      <c r="DP36" s="1567"/>
      <c r="DQ36" s="1404"/>
      <c r="DR36" s="1404"/>
      <c r="DS36" s="1404"/>
      <c r="DY36" s="1404"/>
      <c r="DZ36" s="1404"/>
      <c r="EA36" s="1404"/>
      <c r="EB36" s="1404"/>
      <c r="EC36" s="1337"/>
      <c r="ED36" s="1337"/>
      <c r="EE36" s="1337"/>
      <c r="EF36" s="1337"/>
      <c r="EG36" s="1337"/>
      <c r="EH36" s="1337"/>
      <c r="EI36" s="1337"/>
      <c r="EJ36" s="1337"/>
      <c r="EK36" s="1337"/>
      <c r="EL36" s="1337"/>
      <c r="EM36" s="1337"/>
      <c r="EN36" s="1337"/>
      <c r="EO36" s="1337"/>
      <c r="EP36" s="1337"/>
      <c r="EQ36" s="1337"/>
      <c r="ER36" s="1337"/>
      <c r="ES36" s="1334"/>
      <c r="ET36" s="1334"/>
      <c r="EU36" s="1334"/>
      <c r="EV36" s="1334"/>
      <c r="EW36" s="1334"/>
      <c r="EX36" s="1334"/>
      <c r="EY36" s="1334"/>
      <c r="EZ36" s="1334"/>
      <c r="FA36" s="1334"/>
      <c r="FB36" s="1337"/>
      <c r="FC36" s="1406"/>
      <c r="FD36" s="1406"/>
      <c r="FE36" s="1406"/>
      <c r="FF36" s="1406"/>
      <c r="FG36" s="1406"/>
      <c r="FH36" s="1406"/>
      <c r="FI36" s="1406"/>
      <c r="FJ36" s="1406"/>
      <c r="FK36" s="1406"/>
      <c r="FL36" s="1406"/>
      <c r="FM36" s="1406"/>
      <c r="FN36" s="1407"/>
      <c r="FO36" s="1407"/>
      <c r="FP36" s="1407"/>
      <c r="FQ36" s="1407"/>
      <c r="FR36" s="1407"/>
      <c r="FS36" s="1407"/>
      <c r="FT36" s="1407"/>
      <c r="FU36" s="1407"/>
      <c r="FV36" s="1407"/>
      <c r="FW36" s="1407"/>
      <c r="FX36" s="1574"/>
      <c r="FY36" s="1334"/>
      <c r="FZ36" s="1333"/>
      <c r="GA36" s="1343"/>
      <c r="GB36" s="1401"/>
      <c r="GC36" s="1334"/>
      <c r="GD36" s="1334"/>
      <c r="GE36" s="1344"/>
      <c r="GF36" s="1721"/>
      <c r="GG36" s="1721"/>
      <c r="GH36" s="1334"/>
      <c r="GI36" s="1334"/>
      <c r="GJ36" s="1334"/>
      <c r="GK36" s="1334"/>
      <c r="GL36" s="1334"/>
      <c r="GM36" s="1334"/>
      <c r="GN36" s="1334"/>
      <c r="GO36" s="1334"/>
      <c r="GP36" s="1334"/>
      <c r="GQ36" s="1334"/>
      <c r="GR36" s="1334"/>
      <c r="GS36" s="1334"/>
      <c r="GT36" s="1334"/>
      <c r="GU36" s="1334"/>
      <c r="GV36" s="1334"/>
      <c r="GW36" s="1334"/>
      <c r="GX36" s="1334"/>
      <c r="GY36" s="1334"/>
      <c r="GZ36" s="1334"/>
      <c r="HA36" s="1334"/>
      <c r="HB36" s="1334"/>
      <c r="HC36" s="1334"/>
      <c r="HD36" s="1334"/>
      <c r="HE36" s="1334"/>
      <c r="HF36" s="1334"/>
      <c r="HG36" s="1334"/>
      <c r="HH36" s="1334"/>
      <c r="HI36" s="1334"/>
      <c r="HJ36" s="1334"/>
      <c r="HK36" s="1334"/>
      <c r="HL36" s="1334"/>
      <c r="HM36" s="1334"/>
      <c r="HN36" s="1334"/>
      <c r="HO36" s="1334"/>
      <c r="HP36" s="1334"/>
      <c r="HQ36" s="1334"/>
      <c r="HR36" s="1334"/>
    </row>
    <row r="37" spans="1:226" s="1346" customFormat="1" ht="18" hidden="1" customHeight="1">
      <c r="A37" s="1333"/>
      <c r="B37" s="1334"/>
      <c r="C37" s="1412" t="s">
        <v>1100</v>
      </c>
      <c r="D37" s="2263">
        <v>2007</v>
      </c>
      <c r="E37" s="2264"/>
      <c r="F37" s="2264"/>
      <c r="G37" s="2264"/>
      <c r="H37" s="2264"/>
      <c r="I37" s="2264"/>
      <c r="J37" s="2264"/>
      <c r="K37" s="2264"/>
      <c r="L37" s="2264"/>
      <c r="M37" s="2264"/>
      <c r="N37" s="2264"/>
      <c r="O37" s="2265"/>
      <c r="P37" s="2266">
        <v>2008</v>
      </c>
      <c r="Q37" s="2267"/>
      <c r="R37" s="2267"/>
      <c r="S37" s="2267"/>
      <c r="T37" s="2267"/>
      <c r="U37" s="2267"/>
      <c r="V37" s="2267"/>
      <c r="W37" s="2267"/>
      <c r="X37" s="2267"/>
      <c r="Y37" s="2267"/>
      <c r="Z37" s="2267"/>
      <c r="AA37" s="2267"/>
      <c r="AB37" s="2288">
        <v>2009</v>
      </c>
      <c r="AC37" s="2289"/>
      <c r="AD37" s="2289"/>
      <c r="AE37" s="2289"/>
      <c r="AF37" s="2289"/>
      <c r="AG37" s="2289"/>
      <c r="AH37" s="2289"/>
      <c r="AI37" s="2289"/>
      <c r="AJ37" s="2289"/>
      <c r="AK37" s="2289"/>
      <c r="AL37" s="2289"/>
      <c r="AM37" s="2290"/>
      <c r="AN37" s="2271">
        <v>2010</v>
      </c>
      <c r="AO37" s="2272"/>
      <c r="AP37" s="2272"/>
      <c r="AQ37" s="2272"/>
      <c r="AR37" s="2272"/>
      <c r="AS37" s="2272"/>
      <c r="AT37" s="2272"/>
      <c r="AU37" s="2272"/>
      <c r="AV37" s="2272"/>
      <c r="AW37" s="2272"/>
      <c r="AX37" s="2272"/>
      <c r="AY37" s="2272"/>
      <c r="AZ37" s="2273">
        <v>2011</v>
      </c>
      <c r="BA37" s="2274"/>
      <c r="BB37" s="2274"/>
      <c r="BC37" s="2274"/>
      <c r="BD37" s="2274"/>
      <c r="BE37" s="2274"/>
      <c r="BF37" s="2274"/>
      <c r="BG37" s="2274"/>
      <c r="BH37" s="2274"/>
      <c r="BI37" s="2274"/>
      <c r="BJ37" s="2274"/>
      <c r="BK37" s="2275"/>
      <c r="BL37" s="2276">
        <v>2012</v>
      </c>
      <c r="BM37" s="2277"/>
      <c r="BN37" s="2277"/>
      <c r="BO37" s="1352"/>
      <c r="BP37" s="1352"/>
      <c r="BQ37" s="1352"/>
      <c r="BR37" s="1352"/>
      <c r="BS37" s="1352"/>
      <c r="BT37" s="1353"/>
      <c r="BU37" s="1353"/>
      <c r="BV37" s="1353"/>
      <c r="BW37" s="1382"/>
      <c r="BX37" s="1383">
        <v>2013</v>
      </c>
      <c r="BY37" s="1384"/>
      <c r="BZ37" s="1384"/>
      <c r="CA37" s="1384"/>
      <c r="CB37" s="1384"/>
      <c r="CC37" s="1384"/>
      <c r="CD37" s="1384"/>
      <c r="CE37" s="1384"/>
      <c r="CF37" s="1384"/>
      <c r="CG37" s="1384"/>
      <c r="CH37" s="1384"/>
      <c r="CI37" s="1384"/>
      <c r="CJ37" s="1357">
        <v>2014</v>
      </c>
      <c r="CK37" s="1358"/>
      <c r="CL37" s="1358"/>
      <c r="CM37" s="1358"/>
      <c r="CN37" s="1358"/>
      <c r="CO37" s="1358"/>
      <c r="CP37" s="1358"/>
      <c r="CQ37" s="1358"/>
      <c r="CR37" s="1358"/>
      <c r="CS37" s="1358"/>
      <c r="CT37" s="1358"/>
      <c r="CU37" s="1359"/>
      <c r="CV37" s="1360">
        <v>2015</v>
      </c>
      <c r="CW37" s="1361"/>
      <c r="CX37" s="1361"/>
      <c r="CY37" s="1361"/>
      <c r="CZ37" s="1361"/>
      <c r="DA37" s="1361"/>
      <c r="DB37" s="1361"/>
      <c r="DC37" s="1361"/>
      <c r="DD37" s="1361"/>
      <c r="DE37" s="1385"/>
      <c r="DF37" s="1351"/>
      <c r="DG37" s="1351"/>
      <c r="DH37" s="1337"/>
      <c r="DI37" s="2278">
        <v>2007</v>
      </c>
      <c r="DJ37" s="2279"/>
      <c r="DK37" s="2279"/>
      <c r="DL37" s="2279"/>
      <c r="DM37" s="2291">
        <v>2008</v>
      </c>
      <c r="DN37" s="2292"/>
      <c r="DO37" s="2292"/>
      <c r="DP37" s="2293"/>
      <c r="DQ37" s="2294">
        <v>2009</v>
      </c>
      <c r="DR37" s="2295"/>
      <c r="DS37" s="2295"/>
      <c r="DT37" s="2295"/>
      <c r="DU37" s="2296">
        <v>2010</v>
      </c>
      <c r="DV37" s="2297"/>
      <c r="DW37" s="2297"/>
      <c r="DX37" s="2298"/>
      <c r="DY37" s="2299">
        <v>2011</v>
      </c>
      <c r="DZ37" s="2300"/>
      <c r="EA37" s="2300"/>
      <c r="EB37" s="2301"/>
      <c r="EC37" s="2303">
        <v>2012</v>
      </c>
      <c r="ED37" s="2303"/>
      <c r="EE37" s="2303"/>
      <c r="EF37" s="2303"/>
      <c r="EG37" s="1413">
        <v>2013</v>
      </c>
      <c r="EH37" s="1413"/>
      <c r="EI37" s="1413"/>
      <c r="EJ37" s="1413"/>
      <c r="EK37" s="1414">
        <v>2014</v>
      </c>
      <c r="EL37" s="1414"/>
      <c r="EM37" s="1414"/>
      <c r="EN37" s="1414"/>
      <c r="EO37" s="1415">
        <v>2015</v>
      </c>
      <c r="EP37" s="1415"/>
      <c r="EQ37" s="1415"/>
      <c r="ER37" s="1337"/>
      <c r="ES37" s="1416">
        <v>2007</v>
      </c>
      <c r="ET37" s="1417">
        <v>2008</v>
      </c>
      <c r="EU37" s="1417">
        <v>2009</v>
      </c>
      <c r="EV37" s="1417">
        <v>2010</v>
      </c>
      <c r="EW37" s="1417">
        <v>2011</v>
      </c>
      <c r="EX37" s="1417">
        <v>2012</v>
      </c>
      <c r="EY37" s="1417">
        <v>2013</v>
      </c>
      <c r="EZ37" s="1417">
        <v>2014</v>
      </c>
      <c r="FA37" s="2304" t="s">
        <v>1101</v>
      </c>
      <c r="FB37" s="1337"/>
      <c r="FC37" s="2257" t="s">
        <v>1097</v>
      </c>
      <c r="FD37" s="2258"/>
      <c r="FE37" s="2258"/>
      <c r="FF37" s="2258"/>
      <c r="FG37" s="2258"/>
      <c r="FH37" s="2258"/>
      <c r="FI37" s="2258"/>
      <c r="FJ37" s="2258"/>
      <c r="FK37" s="2305"/>
      <c r="FL37" s="2282" t="s">
        <v>1102</v>
      </c>
      <c r="FM37" s="1406"/>
      <c r="FN37" s="2306" t="s">
        <v>1099</v>
      </c>
      <c r="FO37" s="2307"/>
      <c r="FP37" s="2307"/>
      <c r="FQ37" s="2307"/>
      <c r="FR37" s="2307"/>
      <c r="FS37" s="2307"/>
      <c r="FT37" s="2307"/>
      <c r="FU37" s="2307"/>
      <c r="FV37" s="2308"/>
      <c r="FW37" s="1419"/>
      <c r="FX37" s="2286" t="s">
        <v>1102</v>
      </c>
      <c r="FY37" s="1334"/>
      <c r="FZ37" s="1333"/>
      <c r="GA37" s="1343"/>
      <c r="GB37" s="1401"/>
      <c r="GC37" s="1334"/>
      <c r="GD37" s="1334"/>
      <c r="GE37" s="1344"/>
      <c r="GF37" s="1721"/>
      <c r="GG37" s="1721"/>
      <c r="GH37" s="1334"/>
      <c r="GI37" s="1334"/>
      <c r="GJ37" s="1334"/>
      <c r="GK37" s="1334"/>
      <c r="GL37" s="1334"/>
      <c r="GM37" s="1334"/>
      <c r="GN37" s="1334"/>
      <c r="GO37" s="1334"/>
      <c r="GP37" s="1334"/>
      <c r="GQ37" s="1334"/>
      <c r="GR37" s="1334"/>
      <c r="GS37" s="1334"/>
      <c r="GT37" s="1334"/>
      <c r="GU37" s="1334"/>
      <c r="GV37" s="1334"/>
      <c r="GW37" s="1334"/>
      <c r="GX37" s="1334"/>
      <c r="GY37" s="1334"/>
      <c r="GZ37" s="1334"/>
      <c r="HA37" s="1334"/>
      <c r="HB37" s="1334"/>
      <c r="HC37" s="1334"/>
      <c r="HD37" s="1334"/>
      <c r="HE37" s="1334"/>
      <c r="HF37" s="1334"/>
      <c r="HG37" s="1334"/>
      <c r="HH37" s="1334"/>
      <c r="HI37" s="1334"/>
      <c r="HJ37" s="1334"/>
      <c r="HK37" s="1334"/>
      <c r="HL37" s="1334"/>
      <c r="HM37" s="1334"/>
      <c r="HN37" s="1334"/>
      <c r="HO37" s="1334"/>
      <c r="HP37" s="1334"/>
      <c r="HQ37" s="1334"/>
      <c r="HR37" s="1334"/>
    </row>
    <row r="38" spans="1:226" s="1334" customFormat="1" ht="4.5" hidden="1" customHeight="1">
      <c r="A38" s="1333"/>
      <c r="C38" s="1347"/>
      <c r="D38" s="1348"/>
      <c r="E38" s="1348"/>
      <c r="F38" s="1348"/>
      <c r="G38" s="1348"/>
      <c r="H38" s="1348"/>
      <c r="I38" s="1348"/>
      <c r="J38" s="1348"/>
      <c r="K38" s="1348"/>
      <c r="L38" s="1348"/>
      <c r="M38" s="1348"/>
      <c r="N38" s="1348"/>
      <c r="O38" s="1348"/>
      <c r="P38" s="1348"/>
      <c r="Q38" s="1348"/>
      <c r="R38" s="1348"/>
      <c r="S38" s="1348"/>
      <c r="T38" s="1348"/>
      <c r="U38" s="1348"/>
      <c r="V38" s="1348"/>
      <c r="W38" s="1348"/>
      <c r="X38" s="1348"/>
      <c r="Y38" s="1348"/>
      <c r="Z38" s="1348"/>
      <c r="AA38" s="1348"/>
      <c r="AB38" s="1348"/>
      <c r="AC38" s="1348"/>
      <c r="AD38" s="1348"/>
      <c r="AE38" s="1348"/>
      <c r="AF38" s="1348"/>
      <c r="AG38" s="1348"/>
      <c r="AH38" s="1348"/>
      <c r="AI38" s="1348"/>
      <c r="AJ38" s="1348"/>
      <c r="AK38" s="1348"/>
      <c r="AL38" s="1348"/>
      <c r="AM38" s="1348"/>
      <c r="AN38" s="1348"/>
      <c r="AO38" s="1348"/>
      <c r="AP38" s="1348"/>
      <c r="AQ38" s="1348"/>
      <c r="AR38" s="1348"/>
      <c r="AS38" s="1348"/>
      <c r="AT38" s="1348"/>
      <c r="AU38" s="1348"/>
      <c r="AV38" s="1348"/>
      <c r="AW38" s="1348"/>
      <c r="AX38" s="1348"/>
      <c r="AY38" s="1348"/>
      <c r="AZ38" s="1390"/>
      <c r="BA38" s="1391"/>
      <c r="BB38" s="1391"/>
      <c r="BC38" s="1391"/>
      <c r="BD38" s="1391"/>
      <c r="BE38" s="1391"/>
      <c r="BF38" s="1391"/>
      <c r="BG38" s="1391"/>
      <c r="BH38" s="1391"/>
      <c r="BI38" s="1391"/>
      <c r="BJ38" s="1391"/>
      <c r="BK38" s="1392"/>
      <c r="BL38" s="1365"/>
      <c r="BM38" s="1351"/>
      <c r="BN38" s="1351"/>
      <c r="BO38" s="1351"/>
      <c r="BP38" s="1351"/>
      <c r="BQ38" s="1351"/>
      <c r="BR38" s="1351"/>
      <c r="BS38" s="1351"/>
      <c r="BT38" s="1351"/>
      <c r="BU38" s="1351"/>
      <c r="BV38" s="1351"/>
      <c r="BW38" s="1366"/>
      <c r="BX38" s="1365"/>
      <c r="BY38" s="1351"/>
      <c r="BZ38" s="1351"/>
      <c r="CA38" s="1351"/>
      <c r="CB38" s="1351"/>
      <c r="CC38" s="1351"/>
      <c r="CD38" s="1351"/>
      <c r="CE38" s="1351"/>
      <c r="CF38" s="1351"/>
      <c r="CG38" s="1351"/>
      <c r="CH38" s="1351"/>
      <c r="CI38" s="1351"/>
      <c r="CJ38" s="1370"/>
      <c r="CK38" s="1371"/>
      <c r="CL38" s="1371"/>
      <c r="CM38" s="1371"/>
      <c r="CN38" s="1371"/>
      <c r="CO38" s="1371"/>
      <c r="CP38" s="1371"/>
      <c r="CQ38" s="1371"/>
      <c r="CR38" s="1371"/>
      <c r="CS38" s="1371"/>
      <c r="CT38" s="1371"/>
      <c r="CU38" s="1372"/>
      <c r="CV38" s="1373"/>
      <c r="CW38" s="1374"/>
      <c r="CX38" s="1374"/>
      <c r="CY38" s="1374"/>
      <c r="CZ38" s="1374"/>
      <c r="DA38" s="1374"/>
      <c r="DB38" s="1374"/>
      <c r="DC38" s="1374"/>
      <c r="DD38" s="1374"/>
      <c r="DE38" s="1386"/>
      <c r="DF38" s="1374"/>
      <c r="DG38" s="1374"/>
      <c r="DH38" s="1337"/>
      <c r="DI38" s="1349"/>
      <c r="DJ38" s="1349"/>
      <c r="DK38" s="1349"/>
      <c r="DL38" s="1349"/>
      <c r="DM38" s="1350"/>
      <c r="DN38" s="1350"/>
      <c r="DO38" s="1350"/>
      <c r="DP38" s="1350"/>
      <c r="DQ38" s="1350"/>
      <c r="DR38" s="1350"/>
      <c r="DS38" s="1350"/>
      <c r="DT38" s="1350"/>
      <c r="DU38" s="1350"/>
      <c r="DV38" s="1350"/>
      <c r="DW38" s="1350"/>
      <c r="DX38" s="1350"/>
      <c r="DY38" s="1376"/>
      <c r="DZ38" s="1376"/>
      <c r="EA38" s="1376"/>
      <c r="EB38" s="1376"/>
      <c r="EC38" s="2303"/>
      <c r="ED38" s="2303"/>
      <c r="EE38" s="2303"/>
      <c r="EF38" s="2303"/>
      <c r="EG38" s="1618"/>
      <c r="EH38" s="1618"/>
      <c r="EI38" s="1618"/>
      <c r="EJ38" s="1618"/>
      <c r="EK38" s="1377"/>
      <c r="EL38" s="1377"/>
      <c r="EM38" s="1377"/>
      <c r="EN38" s="1377"/>
      <c r="EO38" s="1377"/>
      <c r="EP38" s="1377"/>
      <c r="EQ38" s="1377"/>
      <c r="ER38" s="1350"/>
      <c r="ES38" s="1393"/>
      <c r="ET38" s="1350"/>
      <c r="EU38" s="1350"/>
      <c r="EV38" s="1350"/>
      <c r="EW38" s="1350"/>
      <c r="EX38" s="1350"/>
      <c r="EY38" s="1350"/>
      <c r="EZ38" s="1350"/>
      <c r="FA38" s="2304"/>
      <c r="FB38" s="1350"/>
      <c r="FC38" s="1349"/>
      <c r="FD38" s="1349"/>
      <c r="FE38" s="1349"/>
      <c r="FF38" s="1349"/>
      <c r="FG38" s="1349"/>
      <c r="FH38" s="1349"/>
      <c r="FI38" s="1349"/>
      <c r="FJ38" s="1349"/>
      <c r="FK38" s="1349"/>
      <c r="FL38" s="2283"/>
      <c r="FM38" s="1406"/>
      <c r="FN38" s="1351"/>
      <c r="FO38" s="1351"/>
      <c r="FP38" s="1351"/>
      <c r="FQ38" s="1351"/>
      <c r="FR38" s="1351"/>
      <c r="FS38" s="1351"/>
      <c r="FT38" s="1351"/>
      <c r="FU38" s="1351"/>
      <c r="FV38" s="1351"/>
      <c r="FW38" s="1419"/>
      <c r="FX38" s="2287"/>
      <c r="FZ38" s="1333"/>
      <c r="GA38" s="1343"/>
      <c r="GB38" s="1401"/>
      <c r="GE38" s="1344"/>
      <c r="GF38" s="1721"/>
      <c r="GG38" s="1721"/>
    </row>
    <row r="39" spans="1:226" s="1346" customFormat="1" ht="21" hidden="1" customHeight="1">
      <c r="A39" s="1333"/>
      <c r="B39" s="1334"/>
      <c r="C39" s="1387" t="s">
        <v>1125</v>
      </c>
      <c r="D39" s="1423" t="s">
        <v>38</v>
      </c>
      <c r="E39" s="1424" t="s">
        <v>39</v>
      </c>
      <c r="F39" s="1424" t="s">
        <v>40</v>
      </c>
      <c r="G39" s="1424" t="s">
        <v>41</v>
      </c>
      <c r="H39" s="1424" t="s">
        <v>42</v>
      </c>
      <c r="I39" s="1424" t="s">
        <v>43</v>
      </c>
      <c r="J39" s="1424" t="s">
        <v>44</v>
      </c>
      <c r="K39" s="1424" t="s">
        <v>45</v>
      </c>
      <c r="L39" s="1424" t="s">
        <v>46</v>
      </c>
      <c r="M39" s="1424" t="s">
        <v>47</v>
      </c>
      <c r="N39" s="1424" t="s">
        <v>48</v>
      </c>
      <c r="O39" s="1425" t="s">
        <v>49</v>
      </c>
      <c r="P39" s="1423" t="s">
        <v>38</v>
      </c>
      <c r="Q39" s="1424" t="s">
        <v>39</v>
      </c>
      <c r="R39" s="1424" t="s">
        <v>40</v>
      </c>
      <c r="S39" s="1424" t="s">
        <v>41</v>
      </c>
      <c r="T39" s="1424" t="s">
        <v>42</v>
      </c>
      <c r="U39" s="1424" t="s">
        <v>43</v>
      </c>
      <c r="V39" s="1424" t="s">
        <v>44</v>
      </c>
      <c r="W39" s="1424" t="s">
        <v>45</v>
      </c>
      <c r="X39" s="1424" t="s">
        <v>46</v>
      </c>
      <c r="Y39" s="1424" t="s">
        <v>47</v>
      </c>
      <c r="Z39" s="1424" t="s">
        <v>48</v>
      </c>
      <c r="AA39" s="1619" t="s">
        <v>49</v>
      </c>
      <c r="AB39" s="1426" t="s">
        <v>38</v>
      </c>
      <c r="AC39" s="1427" t="s">
        <v>39</v>
      </c>
      <c r="AD39" s="1427" t="s">
        <v>40</v>
      </c>
      <c r="AE39" s="1427" t="s">
        <v>41</v>
      </c>
      <c r="AF39" s="1427" t="s">
        <v>42</v>
      </c>
      <c r="AG39" s="1427" t="s">
        <v>43</v>
      </c>
      <c r="AH39" s="1427" t="s">
        <v>44</v>
      </c>
      <c r="AI39" s="1427" t="s">
        <v>45</v>
      </c>
      <c r="AJ39" s="1427" t="s">
        <v>46</v>
      </c>
      <c r="AK39" s="1427" t="s">
        <v>47</v>
      </c>
      <c r="AL39" s="1427" t="s">
        <v>48</v>
      </c>
      <c r="AM39" s="1427" t="s">
        <v>49</v>
      </c>
      <c r="AN39" s="1427" t="s">
        <v>38</v>
      </c>
      <c r="AO39" s="1427" t="s">
        <v>39</v>
      </c>
      <c r="AP39" s="1427" t="s">
        <v>40</v>
      </c>
      <c r="AQ39" s="1427" t="s">
        <v>41</v>
      </c>
      <c r="AR39" s="1427" t="s">
        <v>42</v>
      </c>
      <c r="AS39" s="1427" t="s">
        <v>43</v>
      </c>
      <c r="AT39" s="1427" t="s">
        <v>44</v>
      </c>
      <c r="AU39" s="1427" t="s">
        <v>45</v>
      </c>
      <c r="AV39" s="1427" t="s">
        <v>46</v>
      </c>
      <c r="AW39" s="1427" t="s">
        <v>47</v>
      </c>
      <c r="AX39" s="1427" t="s">
        <v>48</v>
      </c>
      <c r="AY39" s="1428" t="s">
        <v>49</v>
      </c>
      <c r="AZ39" s="1429" t="s">
        <v>38</v>
      </c>
      <c r="BA39" s="1430" t="s">
        <v>39</v>
      </c>
      <c r="BB39" s="1430" t="s">
        <v>40</v>
      </c>
      <c r="BC39" s="1430" t="s">
        <v>41</v>
      </c>
      <c r="BD39" s="1430" t="s">
        <v>42</v>
      </c>
      <c r="BE39" s="1430" t="s">
        <v>43</v>
      </c>
      <c r="BF39" s="1430" t="s">
        <v>44</v>
      </c>
      <c r="BG39" s="1430" t="s">
        <v>45</v>
      </c>
      <c r="BH39" s="1430" t="s">
        <v>46</v>
      </c>
      <c r="BI39" s="1430" t="s">
        <v>47</v>
      </c>
      <c r="BJ39" s="1430" t="s">
        <v>48</v>
      </c>
      <c r="BK39" s="1431" t="s">
        <v>49</v>
      </c>
      <c r="BL39" s="1432" t="s">
        <v>38</v>
      </c>
      <c r="BM39" s="1433" t="s">
        <v>39</v>
      </c>
      <c r="BN39" s="1433" t="s">
        <v>40</v>
      </c>
      <c r="BO39" s="1433" t="s">
        <v>41</v>
      </c>
      <c r="BP39" s="1433" t="s">
        <v>42</v>
      </c>
      <c r="BQ39" s="1433" t="s">
        <v>43</v>
      </c>
      <c r="BR39" s="1433" t="s">
        <v>44</v>
      </c>
      <c r="BS39" s="1433" t="s">
        <v>45</v>
      </c>
      <c r="BT39" s="1434" t="s">
        <v>46</v>
      </c>
      <c r="BU39" s="1434" t="s">
        <v>47</v>
      </c>
      <c r="BV39" s="1434" t="s">
        <v>48</v>
      </c>
      <c r="BW39" s="1578" t="s">
        <v>49</v>
      </c>
      <c r="BX39" s="1579" t="s">
        <v>38</v>
      </c>
      <c r="BY39" s="1436" t="s">
        <v>39</v>
      </c>
      <c r="BZ39" s="1436" t="s">
        <v>40</v>
      </c>
      <c r="CA39" s="1436" t="s">
        <v>41</v>
      </c>
      <c r="CB39" s="1436" t="s">
        <v>41</v>
      </c>
      <c r="CC39" s="1436" t="s">
        <v>43</v>
      </c>
      <c r="CD39" s="1436" t="s">
        <v>44</v>
      </c>
      <c r="CE39" s="1436" t="s">
        <v>45</v>
      </c>
      <c r="CF39" s="1436" t="s">
        <v>46</v>
      </c>
      <c r="CG39" s="1436" t="s">
        <v>47</v>
      </c>
      <c r="CH39" s="1436" t="s">
        <v>48</v>
      </c>
      <c r="CI39" s="1436" t="s">
        <v>49</v>
      </c>
      <c r="CJ39" s="1437" t="s">
        <v>38</v>
      </c>
      <c r="CK39" s="1427" t="s">
        <v>39</v>
      </c>
      <c r="CL39" s="1427" t="s">
        <v>40</v>
      </c>
      <c r="CM39" s="1427" t="s">
        <v>41</v>
      </c>
      <c r="CN39" s="1427" t="s">
        <v>42</v>
      </c>
      <c r="CO39" s="1427" t="s">
        <v>43</v>
      </c>
      <c r="CP39" s="1427" t="s">
        <v>44</v>
      </c>
      <c r="CQ39" s="1427" t="s">
        <v>45</v>
      </c>
      <c r="CR39" s="1427" t="s">
        <v>46</v>
      </c>
      <c r="CS39" s="1427" t="s">
        <v>47</v>
      </c>
      <c r="CT39" s="1427" t="s">
        <v>48</v>
      </c>
      <c r="CU39" s="1438" t="s">
        <v>49</v>
      </c>
      <c r="CV39" s="1436" t="s">
        <v>38</v>
      </c>
      <c r="CW39" s="1436" t="s">
        <v>39</v>
      </c>
      <c r="CX39" s="1436" t="s">
        <v>40</v>
      </c>
      <c r="CY39" s="1436" t="s">
        <v>41</v>
      </c>
      <c r="CZ39" s="1436" t="s">
        <v>42</v>
      </c>
      <c r="DA39" s="1436" t="s">
        <v>43</v>
      </c>
      <c r="DB39" s="1436" t="s">
        <v>44</v>
      </c>
      <c r="DC39" s="1436" t="s">
        <v>45</v>
      </c>
      <c r="DD39" s="1436" t="s">
        <v>46</v>
      </c>
      <c r="DE39" s="1436" t="s">
        <v>47</v>
      </c>
      <c r="DF39" s="1436"/>
      <c r="DG39" s="1436"/>
      <c r="DH39" s="1337"/>
      <c r="DI39" s="1439" t="s">
        <v>258</v>
      </c>
      <c r="DJ39" s="1440" t="s">
        <v>1103</v>
      </c>
      <c r="DK39" s="1440" t="s">
        <v>1104</v>
      </c>
      <c r="DL39" s="1441" t="s">
        <v>1105</v>
      </c>
      <c r="DM39" s="1439" t="s">
        <v>258</v>
      </c>
      <c r="DN39" s="1440" t="s">
        <v>1103</v>
      </c>
      <c r="DO39" s="1440" t="s">
        <v>1104</v>
      </c>
      <c r="DP39" s="1441" t="s">
        <v>1105</v>
      </c>
      <c r="DQ39" s="1442" t="s">
        <v>258</v>
      </c>
      <c r="DR39" s="1443" t="s">
        <v>1103</v>
      </c>
      <c r="DS39" s="1443" t="s">
        <v>1106</v>
      </c>
      <c r="DT39" s="1443" t="s">
        <v>1107</v>
      </c>
      <c r="DU39" s="1444" t="s">
        <v>258</v>
      </c>
      <c r="DV39" s="1445" t="s">
        <v>1108</v>
      </c>
      <c r="DW39" s="1445" t="s">
        <v>1109</v>
      </c>
      <c r="DX39" s="1446" t="s">
        <v>1105</v>
      </c>
      <c r="DY39" s="1447" t="s">
        <v>258</v>
      </c>
      <c r="DZ39" s="1448" t="s">
        <v>1103</v>
      </c>
      <c r="EA39" s="1448" t="s">
        <v>1106</v>
      </c>
      <c r="EB39" s="1449" t="s">
        <v>1107</v>
      </c>
      <c r="EC39" s="1450" t="s">
        <v>258</v>
      </c>
      <c r="ED39" s="1450" t="s">
        <v>1103</v>
      </c>
      <c r="EE39" s="1450" t="s">
        <v>1106</v>
      </c>
      <c r="EF39" s="1450" t="s">
        <v>1107</v>
      </c>
      <c r="EG39" s="1450" t="s">
        <v>258</v>
      </c>
      <c r="EH39" s="1450" t="s">
        <v>1103</v>
      </c>
      <c r="EI39" s="1450" t="s">
        <v>1106</v>
      </c>
      <c r="EJ39" s="1450" t="s">
        <v>1107</v>
      </c>
      <c r="EK39" s="1450" t="s">
        <v>258</v>
      </c>
      <c r="EL39" s="1450" t="s">
        <v>1103</v>
      </c>
      <c r="EM39" s="1450" t="s">
        <v>1106</v>
      </c>
      <c r="EN39" s="1450" t="s">
        <v>1107</v>
      </c>
      <c r="EO39" s="1450" t="s">
        <v>258</v>
      </c>
      <c r="EP39" s="1450" t="s">
        <v>1103</v>
      </c>
      <c r="EQ39" s="1450" t="s">
        <v>1106</v>
      </c>
      <c r="ER39" s="1337"/>
      <c r="ES39" s="1451" t="s">
        <v>50</v>
      </c>
      <c r="ET39" s="1451" t="s">
        <v>50</v>
      </c>
      <c r="EU39" s="1451" t="s">
        <v>50</v>
      </c>
      <c r="EV39" s="1451" t="s">
        <v>50</v>
      </c>
      <c r="EW39" s="1451" t="s">
        <v>50</v>
      </c>
      <c r="EX39" s="1451" t="s">
        <v>50</v>
      </c>
      <c r="EY39" s="1451" t="s">
        <v>50</v>
      </c>
      <c r="EZ39" s="1451" t="s">
        <v>50</v>
      </c>
      <c r="FA39" s="2304"/>
      <c r="FB39" s="1337"/>
      <c r="FC39" s="1452">
        <v>2007</v>
      </c>
      <c r="FD39" s="1452">
        <v>2008</v>
      </c>
      <c r="FE39" s="1453">
        <v>2009</v>
      </c>
      <c r="FF39" s="1453">
        <v>2010</v>
      </c>
      <c r="FG39" s="1453">
        <v>2011</v>
      </c>
      <c r="FH39" s="1453">
        <v>2012</v>
      </c>
      <c r="FI39" s="1453">
        <v>2013</v>
      </c>
      <c r="FJ39" s="1453">
        <v>2014</v>
      </c>
      <c r="FK39" s="1453">
        <v>2015</v>
      </c>
      <c r="FL39" s="2283" t="s">
        <v>1110</v>
      </c>
      <c r="FM39" s="1406"/>
      <c r="FN39" s="1620">
        <v>2007</v>
      </c>
      <c r="FO39" s="1620">
        <v>2008</v>
      </c>
      <c r="FP39" s="1621">
        <v>2009</v>
      </c>
      <c r="FQ39" s="1621">
        <v>2010</v>
      </c>
      <c r="FR39" s="1621">
        <v>2011</v>
      </c>
      <c r="FS39" s="1621" t="s">
        <v>1130</v>
      </c>
      <c r="FT39" s="1621">
        <v>2013</v>
      </c>
      <c r="FU39" s="1621">
        <v>2014</v>
      </c>
      <c r="FV39" s="1621">
        <v>2015</v>
      </c>
      <c r="FW39" s="1419"/>
      <c r="FX39" s="2287" t="s">
        <v>1110</v>
      </c>
      <c r="FY39" s="1334"/>
      <c r="FZ39" s="1333"/>
      <c r="GA39" s="1343"/>
      <c r="GB39" s="1401"/>
      <c r="GC39" s="1334"/>
      <c r="GD39" s="1334"/>
      <c r="GE39" s="1344"/>
      <c r="GF39" s="1721"/>
      <c r="GG39" s="1721"/>
      <c r="GH39" s="1334"/>
      <c r="GI39" s="1334"/>
      <c r="GJ39" s="1334"/>
      <c r="GK39" s="1334"/>
      <c r="GL39" s="1334"/>
      <c r="GM39" s="1334"/>
      <c r="GN39" s="1334"/>
      <c r="GO39" s="1334"/>
      <c r="GP39" s="1334"/>
      <c r="GQ39" s="1334"/>
      <c r="GR39" s="1334"/>
      <c r="GS39" s="1334"/>
      <c r="GT39" s="1334"/>
      <c r="GU39" s="1334"/>
      <c r="GV39" s="1334"/>
      <c r="GW39" s="1334"/>
      <c r="GX39" s="1334"/>
      <c r="GY39" s="1334"/>
      <c r="GZ39" s="1334"/>
      <c r="HA39" s="1334"/>
      <c r="HB39" s="1334"/>
      <c r="HC39" s="1334"/>
      <c r="HD39" s="1334"/>
      <c r="HE39" s="1334"/>
      <c r="HF39" s="1334"/>
      <c r="HG39" s="1334"/>
      <c r="HH39" s="1334"/>
      <c r="HI39" s="1334"/>
      <c r="HJ39" s="1334"/>
      <c r="HK39" s="1334"/>
      <c r="HL39" s="1334"/>
      <c r="HM39" s="1334"/>
      <c r="HN39" s="1334"/>
      <c r="HO39" s="1334"/>
      <c r="HP39" s="1334"/>
      <c r="HQ39" s="1334"/>
      <c r="HR39" s="1334"/>
    </row>
    <row r="40" spans="1:226" s="1514" customFormat="1" ht="21.95" hidden="1" customHeight="1">
      <c r="A40" s="1456"/>
      <c r="B40" s="1420"/>
      <c r="C40" s="1457" t="s">
        <v>1126</v>
      </c>
      <c r="D40" s="1458">
        <v>20829</v>
      </c>
      <c r="E40" s="1459">
        <v>21637</v>
      </c>
      <c r="F40" s="1459">
        <v>25023</v>
      </c>
      <c r="G40" s="1459">
        <v>20094</v>
      </c>
      <c r="H40" s="1459">
        <v>20825</v>
      </c>
      <c r="I40" s="1459">
        <v>32750</v>
      </c>
      <c r="J40" s="1459">
        <v>40409</v>
      </c>
      <c r="K40" s="1459">
        <v>33102</v>
      </c>
      <c r="L40" s="1459">
        <v>23825</v>
      </c>
      <c r="M40" s="1459">
        <v>25639</v>
      </c>
      <c r="N40" s="1459">
        <v>27763</v>
      </c>
      <c r="O40" s="1460">
        <v>29709</v>
      </c>
      <c r="P40" s="1461">
        <v>26060</v>
      </c>
      <c r="Q40" s="1462">
        <v>35298</v>
      </c>
      <c r="R40" s="1462">
        <v>27832</v>
      </c>
      <c r="S40" s="1462">
        <v>22797</v>
      </c>
      <c r="T40" s="1462">
        <v>26874</v>
      </c>
      <c r="U40" s="1462">
        <v>36617</v>
      </c>
      <c r="V40" s="1462">
        <v>39982</v>
      </c>
      <c r="W40" s="1462">
        <v>31550</v>
      </c>
      <c r="X40" s="1462">
        <v>25910</v>
      </c>
      <c r="Y40" s="1462">
        <v>27723</v>
      </c>
      <c r="Z40" s="1462">
        <v>29160</v>
      </c>
      <c r="AA40" s="1622">
        <v>30583</v>
      </c>
      <c r="AB40" s="1464">
        <v>25687</v>
      </c>
      <c r="AC40" s="1465">
        <v>23336</v>
      </c>
      <c r="AD40" s="1465">
        <v>25122</v>
      </c>
      <c r="AE40" s="1465">
        <v>25032</v>
      </c>
      <c r="AF40" s="1465">
        <v>26550</v>
      </c>
      <c r="AG40" s="1465">
        <v>36546</v>
      </c>
      <c r="AH40" s="1465">
        <v>40480</v>
      </c>
      <c r="AI40" s="1465">
        <v>32979</v>
      </c>
      <c r="AJ40" s="1465">
        <v>23452</v>
      </c>
      <c r="AK40" s="1465">
        <v>25734</v>
      </c>
      <c r="AL40" s="1465">
        <v>28316</v>
      </c>
      <c r="AM40" s="1465">
        <v>32480</v>
      </c>
      <c r="AN40" s="1466">
        <v>26307</v>
      </c>
      <c r="AO40" s="1466">
        <v>28093</v>
      </c>
      <c r="AP40" s="1466">
        <v>28419</v>
      </c>
      <c r="AQ40" s="1466">
        <v>22719</v>
      </c>
      <c r="AR40" s="1466">
        <v>28637</v>
      </c>
      <c r="AS40" s="1466">
        <v>37701</v>
      </c>
      <c r="AT40" s="1466">
        <v>42430</v>
      </c>
      <c r="AU40" s="1466">
        <v>33053</v>
      </c>
      <c r="AV40" s="1466">
        <v>25691</v>
      </c>
      <c r="AW40" s="1466">
        <v>30558</v>
      </c>
      <c r="AX40" s="1466">
        <v>23873.164107887958</v>
      </c>
      <c r="AY40" s="1467">
        <v>35022</v>
      </c>
      <c r="AZ40" s="1468">
        <v>29785</v>
      </c>
      <c r="BA40" s="1469">
        <v>28446</v>
      </c>
      <c r="BB40" s="1469">
        <v>30692</v>
      </c>
      <c r="BC40" s="1469">
        <v>28243</v>
      </c>
      <c r="BD40" s="1469">
        <v>29238</v>
      </c>
      <c r="BE40" s="1469">
        <v>37518</v>
      </c>
      <c r="BF40" s="1469">
        <v>42826</v>
      </c>
      <c r="BG40" s="1469">
        <v>33246</v>
      </c>
      <c r="BH40" s="1469">
        <v>25898</v>
      </c>
      <c r="BI40" s="1469">
        <v>29831</v>
      </c>
      <c r="BJ40" s="1469">
        <v>30140</v>
      </c>
      <c r="BK40" s="1470">
        <v>36539</v>
      </c>
      <c r="BL40" s="1471">
        <v>30980</v>
      </c>
      <c r="BM40" s="1472">
        <v>29241</v>
      </c>
      <c r="BN40" s="1472">
        <v>30216</v>
      </c>
      <c r="BO40" s="1472">
        <v>25991</v>
      </c>
      <c r="BP40" s="1472">
        <v>27389</v>
      </c>
      <c r="BQ40" s="1472">
        <v>40198</v>
      </c>
      <c r="BR40" s="1472">
        <v>43922</v>
      </c>
      <c r="BS40" s="1472">
        <v>32933</v>
      </c>
      <c r="BT40" s="1473">
        <v>25969</v>
      </c>
      <c r="BU40" s="1473">
        <v>30597</v>
      </c>
      <c r="BV40" s="1473">
        <v>29976</v>
      </c>
      <c r="BW40" s="1580">
        <v>41557</v>
      </c>
      <c r="BX40" s="1581">
        <v>31928</v>
      </c>
      <c r="BY40" s="1476">
        <v>29957</v>
      </c>
      <c r="BZ40" s="1476">
        <v>35019</v>
      </c>
      <c r="CA40" s="1476">
        <v>26552</v>
      </c>
      <c r="CB40" s="1476">
        <v>31270</v>
      </c>
      <c r="CC40" s="1476">
        <v>42527</v>
      </c>
      <c r="CD40" s="1476">
        <v>49359</v>
      </c>
      <c r="CE40" s="1476">
        <v>37312</v>
      </c>
      <c r="CF40" s="1476">
        <v>31949</v>
      </c>
      <c r="CG40" s="1476">
        <v>37020</v>
      </c>
      <c r="CH40" s="1476">
        <v>39470</v>
      </c>
      <c r="CI40" s="1477">
        <v>46340</v>
      </c>
      <c r="CJ40" s="1478">
        <v>35074</v>
      </c>
      <c r="CK40" s="1479">
        <v>34120</v>
      </c>
      <c r="CL40" s="1479">
        <v>33458</v>
      </c>
      <c r="CM40" s="1479">
        <v>33984</v>
      </c>
      <c r="CN40" s="1479">
        <v>34139</v>
      </c>
      <c r="CO40" s="1479">
        <v>41752</v>
      </c>
      <c r="CP40" s="1479">
        <v>50973</v>
      </c>
      <c r="CQ40" s="1479">
        <v>39157</v>
      </c>
      <c r="CR40" s="1479">
        <v>36351</v>
      </c>
      <c r="CS40" s="1479">
        <v>40063</v>
      </c>
      <c r="CT40" s="1479">
        <v>42416</v>
      </c>
      <c r="CU40" s="1480">
        <v>57237</v>
      </c>
      <c r="CV40" s="1603">
        <v>39267</v>
      </c>
      <c r="CW40" s="1479">
        <v>36209</v>
      </c>
      <c r="CX40" s="1604">
        <v>41259</v>
      </c>
      <c r="CY40" s="1604">
        <v>37251</v>
      </c>
      <c r="CZ40" s="1604">
        <v>38183</v>
      </c>
      <c r="DA40" s="1604">
        <v>47330</v>
      </c>
      <c r="DB40" s="1604">
        <v>53297</v>
      </c>
      <c r="DC40" s="1604">
        <v>35650</v>
      </c>
      <c r="DD40" s="1482">
        <v>33447</v>
      </c>
      <c r="DE40" s="1482">
        <v>38324</v>
      </c>
      <c r="DF40" s="1469"/>
      <c r="DG40" s="1469"/>
      <c r="DH40" s="1337"/>
      <c r="DI40" s="1483">
        <v>67489</v>
      </c>
      <c r="DJ40" s="1484">
        <v>73669</v>
      </c>
      <c r="DK40" s="1484">
        <v>97336</v>
      </c>
      <c r="DL40" s="1485">
        <v>83111</v>
      </c>
      <c r="DM40" s="1486">
        <v>89190</v>
      </c>
      <c r="DN40" s="1487">
        <v>86288</v>
      </c>
      <c r="DO40" s="1487">
        <v>97442</v>
      </c>
      <c r="DP40" s="1488">
        <v>87466</v>
      </c>
      <c r="DQ40" s="1489">
        <v>74145</v>
      </c>
      <c r="DR40" s="1490">
        <v>88128</v>
      </c>
      <c r="DS40" s="1491">
        <v>96911</v>
      </c>
      <c r="DT40" s="1491">
        <v>86530</v>
      </c>
      <c r="DU40" s="1492">
        <v>82819</v>
      </c>
      <c r="DV40" s="1493">
        <v>89057</v>
      </c>
      <c r="DW40" s="1493">
        <v>101174</v>
      </c>
      <c r="DX40" s="1494">
        <v>89453.164107887962</v>
      </c>
      <c r="DY40" s="1495">
        <v>88923</v>
      </c>
      <c r="DZ40" s="1496">
        <v>94999</v>
      </c>
      <c r="EA40" s="1496">
        <v>101970</v>
      </c>
      <c r="EB40" s="1497">
        <v>96510</v>
      </c>
      <c r="EC40" s="1493">
        <v>90437</v>
      </c>
      <c r="ED40" s="1493">
        <v>93578</v>
      </c>
      <c r="EE40" s="1493">
        <v>102824</v>
      </c>
      <c r="EF40" s="1493">
        <v>102130</v>
      </c>
      <c r="EG40" s="1498">
        <v>96904</v>
      </c>
      <c r="EH40" s="1498">
        <v>100349</v>
      </c>
      <c r="EI40" s="1498">
        <v>118620</v>
      </c>
      <c r="EJ40" s="1498">
        <v>122830</v>
      </c>
      <c r="EK40" s="1499">
        <v>102652</v>
      </c>
      <c r="EL40" s="1499">
        <v>109875</v>
      </c>
      <c r="EM40" s="1499">
        <v>130193</v>
      </c>
      <c r="EN40" s="1499">
        <v>139716</v>
      </c>
      <c r="EO40" s="1500">
        <v>116735</v>
      </c>
      <c r="EP40" s="1500">
        <v>113758</v>
      </c>
      <c r="EQ40" s="1500">
        <v>127271</v>
      </c>
      <c r="ER40" s="1337"/>
      <c r="ES40" s="1501">
        <v>321605</v>
      </c>
      <c r="ET40" s="1502">
        <v>360386</v>
      </c>
      <c r="EU40" s="1502">
        <v>345714</v>
      </c>
      <c r="EV40" s="1502">
        <v>362503.16410788795</v>
      </c>
      <c r="EW40" s="1502">
        <v>382402</v>
      </c>
      <c r="EX40" s="1502">
        <v>388969</v>
      </c>
      <c r="EY40" s="1502">
        <v>438703</v>
      </c>
      <c r="EZ40" s="1502">
        <v>478724</v>
      </c>
      <c r="FA40" s="1503">
        <v>499870</v>
      </c>
      <c r="FB40" s="1337"/>
      <c r="FC40" s="1504">
        <v>264133</v>
      </c>
      <c r="FD40" s="1504">
        <v>300643</v>
      </c>
      <c r="FE40" s="1504">
        <v>284918</v>
      </c>
      <c r="FF40" s="1504">
        <v>303608</v>
      </c>
      <c r="FG40" s="1504">
        <v>315723</v>
      </c>
      <c r="FH40" s="1504">
        <v>317436</v>
      </c>
      <c r="FI40" s="1504">
        <v>352893</v>
      </c>
      <c r="FJ40" s="1504">
        <v>379071</v>
      </c>
      <c r="FK40" s="1504">
        <v>400217</v>
      </c>
      <c r="FL40" s="1505">
        <v>324293.55555555556</v>
      </c>
      <c r="FM40" s="1406"/>
      <c r="FN40" s="1506">
        <v>25639</v>
      </c>
      <c r="FO40" s="1506">
        <v>27723</v>
      </c>
      <c r="FP40" s="1506">
        <v>25734</v>
      </c>
      <c r="FQ40" s="1506">
        <v>30558</v>
      </c>
      <c r="FR40" s="1506">
        <v>29831</v>
      </c>
      <c r="FS40" s="1506">
        <v>30597</v>
      </c>
      <c r="FT40" s="1506">
        <v>37020</v>
      </c>
      <c r="FU40" s="1506">
        <v>40063</v>
      </c>
      <c r="FV40" s="1506">
        <v>38324</v>
      </c>
      <c r="FW40" s="1507"/>
      <c r="FX40" s="1508">
        <v>31721</v>
      </c>
      <c r="FY40" s="1420"/>
      <c r="FZ40" s="1456"/>
      <c r="GA40" s="1343">
        <v>0.78524386300892879</v>
      </c>
      <c r="GB40" s="1401">
        <v>32116.473997065186</v>
      </c>
      <c r="GC40" s="1420"/>
      <c r="GD40" s="1420"/>
      <c r="GE40" s="1512">
        <v>-4.3406634550582766</v>
      </c>
      <c r="GF40" s="1722"/>
      <c r="GG40" s="1722"/>
      <c r="GH40" s="1420"/>
      <c r="GI40" s="1420"/>
      <c r="GJ40" s="1420"/>
      <c r="GK40" s="1420"/>
      <c r="GL40" s="1420"/>
      <c r="GM40" s="1420"/>
      <c r="GN40" s="1420"/>
      <c r="GO40" s="1420"/>
      <c r="GP40" s="1420"/>
      <c r="GQ40" s="1420"/>
      <c r="GR40" s="1420"/>
      <c r="GS40" s="1420"/>
      <c r="GT40" s="1420"/>
      <c r="GU40" s="1420"/>
      <c r="GV40" s="1420"/>
      <c r="GW40" s="1420"/>
      <c r="GX40" s="1420"/>
      <c r="GY40" s="1420"/>
      <c r="GZ40" s="1420"/>
      <c r="HA40" s="1420"/>
      <c r="HB40" s="1420"/>
      <c r="HC40" s="1420"/>
      <c r="HD40" s="1420"/>
      <c r="HE40" s="1420"/>
      <c r="HF40" s="1420"/>
      <c r="HG40" s="1420"/>
      <c r="HH40" s="1420"/>
      <c r="HI40" s="1420"/>
      <c r="HJ40" s="1420"/>
      <c r="HK40" s="1420"/>
      <c r="HL40" s="1420"/>
      <c r="HM40" s="1420"/>
      <c r="HN40" s="1420"/>
      <c r="HO40" s="1420"/>
      <c r="HP40" s="1420"/>
      <c r="HQ40" s="1420"/>
      <c r="HR40" s="1420"/>
    </row>
    <row r="41" spans="1:226" s="1514" customFormat="1" ht="21.95" hidden="1" customHeight="1">
      <c r="A41" s="1456"/>
      <c r="B41" s="1420"/>
      <c r="C41" s="1457" t="s">
        <v>91</v>
      </c>
      <c r="D41" s="1458">
        <v>192</v>
      </c>
      <c r="E41" s="1459">
        <v>54</v>
      </c>
      <c r="F41" s="1459">
        <v>61</v>
      </c>
      <c r="G41" s="1459">
        <v>46</v>
      </c>
      <c r="H41" s="1459">
        <v>58</v>
      </c>
      <c r="I41" s="1459">
        <v>81</v>
      </c>
      <c r="J41" s="1459">
        <v>84</v>
      </c>
      <c r="K41" s="1459">
        <v>254</v>
      </c>
      <c r="L41" s="1459">
        <v>150</v>
      </c>
      <c r="M41" s="1459">
        <v>67</v>
      </c>
      <c r="N41" s="1459">
        <v>53</v>
      </c>
      <c r="O41" s="1460">
        <v>30</v>
      </c>
      <c r="P41" s="1461">
        <v>237</v>
      </c>
      <c r="Q41" s="1462">
        <v>128</v>
      </c>
      <c r="R41" s="1462">
        <v>73</v>
      </c>
      <c r="S41" s="1462">
        <v>40</v>
      </c>
      <c r="T41" s="1462">
        <v>66</v>
      </c>
      <c r="U41" s="1462">
        <v>46</v>
      </c>
      <c r="V41" s="1462">
        <v>50</v>
      </c>
      <c r="W41" s="1462">
        <v>211</v>
      </c>
      <c r="X41" s="1462">
        <v>90</v>
      </c>
      <c r="Y41" s="1462">
        <v>48</v>
      </c>
      <c r="Z41" s="1462">
        <v>51</v>
      </c>
      <c r="AA41" s="1622">
        <v>25</v>
      </c>
      <c r="AB41" s="1464">
        <v>188</v>
      </c>
      <c r="AC41" s="1465">
        <v>75</v>
      </c>
      <c r="AD41" s="1465">
        <v>39</v>
      </c>
      <c r="AE41" s="1465">
        <v>40</v>
      </c>
      <c r="AF41" s="1465">
        <v>66</v>
      </c>
      <c r="AG41" s="1465">
        <v>54</v>
      </c>
      <c r="AH41" s="1465">
        <v>44</v>
      </c>
      <c r="AI41" s="1465">
        <v>280</v>
      </c>
      <c r="AJ41" s="1465">
        <v>92</v>
      </c>
      <c r="AK41" s="1465">
        <v>75</v>
      </c>
      <c r="AL41" s="1465">
        <v>46</v>
      </c>
      <c r="AM41" s="1465">
        <v>35</v>
      </c>
      <c r="AN41" s="1466">
        <v>197</v>
      </c>
      <c r="AO41" s="1466">
        <v>50</v>
      </c>
      <c r="AP41" s="1466">
        <v>44</v>
      </c>
      <c r="AQ41" s="1466">
        <v>32</v>
      </c>
      <c r="AR41" s="1466">
        <v>83</v>
      </c>
      <c r="AS41" s="1466">
        <v>39</v>
      </c>
      <c r="AT41" s="1466">
        <v>73</v>
      </c>
      <c r="AU41" s="1466">
        <v>279</v>
      </c>
      <c r="AV41" s="1466">
        <v>128</v>
      </c>
      <c r="AW41" s="1466">
        <v>91</v>
      </c>
      <c r="AX41" s="1466">
        <v>50.29619277685719</v>
      </c>
      <c r="AY41" s="1467">
        <v>47</v>
      </c>
      <c r="AZ41" s="1468">
        <v>385</v>
      </c>
      <c r="BA41" s="1469">
        <v>99</v>
      </c>
      <c r="BB41" s="1469">
        <v>88</v>
      </c>
      <c r="BC41" s="1469">
        <v>73</v>
      </c>
      <c r="BD41" s="1469">
        <v>60</v>
      </c>
      <c r="BE41" s="1469">
        <v>94</v>
      </c>
      <c r="BF41" s="1469">
        <v>69</v>
      </c>
      <c r="BG41" s="1469">
        <v>418</v>
      </c>
      <c r="BH41" s="1469">
        <v>134</v>
      </c>
      <c r="BI41" s="1469">
        <v>100</v>
      </c>
      <c r="BJ41" s="1469">
        <v>88</v>
      </c>
      <c r="BK41" s="1470">
        <v>65</v>
      </c>
      <c r="BL41" s="1471">
        <v>315</v>
      </c>
      <c r="BM41" s="1472">
        <v>297</v>
      </c>
      <c r="BN41" s="1472">
        <v>110</v>
      </c>
      <c r="BO41" s="1472">
        <v>105</v>
      </c>
      <c r="BP41" s="1472">
        <v>179</v>
      </c>
      <c r="BQ41" s="1472">
        <v>242</v>
      </c>
      <c r="BR41" s="1472">
        <v>150</v>
      </c>
      <c r="BS41" s="1472">
        <v>382</v>
      </c>
      <c r="BT41" s="1473">
        <v>198</v>
      </c>
      <c r="BU41" s="1473">
        <v>139</v>
      </c>
      <c r="BV41" s="1473">
        <v>172</v>
      </c>
      <c r="BW41" s="1580">
        <v>68</v>
      </c>
      <c r="BX41" s="1581">
        <v>416</v>
      </c>
      <c r="BY41" s="1476">
        <v>94</v>
      </c>
      <c r="BZ41" s="1476">
        <v>173</v>
      </c>
      <c r="CA41" s="1476">
        <v>135</v>
      </c>
      <c r="CB41" s="1476">
        <v>254</v>
      </c>
      <c r="CC41" s="1476">
        <v>283</v>
      </c>
      <c r="CD41" s="1476">
        <v>161</v>
      </c>
      <c r="CE41" s="1476">
        <v>477</v>
      </c>
      <c r="CF41" s="1476">
        <v>260</v>
      </c>
      <c r="CG41" s="1476">
        <v>193</v>
      </c>
      <c r="CH41" s="1476">
        <v>129</v>
      </c>
      <c r="CI41" s="1477">
        <v>86</v>
      </c>
      <c r="CJ41" s="1478">
        <v>406</v>
      </c>
      <c r="CK41" s="1479">
        <v>175</v>
      </c>
      <c r="CL41" s="1479">
        <v>211</v>
      </c>
      <c r="CM41" s="1479">
        <v>127</v>
      </c>
      <c r="CN41" s="1479">
        <v>308</v>
      </c>
      <c r="CO41" s="1479">
        <v>258</v>
      </c>
      <c r="CP41" s="1479">
        <v>153</v>
      </c>
      <c r="CQ41" s="1479">
        <v>476</v>
      </c>
      <c r="CR41" s="1479">
        <v>217</v>
      </c>
      <c r="CS41" s="1479">
        <v>198</v>
      </c>
      <c r="CT41" s="1479">
        <v>126</v>
      </c>
      <c r="CU41" s="1480">
        <v>98</v>
      </c>
      <c r="CV41" s="1603">
        <v>387</v>
      </c>
      <c r="CW41" s="1479">
        <v>154</v>
      </c>
      <c r="CX41" s="1604">
        <v>213</v>
      </c>
      <c r="CY41" s="1604">
        <v>124</v>
      </c>
      <c r="CZ41" s="1604">
        <v>215</v>
      </c>
      <c r="DA41" s="1604">
        <v>215</v>
      </c>
      <c r="DB41" s="1604">
        <v>174</v>
      </c>
      <c r="DC41" s="1604">
        <v>453</v>
      </c>
      <c r="DD41" s="1482">
        <v>193</v>
      </c>
      <c r="DE41" s="1482">
        <v>182</v>
      </c>
      <c r="DF41" s="1469"/>
      <c r="DG41" s="1469"/>
      <c r="DH41" s="1337"/>
      <c r="DI41" s="1483">
        <v>307</v>
      </c>
      <c r="DJ41" s="1484">
        <v>185</v>
      </c>
      <c r="DK41" s="1484">
        <v>488</v>
      </c>
      <c r="DL41" s="1485">
        <v>150</v>
      </c>
      <c r="DM41" s="1486">
        <v>438</v>
      </c>
      <c r="DN41" s="1487">
        <v>152</v>
      </c>
      <c r="DO41" s="1487">
        <v>351</v>
      </c>
      <c r="DP41" s="1488">
        <v>124</v>
      </c>
      <c r="DQ41" s="1489">
        <v>302</v>
      </c>
      <c r="DR41" s="1490">
        <v>160</v>
      </c>
      <c r="DS41" s="1491">
        <v>416</v>
      </c>
      <c r="DT41" s="1491">
        <v>156</v>
      </c>
      <c r="DU41" s="1492">
        <v>291</v>
      </c>
      <c r="DV41" s="1493">
        <v>154</v>
      </c>
      <c r="DW41" s="1493">
        <v>480</v>
      </c>
      <c r="DX41" s="1494">
        <v>188.2961927768572</v>
      </c>
      <c r="DY41" s="1495">
        <v>572</v>
      </c>
      <c r="DZ41" s="1496">
        <v>227</v>
      </c>
      <c r="EA41" s="1496">
        <v>621</v>
      </c>
      <c r="EB41" s="1497">
        <v>253</v>
      </c>
      <c r="EC41" s="1493">
        <v>722</v>
      </c>
      <c r="ED41" s="1493">
        <v>526</v>
      </c>
      <c r="EE41" s="1493">
        <v>730</v>
      </c>
      <c r="EF41" s="1493">
        <v>379</v>
      </c>
      <c r="EG41" s="1498">
        <v>683</v>
      </c>
      <c r="EH41" s="1498">
        <v>672</v>
      </c>
      <c r="EI41" s="1498">
        <v>898</v>
      </c>
      <c r="EJ41" s="1498">
        <v>408</v>
      </c>
      <c r="EK41" s="1499">
        <v>792</v>
      </c>
      <c r="EL41" s="1499">
        <v>693</v>
      </c>
      <c r="EM41" s="1499">
        <v>827</v>
      </c>
      <c r="EN41" s="1499">
        <v>422</v>
      </c>
      <c r="EO41" s="1500">
        <v>754</v>
      </c>
      <c r="EP41" s="1500">
        <v>521</v>
      </c>
      <c r="EQ41" s="1500">
        <v>809</v>
      </c>
      <c r="ER41" s="1337"/>
      <c r="ES41" s="1501">
        <v>1130</v>
      </c>
      <c r="ET41" s="1502">
        <v>1065</v>
      </c>
      <c r="EU41" s="1502">
        <v>1034</v>
      </c>
      <c r="EV41" s="1502">
        <v>1113.2961927768572</v>
      </c>
      <c r="EW41" s="1502">
        <v>1673</v>
      </c>
      <c r="EX41" s="1502">
        <v>2357</v>
      </c>
      <c r="EY41" s="1502">
        <v>2661</v>
      </c>
      <c r="EZ41" s="1502">
        <v>2753</v>
      </c>
      <c r="FA41" s="1503">
        <v>2534</v>
      </c>
      <c r="FB41" s="1337"/>
      <c r="FC41" s="1504">
        <v>1047</v>
      </c>
      <c r="FD41" s="1504">
        <v>989</v>
      </c>
      <c r="FE41" s="1504">
        <v>953</v>
      </c>
      <c r="FF41" s="1504">
        <v>1016</v>
      </c>
      <c r="FG41" s="1504">
        <v>1520</v>
      </c>
      <c r="FH41" s="1504">
        <v>2117</v>
      </c>
      <c r="FI41" s="1504">
        <v>2446</v>
      </c>
      <c r="FJ41" s="1504">
        <v>2529</v>
      </c>
      <c r="FK41" s="1504">
        <v>2310</v>
      </c>
      <c r="FL41" s="1505">
        <v>1658.5555555555557</v>
      </c>
      <c r="FM41" s="1406"/>
      <c r="FN41" s="1506">
        <v>67</v>
      </c>
      <c r="FO41" s="1506">
        <v>48</v>
      </c>
      <c r="FP41" s="1506">
        <v>75</v>
      </c>
      <c r="FQ41" s="1506">
        <v>91</v>
      </c>
      <c r="FR41" s="1506">
        <v>100</v>
      </c>
      <c r="FS41" s="1506">
        <v>139</v>
      </c>
      <c r="FT41" s="1506">
        <v>193</v>
      </c>
      <c r="FU41" s="1506">
        <v>198</v>
      </c>
      <c r="FV41" s="1506">
        <v>182</v>
      </c>
      <c r="FW41" s="1507"/>
      <c r="FX41" s="1508">
        <v>121.44444444444444</v>
      </c>
      <c r="FY41" s="1420"/>
      <c r="FZ41" s="1456"/>
      <c r="GA41" s="1343">
        <v>3.7804362424453453E-3</v>
      </c>
      <c r="GB41" s="1401">
        <v>154.61984231601463</v>
      </c>
      <c r="GC41" s="1420"/>
      <c r="GD41" s="1420"/>
      <c r="GE41" s="1512">
        <v>-8.0808080808080831</v>
      </c>
      <c r="GF41" s="1722"/>
      <c r="GG41" s="1722"/>
      <c r="GH41" s="1420"/>
      <c r="GI41" s="1420"/>
      <c r="GJ41" s="1420"/>
      <c r="GK41" s="1420"/>
      <c r="GL41" s="1420"/>
      <c r="GM41" s="1420"/>
      <c r="GN41" s="1420"/>
      <c r="GO41" s="1420"/>
      <c r="GP41" s="1420"/>
      <c r="GQ41" s="1420"/>
      <c r="GR41" s="1420"/>
      <c r="GS41" s="1420"/>
      <c r="GT41" s="1420"/>
      <c r="GU41" s="1420"/>
      <c r="GV41" s="1420"/>
      <c r="GW41" s="1420"/>
      <c r="GX41" s="1420"/>
      <c r="GY41" s="1420"/>
      <c r="GZ41" s="1420"/>
      <c r="HA41" s="1420"/>
      <c r="HB41" s="1420"/>
      <c r="HC41" s="1420"/>
      <c r="HD41" s="1420"/>
      <c r="HE41" s="1420"/>
      <c r="HF41" s="1420"/>
      <c r="HG41" s="1420"/>
      <c r="HH41" s="1420"/>
      <c r="HI41" s="1420"/>
      <c r="HJ41" s="1420"/>
      <c r="HK41" s="1420"/>
      <c r="HL41" s="1420"/>
      <c r="HM41" s="1420"/>
      <c r="HN41" s="1420"/>
      <c r="HO41" s="1420"/>
      <c r="HP41" s="1420"/>
      <c r="HQ41" s="1420"/>
      <c r="HR41" s="1420"/>
    </row>
    <row r="42" spans="1:226" s="1514" customFormat="1" ht="21.95" hidden="1" customHeight="1">
      <c r="A42" s="1456"/>
      <c r="B42" s="1420"/>
      <c r="C42" s="1457" t="s">
        <v>88</v>
      </c>
      <c r="D42" s="1458">
        <v>985</v>
      </c>
      <c r="E42" s="1459">
        <v>1104</v>
      </c>
      <c r="F42" s="1459">
        <v>1209</v>
      </c>
      <c r="G42" s="1459">
        <v>1022</v>
      </c>
      <c r="H42" s="1459">
        <v>1335</v>
      </c>
      <c r="I42" s="1459">
        <v>1053</v>
      </c>
      <c r="J42" s="1459">
        <v>1050</v>
      </c>
      <c r="K42" s="1459">
        <v>962</v>
      </c>
      <c r="L42" s="1459">
        <v>1238</v>
      </c>
      <c r="M42" s="1459">
        <v>1260</v>
      </c>
      <c r="N42" s="1459">
        <v>1054</v>
      </c>
      <c r="O42" s="1460">
        <v>542</v>
      </c>
      <c r="P42" s="1461">
        <v>788</v>
      </c>
      <c r="Q42" s="1462">
        <v>1501</v>
      </c>
      <c r="R42" s="1462">
        <v>953</v>
      </c>
      <c r="S42" s="1462">
        <v>1091</v>
      </c>
      <c r="T42" s="1462">
        <v>1044</v>
      </c>
      <c r="U42" s="1462">
        <v>703</v>
      </c>
      <c r="V42" s="1462">
        <v>875</v>
      </c>
      <c r="W42" s="1462">
        <v>785</v>
      </c>
      <c r="X42" s="1462">
        <v>1113</v>
      </c>
      <c r="Y42" s="1462">
        <v>856</v>
      </c>
      <c r="Z42" s="1462">
        <v>1272</v>
      </c>
      <c r="AA42" s="1622">
        <v>563</v>
      </c>
      <c r="AB42" s="1464">
        <v>568</v>
      </c>
      <c r="AC42" s="1465">
        <v>946</v>
      </c>
      <c r="AD42" s="1465">
        <v>1147</v>
      </c>
      <c r="AE42" s="1465">
        <v>565</v>
      </c>
      <c r="AF42" s="1465">
        <v>801</v>
      </c>
      <c r="AG42" s="1465">
        <v>748</v>
      </c>
      <c r="AH42" s="1465">
        <v>623</v>
      </c>
      <c r="AI42" s="1465">
        <v>648</v>
      </c>
      <c r="AJ42" s="1465">
        <v>764</v>
      </c>
      <c r="AK42" s="1465">
        <v>934</v>
      </c>
      <c r="AL42" s="1465">
        <v>752</v>
      </c>
      <c r="AM42" s="1465">
        <v>470</v>
      </c>
      <c r="AN42" s="1466">
        <v>464</v>
      </c>
      <c r="AO42" s="1466">
        <v>562</v>
      </c>
      <c r="AP42" s="1466">
        <v>557</v>
      </c>
      <c r="AQ42" s="1466">
        <v>754</v>
      </c>
      <c r="AR42" s="1466">
        <v>909</v>
      </c>
      <c r="AS42" s="1466">
        <v>740</v>
      </c>
      <c r="AT42" s="1466">
        <v>581</v>
      </c>
      <c r="AU42" s="1466">
        <v>666</v>
      </c>
      <c r="AV42" s="1466">
        <v>1007</v>
      </c>
      <c r="AW42" s="1466">
        <v>1033</v>
      </c>
      <c r="AX42" s="1466">
        <v>649.27812493761098</v>
      </c>
      <c r="AY42" s="1467">
        <v>501</v>
      </c>
      <c r="AZ42" s="1468">
        <v>838</v>
      </c>
      <c r="BA42" s="1469">
        <v>1156</v>
      </c>
      <c r="BB42" s="1469">
        <v>1230</v>
      </c>
      <c r="BC42" s="1469">
        <v>1001</v>
      </c>
      <c r="BD42" s="1469">
        <v>1072</v>
      </c>
      <c r="BE42" s="1469">
        <v>986</v>
      </c>
      <c r="BF42" s="1469">
        <v>987</v>
      </c>
      <c r="BG42" s="1469">
        <v>1081</v>
      </c>
      <c r="BH42" s="1469">
        <v>1340</v>
      </c>
      <c r="BI42" s="1469">
        <v>1699</v>
      </c>
      <c r="BJ42" s="1469">
        <v>2374</v>
      </c>
      <c r="BK42" s="1470">
        <v>1374</v>
      </c>
      <c r="BL42" s="1471">
        <v>1950</v>
      </c>
      <c r="BM42" s="1472">
        <v>1841</v>
      </c>
      <c r="BN42" s="1472">
        <v>2917</v>
      </c>
      <c r="BO42" s="1472">
        <v>2296</v>
      </c>
      <c r="BP42" s="1472">
        <v>3131</v>
      </c>
      <c r="BQ42" s="1472">
        <v>2581</v>
      </c>
      <c r="BR42" s="1472">
        <v>2422</v>
      </c>
      <c r="BS42" s="1472">
        <v>1917</v>
      </c>
      <c r="BT42" s="1473">
        <v>2426</v>
      </c>
      <c r="BU42" s="1473">
        <v>2997</v>
      </c>
      <c r="BV42" s="1473">
        <v>4373</v>
      </c>
      <c r="BW42" s="1580">
        <v>2424</v>
      </c>
      <c r="BX42" s="1581">
        <v>3388</v>
      </c>
      <c r="BY42" s="1476">
        <v>3341</v>
      </c>
      <c r="BZ42" s="1476">
        <v>3874</v>
      </c>
      <c r="CA42" s="1476">
        <v>4632</v>
      </c>
      <c r="CB42" s="1476">
        <v>4453</v>
      </c>
      <c r="CC42" s="1476">
        <v>3996</v>
      </c>
      <c r="CD42" s="1476">
        <v>3740</v>
      </c>
      <c r="CE42" s="1476">
        <v>3336</v>
      </c>
      <c r="CF42" s="1476">
        <v>4692</v>
      </c>
      <c r="CG42" s="1476">
        <v>4492</v>
      </c>
      <c r="CH42" s="1476">
        <v>4299</v>
      </c>
      <c r="CI42" s="1477">
        <v>2714</v>
      </c>
      <c r="CJ42" s="1478">
        <v>3840</v>
      </c>
      <c r="CK42" s="1479">
        <v>4258</v>
      </c>
      <c r="CL42" s="1479">
        <v>4719</v>
      </c>
      <c r="CM42" s="1479">
        <v>3926</v>
      </c>
      <c r="CN42" s="1479">
        <v>4807</v>
      </c>
      <c r="CO42" s="1479">
        <v>3883</v>
      </c>
      <c r="CP42" s="1479">
        <v>4119</v>
      </c>
      <c r="CQ42" s="1479">
        <v>3784</v>
      </c>
      <c r="CR42" s="1479">
        <v>5257</v>
      </c>
      <c r="CS42" s="1479">
        <v>4904</v>
      </c>
      <c r="CT42" s="1479">
        <v>4722</v>
      </c>
      <c r="CU42" s="1480">
        <v>2979</v>
      </c>
      <c r="CV42" s="1603">
        <v>3629</v>
      </c>
      <c r="CW42" s="1479">
        <v>3960</v>
      </c>
      <c r="CX42" s="1604">
        <v>4851</v>
      </c>
      <c r="CY42" s="1604">
        <v>4273</v>
      </c>
      <c r="CZ42" s="1604">
        <v>4279</v>
      </c>
      <c r="DA42" s="1604">
        <v>4253</v>
      </c>
      <c r="DB42" s="1604">
        <v>3757</v>
      </c>
      <c r="DC42" s="1604">
        <v>3291</v>
      </c>
      <c r="DD42" s="1482">
        <v>4327</v>
      </c>
      <c r="DE42" s="1482">
        <v>3989</v>
      </c>
      <c r="DF42" s="1469"/>
      <c r="DG42" s="1469"/>
      <c r="DH42" s="1337"/>
      <c r="DI42" s="1483">
        <v>3298</v>
      </c>
      <c r="DJ42" s="1484">
        <v>3410</v>
      </c>
      <c r="DK42" s="1484">
        <v>3250</v>
      </c>
      <c r="DL42" s="1485">
        <v>2856</v>
      </c>
      <c r="DM42" s="1486">
        <v>3242</v>
      </c>
      <c r="DN42" s="1487">
        <v>2838</v>
      </c>
      <c r="DO42" s="1487">
        <v>2773</v>
      </c>
      <c r="DP42" s="1488">
        <v>2691</v>
      </c>
      <c r="DQ42" s="1489">
        <v>2661</v>
      </c>
      <c r="DR42" s="1490">
        <v>2114</v>
      </c>
      <c r="DS42" s="1491">
        <v>2035</v>
      </c>
      <c r="DT42" s="1491">
        <v>2156</v>
      </c>
      <c r="DU42" s="1492">
        <v>1583</v>
      </c>
      <c r="DV42" s="1493">
        <v>2403</v>
      </c>
      <c r="DW42" s="1493">
        <v>2254</v>
      </c>
      <c r="DX42" s="1494">
        <v>2183.2781249376112</v>
      </c>
      <c r="DY42" s="1495">
        <v>3224</v>
      </c>
      <c r="DZ42" s="1496">
        <v>3059</v>
      </c>
      <c r="EA42" s="1496">
        <v>3408</v>
      </c>
      <c r="EB42" s="1497">
        <v>5447</v>
      </c>
      <c r="EC42" s="1493">
        <v>6708</v>
      </c>
      <c r="ED42" s="1493">
        <v>8008</v>
      </c>
      <c r="EE42" s="1493">
        <v>6765</v>
      </c>
      <c r="EF42" s="1493">
        <v>9794</v>
      </c>
      <c r="EG42" s="1498">
        <v>10603</v>
      </c>
      <c r="EH42" s="1498">
        <v>13081</v>
      </c>
      <c r="EI42" s="1498">
        <v>11768</v>
      </c>
      <c r="EJ42" s="1498">
        <v>11505</v>
      </c>
      <c r="EK42" s="1499">
        <v>12817</v>
      </c>
      <c r="EL42" s="1499">
        <v>12616</v>
      </c>
      <c r="EM42" s="1499">
        <v>12807</v>
      </c>
      <c r="EN42" s="1499">
        <v>12605</v>
      </c>
      <c r="EO42" s="1500">
        <v>12440</v>
      </c>
      <c r="EP42" s="1500">
        <v>12541</v>
      </c>
      <c r="EQ42" s="1500">
        <v>11037</v>
      </c>
      <c r="ER42" s="1337"/>
      <c r="ES42" s="1501">
        <v>12814</v>
      </c>
      <c r="ET42" s="1502">
        <v>11544</v>
      </c>
      <c r="EU42" s="1502">
        <v>8966</v>
      </c>
      <c r="EV42" s="1502">
        <v>8423.2781249376112</v>
      </c>
      <c r="EW42" s="1502">
        <v>15138</v>
      </c>
      <c r="EX42" s="1502">
        <v>31275</v>
      </c>
      <c r="EY42" s="1502">
        <v>46957</v>
      </c>
      <c r="EZ42" s="1502">
        <v>51198</v>
      </c>
      <c r="FA42" s="1503">
        <v>48310</v>
      </c>
      <c r="FB42" s="1337"/>
      <c r="FC42" s="1504">
        <v>11218</v>
      </c>
      <c r="FD42" s="1504">
        <v>9709</v>
      </c>
      <c r="FE42" s="1504">
        <v>7744</v>
      </c>
      <c r="FF42" s="1504">
        <v>7273</v>
      </c>
      <c r="FG42" s="1504">
        <v>11390</v>
      </c>
      <c r="FH42" s="1504">
        <v>24478</v>
      </c>
      <c r="FI42" s="1504">
        <v>39944</v>
      </c>
      <c r="FJ42" s="1504">
        <v>43497</v>
      </c>
      <c r="FK42" s="1504">
        <v>40609</v>
      </c>
      <c r="FL42" s="1505">
        <v>21762.444444444445</v>
      </c>
      <c r="FM42" s="1406"/>
      <c r="FN42" s="1506">
        <v>1260</v>
      </c>
      <c r="FO42" s="1506">
        <v>856</v>
      </c>
      <c r="FP42" s="1506">
        <v>934</v>
      </c>
      <c r="FQ42" s="1506">
        <v>1033</v>
      </c>
      <c r="FR42" s="1506">
        <v>1699</v>
      </c>
      <c r="FS42" s="1506">
        <v>2997</v>
      </c>
      <c r="FT42" s="1506">
        <v>4492</v>
      </c>
      <c r="FU42" s="1506">
        <v>4904</v>
      </c>
      <c r="FV42" s="1506">
        <v>3989</v>
      </c>
      <c r="FW42" s="1507"/>
      <c r="FX42" s="1508">
        <v>2462.6666666666665</v>
      </c>
      <c r="FY42" s="1420"/>
      <c r="FZ42" s="1456"/>
      <c r="GA42" s="1343">
        <v>2.8328400527271369E-2</v>
      </c>
      <c r="GB42" s="1401">
        <v>1158.6315815653991</v>
      </c>
      <c r="GC42" s="1420"/>
      <c r="GD42" s="1420"/>
      <c r="GE42" s="1512">
        <v>-18.658238172920065</v>
      </c>
      <c r="GF42" s="1722"/>
      <c r="GG42" s="1722"/>
      <c r="GH42" s="1420"/>
      <c r="GI42" s="1420"/>
      <c r="GJ42" s="1420"/>
      <c r="GK42" s="1420"/>
      <c r="GL42" s="1420"/>
      <c r="GM42" s="1420"/>
      <c r="GN42" s="1420"/>
      <c r="GO42" s="1420"/>
      <c r="GP42" s="1420"/>
      <c r="GQ42" s="1420"/>
      <c r="GR42" s="1420"/>
      <c r="GS42" s="1420"/>
      <c r="GT42" s="1420"/>
      <c r="GU42" s="1420"/>
      <c r="GV42" s="1420"/>
      <c r="GW42" s="1420"/>
      <c r="GX42" s="1420"/>
      <c r="GY42" s="1420"/>
      <c r="GZ42" s="1420"/>
      <c r="HA42" s="1420"/>
      <c r="HB42" s="1420"/>
      <c r="HC42" s="1420"/>
      <c r="HD42" s="1420"/>
      <c r="HE42" s="1420"/>
      <c r="HF42" s="1420"/>
      <c r="HG42" s="1420"/>
      <c r="HH42" s="1420"/>
      <c r="HI42" s="1420"/>
      <c r="HJ42" s="1420"/>
      <c r="HK42" s="1420"/>
      <c r="HL42" s="1420"/>
      <c r="HM42" s="1420"/>
      <c r="HN42" s="1420"/>
      <c r="HO42" s="1420"/>
      <c r="HP42" s="1420"/>
      <c r="HQ42" s="1420"/>
      <c r="HR42" s="1420"/>
    </row>
    <row r="43" spans="1:226" s="1514" customFormat="1" ht="21.95" hidden="1" customHeight="1">
      <c r="A43" s="1456"/>
      <c r="B43" s="1420"/>
      <c r="C43" s="1457" t="s">
        <v>1127</v>
      </c>
      <c r="D43" s="1458">
        <v>775</v>
      </c>
      <c r="E43" s="1459">
        <v>663</v>
      </c>
      <c r="F43" s="1459">
        <v>839</v>
      </c>
      <c r="G43" s="1459">
        <v>756</v>
      </c>
      <c r="H43" s="1459">
        <v>745</v>
      </c>
      <c r="I43" s="1459">
        <v>1105</v>
      </c>
      <c r="J43" s="1459">
        <v>885</v>
      </c>
      <c r="K43" s="1459">
        <v>1294</v>
      </c>
      <c r="L43" s="1459">
        <v>1170</v>
      </c>
      <c r="M43" s="1459">
        <v>1983</v>
      </c>
      <c r="N43" s="1459">
        <v>1503</v>
      </c>
      <c r="O43" s="1460">
        <v>371</v>
      </c>
      <c r="P43" s="1461">
        <v>492</v>
      </c>
      <c r="Q43" s="1462">
        <v>1137</v>
      </c>
      <c r="R43" s="1462">
        <v>845</v>
      </c>
      <c r="S43" s="1462">
        <v>907</v>
      </c>
      <c r="T43" s="1462">
        <v>902</v>
      </c>
      <c r="U43" s="1462">
        <v>541</v>
      </c>
      <c r="V43" s="1462">
        <v>681</v>
      </c>
      <c r="W43" s="1462">
        <v>934</v>
      </c>
      <c r="X43" s="1462">
        <v>803</v>
      </c>
      <c r="Y43" s="1462">
        <v>1300</v>
      </c>
      <c r="Z43" s="1462">
        <v>1180</v>
      </c>
      <c r="AA43" s="1622">
        <v>376</v>
      </c>
      <c r="AB43" s="1464">
        <v>287</v>
      </c>
      <c r="AC43" s="1465">
        <v>551</v>
      </c>
      <c r="AD43" s="1465">
        <v>575</v>
      </c>
      <c r="AE43" s="1465">
        <v>454</v>
      </c>
      <c r="AF43" s="1465">
        <v>409</v>
      </c>
      <c r="AG43" s="1465">
        <v>600</v>
      </c>
      <c r="AH43" s="1465">
        <v>365</v>
      </c>
      <c r="AI43" s="1465">
        <v>647</v>
      </c>
      <c r="AJ43" s="1465">
        <v>463</v>
      </c>
      <c r="AK43" s="1465">
        <v>640</v>
      </c>
      <c r="AL43" s="1465">
        <v>588</v>
      </c>
      <c r="AM43" s="1465">
        <v>189</v>
      </c>
      <c r="AN43" s="1466">
        <v>284</v>
      </c>
      <c r="AO43" s="1466">
        <v>459</v>
      </c>
      <c r="AP43" s="1466">
        <v>424</v>
      </c>
      <c r="AQ43" s="1466">
        <v>336</v>
      </c>
      <c r="AR43" s="1466">
        <v>748</v>
      </c>
      <c r="AS43" s="1466">
        <v>813</v>
      </c>
      <c r="AT43" s="1466">
        <v>587</v>
      </c>
      <c r="AU43" s="1466">
        <v>757</v>
      </c>
      <c r="AV43" s="1466">
        <v>1147</v>
      </c>
      <c r="AW43" s="1466">
        <v>1486</v>
      </c>
      <c r="AX43" s="1466">
        <v>1026.4995707640401</v>
      </c>
      <c r="AY43" s="1467">
        <v>997</v>
      </c>
      <c r="AZ43" s="1468">
        <v>1092</v>
      </c>
      <c r="BA43" s="1469">
        <v>1431</v>
      </c>
      <c r="BB43" s="1469">
        <v>1685</v>
      </c>
      <c r="BC43" s="1469">
        <v>2142</v>
      </c>
      <c r="BD43" s="1469">
        <v>2079</v>
      </c>
      <c r="BE43" s="1469">
        <v>2085</v>
      </c>
      <c r="BF43" s="1469">
        <v>1462</v>
      </c>
      <c r="BG43" s="1469">
        <v>1972</v>
      </c>
      <c r="BH43" s="1469">
        <v>1835</v>
      </c>
      <c r="BI43" s="1469">
        <v>2005</v>
      </c>
      <c r="BJ43" s="1469">
        <v>2645</v>
      </c>
      <c r="BK43" s="1470">
        <v>1587</v>
      </c>
      <c r="BL43" s="1471">
        <v>1036</v>
      </c>
      <c r="BM43" s="1472">
        <v>928</v>
      </c>
      <c r="BN43" s="1472">
        <v>2581</v>
      </c>
      <c r="BO43" s="1472">
        <v>1968</v>
      </c>
      <c r="BP43" s="1472">
        <v>4357</v>
      </c>
      <c r="BQ43" s="1472">
        <v>4615</v>
      </c>
      <c r="BR43" s="1472">
        <v>4308</v>
      </c>
      <c r="BS43" s="1472">
        <v>3216</v>
      </c>
      <c r="BT43" s="1473">
        <v>5385</v>
      </c>
      <c r="BU43" s="1473">
        <v>5215</v>
      </c>
      <c r="BV43" s="1473">
        <v>5331</v>
      </c>
      <c r="BW43" s="1580">
        <v>2034</v>
      </c>
      <c r="BX43" s="1581">
        <v>2290</v>
      </c>
      <c r="BY43" s="1476">
        <v>2702</v>
      </c>
      <c r="BZ43" s="1476">
        <v>4060</v>
      </c>
      <c r="CA43" s="1476">
        <v>3416</v>
      </c>
      <c r="CB43" s="1476">
        <v>3996</v>
      </c>
      <c r="CC43" s="1476">
        <v>3976</v>
      </c>
      <c r="CD43" s="1476">
        <v>3104</v>
      </c>
      <c r="CE43" s="1476">
        <v>2726</v>
      </c>
      <c r="CF43" s="1476">
        <v>3644</v>
      </c>
      <c r="CG43" s="1476">
        <v>3209</v>
      </c>
      <c r="CH43" s="1476">
        <v>3863</v>
      </c>
      <c r="CI43" s="1477">
        <v>3486</v>
      </c>
      <c r="CJ43" s="1478">
        <v>2457</v>
      </c>
      <c r="CK43" s="1479">
        <v>4684</v>
      </c>
      <c r="CL43" s="1479">
        <v>3484</v>
      </c>
      <c r="CM43" s="1479">
        <v>2885</v>
      </c>
      <c r="CN43" s="1479">
        <v>3497</v>
      </c>
      <c r="CO43" s="1479">
        <v>3334</v>
      </c>
      <c r="CP43" s="1479">
        <v>3718</v>
      </c>
      <c r="CQ43" s="1479">
        <v>3400</v>
      </c>
      <c r="CR43" s="1479">
        <v>3970</v>
      </c>
      <c r="CS43" s="1479">
        <v>3836</v>
      </c>
      <c r="CT43" s="1479">
        <v>5097</v>
      </c>
      <c r="CU43" s="1480">
        <v>2490</v>
      </c>
      <c r="CV43" s="1603">
        <v>4070</v>
      </c>
      <c r="CW43" s="1479">
        <v>3451</v>
      </c>
      <c r="CX43" s="1604">
        <v>3710</v>
      </c>
      <c r="CY43" s="1604">
        <v>3644</v>
      </c>
      <c r="CZ43" s="1604">
        <v>4218</v>
      </c>
      <c r="DA43" s="1604">
        <v>3485</v>
      </c>
      <c r="DB43" s="1604">
        <v>3577</v>
      </c>
      <c r="DC43" s="1604">
        <v>3466</v>
      </c>
      <c r="DD43" s="1482">
        <v>3916</v>
      </c>
      <c r="DE43" s="1482">
        <v>3802</v>
      </c>
      <c r="DF43" s="1469"/>
      <c r="DG43" s="1469"/>
      <c r="DH43" s="1337"/>
      <c r="DI43" s="1483">
        <v>2277</v>
      </c>
      <c r="DJ43" s="1484">
        <v>2606</v>
      </c>
      <c r="DK43" s="1484">
        <v>3349</v>
      </c>
      <c r="DL43" s="1485">
        <v>3857</v>
      </c>
      <c r="DM43" s="1486">
        <v>2474</v>
      </c>
      <c r="DN43" s="1487">
        <v>2350</v>
      </c>
      <c r="DO43" s="1487">
        <v>2418</v>
      </c>
      <c r="DP43" s="1488">
        <v>2856</v>
      </c>
      <c r="DQ43" s="1489">
        <v>1413</v>
      </c>
      <c r="DR43" s="1490">
        <v>1463</v>
      </c>
      <c r="DS43" s="1491">
        <v>1475</v>
      </c>
      <c r="DT43" s="1491">
        <v>1417</v>
      </c>
      <c r="DU43" s="1492">
        <v>1167</v>
      </c>
      <c r="DV43" s="1493">
        <v>1897</v>
      </c>
      <c r="DW43" s="1493">
        <v>2491</v>
      </c>
      <c r="DX43" s="1494">
        <v>3509.4995707640401</v>
      </c>
      <c r="DY43" s="1495">
        <v>4208</v>
      </c>
      <c r="DZ43" s="1496">
        <v>6306</v>
      </c>
      <c r="EA43" s="1496">
        <v>5269</v>
      </c>
      <c r="EB43" s="1497">
        <v>6237</v>
      </c>
      <c r="EC43" s="1493">
        <v>4545</v>
      </c>
      <c r="ED43" s="1493">
        <v>10940</v>
      </c>
      <c r="EE43" s="1493">
        <v>12909</v>
      </c>
      <c r="EF43" s="1493">
        <v>12580</v>
      </c>
      <c r="EG43" s="1498">
        <v>9052</v>
      </c>
      <c r="EH43" s="1498">
        <v>11388</v>
      </c>
      <c r="EI43" s="1498">
        <v>9474</v>
      </c>
      <c r="EJ43" s="1498">
        <v>10558</v>
      </c>
      <c r="EK43" s="1499">
        <v>10625</v>
      </c>
      <c r="EL43" s="1499">
        <v>9716</v>
      </c>
      <c r="EM43" s="1499">
        <v>10954</v>
      </c>
      <c r="EN43" s="1499">
        <v>11423</v>
      </c>
      <c r="EO43" s="1500">
        <v>11231</v>
      </c>
      <c r="EP43" s="1500">
        <v>11664</v>
      </c>
      <c r="EQ43" s="1500">
        <v>10845</v>
      </c>
      <c r="ER43" s="1337"/>
      <c r="ES43" s="1501">
        <v>12089</v>
      </c>
      <c r="ET43" s="1502">
        <v>10098</v>
      </c>
      <c r="EU43" s="1502">
        <v>5768</v>
      </c>
      <c r="EV43" s="1502">
        <v>9064.499570764041</v>
      </c>
      <c r="EW43" s="1502">
        <v>22020</v>
      </c>
      <c r="EX43" s="1502">
        <v>40974</v>
      </c>
      <c r="EY43" s="1502">
        <v>40472</v>
      </c>
      <c r="EZ43" s="1502">
        <v>42852</v>
      </c>
      <c r="FA43" s="1503">
        <v>44926</v>
      </c>
      <c r="FB43" s="1337"/>
      <c r="FC43" s="1504">
        <v>10215</v>
      </c>
      <c r="FD43" s="1504">
        <v>8542</v>
      </c>
      <c r="FE43" s="1504">
        <v>4991</v>
      </c>
      <c r="FF43" s="1504">
        <v>7041</v>
      </c>
      <c r="FG43" s="1504">
        <v>17788</v>
      </c>
      <c r="FH43" s="1504">
        <v>33609</v>
      </c>
      <c r="FI43" s="1504">
        <v>33123</v>
      </c>
      <c r="FJ43" s="1504">
        <v>35265</v>
      </c>
      <c r="FK43" s="1504">
        <v>37339</v>
      </c>
      <c r="FL43" s="1505">
        <v>20879.222222222223</v>
      </c>
      <c r="FM43" s="1406"/>
      <c r="FN43" s="1506">
        <v>1983</v>
      </c>
      <c r="FO43" s="1506">
        <v>1300</v>
      </c>
      <c r="FP43" s="1506">
        <v>640</v>
      </c>
      <c r="FQ43" s="1506">
        <v>1486</v>
      </c>
      <c r="FR43" s="1506">
        <v>2005</v>
      </c>
      <c r="FS43" s="1506">
        <v>5215</v>
      </c>
      <c r="FT43" s="1506">
        <v>3209</v>
      </c>
      <c r="FU43" s="1506">
        <v>3836</v>
      </c>
      <c r="FV43" s="1506">
        <v>3802</v>
      </c>
      <c r="FW43" s="1507"/>
      <c r="FX43" s="1508">
        <v>2608.4444444444443</v>
      </c>
      <c r="FY43" s="1420"/>
      <c r="FZ43" s="1456"/>
      <c r="GA43" s="1343">
        <v>4.4241052553038028E-2</v>
      </c>
      <c r="GB43" s="1401">
        <v>1809.4590494192553</v>
      </c>
      <c r="GC43" s="1420"/>
      <c r="GD43" s="1420"/>
      <c r="GE43" s="1512">
        <v>-0.8863399374348262</v>
      </c>
      <c r="GF43" s="1722"/>
      <c r="GG43" s="1722"/>
      <c r="GH43" s="1420"/>
      <c r="GI43" s="1420"/>
      <c r="GJ43" s="1420"/>
      <c r="GK43" s="1420"/>
      <c r="GL43" s="1420"/>
      <c r="GM43" s="1420"/>
      <c r="GN43" s="1420"/>
      <c r="GO43" s="1420"/>
      <c r="GP43" s="1420"/>
      <c r="GQ43" s="1420"/>
      <c r="GR43" s="1420"/>
      <c r="GS43" s="1420"/>
      <c r="GT43" s="1420"/>
      <c r="GU43" s="1420"/>
      <c r="GV43" s="1420"/>
      <c r="GW43" s="1420"/>
      <c r="GX43" s="1420"/>
      <c r="GY43" s="1420"/>
      <c r="GZ43" s="1420"/>
      <c r="HA43" s="1420"/>
      <c r="HB43" s="1420"/>
      <c r="HC43" s="1420"/>
      <c r="HD43" s="1420"/>
      <c r="HE43" s="1420"/>
      <c r="HF43" s="1420"/>
      <c r="HG43" s="1420"/>
      <c r="HH43" s="1420"/>
      <c r="HI43" s="1420"/>
      <c r="HJ43" s="1420"/>
      <c r="HK43" s="1420"/>
      <c r="HL43" s="1420"/>
      <c r="HM43" s="1420"/>
      <c r="HN43" s="1420"/>
      <c r="HO43" s="1420"/>
      <c r="HP43" s="1420"/>
      <c r="HQ43" s="1420"/>
      <c r="HR43" s="1420"/>
    </row>
    <row r="44" spans="1:226" s="1514" customFormat="1" ht="21.95" hidden="1" customHeight="1">
      <c r="A44" s="1456"/>
      <c r="B44" s="1420"/>
      <c r="C44" s="1457" t="s">
        <v>1128</v>
      </c>
      <c r="D44" s="1458">
        <v>1883</v>
      </c>
      <c r="E44" s="1459">
        <v>1657</v>
      </c>
      <c r="F44" s="1459">
        <v>1327</v>
      </c>
      <c r="G44" s="1459">
        <v>1486</v>
      </c>
      <c r="H44" s="1459">
        <v>2201</v>
      </c>
      <c r="I44" s="1459">
        <v>3604</v>
      </c>
      <c r="J44" s="1459">
        <v>3509</v>
      </c>
      <c r="K44" s="1459">
        <v>3236</v>
      </c>
      <c r="L44" s="1459">
        <v>2537</v>
      </c>
      <c r="M44" s="1459">
        <v>2554</v>
      </c>
      <c r="N44" s="1459">
        <v>2676</v>
      </c>
      <c r="O44" s="1460">
        <v>3210</v>
      </c>
      <c r="P44" s="1461">
        <v>2593</v>
      </c>
      <c r="Q44" s="1462">
        <v>2890</v>
      </c>
      <c r="R44" s="1462">
        <v>2030</v>
      </c>
      <c r="S44" s="1462">
        <v>1676</v>
      </c>
      <c r="T44" s="1462">
        <v>1641</v>
      </c>
      <c r="U44" s="1462">
        <v>1567</v>
      </c>
      <c r="V44" s="1462">
        <v>1836</v>
      </c>
      <c r="W44" s="1462">
        <v>2705</v>
      </c>
      <c r="X44" s="1462">
        <v>2156</v>
      </c>
      <c r="Y44" s="1462">
        <v>1860</v>
      </c>
      <c r="Z44" s="1462">
        <v>1845</v>
      </c>
      <c r="AA44" s="1622">
        <v>1709</v>
      </c>
      <c r="AB44" s="1464">
        <v>2679</v>
      </c>
      <c r="AC44" s="1465">
        <v>1612</v>
      </c>
      <c r="AD44" s="1465">
        <v>1971</v>
      </c>
      <c r="AE44" s="1465">
        <v>2265</v>
      </c>
      <c r="AF44" s="1465">
        <v>438</v>
      </c>
      <c r="AG44" s="1465">
        <v>2358</v>
      </c>
      <c r="AH44" s="1465">
        <v>2117</v>
      </c>
      <c r="AI44" s="1465">
        <v>2228</v>
      </c>
      <c r="AJ44" s="1465">
        <v>1865</v>
      </c>
      <c r="AK44" s="1465">
        <v>2161</v>
      </c>
      <c r="AL44" s="1465">
        <v>2220</v>
      </c>
      <c r="AM44" s="1465">
        <v>1801</v>
      </c>
      <c r="AN44" s="1466">
        <v>2783</v>
      </c>
      <c r="AO44" s="1466">
        <v>2057</v>
      </c>
      <c r="AP44" s="1466">
        <v>1543</v>
      </c>
      <c r="AQ44" s="1466">
        <v>1821</v>
      </c>
      <c r="AR44" s="1466">
        <v>2319</v>
      </c>
      <c r="AS44" s="1466">
        <v>2281</v>
      </c>
      <c r="AT44" s="1466">
        <v>2194</v>
      </c>
      <c r="AU44" s="1466">
        <v>2970</v>
      </c>
      <c r="AV44" s="1466">
        <v>2164</v>
      </c>
      <c r="AW44" s="1466">
        <v>2240</v>
      </c>
      <c r="AX44" s="1466">
        <v>10381.591427259478</v>
      </c>
      <c r="AY44" s="1467">
        <v>2371</v>
      </c>
      <c r="AZ44" s="1468">
        <v>2680</v>
      </c>
      <c r="BA44" s="1469">
        <v>2563</v>
      </c>
      <c r="BB44" s="1469">
        <v>1944</v>
      </c>
      <c r="BC44" s="1469">
        <v>2119</v>
      </c>
      <c r="BD44" s="1469">
        <v>1994</v>
      </c>
      <c r="BE44" s="1469">
        <v>2793</v>
      </c>
      <c r="BF44" s="1469">
        <v>2433</v>
      </c>
      <c r="BG44" s="1469">
        <v>2791</v>
      </c>
      <c r="BH44" s="1469">
        <v>2051</v>
      </c>
      <c r="BI44" s="1469">
        <v>1537</v>
      </c>
      <c r="BJ44" s="1469">
        <v>2283</v>
      </c>
      <c r="BK44" s="1470">
        <v>1459</v>
      </c>
      <c r="BL44" s="1471">
        <v>1785</v>
      </c>
      <c r="BM44" s="1472">
        <v>1685</v>
      </c>
      <c r="BN44" s="1472">
        <v>1086</v>
      </c>
      <c r="BO44" s="1472">
        <v>1869</v>
      </c>
      <c r="BP44" s="1472">
        <v>2160</v>
      </c>
      <c r="BQ44" s="1472">
        <v>2332</v>
      </c>
      <c r="BR44" s="1472">
        <v>2240</v>
      </c>
      <c r="BS44" s="1472">
        <v>3166</v>
      </c>
      <c r="BT44" s="1473">
        <v>2134</v>
      </c>
      <c r="BU44" s="1473">
        <v>2416</v>
      </c>
      <c r="BV44" s="1473">
        <v>2694</v>
      </c>
      <c r="BW44" s="1580">
        <v>3297</v>
      </c>
      <c r="BX44" s="1581">
        <v>2413</v>
      </c>
      <c r="BY44" s="1476">
        <v>1877</v>
      </c>
      <c r="BZ44" s="1476">
        <v>1269</v>
      </c>
      <c r="CA44" s="1476">
        <v>1566</v>
      </c>
      <c r="CB44" s="1476">
        <v>1643</v>
      </c>
      <c r="CC44" s="1476">
        <v>1803</v>
      </c>
      <c r="CD44" s="1476">
        <v>925</v>
      </c>
      <c r="CE44" s="1476">
        <v>1671</v>
      </c>
      <c r="CF44" s="1476">
        <v>1492</v>
      </c>
      <c r="CG44" s="1476">
        <v>1377</v>
      </c>
      <c r="CH44" s="1476">
        <v>1546</v>
      </c>
      <c r="CI44" s="1477">
        <v>1822</v>
      </c>
      <c r="CJ44" s="1478">
        <v>1643</v>
      </c>
      <c r="CK44" s="1479">
        <v>1252</v>
      </c>
      <c r="CL44" s="1479">
        <v>982</v>
      </c>
      <c r="CM44" s="1479">
        <v>970</v>
      </c>
      <c r="CN44" s="1479">
        <v>982</v>
      </c>
      <c r="CO44" s="1479">
        <v>987</v>
      </c>
      <c r="CP44" s="1479">
        <v>1121</v>
      </c>
      <c r="CQ44" s="1479">
        <v>1228</v>
      </c>
      <c r="CR44" s="1479">
        <v>1125</v>
      </c>
      <c r="CS44" s="1479">
        <v>1046</v>
      </c>
      <c r="CT44" s="1479">
        <v>1138</v>
      </c>
      <c r="CU44" s="1480">
        <v>1452</v>
      </c>
      <c r="CV44" s="1603">
        <v>1144</v>
      </c>
      <c r="CW44" s="1479">
        <v>995</v>
      </c>
      <c r="CX44" s="1604">
        <v>901</v>
      </c>
      <c r="CY44" s="1604">
        <v>809</v>
      </c>
      <c r="CZ44" s="1604">
        <v>812</v>
      </c>
      <c r="DA44" s="1604">
        <v>1255</v>
      </c>
      <c r="DB44" s="1604">
        <v>1088</v>
      </c>
      <c r="DC44" s="1604">
        <v>1108</v>
      </c>
      <c r="DD44" s="1482">
        <v>1098</v>
      </c>
      <c r="DE44" s="1482">
        <v>1037</v>
      </c>
      <c r="DF44" s="1469"/>
      <c r="DG44" s="1469"/>
      <c r="DH44" s="1337"/>
      <c r="DI44" s="1483">
        <v>4867</v>
      </c>
      <c r="DJ44" s="1484">
        <v>7291</v>
      </c>
      <c r="DK44" s="1484">
        <v>9282</v>
      </c>
      <c r="DL44" s="1485">
        <v>8440</v>
      </c>
      <c r="DM44" s="1486">
        <v>7513</v>
      </c>
      <c r="DN44" s="1487">
        <v>4884</v>
      </c>
      <c r="DO44" s="1487">
        <v>6697</v>
      </c>
      <c r="DP44" s="1488">
        <v>5414</v>
      </c>
      <c r="DQ44" s="1489">
        <v>6262</v>
      </c>
      <c r="DR44" s="1490">
        <v>5061</v>
      </c>
      <c r="DS44" s="1491">
        <v>6210</v>
      </c>
      <c r="DT44" s="1491">
        <v>6182</v>
      </c>
      <c r="DU44" s="1492">
        <v>6383</v>
      </c>
      <c r="DV44" s="1493">
        <v>6421</v>
      </c>
      <c r="DW44" s="1493">
        <v>7328</v>
      </c>
      <c r="DX44" s="1494">
        <v>14992.591427259478</v>
      </c>
      <c r="DY44" s="1495">
        <v>7187</v>
      </c>
      <c r="DZ44" s="1496">
        <v>6906</v>
      </c>
      <c r="EA44" s="1496">
        <v>7275</v>
      </c>
      <c r="EB44" s="1497">
        <v>5279</v>
      </c>
      <c r="EC44" s="1493">
        <v>4556</v>
      </c>
      <c r="ED44" s="1493">
        <v>6361</v>
      </c>
      <c r="EE44" s="1493">
        <v>7540</v>
      </c>
      <c r="EF44" s="1493">
        <v>8407</v>
      </c>
      <c r="EG44" s="1498">
        <v>5559</v>
      </c>
      <c r="EH44" s="1498">
        <v>5012</v>
      </c>
      <c r="EI44" s="1498">
        <v>4088</v>
      </c>
      <c r="EJ44" s="1498">
        <v>4745</v>
      </c>
      <c r="EK44" s="1499">
        <v>3877</v>
      </c>
      <c r="EL44" s="1499">
        <v>2939</v>
      </c>
      <c r="EM44" s="1499">
        <v>3395</v>
      </c>
      <c r="EN44" s="1499">
        <v>3636</v>
      </c>
      <c r="EO44" s="1500">
        <v>3040</v>
      </c>
      <c r="EP44" s="1500">
        <v>2658</v>
      </c>
      <c r="EQ44" s="1500">
        <v>3233</v>
      </c>
      <c r="ER44" s="1337"/>
      <c r="ES44" s="1501">
        <v>29880</v>
      </c>
      <c r="ET44" s="1502">
        <v>24508</v>
      </c>
      <c r="EU44" s="1502">
        <v>23715</v>
      </c>
      <c r="EV44" s="1502">
        <v>35124.591427259482</v>
      </c>
      <c r="EW44" s="1502">
        <v>26647</v>
      </c>
      <c r="EX44" s="1502">
        <v>26864</v>
      </c>
      <c r="EY44" s="1502">
        <v>19404</v>
      </c>
      <c r="EZ44" s="1502">
        <v>13926</v>
      </c>
      <c r="FA44" s="1503">
        <v>12837</v>
      </c>
      <c r="FB44" s="1337"/>
      <c r="FC44" s="1504">
        <v>23994</v>
      </c>
      <c r="FD44" s="1504">
        <v>20954</v>
      </c>
      <c r="FE44" s="1504">
        <v>19694</v>
      </c>
      <c r="FF44" s="1504">
        <v>22372</v>
      </c>
      <c r="FG44" s="1504">
        <v>22905</v>
      </c>
      <c r="FH44" s="1504">
        <v>20873</v>
      </c>
      <c r="FI44" s="1504">
        <v>16036</v>
      </c>
      <c r="FJ44" s="1504">
        <v>11336</v>
      </c>
      <c r="FK44" s="1504">
        <v>10247</v>
      </c>
      <c r="FL44" s="1505">
        <v>18712.333333333332</v>
      </c>
      <c r="FM44" s="1406"/>
      <c r="FN44" s="1506">
        <v>2554</v>
      </c>
      <c r="FO44" s="1506">
        <v>1860</v>
      </c>
      <c r="FP44" s="1506">
        <v>2161</v>
      </c>
      <c r="FQ44" s="1506">
        <v>2240</v>
      </c>
      <c r="FR44" s="1506">
        <v>1537</v>
      </c>
      <c r="FS44" s="1506">
        <v>2416</v>
      </c>
      <c r="FT44" s="1506">
        <v>1377</v>
      </c>
      <c r="FU44" s="1506">
        <v>1046</v>
      </c>
      <c r="FV44" s="1506">
        <v>1037</v>
      </c>
      <c r="FW44" s="1507"/>
      <c r="FX44" s="1508">
        <v>1803.1111111111111</v>
      </c>
      <c r="FY44" s="1420"/>
      <c r="FZ44" s="1456"/>
      <c r="GA44" s="1343">
        <v>5.6967692192901737E-2</v>
      </c>
      <c r="GB44" s="1401">
        <v>2329.9786106896809</v>
      </c>
      <c r="GC44" s="1420"/>
      <c r="GD44" s="1420"/>
      <c r="GE44" s="1512">
        <v>-0.86042065009560531</v>
      </c>
      <c r="GF44" s="1722"/>
      <c r="GG44" s="1722"/>
      <c r="GH44" s="1420"/>
      <c r="GI44" s="1420"/>
      <c r="GJ44" s="1420"/>
      <c r="GK44" s="1420"/>
      <c r="GL44" s="1420"/>
      <c r="GM44" s="1420"/>
      <c r="GN44" s="1420"/>
      <c r="GO44" s="1420"/>
      <c r="GP44" s="1420"/>
      <c r="GQ44" s="1420"/>
      <c r="GR44" s="1420"/>
      <c r="GS44" s="1420"/>
      <c r="GT44" s="1420"/>
      <c r="GU44" s="1420"/>
      <c r="GV44" s="1420"/>
      <c r="GW44" s="1420"/>
      <c r="GX44" s="1420"/>
      <c r="GY44" s="1420"/>
      <c r="GZ44" s="1420"/>
      <c r="HA44" s="1420"/>
      <c r="HB44" s="1420"/>
      <c r="HC44" s="1420"/>
      <c r="HD44" s="1420"/>
      <c r="HE44" s="1420"/>
      <c r="HF44" s="1420"/>
      <c r="HG44" s="1420"/>
      <c r="HH44" s="1420"/>
      <c r="HI44" s="1420"/>
      <c r="HJ44" s="1420"/>
      <c r="HK44" s="1420"/>
      <c r="HL44" s="1420"/>
      <c r="HM44" s="1420"/>
      <c r="HN44" s="1420"/>
      <c r="HO44" s="1420"/>
      <c r="HP44" s="1420"/>
      <c r="HQ44" s="1420"/>
      <c r="HR44" s="1420"/>
    </row>
    <row r="45" spans="1:226" s="1514" customFormat="1" ht="21.95" hidden="1" customHeight="1">
      <c r="A45" s="1456"/>
      <c r="B45" s="1420"/>
      <c r="C45" s="1457" t="s">
        <v>54</v>
      </c>
      <c r="D45" s="1458">
        <v>4783</v>
      </c>
      <c r="E45" s="1459">
        <v>4134</v>
      </c>
      <c r="F45" s="1459">
        <v>4077</v>
      </c>
      <c r="G45" s="1459">
        <v>3525</v>
      </c>
      <c r="H45" s="1459">
        <v>3362</v>
      </c>
      <c r="I45" s="1459">
        <v>2512</v>
      </c>
      <c r="J45" s="1459">
        <v>3996</v>
      </c>
      <c r="K45" s="1459">
        <v>3396</v>
      </c>
      <c r="L45" s="1459">
        <v>2487</v>
      </c>
      <c r="M45" s="1459">
        <v>2388</v>
      </c>
      <c r="N45" s="1459">
        <v>2757</v>
      </c>
      <c r="O45" s="1460">
        <v>2918</v>
      </c>
      <c r="P45" s="1461">
        <v>4821</v>
      </c>
      <c r="Q45" s="1462">
        <v>5536</v>
      </c>
      <c r="R45" s="1462">
        <v>5072</v>
      </c>
      <c r="S45" s="1462">
        <v>4594</v>
      </c>
      <c r="T45" s="1462">
        <v>5071</v>
      </c>
      <c r="U45" s="1462">
        <v>6110</v>
      </c>
      <c r="V45" s="1462">
        <v>7060</v>
      </c>
      <c r="W45" s="1462">
        <v>7391</v>
      </c>
      <c r="X45" s="1462">
        <v>4246</v>
      </c>
      <c r="Y45" s="1462">
        <v>5190</v>
      </c>
      <c r="Z45" s="1462">
        <v>4782</v>
      </c>
      <c r="AA45" s="1622">
        <v>4025</v>
      </c>
      <c r="AB45" s="1464">
        <v>6495</v>
      </c>
      <c r="AC45" s="1465">
        <v>6475</v>
      </c>
      <c r="AD45" s="1465">
        <v>5388</v>
      </c>
      <c r="AE45" s="1465">
        <v>4805</v>
      </c>
      <c r="AF45" s="1465">
        <v>4509</v>
      </c>
      <c r="AG45" s="1465">
        <v>6490</v>
      </c>
      <c r="AH45" s="1465">
        <v>6440</v>
      </c>
      <c r="AI45" s="1465">
        <v>7596</v>
      </c>
      <c r="AJ45" s="1465">
        <v>6858</v>
      </c>
      <c r="AK45" s="1465">
        <v>6415</v>
      </c>
      <c r="AL45" s="1465">
        <v>6479</v>
      </c>
      <c r="AM45" s="1465">
        <v>8718</v>
      </c>
      <c r="AN45" s="1466">
        <v>8568</v>
      </c>
      <c r="AO45" s="1466">
        <v>8622</v>
      </c>
      <c r="AP45" s="1466">
        <v>7042</v>
      </c>
      <c r="AQ45" s="1466">
        <v>5936</v>
      </c>
      <c r="AR45" s="1466">
        <v>4420</v>
      </c>
      <c r="AS45" s="1466">
        <v>4519</v>
      </c>
      <c r="AT45" s="1466">
        <v>3901</v>
      </c>
      <c r="AU45" s="1466">
        <v>4756</v>
      </c>
      <c r="AV45" s="1466">
        <v>2866</v>
      </c>
      <c r="AW45" s="1466">
        <v>2890</v>
      </c>
      <c r="AX45" s="1466">
        <v>2190.1705763740542</v>
      </c>
      <c r="AY45" s="1467">
        <v>2282</v>
      </c>
      <c r="AZ45" s="1468">
        <v>2683</v>
      </c>
      <c r="BA45" s="1469">
        <v>2283</v>
      </c>
      <c r="BB45" s="1469">
        <v>3776</v>
      </c>
      <c r="BC45" s="1469">
        <v>2371</v>
      </c>
      <c r="BD45" s="1469">
        <v>3580</v>
      </c>
      <c r="BE45" s="1469">
        <v>4368</v>
      </c>
      <c r="BF45" s="1469">
        <v>3375</v>
      </c>
      <c r="BG45" s="1469">
        <v>3528</v>
      </c>
      <c r="BH45" s="1469">
        <v>3370</v>
      </c>
      <c r="BI45" s="1469">
        <v>3410</v>
      </c>
      <c r="BJ45" s="1469">
        <v>3543</v>
      </c>
      <c r="BK45" s="1470">
        <v>3211</v>
      </c>
      <c r="BL45" s="1471">
        <v>1707</v>
      </c>
      <c r="BM45" s="1472">
        <v>1662</v>
      </c>
      <c r="BN45" s="1472">
        <v>3753</v>
      </c>
      <c r="BO45" s="1472">
        <v>4295</v>
      </c>
      <c r="BP45" s="1472">
        <v>3504</v>
      </c>
      <c r="BQ45" s="1472">
        <v>4198</v>
      </c>
      <c r="BR45" s="1472">
        <v>3126</v>
      </c>
      <c r="BS45" s="1472">
        <v>4598</v>
      </c>
      <c r="BT45" s="1473">
        <v>3635</v>
      </c>
      <c r="BU45" s="1473">
        <v>3500</v>
      </c>
      <c r="BV45" s="1473">
        <v>3876</v>
      </c>
      <c r="BW45" s="1580">
        <v>5165</v>
      </c>
      <c r="BX45" s="1581">
        <v>5702</v>
      </c>
      <c r="BY45" s="1476">
        <v>5203</v>
      </c>
      <c r="BZ45" s="1476">
        <v>4632</v>
      </c>
      <c r="CA45" s="1476">
        <v>5333</v>
      </c>
      <c r="CB45" s="1476">
        <v>6487</v>
      </c>
      <c r="CC45" s="1476">
        <v>8469</v>
      </c>
      <c r="CD45" s="1476">
        <v>6830</v>
      </c>
      <c r="CE45" s="1476">
        <v>7187</v>
      </c>
      <c r="CF45" s="1476">
        <v>7349</v>
      </c>
      <c r="CG45" s="1476">
        <v>6676</v>
      </c>
      <c r="CH45" s="1476">
        <v>6954</v>
      </c>
      <c r="CI45" s="1477">
        <v>9911</v>
      </c>
      <c r="CJ45" s="1478">
        <v>8268</v>
      </c>
      <c r="CK45" s="1479">
        <v>9133</v>
      </c>
      <c r="CL45" s="1479">
        <v>8894</v>
      </c>
      <c r="CM45" s="1479">
        <v>7678</v>
      </c>
      <c r="CN45" s="1479">
        <v>8441</v>
      </c>
      <c r="CO45" s="1479">
        <v>8581</v>
      </c>
      <c r="CP45" s="1479">
        <v>11015</v>
      </c>
      <c r="CQ45" s="1479">
        <v>9745</v>
      </c>
      <c r="CR45" s="1479">
        <v>8934</v>
      </c>
      <c r="CS45" s="1479">
        <v>9422</v>
      </c>
      <c r="CT45" s="1479">
        <v>9758</v>
      </c>
      <c r="CU45" s="1480">
        <v>13693</v>
      </c>
      <c r="CV45" s="1603">
        <v>9727</v>
      </c>
      <c r="CW45" s="1479">
        <v>8552</v>
      </c>
      <c r="CX45" s="1604">
        <v>8459</v>
      </c>
      <c r="CY45" s="1604">
        <v>7753</v>
      </c>
      <c r="CZ45" s="1604">
        <v>8931</v>
      </c>
      <c r="DA45" s="1604">
        <v>10600</v>
      </c>
      <c r="DB45" s="1604">
        <v>11113</v>
      </c>
      <c r="DC45" s="1604">
        <v>9026</v>
      </c>
      <c r="DD45" s="1482">
        <v>8662</v>
      </c>
      <c r="DE45" s="1482">
        <v>9115</v>
      </c>
      <c r="DF45" s="1469"/>
      <c r="DG45" s="1469"/>
      <c r="DH45" s="1337"/>
      <c r="DI45" s="1483">
        <v>12994</v>
      </c>
      <c r="DJ45" s="1484">
        <v>9399</v>
      </c>
      <c r="DK45" s="1484">
        <v>9879</v>
      </c>
      <c r="DL45" s="1485">
        <v>8063</v>
      </c>
      <c r="DM45" s="1486">
        <v>15429</v>
      </c>
      <c r="DN45" s="1487">
        <v>15775</v>
      </c>
      <c r="DO45" s="1487">
        <v>18697</v>
      </c>
      <c r="DP45" s="1488">
        <v>13997</v>
      </c>
      <c r="DQ45" s="1489">
        <v>18358</v>
      </c>
      <c r="DR45" s="1490">
        <v>15804</v>
      </c>
      <c r="DS45" s="1491">
        <v>20894</v>
      </c>
      <c r="DT45" s="1491">
        <v>21612</v>
      </c>
      <c r="DU45" s="1492">
        <v>24232</v>
      </c>
      <c r="DV45" s="1493">
        <v>14873</v>
      </c>
      <c r="DW45" s="1493">
        <v>11523</v>
      </c>
      <c r="DX45" s="1494">
        <v>7362.1705763740538</v>
      </c>
      <c r="DY45" s="1495">
        <v>8742</v>
      </c>
      <c r="DZ45" s="1496">
        <v>10319</v>
      </c>
      <c r="EA45" s="1496">
        <v>10273</v>
      </c>
      <c r="EB45" s="1497">
        <v>10164</v>
      </c>
      <c r="EC45" s="1493">
        <v>7122</v>
      </c>
      <c r="ED45" s="1493">
        <v>11997</v>
      </c>
      <c r="EE45" s="1493">
        <v>11359</v>
      </c>
      <c r="EF45" s="1493">
        <v>12541</v>
      </c>
      <c r="EG45" s="1498">
        <v>15537</v>
      </c>
      <c r="EH45" s="1498">
        <v>20289</v>
      </c>
      <c r="EI45" s="1498">
        <v>21366</v>
      </c>
      <c r="EJ45" s="1498">
        <v>23541</v>
      </c>
      <c r="EK45" s="1499">
        <v>26295</v>
      </c>
      <c r="EL45" s="1499">
        <v>24700</v>
      </c>
      <c r="EM45" s="1499">
        <v>30182</v>
      </c>
      <c r="EN45" s="1499">
        <v>32873</v>
      </c>
      <c r="EO45" s="1500">
        <v>26738</v>
      </c>
      <c r="EP45" s="1500">
        <v>25799</v>
      </c>
      <c r="EQ45" s="1500">
        <v>29254</v>
      </c>
      <c r="ER45" s="1337"/>
      <c r="ES45" s="1501">
        <v>40335</v>
      </c>
      <c r="ET45" s="1502">
        <v>63898</v>
      </c>
      <c r="EU45" s="1502">
        <v>76668</v>
      </c>
      <c r="EV45" s="1502">
        <v>57992.170576374054</v>
      </c>
      <c r="EW45" s="1502">
        <v>39498</v>
      </c>
      <c r="EX45" s="1502">
        <v>43019</v>
      </c>
      <c r="EY45" s="1502">
        <v>80733</v>
      </c>
      <c r="EZ45" s="1502">
        <v>113562</v>
      </c>
      <c r="FA45" s="1503">
        <v>115389</v>
      </c>
      <c r="FB45" s="1337"/>
      <c r="FC45" s="1504">
        <v>34660</v>
      </c>
      <c r="FD45" s="1504">
        <v>55091</v>
      </c>
      <c r="FE45" s="1504">
        <v>61471</v>
      </c>
      <c r="FF45" s="1504">
        <v>53520</v>
      </c>
      <c r="FG45" s="1504">
        <v>32744</v>
      </c>
      <c r="FH45" s="1504">
        <v>33978</v>
      </c>
      <c r="FI45" s="1504">
        <v>63868</v>
      </c>
      <c r="FJ45" s="1504">
        <v>90111</v>
      </c>
      <c r="FK45" s="1504">
        <v>91938</v>
      </c>
      <c r="FL45" s="1505">
        <v>57486.777777777781</v>
      </c>
      <c r="FM45" s="1406"/>
      <c r="FN45" s="1506">
        <v>2388</v>
      </c>
      <c r="FO45" s="1506">
        <v>5190</v>
      </c>
      <c r="FP45" s="1506">
        <v>6415</v>
      </c>
      <c r="FQ45" s="1506">
        <v>2890</v>
      </c>
      <c r="FR45" s="1506">
        <v>3410</v>
      </c>
      <c r="FS45" s="1506">
        <v>3500</v>
      </c>
      <c r="FT45" s="1506">
        <v>6676</v>
      </c>
      <c r="FU45" s="1506">
        <v>9422</v>
      </c>
      <c r="FV45" s="1506">
        <v>9115</v>
      </c>
      <c r="FW45" s="1507"/>
      <c r="FX45" s="1508">
        <v>5445.1111111111113</v>
      </c>
      <c r="FY45" s="1420"/>
      <c r="FZ45" s="1456"/>
      <c r="GA45" s="1343">
        <v>8.1438555475414731E-2</v>
      </c>
      <c r="GB45" s="1401">
        <v>3330.8369189444625</v>
      </c>
      <c r="GC45" s="1420"/>
      <c r="GD45" s="1420"/>
      <c r="GE45" s="1512">
        <v>-3.2583315644236848</v>
      </c>
      <c r="GF45" s="1722"/>
      <c r="GG45" s="1722"/>
      <c r="GH45" s="1420"/>
      <c r="GI45" s="1420"/>
      <c r="GJ45" s="1420"/>
      <c r="GK45" s="1420"/>
      <c r="GL45" s="1420"/>
      <c r="GM45" s="1420"/>
      <c r="GN45" s="1420"/>
      <c r="GO45" s="1420"/>
      <c r="GP45" s="1420"/>
      <c r="GQ45" s="1420"/>
      <c r="GR45" s="1420"/>
      <c r="GS45" s="1420"/>
      <c r="GT45" s="1420"/>
      <c r="GU45" s="1420"/>
      <c r="GV45" s="1420"/>
      <c r="GW45" s="1420"/>
      <c r="GX45" s="1420"/>
      <c r="GY45" s="1420"/>
      <c r="GZ45" s="1420"/>
      <c r="HA45" s="1420"/>
      <c r="HB45" s="1420"/>
      <c r="HC45" s="1420"/>
      <c r="HD45" s="1420"/>
      <c r="HE45" s="1420"/>
      <c r="HF45" s="1420"/>
      <c r="HG45" s="1420"/>
      <c r="HH45" s="1420"/>
      <c r="HI45" s="1420"/>
      <c r="HJ45" s="1420"/>
      <c r="HK45" s="1420"/>
      <c r="HL45" s="1420"/>
      <c r="HM45" s="1420"/>
      <c r="HN45" s="1420"/>
      <c r="HO45" s="1420"/>
      <c r="HP45" s="1420"/>
      <c r="HQ45" s="1420"/>
      <c r="HR45" s="1420"/>
    </row>
    <row r="46" spans="1:226" s="1514" customFormat="1" ht="21.95" hidden="1" customHeight="1" thickBot="1">
      <c r="A46" s="1456"/>
      <c r="B46" s="1420"/>
      <c r="C46" s="1457" t="s">
        <v>55</v>
      </c>
      <c r="D46" s="1515">
        <v>29447</v>
      </c>
      <c r="E46" s="1516">
        <v>29249</v>
      </c>
      <c r="F46" s="1516">
        <v>32536</v>
      </c>
      <c r="G46" s="1516">
        <v>26929</v>
      </c>
      <c r="H46" s="1516">
        <v>28526</v>
      </c>
      <c r="I46" s="1516">
        <v>41105</v>
      </c>
      <c r="J46" s="1516">
        <v>49933</v>
      </c>
      <c r="K46" s="1516">
        <v>42244</v>
      </c>
      <c r="L46" s="1516">
        <v>31407</v>
      </c>
      <c r="M46" s="1516">
        <v>33891</v>
      </c>
      <c r="N46" s="1516">
        <v>35806</v>
      </c>
      <c r="O46" s="1517">
        <v>36780</v>
      </c>
      <c r="P46" s="1518">
        <v>34991</v>
      </c>
      <c r="Q46" s="1519">
        <v>46490</v>
      </c>
      <c r="R46" s="1519">
        <v>36805</v>
      </c>
      <c r="S46" s="1519">
        <v>31105</v>
      </c>
      <c r="T46" s="1519">
        <v>35598</v>
      </c>
      <c r="U46" s="1519">
        <v>45584</v>
      </c>
      <c r="V46" s="1519">
        <v>50484</v>
      </c>
      <c r="W46" s="1519">
        <v>43576</v>
      </c>
      <c r="X46" s="1519">
        <v>34318</v>
      </c>
      <c r="Y46" s="1519">
        <v>36977</v>
      </c>
      <c r="Z46" s="1519">
        <v>38290</v>
      </c>
      <c r="AA46" s="1623">
        <v>37281</v>
      </c>
      <c r="AB46" s="1464">
        <v>35904</v>
      </c>
      <c r="AC46" s="1465">
        <v>32995</v>
      </c>
      <c r="AD46" s="1465">
        <v>34242</v>
      </c>
      <c r="AE46" s="1465">
        <v>33161</v>
      </c>
      <c r="AF46" s="1465">
        <v>32773</v>
      </c>
      <c r="AG46" s="1465">
        <v>46796</v>
      </c>
      <c r="AH46" s="1465">
        <v>50069</v>
      </c>
      <c r="AI46" s="1465">
        <v>44378</v>
      </c>
      <c r="AJ46" s="1465">
        <v>33494</v>
      </c>
      <c r="AK46" s="1465">
        <v>35959</v>
      </c>
      <c r="AL46" s="1465">
        <v>38401</v>
      </c>
      <c r="AM46" s="1465">
        <v>43693</v>
      </c>
      <c r="AN46" s="1466">
        <v>38603</v>
      </c>
      <c r="AO46" s="1466">
        <v>39843</v>
      </c>
      <c r="AP46" s="1466">
        <v>38029</v>
      </c>
      <c r="AQ46" s="1466">
        <v>31598</v>
      </c>
      <c r="AR46" s="1466">
        <v>37116</v>
      </c>
      <c r="AS46" s="1466">
        <v>46093</v>
      </c>
      <c r="AT46" s="1466">
        <v>49766</v>
      </c>
      <c r="AU46" s="1466">
        <v>42481</v>
      </c>
      <c r="AV46" s="1466">
        <v>33003</v>
      </c>
      <c r="AW46" s="1466">
        <v>38298</v>
      </c>
      <c r="AX46" s="1466">
        <v>38170.999999999993</v>
      </c>
      <c r="AY46" s="1467">
        <v>41220</v>
      </c>
      <c r="AZ46" s="1521">
        <v>37463</v>
      </c>
      <c r="BA46" s="1522">
        <v>35978</v>
      </c>
      <c r="BB46" s="1522">
        <v>39415</v>
      </c>
      <c r="BC46" s="1522">
        <v>35949</v>
      </c>
      <c r="BD46" s="1522">
        <v>38023</v>
      </c>
      <c r="BE46" s="1522">
        <v>47844</v>
      </c>
      <c r="BF46" s="1522">
        <v>51152</v>
      </c>
      <c r="BG46" s="1522">
        <v>43036</v>
      </c>
      <c r="BH46" s="1522">
        <v>34628</v>
      </c>
      <c r="BI46" s="1522">
        <v>38582</v>
      </c>
      <c r="BJ46" s="1522">
        <v>41073</v>
      </c>
      <c r="BK46" s="1523">
        <v>44235</v>
      </c>
      <c r="BL46" s="1524">
        <v>37773</v>
      </c>
      <c r="BM46" s="1525">
        <v>35654</v>
      </c>
      <c r="BN46" s="1525">
        <v>40663</v>
      </c>
      <c r="BO46" s="1525">
        <v>36524</v>
      </c>
      <c r="BP46" s="1525">
        <v>40720</v>
      </c>
      <c r="BQ46" s="1525">
        <v>54166</v>
      </c>
      <c r="BR46" s="1525">
        <v>56168</v>
      </c>
      <c r="BS46" s="1525">
        <v>46212</v>
      </c>
      <c r="BT46" s="1526">
        <v>39747</v>
      </c>
      <c r="BU46" s="1526">
        <v>44864</v>
      </c>
      <c r="BV46" s="1526">
        <v>46422</v>
      </c>
      <c r="BW46" s="1583">
        <v>54545</v>
      </c>
      <c r="BX46" s="1584">
        <v>46137</v>
      </c>
      <c r="BY46" s="1585">
        <v>43174</v>
      </c>
      <c r="BZ46" s="1585">
        <v>49027</v>
      </c>
      <c r="CA46" s="1585">
        <v>41634</v>
      </c>
      <c r="CB46" s="1585">
        <v>48103</v>
      </c>
      <c r="CC46" s="1585">
        <v>61054</v>
      </c>
      <c r="CD46" s="1585">
        <v>64119</v>
      </c>
      <c r="CE46" s="1585">
        <v>52709</v>
      </c>
      <c r="CF46" s="1585">
        <v>49386</v>
      </c>
      <c r="CG46" s="1585">
        <v>52967</v>
      </c>
      <c r="CH46" s="1585">
        <v>56261</v>
      </c>
      <c r="CI46" s="1624">
        <v>64359</v>
      </c>
      <c r="CJ46" s="1531">
        <v>51688</v>
      </c>
      <c r="CK46" s="1532">
        <v>53622</v>
      </c>
      <c r="CL46" s="1532">
        <v>51748</v>
      </c>
      <c r="CM46" s="1532">
        <v>49570</v>
      </c>
      <c r="CN46" s="1532">
        <v>52174</v>
      </c>
      <c r="CO46" s="1532">
        <v>58795</v>
      </c>
      <c r="CP46" s="1532">
        <v>71099</v>
      </c>
      <c r="CQ46" s="1532">
        <v>57790</v>
      </c>
      <c r="CR46" s="1532">
        <v>55854</v>
      </c>
      <c r="CS46" s="1532">
        <v>59469</v>
      </c>
      <c r="CT46" s="1532">
        <v>63257</v>
      </c>
      <c r="CU46" s="1533">
        <v>77949</v>
      </c>
      <c r="CV46" s="1534">
        <v>58224</v>
      </c>
      <c r="CW46" s="1535">
        <v>53321</v>
      </c>
      <c r="CX46" s="1536">
        <v>59393</v>
      </c>
      <c r="CY46" s="1536">
        <v>53854</v>
      </c>
      <c r="CZ46" s="1536">
        <v>56638</v>
      </c>
      <c r="DA46" s="1536">
        <v>67138</v>
      </c>
      <c r="DB46" s="1536">
        <v>73006</v>
      </c>
      <c r="DC46" s="1536">
        <v>52994</v>
      </c>
      <c r="DD46" s="1537">
        <v>51643</v>
      </c>
      <c r="DE46" s="1537">
        <v>56449</v>
      </c>
      <c r="DF46" s="1469"/>
      <c r="DG46" s="1469"/>
      <c r="DH46" s="1337"/>
      <c r="DI46" s="1538">
        <v>91232</v>
      </c>
      <c r="DJ46" s="1539">
        <v>96560</v>
      </c>
      <c r="DK46" s="1539">
        <v>123584</v>
      </c>
      <c r="DL46" s="1540">
        <v>106477</v>
      </c>
      <c r="DM46" s="1541">
        <v>118286</v>
      </c>
      <c r="DN46" s="1542">
        <v>112287</v>
      </c>
      <c r="DO46" s="1542">
        <v>128378</v>
      </c>
      <c r="DP46" s="1543">
        <v>112548</v>
      </c>
      <c r="DQ46" s="1544">
        <v>103141</v>
      </c>
      <c r="DR46" s="1545">
        <v>112730</v>
      </c>
      <c r="DS46" s="1545">
        <v>127941</v>
      </c>
      <c r="DT46" s="1545">
        <v>118053</v>
      </c>
      <c r="DU46" s="1546">
        <v>116475</v>
      </c>
      <c r="DV46" s="1547">
        <v>114805</v>
      </c>
      <c r="DW46" s="1547">
        <v>125250</v>
      </c>
      <c r="DX46" s="1586">
        <v>117689</v>
      </c>
      <c r="DY46" s="1548">
        <v>112856</v>
      </c>
      <c r="DZ46" s="1549">
        <v>121816</v>
      </c>
      <c r="EA46" s="1549">
        <v>128816</v>
      </c>
      <c r="EB46" s="1550">
        <v>123890</v>
      </c>
      <c r="EC46" s="1493">
        <v>114090</v>
      </c>
      <c r="ED46" s="1493">
        <v>131410</v>
      </c>
      <c r="EE46" s="1493">
        <v>142127</v>
      </c>
      <c r="EF46" s="1493">
        <v>145831</v>
      </c>
      <c r="EG46" s="1498">
        <v>138338</v>
      </c>
      <c r="EH46" s="1498">
        <v>150791</v>
      </c>
      <c r="EI46" s="1498">
        <v>166214</v>
      </c>
      <c r="EJ46" s="1498">
        <v>173587</v>
      </c>
      <c r="EK46" s="1499">
        <v>157058</v>
      </c>
      <c r="EL46" s="1499">
        <v>160539</v>
      </c>
      <c r="EM46" s="1499">
        <v>188358</v>
      </c>
      <c r="EN46" s="1499">
        <v>200675</v>
      </c>
      <c r="EO46" s="1500">
        <v>170938</v>
      </c>
      <c r="EP46" s="1500">
        <v>166941</v>
      </c>
      <c r="EQ46" s="1500">
        <v>182449</v>
      </c>
      <c r="ER46" s="1337"/>
      <c r="ES46" s="1551">
        <v>417853</v>
      </c>
      <c r="ET46" s="1552">
        <v>471499</v>
      </c>
      <c r="EU46" s="1552">
        <v>461865</v>
      </c>
      <c r="EV46" s="1552">
        <v>474221</v>
      </c>
      <c r="EW46" s="1552">
        <v>487378</v>
      </c>
      <c r="EX46" s="1552">
        <v>533458</v>
      </c>
      <c r="EY46" s="1552">
        <v>628930</v>
      </c>
      <c r="EZ46" s="1552">
        <v>703015</v>
      </c>
      <c r="FA46" s="1503">
        <v>723866</v>
      </c>
      <c r="FB46" s="1337"/>
      <c r="FC46" s="1504">
        <v>345267</v>
      </c>
      <c r="FD46" s="1504">
        <v>395928</v>
      </c>
      <c r="FE46" s="1504">
        <v>379771</v>
      </c>
      <c r="FF46" s="1504">
        <v>394830</v>
      </c>
      <c r="FG46" s="1504">
        <v>402070</v>
      </c>
      <c r="FH46" s="1504">
        <v>432491</v>
      </c>
      <c r="FI46" s="1504">
        <v>508310</v>
      </c>
      <c r="FJ46" s="1504">
        <v>561809</v>
      </c>
      <c r="FK46" s="1504">
        <v>582660</v>
      </c>
      <c r="FL46" s="1505">
        <v>444792.88888888888</v>
      </c>
      <c r="FM46" s="1406"/>
      <c r="FN46" s="1506">
        <v>33891</v>
      </c>
      <c r="FO46" s="1506">
        <v>36977</v>
      </c>
      <c r="FP46" s="1506">
        <v>35959</v>
      </c>
      <c r="FQ46" s="1506">
        <v>38298</v>
      </c>
      <c r="FR46" s="1506">
        <v>38582</v>
      </c>
      <c r="FS46" s="1506">
        <v>44864</v>
      </c>
      <c r="FT46" s="1506">
        <v>52967</v>
      </c>
      <c r="FU46" s="1506">
        <v>59469</v>
      </c>
      <c r="FV46" s="1506">
        <v>56449</v>
      </c>
      <c r="FW46" s="1507"/>
      <c r="FX46" s="1508">
        <v>44161.777777777781</v>
      </c>
      <c r="FY46" s="1420"/>
      <c r="FZ46" s="1456"/>
      <c r="GA46" s="1343">
        <v>1</v>
      </c>
      <c r="GB46" s="1401">
        <v>40899.999999999993</v>
      </c>
      <c r="GC46" s="1420"/>
      <c r="GD46" s="1420"/>
      <c r="GE46" s="1512">
        <v>-5.0782760766113455</v>
      </c>
      <c r="GF46" s="1722"/>
      <c r="GG46" s="1722"/>
      <c r="GH46" s="1420"/>
      <c r="GI46" s="1420"/>
      <c r="GJ46" s="1420"/>
      <c r="GK46" s="1420"/>
      <c r="GL46" s="1420"/>
      <c r="GM46" s="1420"/>
      <c r="GN46" s="1420"/>
      <c r="GO46" s="1420"/>
      <c r="GP46" s="1420"/>
      <c r="GQ46" s="1420"/>
      <c r="GR46" s="1420"/>
      <c r="GS46" s="1420"/>
      <c r="GT46" s="1420"/>
      <c r="GU46" s="1420"/>
      <c r="GV46" s="1420"/>
      <c r="GW46" s="1420"/>
      <c r="GX46" s="1420"/>
      <c r="GY46" s="1420"/>
      <c r="GZ46" s="1420"/>
      <c r="HA46" s="1420"/>
      <c r="HB46" s="1420"/>
      <c r="HC46" s="1420"/>
      <c r="HD46" s="1420"/>
      <c r="HE46" s="1420"/>
      <c r="HF46" s="1420"/>
      <c r="HG46" s="1420"/>
      <c r="HH46" s="1420"/>
      <c r="HI46" s="1420"/>
      <c r="HJ46" s="1420"/>
      <c r="HK46" s="1420"/>
      <c r="HL46" s="1420"/>
      <c r="HM46" s="1420"/>
      <c r="HN46" s="1420"/>
      <c r="HO46" s="1420"/>
      <c r="HP46" s="1420"/>
      <c r="HQ46" s="1420"/>
      <c r="HR46" s="1420"/>
    </row>
    <row r="47" spans="1:226" s="1631" customFormat="1" ht="18.75" hidden="1" customHeight="1">
      <c r="A47" s="1625"/>
      <c r="B47" s="1626"/>
      <c r="C47" s="1627"/>
      <c r="D47" s="1628">
        <v>0</v>
      </c>
      <c r="E47" s="1627">
        <v>0</v>
      </c>
      <c r="F47" s="1627">
        <v>0</v>
      </c>
      <c r="G47" s="1629">
        <v>0</v>
      </c>
      <c r="H47" s="1627">
        <v>0</v>
      </c>
      <c r="I47" s="1627">
        <v>0</v>
      </c>
      <c r="J47" s="1627">
        <v>0</v>
      </c>
      <c r="K47" s="1627">
        <v>0</v>
      </c>
      <c r="L47" s="1627">
        <v>0</v>
      </c>
      <c r="M47" s="1629">
        <v>0</v>
      </c>
      <c r="N47" s="1627">
        <v>0</v>
      </c>
      <c r="O47" s="1627">
        <v>0</v>
      </c>
      <c r="P47" s="1627">
        <v>0</v>
      </c>
      <c r="Q47" s="1627">
        <v>0</v>
      </c>
      <c r="R47" s="1627">
        <v>0</v>
      </c>
      <c r="S47" s="1629">
        <v>0</v>
      </c>
      <c r="T47" s="1627">
        <v>0</v>
      </c>
      <c r="U47" s="1627">
        <v>0</v>
      </c>
      <c r="V47" s="1627">
        <v>0</v>
      </c>
      <c r="W47" s="1627">
        <v>0</v>
      </c>
      <c r="X47" s="1627">
        <v>0</v>
      </c>
      <c r="Y47" s="1627">
        <v>0</v>
      </c>
      <c r="Z47" s="1627">
        <v>0</v>
      </c>
      <c r="AA47" s="1627">
        <v>0</v>
      </c>
      <c r="AB47" s="1627">
        <v>0</v>
      </c>
      <c r="AC47" s="1627">
        <v>0</v>
      </c>
      <c r="AD47" s="1627">
        <v>0</v>
      </c>
      <c r="AE47" s="1627">
        <v>0</v>
      </c>
      <c r="AF47" s="1627">
        <v>0</v>
      </c>
      <c r="AG47" s="1627">
        <v>0</v>
      </c>
      <c r="AH47" s="1627">
        <v>0</v>
      </c>
      <c r="AI47" s="1627">
        <v>0</v>
      </c>
      <c r="AJ47" s="1627">
        <v>0</v>
      </c>
      <c r="AK47" s="1627">
        <v>0</v>
      </c>
      <c r="AL47" s="1627">
        <v>0</v>
      </c>
      <c r="AM47" s="1627">
        <v>0</v>
      </c>
      <c r="AN47" s="1627">
        <v>0</v>
      </c>
      <c r="AO47" s="1627">
        <v>0</v>
      </c>
      <c r="AP47" s="1627">
        <v>0</v>
      </c>
      <c r="AQ47" s="1627">
        <v>0</v>
      </c>
      <c r="AR47" s="1627">
        <v>0</v>
      </c>
      <c r="AS47" s="1627">
        <v>0</v>
      </c>
      <c r="AT47" s="1627">
        <v>0</v>
      </c>
      <c r="AU47" s="1627">
        <v>0</v>
      </c>
      <c r="AV47" s="1627">
        <v>0</v>
      </c>
      <c r="AW47" s="1627">
        <v>0</v>
      </c>
      <c r="AX47" s="1627">
        <v>38170.999999999993</v>
      </c>
      <c r="AY47" s="1627">
        <v>0</v>
      </c>
      <c r="AZ47" s="1630">
        <v>0</v>
      </c>
      <c r="BA47" s="1630">
        <v>0</v>
      </c>
      <c r="BB47" s="1630">
        <v>0</v>
      </c>
      <c r="BC47" s="1630">
        <v>0</v>
      </c>
      <c r="BD47" s="1630">
        <v>0</v>
      </c>
      <c r="BE47" s="1630">
        <v>0</v>
      </c>
      <c r="BF47" s="1630"/>
      <c r="BG47" s="1630">
        <v>0</v>
      </c>
      <c r="BH47" s="1630"/>
      <c r="BI47" s="1630">
        <v>0</v>
      </c>
      <c r="BJ47" s="1630"/>
      <c r="BK47" s="1630">
        <v>0</v>
      </c>
      <c r="BL47" s="1630"/>
      <c r="BM47" s="1630"/>
      <c r="BN47" s="1630"/>
      <c r="BO47" s="1630">
        <v>0</v>
      </c>
      <c r="BP47" s="1630"/>
      <c r="BQ47" s="1630"/>
      <c r="BR47" s="1630"/>
      <c r="BS47" s="1630"/>
      <c r="BT47" s="1630"/>
      <c r="BU47" s="1630"/>
      <c r="BV47" s="1630"/>
      <c r="BW47" s="1630"/>
      <c r="BX47" s="1630"/>
      <c r="BY47" s="1630"/>
      <c r="BZ47" s="1630"/>
      <c r="CA47" s="1630"/>
      <c r="CB47" s="1630"/>
      <c r="CC47" s="1630"/>
      <c r="CD47" s="1630"/>
      <c r="CE47" s="1630"/>
      <c r="CF47" s="1630"/>
      <c r="CG47" s="1630"/>
      <c r="CH47" s="1630"/>
      <c r="CI47" s="1630"/>
      <c r="CJ47" s="1630"/>
      <c r="CK47" s="1630"/>
      <c r="CL47" s="1630"/>
      <c r="CM47" s="1630"/>
      <c r="CN47" s="1630"/>
      <c r="CO47" s="1630"/>
      <c r="CP47" s="1630"/>
      <c r="CQ47" s="1630"/>
      <c r="CR47" s="1630"/>
      <c r="CS47" s="1630"/>
      <c r="CT47" s="1630"/>
      <c r="CU47" s="1630"/>
      <c r="CV47" s="1630">
        <v>0</v>
      </c>
      <c r="CW47" s="1630"/>
      <c r="CX47" s="1630"/>
      <c r="CY47" s="1630"/>
      <c r="CZ47" s="1630"/>
      <c r="DA47" s="1630"/>
      <c r="DB47" s="1630"/>
      <c r="DC47" s="1630"/>
      <c r="DD47" s="1630"/>
      <c r="DE47" s="1630"/>
      <c r="DF47" s="1630"/>
      <c r="DG47" s="1630"/>
      <c r="DH47" s="1630">
        <v>0</v>
      </c>
      <c r="DI47" s="1630">
        <v>0</v>
      </c>
      <c r="DJ47" s="1630">
        <v>0</v>
      </c>
      <c r="DK47" s="1630">
        <v>0</v>
      </c>
      <c r="DL47" s="1630">
        <v>0</v>
      </c>
      <c r="DM47" s="1630">
        <v>0</v>
      </c>
      <c r="DN47" s="1630">
        <v>0</v>
      </c>
      <c r="DO47" s="1630">
        <v>0</v>
      </c>
      <c r="DP47" s="1630">
        <v>0</v>
      </c>
      <c r="DQ47" s="1630">
        <v>0</v>
      </c>
      <c r="DR47" s="1630">
        <v>0</v>
      </c>
      <c r="DS47" s="1630">
        <v>0</v>
      </c>
      <c r="DT47" s="1630">
        <v>0</v>
      </c>
      <c r="DU47" s="1630">
        <v>0</v>
      </c>
      <c r="DV47" s="1630">
        <v>-2</v>
      </c>
      <c r="DW47" s="1630">
        <v>0</v>
      </c>
      <c r="DX47" s="1630">
        <v>0</v>
      </c>
      <c r="DY47" s="1630">
        <v>0</v>
      </c>
      <c r="DZ47" s="1630"/>
      <c r="EA47" s="1630"/>
      <c r="EB47" s="1630"/>
      <c r="EC47" s="1630">
        <v>0</v>
      </c>
      <c r="ED47" s="1630"/>
      <c r="EE47" s="1630"/>
      <c r="EF47" s="1630"/>
      <c r="EG47" s="1630"/>
      <c r="EH47" s="1630"/>
      <c r="EI47" s="1630"/>
      <c r="EJ47" s="1630"/>
      <c r="EK47" s="1630"/>
      <c r="EL47" s="1630"/>
      <c r="EM47" s="1630"/>
      <c r="EN47" s="1630"/>
      <c r="EO47" s="1630"/>
      <c r="EP47" s="1630"/>
      <c r="EQ47" s="1630"/>
      <c r="ER47" s="1630"/>
      <c r="ES47" s="1630"/>
      <c r="ET47" s="1630"/>
      <c r="EU47" s="1630"/>
      <c r="EV47" s="1630"/>
      <c r="EW47" s="1630"/>
      <c r="EX47" s="1630"/>
      <c r="EY47" s="1630"/>
      <c r="EZ47" s="1630"/>
      <c r="FA47" s="1630"/>
      <c r="FB47" s="1630"/>
      <c r="FC47" s="1567"/>
      <c r="FD47" s="1567"/>
      <c r="FE47" s="1567"/>
      <c r="FF47" s="1567"/>
      <c r="FG47" s="1567"/>
      <c r="FH47" s="1567"/>
      <c r="FI47" s="1567"/>
      <c r="FJ47" s="1567"/>
      <c r="FK47" s="1567"/>
      <c r="FL47" s="1567"/>
      <c r="FM47" s="1567"/>
      <c r="FN47" s="1630"/>
      <c r="FO47" s="1630"/>
      <c r="FP47" s="1630"/>
      <c r="FQ47" s="1630"/>
      <c r="FR47" s="1630"/>
      <c r="FS47" s="1630"/>
      <c r="FT47" s="1630"/>
      <c r="FU47" s="1630"/>
      <c r="FV47" s="1630"/>
      <c r="FW47" s="1407"/>
      <c r="FX47" s="1595"/>
      <c r="FY47" s="1626"/>
      <c r="FZ47" s="1625"/>
      <c r="GA47" s="1343"/>
      <c r="GB47" s="1401"/>
      <c r="GC47" s="1626"/>
      <c r="GD47" s="1626"/>
      <c r="GE47" s="1344"/>
      <c r="GF47" s="1721"/>
      <c r="GG47" s="1721"/>
      <c r="GH47" s="1626"/>
      <c r="GI47" s="1626"/>
      <c r="GJ47" s="1626"/>
      <c r="GK47" s="1626"/>
      <c r="GL47" s="1626"/>
      <c r="GM47" s="1626"/>
      <c r="GN47" s="1626"/>
      <c r="GO47" s="1626"/>
      <c r="GP47" s="1626"/>
      <c r="GQ47" s="1626"/>
      <c r="GR47" s="1626"/>
      <c r="GS47" s="1626"/>
      <c r="GT47" s="1626"/>
      <c r="GU47" s="1626"/>
      <c r="GV47" s="1626"/>
      <c r="GW47" s="1626"/>
      <c r="GX47" s="1626"/>
      <c r="GY47" s="1626"/>
      <c r="GZ47" s="1626"/>
      <c r="HA47" s="1626"/>
      <c r="HB47" s="1626"/>
      <c r="HC47" s="1626"/>
      <c r="HD47" s="1626"/>
      <c r="HE47" s="1626"/>
      <c r="HF47" s="1626"/>
      <c r="HG47" s="1626"/>
      <c r="HH47" s="1626"/>
      <c r="HI47" s="1626"/>
      <c r="HJ47" s="1626"/>
      <c r="HK47" s="1626"/>
      <c r="HL47" s="1626"/>
      <c r="HM47" s="1626"/>
      <c r="HN47" s="1626"/>
      <c r="HO47" s="1626"/>
      <c r="HP47" s="1626"/>
      <c r="HQ47" s="1626"/>
      <c r="HR47" s="1626"/>
    </row>
    <row r="48" spans="1:226" s="1346" customFormat="1" ht="19.5" hidden="1" customHeight="1" thickBot="1">
      <c r="A48" s="1333"/>
      <c r="B48" s="1334"/>
      <c r="C48" s="1387"/>
      <c r="D48" s="1596"/>
      <c r="E48" s="1567"/>
      <c r="F48" s="1567"/>
      <c r="G48" s="1567"/>
      <c r="H48" s="1567"/>
      <c r="I48" s="1567"/>
      <c r="J48" s="1567"/>
      <c r="K48" s="1567"/>
      <c r="L48" s="1567"/>
      <c r="M48" s="1567"/>
      <c r="N48" s="1567"/>
      <c r="O48" s="1597"/>
      <c r="P48" s="1589"/>
      <c r="Q48" s="1589"/>
      <c r="R48" s="1589"/>
      <c r="S48" s="1589"/>
      <c r="T48" s="1589"/>
      <c r="U48" s="1589"/>
      <c r="V48" s="1589"/>
      <c r="W48" s="1589"/>
      <c r="X48" s="1589"/>
      <c r="Y48" s="1589"/>
      <c r="Z48" s="1589"/>
      <c r="AA48" s="1598"/>
      <c r="AB48" s="1589"/>
      <c r="AC48" s="1589"/>
      <c r="AD48" s="1589"/>
      <c r="AE48" s="1589"/>
      <c r="AF48" s="1589"/>
      <c r="AG48" s="1589"/>
      <c r="AH48" s="1589"/>
      <c r="AI48" s="1589"/>
      <c r="AJ48" s="1589"/>
      <c r="AK48" s="1589"/>
      <c r="AL48" s="1589"/>
      <c r="AM48" s="1589"/>
      <c r="AN48" s="1589"/>
      <c r="AO48" s="1589"/>
      <c r="AP48" s="1589"/>
      <c r="AQ48" s="1589"/>
      <c r="AR48" s="1589"/>
      <c r="AS48" s="1589"/>
      <c r="AT48" s="1589"/>
      <c r="AU48" s="1589"/>
      <c r="AV48" s="1589"/>
      <c r="AW48" s="1589"/>
      <c r="AX48" s="1589"/>
      <c r="AY48" s="1589"/>
      <c r="AZ48" s="1567"/>
      <c r="BA48" s="1567"/>
      <c r="BB48" s="1567"/>
      <c r="BC48" s="1567"/>
      <c r="BD48" s="1567"/>
      <c r="BE48" s="1567"/>
      <c r="BF48" s="1567"/>
      <c r="BG48" s="1567"/>
      <c r="BH48" s="1567"/>
      <c r="BI48" s="1567"/>
      <c r="BJ48" s="1567"/>
      <c r="BK48" s="1567"/>
      <c r="BL48" s="1567"/>
      <c r="BM48" s="1567"/>
      <c r="BN48" s="1567"/>
      <c r="BO48" s="1567"/>
      <c r="BP48" s="1567"/>
      <c r="BQ48" s="1567"/>
      <c r="BR48" s="1567"/>
      <c r="BS48" s="1567"/>
      <c r="BT48" s="1567"/>
      <c r="BU48" s="1567"/>
      <c r="BV48" s="1567"/>
      <c r="BW48" s="1567"/>
      <c r="BX48" s="1567"/>
      <c r="BY48" s="1567"/>
      <c r="BZ48" s="1567"/>
      <c r="CA48" s="1567"/>
      <c r="CB48" s="1567"/>
      <c r="CC48" s="1567"/>
      <c r="CD48" s="1567"/>
      <c r="CE48" s="1567"/>
      <c r="CF48" s="1567"/>
      <c r="CG48" s="1567"/>
      <c r="CH48" s="1567"/>
      <c r="CI48" s="1567"/>
      <c r="CJ48" s="1567"/>
      <c r="CK48" s="1567"/>
      <c r="CL48" s="1567"/>
      <c r="CM48" s="1567"/>
      <c r="CN48" s="1567"/>
      <c r="CO48" s="1567"/>
      <c r="CP48" s="1567"/>
      <c r="CQ48" s="1567"/>
      <c r="CR48" s="1567"/>
      <c r="CS48" s="1567"/>
      <c r="CT48" s="1567"/>
      <c r="CU48" s="1567"/>
      <c r="CV48" s="1567"/>
      <c r="CW48" s="1567"/>
      <c r="CX48" s="1567"/>
      <c r="CY48" s="1567"/>
      <c r="CZ48" s="1567"/>
      <c r="DA48" s="1567"/>
      <c r="DB48" s="1567"/>
      <c r="DC48" s="1567"/>
      <c r="DD48" s="1567"/>
      <c r="DE48" s="1567"/>
      <c r="DF48" s="1567"/>
      <c r="DG48" s="1567"/>
      <c r="DH48" s="1337"/>
      <c r="DI48" s="1587"/>
      <c r="DJ48" s="1587"/>
      <c r="DK48" s="1587"/>
      <c r="DL48" s="1587"/>
      <c r="DM48" s="1587"/>
      <c r="DN48" s="1587"/>
      <c r="DO48" s="1587"/>
      <c r="DP48" s="1587"/>
      <c r="DQ48" s="1567"/>
      <c r="DR48" s="1567"/>
      <c r="DS48" s="1567"/>
      <c r="DT48" s="1587"/>
      <c r="DU48" s="1587"/>
      <c r="DV48" s="1587"/>
      <c r="DW48" s="1587"/>
      <c r="DX48" s="1587"/>
      <c r="DY48" s="1567"/>
      <c r="DZ48" s="1567"/>
      <c r="EA48" s="1567"/>
      <c r="EB48" s="1567"/>
      <c r="EC48" s="1337"/>
      <c r="ED48" s="1337"/>
      <c r="EE48" s="1337"/>
      <c r="EF48" s="1337"/>
      <c r="EG48" s="1337"/>
      <c r="EH48" s="1337"/>
      <c r="EI48" s="1337"/>
      <c r="EJ48" s="1337"/>
      <c r="EK48" s="1337"/>
      <c r="EL48" s="1337"/>
      <c r="EM48" s="1337"/>
      <c r="EN48" s="1337"/>
      <c r="EO48" s="1337"/>
      <c r="EP48" s="1337"/>
      <c r="EQ48" s="1337"/>
      <c r="ER48" s="1337"/>
      <c r="ES48" s="1632"/>
      <c r="ET48" s="1632"/>
      <c r="EU48" s="1632"/>
      <c r="EV48" s="1632"/>
      <c r="EW48" s="1632"/>
      <c r="EX48" s="1632"/>
      <c r="EY48" s="1632"/>
      <c r="EZ48" s="1632"/>
      <c r="FA48" s="1632"/>
      <c r="FB48" s="1337"/>
      <c r="FC48" s="1571"/>
      <c r="FD48" s="1571"/>
      <c r="FE48" s="1571"/>
      <c r="FF48" s="1571"/>
      <c r="FG48" s="1571"/>
      <c r="FH48" s="1571"/>
      <c r="FI48" s="1571"/>
      <c r="FJ48" s="1571"/>
      <c r="FK48" s="1571"/>
      <c r="FL48" s="1571"/>
      <c r="FM48" s="1571"/>
      <c r="FN48" s="1573"/>
      <c r="FO48" s="1573"/>
      <c r="FP48" s="1573"/>
      <c r="FQ48" s="1573"/>
      <c r="FR48" s="1573"/>
      <c r="FS48" s="1573"/>
      <c r="FT48" s="1573"/>
      <c r="FU48" s="1573"/>
      <c r="FV48" s="1573"/>
      <c r="FW48" s="1407"/>
      <c r="FX48" s="1574"/>
      <c r="FY48" s="1334"/>
      <c r="FZ48" s="1333"/>
      <c r="GA48" s="1343"/>
      <c r="GB48" s="1401"/>
      <c r="GC48" s="1334"/>
      <c r="GD48" s="1334"/>
      <c r="GE48" s="1344"/>
      <c r="GF48" s="1721"/>
      <c r="GG48" s="1721"/>
      <c r="GH48" s="1334"/>
      <c r="GI48" s="1334"/>
      <c r="GJ48" s="1334"/>
      <c r="GK48" s="1334"/>
      <c r="GL48" s="1334"/>
      <c r="GM48" s="1334"/>
      <c r="GN48" s="1334"/>
      <c r="GO48" s="1334"/>
      <c r="GP48" s="1334"/>
      <c r="GQ48" s="1334"/>
      <c r="GR48" s="1334"/>
      <c r="GS48" s="1334"/>
      <c r="GT48" s="1334"/>
      <c r="GU48" s="1334"/>
      <c r="GV48" s="1334"/>
      <c r="GW48" s="1334"/>
      <c r="GX48" s="1334"/>
      <c r="GY48" s="1334"/>
      <c r="GZ48" s="1334"/>
      <c r="HA48" s="1334"/>
      <c r="HB48" s="1334"/>
      <c r="HC48" s="1334"/>
      <c r="HD48" s="1334"/>
      <c r="HE48" s="1334"/>
      <c r="HF48" s="1334"/>
      <c r="HG48" s="1334"/>
      <c r="HH48" s="1334"/>
      <c r="HI48" s="1334"/>
      <c r="HJ48" s="1334"/>
      <c r="HK48" s="1334"/>
      <c r="HL48" s="1334"/>
      <c r="HM48" s="1334"/>
      <c r="HN48" s="1334"/>
      <c r="HO48" s="1334"/>
      <c r="HP48" s="1334"/>
      <c r="HQ48" s="1334"/>
      <c r="HR48" s="1334"/>
    </row>
    <row r="49" spans="1:226" s="1346" customFormat="1" ht="18" customHeight="1">
      <c r="A49" s="1333"/>
      <c r="B49" s="1334"/>
      <c r="C49" s="1394" t="s">
        <v>334</v>
      </c>
      <c r="D49" s="2263">
        <v>2007</v>
      </c>
      <c r="E49" s="2264"/>
      <c r="F49" s="2264"/>
      <c r="G49" s="2264"/>
      <c r="H49" s="2264"/>
      <c r="I49" s="2264"/>
      <c r="J49" s="2264"/>
      <c r="K49" s="2264"/>
      <c r="L49" s="2264"/>
      <c r="M49" s="2264"/>
      <c r="N49" s="2264"/>
      <c r="O49" s="2264"/>
      <c r="P49" s="2267">
        <v>2008</v>
      </c>
      <c r="Q49" s="2267"/>
      <c r="R49" s="2267"/>
      <c r="S49" s="2267"/>
      <c r="T49" s="2267"/>
      <c r="U49" s="2267"/>
      <c r="V49" s="2267"/>
      <c r="W49" s="2267"/>
      <c r="X49" s="2267"/>
      <c r="Y49" s="2267"/>
      <c r="Z49" s="2267"/>
      <c r="AA49" s="2267"/>
      <c r="AB49" s="2309">
        <v>2009</v>
      </c>
      <c r="AC49" s="2309"/>
      <c r="AD49" s="2309"/>
      <c r="AE49" s="2309"/>
      <c r="AF49" s="2309"/>
      <c r="AG49" s="2309"/>
      <c r="AH49" s="2309"/>
      <c r="AI49" s="2309"/>
      <c r="AJ49" s="2309"/>
      <c r="AK49" s="2309"/>
      <c r="AL49" s="2309"/>
      <c r="AM49" s="2309"/>
      <c r="AN49" s="2310">
        <v>2010</v>
      </c>
      <c r="AO49" s="2310"/>
      <c r="AP49" s="2310"/>
      <c r="AQ49" s="2310"/>
      <c r="AR49" s="2310"/>
      <c r="AS49" s="2310"/>
      <c r="AT49" s="2310"/>
      <c r="AU49" s="2310"/>
      <c r="AV49" s="2310"/>
      <c r="AW49" s="2310"/>
      <c r="AX49" s="2310"/>
      <c r="AY49" s="2310"/>
      <c r="AZ49" s="2311">
        <v>2011</v>
      </c>
      <c r="BA49" s="2312"/>
      <c r="BB49" s="2312"/>
      <c r="BC49" s="2312"/>
      <c r="BD49" s="2312"/>
      <c r="BE49" s="2312"/>
      <c r="BF49" s="2312"/>
      <c r="BG49" s="2312"/>
      <c r="BH49" s="2312"/>
      <c r="BI49" s="2312"/>
      <c r="BJ49" s="2312"/>
      <c r="BK49" s="2313"/>
      <c r="BL49" s="2276">
        <v>2012</v>
      </c>
      <c r="BM49" s="2277"/>
      <c r="BN49" s="2277"/>
      <c r="BO49" s="1747"/>
      <c r="BP49" s="1747"/>
      <c r="BQ49" s="1747"/>
      <c r="BR49" s="1747"/>
      <c r="BS49" s="1747"/>
      <c r="BT49" s="1353"/>
      <c r="BU49" s="1353"/>
      <c r="BV49" s="1353"/>
      <c r="BW49" s="1382"/>
      <c r="BX49" s="1745">
        <v>2013</v>
      </c>
      <c r="BY49" s="1746"/>
      <c r="BZ49" s="1746"/>
      <c r="CA49" s="1746"/>
      <c r="CB49" s="1746"/>
      <c r="CC49" s="1746"/>
      <c r="CD49" s="1746"/>
      <c r="CE49" s="1746"/>
      <c r="CF49" s="1746"/>
      <c r="CG49" s="1746"/>
      <c r="CH49" s="1746"/>
      <c r="CI49" s="1746"/>
      <c r="CJ49" s="1357">
        <v>2014</v>
      </c>
      <c r="CK49" s="1358"/>
      <c r="CL49" s="1358"/>
      <c r="CM49" s="1358"/>
      <c r="CN49" s="1358"/>
      <c r="CO49" s="1358"/>
      <c r="CP49" s="1358"/>
      <c r="CQ49" s="1358"/>
      <c r="CR49" s="1358"/>
      <c r="CS49" s="1358"/>
      <c r="CT49" s="1358"/>
      <c r="CU49" s="1359"/>
      <c r="CV49" s="1361">
        <v>2015</v>
      </c>
      <c r="CW49" s="1361"/>
      <c r="CX49" s="1361"/>
      <c r="CY49" s="1361"/>
      <c r="CZ49" s="1361"/>
      <c r="DA49" s="1361"/>
      <c r="DB49" s="1361"/>
      <c r="DC49" s="1361"/>
      <c r="DD49" s="1361"/>
      <c r="DE49" s="1385"/>
      <c r="DF49" s="1351"/>
      <c r="DG49" s="1351"/>
      <c r="DH49" s="1337"/>
      <c r="DI49" s="2278">
        <v>2007</v>
      </c>
      <c r="DJ49" s="2279"/>
      <c r="DK49" s="2279"/>
      <c r="DL49" s="2279"/>
      <c r="DM49" s="2291">
        <v>2008</v>
      </c>
      <c r="DN49" s="2292"/>
      <c r="DO49" s="2292"/>
      <c r="DP49" s="2293"/>
      <c r="DQ49" s="2294">
        <v>2009</v>
      </c>
      <c r="DR49" s="2295"/>
      <c r="DS49" s="2295"/>
      <c r="DT49" s="2295"/>
      <c r="DU49" s="2296">
        <v>2010</v>
      </c>
      <c r="DV49" s="2297"/>
      <c r="DW49" s="2297"/>
      <c r="DX49" s="2298"/>
      <c r="DY49" s="2299">
        <v>2011</v>
      </c>
      <c r="DZ49" s="2300"/>
      <c r="EA49" s="2300"/>
      <c r="EB49" s="2301"/>
      <c r="EC49" s="2302">
        <v>2012</v>
      </c>
      <c r="ED49" s="2303"/>
      <c r="EE49" s="2303"/>
      <c r="EF49" s="2303"/>
      <c r="EG49" s="1413">
        <v>2013</v>
      </c>
      <c r="EH49" s="1413"/>
      <c r="EI49" s="1413"/>
      <c r="EJ49" s="1413"/>
      <c r="EK49" s="1414">
        <v>2014</v>
      </c>
      <c r="EL49" s="1414"/>
      <c r="EM49" s="1414"/>
      <c r="EN49" s="1414"/>
      <c r="EO49" s="1415">
        <v>2015</v>
      </c>
      <c r="EP49" s="1415"/>
      <c r="EQ49" s="1415"/>
      <c r="ER49" s="1337"/>
      <c r="ES49" s="1416">
        <v>2007</v>
      </c>
      <c r="ET49" s="1417">
        <v>2008</v>
      </c>
      <c r="EU49" s="1417">
        <v>2009</v>
      </c>
      <c r="EV49" s="1417">
        <v>2010</v>
      </c>
      <c r="EW49" s="1417">
        <v>2011</v>
      </c>
      <c r="EX49" s="1417">
        <v>2012</v>
      </c>
      <c r="EY49" s="1417">
        <v>2013</v>
      </c>
      <c r="EZ49" s="1417">
        <v>2014</v>
      </c>
      <c r="FA49" s="1748">
        <v>2015</v>
      </c>
      <c r="FB49" s="1337"/>
      <c r="FC49" s="2257" t="s">
        <v>1097</v>
      </c>
      <c r="FD49" s="2258"/>
      <c r="FE49" s="2258"/>
      <c r="FF49" s="2258"/>
      <c r="FG49" s="2258"/>
      <c r="FH49" s="2258"/>
      <c r="FI49" s="2258"/>
      <c r="FJ49" s="2258"/>
      <c r="FK49" s="2305"/>
      <c r="FL49" s="2282" t="s">
        <v>1102</v>
      </c>
      <c r="FM49" s="1406"/>
      <c r="FN49" s="2306" t="s">
        <v>1099</v>
      </c>
      <c r="FO49" s="2307"/>
      <c r="FP49" s="2307"/>
      <c r="FQ49" s="2307"/>
      <c r="FR49" s="2307"/>
      <c r="FS49" s="2307"/>
      <c r="FT49" s="2307"/>
      <c r="FU49" s="2307"/>
      <c r="FV49" s="2308"/>
      <c r="FW49" s="1419"/>
      <c r="FX49" s="2286" t="s">
        <v>1102</v>
      </c>
      <c r="FY49" s="1334"/>
      <c r="FZ49" s="1333"/>
      <c r="GA49" s="1343"/>
      <c r="GB49" s="1401">
        <v>402070</v>
      </c>
      <c r="GC49" s="1602">
        <v>31820</v>
      </c>
      <c r="GD49" s="1334"/>
      <c r="GE49" s="2321" t="s">
        <v>985</v>
      </c>
      <c r="GF49" s="2319" t="s">
        <v>1206</v>
      </c>
      <c r="GG49" s="2317" t="s">
        <v>1207</v>
      </c>
      <c r="GH49" s="1334"/>
      <c r="GI49" s="1334"/>
      <c r="GJ49" s="1334"/>
      <c r="GK49" s="1334"/>
      <c r="GL49" s="1334"/>
      <c r="GM49" s="1334"/>
      <c r="GN49" s="1334"/>
      <c r="GO49" s="1334"/>
      <c r="GP49" s="1334"/>
      <c r="GQ49" s="1334"/>
      <c r="GR49" s="1334"/>
      <c r="GS49" s="1334"/>
      <c r="GT49" s="1334"/>
      <c r="GU49" s="1334"/>
      <c r="GV49" s="1334"/>
      <c r="GW49" s="1334"/>
      <c r="GX49" s="1334"/>
      <c r="GY49" s="1334"/>
      <c r="GZ49" s="1334"/>
      <c r="HA49" s="1334"/>
      <c r="HB49" s="1334"/>
      <c r="HC49" s="1334"/>
      <c r="HD49" s="1334"/>
      <c r="HE49" s="1334"/>
      <c r="HF49" s="1334"/>
      <c r="HG49" s="1334"/>
      <c r="HH49" s="1334"/>
      <c r="HI49" s="1334"/>
      <c r="HJ49" s="1334"/>
      <c r="HK49" s="1334"/>
      <c r="HL49" s="1334"/>
      <c r="HM49" s="1334"/>
      <c r="HN49" s="1334"/>
      <c r="HO49" s="1334"/>
      <c r="HP49" s="1334"/>
      <c r="HQ49" s="1334"/>
      <c r="HR49" s="1334"/>
    </row>
    <row r="50" spans="1:226" s="1334" customFormat="1" ht="4.5" hidden="1" customHeight="1">
      <c r="A50" s="1333"/>
      <c r="C50" s="1347"/>
      <c r="D50" s="1348"/>
      <c r="E50" s="1348"/>
      <c r="F50" s="1348"/>
      <c r="G50" s="1348"/>
      <c r="H50" s="1348"/>
      <c r="I50" s="1348"/>
      <c r="J50" s="1348"/>
      <c r="K50" s="1348"/>
      <c r="L50" s="1348"/>
      <c r="M50" s="1348"/>
      <c r="N50" s="1348"/>
      <c r="O50" s="1348"/>
      <c r="P50" s="1348"/>
      <c r="Q50" s="1348"/>
      <c r="R50" s="1348"/>
      <c r="S50" s="1348"/>
      <c r="T50" s="1348"/>
      <c r="U50" s="1348"/>
      <c r="V50" s="1348"/>
      <c r="W50" s="1348"/>
      <c r="X50" s="1348"/>
      <c r="Y50" s="1348"/>
      <c r="Z50" s="1348"/>
      <c r="AA50" s="1348"/>
      <c r="AB50" s="1348"/>
      <c r="AC50" s="1348"/>
      <c r="AD50" s="1348"/>
      <c r="AE50" s="1348"/>
      <c r="AF50" s="1348"/>
      <c r="AG50" s="1348"/>
      <c r="AH50" s="1348"/>
      <c r="AI50" s="1348"/>
      <c r="AJ50" s="1348"/>
      <c r="AK50" s="1348"/>
      <c r="AL50" s="1348"/>
      <c r="AM50" s="1348"/>
      <c r="AN50" s="1348"/>
      <c r="AO50" s="1348"/>
      <c r="AP50" s="1348"/>
      <c r="AQ50" s="1348"/>
      <c r="AR50" s="1348"/>
      <c r="AS50" s="1348"/>
      <c r="AT50" s="1348"/>
      <c r="AU50" s="1348"/>
      <c r="AV50" s="1348"/>
      <c r="AW50" s="1348"/>
      <c r="AX50" s="1348"/>
      <c r="AY50" s="1348"/>
      <c r="AZ50" s="1390"/>
      <c r="BA50" s="1391"/>
      <c r="BB50" s="1391"/>
      <c r="BC50" s="1391"/>
      <c r="BD50" s="1391"/>
      <c r="BE50" s="1391"/>
      <c r="BF50" s="1391"/>
      <c r="BG50" s="1391"/>
      <c r="BH50" s="1391"/>
      <c r="BI50" s="1391"/>
      <c r="BJ50" s="1391"/>
      <c r="BK50" s="1392"/>
      <c r="BL50" s="1365"/>
      <c r="BM50" s="1351"/>
      <c r="BN50" s="1351"/>
      <c r="BO50" s="1351"/>
      <c r="BP50" s="1351"/>
      <c r="BQ50" s="1351"/>
      <c r="BR50" s="1351"/>
      <c r="BS50" s="1351"/>
      <c r="BT50" s="1351"/>
      <c r="BU50" s="1351"/>
      <c r="BV50" s="1351"/>
      <c r="BW50" s="1366"/>
      <c r="BX50" s="1365"/>
      <c r="BY50" s="1351"/>
      <c r="BZ50" s="1351"/>
      <c r="CA50" s="1351"/>
      <c r="CB50" s="1351"/>
      <c r="CC50" s="1351"/>
      <c r="CD50" s="1351"/>
      <c r="CE50" s="1351"/>
      <c r="CF50" s="1351"/>
      <c r="CG50" s="1351"/>
      <c r="CH50" s="1351"/>
      <c r="CI50" s="1351"/>
      <c r="CJ50" s="1370"/>
      <c r="CK50" s="1371"/>
      <c r="CL50" s="1371"/>
      <c r="CM50" s="1371"/>
      <c r="CN50" s="1371"/>
      <c r="CO50" s="1371"/>
      <c r="CP50" s="1371"/>
      <c r="CQ50" s="1371"/>
      <c r="CR50" s="1371"/>
      <c r="CS50" s="1371"/>
      <c r="CT50" s="1371"/>
      <c r="CU50" s="1372"/>
      <c r="CV50" s="1374"/>
      <c r="CW50" s="1374"/>
      <c r="CX50" s="1374"/>
      <c r="CY50" s="1374"/>
      <c r="CZ50" s="1374"/>
      <c r="DA50" s="1374"/>
      <c r="DB50" s="1374"/>
      <c r="DC50" s="1374"/>
      <c r="DD50" s="1374"/>
      <c r="DE50" s="1386"/>
      <c r="DF50" s="1374"/>
      <c r="DG50" s="1374"/>
      <c r="DH50" s="1337"/>
      <c r="DI50" s="1349"/>
      <c r="DJ50" s="1349"/>
      <c r="DK50" s="1349"/>
      <c r="DL50" s="1349"/>
      <c r="DM50" s="1350"/>
      <c r="DN50" s="1350"/>
      <c r="DO50" s="1350"/>
      <c r="DP50" s="1350"/>
      <c r="DQ50" s="1350"/>
      <c r="DR50" s="1350"/>
      <c r="DS50" s="1350"/>
      <c r="DT50" s="1350"/>
      <c r="DU50" s="1350"/>
      <c r="DV50" s="1350"/>
      <c r="DW50" s="1350"/>
      <c r="DX50" s="1350"/>
      <c r="DY50" s="1376"/>
      <c r="DZ50" s="1376"/>
      <c r="EA50" s="1376"/>
      <c r="EB50" s="1376"/>
      <c r="EC50" s="1351"/>
      <c r="ED50" s="1351"/>
      <c r="EE50" s="1351"/>
      <c r="EF50" s="1351"/>
      <c r="EG50" s="1351"/>
      <c r="EH50" s="1351"/>
      <c r="EI50" s="1351"/>
      <c r="EJ50" s="1351"/>
      <c r="EK50" s="1377"/>
      <c r="EL50" s="1377"/>
      <c r="EM50" s="1377"/>
      <c r="EN50" s="1377"/>
      <c r="EO50" s="1377"/>
      <c r="EP50" s="1377"/>
      <c r="EQ50" s="1377"/>
      <c r="ER50" s="1350"/>
      <c r="ES50" s="1393"/>
      <c r="ET50" s="1350"/>
      <c r="EU50" s="1350"/>
      <c r="EV50" s="1350"/>
      <c r="EW50" s="1350"/>
      <c r="EX50" s="1350"/>
      <c r="EY50" s="1350"/>
      <c r="EZ50" s="1350"/>
      <c r="FA50" s="1633"/>
      <c r="FB50" s="1350"/>
      <c r="FC50" s="1349"/>
      <c r="FD50" s="1349"/>
      <c r="FE50" s="1349"/>
      <c r="FF50" s="1349"/>
      <c r="FG50" s="1349"/>
      <c r="FH50" s="1349"/>
      <c r="FI50" s="1349"/>
      <c r="FJ50" s="1349"/>
      <c r="FK50" s="1349"/>
      <c r="FL50" s="2283"/>
      <c r="FM50" s="1406"/>
      <c r="FN50" s="1351"/>
      <c r="FO50" s="1351"/>
      <c r="FP50" s="1351"/>
      <c r="FQ50" s="1351"/>
      <c r="FR50" s="1351"/>
      <c r="FS50" s="1351"/>
      <c r="FT50" s="1351"/>
      <c r="FU50" s="1351"/>
      <c r="FV50" s="1351"/>
      <c r="FW50" s="1419"/>
      <c r="FX50" s="2287"/>
      <c r="FZ50" s="1333"/>
      <c r="GA50" s="1343"/>
      <c r="GB50" s="1401"/>
      <c r="GE50" s="2321"/>
      <c r="GF50" s="2319"/>
      <c r="GG50" s="2317"/>
    </row>
    <row r="51" spans="1:226" s="1709" customFormat="1" ht="21">
      <c r="A51" s="1668"/>
      <c r="B51" s="1669"/>
      <c r="C51" s="1670" t="s">
        <v>335</v>
      </c>
      <c r="D51" s="1671" t="s">
        <v>38</v>
      </c>
      <c r="E51" s="1672" t="s">
        <v>39</v>
      </c>
      <c r="F51" s="1672" t="s">
        <v>40</v>
      </c>
      <c r="G51" s="1672" t="s">
        <v>41</v>
      </c>
      <c r="H51" s="1672" t="s">
        <v>42</v>
      </c>
      <c r="I51" s="1672" t="s">
        <v>43</v>
      </c>
      <c r="J51" s="1672" t="s">
        <v>44</v>
      </c>
      <c r="K51" s="1672" t="s">
        <v>45</v>
      </c>
      <c r="L51" s="1672" t="s">
        <v>46</v>
      </c>
      <c r="M51" s="1672" t="s">
        <v>47</v>
      </c>
      <c r="N51" s="1672" t="s">
        <v>48</v>
      </c>
      <c r="O51" s="1673" t="s">
        <v>49</v>
      </c>
      <c r="P51" s="1671" t="s">
        <v>38</v>
      </c>
      <c r="Q51" s="1672" t="s">
        <v>39</v>
      </c>
      <c r="R51" s="1672" t="s">
        <v>40</v>
      </c>
      <c r="S51" s="1672" t="s">
        <v>41</v>
      </c>
      <c r="T51" s="1672" t="s">
        <v>42</v>
      </c>
      <c r="U51" s="1672" t="s">
        <v>43</v>
      </c>
      <c r="V51" s="1672" t="s">
        <v>44</v>
      </c>
      <c r="W51" s="1672" t="s">
        <v>45</v>
      </c>
      <c r="X51" s="1672" t="s">
        <v>46</v>
      </c>
      <c r="Y51" s="1672" t="s">
        <v>47</v>
      </c>
      <c r="Z51" s="1672" t="s">
        <v>48</v>
      </c>
      <c r="AA51" s="1673" t="s">
        <v>49</v>
      </c>
      <c r="AB51" s="1674" t="s">
        <v>38</v>
      </c>
      <c r="AC51" s="1675" t="s">
        <v>39</v>
      </c>
      <c r="AD51" s="1675" t="s">
        <v>40</v>
      </c>
      <c r="AE51" s="1675" t="s">
        <v>41</v>
      </c>
      <c r="AF51" s="1675" t="s">
        <v>42</v>
      </c>
      <c r="AG51" s="1675" t="s">
        <v>43</v>
      </c>
      <c r="AH51" s="1675" t="s">
        <v>44</v>
      </c>
      <c r="AI51" s="1675" t="s">
        <v>45</v>
      </c>
      <c r="AJ51" s="1675" t="s">
        <v>46</v>
      </c>
      <c r="AK51" s="1675" t="s">
        <v>47</v>
      </c>
      <c r="AL51" s="1675" t="s">
        <v>48</v>
      </c>
      <c r="AM51" s="1675" t="s">
        <v>49</v>
      </c>
      <c r="AN51" s="1675" t="s">
        <v>38</v>
      </c>
      <c r="AO51" s="1675" t="s">
        <v>39</v>
      </c>
      <c r="AP51" s="1675" t="s">
        <v>40</v>
      </c>
      <c r="AQ51" s="1675" t="s">
        <v>41</v>
      </c>
      <c r="AR51" s="1675" t="s">
        <v>42</v>
      </c>
      <c r="AS51" s="1675" t="s">
        <v>43</v>
      </c>
      <c r="AT51" s="1675" t="s">
        <v>44</v>
      </c>
      <c r="AU51" s="1675" t="s">
        <v>45</v>
      </c>
      <c r="AV51" s="1675" t="s">
        <v>46</v>
      </c>
      <c r="AW51" s="1675" t="s">
        <v>47</v>
      </c>
      <c r="AX51" s="1675" t="s">
        <v>48</v>
      </c>
      <c r="AY51" s="1676" t="s">
        <v>49</v>
      </c>
      <c r="AZ51" s="1677" t="s">
        <v>38</v>
      </c>
      <c r="BA51" s="1678" t="s">
        <v>39</v>
      </c>
      <c r="BB51" s="1678" t="s">
        <v>40</v>
      </c>
      <c r="BC51" s="1678" t="s">
        <v>41</v>
      </c>
      <c r="BD51" s="1678" t="s">
        <v>42</v>
      </c>
      <c r="BE51" s="1678" t="s">
        <v>43</v>
      </c>
      <c r="BF51" s="1678" t="s">
        <v>44</v>
      </c>
      <c r="BG51" s="1678" t="s">
        <v>45</v>
      </c>
      <c r="BH51" s="1678" t="s">
        <v>46</v>
      </c>
      <c r="BI51" s="1678" t="s">
        <v>47</v>
      </c>
      <c r="BJ51" s="1678" t="s">
        <v>48</v>
      </c>
      <c r="BK51" s="1679" t="s">
        <v>49</v>
      </c>
      <c r="BL51" s="1680" t="s">
        <v>38</v>
      </c>
      <c r="BM51" s="1681" t="s">
        <v>39</v>
      </c>
      <c r="BN51" s="1681" t="s">
        <v>40</v>
      </c>
      <c r="BO51" s="1681" t="s">
        <v>41</v>
      </c>
      <c r="BP51" s="1681" t="s">
        <v>42</v>
      </c>
      <c r="BQ51" s="1681" t="s">
        <v>43</v>
      </c>
      <c r="BR51" s="1681" t="s">
        <v>44</v>
      </c>
      <c r="BS51" s="1681" t="s">
        <v>45</v>
      </c>
      <c r="BT51" s="1682" t="s">
        <v>46</v>
      </c>
      <c r="BU51" s="1682" t="s">
        <v>47</v>
      </c>
      <c r="BV51" s="1682" t="s">
        <v>48</v>
      </c>
      <c r="BW51" s="1683" t="s">
        <v>49</v>
      </c>
      <c r="BX51" s="1677" t="s">
        <v>38</v>
      </c>
      <c r="BY51" s="1678" t="s">
        <v>39</v>
      </c>
      <c r="BZ51" s="1678" t="s">
        <v>40</v>
      </c>
      <c r="CA51" s="1678" t="s">
        <v>41</v>
      </c>
      <c r="CB51" s="1678" t="s">
        <v>42</v>
      </c>
      <c r="CC51" s="1678" t="s">
        <v>43</v>
      </c>
      <c r="CD51" s="1678" t="s">
        <v>44</v>
      </c>
      <c r="CE51" s="1678" t="s">
        <v>45</v>
      </c>
      <c r="CF51" s="1678" t="s">
        <v>46</v>
      </c>
      <c r="CG51" s="1678" t="s">
        <v>47</v>
      </c>
      <c r="CH51" s="1678" t="s">
        <v>48</v>
      </c>
      <c r="CI51" s="1678" t="s">
        <v>49</v>
      </c>
      <c r="CJ51" s="1684" t="s">
        <v>38</v>
      </c>
      <c r="CK51" s="1675" t="s">
        <v>39</v>
      </c>
      <c r="CL51" s="1675" t="s">
        <v>40</v>
      </c>
      <c r="CM51" s="1675" t="s">
        <v>41</v>
      </c>
      <c r="CN51" s="1675" t="s">
        <v>42</v>
      </c>
      <c r="CO51" s="1675" t="s">
        <v>43</v>
      </c>
      <c r="CP51" s="1675" t="s">
        <v>44</v>
      </c>
      <c r="CQ51" s="1675" t="s">
        <v>45</v>
      </c>
      <c r="CR51" s="1675" t="s">
        <v>46</v>
      </c>
      <c r="CS51" s="1675" t="s">
        <v>47</v>
      </c>
      <c r="CT51" s="1675" t="s">
        <v>48</v>
      </c>
      <c r="CU51" s="1685" t="s">
        <v>49</v>
      </c>
      <c r="CV51" s="1678" t="s">
        <v>38</v>
      </c>
      <c r="CW51" s="1678" t="s">
        <v>39</v>
      </c>
      <c r="CX51" s="1678" t="s">
        <v>40</v>
      </c>
      <c r="CY51" s="1678" t="s">
        <v>41</v>
      </c>
      <c r="CZ51" s="1678" t="s">
        <v>42</v>
      </c>
      <c r="DA51" s="1678" t="s">
        <v>43</v>
      </c>
      <c r="DB51" s="1678" t="s">
        <v>44</v>
      </c>
      <c r="DC51" s="1678" t="s">
        <v>45</v>
      </c>
      <c r="DD51" s="1678" t="s">
        <v>46</v>
      </c>
      <c r="DE51" s="1678" t="s">
        <v>47</v>
      </c>
      <c r="DF51" s="1678" t="s">
        <v>1250</v>
      </c>
      <c r="DG51" s="1678" t="s">
        <v>49</v>
      </c>
      <c r="DH51" s="1686"/>
      <c r="DI51" s="1687" t="s">
        <v>258</v>
      </c>
      <c r="DJ51" s="1688" t="s">
        <v>1103</v>
      </c>
      <c r="DK51" s="1688" t="s">
        <v>1104</v>
      </c>
      <c r="DL51" s="1689" t="s">
        <v>1105</v>
      </c>
      <c r="DM51" s="1687" t="s">
        <v>258</v>
      </c>
      <c r="DN51" s="1688" t="s">
        <v>1103</v>
      </c>
      <c r="DO51" s="1688" t="s">
        <v>1104</v>
      </c>
      <c r="DP51" s="1689" t="s">
        <v>1105</v>
      </c>
      <c r="DQ51" s="1690" t="s">
        <v>258</v>
      </c>
      <c r="DR51" s="1691" t="s">
        <v>1103</v>
      </c>
      <c r="DS51" s="1691" t="s">
        <v>1106</v>
      </c>
      <c r="DT51" s="1691" t="s">
        <v>1107</v>
      </c>
      <c r="DU51" s="1692" t="s">
        <v>258</v>
      </c>
      <c r="DV51" s="1693" t="s">
        <v>1108</v>
      </c>
      <c r="DW51" s="1693" t="s">
        <v>1109</v>
      </c>
      <c r="DX51" s="1694" t="s">
        <v>1105</v>
      </c>
      <c r="DY51" s="1695" t="s">
        <v>258</v>
      </c>
      <c r="DZ51" s="1696" t="s">
        <v>1103</v>
      </c>
      <c r="EA51" s="1696" t="s">
        <v>1106</v>
      </c>
      <c r="EB51" s="1697" t="s">
        <v>1107</v>
      </c>
      <c r="EC51" s="1698" t="s">
        <v>258</v>
      </c>
      <c r="ED51" s="1698" t="s">
        <v>1103</v>
      </c>
      <c r="EE51" s="1698" t="s">
        <v>1106</v>
      </c>
      <c r="EF51" s="1698" t="s">
        <v>1107</v>
      </c>
      <c r="EG51" s="1698" t="s">
        <v>258</v>
      </c>
      <c r="EH51" s="1698" t="s">
        <v>1103</v>
      </c>
      <c r="EI51" s="1698" t="s">
        <v>1106</v>
      </c>
      <c r="EJ51" s="1698" t="s">
        <v>1107</v>
      </c>
      <c r="EK51" s="1698" t="s">
        <v>258</v>
      </c>
      <c r="EL51" s="1698" t="s">
        <v>1103</v>
      </c>
      <c r="EM51" s="1698" t="s">
        <v>1106</v>
      </c>
      <c r="EN51" s="1698" t="s">
        <v>1107</v>
      </c>
      <c r="EO51" s="1698" t="s">
        <v>258</v>
      </c>
      <c r="EP51" s="1698" t="s">
        <v>261</v>
      </c>
      <c r="EQ51" s="1698" t="s">
        <v>1106</v>
      </c>
      <c r="ER51" s="1686"/>
      <c r="ES51" s="1699" t="s">
        <v>50</v>
      </c>
      <c r="ET51" s="1699" t="s">
        <v>50</v>
      </c>
      <c r="EU51" s="1699" t="s">
        <v>50</v>
      </c>
      <c r="EV51" s="1699" t="s">
        <v>50</v>
      </c>
      <c r="EW51" s="1699" t="s">
        <v>50</v>
      </c>
      <c r="EX51" s="1699" t="s">
        <v>50</v>
      </c>
      <c r="EY51" s="1699" t="s">
        <v>50</v>
      </c>
      <c r="EZ51" s="1699" t="s">
        <v>50</v>
      </c>
      <c r="FA51" s="1710" t="s">
        <v>50</v>
      </c>
      <c r="FB51" s="1686"/>
      <c r="FC51" s="1700">
        <v>2007</v>
      </c>
      <c r="FD51" s="1700">
        <v>2008</v>
      </c>
      <c r="FE51" s="1701">
        <v>2009</v>
      </c>
      <c r="FF51" s="1701">
        <v>2010</v>
      </c>
      <c r="FG51" s="1701">
        <v>2011</v>
      </c>
      <c r="FH51" s="1701">
        <v>2012</v>
      </c>
      <c r="FI51" s="1701">
        <v>2013</v>
      </c>
      <c r="FJ51" s="1701">
        <v>2014</v>
      </c>
      <c r="FK51" s="1701">
        <v>2015</v>
      </c>
      <c r="FL51" s="2283" t="s">
        <v>1110</v>
      </c>
      <c r="FM51" s="1702"/>
      <c r="FN51" s="1703">
        <v>2007</v>
      </c>
      <c r="FO51" s="1703">
        <v>2008</v>
      </c>
      <c r="FP51" s="1704">
        <v>2009</v>
      </c>
      <c r="FQ51" s="1704">
        <v>2010</v>
      </c>
      <c r="FR51" s="1704">
        <v>2011</v>
      </c>
      <c r="FS51" s="1704" t="s">
        <v>1130</v>
      </c>
      <c r="FT51" s="1704">
        <v>2013</v>
      </c>
      <c r="FU51" s="1704">
        <v>2014</v>
      </c>
      <c r="FV51" s="1704">
        <v>2015</v>
      </c>
      <c r="FW51" s="1705"/>
      <c r="FX51" s="2287"/>
      <c r="FY51" s="1706"/>
      <c r="FZ51" s="1668"/>
      <c r="GA51" s="1707"/>
      <c r="GB51" s="1708">
        <v>36359</v>
      </c>
      <c r="GC51" s="1669"/>
      <c r="GD51" s="1669" t="s">
        <v>264</v>
      </c>
      <c r="GE51" s="2322"/>
      <c r="GF51" s="2320"/>
      <c r="GG51" s="2318"/>
      <c r="GH51" s="1669"/>
      <c r="GI51" s="1669"/>
      <c r="GJ51" s="1669"/>
      <c r="GK51" s="1669"/>
      <c r="GL51" s="1669"/>
      <c r="GM51" s="1669"/>
      <c r="GN51" s="1669"/>
      <c r="GO51" s="1669"/>
      <c r="GP51" s="1669"/>
      <c r="GQ51" s="1669"/>
      <c r="GR51" s="1669"/>
      <c r="GS51" s="1669"/>
      <c r="GT51" s="1669"/>
      <c r="GU51" s="1669"/>
      <c r="GV51" s="1669"/>
      <c r="GW51" s="1669"/>
      <c r="GX51" s="1669"/>
      <c r="GY51" s="1669"/>
      <c r="GZ51" s="1669"/>
      <c r="HA51" s="1669"/>
      <c r="HB51" s="1669"/>
      <c r="HC51" s="1669"/>
      <c r="HD51" s="1669"/>
      <c r="HE51" s="1669"/>
      <c r="HF51" s="1669"/>
      <c r="HG51" s="1669"/>
      <c r="HH51" s="1669"/>
      <c r="HI51" s="1669"/>
      <c r="HJ51" s="1669"/>
      <c r="HK51" s="1669"/>
      <c r="HL51" s="1669"/>
      <c r="HM51" s="1669"/>
      <c r="HN51" s="1669"/>
      <c r="HO51" s="1669"/>
      <c r="HP51" s="1669"/>
      <c r="HQ51" s="1669"/>
      <c r="HR51" s="1669"/>
    </row>
    <row r="52" spans="1:226" s="1749" customFormat="1" ht="21.95" customHeight="1">
      <c r="A52" s="1797"/>
      <c r="C52" s="1798" t="s">
        <v>6</v>
      </c>
      <c r="D52" s="1750">
        <v>7760</v>
      </c>
      <c r="E52" s="1751">
        <v>7608</v>
      </c>
      <c r="F52" s="1751">
        <v>9828</v>
      </c>
      <c r="G52" s="1751">
        <v>7137</v>
      </c>
      <c r="H52" s="1751">
        <v>8490</v>
      </c>
      <c r="I52" s="1751">
        <v>14706</v>
      </c>
      <c r="J52" s="1751">
        <v>16146</v>
      </c>
      <c r="K52" s="1751">
        <v>12359</v>
      </c>
      <c r="L52" s="1751">
        <v>6638</v>
      </c>
      <c r="M52" s="1751">
        <v>7413</v>
      </c>
      <c r="N52" s="1751">
        <v>8563</v>
      </c>
      <c r="O52" s="1752">
        <v>11317</v>
      </c>
      <c r="P52" s="1753">
        <v>10075</v>
      </c>
      <c r="Q52" s="1754">
        <v>13044</v>
      </c>
      <c r="R52" s="1754">
        <v>11621</v>
      </c>
      <c r="S52" s="1754">
        <v>8418</v>
      </c>
      <c r="T52" s="1754">
        <v>11294</v>
      </c>
      <c r="U52" s="1754">
        <v>18034</v>
      </c>
      <c r="V52" s="1754">
        <v>16699</v>
      </c>
      <c r="W52" s="1754">
        <v>12325</v>
      </c>
      <c r="X52" s="1754">
        <v>7659</v>
      </c>
      <c r="Y52" s="1754">
        <v>7702</v>
      </c>
      <c r="Z52" s="1754">
        <v>8570</v>
      </c>
      <c r="AA52" s="1755">
        <v>11704</v>
      </c>
      <c r="AB52" s="1756">
        <v>9962</v>
      </c>
      <c r="AC52" s="1757">
        <v>9139</v>
      </c>
      <c r="AD52" s="1757">
        <v>10302</v>
      </c>
      <c r="AE52" s="1757">
        <v>8924</v>
      </c>
      <c r="AF52" s="1757">
        <v>12993</v>
      </c>
      <c r="AG52" s="1757">
        <v>17062</v>
      </c>
      <c r="AH52" s="1757">
        <v>16655</v>
      </c>
      <c r="AI52" s="1757">
        <v>11416</v>
      </c>
      <c r="AJ52" s="1757">
        <v>6635</v>
      </c>
      <c r="AK52" s="1757">
        <v>7211</v>
      </c>
      <c r="AL52" s="1757">
        <v>7598</v>
      </c>
      <c r="AM52" s="1757">
        <v>11858</v>
      </c>
      <c r="AN52" s="1757">
        <v>9232</v>
      </c>
      <c r="AO52" s="1757">
        <v>8487</v>
      </c>
      <c r="AP52" s="1757">
        <v>10219</v>
      </c>
      <c r="AQ52" s="1757">
        <v>7810</v>
      </c>
      <c r="AR52" s="1757">
        <v>10758</v>
      </c>
      <c r="AS52" s="1757">
        <v>15930</v>
      </c>
      <c r="AT52" s="1757">
        <v>15799</v>
      </c>
      <c r="AU52" s="1757">
        <v>10584</v>
      </c>
      <c r="AV52" s="1757">
        <v>6327</v>
      </c>
      <c r="AW52" s="1757">
        <v>7725</v>
      </c>
      <c r="AX52" s="1757">
        <v>7556</v>
      </c>
      <c r="AY52" s="1758">
        <v>11437</v>
      </c>
      <c r="AZ52" s="1759">
        <v>9093</v>
      </c>
      <c r="BA52" s="1760">
        <v>9118</v>
      </c>
      <c r="BB52" s="1760">
        <v>11492</v>
      </c>
      <c r="BC52" s="1760">
        <v>9029</v>
      </c>
      <c r="BD52" s="1760">
        <v>11497</v>
      </c>
      <c r="BE52" s="1760">
        <v>16581</v>
      </c>
      <c r="BF52" s="1760">
        <v>16087</v>
      </c>
      <c r="BG52" s="1760">
        <v>10842</v>
      </c>
      <c r="BH52" s="1760">
        <v>6954</v>
      </c>
      <c r="BI52" s="1760">
        <v>7874</v>
      </c>
      <c r="BJ52" s="1760">
        <v>8957</v>
      </c>
      <c r="BK52" s="1761">
        <v>12798</v>
      </c>
      <c r="BL52" s="1762">
        <v>9054</v>
      </c>
      <c r="BM52" s="1763">
        <v>8325</v>
      </c>
      <c r="BN52" s="1763">
        <v>11925</v>
      </c>
      <c r="BO52" s="1763">
        <v>9068</v>
      </c>
      <c r="BP52" s="1763">
        <v>11902</v>
      </c>
      <c r="BQ52" s="1763">
        <v>18638</v>
      </c>
      <c r="BR52" s="1763">
        <v>18162</v>
      </c>
      <c r="BS52" s="1763">
        <v>12296</v>
      </c>
      <c r="BT52" s="1764">
        <v>8393</v>
      </c>
      <c r="BU52" s="1764">
        <v>9607</v>
      </c>
      <c r="BV52" s="1764">
        <v>9130</v>
      </c>
      <c r="BW52" s="1765">
        <v>14125</v>
      </c>
      <c r="BX52" s="1766">
        <v>11222</v>
      </c>
      <c r="BY52" s="1767">
        <v>10182</v>
      </c>
      <c r="BZ52" s="1767">
        <v>12798</v>
      </c>
      <c r="CA52" s="1767">
        <v>8722</v>
      </c>
      <c r="CB52" s="1767">
        <v>11830</v>
      </c>
      <c r="CC52" s="1767">
        <v>18551</v>
      </c>
      <c r="CD52" s="1767">
        <v>17188</v>
      </c>
      <c r="CE52" s="1767">
        <v>11501</v>
      </c>
      <c r="CF52" s="1767">
        <v>8067</v>
      </c>
      <c r="CG52" s="1767">
        <v>9168</v>
      </c>
      <c r="CH52" s="1767">
        <v>8606</v>
      </c>
      <c r="CI52" s="1768">
        <v>13760</v>
      </c>
      <c r="CJ52" s="1769">
        <v>10287</v>
      </c>
      <c r="CK52" s="1770">
        <v>10836</v>
      </c>
      <c r="CL52" s="1770">
        <v>12287</v>
      </c>
      <c r="CM52" s="1770">
        <v>9534</v>
      </c>
      <c r="CN52" s="1770">
        <v>12241</v>
      </c>
      <c r="CO52" s="1770">
        <v>19418</v>
      </c>
      <c r="CP52" s="1770">
        <v>18361</v>
      </c>
      <c r="CQ52" s="1770">
        <v>11442</v>
      </c>
      <c r="CR52" s="1770">
        <v>7926</v>
      </c>
      <c r="CS52" s="1770">
        <v>9349</v>
      </c>
      <c r="CT52" s="1770">
        <v>9325</v>
      </c>
      <c r="CU52" s="1771">
        <v>16124</v>
      </c>
      <c r="CV52" s="1772">
        <v>13066</v>
      </c>
      <c r="CW52" s="1770">
        <v>11670</v>
      </c>
      <c r="CX52" s="1773">
        <v>13778</v>
      </c>
      <c r="CY52" s="1773">
        <v>10311</v>
      </c>
      <c r="CZ52" s="1773">
        <v>13333</v>
      </c>
      <c r="DA52" s="1773">
        <v>20663</v>
      </c>
      <c r="DB52" s="1773">
        <v>21177</v>
      </c>
      <c r="DC52" s="1773">
        <v>12790</v>
      </c>
      <c r="DD52" s="1774">
        <v>8295</v>
      </c>
      <c r="DE52" s="1774">
        <v>10454</v>
      </c>
      <c r="DF52" s="1774">
        <v>8538.125</v>
      </c>
      <c r="DG52" s="1774">
        <v>17781</v>
      </c>
      <c r="DH52" s="1775"/>
      <c r="DI52" s="1776">
        <v>25196</v>
      </c>
      <c r="DJ52" s="1751">
        <v>30333</v>
      </c>
      <c r="DK52" s="1751">
        <v>35143</v>
      </c>
      <c r="DL52" s="1777">
        <v>27293</v>
      </c>
      <c r="DM52" s="1776">
        <v>34740</v>
      </c>
      <c r="DN52" s="1751">
        <v>37746</v>
      </c>
      <c r="DO52" s="1751">
        <v>36683</v>
      </c>
      <c r="DP52" s="1777">
        <v>27976</v>
      </c>
      <c r="DQ52" s="1778">
        <v>29403</v>
      </c>
      <c r="DR52" s="1493">
        <v>38979</v>
      </c>
      <c r="DS52" s="1779">
        <v>34706</v>
      </c>
      <c r="DT52" s="1779">
        <v>26667</v>
      </c>
      <c r="DU52" s="1492">
        <v>27938</v>
      </c>
      <c r="DV52" s="1493">
        <v>34498</v>
      </c>
      <c r="DW52" s="1493">
        <v>32710</v>
      </c>
      <c r="DX52" s="1494">
        <v>26718</v>
      </c>
      <c r="DY52" s="1492">
        <v>29703</v>
      </c>
      <c r="DZ52" s="1493">
        <v>37107</v>
      </c>
      <c r="EA52" s="1493">
        <v>33883</v>
      </c>
      <c r="EB52" s="1494">
        <v>29629</v>
      </c>
      <c r="EC52" s="1493">
        <v>29304</v>
      </c>
      <c r="ED52" s="1493">
        <v>39608</v>
      </c>
      <c r="EE52" s="1493">
        <v>38851</v>
      </c>
      <c r="EF52" s="1493">
        <v>32862</v>
      </c>
      <c r="EG52" s="1780">
        <v>34202</v>
      </c>
      <c r="EH52" s="1780">
        <v>39103</v>
      </c>
      <c r="EI52" s="1780">
        <v>36756</v>
      </c>
      <c r="EJ52" s="1780">
        <v>31534</v>
      </c>
      <c r="EK52" s="1780">
        <v>33410</v>
      </c>
      <c r="EL52" s="1780">
        <v>41193</v>
      </c>
      <c r="EM52" s="1780">
        <v>39152</v>
      </c>
      <c r="EN52" s="1780">
        <v>34798</v>
      </c>
      <c r="EO52" s="1780">
        <v>38514</v>
      </c>
      <c r="EP52" s="1780">
        <v>34098</v>
      </c>
      <c r="EQ52" s="1780">
        <v>44421</v>
      </c>
      <c r="ER52" s="1775"/>
      <c r="ES52" s="1781">
        <v>117965</v>
      </c>
      <c r="ET52" s="1782">
        <v>137145</v>
      </c>
      <c r="EU52" s="1782">
        <v>129755</v>
      </c>
      <c r="EV52" s="1782">
        <v>121864</v>
      </c>
      <c r="EW52" s="1782">
        <v>130322</v>
      </c>
      <c r="EX52" s="1782">
        <v>140625</v>
      </c>
      <c r="EY52" s="1782">
        <v>141595</v>
      </c>
      <c r="EZ52" s="1782">
        <v>147130</v>
      </c>
      <c r="FA52" s="1799">
        <v>161856.125</v>
      </c>
      <c r="FB52" s="1775"/>
      <c r="FC52" s="1784">
        <v>98085</v>
      </c>
      <c r="FD52" s="1784">
        <v>116871</v>
      </c>
      <c r="FE52" s="1784">
        <v>110299</v>
      </c>
      <c r="FF52" s="1784">
        <v>102871</v>
      </c>
      <c r="FG52" s="1784">
        <v>108567</v>
      </c>
      <c r="FH52" s="1784">
        <v>117370</v>
      </c>
      <c r="FI52" s="1784">
        <v>119229</v>
      </c>
      <c r="FJ52" s="1784">
        <v>121681</v>
      </c>
      <c r="FK52" s="1784">
        <v>135537</v>
      </c>
      <c r="FL52" s="1785">
        <v>114501.11111111111</v>
      </c>
      <c r="FM52" s="1786"/>
      <c r="FN52" s="1787">
        <v>7413</v>
      </c>
      <c r="FO52" s="1787">
        <v>7702</v>
      </c>
      <c r="FP52" s="1787">
        <v>7211</v>
      </c>
      <c r="FQ52" s="1787">
        <v>7725</v>
      </c>
      <c r="FR52" s="1787">
        <v>7874</v>
      </c>
      <c r="FS52" s="1787">
        <v>9607</v>
      </c>
      <c r="FT52" s="1787">
        <v>9168</v>
      </c>
      <c r="FU52" s="1787">
        <v>9349</v>
      </c>
      <c r="FV52" s="1787">
        <v>10454</v>
      </c>
      <c r="FW52" s="1788"/>
      <c r="FX52" s="1789">
        <v>8500.3333333333339</v>
      </c>
      <c r="GA52" s="1790">
        <v>0.2932261985145172</v>
      </c>
      <c r="GB52" s="1791">
        <v>10661.411351789331</v>
      </c>
      <c r="GD52" s="1792">
        <v>108567</v>
      </c>
      <c r="GE52" s="1793">
        <f>FA52/$FA$84</f>
        <v>0.22898282045417567</v>
      </c>
      <c r="GF52" s="2068">
        <f>FA52/EZ52-1</f>
        <v>0.10008920682389721</v>
      </c>
      <c r="GG52" s="1794">
        <f>FA52/EW52-1</f>
        <v>0.24197084912754563</v>
      </c>
    </row>
    <row r="53" spans="1:226" s="1749" customFormat="1" ht="21.95" customHeight="1">
      <c r="A53" s="1797"/>
      <c r="C53" s="1798" t="s">
        <v>7</v>
      </c>
      <c r="D53" s="1750">
        <v>3612</v>
      </c>
      <c r="E53" s="1751">
        <v>3116</v>
      </c>
      <c r="F53" s="1751">
        <v>3978</v>
      </c>
      <c r="G53" s="1751">
        <v>3576</v>
      </c>
      <c r="H53" s="1751">
        <v>3473</v>
      </c>
      <c r="I53" s="1751">
        <v>4582</v>
      </c>
      <c r="J53" s="1751">
        <v>4498</v>
      </c>
      <c r="K53" s="1751">
        <v>4352</v>
      </c>
      <c r="L53" s="1751">
        <v>3527</v>
      </c>
      <c r="M53" s="1751">
        <v>4205</v>
      </c>
      <c r="N53" s="1751">
        <v>3971</v>
      </c>
      <c r="O53" s="1752">
        <v>4158</v>
      </c>
      <c r="P53" s="1753">
        <v>4338</v>
      </c>
      <c r="Q53" s="1754">
        <v>5058</v>
      </c>
      <c r="R53" s="1754">
        <v>3960</v>
      </c>
      <c r="S53" s="1754">
        <v>3703</v>
      </c>
      <c r="T53" s="1754">
        <v>3953</v>
      </c>
      <c r="U53" s="1754">
        <v>4572</v>
      </c>
      <c r="V53" s="1754">
        <v>4180</v>
      </c>
      <c r="W53" s="1754">
        <v>4336</v>
      </c>
      <c r="X53" s="1754">
        <v>4204</v>
      </c>
      <c r="Y53" s="1754">
        <v>4674</v>
      </c>
      <c r="Z53" s="1754">
        <v>4854</v>
      </c>
      <c r="AA53" s="1755">
        <v>4274</v>
      </c>
      <c r="AB53" s="1756">
        <v>4073</v>
      </c>
      <c r="AC53" s="1757">
        <v>2886</v>
      </c>
      <c r="AD53" s="1757">
        <v>3369</v>
      </c>
      <c r="AE53" s="1757">
        <v>3480</v>
      </c>
      <c r="AF53" s="1757">
        <v>3860</v>
      </c>
      <c r="AG53" s="1757">
        <v>4240</v>
      </c>
      <c r="AH53" s="1757">
        <v>3540</v>
      </c>
      <c r="AI53" s="1757">
        <v>3377</v>
      </c>
      <c r="AJ53" s="1757">
        <v>3115</v>
      </c>
      <c r="AK53" s="1757">
        <v>3286</v>
      </c>
      <c r="AL53" s="1757">
        <v>3811</v>
      </c>
      <c r="AM53" s="1757">
        <v>4393</v>
      </c>
      <c r="AN53" s="1757">
        <v>4213</v>
      </c>
      <c r="AO53" s="1757">
        <v>5082</v>
      </c>
      <c r="AP53" s="1757">
        <v>4528</v>
      </c>
      <c r="AQ53" s="1757">
        <v>3869</v>
      </c>
      <c r="AR53" s="1757">
        <v>4155</v>
      </c>
      <c r="AS53" s="1757">
        <v>4580</v>
      </c>
      <c r="AT53" s="1757">
        <v>3726</v>
      </c>
      <c r="AU53" s="1757">
        <v>4284</v>
      </c>
      <c r="AV53" s="1757">
        <v>4206</v>
      </c>
      <c r="AW53" s="1757">
        <v>3205</v>
      </c>
      <c r="AX53" s="1757">
        <v>4265</v>
      </c>
      <c r="AY53" s="1758">
        <v>5299</v>
      </c>
      <c r="AZ53" s="1795">
        <v>4599</v>
      </c>
      <c r="BA53" s="1493">
        <v>4035</v>
      </c>
      <c r="BB53" s="1493">
        <v>4283</v>
      </c>
      <c r="BC53" s="1493">
        <v>4324</v>
      </c>
      <c r="BD53" s="1493">
        <v>4000</v>
      </c>
      <c r="BE53" s="1493">
        <v>4403</v>
      </c>
      <c r="BF53" s="1493">
        <v>4279</v>
      </c>
      <c r="BG53" s="1493">
        <v>4167</v>
      </c>
      <c r="BH53" s="1493">
        <v>3958</v>
      </c>
      <c r="BI53" s="1493">
        <v>4138</v>
      </c>
      <c r="BJ53" s="1493">
        <v>4519</v>
      </c>
      <c r="BK53" s="1796">
        <v>5404</v>
      </c>
      <c r="BL53" s="1762">
        <v>4222</v>
      </c>
      <c r="BM53" s="1763">
        <v>3651</v>
      </c>
      <c r="BN53" s="1763">
        <v>5058</v>
      </c>
      <c r="BO53" s="1763">
        <v>5339</v>
      </c>
      <c r="BP53" s="1763">
        <v>5273</v>
      </c>
      <c r="BQ53" s="1763">
        <v>7476</v>
      </c>
      <c r="BR53" s="1763">
        <v>6425</v>
      </c>
      <c r="BS53" s="1763">
        <v>5246</v>
      </c>
      <c r="BT53" s="1764">
        <v>5162</v>
      </c>
      <c r="BU53" s="1764">
        <v>6180</v>
      </c>
      <c r="BV53" s="1764">
        <v>5649</v>
      </c>
      <c r="BW53" s="1765">
        <v>7785</v>
      </c>
      <c r="BX53" s="1766">
        <v>6627</v>
      </c>
      <c r="BY53" s="1767">
        <v>4735</v>
      </c>
      <c r="BZ53" s="1767">
        <v>6020</v>
      </c>
      <c r="CA53" s="1767">
        <v>4853</v>
      </c>
      <c r="CB53" s="1767">
        <v>5241</v>
      </c>
      <c r="CC53" s="1767">
        <v>6297</v>
      </c>
      <c r="CD53" s="1767">
        <v>6066</v>
      </c>
      <c r="CE53" s="1767">
        <v>4747</v>
      </c>
      <c r="CF53" s="1767">
        <v>5233</v>
      </c>
      <c r="CG53" s="1767">
        <v>5182</v>
      </c>
      <c r="CH53" s="1767">
        <v>5169</v>
      </c>
      <c r="CI53" s="1768">
        <v>7563</v>
      </c>
      <c r="CJ53" s="1769">
        <v>6453</v>
      </c>
      <c r="CK53" s="1770">
        <v>6126</v>
      </c>
      <c r="CL53" s="1770">
        <v>4727</v>
      </c>
      <c r="CM53" s="1770">
        <v>6021</v>
      </c>
      <c r="CN53" s="1770">
        <v>5531</v>
      </c>
      <c r="CO53" s="1770">
        <v>6575</v>
      </c>
      <c r="CP53" s="1770">
        <v>5999</v>
      </c>
      <c r="CQ53" s="1770">
        <v>4680</v>
      </c>
      <c r="CR53" s="1770">
        <v>5649</v>
      </c>
      <c r="CS53" s="1770">
        <v>5721</v>
      </c>
      <c r="CT53" s="1770">
        <v>5569</v>
      </c>
      <c r="CU53" s="1771">
        <v>8371</v>
      </c>
      <c r="CV53" s="1772">
        <v>6640</v>
      </c>
      <c r="CW53" s="1770">
        <v>4736</v>
      </c>
      <c r="CX53" s="1773">
        <v>5948</v>
      </c>
      <c r="CY53" s="1773">
        <v>4689</v>
      </c>
      <c r="CZ53" s="1773">
        <v>4319</v>
      </c>
      <c r="DA53" s="1773">
        <v>4879</v>
      </c>
      <c r="DB53" s="1773">
        <v>4752</v>
      </c>
      <c r="DC53" s="1773">
        <v>3500</v>
      </c>
      <c r="DD53" s="1774">
        <v>4127</v>
      </c>
      <c r="DE53" s="1774">
        <v>4183</v>
      </c>
      <c r="DF53" s="1774">
        <v>4725.875</v>
      </c>
      <c r="DG53" s="1774">
        <v>4830</v>
      </c>
      <c r="DH53" s="1775"/>
      <c r="DI53" s="1776">
        <v>10706</v>
      </c>
      <c r="DJ53" s="1751">
        <v>11631</v>
      </c>
      <c r="DK53" s="1751">
        <v>12377</v>
      </c>
      <c r="DL53" s="1777">
        <v>12334</v>
      </c>
      <c r="DM53" s="1776">
        <v>13356</v>
      </c>
      <c r="DN53" s="1751">
        <v>12228</v>
      </c>
      <c r="DO53" s="1751">
        <v>12720</v>
      </c>
      <c r="DP53" s="1777">
        <v>13802</v>
      </c>
      <c r="DQ53" s="1778">
        <v>10328</v>
      </c>
      <c r="DR53" s="1493">
        <v>11580</v>
      </c>
      <c r="DS53" s="1779">
        <v>10032</v>
      </c>
      <c r="DT53" s="1779">
        <v>11490</v>
      </c>
      <c r="DU53" s="1492">
        <v>13823</v>
      </c>
      <c r="DV53" s="1493">
        <v>12604</v>
      </c>
      <c r="DW53" s="1493">
        <v>12216</v>
      </c>
      <c r="DX53" s="1494">
        <v>12769</v>
      </c>
      <c r="DY53" s="1492">
        <v>12917</v>
      </c>
      <c r="DZ53" s="1493">
        <v>12727</v>
      </c>
      <c r="EA53" s="1493">
        <v>12404</v>
      </c>
      <c r="EB53" s="1494">
        <v>14061</v>
      </c>
      <c r="EC53" s="1493">
        <v>12931</v>
      </c>
      <c r="ED53" s="1493">
        <v>18088</v>
      </c>
      <c r="EE53" s="1493">
        <v>16833</v>
      </c>
      <c r="EF53" s="1493">
        <v>19614</v>
      </c>
      <c r="EG53" s="1780">
        <v>17382</v>
      </c>
      <c r="EH53" s="1780">
        <v>16391</v>
      </c>
      <c r="EI53" s="1780">
        <v>16046</v>
      </c>
      <c r="EJ53" s="1780">
        <v>17914</v>
      </c>
      <c r="EK53" s="1780">
        <v>17306</v>
      </c>
      <c r="EL53" s="1780">
        <v>18127</v>
      </c>
      <c r="EM53" s="1780">
        <v>16400</v>
      </c>
      <c r="EN53" s="1780">
        <v>19661</v>
      </c>
      <c r="EO53" s="1780">
        <v>17324</v>
      </c>
      <c r="EP53" s="1780">
        <v>13191</v>
      </c>
      <c r="EQ53" s="1780">
        <v>12435</v>
      </c>
      <c r="ER53" s="1775"/>
      <c r="ES53" s="1781">
        <v>47048</v>
      </c>
      <c r="ET53" s="1782">
        <v>52106</v>
      </c>
      <c r="EU53" s="1782">
        <v>43430</v>
      </c>
      <c r="EV53" s="1782">
        <v>51412</v>
      </c>
      <c r="EW53" s="1782">
        <v>52109</v>
      </c>
      <c r="EX53" s="1782">
        <v>67466</v>
      </c>
      <c r="EY53" s="1782">
        <v>67733</v>
      </c>
      <c r="EZ53" s="1782">
        <v>71422</v>
      </c>
      <c r="FA53" s="1799">
        <v>57328.875</v>
      </c>
      <c r="FB53" s="1775"/>
      <c r="FC53" s="1784">
        <v>38919</v>
      </c>
      <c r="FD53" s="1784">
        <v>42978</v>
      </c>
      <c r="FE53" s="1784">
        <v>35226</v>
      </c>
      <c r="FF53" s="1784">
        <v>41848</v>
      </c>
      <c r="FG53" s="1784">
        <v>42186</v>
      </c>
      <c r="FH53" s="1784">
        <v>54032</v>
      </c>
      <c r="FI53" s="1784">
        <v>55001</v>
      </c>
      <c r="FJ53" s="1784">
        <v>57482</v>
      </c>
      <c r="FK53" s="1784">
        <v>47773</v>
      </c>
      <c r="FL53" s="1785">
        <v>46160.555555555555</v>
      </c>
      <c r="FM53" s="1786"/>
      <c r="FN53" s="1787">
        <v>4205</v>
      </c>
      <c r="FO53" s="1787">
        <v>4674</v>
      </c>
      <c r="FP53" s="1787">
        <v>3286</v>
      </c>
      <c r="FQ53" s="1787">
        <v>3205</v>
      </c>
      <c r="FR53" s="1787">
        <v>4138</v>
      </c>
      <c r="FS53" s="1787">
        <v>6180</v>
      </c>
      <c r="FT53" s="1787">
        <v>5182</v>
      </c>
      <c r="FU53" s="1787">
        <v>5721</v>
      </c>
      <c r="FV53" s="1787">
        <v>4183</v>
      </c>
      <c r="FW53" s="1788"/>
      <c r="FX53" s="1789">
        <v>4530.4444444444443</v>
      </c>
      <c r="GA53" s="1790">
        <v>0.1139392302498312</v>
      </c>
      <c r="GB53" s="1791">
        <v>4142.716472653613</v>
      </c>
      <c r="GD53" s="1792">
        <v>42186</v>
      </c>
      <c r="GE53" s="1793">
        <f t="shared" ref="GE53:GE83" si="0">FA53/$FA$84</f>
        <v>8.1104916424787024E-2</v>
      </c>
      <c r="GF53" s="1794">
        <f t="shared" ref="GF53:GF84" si="1">FA53/EZ53-1</f>
        <v>-0.19732190361513258</v>
      </c>
      <c r="GG53" s="1794">
        <f t="shared" ref="GG53:GG84" si="2">FA53/EW53-1</f>
        <v>0.10017223512253159</v>
      </c>
    </row>
    <row r="54" spans="1:226" s="1749" customFormat="1" ht="21.95" customHeight="1">
      <c r="A54" s="1797"/>
      <c r="C54" s="1798" t="s">
        <v>10</v>
      </c>
      <c r="D54" s="1750">
        <v>4125</v>
      </c>
      <c r="E54" s="1751">
        <v>5109</v>
      </c>
      <c r="F54" s="1751">
        <v>3995</v>
      </c>
      <c r="G54" s="1751">
        <v>3559</v>
      </c>
      <c r="H54" s="1751">
        <v>4084</v>
      </c>
      <c r="I54" s="1751">
        <v>7256</v>
      </c>
      <c r="J54" s="1751">
        <v>7516</v>
      </c>
      <c r="K54" s="1751">
        <v>5818</v>
      </c>
      <c r="L54" s="1751">
        <v>4173</v>
      </c>
      <c r="M54" s="1751">
        <v>3257</v>
      </c>
      <c r="N54" s="1751">
        <v>4570</v>
      </c>
      <c r="O54" s="1752">
        <v>5712</v>
      </c>
      <c r="P54" s="1753">
        <v>3653</v>
      </c>
      <c r="Q54" s="1754">
        <v>4175</v>
      </c>
      <c r="R54" s="1754">
        <v>2857</v>
      </c>
      <c r="S54" s="1754">
        <v>1942</v>
      </c>
      <c r="T54" s="1754">
        <v>2424</v>
      </c>
      <c r="U54" s="1754">
        <v>3478</v>
      </c>
      <c r="V54" s="1754">
        <v>2812</v>
      </c>
      <c r="W54" s="1754">
        <v>2074</v>
      </c>
      <c r="X54" s="1754">
        <v>1182</v>
      </c>
      <c r="Y54" s="1754">
        <v>1427</v>
      </c>
      <c r="Z54" s="1754">
        <v>1712</v>
      </c>
      <c r="AA54" s="1755">
        <v>2004</v>
      </c>
      <c r="AB54" s="1756">
        <v>1619</v>
      </c>
      <c r="AC54" s="1757">
        <v>2092</v>
      </c>
      <c r="AD54" s="1757">
        <v>1575</v>
      </c>
      <c r="AE54" s="1757">
        <v>1177</v>
      </c>
      <c r="AF54" s="1757">
        <v>2236.5</v>
      </c>
      <c r="AG54" s="1757">
        <v>3296</v>
      </c>
      <c r="AH54" s="1757">
        <v>3158</v>
      </c>
      <c r="AI54" s="1757">
        <v>4901</v>
      </c>
      <c r="AJ54" s="1757">
        <v>3664</v>
      </c>
      <c r="AK54" s="1757">
        <v>3532</v>
      </c>
      <c r="AL54" s="1757">
        <v>4094</v>
      </c>
      <c r="AM54" s="1757">
        <v>5688</v>
      </c>
      <c r="AN54" s="1757">
        <v>4126</v>
      </c>
      <c r="AO54" s="1757">
        <v>4096</v>
      </c>
      <c r="AP54" s="1757">
        <v>3069</v>
      </c>
      <c r="AQ54" s="1757">
        <v>2441</v>
      </c>
      <c r="AR54" s="1757">
        <v>3614</v>
      </c>
      <c r="AS54" s="1757">
        <v>4973</v>
      </c>
      <c r="AT54" s="1757">
        <v>4295</v>
      </c>
      <c r="AU54" s="1757">
        <v>3922</v>
      </c>
      <c r="AV54" s="1757">
        <v>3884</v>
      </c>
      <c r="AW54" s="1757">
        <v>4361</v>
      </c>
      <c r="AX54" s="1757">
        <v>3757</v>
      </c>
      <c r="AY54" s="1758">
        <v>4309</v>
      </c>
      <c r="AZ54" s="1795">
        <v>3744</v>
      </c>
      <c r="BA54" s="1493">
        <v>3244</v>
      </c>
      <c r="BB54" s="1493">
        <v>3052</v>
      </c>
      <c r="BC54" s="1493">
        <v>2818</v>
      </c>
      <c r="BD54" s="1493">
        <v>2629</v>
      </c>
      <c r="BE54" s="1493">
        <v>4974</v>
      </c>
      <c r="BF54" s="1493">
        <v>3543</v>
      </c>
      <c r="BG54" s="1493">
        <v>3098</v>
      </c>
      <c r="BH54" s="1493">
        <v>2495</v>
      </c>
      <c r="BI54" s="1493">
        <v>2223</v>
      </c>
      <c r="BJ54" s="1493">
        <v>2836</v>
      </c>
      <c r="BK54" s="1796">
        <v>3329</v>
      </c>
      <c r="BL54" s="1762">
        <v>5325</v>
      </c>
      <c r="BM54" s="1763">
        <v>3242</v>
      </c>
      <c r="BN54" s="1763">
        <v>2313</v>
      </c>
      <c r="BO54" s="1763">
        <v>1550</v>
      </c>
      <c r="BP54" s="1763">
        <v>1783</v>
      </c>
      <c r="BQ54" s="1763">
        <v>2956</v>
      </c>
      <c r="BR54" s="1763">
        <v>2188</v>
      </c>
      <c r="BS54" s="1763">
        <v>1977</v>
      </c>
      <c r="BT54" s="1764">
        <v>1675</v>
      </c>
      <c r="BU54" s="1764">
        <v>1300</v>
      </c>
      <c r="BV54" s="1764">
        <v>2993</v>
      </c>
      <c r="BW54" s="1765">
        <v>5640</v>
      </c>
      <c r="BX54" s="1766">
        <v>3618</v>
      </c>
      <c r="BY54" s="1767">
        <v>3340</v>
      </c>
      <c r="BZ54" s="1767">
        <v>2667</v>
      </c>
      <c r="CA54" s="1767">
        <v>2436</v>
      </c>
      <c r="CB54" s="1767">
        <v>3369</v>
      </c>
      <c r="CC54" s="1767">
        <v>5607</v>
      </c>
      <c r="CD54" s="1767">
        <v>3901</v>
      </c>
      <c r="CE54" s="1767">
        <v>3792</v>
      </c>
      <c r="CF54" s="1767">
        <v>3812</v>
      </c>
      <c r="CG54" s="1767">
        <v>3101</v>
      </c>
      <c r="CH54" s="1767">
        <v>3939</v>
      </c>
      <c r="CI54" s="1768">
        <v>7349</v>
      </c>
      <c r="CJ54" s="1769">
        <v>3947</v>
      </c>
      <c r="CK54" s="1770">
        <v>4481</v>
      </c>
      <c r="CL54" s="1770">
        <v>3791</v>
      </c>
      <c r="CM54" s="1770">
        <v>3116</v>
      </c>
      <c r="CN54" s="1770">
        <v>3597</v>
      </c>
      <c r="CO54" s="1770">
        <v>3912</v>
      </c>
      <c r="CP54" s="1770">
        <v>5548</v>
      </c>
      <c r="CQ54" s="1770">
        <v>3826</v>
      </c>
      <c r="CR54" s="1770">
        <v>3484</v>
      </c>
      <c r="CS54" s="1770">
        <v>4113</v>
      </c>
      <c r="CT54" s="1770">
        <v>4509</v>
      </c>
      <c r="CU54" s="1771">
        <v>9532</v>
      </c>
      <c r="CV54" s="1772">
        <v>4858</v>
      </c>
      <c r="CW54" s="1770">
        <v>5146</v>
      </c>
      <c r="CX54" s="1773">
        <v>4036</v>
      </c>
      <c r="CY54" s="1773">
        <v>3546</v>
      </c>
      <c r="CZ54" s="1773">
        <v>4120</v>
      </c>
      <c r="DA54" s="1773">
        <v>7490</v>
      </c>
      <c r="DB54" s="1773">
        <v>7418</v>
      </c>
      <c r="DC54" s="1773">
        <v>4723</v>
      </c>
      <c r="DD54" s="1774">
        <v>4463</v>
      </c>
      <c r="DE54" s="1774">
        <v>4758</v>
      </c>
      <c r="DF54" s="1774">
        <v>3551.25</v>
      </c>
      <c r="DG54" s="1774">
        <v>11022</v>
      </c>
      <c r="DH54" s="1775"/>
      <c r="DI54" s="1776">
        <v>13229</v>
      </c>
      <c r="DJ54" s="1751">
        <v>14899</v>
      </c>
      <c r="DK54" s="1751">
        <v>17507</v>
      </c>
      <c r="DL54" s="1777">
        <v>13539</v>
      </c>
      <c r="DM54" s="1776">
        <v>10685</v>
      </c>
      <c r="DN54" s="1751">
        <v>7844</v>
      </c>
      <c r="DO54" s="1751">
        <v>6068</v>
      </c>
      <c r="DP54" s="1777">
        <v>5143</v>
      </c>
      <c r="DQ54" s="1778">
        <v>5286</v>
      </c>
      <c r="DR54" s="1493">
        <v>6709.5</v>
      </c>
      <c r="DS54" s="1779">
        <v>11723</v>
      </c>
      <c r="DT54" s="1779">
        <v>13314</v>
      </c>
      <c r="DU54" s="1492">
        <v>11291</v>
      </c>
      <c r="DV54" s="1493">
        <v>11028</v>
      </c>
      <c r="DW54" s="1493">
        <v>12101</v>
      </c>
      <c r="DX54" s="1494">
        <v>12427</v>
      </c>
      <c r="DY54" s="1492">
        <v>10040</v>
      </c>
      <c r="DZ54" s="1493">
        <v>10421</v>
      </c>
      <c r="EA54" s="1493">
        <v>9136</v>
      </c>
      <c r="EB54" s="1494">
        <v>8388</v>
      </c>
      <c r="EC54" s="1493">
        <v>10880</v>
      </c>
      <c r="ED54" s="1493">
        <v>6289</v>
      </c>
      <c r="EE54" s="1493">
        <v>5840</v>
      </c>
      <c r="EF54" s="1493">
        <v>9933</v>
      </c>
      <c r="EG54" s="1780">
        <v>9625</v>
      </c>
      <c r="EH54" s="1780">
        <v>11412</v>
      </c>
      <c r="EI54" s="1780">
        <v>11505</v>
      </c>
      <c r="EJ54" s="1780">
        <v>14389</v>
      </c>
      <c r="EK54" s="1780">
        <v>12219</v>
      </c>
      <c r="EL54" s="1780">
        <v>10625</v>
      </c>
      <c r="EM54" s="1780">
        <v>13487</v>
      </c>
      <c r="EN54" s="1780">
        <v>18154</v>
      </c>
      <c r="EO54" s="1780">
        <v>14040</v>
      </c>
      <c r="EP54" s="1780">
        <v>12424</v>
      </c>
      <c r="EQ54" s="1780">
        <v>16899</v>
      </c>
      <c r="ER54" s="1775"/>
      <c r="ES54" s="1781">
        <v>59174</v>
      </c>
      <c r="ET54" s="1782">
        <v>29740</v>
      </c>
      <c r="EU54" s="1782">
        <v>37032.5</v>
      </c>
      <c r="EV54" s="1782">
        <v>46847</v>
      </c>
      <c r="EW54" s="1782">
        <v>37985</v>
      </c>
      <c r="EX54" s="1782">
        <v>32942</v>
      </c>
      <c r="EY54" s="1782">
        <v>46931</v>
      </c>
      <c r="EZ54" s="1782">
        <v>53856</v>
      </c>
      <c r="FA54" s="1783">
        <v>65131.25</v>
      </c>
      <c r="FB54" s="1775"/>
      <c r="FC54" s="1784">
        <v>48892</v>
      </c>
      <c r="FD54" s="1784">
        <v>26024</v>
      </c>
      <c r="FE54" s="1784">
        <v>27250.5</v>
      </c>
      <c r="FF54" s="1784">
        <v>38781</v>
      </c>
      <c r="FG54" s="1784">
        <v>31820</v>
      </c>
      <c r="FH54" s="1784">
        <v>24309</v>
      </c>
      <c r="FI54" s="1784">
        <v>35643</v>
      </c>
      <c r="FJ54" s="1784">
        <v>39815</v>
      </c>
      <c r="FK54" s="1784">
        <v>50558</v>
      </c>
      <c r="FL54" s="1785">
        <v>35899.166666666664</v>
      </c>
      <c r="FM54" s="1786"/>
      <c r="FN54" s="1787">
        <v>3257</v>
      </c>
      <c r="FO54" s="1787">
        <v>1427</v>
      </c>
      <c r="FP54" s="1787">
        <v>3532</v>
      </c>
      <c r="FQ54" s="1787">
        <v>4361</v>
      </c>
      <c r="FR54" s="1787">
        <v>2223</v>
      </c>
      <c r="FS54" s="1787">
        <v>1300</v>
      </c>
      <c r="FT54" s="1787">
        <v>3101</v>
      </c>
      <c r="FU54" s="1787">
        <v>4113</v>
      </c>
      <c r="FV54" s="1787">
        <v>4758</v>
      </c>
      <c r="FW54" s="1788"/>
      <c r="FX54" s="1789">
        <v>3119.1111111111113</v>
      </c>
      <c r="GA54" s="1790"/>
      <c r="GB54" s="1791">
        <v>0</v>
      </c>
      <c r="GD54" s="1792">
        <v>31820</v>
      </c>
      <c r="GE54" s="1793">
        <f t="shared" si="0"/>
        <v>9.214317545725273E-2</v>
      </c>
      <c r="GF54" s="1794">
        <f t="shared" si="1"/>
        <v>0.20935921717171713</v>
      </c>
      <c r="GG54" s="1794">
        <f t="shared" si="2"/>
        <v>0.71465710148742922</v>
      </c>
    </row>
    <row r="55" spans="1:226" s="1749" customFormat="1" ht="21.95" customHeight="1">
      <c r="A55" s="1797"/>
      <c r="C55" s="1798" t="s">
        <v>8</v>
      </c>
      <c r="D55" s="1750">
        <v>1324</v>
      </c>
      <c r="E55" s="1751">
        <v>1555</v>
      </c>
      <c r="F55" s="1751">
        <v>1410</v>
      </c>
      <c r="G55" s="1751">
        <v>1429</v>
      </c>
      <c r="H55" s="1751">
        <v>1418</v>
      </c>
      <c r="I55" s="1751">
        <v>2607</v>
      </c>
      <c r="J55" s="1751">
        <v>2835</v>
      </c>
      <c r="K55" s="1751">
        <v>2685</v>
      </c>
      <c r="L55" s="1751">
        <v>2112</v>
      </c>
      <c r="M55" s="1751">
        <v>1839</v>
      </c>
      <c r="N55" s="1751">
        <v>2329</v>
      </c>
      <c r="O55" s="1752">
        <v>2088</v>
      </c>
      <c r="P55" s="1753">
        <v>1837</v>
      </c>
      <c r="Q55" s="1754">
        <v>2639</v>
      </c>
      <c r="R55" s="1754">
        <v>1865</v>
      </c>
      <c r="S55" s="1754">
        <v>1646</v>
      </c>
      <c r="T55" s="1754">
        <v>2039</v>
      </c>
      <c r="U55" s="1754">
        <v>3303</v>
      </c>
      <c r="V55" s="1754">
        <v>2996</v>
      </c>
      <c r="W55" s="1754">
        <v>3169</v>
      </c>
      <c r="X55" s="1754">
        <v>2100</v>
      </c>
      <c r="Y55" s="1754">
        <v>1903</v>
      </c>
      <c r="Z55" s="1754">
        <v>2662</v>
      </c>
      <c r="AA55" s="1755">
        <v>1902</v>
      </c>
      <c r="AB55" s="1756">
        <v>2189</v>
      </c>
      <c r="AC55" s="1757">
        <v>2306</v>
      </c>
      <c r="AD55" s="1757">
        <v>2100</v>
      </c>
      <c r="AE55" s="1757">
        <v>2003</v>
      </c>
      <c r="AF55" s="1757">
        <v>3328</v>
      </c>
      <c r="AG55" s="1757">
        <v>4653</v>
      </c>
      <c r="AH55" s="1757">
        <v>3137</v>
      </c>
      <c r="AI55" s="1757">
        <v>3497</v>
      </c>
      <c r="AJ55" s="1757">
        <v>2351</v>
      </c>
      <c r="AK55" s="1757">
        <v>2125</v>
      </c>
      <c r="AL55" s="1757">
        <v>2575</v>
      </c>
      <c r="AM55" s="1757">
        <v>2250</v>
      </c>
      <c r="AN55" s="1757">
        <v>2074</v>
      </c>
      <c r="AO55" s="1757">
        <v>2222</v>
      </c>
      <c r="AP55" s="1757">
        <v>2157</v>
      </c>
      <c r="AQ55" s="1757">
        <v>1650</v>
      </c>
      <c r="AR55" s="1757">
        <v>2169</v>
      </c>
      <c r="AS55" s="1757">
        <v>4211</v>
      </c>
      <c r="AT55" s="1757">
        <v>3416</v>
      </c>
      <c r="AU55" s="1757">
        <v>3730</v>
      </c>
      <c r="AV55" s="1757">
        <v>2638</v>
      </c>
      <c r="AW55" s="1757">
        <v>2451</v>
      </c>
      <c r="AX55" s="1757">
        <v>2709</v>
      </c>
      <c r="AY55" s="1758">
        <v>2407</v>
      </c>
      <c r="AZ55" s="1795">
        <v>2245</v>
      </c>
      <c r="BA55" s="1493">
        <v>2360</v>
      </c>
      <c r="BB55" s="1493">
        <v>1994</v>
      </c>
      <c r="BC55" s="1493">
        <v>2054</v>
      </c>
      <c r="BD55" s="1493">
        <v>1974</v>
      </c>
      <c r="BE55" s="1493">
        <v>4580</v>
      </c>
      <c r="BF55" s="1493">
        <v>3668</v>
      </c>
      <c r="BG55" s="1493">
        <v>3797</v>
      </c>
      <c r="BH55" s="1493">
        <v>2808</v>
      </c>
      <c r="BI55" s="1493">
        <v>2386</v>
      </c>
      <c r="BJ55" s="1493">
        <v>2699</v>
      </c>
      <c r="BK55" s="1796">
        <v>2363</v>
      </c>
      <c r="BL55" s="1762">
        <v>2062</v>
      </c>
      <c r="BM55" s="1763">
        <v>2453</v>
      </c>
      <c r="BN55" s="1763">
        <v>2219</v>
      </c>
      <c r="BO55" s="1763">
        <v>2379</v>
      </c>
      <c r="BP55" s="1763">
        <v>2483</v>
      </c>
      <c r="BQ55" s="1763">
        <v>4629</v>
      </c>
      <c r="BR55" s="1763">
        <v>3352</v>
      </c>
      <c r="BS55" s="1763">
        <v>3785</v>
      </c>
      <c r="BT55" s="1764">
        <v>3170</v>
      </c>
      <c r="BU55" s="1764">
        <v>2516</v>
      </c>
      <c r="BV55" s="1764">
        <v>2627</v>
      </c>
      <c r="BW55" s="1765">
        <v>2343</v>
      </c>
      <c r="BX55" s="1766">
        <v>2275</v>
      </c>
      <c r="BY55" s="1767">
        <v>2408</v>
      </c>
      <c r="BZ55" s="1767">
        <v>2259</v>
      </c>
      <c r="CA55" s="1767">
        <v>2051</v>
      </c>
      <c r="CB55" s="1767">
        <v>2962</v>
      </c>
      <c r="CC55" s="1767">
        <v>4633</v>
      </c>
      <c r="CD55" s="1767">
        <v>3650</v>
      </c>
      <c r="CE55" s="1767">
        <v>3942</v>
      </c>
      <c r="CF55" s="1767">
        <v>3578</v>
      </c>
      <c r="CG55" s="1767">
        <v>2866</v>
      </c>
      <c r="CH55" s="1767">
        <v>3622</v>
      </c>
      <c r="CI55" s="1768">
        <v>3262</v>
      </c>
      <c r="CJ55" s="1769">
        <v>4693</v>
      </c>
      <c r="CK55" s="1770">
        <v>3329</v>
      </c>
      <c r="CL55" s="1770">
        <v>3172</v>
      </c>
      <c r="CM55" s="1770">
        <v>2855</v>
      </c>
      <c r="CN55" s="1770">
        <v>3070</v>
      </c>
      <c r="CO55" s="1770">
        <v>1437</v>
      </c>
      <c r="CP55" s="1770">
        <v>4812</v>
      </c>
      <c r="CQ55" s="1770">
        <v>4547</v>
      </c>
      <c r="CR55" s="1770">
        <v>3616</v>
      </c>
      <c r="CS55" s="1770">
        <v>3498</v>
      </c>
      <c r="CT55" s="1770">
        <v>3618</v>
      </c>
      <c r="CU55" s="1771">
        <v>3484</v>
      </c>
      <c r="CV55" s="1772">
        <v>3113</v>
      </c>
      <c r="CW55" s="1770">
        <v>3325</v>
      </c>
      <c r="CX55" s="1773">
        <v>3195</v>
      </c>
      <c r="CY55" s="1773">
        <v>2623</v>
      </c>
      <c r="CZ55" s="1773">
        <v>3137</v>
      </c>
      <c r="DA55" s="1773">
        <v>5235</v>
      </c>
      <c r="DB55" s="1773">
        <v>4766</v>
      </c>
      <c r="DC55" s="1773">
        <v>4153</v>
      </c>
      <c r="DD55" s="1774">
        <v>3633</v>
      </c>
      <c r="DE55" s="1774">
        <v>3383</v>
      </c>
      <c r="DF55" s="1774">
        <v>2855.125</v>
      </c>
      <c r="DG55" s="1774">
        <v>3878</v>
      </c>
      <c r="DH55" s="1775"/>
      <c r="DI55" s="1776">
        <v>4289</v>
      </c>
      <c r="DJ55" s="1751">
        <v>5454</v>
      </c>
      <c r="DK55" s="1751">
        <v>7632</v>
      </c>
      <c r="DL55" s="1777">
        <v>6256</v>
      </c>
      <c r="DM55" s="1776">
        <v>6341</v>
      </c>
      <c r="DN55" s="1751">
        <v>6988</v>
      </c>
      <c r="DO55" s="1751">
        <v>8265</v>
      </c>
      <c r="DP55" s="1777">
        <v>6467</v>
      </c>
      <c r="DQ55" s="1778">
        <v>6595</v>
      </c>
      <c r="DR55" s="1493">
        <v>9984</v>
      </c>
      <c r="DS55" s="1779">
        <v>8985</v>
      </c>
      <c r="DT55" s="1779">
        <v>6950</v>
      </c>
      <c r="DU55" s="1492">
        <v>6453</v>
      </c>
      <c r="DV55" s="1493">
        <v>8030</v>
      </c>
      <c r="DW55" s="1493">
        <v>9784</v>
      </c>
      <c r="DX55" s="1494">
        <v>7567</v>
      </c>
      <c r="DY55" s="1492">
        <v>6599</v>
      </c>
      <c r="DZ55" s="1493">
        <v>8608</v>
      </c>
      <c r="EA55" s="1493">
        <v>10273</v>
      </c>
      <c r="EB55" s="1494">
        <v>7448</v>
      </c>
      <c r="EC55" s="1493">
        <v>6734</v>
      </c>
      <c r="ED55" s="1493">
        <v>9491</v>
      </c>
      <c r="EE55" s="1493">
        <v>10307</v>
      </c>
      <c r="EF55" s="1493">
        <v>7486</v>
      </c>
      <c r="EG55" s="1780">
        <v>6942</v>
      </c>
      <c r="EH55" s="1780">
        <v>9646</v>
      </c>
      <c r="EI55" s="1780">
        <v>11170</v>
      </c>
      <c r="EJ55" s="1780">
        <v>9750</v>
      </c>
      <c r="EK55" s="1780">
        <v>11194</v>
      </c>
      <c r="EL55" s="1780">
        <v>7362</v>
      </c>
      <c r="EM55" s="1780">
        <v>12857</v>
      </c>
      <c r="EN55" s="1780">
        <v>10600</v>
      </c>
      <c r="EO55" s="1780">
        <v>9633</v>
      </c>
      <c r="EP55" s="1780">
        <v>9143</v>
      </c>
      <c r="EQ55" s="1780">
        <v>12302</v>
      </c>
      <c r="ER55" s="1775"/>
      <c r="ES55" s="1781">
        <v>23631</v>
      </c>
      <c r="ET55" s="1782">
        <v>28061</v>
      </c>
      <c r="EU55" s="1782">
        <v>32514</v>
      </c>
      <c r="EV55" s="1782">
        <v>31834</v>
      </c>
      <c r="EW55" s="1782">
        <v>32928</v>
      </c>
      <c r="EX55" s="1782">
        <v>34018</v>
      </c>
      <c r="EY55" s="1782">
        <v>37508</v>
      </c>
      <c r="EZ55" s="1782">
        <v>42131</v>
      </c>
      <c r="FA55" s="1799">
        <v>43296.125</v>
      </c>
      <c r="FB55" s="1775"/>
      <c r="FC55" s="1784">
        <v>19214</v>
      </c>
      <c r="FD55" s="1784">
        <v>23497</v>
      </c>
      <c r="FE55" s="1784">
        <v>27689</v>
      </c>
      <c r="FF55" s="1784">
        <v>26718</v>
      </c>
      <c r="FG55" s="1784">
        <v>27866</v>
      </c>
      <c r="FH55" s="1784">
        <v>29048</v>
      </c>
      <c r="FI55" s="1784">
        <v>30624</v>
      </c>
      <c r="FJ55" s="1784">
        <v>35029</v>
      </c>
      <c r="FK55" s="1784">
        <v>36563</v>
      </c>
      <c r="FL55" s="1785">
        <v>28472</v>
      </c>
      <c r="FM55" s="1786"/>
      <c r="FN55" s="1787">
        <v>1839</v>
      </c>
      <c r="FO55" s="1787">
        <v>1903</v>
      </c>
      <c r="FP55" s="1787">
        <v>2125</v>
      </c>
      <c r="FQ55" s="1787">
        <v>2451</v>
      </c>
      <c r="FR55" s="1787">
        <v>2386</v>
      </c>
      <c r="FS55" s="1787">
        <v>2516</v>
      </c>
      <c r="FT55" s="1787">
        <v>2866</v>
      </c>
      <c r="FU55" s="1787">
        <v>3498</v>
      </c>
      <c r="FV55" s="1787">
        <v>3383</v>
      </c>
      <c r="FW55" s="1788"/>
      <c r="FX55" s="1789">
        <v>2551.8888888888887</v>
      </c>
      <c r="GA55" s="1790">
        <v>7.5262660364618497E-2</v>
      </c>
      <c r="GB55" s="1791">
        <v>2736.4750681971641</v>
      </c>
      <c r="GD55" s="1792">
        <v>27866</v>
      </c>
      <c r="GE55" s="1793">
        <f t="shared" si="0"/>
        <v>6.1252354937056275E-2</v>
      </c>
      <c r="GF55" s="2068">
        <f t="shared" si="1"/>
        <v>2.7654814744487499E-2</v>
      </c>
      <c r="GG55" s="1794">
        <f t="shared" si="2"/>
        <v>0.31487260082604474</v>
      </c>
    </row>
    <row r="56" spans="1:226" s="1514" customFormat="1" ht="21.95" customHeight="1">
      <c r="A56" s="1456"/>
      <c r="B56" s="1420"/>
      <c r="C56" s="1919" t="s">
        <v>9</v>
      </c>
      <c r="D56" s="1458">
        <v>753</v>
      </c>
      <c r="E56" s="1459">
        <v>714</v>
      </c>
      <c r="F56" s="1459">
        <v>737</v>
      </c>
      <c r="G56" s="1459">
        <v>613</v>
      </c>
      <c r="H56" s="1459">
        <v>651</v>
      </c>
      <c r="I56" s="1459">
        <v>747</v>
      </c>
      <c r="J56" s="1459">
        <v>827</v>
      </c>
      <c r="K56" s="1459">
        <v>1300</v>
      </c>
      <c r="L56" s="1459">
        <v>952</v>
      </c>
      <c r="M56" s="1459">
        <v>1111</v>
      </c>
      <c r="N56" s="1459">
        <v>1099</v>
      </c>
      <c r="O56" s="1460">
        <v>1314</v>
      </c>
      <c r="P56" s="1461">
        <v>827</v>
      </c>
      <c r="Q56" s="1462">
        <v>1276</v>
      </c>
      <c r="R56" s="1462">
        <v>1217</v>
      </c>
      <c r="S56" s="1462">
        <v>1118</v>
      </c>
      <c r="T56" s="1462">
        <v>1255</v>
      </c>
      <c r="U56" s="1462">
        <v>1036</v>
      </c>
      <c r="V56" s="1462">
        <v>1195</v>
      </c>
      <c r="W56" s="1462">
        <v>1641</v>
      </c>
      <c r="X56" s="1462">
        <v>1154</v>
      </c>
      <c r="Y56" s="1462">
        <v>1777</v>
      </c>
      <c r="Z56" s="1462">
        <v>1428</v>
      </c>
      <c r="AA56" s="1463">
        <v>2225</v>
      </c>
      <c r="AB56" s="1464">
        <v>1083</v>
      </c>
      <c r="AC56" s="1465">
        <v>1249</v>
      </c>
      <c r="AD56" s="1465">
        <v>1024</v>
      </c>
      <c r="AE56" s="1465">
        <v>1356</v>
      </c>
      <c r="AF56" s="1465">
        <v>1292</v>
      </c>
      <c r="AG56" s="1465">
        <v>1228</v>
      </c>
      <c r="AH56" s="1465">
        <v>1508</v>
      </c>
      <c r="AI56" s="1465">
        <v>2113</v>
      </c>
      <c r="AJ56" s="1465">
        <v>1520</v>
      </c>
      <c r="AK56" s="1465">
        <v>1841</v>
      </c>
      <c r="AL56" s="1465">
        <v>2046</v>
      </c>
      <c r="AM56" s="1465">
        <v>3228</v>
      </c>
      <c r="AN56" s="1466">
        <v>1651</v>
      </c>
      <c r="AO56" s="1466">
        <v>2875</v>
      </c>
      <c r="AP56" s="1466">
        <v>1387</v>
      </c>
      <c r="AQ56" s="1466">
        <v>1111</v>
      </c>
      <c r="AR56" s="1466">
        <v>1191</v>
      </c>
      <c r="AS56" s="1466">
        <v>1113</v>
      </c>
      <c r="AT56" s="1466">
        <v>1335</v>
      </c>
      <c r="AU56" s="1466">
        <v>1591</v>
      </c>
      <c r="AV56" s="1466">
        <v>1306</v>
      </c>
      <c r="AW56" s="1466">
        <v>1534</v>
      </c>
      <c r="AX56" s="1466">
        <v>1720</v>
      </c>
      <c r="AY56" s="1467">
        <v>1968</v>
      </c>
      <c r="AZ56" s="1468">
        <v>1032</v>
      </c>
      <c r="BA56" s="1469">
        <v>1376</v>
      </c>
      <c r="BB56" s="1469">
        <v>1492</v>
      </c>
      <c r="BC56" s="1469">
        <v>1632</v>
      </c>
      <c r="BD56" s="1469">
        <v>1480</v>
      </c>
      <c r="BE56" s="1469">
        <v>1340</v>
      </c>
      <c r="BF56" s="1469">
        <v>1534</v>
      </c>
      <c r="BG56" s="1469">
        <v>1989</v>
      </c>
      <c r="BH56" s="1469">
        <v>2317</v>
      </c>
      <c r="BI56" s="1469">
        <v>2313</v>
      </c>
      <c r="BJ56" s="1469">
        <v>2294</v>
      </c>
      <c r="BK56" s="1470">
        <v>2927</v>
      </c>
      <c r="BL56" s="1471">
        <v>1103</v>
      </c>
      <c r="BM56" s="1472">
        <v>1731</v>
      </c>
      <c r="BN56" s="1472">
        <v>1529</v>
      </c>
      <c r="BO56" s="1472">
        <v>1459</v>
      </c>
      <c r="BP56" s="1472">
        <v>1418</v>
      </c>
      <c r="BQ56" s="1472">
        <v>1675</v>
      </c>
      <c r="BR56" s="1472">
        <v>1770</v>
      </c>
      <c r="BS56" s="1472">
        <v>2101</v>
      </c>
      <c r="BT56" s="1473">
        <v>2091</v>
      </c>
      <c r="BU56" s="1473">
        <v>2502</v>
      </c>
      <c r="BV56" s="1473">
        <v>4173</v>
      </c>
      <c r="BW56" s="1580">
        <v>4955</v>
      </c>
      <c r="BX56" s="1581">
        <v>3054</v>
      </c>
      <c r="BY56" s="1476">
        <v>4459</v>
      </c>
      <c r="BZ56" s="1476">
        <v>4045</v>
      </c>
      <c r="CA56" s="1476">
        <v>4332</v>
      </c>
      <c r="CB56" s="1476">
        <v>4937</v>
      </c>
      <c r="CC56" s="1476">
        <v>5647</v>
      </c>
      <c r="CD56" s="1476">
        <v>7092</v>
      </c>
      <c r="CE56" s="1476">
        <v>7074</v>
      </c>
      <c r="CF56" s="1476">
        <v>7620</v>
      </c>
      <c r="CG56" s="1476">
        <v>10699</v>
      </c>
      <c r="CH56" s="1476">
        <v>11241</v>
      </c>
      <c r="CI56" s="1477">
        <v>7989</v>
      </c>
      <c r="CJ56" s="1478">
        <v>4693</v>
      </c>
      <c r="CK56" s="1479">
        <v>5741</v>
      </c>
      <c r="CL56" s="1479">
        <v>5725</v>
      </c>
      <c r="CM56" s="1479">
        <v>5619</v>
      </c>
      <c r="CN56" s="1479">
        <v>5346</v>
      </c>
      <c r="CO56" s="1479">
        <v>6807</v>
      </c>
      <c r="CP56" s="1479">
        <v>6926</v>
      </c>
      <c r="CQ56" s="1479">
        <v>8583</v>
      </c>
      <c r="CR56" s="1479">
        <v>9992</v>
      </c>
      <c r="CS56" s="1479">
        <v>9297</v>
      </c>
      <c r="CT56" s="1479">
        <v>10296</v>
      </c>
      <c r="CU56" s="1480">
        <v>11157</v>
      </c>
      <c r="CV56" s="1603">
        <v>2358</v>
      </c>
      <c r="CW56" s="1479">
        <v>2290</v>
      </c>
      <c r="CX56" s="1604">
        <v>4142</v>
      </c>
      <c r="CY56" s="1604">
        <v>6065</v>
      </c>
      <c r="CZ56" s="1604">
        <v>5121</v>
      </c>
      <c r="DA56" s="1604">
        <v>3749</v>
      </c>
      <c r="DB56" s="1604">
        <v>2801</v>
      </c>
      <c r="DC56" s="1604">
        <v>3138</v>
      </c>
      <c r="DD56" s="1635">
        <v>4863</v>
      </c>
      <c r="DE56" s="1635">
        <v>5562</v>
      </c>
      <c r="DF56" s="1635">
        <v>4287.125</v>
      </c>
      <c r="DG56" s="1635">
        <v>5218</v>
      </c>
      <c r="DH56" s="1337"/>
      <c r="DI56" s="1483">
        <v>2204</v>
      </c>
      <c r="DJ56" s="1484">
        <v>2011</v>
      </c>
      <c r="DK56" s="1484">
        <v>3079</v>
      </c>
      <c r="DL56" s="1485">
        <v>3524</v>
      </c>
      <c r="DM56" s="1486">
        <v>3320</v>
      </c>
      <c r="DN56" s="1487">
        <v>3409</v>
      </c>
      <c r="DO56" s="1487">
        <v>3990</v>
      </c>
      <c r="DP56" s="1488">
        <v>5430</v>
      </c>
      <c r="DQ56" s="1489">
        <v>3356</v>
      </c>
      <c r="DR56" s="1490">
        <v>3876</v>
      </c>
      <c r="DS56" s="1491">
        <v>5141</v>
      </c>
      <c r="DT56" s="1491">
        <v>7115</v>
      </c>
      <c r="DU56" s="1492">
        <v>5913</v>
      </c>
      <c r="DV56" s="1493">
        <v>3415</v>
      </c>
      <c r="DW56" s="1493">
        <v>4232</v>
      </c>
      <c r="DX56" s="1494">
        <v>5222</v>
      </c>
      <c r="DY56" s="1495">
        <v>3900</v>
      </c>
      <c r="DZ56" s="1496">
        <v>4452</v>
      </c>
      <c r="EA56" s="1496">
        <v>5840</v>
      </c>
      <c r="EB56" s="1497">
        <v>7534</v>
      </c>
      <c r="EC56" s="1493">
        <v>4363</v>
      </c>
      <c r="ED56" s="1493">
        <v>4552</v>
      </c>
      <c r="EE56" s="1493">
        <v>5962</v>
      </c>
      <c r="EF56" s="1493">
        <v>11630</v>
      </c>
      <c r="EG56" s="1498">
        <v>11558</v>
      </c>
      <c r="EH56" s="1498">
        <v>14916</v>
      </c>
      <c r="EI56" s="1498">
        <v>21786</v>
      </c>
      <c r="EJ56" s="1498">
        <v>29929</v>
      </c>
      <c r="EK56" s="1499">
        <v>16159</v>
      </c>
      <c r="EL56" s="1499">
        <v>17772</v>
      </c>
      <c r="EM56" s="1499">
        <v>24806</v>
      </c>
      <c r="EN56" s="1499">
        <v>30750</v>
      </c>
      <c r="EO56" s="1500">
        <v>8790</v>
      </c>
      <c r="EP56" s="1500">
        <v>16748</v>
      </c>
      <c r="EQ56" s="1500">
        <v>11501</v>
      </c>
      <c r="ER56" s="1337"/>
      <c r="ES56" s="1501">
        <v>10818</v>
      </c>
      <c r="ET56" s="1502">
        <v>16149</v>
      </c>
      <c r="EU56" s="1502">
        <v>19488</v>
      </c>
      <c r="EV56" s="1502">
        <v>18782</v>
      </c>
      <c r="EW56" s="1502">
        <v>21726</v>
      </c>
      <c r="EX56" s="1502">
        <v>26507</v>
      </c>
      <c r="EY56" s="1502">
        <v>78189</v>
      </c>
      <c r="EZ56" s="1502">
        <v>90182</v>
      </c>
      <c r="FA56" s="1503">
        <v>49594.125</v>
      </c>
      <c r="FB56" s="1337"/>
      <c r="FC56" s="1504">
        <v>8405</v>
      </c>
      <c r="FD56" s="1504">
        <v>12496</v>
      </c>
      <c r="FE56" s="1504">
        <v>14214</v>
      </c>
      <c r="FF56" s="1504">
        <v>15094</v>
      </c>
      <c r="FG56" s="1504">
        <v>16505</v>
      </c>
      <c r="FH56" s="1504">
        <v>17379</v>
      </c>
      <c r="FI56" s="1504">
        <v>58959</v>
      </c>
      <c r="FJ56" s="1504">
        <v>68729</v>
      </c>
      <c r="FK56" s="1504">
        <v>40089</v>
      </c>
      <c r="FL56" s="1505">
        <v>27985.555555555555</v>
      </c>
      <c r="FM56" s="1406"/>
      <c r="FN56" s="1506">
        <v>1111</v>
      </c>
      <c r="FO56" s="1506">
        <v>1777</v>
      </c>
      <c r="FP56" s="1506">
        <v>1841</v>
      </c>
      <c r="FQ56" s="1506">
        <v>1534</v>
      </c>
      <c r="FR56" s="1506">
        <v>2313</v>
      </c>
      <c r="FS56" s="1506">
        <v>2502</v>
      </c>
      <c r="FT56" s="1506">
        <v>10699</v>
      </c>
      <c r="FU56" s="1506">
        <v>9297</v>
      </c>
      <c r="FV56" s="1506">
        <v>5562</v>
      </c>
      <c r="FW56" s="1507"/>
      <c r="FX56" s="1508">
        <v>4070.6666666666665</v>
      </c>
      <c r="FY56" s="1420"/>
      <c r="FZ56" s="1456"/>
      <c r="GA56" s="1343">
        <v>4.4577987846049966E-2</v>
      </c>
      <c r="GB56" s="1401">
        <v>1620.8110600945306</v>
      </c>
      <c r="GC56" s="1420"/>
      <c r="GD56" s="1636">
        <v>16505</v>
      </c>
      <c r="GE56" s="1637">
        <f t="shared" si="0"/>
        <v>7.0162328552329706E-2</v>
      </c>
      <c r="GF56" s="1724">
        <f t="shared" si="1"/>
        <v>-0.45006625490674412</v>
      </c>
      <c r="GG56" s="1725">
        <f t="shared" si="2"/>
        <v>1.2827085059375865</v>
      </c>
      <c r="GH56" s="1420"/>
      <c r="GI56" s="1420"/>
      <c r="GJ56" s="1420"/>
      <c r="GK56" s="1420"/>
      <c r="GL56" s="1420"/>
      <c r="GM56" s="1420"/>
      <c r="GN56" s="1420"/>
      <c r="GO56" s="1420"/>
      <c r="GP56" s="1420"/>
      <c r="GQ56" s="1420"/>
      <c r="GR56" s="1420"/>
      <c r="GS56" s="1420"/>
      <c r="GT56" s="1420"/>
      <c r="GU56" s="1420"/>
      <c r="GV56" s="1420"/>
      <c r="GW56" s="1420"/>
      <c r="GX56" s="1420"/>
      <c r="GY56" s="1420"/>
      <c r="GZ56" s="1420"/>
      <c r="HA56" s="1420"/>
      <c r="HB56" s="1420"/>
      <c r="HC56" s="1420"/>
      <c r="HD56" s="1420"/>
      <c r="HE56" s="1420"/>
      <c r="HF56" s="1420"/>
      <c r="HG56" s="1420"/>
      <c r="HH56" s="1420"/>
      <c r="HI56" s="1420"/>
      <c r="HJ56" s="1420"/>
      <c r="HK56" s="1420"/>
      <c r="HL56" s="1420"/>
      <c r="HM56" s="1420"/>
      <c r="HN56" s="1420"/>
      <c r="HO56" s="1420"/>
      <c r="HP56" s="1420"/>
      <c r="HQ56" s="1420"/>
      <c r="HR56" s="1420"/>
    </row>
    <row r="57" spans="1:226" s="1749" customFormat="1" ht="21.95" customHeight="1">
      <c r="A57" s="1797"/>
      <c r="C57" s="1798" t="s">
        <v>18</v>
      </c>
      <c r="D57" s="1750">
        <v>1097</v>
      </c>
      <c r="E57" s="1751">
        <v>1128</v>
      </c>
      <c r="F57" s="1751">
        <v>1588</v>
      </c>
      <c r="G57" s="1751">
        <v>794</v>
      </c>
      <c r="H57" s="1751">
        <v>1013</v>
      </c>
      <c r="I57" s="1751">
        <v>864</v>
      </c>
      <c r="J57" s="1751">
        <v>1335</v>
      </c>
      <c r="K57" s="1751">
        <v>1183</v>
      </c>
      <c r="L57" s="1751">
        <v>675</v>
      </c>
      <c r="M57" s="1751">
        <v>1026</v>
      </c>
      <c r="N57" s="1751">
        <v>1173</v>
      </c>
      <c r="O57" s="1752">
        <v>1378</v>
      </c>
      <c r="P57" s="1753">
        <v>1388</v>
      </c>
      <c r="Q57" s="1754">
        <v>2196</v>
      </c>
      <c r="R57" s="1754">
        <v>1673</v>
      </c>
      <c r="S57" s="1754">
        <v>1110</v>
      </c>
      <c r="T57" s="1754">
        <v>1238</v>
      </c>
      <c r="U57" s="1754">
        <v>1120</v>
      </c>
      <c r="V57" s="1754">
        <v>1523</v>
      </c>
      <c r="W57" s="1754">
        <v>1054</v>
      </c>
      <c r="X57" s="1754">
        <v>752</v>
      </c>
      <c r="Y57" s="1754">
        <v>1026</v>
      </c>
      <c r="Z57" s="1754">
        <v>1336</v>
      </c>
      <c r="AA57" s="1755">
        <v>1471</v>
      </c>
      <c r="AB57" s="1756">
        <v>1451</v>
      </c>
      <c r="AC57" s="1757">
        <v>1549</v>
      </c>
      <c r="AD57" s="1757">
        <v>1686</v>
      </c>
      <c r="AE57" s="1757">
        <v>1231</v>
      </c>
      <c r="AF57" s="1757">
        <v>1258.5</v>
      </c>
      <c r="AG57" s="1757">
        <v>1286</v>
      </c>
      <c r="AH57" s="1757">
        <v>1497</v>
      </c>
      <c r="AI57" s="1757">
        <v>1229</v>
      </c>
      <c r="AJ57" s="1757">
        <v>696</v>
      </c>
      <c r="AK57" s="1757">
        <v>955</v>
      </c>
      <c r="AL57" s="1757">
        <v>1183</v>
      </c>
      <c r="AM57" s="1757">
        <v>1674</v>
      </c>
      <c r="AN57" s="1757">
        <v>1425</v>
      </c>
      <c r="AO57" s="1757">
        <v>1645</v>
      </c>
      <c r="AP57" s="1757">
        <v>1789</v>
      </c>
      <c r="AQ57" s="1757">
        <v>1180</v>
      </c>
      <c r="AR57" s="1757">
        <v>1399</v>
      </c>
      <c r="AS57" s="1757">
        <v>1174</v>
      </c>
      <c r="AT57" s="1757">
        <v>1698</v>
      </c>
      <c r="AU57" s="1757">
        <v>1224</v>
      </c>
      <c r="AV57" s="1757">
        <v>650</v>
      </c>
      <c r="AW57" s="1757">
        <v>1101</v>
      </c>
      <c r="AX57" s="1757">
        <v>1202</v>
      </c>
      <c r="AY57" s="1758">
        <v>1523</v>
      </c>
      <c r="AZ57" s="1795">
        <v>1487</v>
      </c>
      <c r="BA57" s="1493">
        <v>1741</v>
      </c>
      <c r="BB57" s="1493">
        <v>1757</v>
      </c>
      <c r="BC57" s="1493">
        <v>1161</v>
      </c>
      <c r="BD57" s="1493">
        <v>1486</v>
      </c>
      <c r="BE57" s="1493">
        <v>1172</v>
      </c>
      <c r="BF57" s="1493">
        <v>1748</v>
      </c>
      <c r="BG57" s="1493">
        <v>1257</v>
      </c>
      <c r="BH57" s="1493">
        <v>770</v>
      </c>
      <c r="BI57" s="1493">
        <v>1371</v>
      </c>
      <c r="BJ57" s="1493">
        <v>1247</v>
      </c>
      <c r="BK57" s="1796">
        <v>1717</v>
      </c>
      <c r="BL57" s="1762">
        <v>1699</v>
      </c>
      <c r="BM57" s="1763">
        <v>1657</v>
      </c>
      <c r="BN57" s="1763">
        <v>1895</v>
      </c>
      <c r="BO57" s="1763">
        <v>1311</v>
      </c>
      <c r="BP57" s="1763">
        <v>1551</v>
      </c>
      <c r="BQ57" s="1763">
        <v>1339</v>
      </c>
      <c r="BR57" s="1763">
        <v>1694</v>
      </c>
      <c r="BS57" s="1763">
        <v>1391</v>
      </c>
      <c r="BT57" s="1764">
        <v>950</v>
      </c>
      <c r="BU57" s="1764">
        <v>1450</v>
      </c>
      <c r="BV57" s="1764">
        <v>1542</v>
      </c>
      <c r="BW57" s="1765">
        <v>1940</v>
      </c>
      <c r="BX57" s="1766">
        <v>1614</v>
      </c>
      <c r="BY57" s="1767">
        <v>1762</v>
      </c>
      <c r="BZ57" s="1767">
        <v>2027</v>
      </c>
      <c r="CA57" s="1767">
        <v>1646</v>
      </c>
      <c r="CB57" s="1767">
        <v>1560</v>
      </c>
      <c r="CC57" s="1767">
        <v>1312</v>
      </c>
      <c r="CD57" s="1767">
        <v>1894</v>
      </c>
      <c r="CE57" s="1767">
        <v>1246</v>
      </c>
      <c r="CF57" s="1767">
        <v>1069</v>
      </c>
      <c r="CG57" s="1767">
        <v>1302</v>
      </c>
      <c r="CH57" s="1767">
        <v>1849</v>
      </c>
      <c r="CI57" s="1768">
        <v>1875</v>
      </c>
      <c r="CJ57" s="1769">
        <v>1969</v>
      </c>
      <c r="CK57" s="1770">
        <v>2078</v>
      </c>
      <c r="CL57" s="1770">
        <v>2126</v>
      </c>
      <c r="CM57" s="1770">
        <v>1741</v>
      </c>
      <c r="CN57" s="1770">
        <v>1834</v>
      </c>
      <c r="CO57" s="1770">
        <v>1415</v>
      </c>
      <c r="CP57" s="1770">
        <v>1946</v>
      </c>
      <c r="CQ57" s="1770">
        <v>1377</v>
      </c>
      <c r="CR57" s="1770">
        <v>1099</v>
      </c>
      <c r="CS57" s="1770">
        <v>1315</v>
      </c>
      <c r="CT57" s="1770">
        <v>1764</v>
      </c>
      <c r="CU57" s="1771">
        <v>2184</v>
      </c>
      <c r="CV57" s="1772">
        <v>2293</v>
      </c>
      <c r="CW57" s="1770">
        <v>2373</v>
      </c>
      <c r="CX57" s="1773">
        <v>2492</v>
      </c>
      <c r="CY57" s="1773">
        <v>1804</v>
      </c>
      <c r="CZ57" s="1773">
        <v>1766</v>
      </c>
      <c r="DA57" s="1773">
        <v>1447</v>
      </c>
      <c r="DB57" s="1773">
        <v>1820</v>
      </c>
      <c r="DC57" s="1773">
        <v>1470</v>
      </c>
      <c r="DD57" s="1774">
        <v>1006</v>
      </c>
      <c r="DE57" s="1774">
        <v>1543</v>
      </c>
      <c r="DF57" s="1774">
        <v>1412</v>
      </c>
      <c r="DG57" s="1774">
        <v>1968</v>
      </c>
      <c r="DH57" s="1775"/>
      <c r="DI57" s="1776">
        <v>3813</v>
      </c>
      <c r="DJ57" s="1751">
        <v>2671</v>
      </c>
      <c r="DK57" s="1751">
        <v>3193</v>
      </c>
      <c r="DL57" s="1777">
        <v>3577</v>
      </c>
      <c r="DM57" s="1776">
        <v>5257</v>
      </c>
      <c r="DN57" s="1751">
        <v>3468</v>
      </c>
      <c r="DO57" s="1751">
        <v>3329</v>
      </c>
      <c r="DP57" s="1777">
        <v>3833</v>
      </c>
      <c r="DQ57" s="1778">
        <v>4686</v>
      </c>
      <c r="DR57" s="1493">
        <v>3775.5</v>
      </c>
      <c r="DS57" s="1779">
        <v>3422</v>
      </c>
      <c r="DT57" s="1779">
        <v>3812</v>
      </c>
      <c r="DU57" s="1492">
        <v>4859</v>
      </c>
      <c r="DV57" s="1493">
        <v>3753</v>
      </c>
      <c r="DW57" s="1493">
        <v>3572</v>
      </c>
      <c r="DX57" s="1494">
        <v>3826</v>
      </c>
      <c r="DY57" s="1492">
        <v>4985</v>
      </c>
      <c r="DZ57" s="1493">
        <v>3819</v>
      </c>
      <c r="EA57" s="1493">
        <v>3775</v>
      </c>
      <c r="EB57" s="1494">
        <v>4335</v>
      </c>
      <c r="EC57" s="1493">
        <v>5251</v>
      </c>
      <c r="ED57" s="1493">
        <v>4201</v>
      </c>
      <c r="EE57" s="1493">
        <v>4035</v>
      </c>
      <c r="EF57" s="1493">
        <v>4932</v>
      </c>
      <c r="EG57" s="1780">
        <v>5403</v>
      </c>
      <c r="EH57" s="1780">
        <v>4518</v>
      </c>
      <c r="EI57" s="1780">
        <v>4209</v>
      </c>
      <c r="EJ57" s="1780">
        <v>5026</v>
      </c>
      <c r="EK57" s="1780">
        <v>6173</v>
      </c>
      <c r="EL57" s="1780">
        <v>4990</v>
      </c>
      <c r="EM57" s="1780">
        <v>4638</v>
      </c>
      <c r="EN57" s="1780">
        <v>5263</v>
      </c>
      <c r="EO57" s="1780">
        <v>7158</v>
      </c>
      <c r="EP57" s="1780">
        <v>5113</v>
      </c>
      <c r="EQ57" s="1780">
        <v>4833</v>
      </c>
      <c r="ER57" s="1775"/>
      <c r="ES57" s="1781">
        <v>13254</v>
      </c>
      <c r="ET57" s="1782">
        <v>15887</v>
      </c>
      <c r="EU57" s="1782">
        <v>15695.5</v>
      </c>
      <c r="EV57" s="1782">
        <v>16010</v>
      </c>
      <c r="EW57" s="1782">
        <v>16914</v>
      </c>
      <c r="EX57" s="1782">
        <v>18419</v>
      </c>
      <c r="EY57" s="1782">
        <v>19156</v>
      </c>
      <c r="EZ57" s="1782">
        <v>20848</v>
      </c>
      <c r="FA57" s="1799">
        <v>21394</v>
      </c>
      <c r="FB57" s="1775"/>
      <c r="FC57" s="1784">
        <v>10703</v>
      </c>
      <c r="FD57" s="1784">
        <v>13080</v>
      </c>
      <c r="FE57" s="1784">
        <v>12838.5</v>
      </c>
      <c r="FF57" s="1784">
        <v>13285</v>
      </c>
      <c r="FG57" s="1784">
        <v>13950</v>
      </c>
      <c r="FH57" s="1784">
        <v>14937</v>
      </c>
      <c r="FI57" s="1784">
        <v>15432</v>
      </c>
      <c r="FJ57" s="1784">
        <v>16900</v>
      </c>
      <c r="FK57" s="1784">
        <v>18014</v>
      </c>
      <c r="FL57" s="1785">
        <v>14348.833333333334</v>
      </c>
      <c r="FM57" s="1786"/>
      <c r="FN57" s="1787">
        <v>1026</v>
      </c>
      <c r="FO57" s="1787">
        <v>1026</v>
      </c>
      <c r="FP57" s="1787">
        <v>955</v>
      </c>
      <c r="FQ57" s="1787">
        <v>1101</v>
      </c>
      <c r="FR57" s="1787">
        <v>1371</v>
      </c>
      <c r="FS57" s="1787">
        <v>1450</v>
      </c>
      <c r="FT57" s="1787">
        <v>1302</v>
      </c>
      <c r="FU57" s="1787">
        <v>1315</v>
      </c>
      <c r="FV57" s="1787">
        <v>1543</v>
      </c>
      <c r="FW57" s="1788"/>
      <c r="FX57" s="1789">
        <v>1232.1111111111111</v>
      </c>
      <c r="GA57" s="1790">
        <v>3.7677245104659016E-2</v>
      </c>
      <c r="GB57" s="1791">
        <v>1369.9069547602971</v>
      </c>
      <c r="GD57" s="1792">
        <v>13950</v>
      </c>
      <c r="GE57" s="1793">
        <f t="shared" si="0"/>
        <v>3.0266747463505841E-2</v>
      </c>
      <c r="GF57" s="2068">
        <f t="shared" si="1"/>
        <v>2.6189562547966228E-2</v>
      </c>
      <c r="GG57" s="1794">
        <f t="shared" si="2"/>
        <v>0.26486933900910481</v>
      </c>
    </row>
    <row r="58" spans="1:226" s="1749" customFormat="1" ht="21.95" customHeight="1">
      <c r="A58" s="1797"/>
      <c r="C58" s="1798" t="s">
        <v>15</v>
      </c>
      <c r="D58" s="1750">
        <v>979</v>
      </c>
      <c r="E58" s="1751">
        <v>1028</v>
      </c>
      <c r="F58" s="1751">
        <v>1191</v>
      </c>
      <c r="G58" s="1751">
        <v>822</v>
      </c>
      <c r="H58" s="1751">
        <v>771</v>
      </c>
      <c r="I58" s="1751">
        <v>743</v>
      </c>
      <c r="J58" s="1751">
        <v>1668</v>
      </c>
      <c r="K58" s="1751">
        <v>1648</v>
      </c>
      <c r="L58" s="1751">
        <v>1293</v>
      </c>
      <c r="M58" s="1751">
        <v>1389</v>
      </c>
      <c r="N58" s="1751">
        <v>1328</v>
      </c>
      <c r="O58" s="1752">
        <v>1045</v>
      </c>
      <c r="P58" s="1753">
        <v>1064</v>
      </c>
      <c r="Q58" s="1754">
        <v>1703</v>
      </c>
      <c r="R58" s="1754">
        <v>1525</v>
      </c>
      <c r="S58" s="1754">
        <v>905</v>
      </c>
      <c r="T58" s="1754">
        <v>1008</v>
      </c>
      <c r="U58" s="1754">
        <v>1074</v>
      </c>
      <c r="V58" s="1754">
        <v>1651</v>
      </c>
      <c r="W58" s="1754">
        <v>1896</v>
      </c>
      <c r="X58" s="1754">
        <v>1295</v>
      </c>
      <c r="Y58" s="1754">
        <v>1655</v>
      </c>
      <c r="Z58" s="1754">
        <v>1637</v>
      </c>
      <c r="AA58" s="1755">
        <v>1309</v>
      </c>
      <c r="AB58" s="1756">
        <v>1162</v>
      </c>
      <c r="AC58" s="1757">
        <v>1372</v>
      </c>
      <c r="AD58" s="1757">
        <v>1251</v>
      </c>
      <c r="AE58" s="1757">
        <v>1188</v>
      </c>
      <c r="AF58" s="1757">
        <v>1125.5</v>
      </c>
      <c r="AG58" s="1757">
        <v>1063</v>
      </c>
      <c r="AH58" s="1757">
        <v>1694</v>
      </c>
      <c r="AI58" s="1757">
        <v>1936</v>
      </c>
      <c r="AJ58" s="1757">
        <v>1190</v>
      </c>
      <c r="AK58" s="1757">
        <v>1628</v>
      </c>
      <c r="AL58" s="1757">
        <v>1627</v>
      </c>
      <c r="AM58" s="1757">
        <v>1330</v>
      </c>
      <c r="AN58" s="1757">
        <v>1167</v>
      </c>
      <c r="AO58" s="1757">
        <v>1178</v>
      </c>
      <c r="AP58" s="1757">
        <v>1274</v>
      </c>
      <c r="AQ58" s="1757">
        <v>821</v>
      </c>
      <c r="AR58" s="1757">
        <v>976</v>
      </c>
      <c r="AS58" s="1757">
        <v>1016</v>
      </c>
      <c r="AT58" s="1757">
        <v>1824</v>
      </c>
      <c r="AU58" s="1757">
        <v>1850</v>
      </c>
      <c r="AV58" s="1757">
        <v>1266</v>
      </c>
      <c r="AW58" s="1757">
        <v>1582</v>
      </c>
      <c r="AX58" s="1757">
        <v>1470</v>
      </c>
      <c r="AY58" s="1758">
        <v>1296</v>
      </c>
      <c r="AZ58" s="1795">
        <v>1126</v>
      </c>
      <c r="BA58" s="1493">
        <v>1446</v>
      </c>
      <c r="BB58" s="1493">
        <v>1204</v>
      </c>
      <c r="BC58" s="1493">
        <v>1160</v>
      </c>
      <c r="BD58" s="1493">
        <v>926</v>
      </c>
      <c r="BE58" s="1493">
        <v>1107</v>
      </c>
      <c r="BF58" s="1493">
        <v>1753</v>
      </c>
      <c r="BG58" s="1493">
        <v>2142</v>
      </c>
      <c r="BH58" s="1493">
        <v>1459</v>
      </c>
      <c r="BI58" s="1493">
        <v>1726</v>
      </c>
      <c r="BJ58" s="1493">
        <v>1523</v>
      </c>
      <c r="BK58" s="1796">
        <v>1238</v>
      </c>
      <c r="BL58" s="1762">
        <v>1222</v>
      </c>
      <c r="BM58" s="1763">
        <v>1433</v>
      </c>
      <c r="BN58" s="1763">
        <v>1585</v>
      </c>
      <c r="BO58" s="1763">
        <v>1043</v>
      </c>
      <c r="BP58" s="1763">
        <v>1060</v>
      </c>
      <c r="BQ58" s="1763">
        <v>1097</v>
      </c>
      <c r="BR58" s="1763">
        <v>1975</v>
      </c>
      <c r="BS58" s="1763">
        <v>2483</v>
      </c>
      <c r="BT58" s="1764">
        <v>1516</v>
      </c>
      <c r="BU58" s="1764">
        <v>1776</v>
      </c>
      <c r="BV58" s="1764">
        <v>1812</v>
      </c>
      <c r="BW58" s="1765">
        <v>1505</v>
      </c>
      <c r="BX58" s="1766">
        <v>1259</v>
      </c>
      <c r="BY58" s="1767">
        <v>1498</v>
      </c>
      <c r="BZ58" s="1767">
        <v>1791</v>
      </c>
      <c r="CA58" s="1767">
        <v>999</v>
      </c>
      <c r="CB58" s="1767">
        <v>1135</v>
      </c>
      <c r="CC58" s="1767">
        <v>1094</v>
      </c>
      <c r="CD58" s="1767">
        <v>1954</v>
      </c>
      <c r="CE58" s="1767">
        <v>2103</v>
      </c>
      <c r="CF58" s="1767">
        <v>1514</v>
      </c>
      <c r="CG58" s="1767">
        <v>1650</v>
      </c>
      <c r="CH58" s="1767">
        <v>1669</v>
      </c>
      <c r="CI58" s="1768">
        <v>1507</v>
      </c>
      <c r="CJ58" s="1769">
        <v>1252</v>
      </c>
      <c r="CK58" s="1770">
        <v>1443</v>
      </c>
      <c r="CL58" s="1770">
        <v>1447</v>
      </c>
      <c r="CM58" s="1770">
        <v>1394</v>
      </c>
      <c r="CN58" s="1770">
        <v>1109</v>
      </c>
      <c r="CO58" s="1770">
        <v>986</v>
      </c>
      <c r="CP58" s="1770">
        <v>2241</v>
      </c>
      <c r="CQ58" s="1770">
        <v>2458</v>
      </c>
      <c r="CR58" s="1770">
        <v>1566</v>
      </c>
      <c r="CS58" s="1770">
        <v>1926</v>
      </c>
      <c r="CT58" s="1770">
        <v>1800</v>
      </c>
      <c r="CU58" s="1771">
        <v>1600</v>
      </c>
      <c r="CV58" s="1772">
        <v>1310</v>
      </c>
      <c r="CW58" s="1770">
        <v>1458</v>
      </c>
      <c r="CX58" s="1773">
        <v>1764</v>
      </c>
      <c r="CY58" s="1773">
        <v>1021</v>
      </c>
      <c r="CZ58" s="1773">
        <v>1209</v>
      </c>
      <c r="DA58" s="1773">
        <v>1089</v>
      </c>
      <c r="DB58" s="1773">
        <v>1876</v>
      </c>
      <c r="DC58" s="1773">
        <v>2424</v>
      </c>
      <c r="DD58" s="1774">
        <v>1390</v>
      </c>
      <c r="DE58" s="1774">
        <v>1890</v>
      </c>
      <c r="DF58" s="1774">
        <v>1608.25</v>
      </c>
      <c r="DG58" s="1774">
        <v>1538</v>
      </c>
      <c r="DH58" s="1775"/>
      <c r="DI58" s="1776">
        <v>3198</v>
      </c>
      <c r="DJ58" s="1751">
        <v>2336</v>
      </c>
      <c r="DK58" s="1751">
        <v>4609</v>
      </c>
      <c r="DL58" s="1777">
        <v>3762</v>
      </c>
      <c r="DM58" s="1776">
        <v>4292</v>
      </c>
      <c r="DN58" s="1751">
        <v>2987</v>
      </c>
      <c r="DO58" s="1751">
        <v>4842</v>
      </c>
      <c r="DP58" s="1777">
        <v>4601</v>
      </c>
      <c r="DQ58" s="1778">
        <v>3785</v>
      </c>
      <c r="DR58" s="1493">
        <v>3376.5</v>
      </c>
      <c r="DS58" s="1779">
        <v>4820</v>
      </c>
      <c r="DT58" s="1779">
        <v>4585</v>
      </c>
      <c r="DU58" s="1492">
        <v>3619</v>
      </c>
      <c r="DV58" s="1493">
        <v>2813</v>
      </c>
      <c r="DW58" s="1493">
        <v>4940</v>
      </c>
      <c r="DX58" s="1494">
        <v>4348</v>
      </c>
      <c r="DY58" s="1492">
        <v>3776</v>
      </c>
      <c r="DZ58" s="1493">
        <v>3193</v>
      </c>
      <c r="EA58" s="1493">
        <v>5354</v>
      </c>
      <c r="EB58" s="1494">
        <v>4487</v>
      </c>
      <c r="EC58" s="1493">
        <v>4240</v>
      </c>
      <c r="ED58" s="1493">
        <v>3200</v>
      </c>
      <c r="EE58" s="1493">
        <v>5974</v>
      </c>
      <c r="EF58" s="1493">
        <v>5093</v>
      </c>
      <c r="EG58" s="1780">
        <v>4548</v>
      </c>
      <c r="EH58" s="1780">
        <v>3228</v>
      </c>
      <c r="EI58" s="1780">
        <v>5571</v>
      </c>
      <c r="EJ58" s="1780">
        <v>4826</v>
      </c>
      <c r="EK58" s="1780">
        <v>4142</v>
      </c>
      <c r="EL58" s="1780">
        <v>3489</v>
      </c>
      <c r="EM58" s="1780">
        <v>6625</v>
      </c>
      <c r="EN58" s="1780">
        <v>5326</v>
      </c>
      <c r="EO58" s="1780">
        <v>4532</v>
      </c>
      <c r="EP58" s="1780">
        <v>4120</v>
      </c>
      <c r="EQ58" s="1780">
        <v>6190</v>
      </c>
      <c r="ER58" s="1775"/>
      <c r="ES58" s="1781">
        <v>13905</v>
      </c>
      <c r="ET58" s="1782">
        <v>16722</v>
      </c>
      <c r="EU58" s="1782">
        <v>16566.5</v>
      </c>
      <c r="EV58" s="1782">
        <v>15720</v>
      </c>
      <c r="EW58" s="1782">
        <v>16810</v>
      </c>
      <c r="EX58" s="1782">
        <v>18507</v>
      </c>
      <c r="EY58" s="1782">
        <v>18173</v>
      </c>
      <c r="EZ58" s="1782">
        <v>19222</v>
      </c>
      <c r="FA58" s="1799">
        <v>18577.25</v>
      </c>
      <c r="FB58" s="1775"/>
      <c r="FC58" s="1784">
        <v>11532</v>
      </c>
      <c r="FD58" s="1784">
        <v>13776</v>
      </c>
      <c r="FE58" s="1784">
        <v>13609.5</v>
      </c>
      <c r="FF58" s="1784">
        <v>12954</v>
      </c>
      <c r="FG58" s="1784">
        <v>14049</v>
      </c>
      <c r="FH58" s="1784">
        <v>15190</v>
      </c>
      <c r="FI58" s="1784">
        <v>14997</v>
      </c>
      <c r="FJ58" s="1784">
        <v>15822</v>
      </c>
      <c r="FK58" s="1784">
        <v>15431</v>
      </c>
      <c r="FL58" s="1785">
        <v>14151.166666666666</v>
      </c>
      <c r="FM58" s="1786"/>
      <c r="FN58" s="1787">
        <v>1389</v>
      </c>
      <c r="FO58" s="1787">
        <v>1655</v>
      </c>
      <c r="FP58" s="1787">
        <v>1628</v>
      </c>
      <c r="FQ58" s="1787">
        <v>1582</v>
      </c>
      <c r="FR58" s="1787">
        <v>1726</v>
      </c>
      <c r="FS58" s="1787">
        <v>1776</v>
      </c>
      <c r="FT58" s="1787">
        <v>1650</v>
      </c>
      <c r="FU58" s="1787">
        <v>1926</v>
      </c>
      <c r="FV58" s="1787">
        <v>1890</v>
      </c>
      <c r="FW58" s="1788"/>
      <c r="FX58" s="1789">
        <v>1691.3333333333333</v>
      </c>
      <c r="GA58" s="1790">
        <v>3.7944632005401754E-2</v>
      </c>
      <c r="GB58" s="1791">
        <v>1379.6288750844024</v>
      </c>
      <c r="GD58" s="1792">
        <v>14049</v>
      </c>
      <c r="GE58" s="1793">
        <f t="shared" si="0"/>
        <v>2.6281804913359536E-2</v>
      </c>
      <c r="GF58" s="1794">
        <f t="shared" si="1"/>
        <v>-3.3542295286650758E-2</v>
      </c>
      <c r="GG58" s="1794">
        <f t="shared" si="2"/>
        <v>0.10513087447947655</v>
      </c>
    </row>
    <row r="59" spans="1:226" s="1749" customFormat="1" ht="21.95" customHeight="1">
      <c r="A59" s="1797"/>
      <c r="C59" s="1798" t="s">
        <v>11</v>
      </c>
      <c r="D59" s="1750">
        <v>789</v>
      </c>
      <c r="E59" s="1751">
        <v>633</v>
      </c>
      <c r="F59" s="1751">
        <v>790</v>
      </c>
      <c r="G59" s="1751">
        <v>531</v>
      </c>
      <c r="H59" s="1751">
        <v>677</v>
      </c>
      <c r="I59" s="1751">
        <v>720</v>
      </c>
      <c r="J59" s="1751">
        <v>840</v>
      </c>
      <c r="K59" s="1751">
        <v>638</v>
      </c>
      <c r="L59" s="1751">
        <v>799</v>
      </c>
      <c r="M59" s="1751">
        <v>895</v>
      </c>
      <c r="N59" s="1751">
        <v>815</v>
      </c>
      <c r="O59" s="1752">
        <v>556</v>
      </c>
      <c r="P59" s="1753">
        <v>877</v>
      </c>
      <c r="Q59" s="1754">
        <v>1083</v>
      </c>
      <c r="R59" s="1754">
        <v>783</v>
      </c>
      <c r="S59" s="1754">
        <v>893</v>
      </c>
      <c r="T59" s="1754">
        <v>1008</v>
      </c>
      <c r="U59" s="1754">
        <v>891</v>
      </c>
      <c r="V59" s="1754">
        <v>1034</v>
      </c>
      <c r="W59" s="1754">
        <v>977</v>
      </c>
      <c r="X59" s="1754">
        <v>828</v>
      </c>
      <c r="Y59" s="1754">
        <v>1198</v>
      </c>
      <c r="Z59" s="1754">
        <v>1047</v>
      </c>
      <c r="AA59" s="1755">
        <v>774</v>
      </c>
      <c r="AB59" s="1756">
        <v>1114</v>
      </c>
      <c r="AC59" s="1757">
        <v>722</v>
      </c>
      <c r="AD59" s="1757">
        <v>846</v>
      </c>
      <c r="AE59" s="1757">
        <v>796</v>
      </c>
      <c r="AF59" s="1757">
        <v>856</v>
      </c>
      <c r="AG59" s="1757">
        <v>916</v>
      </c>
      <c r="AH59" s="1757">
        <v>901</v>
      </c>
      <c r="AI59" s="1757">
        <v>883</v>
      </c>
      <c r="AJ59" s="1757">
        <v>875</v>
      </c>
      <c r="AK59" s="1757">
        <v>977</v>
      </c>
      <c r="AL59" s="1757">
        <v>967</v>
      </c>
      <c r="AM59" s="1757">
        <v>772</v>
      </c>
      <c r="AN59" s="1757">
        <v>1396</v>
      </c>
      <c r="AO59" s="1757">
        <v>1205</v>
      </c>
      <c r="AP59" s="1757">
        <v>912</v>
      </c>
      <c r="AQ59" s="1757">
        <v>908</v>
      </c>
      <c r="AR59" s="1757">
        <v>967</v>
      </c>
      <c r="AS59" s="1757">
        <v>882</v>
      </c>
      <c r="AT59" s="1757">
        <v>1056</v>
      </c>
      <c r="AU59" s="1757">
        <v>1101</v>
      </c>
      <c r="AV59" s="1757">
        <v>976</v>
      </c>
      <c r="AW59" s="1757">
        <v>1462</v>
      </c>
      <c r="AX59" s="1757">
        <v>1545</v>
      </c>
      <c r="AY59" s="1758">
        <v>986</v>
      </c>
      <c r="AZ59" s="1795">
        <v>1718</v>
      </c>
      <c r="BA59" s="1493">
        <v>934</v>
      </c>
      <c r="BB59" s="1493">
        <v>1091</v>
      </c>
      <c r="BC59" s="1493">
        <v>1046</v>
      </c>
      <c r="BD59" s="1493">
        <v>1461</v>
      </c>
      <c r="BE59" s="1493">
        <v>1069</v>
      </c>
      <c r="BF59" s="1493">
        <v>1551</v>
      </c>
      <c r="BG59" s="1493">
        <v>1104</v>
      </c>
      <c r="BH59" s="1493">
        <v>1190</v>
      </c>
      <c r="BI59" s="1493">
        <v>1136</v>
      </c>
      <c r="BJ59" s="1493">
        <v>1275</v>
      </c>
      <c r="BK59" s="1796">
        <v>1310</v>
      </c>
      <c r="BL59" s="1762">
        <v>1784</v>
      </c>
      <c r="BM59" s="1763">
        <v>1322</v>
      </c>
      <c r="BN59" s="1763">
        <v>1395</v>
      </c>
      <c r="BO59" s="1763">
        <v>1235</v>
      </c>
      <c r="BP59" s="1763">
        <v>1315</v>
      </c>
      <c r="BQ59" s="1763">
        <v>1332</v>
      </c>
      <c r="BR59" s="1763">
        <v>1518</v>
      </c>
      <c r="BS59" s="1763">
        <v>1259</v>
      </c>
      <c r="BT59" s="1764">
        <v>1472</v>
      </c>
      <c r="BU59" s="1764">
        <v>1367</v>
      </c>
      <c r="BV59" s="1764">
        <v>1601</v>
      </c>
      <c r="BW59" s="1765">
        <v>1254</v>
      </c>
      <c r="BX59" s="1766">
        <v>1879</v>
      </c>
      <c r="BY59" s="1767">
        <v>1503</v>
      </c>
      <c r="BZ59" s="1767">
        <v>1512</v>
      </c>
      <c r="CA59" s="1767">
        <v>1260</v>
      </c>
      <c r="CB59" s="1767">
        <v>1274</v>
      </c>
      <c r="CC59" s="1767">
        <v>1581</v>
      </c>
      <c r="CD59" s="1767">
        <v>1834</v>
      </c>
      <c r="CE59" s="1767">
        <v>1236</v>
      </c>
      <c r="CF59" s="1767">
        <v>1466</v>
      </c>
      <c r="CG59" s="1767">
        <v>1369</v>
      </c>
      <c r="CH59" s="1767">
        <v>1577</v>
      </c>
      <c r="CI59" s="1768">
        <v>2187</v>
      </c>
      <c r="CJ59" s="1769">
        <v>3220</v>
      </c>
      <c r="CK59" s="1770">
        <v>2071</v>
      </c>
      <c r="CL59" s="1770">
        <v>1743</v>
      </c>
      <c r="CM59" s="1770">
        <v>1363</v>
      </c>
      <c r="CN59" s="1770">
        <v>1349</v>
      </c>
      <c r="CO59" s="1770">
        <v>1063</v>
      </c>
      <c r="CP59" s="1770">
        <v>1787</v>
      </c>
      <c r="CQ59" s="1770">
        <v>1326</v>
      </c>
      <c r="CR59" s="1770">
        <v>1425</v>
      </c>
      <c r="CS59" s="1770">
        <v>1500</v>
      </c>
      <c r="CT59" s="1770">
        <v>1769</v>
      </c>
      <c r="CU59" s="1771">
        <v>2090</v>
      </c>
      <c r="CV59" s="1772">
        <v>3295</v>
      </c>
      <c r="CW59" s="1770">
        <v>2310</v>
      </c>
      <c r="CX59" s="1773">
        <v>2105</v>
      </c>
      <c r="CY59" s="1773">
        <v>1992</v>
      </c>
      <c r="CZ59" s="1773">
        <v>1818</v>
      </c>
      <c r="DA59" s="1773">
        <v>1519</v>
      </c>
      <c r="DB59" s="1773">
        <v>2089</v>
      </c>
      <c r="DC59" s="1773">
        <v>1660</v>
      </c>
      <c r="DD59" s="1774">
        <v>1946</v>
      </c>
      <c r="DE59" s="1774">
        <v>1568</v>
      </c>
      <c r="DF59" s="1774">
        <v>1324.5</v>
      </c>
      <c r="DG59" s="1774">
        <v>2065</v>
      </c>
      <c r="DH59" s="1775"/>
      <c r="DI59" s="1776">
        <v>2212</v>
      </c>
      <c r="DJ59" s="1751">
        <v>1928</v>
      </c>
      <c r="DK59" s="1751">
        <v>2277</v>
      </c>
      <c r="DL59" s="1777">
        <v>2266</v>
      </c>
      <c r="DM59" s="1776">
        <v>2743</v>
      </c>
      <c r="DN59" s="1751">
        <v>2792</v>
      </c>
      <c r="DO59" s="1751">
        <v>2839</v>
      </c>
      <c r="DP59" s="1777">
        <v>3019</v>
      </c>
      <c r="DQ59" s="1778">
        <v>2682</v>
      </c>
      <c r="DR59" s="1493">
        <v>2568</v>
      </c>
      <c r="DS59" s="1779">
        <v>2659</v>
      </c>
      <c r="DT59" s="1779">
        <v>2716</v>
      </c>
      <c r="DU59" s="1492">
        <v>3513</v>
      </c>
      <c r="DV59" s="1493">
        <v>2757</v>
      </c>
      <c r="DW59" s="1493">
        <v>3133</v>
      </c>
      <c r="DX59" s="1494">
        <v>3993</v>
      </c>
      <c r="DY59" s="1492">
        <v>3743</v>
      </c>
      <c r="DZ59" s="1493">
        <v>3576</v>
      </c>
      <c r="EA59" s="1493">
        <v>3845</v>
      </c>
      <c r="EB59" s="1494">
        <v>3721</v>
      </c>
      <c r="EC59" s="1493">
        <v>4501</v>
      </c>
      <c r="ED59" s="1493">
        <v>3882</v>
      </c>
      <c r="EE59" s="1493">
        <v>4249</v>
      </c>
      <c r="EF59" s="1493">
        <v>4222</v>
      </c>
      <c r="EG59" s="1780">
        <v>4894</v>
      </c>
      <c r="EH59" s="1780">
        <v>4115</v>
      </c>
      <c r="EI59" s="1780">
        <v>4536</v>
      </c>
      <c r="EJ59" s="1780">
        <v>5133</v>
      </c>
      <c r="EK59" s="1780">
        <v>7034</v>
      </c>
      <c r="EL59" s="1780">
        <v>3775</v>
      </c>
      <c r="EM59" s="1780">
        <v>4613</v>
      </c>
      <c r="EN59" s="1780">
        <v>5359</v>
      </c>
      <c r="EO59" s="1780">
        <v>7710</v>
      </c>
      <c r="EP59" s="1780">
        <v>5378</v>
      </c>
      <c r="EQ59" s="1780">
        <v>5317</v>
      </c>
      <c r="ER59" s="1775"/>
      <c r="ES59" s="1781">
        <v>8683</v>
      </c>
      <c r="ET59" s="1782">
        <v>11393</v>
      </c>
      <c r="EU59" s="1782">
        <v>10625</v>
      </c>
      <c r="EV59" s="1782">
        <v>13396</v>
      </c>
      <c r="EW59" s="1782">
        <v>14885</v>
      </c>
      <c r="EX59" s="1782">
        <v>16854</v>
      </c>
      <c r="EY59" s="1782">
        <v>18678</v>
      </c>
      <c r="EZ59" s="1782">
        <v>20706</v>
      </c>
      <c r="FA59" s="1799">
        <v>23691.5</v>
      </c>
      <c r="FB59" s="1775"/>
      <c r="FC59" s="1784">
        <v>7312</v>
      </c>
      <c r="FD59" s="1784">
        <v>9572</v>
      </c>
      <c r="FE59" s="1784">
        <v>8886</v>
      </c>
      <c r="FF59" s="1784">
        <v>10865</v>
      </c>
      <c r="FG59" s="1784">
        <v>12300</v>
      </c>
      <c r="FH59" s="1784">
        <v>13999</v>
      </c>
      <c r="FI59" s="1784">
        <v>14914</v>
      </c>
      <c r="FJ59" s="1784">
        <v>16847</v>
      </c>
      <c r="FK59" s="1784">
        <v>20302</v>
      </c>
      <c r="FL59" s="1785">
        <v>12777.444444444445</v>
      </c>
      <c r="FM59" s="1786"/>
      <c r="FN59" s="1787">
        <v>895</v>
      </c>
      <c r="FO59" s="1787">
        <v>1198</v>
      </c>
      <c r="FP59" s="1787">
        <v>977</v>
      </c>
      <c r="FQ59" s="1787">
        <v>1462</v>
      </c>
      <c r="FR59" s="1787">
        <v>1136</v>
      </c>
      <c r="FS59" s="1787">
        <v>1367</v>
      </c>
      <c r="FT59" s="1787">
        <v>1369</v>
      </c>
      <c r="FU59" s="1787">
        <v>1500</v>
      </c>
      <c r="FV59" s="1787">
        <v>1568</v>
      </c>
      <c r="FW59" s="1788"/>
      <c r="FX59" s="1789">
        <v>1274.6666666666667</v>
      </c>
      <c r="GA59" s="1790">
        <v>3.3220796758946659E-2</v>
      </c>
      <c r="GB59" s="1791">
        <v>1207.8749493585417</v>
      </c>
      <c r="GD59" s="1792">
        <v>12300</v>
      </c>
      <c r="GE59" s="1793">
        <f t="shared" si="0"/>
        <v>3.3517091125158861E-2</v>
      </c>
      <c r="GF59" s="2068">
        <f t="shared" si="1"/>
        <v>0.14418526031102097</v>
      </c>
      <c r="GG59" s="1794">
        <f t="shared" si="2"/>
        <v>0.59163587504198856</v>
      </c>
    </row>
    <row r="60" spans="1:226" s="1749" customFormat="1" ht="21.95" customHeight="1">
      <c r="A60" s="1797"/>
      <c r="C60" s="1798" t="s">
        <v>51</v>
      </c>
      <c r="D60" s="1750">
        <v>1260</v>
      </c>
      <c r="E60" s="1751">
        <v>1276</v>
      </c>
      <c r="F60" s="1751">
        <v>1273</v>
      </c>
      <c r="G60" s="1751">
        <v>1609</v>
      </c>
      <c r="H60" s="1751">
        <v>1342</v>
      </c>
      <c r="I60" s="1751">
        <v>1217</v>
      </c>
      <c r="J60" s="1751">
        <v>2417</v>
      </c>
      <c r="K60" s="1751">
        <v>1711</v>
      </c>
      <c r="L60" s="1751">
        <v>1389</v>
      </c>
      <c r="M60" s="1751">
        <v>1689</v>
      </c>
      <c r="N60" s="1751">
        <v>1780</v>
      </c>
      <c r="O60" s="1752">
        <v>1105</v>
      </c>
      <c r="P60" s="1753">
        <v>1501</v>
      </c>
      <c r="Q60" s="1754">
        <v>2067</v>
      </c>
      <c r="R60" s="1754">
        <v>1748</v>
      </c>
      <c r="S60" s="1754">
        <v>1878</v>
      </c>
      <c r="T60" s="1754">
        <v>1744</v>
      </c>
      <c r="U60" s="1754">
        <v>1450</v>
      </c>
      <c r="V60" s="1754">
        <v>2185</v>
      </c>
      <c r="W60" s="1754">
        <v>1787</v>
      </c>
      <c r="X60" s="1754">
        <v>1529</v>
      </c>
      <c r="Y60" s="1754">
        <v>1653</v>
      </c>
      <c r="Z60" s="1754">
        <v>1668</v>
      </c>
      <c r="AA60" s="1755">
        <v>1114</v>
      </c>
      <c r="AB60" s="1756">
        <v>1499</v>
      </c>
      <c r="AC60" s="1757">
        <v>1325</v>
      </c>
      <c r="AD60" s="1757">
        <v>1263</v>
      </c>
      <c r="AE60" s="1757">
        <v>1502</v>
      </c>
      <c r="AF60" s="1757">
        <v>1439.5</v>
      </c>
      <c r="AG60" s="1757">
        <v>1377</v>
      </c>
      <c r="AH60" s="1757">
        <v>2221</v>
      </c>
      <c r="AI60" s="1757">
        <v>1438</v>
      </c>
      <c r="AJ60" s="1757">
        <v>1140</v>
      </c>
      <c r="AK60" s="1757">
        <v>1561</v>
      </c>
      <c r="AL60" s="1757">
        <v>1508</v>
      </c>
      <c r="AM60" s="1757">
        <v>1164</v>
      </c>
      <c r="AN60" s="1757">
        <v>1064</v>
      </c>
      <c r="AO60" s="1757">
        <v>994</v>
      </c>
      <c r="AP60" s="1757">
        <v>1080</v>
      </c>
      <c r="AQ60" s="1757">
        <v>1258</v>
      </c>
      <c r="AR60" s="1757">
        <v>1059</v>
      </c>
      <c r="AS60" s="1757">
        <v>1091</v>
      </c>
      <c r="AT60" s="1757">
        <v>2091</v>
      </c>
      <c r="AU60" s="1757">
        <v>1225</v>
      </c>
      <c r="AV60" s="1757">
        <v>975</v>
      </c>
      <c r="AW60" s="1757">
        <v>1230</v>
      </c>
      <c r="AX60" s="1757">
        <v>1152</v>
      </c>
      <c r="AY60" s="1758">
        <v>925</v>
      </c>
      <c r="AZ60" s="1795">
        <v>1025</v>
      </c>
      <c r="BA60" s="1493">
        <v>900</v>
      </c>
      <c r="BB60" s="1493">
        <v>988</v>
      </c>
      <c r="BC60" s="1493">
        <v>1272</v>
      </c>
      <c r="BD60" s="1493">
        <v>1126</v>
      </c>
      <c r="BE60" s="1493">
        <v>1015</v>
      </c>
      <c r="BF60" s="1493">
        <v>2074</v>
      </c>
      <c r="BG60" s="1493">
        <v>1207</v>
      </c>
      <c r="BH60" s="1493">
        <v>944</v>
      </c>
      <c r="BI60" s="1493">
        <v>1417</v>
      </c>
      <c r="BJ60" s="1493">
        <v>1382</v>
      </c>
      <c r="BK60" s="1796">
        <v>934</v>
      </c>
      <c r="BL60" s="1762">
        <v>898</v>
      </c>
      <c r="BM60" s="1763">
        <v>919</v>
      </c>
      <c r="BN60" s="1763">
        <v>1062</v>
      </c>
      <c r="BO60" s="1763">
        <v>1197</v>
      </c>
      <c r="BP60" s="1763">
        <v>1156</v>
      </c>
      <c r="BQ60" s="1763">
        <v>1051</v>
      </c>
      <c r="BR60" s="1763">
        <v>1995</v>
      </c>
      <c r="BS60" s="1763">
        <v>1140</v>
      </c>
      <c r="BT60" s="1764">
        <v>909</v>
      </c>
      <c r="BU60" s="1764">
        <v>1154</v>
      </c>
      <c r="BV60" s="1764">
        <v>1295</v>
      </c>
      <c r="BW60" s="1765">
        <v>1103</v>
      </c>
      <c r="BX60" s="1766">
        <v>1090</v>
      </c>
      <c r="BY60" s="1767">
        <v>977</v>
      </c>
      <c r="BZ60" s="1767">
        <v>1157</v>
      </c>
      <c r="CA60" s="1767">
        <v>1135</v>
      </c>
      <c r="CB60" s="1767">
        <v>1253</v>
      </c>
      <c r="CC60" s="1767">
        <v>1120</v>
      </c>
      <c r="CD60" s="1767">
        <v>2381</v>
      </c>
      <c r="CE60" s="1767">
        <v>1417</v>
      </c>
      <c r="CF60" s="1767">
        <v>1070</v>
      </c>
      <c r="CG60" s="1767">
        <v>1403</v>
      </c>
      <c r="CH60" s="1767">
        <v>1588</v>
      </c>
      <c r="CI60" s="1768">
        <v>935</v>
      </c>
      <c r="CJ60" s="1769">
        <v>1166</v>
      </c>
      <c r="CK60" s="1770">
        <v>1197</v>
      </c>
      <c r="CL60" s="1770">
        <v>1218</v>
      </c>
      <c r="CM60" s="1770">
        <v>1543</v>
      </c>
      <c r="CN60" s="1770">
        <v>1497</v>
      </c>
      <c r="CO60" s="1770">
        <v>1386</v>
      </c>
      <c r="CP60" s="1770">
        <v>2484</v>
      </c>
      <c r="CQ60" s="1770">
        <v>1411</v>
      </c>
      <c r="CR60" s="1770">
        <v>1179</v>
      </c>
      <c r="CS60" s="1770">
        <v>1580</v>
      </c>
      <c r="CT60" s="1770">
        <v>1532</v>
      </c>
      <c r="CU60" s="1771">
        <v>1130</v>
      </c>
      <c r="CV60" s="1772">
        <v>1217</v>
      </c>
      <c r="CW60" s="1770">
        <v>1190</v>
      </c>
      <c r="CX60" s="1773">
        <v>1225</v>
      </c>
      <c r="CY60" s="1773">
        <v>1363</v>
      </c>
      <c r="CZ60" s="1773">
        <v>1425</v>
      </c>
      <c r="DA60" s="1773">
        <v>1441</v>
      </c>
      <c r="DB60" s="1773">
        <v>2802</v>
      </c>
      <c r="DC60" s="1773">
        <v>1381</v>
      </c>
      <c r="DD60" s="1774">
        <v>1092</v>
      </c>
      <c r="DE60" s="1774">
        <v>1519</v>
      </c>
      <c r="DF60" s="1774">
        <v>1488.125</v>
      </c>
      <c r="DG60" s="1774">
        <v>1266</v>
      </c>
      <c r="DH60" s="1775"/>
      <c r="DI60" s="1776">
        <v>3809</v>
      </c>
      <c r="DJ60" s="1751">
        <v>4168</v>
      </c>
      <c r="DK60" s="1751">
        <v>5517</v>
      </c>
      <c r="DL60" s="1777">
        <v>4574</v>
      </c>
      <c r="DM60" s="1776">
        <v>5316</v>
      </c>
      <c r="DN60" s="1751">
        <v>5072</v>
      </c>
      <c r="DO60" s="1751">
        <v>5501</v>
      </c>
      <c r="DP60" s="1777">
        <v>4435</v>
      </c>
      <c r="DQ60" s="1778">
        <v>4087</v>
      </c>
      <c r="DR60" s="1493">
        <v>4318.5</v>
      </c>
      <c r="DS60" s="1779">
        <v>4799</v>
      </c>
      <c r="DT60" s="1779">
        <v>4233</v>
      </c>
      <c r="DU60" s="1492">
        <v>3138</v>
      </c>
      <c r="DV60" s="1493">
        <v>3408</v>
      </c>
      <c r="DW60" s="1493">
        <v>4291</v>
      </c>
      <c r="DX60" s="1494">
        <v>3307</v>
      </c>
      <c r="DY60" s="1492">
        <v>2913</v>
      </c>
      <c r="DZ60" s="1493">
        <v>3413</v>
      </c>
      <c r="EA60" s="1493">
        <v>4225</v>
      </c>
      <c r="EB60" s="1494">
        <v>3733</v>
      </c>
      <c r="EC60" s="1493">
        <v>2879</v>
      </c>
      <c r="ED60" s="1493">
        <v>3404</v>
      </c>
      <c r="EE60" s="1493">
        <v>4044</v>
      </c>
      <c r="EF60" s="1493">
        <v>3552</v>
      </c>
      <c r="EG60" s="1780">
        <v>3224</v>
      </c>
      <c r="EH60" s="1780">
        <v>3508</v>
      </c>
      <c r="EI60" s="1780">
        <v>4868</v>
      </c>
      <c r="EJ60" s="1780">
        <v>3926</v>
      </c>
      <c r="EK60" s="1780">
        <v>3581</v>
      </c>
      <c r="EL60" s="1780">
        <v>4426</v>
      </c>
      <c r="EM60" s="1780">
        <v>5475</v>
      </c>
      <c r="EN60" s="1780">
        <v>4242</v>
      </c>
      <c r="EO60" s="1780">
        <v>3632</v>
      </c>
      <c r="EP60" s="1780">
        <v>4307</v>
      </c>
      <c r="EQ60" s="1780">
        <v>5702</v>
      </c>
      <c r="ER60" s="1775"/>
      <c r="ES60" s="1781">
        <v>18068</v>
      </c>
      <c r="ET60" s="1782">
        <v>20324</v>
      </c>
      <c r="EU60" s="1782">
        <v>17437.5</v>
      </c>
      <c r="EV60" s="1782">
        <v>14144</v>
      </c>
      <c r="EW60" s="1782">
        <v>14284</v>
      </c>
      <c r="EX60" s="1782">
        <v>13879</v>
      </c>
      <c r="EY60" s="1782">
        <v>15526</v>
      </c>
      <c r="EZ60" s="1782">
        <v>17323</v>
      </c>
      <c r="FA60" s="1799">
        <v>17409.125</v>
      </c>
      <c r="FB60" s="1775"/>
      <c r="FC60" s="1784">
        <v>15183</v>
      </c>
      <c r="FD60" s="1784">
        <v>17542</v>
      </c>
      <c r="FE60" s="1784">
        <v>14765.5</v>
      </c>
      <c r="FF60" s="1784">
        <v>12067</v>
      </c>
      <c r="FG60" s="1784">
        <v>11968</v>
      </c>
      <c r="FH60" s="1784">
        <v>11481</v>
      </c>
      <c r="FI60" s="1784">
        <v>13003</v>
      </c>
      <c r="FJ60" s="1784">
        <v>14661</v>
      </c>
      <c r="FK60" s="1784">
        <v>14655</v>
      </c>
      <c r="FL60" s="1785">
        <v>13925.055555555555</v>
      </c>
      <c r="FM60" s="1786"/>
      <c r="FN60" s="1787">
        <v>1689</v>
      </c>
      <c r="FO60" s="1787">
        <v>1653</v>
      </c>
      <c r="FP60" s="1787">
        <v>1561</v>
      </c>
      <c r="FQ60" s="1787">
        <v>1230</v>
      </c>
      <c r="FR60" s="1787">
        <v>1417</v>
      </c>
      <c r="FS60" s="1787">
        <v>1154</v>
      </c>
      <c r="FT60" s="1787">
        <v>1403</v>
      </c>
      <c r="FU60" s="1787">
        <v>1580</v>
      </c>
      <c r="FV60" s="1787">
        <v>1519</v>
      </c>
      <c r="FW60" s="1788"/>
      <c r="FX60" s="1789">
        <v>1467.3333333333333</v>
      </c>
      <c r="GA60" s="1790">
        <v>3.2324105334233626E-2</v>
      </c>
      <c r="GB60" s="1791">
        <v>1175.2721458474005</v>
      </c>
      <c r="GD60" s="1792">
        <v>11968</v>
      </c>
      <c r="GE60" s="1793">
        <f t="shared" si="0"/>
        <v>2.4629222676245965E-2</v>
      </c>
      <c r="GF60" s="1794">
        <f t="shared" si="1"/>
        <v>4.9717139063671922E-3</v>
      </c>
      <c r="GG60" s="1794">
        <f t="shared" si="2"/>
        <v>0.21878500420050395</v>
      </c>
    </row>
    <row r="61" spans="1:226" s="1514" customFormat="1" ht="21.95" customHeight="1">
      <c r="A61" s="1456"/>
      <c r="B61" s="1420"/>
      <c r="C61" s="1919" t="s">
        <v>22</v>
      </c>
      <c r="D61" s="1458">
        <v>543</v>
      </c>
      <c r="E61" s="1459">
        <v>685</v>
      </c>
      <c r="F61" s="1459">
        <v>788</v>
      </c>
      <c r="G61" s="1459">
        <v>824</v>
      </c>
      <c r="H61" s="1459">
        <v>704</v>
      </c>
      <c r="I61" s="1459">
        <v>744</v>
      </c>
      <c r="J61" s="1459">
        <v>1339</v>
      </c>
      <c r="K61" s="1459">
        <v>1363</v>
      </c>
      <c r="L61" s="1459">
        <v>964</v>
      </c>
      <c r="M61" s="1459">
        <v>1261</v>
      </c>
      <c r="N61" s="1459">
        <v>1037</v>
      </c>
      <c r="O61" s="1460">
        <v>669</v>
      </c>
      <c r="P61" s="1461">
        <v>824</v>
      </c>
      <c r="Q61" s="1462">
        <v>1149</v>
      </c>
      <c r="R61" s="1462">
        <v>823</v>
      </c>
      <c r="S61" s="1462">
        <v>1148</v>
      </c>
      <c r="T61" s="1462">
        <v>934</v>
      </c>
      <c r="U61" s="1462">
        <v>975</v>
      </c>
      <c r="V61" s="1462">
        <v>1638</v>
      </c>
      <c r="W61" s="1462">
        <v>1653</v>
      </c>
      <c r="X61" s="1462">
        <v>1093</v>
      </c>
      <c r="Y61" s="1462">
        <v>1377</v>
      </c>
      <c r="Z61" s="1462">
        <v>1200</v>
      </c>
      <c r="AA61" s="1463">
        <v>673</v>
      </c>
      <c r="AB61" s="1464">
        <v>983</v>
      </c>
      <c r="AC61" s="1465">
        <v>1015</v>
      </c>
      <c r="AD61" s="1465">
        <v>796</v>
      </c>
      <c r="AE61" s="1465">
        <v>1016</v>
      </c>
      <c r="AF61" s="1465">
        <v>965</v>
      </c>
      <c r="AG61" s="1465">
        <v>914</v>
      </c>
      <c r="AH61" s="1465">
        <v>1694</v>
      </c>
      <c r="AI61" s="1465">
        <v>1736</v>
      </c>
      <c r="AJ61" s="1465">
        <v>1131</v>
      </c>
      <c r="AK61" s="1465">
        <v>1386</v>
      </c>
      <c r="AL61" s="1465">
        <v>1175</v>
      </c>
      <c r="AM61" s="1465">
        <v>749</v>
      </c>
      <c r="AN61" s="1466">
        <v>742</v>
      </c>
      <c r="AO61" s="1466">
        <v>833</v>
      </c>
      <c r="AP61" s="1466">
        <v>1023</v>
      </c>
      <c r="AQ61" s="1466">
        <v>740</v>
      </c>
      <c r="AR61" s="1466">
        <v>1128</v>
      </c>
      <c r="AS61" s="1466">
        <v>840</v>
      </c>
      <c r="AT61" s="1466">
        <v>1883</v>
      </c>
      <c r="AU61" s="1466">
        <v>1664</v>
      </c>
      <c r="AV61" s="1466">
        <v>843</v>
      </c>
      <c r="AW61" s="1466">
        <v>1482</v>
      </c>
      <c r="AX61" s="1466">
        <v>1372</v>
      </c>
      <c r="AY61" s="1467">
        <v>727</v>
      </c>
      <c r="AZ61" s="1468">
        <v>759</v>
      </c>
      <c r="BA61" s="1469">
        <v>756</v>
      </c>
      <c r="BB61" s="1469">
        <v>935</v>
      </c>
      <c r="BC61" s="1469">
        <v>872</v>
      </c>
      <c r="BD61" s="1469">
        <v>1262</v>
      </c>
      <c r="BE61" s="1469">
        <v>730</v>
      </c>
      <c r="BF61" s="1469">
        <v>1595</v>
      </c>
      <c r="BG61" s="1469">
        <v>1453</v>
      </c>
      <c r="BH61" s="1469">
        <v>992</v>
      </c>
      <c r="BI61" s="1469">
        <v>1427</v>
      </c>
      <c r="BJ61" s="1469">
        <v>1289</v>
      </c>
      <c r="BK61" s="1470">
        <v>680</v>
      </c>
      <c r="BL61" s="1471">
        <v>673</v>
      </c>
      <c r="BM61" s="1472">
        <v>845</v>
      </c>
      <c r="BN61" s="1472">
        <v>756</v>
      </c>
      <c r="BO61" s="1472">
        <v>782</v>
      </c>
      <c r="BP61" s="1472">
        <v>829</v>
      </c>
      <c r="BQ61" s="1472">
        <v>701</v>
      </c>
      <c r="BR61" s="1472">
        <v>1552</v>
      </c>
      <c r="BS61" s="1472">
        <v>1404</v>
      </c>
      <c r="BT61" s="1473">
        <v>1214</v>
      </c>
      <c r="BU61" s="1473">
        <v>1410</v>
      </c>
      <c r="BV61" s="1473">
        <v>1180</v>
      </c>
      <c r="BW61" s="1580">
        <v>745</v>
      </c>
      <c r="BX61" s="1581">
        <v>880</v>
      </c>
      <c r="BY61" s="1476">
        <v>808</v>
      </c>
      <c r="BZ61" s="1476">
        <v>969</v>
      </c>
      <c r="CA61" s="1476">
        <v>844</v>
      </c>
      <c r="CB61" s="1476">
        <v>1026</v>
      </c>
      <c r="CC61" s="1476">
        <v>860</v>
      </c>
      <c r="CD61" s="1476">
        <v>1550</v>
      </c>
      <c r="CE61" s="1476">
        <v>1310</v>
      </c>
      <c r="CF61" s="1476">
        <v>1292</v>
      </c>
      <c r="CG61" s="1476">
        <v>1197</v>
      </c>
      <c r="CH61" s="1476">
        <v>1162</v>
      </c>
      <c r="CI61" s="1477">
        <v>751</v>
      </c>
      <c r="CJ61" s="1478">
        <v>877</v>
      </c>
      <c r="CK61" s="1479">
        <v>898</v>
      </c>
      <c r="CL61" s="1479">
        <v>932</v>
      </c>
      <c r="CM61" s="1479">
        <v>964</v>
      </c>
      <c r="CN61" s="1479">
        <v>964</v>
      </c>
      <c r="CO61" s="1479">
        <v>934</v>
      </c>
      <c r="CP61" s="1479">
        <v>1664</v>
      </c>
      <c r="CQ61" s="1479">
        <v>1228</v>
      </c>
      <c r="CR61" s="1479">
        <v>1269</v>
      </c>
      <c r="CS61" s="1479">
        <v>1389</v>
      </c>
      <c r="CT61" s="1479">
        <v>1581</v>
      </c>
      <c r="CU61" s="1480">
        <v>983</v>
      </c>
      <c r="CV61" s="1603">
        <v>1065</v>
      </c>
      <c r="CW61" s="1479">
        <v>1008</v>
      </c>
      <c r="CX61" s="1604">
        <v>802</v>
      </c>
      <c r="CY61" s="1604">
        <v>921</v>
      </c>
      <c r="CZ61" s="1604">
        <v>958</v>
      </c>
      <c r="DA61" s="1604">
        <v>965</v>
      </c>
      <c r="DB61" s="1604">
        <v>1548</v>
      </c>
      <c r="DC61" s="1604">
        <v>1233</v>
      </c>
      <c r="DD61" s="1635">
        <v>1512</v>
      </c>
      <c r="DE61" s="1635">
        <v>1510</v>
      </c>
      <c r="DF61" s="1635">
        <v>1249.5</v>
      </c>
      <c r="DG61" s="1635">
        <v>856</v>
      </c>
      <c r="DH61" s="1337"/>
      <c r="DI61" s="1483">
        <v>2016</v>
      </c>
      <c r="DJ61" s="1484">
        <v>2272</v>
      </c>
      <c r="DK61" s="1484">
        <v>3666</v>
      </c>
      <c r="DL61" s="1485">
        <v>2967</v>
      </c>
      <c r="DM61" s="1486">
        <v>2796</v>
      </c>
      <c r="DN61" s="1487">
        <v>3057</v>
      </c>
      <c r="DO61" s="1487">
        <v>4384</v>
      </c>
      <c r="DP61" s="1488">
        <v>3250</v>
      </c>
      <c r="DQ61" s="1489">
        <v>2794</v>
      </c>
      <c r="DR61" s="1490">
        <v>2895</v>
      </c>
      <c r="DS61" s="1491">
        <v>4561</v>
      </c>
      <c r="DT61" s="1491">
        <v>3310</v>
      </c>
      <c r="DU61" s="1492">
        <v>2598</v>
      </c>
      <c r="DV61" s="1493">
        <v>2708</v>
      </c>
      <c r="DW61" s="1493">
        <v>4390</v>
      </c>
      <c r="DX61" s="1494">
        <v>3581</v>
      </c>
      <c r="DY61" s="1495">
        <v>2450</v>
      </c>
      <c r="DZ61" s="1496">
        <v>2864</v>
      </c>
      <c r="EA61" s="1496">
        <v>4040</v>
      </c>
      <c r="EB61" s="1497">
        <v>3396</v>
      </c>
      <c r="EC61" s="1493">
        <v>2274</v>
      </c>
      <c r="ED61" s="1493">
        <v>2312</v>
      </c>
      <c r="EE61" s="1493">
        <v>4170</v>
      </c>
      <c r="EF61" s="1493">
        <v>3335</v>
      </c>
      <c r="EG61" s="1498">
        <v>2657</v>
      </c>
      <c r="EH61" s="1498">
        <v>2730</v>
      </c>
      <c r="EI61" s="1498">
        <v>4152</v>
      </c>
      <c r="EJ61" s="1498">
        <v>3110</v>
      </c>
      <c r="EK61" s="1499">
        <v>2707</v>
      </c>
      <c r="EL61" s="1499">
        <v>2862</v>
      </c>
      <c r="EM61" s="1499">
        <v>4281</v>
      </c>
      <c r="EN61" s="1499">
        <v>3953</v>
      </c>
      <c r="EO61" s="1500">
        <v>2875</v>
      </c>
      <c r="EP61" s="1500">
        <v>3389</v>
      </c>
      <c r="EQ61" s="1500">
        <v>4291</v>
      </c>
      <c r="ER61" s="1337"/>
      <c r="ES61" s="1501">
        <v>10921</v>
      </c>
      <c r="ET61" s="1502">
        <v>13487</v>
      </c>
      <c r="EU61" s="1502">
        <v>13560</v>
      </c>
      <c r="EV61" s="1502">
        <v>13277</v>
      </c>
      <c r="EW61" s="1502">
        <v>12750</v>
      </c>
      <c r="EX61" s="1502">
        <v>12091</v>
      </c>
      <c r="EY61" s="1502">
        <v>12649</v>
      </c>
      <c r="EZ61" s="1502">
        <v>13683</v>
      </c>
      <c r="FA61" s="1503">
        <v>13627.5</v>
      </c>
      <c r="FB61" s="1337"/>
      <c r="FC61" s="1504">
        <v>9215</v>
      </c>
      <c r="FD61" s="1504">
        <v>11614</v>
      </c>
      <c r="FE61" s="1504">
        <v>11636</v>
      </c>
      <c r="FF61" s="1504">
        <v>11178</v>
      </c>
      <c r="FG61" s="1504">
        <v>10781</v>
      </c>
      <c r="FH61" s="1504">
        <v>10166</v>
      </c>
      <c r="FI61" s="1504">
        <v>10736</v>
      </c>
      <c r="FJ61" s="1504">
        <v>11119</v>
      </c>
      <c r="FK61" s="1504">
        <v>11522</v>
      </c>
      <c r="FL61" s="1505">
        <v>10885.222222222223</v>
      </c>
      <c r="FM61" s="1406"/>
      <c r="FN61" s="1506">
        <v>1261</v>
      </c>
      <c r="FO61" s="1506">
        <v>1377</v>
      </c>
      <c r="FP61" s="1506">
        <v>1386</v>
      </c>
      <c r="FQ61" s="1506">
        <v>1482</v>
      </c>
      <c r="FR61" s="1506">
        <v>1427</v>
      </c>
      <c r="FS61" s="1506">
        <v>1410</v>
      </c>
      <c r="FT61" s="1506">
        <v>1197</v>
      </c>
      <c r="FU61" s="1506">
        <v>1389</v>
      </c>
      <c r="FV61" s="1506">
        <v>1510</v>
      </c>
      <c r="FW61" s="1507"/>
      <c r="FX61" s="1508">
        <v>1382.1111111111111</v>
      </c>
      <c r="FY61" s="1420"/>
      <c r="FZ61" s="1456"/>
      <c r="GA61" s="1343">
        <v>2.9118163403106009E-2</v>
      </c>
      <c r="GB61" s="1401">
        <v>1058.7073031735315</v>
      </c>
      <c r="GC61" s="1420"/>
      <c r="GD61" s="1636">
        <v>10781</v>
      </c>
      <c r="GE61" s="1637">
        <f t="shared" si="0"/>
        <v>1.927924189300392E-2</v>
      </c>
      <c r="GF61" s="1724">
        <f t="shared" si="1"/>
        <v>-4.0561280420959855E-3</v>
      </c>
      <c r="GG61" s="1725">
        <f t="shared" si="2"/>
        <v>6.8823529411764728E-2</v>
      </c>
      <c r="GH61" s="1420"/>
      <c r="GI61" s="1420"/>
      <c r="GJ61" s="1420"/>
      <c r="GK61" s="1420"/>
      <c r="GL61" s="1420"/>
      <c r="GM61" s="1420"/>
      <c r="GN61" s="1420"/>
      <c r="GO61" s="1420"/>
      <c r="GP61" s="1420"/>
      <c r="GQ61" s="1420"/>
      <c r="GR61" s="1420"/>
      <c r="GS61" s="1420"/>
      <c r="GT61" s="1420"/>
      <c r="GU61" s="1420"/>
      <c r="GV61" s="1420"/>
      <c r="GW61" s="1420"/>
      <c r="GX61" s="1420"/>
      <c r="GY61" s="1420"/>
      <c r="GZ61" s="1420"/>
      <c r="HA61" s="1420"/>
      <c r="HB61" s="1420"/>
      <c r="HC61" s="1420"/>
      <c r="HD61" s="1420"/>
      <c r="HE61" s="1420"/>
      <c r="HF61" s="1420"/>
      <c r="HG61" s="1420"/>
      <c r="HH61" s="1420"/>
      <c r="HI61" s="1420"/>
      <c r="HJ61" s="1420"/>
      <c r="HK61" s="1420"/>
      <c r="HL61" s="1420"/>
      <c r="HM61" s="1420"/>
      <c r="HN61" s="1420"/>
      <c r="HO61" s="1420"/>
      <c r="HP61" s="1420"/>
      <c r="HQ61" s="1420"/>
      <c r="HR61" s="1420"/>
    </row>
    <row r="62" spans="1:226" s="1749" customFormat="1" ht="21.95" customHeight="1">
      <c r="A62" s="1797"/>
      <c r="C62" s="1798" t="s">
        <v>12</v>
      </c>
      <c r="D62" s="1750">
        <v>597</v>
      </c>
      <c r="E62" s="1751">
        <v>619</v>
      </c>
      <c r="F62" s="1751">
        <v>664</v>
      </c>
      <c r="G62" s="1751">
        <v>603</v>
      </c>
      <c r="H62" s="1751">
        <v>624</v>
      </c>
      <c r="I62" s="1751">
        <v>757</v>
      </c>
      <c r="J62" s="1751">
        <v>855</v>
      </c>
      <c r="K62" s="1751">
        <v>821</v>
      </c>
      <c r="L62" s="1751">
        <v>861</v>
      </c>
      <c r="M62" s="1751">
        <v>909</v>
      </c>
      <c r="N62" s="1751">
        <v>950</v>
      </c>
      <c r="O62" s="1752">
        <v>519</v>
      </c>
      <c r="P62" s="1753">
        <v>656</v>
      </c>
      <c r="Q62" s="1754">
        <v>1028</v>
      </c>
      <c r="R62" s="1754">
        <v>728</v>
      </c>
      <c r="S62" s="1754">
        <v>856</v>
      </c>
      <c r="T62" s="1754">
        <v>835</v>
      </c>
      <c r="U62" s="1754">
        <v>752</v>
      </c>
      <c r="V62" s="1754">
        <v>845</v>
      </c>
      <c r="W62" s="1754">
        <v>925</v>
      </c>
      <c r="X62" s="1754">
        <v>919</v>
      </c>
      <c r="Y62" s="1754">
        <v>813</v>
      </c>
      <c r="Z62" s="1754">
        <v>935</v>
      </c>
      <c r="AA62" s="1755">
        <v>759</v>
      </c>
      <c r="AB62" s="1756">
        <v>1199</v>
      </c>
      <c r="AC62" s="1757">
        <v>857</v>
      </c>
      <c r="AD62" s="1757">
        <v>1043</v>
      </c>
      <c r="AE62" s="1757">
        <v>841</v>
      </c>
      <c r="AF62" s="1757">
        <v>873</v>
      </c>
      <c r="AG62" s="1757">
        <v>905</v>
      </c>
      <c r="AH62" s="1757">
        <v>964</v>
      </c>
      <c r="AI62" s="1757">
        <v>761</v>
      </c>
      <c r="AJ62" s="1757">
        <v>873</v>
      </c>
      <c r="AK62" s="1757">
        <v>845</v>
      </c>
      <c r="AL62" s="1757">
        <v>869</v>
      </c>
      <c r="AM62" s="1757">
        <v>782</v>
      </c>
      <c r="AN62" s="1757">
        <v>924</v>
      </c>
      <c r="AO62" s="1757">
        <v>1186</v>
      </c>
      <c r="AP62" s="1757">
        <v>910</v>
      </c>
      <c r="AQ62" s="1757">
        <v>828</v>
      </c>
      <c r="AR62" s="1757">
        <v>935</v>
      </c>
      <c r="AS62" s="1757">
        <v>820</v>
      </c>
      <c r="AT62" s="1757">
        <v>779</v>
      </c>
      <c r="AU62" s="1757">
        <v>919</v>
      </c>
      <c r="AV62" s="1757">
        <v>728</v>
      </c>
      <c r="AW62" s="1757">
        <v>943</v>
      </c>
      <c r="AX62" s="1757">
        <v>971</v>
      </c>
      <c r="AY62" s="1758">
        <v>681</v>
      </c>
      <c r="AZ62" s="1795">
        <v>724</v>
      </c>
      <c r="BA62" s="1493">
        <v>842</v>
      </c>
      <c r="BB62" s="1493">
        <v>1005</v>
      </c>
      <c r="BC62" s="1493">
        <v>954</v>
      </c>
      <c r="BD62" s="1493">
        <v>999</v>
      </c>
      <c r="BE62" s="1493">
        <v>933</v>
      </c>
      <c r="BF62" s="1493">
        <v>1055</v>
      </c>
      <c r="BG62" s="1493">
        <v>987</v>
      </c>
      <c r="BH62" s="1493">
        <v>933</v>
      </c>
      <c r="BI62" s="1493">
        <v>1124</v>
      </c>
      <c r="BJ62" s="1493">
        <v>1562</v>
      </c>
      <c r="BK62" s="1796">
        <v>831</v>
      </c>
      <c r="BL62" s="1762">
        <v>932</v>
      </c>
      <c r="BM62" s="1763">
        <v>818</v>
      </c>
      <c r="BN62" s="1763">
        <v>1172</v>
      </c>
      <c r="BO62" s="1763">
        <v>1112</v>
      </c>
      <c r="BP62" s="1763">
        <v>1238</v>
      </c>
      <c r="BQ62" s="1763">
        <v>1179</v>
      </c>
      <c r="BR62" s="1763">
        <v>1336</v>
      </c>
      <c r="BS62" s="1763">
        <v>1297</v>
      </c>
      <c r="BT62" s="1764">
        <v>1381</v>
      </c>
      <c r="BU62" s="1764">
        <v>1530</v>
      </c>
      <c r="BV62" s="1764">
        <v>1372</v>
      </c>
      <c r="BW62" s="1765">
        <v>931</v>
      </c>
      <c r="BX62" s="1766">
        <v>1248</v>
      </c>
      <c r="BY62" s="1767">
        <v>1342</v>
      </c>
      <c r="BZ62" s="1767">
        <v>1370</v>
      </c>
      <c r="CA62" s="1767">
        <v>1459</v>
      </c>
      <c r="CB62" s="1767">
        <v>1709</v>
      </c>
      <c r="CC62" s="1767">
        <v>1759</v>
      </c>
      <c r="CD62" s="1767">
        <v>1941</v>
      </c>
      <c r="CE62" s="1767">
        <v>1512</v>
      </c>
      <c r="CF62" s="1767">
        <v>1510</v>
      </c>
      <c r="CG62" s="1767">
        <v>1280</v>
      </c>
      <c r="CH62" s="1767">
        <v>1258</v>
      </c>
      <c r="CI62" s="1768">
        <v>1183</v>
      </c>
      <c r="CJ62" s="1769">
        <v>1359</v>
      </c>
      <c r="CK62" s="1770">
        <v>2651</v>
      </c>
      <c r="CL62" s="1770">
        <v>1597</v>
      </c>
      <c r="CM62" s="1770">
        <v>1563</v>
      </c>
      <c r="CN62" s="1770">
        <v>1626</v>
      </c>
      <c r="CO62" s="1770">
        <v>1960</v>
      </c>
      <c r="CP62" s="1770">
        <v>1511</v>
      </c>
      <c r="CQ62" s="1770">
        <v>1434</v>
      </c>
      <c r="CR62" s="1770">
        <v>1571</v>
      </c>
      <c r="CS62" s="1770">
        <v>1512</v>
      </c>
      <c r="CT62" s="1770">
        <v>1614</v>
      </c>
      <c r="CU62" s="1771">
        <v>1304</v>
      </c>
      <c r="CV62" s="1772">
        <v>1201</v>
      </c>
      <c r="CW62" s="1770">
        <v>1299</v>
      </c>
      <c r="CX62" s="1773">
        <v>1352</v>
      </c>
      <c r="CY62" s="1773">
        <v>1279</v>
      </c>
      <c r="CZ62" s="1773">
        <v>1332</v>
      </c>
      <c r="DA62" s="1773">
        <v>1003</v>
      </c>
      <c r="DB62" s="1773">
        <v>1305</v>
      </c>
      <c r="DC62" s="1773">
        <v>1008</v>
      </c>
      <c r="DD62" s="1774">
        <v>1166</v>
      </c>
      <c r="DE62" s="1774">
        <v>1289</v>
      </c>
      <c r="DF62" s="1774">
        <v>1191.375</v>
      </c>
      <c r="DG62" s="1774">
        <v>1000</v>
      </c>
      <c r="DH62" s="1775"/>
      <c r="DI62" s="1776">
        <v>1880</v>
      </c>
      <c r="DJ62" s="1751">
        <v>1984</v>
      </c>
      <c r="DK62" s="1751">
        <v>2537</v>
      </c>
      <c r="DL62" s="1777">
        <v>2378</v>
      </c>
      <c r="DM62" s="1776">
        <v>2412</v>
      </c>
      <c r="DN62" s="1751">
        <v>2443</v>
      </c>
      <c r="DO62" s="1751">
        <v>2689</v>
      </c>
      <c r="DP62" s="1777">
        <v>2507</v>
      </c>
      <c r="DQ62" s="1778">
        <v>3099</v>
      </c>
      <c r="DR62" s="1493">
        <v>2619</v>
      </c>
      <c r="DS62" s="1779">
        <v>2598</v>
      </c>
      <c r="DT62" s="1779">
        <v>2496</v>
      </c>
      <c r="DU62" s="1492">
        <v>3020</v>
      </c>
      <c r="DV62" s="1493">
        <v>2583</v>
      </c>
      <c r="DW62" s="1493">
        <v>2426</v>
      </c>
      <c r="DX62" s="1494">
        <v>2595</v>
      </c>
      <c r="DY62" s="1492">
        <v>2571</v>
      </c>
      <c r="DZ62" s="1493">
        <v>2886</v>
      </c>
      <c r="EA62" s="1493">
        <v>2975</v>
      </c>
      <c r="EB62" s="1494">
        <v>3517</v>
      </c>
      <c r="EC62" s="1493">
        <v>2922</v>
      </c>
      <c r="ED62" s="1493">
        <v>3529</v>
      </c>
      <c r="EE62" s="1493">
        <v>4014</v>
      </c>
      <c r="EF62" s="1493">
        <v>3833</v>
      </c>
      <c r="EG62" s="1780">
        <v>3960</v>
      </c>
      <c r="EH62" s="1780">
        <v>4927</v>
      </c>
      <c r="EI62" s="1780">
        <v>4963</v>
      </c>
      <c r="EJ62" s="1780">
        <v>3721</v>
      </c>
      <c r="EK62" s="1780">
        <v>5607</v>
      </c>
      <c r="EL62" s="1780">
        <v>5149</v>
      </c>
      <c r="EM62" s="1780">
        <v>4457</v>
      </c>
      <c r="EN62" s="1780">
        <v>4430</v>
      </c>
      <c r="EO62" s="1780">
        <v>3852</v>
      </c>
      <c r="EP62" s="1780">
        <v>3900</v>
      </c>
      <c r="EQ62" s="1780">
        <v>3602</v>
      </c>
      <c r="ER62" s="1775"/>
      <c r="ES62" s="1781">
        <v>8779</v>
      </c>
      <c r="ET62" s="1782">
        <v>10051</v>
      </c>
      <c r="EU62" s="1782">
        <v>10812</v>
      </c>
      <c r="EV62" s="1782">
        <v>10624</v>
      </c>
      <c r="EW62" s="1782">
        <v>11949</v>
      </c>
      <c r="EX62" s="1782">
        <v>14298</v>
      </c>
      <c r="EY62" s="1782">
        <v>17571</v>
      </c>
      <c r="EZ62" s="1782">
        <v>19702</v>
      </c>
      <c r="FA62" s="1799">
        <v>14425.375</v>
      </c>
      <c r="FB62" s="1775"/>
      <c r="FC62" s="1784">
        <v>7310</v>
      </c>
      <c r="FD62" s="1784">
        <v>8357</v>
      </c>
      <c r="FE62" s="1784">
        <v>9161</v>
      </c>
      <c r="FF62" s="1784">
        <v>8972</v>
      </c>
      <c r="FG62" s="1784">
        <v>9556</v>
      </c>
      <c r="FH62" s="1784">
        <v>11995</v>
      </c>
      <c r="FI62" s="1784">
        <v>15130</v>
      </c>
      <c r="FJ62" s="1784">
        <v>16784</v>
      </c>
      <c r="FK62" s="1784">
        <v>12234</v>
      </c>
      <c r="FL62" s="1785">
        <v>11055.444444444445</v>
      </c>
      <c r="FM62" s="1786"/>
      <c r="FN62" s="1787">
        <v>909</v>
      </c>
      <c r="FO62" s="1787">
        <v>813</v>
      </c>
      <c r="FP62" s="1787">
        <v>845</v>
      </c>
      <c r="FQ62" s="1787">
        <v>943</v>
      </c>
      <c r="FR62" s="1787">
        <v>1124</v>
      </c>
      <c r="FS62" s="1787">
        <v>1530</v>
      </c>
      <c r="FT62" s="1787">
        <v>1280</v>
      </c>
      <c r="FU62" s="1787">
        <v>1512</v>
      </c>
      <c r="FV62" s="1787">
        <v>1289</v>
      </c>
      <c r="FW62" s="1788"/>
      <c r="FX62" s="1789">
        <v>1138.3333333333333</v>
      </c>
      <c r="GA62" s="1790">
        <v>2.5809588116137743E-2</v>
      </c>
      <c r="GB62" s="1791">
        <v>938.41081431465216</v>
      </c>
      <c r="GD62" s="1792">
        <v>9556</v>
      </c>
      <c r="GE62" s="1793">
        <f t="shared" si="0"/>
        <v>2.0408020108038261E-2</v>
      </c>
      <c r="GF62" s="1794">
        <f t="shared" si="1"/>
        <v>-0.26782179474165058</v>
      </c>
      <c r="GG62" s="1794">
        <f t="shared" si="2"/>
        <v>0.20724537618210737</v>
      </c>
    </row>
    <row r="63" spans="1:226" s="1749" customFormat="1" ht="21.95" customHeight="1">
      <c r="A63" s="1797"/>
      <c r="C63" s="1798" t="s">
        <v>13</v>
      </c>
      <c r="D63" s="1750">
        <v>802</v>
      </c>
      <c r="E63" s="1751">
        <v>792</v>
      </c>
      <c r="F63" s="1751">
        <v>587</v>
      </c>
      <c r="G63" s="1751">
        <v>506</v>
      </c>
      <c r="H63" s="1751">
        <v>581</v>
      </c>
      <c r="I63" s="1751">
        <v>629</v>
      </c>
      <c r="J63" s="1751">
        <v>849</v>
      </c>
      <c r="K63" s="1751">
        <v>779</v>
      </c>
      <c r="L63" s="1751">
        <v>784</v>
      </c>
      <c r="M63" s="1751">
        <v>779</v>
      </c>
      <c r="N63" s="1751">
        <v>668</v>
      </c>
      <c r="O63" s="1752">
        <v>701</v>
      </c>
      <c r="P63" s="1753">
        <v>1001</v>
      </c>
      <c r="Q63" s="1754">
        <v>1416</v>
      </c>
      <c r="R63" s="1754">
        <v>639</v>
      </c>
      <c r="S63" s="1754">
        <v>628</v>
      </c>
      <c r="T63" s="1754">
        <v>690</v>
      </c>
      <c r="U63" s="1754">
        <v>720</v>
      </c>
      <c r="V63" s="1754">
        <v>888</v>
      </c>
      <c r="W63" s="1754">
        <v>967</v>
      </c>
      <c r="X63" s="1754">
        <v>909</v>
      </c>
      <c r="Y63" s="1754">
        <v>1253</v>
      </c>
      <c r="Z63" s="1754">
        <v>761</v>
      </c>
      <c r="AA63" s="1755">
        <v>760</v>
      </c>
      <c r="AB63" s="1756">
        <v>1134</v>
      </c>
      <c r="AC63" s="1757">
        <v>933</v>
      </c>
      <c r="AD63" s="1757">
        <v>642</v>
      </c>
      <c r="AE63" s="1757">
        <v>704</v>
      </c>
      <c r="AF63" s="1757">
        <v>710.5</v>
      </c>
      <c r="AG63" s="1757">
        <v>717</v>
      </c>
      <c r="AH63" s="1757">
        <v>970</v>
      </c>
      <c r="AI63" s="1757">
        <v>720</v>
      </c>
      <c r="AJ63" s="1757">
        <v>889</v>
      </c>
      <c r="AK63" s="1757">
        <v>728</v>
      </c>
      <c r="AL63" s="1757">
        <v>715</v>
      </c>
      <c r="AM63" s="1757">
        <v>609</v>
      </c>
      <c r="AN63" s="1757">
        <v>929</v>
      </c>
      <c r="AO63" s="1757">
        <v>1114</v>
      </c>
      <c r="AP63" s="1757">
        <v>507</v>
      </c>
      <c r="AQ63" s="1757">
        <v>594</v>
      </c>
      <c r="AR63" s="1757">
        <v>755</v>
      </c>
      <c r="AS63" s="1757">
        <v>691</v>
      </c>
      <c r="AT63" s="1757">
        <v>751</v>
      </c>
      <c r="AU63" s="1757">
        <v>618</v>
      </c>
      <c r="AV63" s="1757">
        <v>842</v>
      </c>
      <c r="AW63" s="1757">
        <v>882</v>
      </c>
      <c r="AX63" s="1757">
        <v>665</v>
      </c>
      <c r="AY63" s="1758">
        <v>729</v>
      </c>
      <c r="AZ63" s="1795">
        <v>1099</v>
      </c>
      <c r="BA63" s="1493">
        <v>1133</v>
      </c>
      <c r="BB63" s="1493">
        <v>791</v>
      </c>
      <c r="BC63" s="1493">
        <v>698</v>
      </c>
      <c r="BD63" s="1493">
        <v>822</v>
      </c>
      <c r="BE63" s="1493">
        <v>1050</v>
      </c>
      <c r="BF63" s="1493">
        <v>1309</v>
      </c>
      <c r="BG63" s="1493">
        <v>1070</v>
      </c>
      <c r="BH63" s="1493">
        <v>936</v>
      </c>
      <c r="BI63" s="1493">
        <v>966</v>
      </c>
      <c r="BJ63" s="1493">
        <v>790</v>
      </c>
      <c r="BK63" s="1796">
        <v>1233</v>
      </c>
      <c r="BL63" s="1762">
        <v>1072</v>
      </c>
      <c r="BM63" s="1763">
        <v>1312</v>
      </c>
      <c r="BN63" s="1763">
        <v>911</v>
      </c>
      <c r="BO63" s="1763">
        <v>896</v>
      </c>
      <c r="BP63" s="1763">
        <v>1004</v>
      </c>
      <c r="BQ63" s="1763">
        <v>1107</v>
      </c>
      <c r="BR63" s="1763">
        <v>1277</v>
      </c>
      <c r="BS63" s="1763">
        <v>1067</v>
      </c>
      <c r="BT63" s="1764">
        <v>1066</v>
      </c>
      <c r="BU63" s="1764">
        <v>2214</v>
      </c>
      <c r="BV63" s="1764">
        <v>992</v>
      </c>
      <c r="BW63" s="1765">
        <v>895</v>
      </c>
      <c r="BX63" s="1766">
        <v>1139</v>
      </c>
      <c r="BY63" s="1767">
        <v>1193</v>
      </c>
      <c r="BZ63" s="1767">
        <v>722</v>
      </c>
      <c r="CA63" s="1767">
        <v>797</v>
      </c>
      <c r="CB63" s="1767">
        <v>886</v>
      </c>
      <c r="CC63" s="1767">
        <v>854</v>
      </c>
      <c r="CD63" s="1767">
        <v>1141</v>
      </c>
      <c r="CE63" s="1767">
        <v>1070</v>
      </c>
      <c r="CF63" s="1767">
        <v>1090</v>
      </c>
      <c r="CG63" s="1767">
        <v>1003</v>
      </c>
      <c r="CH63" s="1767">
        <v>834</v>
      </c>
      <c r="CI63" s="1768">
        <v>772</v>
      </c>
      <c r="CJ63" s="1769">
        <v>967</v>
      </c>
      <c r="CK63" s="1770">
        <v>1087</v>
      </c>
      <c r="CL63" s="1770">
        <v>951</v>
      </c>
      <c r="CM63" s="1770">
        <v>958</v>
      </c>
      <c r="CN63" s="1770">
        <v>1130</v>
      </c>
      <c r="CO63" s="1770">
        <v>879</v>
      </c>
      <c r="CP63" s="1770">
        <v>1213</v>
      </c>
      <c r="CQ63" s="1770">
        <v>1124</v>
      </c>
      <c r="CR63" s="1770">
        <v>1100</v>
      </c>
      <c r="CS63" s="1770">
        <v>1128</v>
      </c>
      <c r="CT63" s="1770">
        <v>1166</v>
      </c>
      <c r="CU63" s="1771">
        <v>1185</v>
      </c>
      <c r="CV63" s="1772">
        <v>1056</v>
      </c>
      <c r="CW63" s="1770">
        <v>1492</v>
      </c>
      <c r="CX63" s="1773">
        <v>967</v>
      </c>
      <c r="CY63" s="1773">
        <v>831</v>
      </c>
      <c r="CZ63" s="1773">
        <v>973</v>
      </c>
      <c r="DA63" s="1773">
        <v>804</v>
      </c>
      <c r="DB63" s="1773">
        <v>1001</v>
      </c>
      <c r="DC63" s="1773">
        <v>697</v>
      </c>
      <c r="DD63" s="1774">
        <v>700</v>
      </c>
      <c r="DE63" s="1774">
        <v>837</v>
      </c>
      <c r="DF63" s="1774">
        <v>823.875</v>
      </c>
      <c r="DG63" s="1774">
        <v>804</v>
      </c>
      <c r="DH63" s="1775"/>
      <c r="DI63" s="1776">
        <v>2181</v>
      </c>
      <c r="DJ63" s="1751">
        <v>1716</v>
      </c>
      <c r="DK63" s="1751">
        <v>2412</v>
      </c>
      <c r="DL63" s="1777">
        <v>2148</v>
      </c>
      <c r="DM63" s="1776">
        <v>3056</v>
      </c>
      <c r="DN63" s="1751">
        <v>2038</v>
      </c>
      <c r="DO63" s="1751">
        <v>2764</v>
      </c>
      <c r="DP63" s="1777">
        <v>2774</v>
      </c>
      <c r="DQ63" s="1778">
        <v>2709</v>
      </c>
      <c r="DR63" s="1493">
        <v>2131.5</v>
      </c>
      <c r="DS63" s="1779">
        <v>2579</v>
      </c>
      <c r="DT63" s="1779">
        <v>2052</v>
      </c>
      <c r="DU63" s="1492">
        <v>2550</v>
      </c>
      <c r="DV63" s="1493">
        <v>2040</v>
      </c>
      <c r="DW63" s="1493">
        <v>2211</v>
      </c>
      <c r="DX63" s="1494">
        <v>2276</v>
      </c>
      <c r="DY63" s="1492">
        <v>3023</v>
      </c>
      <c r="DZ63" s="1493">
        <v>2570</v>
      </c>
      <c r="EA63" s="1493">
        <v>3315</v>
      </c>
      <c r="EB63" s="1494">
        <v>2989</v>
      </c>
      <c r="EC63" s="1493">
        <v>3295</v>
      </c>
      <c r="ED63" s="1493">
        <v>3007</v>
      </c>
      <c r="EE63" s="1493">
        <v>3410</v>
      </c>
      <c r="EF63" s="1493">
        <v>4101</v>
      </c>
      <c r="EG63" s="1780">
        <v>3054</v>
      </c>
      <c r="EH63" s="1780">
        <v>2537</v>
      </c>
      <c r="EI63" s="1780">
        <v>3301</v>
      </c>
      <c r="EJ63" s="1780">
        <v>2609</v>
      </c>
      <c r="EK63" s="1780">
        <v>3005</v>
      </c>
      <c r="EL63" s="1780">
        <v>2967</v>
      </c>
      <c r="EM63" s="1780">
        <v>3465</v>
      </c>
      <c r="EN63" s="1780">
        <v>3479</v>
      </c>
      <c r="EO63" s="1780">
        <v>3515</v>
      </c>
      <c r="EP63" s="1780">
        <v>2641</v>
      </c>
      <c r="EQ63" s="1780">
        <v>2535</v>
      </c>
      <c r="ER63" s="1775"/>
      <c r="ES63" s="1781">
        <v>8457</v>
      </c>
      <c r="ET63" s="1782">
        <v>10632</v>
      </c>
      <c r="EU63" s="1782">
        <v>9471.5</v>
      </c>
      <c r="EV63" s="1782">
        <v>9077</v>
      </c>
      <c r="EW63" s="1782">
        <v>11897</v>
      </c>
      <c r="EX63" s="1782">
        <v>13813</v>
      </c>
      <c r="EY63" s="1782">
        <v>11501</v>
      </c>
      <c r="EZ63" s="1782">
        <v>12888</v>
      </c>
      <c r="FA63" s="1799">
        <v>10985.875</v>
      </c>
      <c r="FB63" s="1775"/>
      <c r="FC63" s="1784">
        <v>7088</v>
      </c>
      <c r="FD63" s="1784">
        <v>9111</v>
      </c>
      <c r="FE63" s="1784">
        <v>8147.5</v>
      </c>
      <c r="FF63" s="1784">
        <v>7683</v>
      </c>
      <c r="FG63" s="1784">
        <v>9874</v>
      </c>
      <c r="FH63" s="1784">
        <v>11926</v>
      </c>
      <c r="FI63" s="1784">
        <v>9895</v>
      </c>
      <c r="FJ63" s="1784">
        <v>10537</v>
      </c>
      <c r="FK63" s="1784">
        <v>9358</v>
      </c>
      <c r="FL63" s="1785">
        <v>9291.0555555555547</v>
      </c>
      <c r="FM63" s="1786"/>
      <c r="FN63" s="1787">
        <v>779</v>
      </c>
      <c r="FO63" s="1787">
        <v>1253</v>
      </c>
      <c r="FP63" s="1787">
        <v>728</v>
      </c>
      <c r="FQ63" s="1787">
        <v>882</v>
      </c>
      <c r="FR63" s="1787">
        <v>966</v>
      </c>
      <c r="FS63" s="1787">
        <v>2214</v>
      </c>
      <c r="FT63" s="1787">
        <v>1003</v>
      </c>
      <c r="FU63" s="1787">
        <v>1128</v>
      </c>
      <c r="FV63" s="1787">
        <v>837</v>
      </c>
      <c r="FW63" s="1788"/>
      <c r="FX63" s="1789">
        <v>1087.7777777777778</v>
      </c>
      <c r="GA63" s="1790">
        <v>2.6668467251856853E-2</v>
      </c>
      <c r="GB63" s="1791">
        <v>969.63880081026332</v>
      </c>
      <c r="GD63" s="1792">
        <v>9874</v>
      </c>
      <c r="GE63" s="1793">
        <f t="shared" si="0"/>
        <v>1.5542054047426486E-2</v>
      </c>
      <c r="GF63" s="1794">
        <f t="shared" si="1"/>
        <v>-0.14758884233395408</v>
      </c>
      <c r="GG63" s="1794">
        <f t="shared" si="2"/>
        <v>-7.6584433050348788E-2</v>
      </c>
    </row>
    <row r="64" spans="1:226" s="1749" customFormat="1" ht="21.95" customHeight="1">
      <c r="A64" s="1797"/>
      <c r="C64" s="1798" t="s">
        <v>16</v>
      </c>
      <c r="D64" s="1750">
        <v>342</v>
      </c>
      <c r="E64" s="1751">
        <v>325</v>
      </c>
      <c r="F64" s="1751">
        <v>440</v>
      </c>
      <c r="G64" s="1751">
        <v>392</v>
      </c>
      <c r="H64" s="1751">
        <v>377</v>
      </c>
      <c r="I64" s="1751">
        <v>432</v>
      </c>
      <c r="J64" s="1751">
        <v>744</v>
      </c>
      <c r="K64" s="1751">
        <v>705</v>
      </c>
      <c r="L64" s="1751">
        <v>586</v>
      </c>
      <c r="M64" s="1751">
        <v>717</v>
      </c>
      <c r="N64" s="1751">
        <v>686</v>
      </c>
      <c r="O64" s="1752">
        <v>372</v>
      </c>
      <c r="P64" s="1753">
        <v>410</v>
      </c>
      <c r="Q64" s="1754">
        <v>574</v>
      </c>
      <c r="R64" s="1754">
        <v>487</v>
      </c>
      <c r="S64" s="1754">
        <v>479</v>
      </c>
      <c r="T64" s="1754">
        <v>793</v>
      </c>
      <c r="U64" s="1754">
        <v>734</v>
      </c>
      <c r="V64" s="1754">
        <v>771</v>
      </c>
      <c r="W64" s="1754">
        <v>700</v>
      </c>
      <c r="X64" s="1754">
        <v>748</v>
      </c>
      <c r="Y64" s="1754">
        <v>982</v>
      </c>
      <c r="Z64" s="1754">
        <v>878</v>
      </c>
      <c r="AA64" s="1755">
        <v>637</v>
      </c>
      <c r="AB64" s="1756">
        <v>523</v>
      </c>
      <c r="AC64" s="1757">
        <v>468</v>
      </c>
      <c r="AD64" s="1757">
        <v>576</v>
      </c>
      <c r="AE64" s="1757">
        <v>748</v>
      </c>
      <c r="AF64" s="1757">
        <v>686.5</v>
      </c>
      <c r="AG64" s="1757">
        <v>625</v>
      </c>
      <c r="AH64" s="1757">
        <v>812</v>
      </c>
      <c r="AI64" s="1757">
        <v>649</v>
      </c>
      <c r="AJ64" s="1757">
        <v>789</v>
      </c>
      <c r="AK64" s="1757">
        <v>775</v>
      </c>
      <c r="AL64" s="1757">
        <v>715</v>
      </c>
      <c r="AM64" s="1757">
        <v>854</v>
      </c>
      <c r="AN64" s="1757">
        <v>597</v>
      </c>
      <c r="AO64" s="1757">
        <v>512</v>
      </c>
      <c r="AP64" s="1757">
        <v>746</v>
      </c>
      <c r="AQ64" s="1757">
        <v>803</v>
      </c>
      <c r="AR64" s="1757">
        <v>767</v>
      </c>
      <c r="AS64" s="1757">
        <v>836</v>
      </c>
      <c r="AT64" s="1757">
        <v>966</v>
      </c>
      <c r="AU64" s="1757">
        <v>923</v>
      </c>
      <c r="AV64" s="1757">
        <v>647</v>
      </c>
      <c r="AW64" s="1757">
        <v>940</v>
      </c>
      <c r="AX64" s="1757">
        <v>839</v>
      </c>
      <c r="AY64" s="1758">
        <v>742</v>
      </c>
      <c r="AZ64" s="1795">
        <v>640</v>
      </c>
      <c r="BA64" s="1493">
        <v>651</v>
      </c>
      <c r="BB64" s="1493">
        <v>859</v>
      </c>
      <c r="BC64" s="1493">
        <v>1037</v>
      </c>
      <c r="BD64" s="1493">
        <v>1051</v>
      </c>
      <c r="BE64" s="1493">
        <v>1180</v>
      </c>
      <c r="BF64" s="1493">
        <v>1219</v>
      </c>
      <c r="BG64" s="1493">
        <v>1102</v>
      </c>
      <c r="BH64" s="1493">
        <v>841</v>
      </c>
      <c r="BI64" s="1493">
        <v>1028</v>
      </c>
      <c r="BJ64" s="1493">
        <v>1132</v>
      </c>
      <c r="BK64" s="1796">
        <v>930</v>
      </c>
      <c r="BL64" s="1762">
        <v>131</v>
      </c>
      <c r="BM64" s="1763">
        <v>779</v>
      </c>
      <c r="BN64" s="1763">
        <v>894</v>
      </c>
      <c r="BO64" s="1763">
        <v>942</v>
      </c>
      <c r="BP64" s="1763">
        <v>1059</v>
      </c>
      <c r="BQ64" s="1763">
        <v>1016</v>
      </c>
      <c r="BR64" s="1763">
        <v>1165</v>
      </c>
      <c r="BS64" s="1763">
        <v>913</v>
      </c>
      <c r="BT64" s="1764">
        <v>955</v>
      </c>
      <c r="BU64" s="1764">
        <v>1191</v>
      </c>
      <c r="BV64" s="1764">
        <v>1067</v>
      </c>
      <c r="BW64" s="1765">
        <v>1084</v>
      </c>
      <c r="BX64" s="1766">
        <v>850</v>
      </c>
      <c r="BY64" s="1767">
        <v>816</v>
      </c>
      <c r="BZ64" s="1767">
        <v>1061</v>
      </c>
      <c r="CA64" s="1767">
        <v>1104</v>
      </c>
      <c r="CB64" s="1767">
        <v>971</v>
      </c>
      <c r="CC64" s="1767">
        <v>925</v>
      </c>
      <c r="CD64" s="1767">
        <v>1157</v>
      </c>
      <c r="CE64" s="1767">
        <v>914</v>
      </c>
      <c r="CF64" s="1767">
        <v>977</v>
      </c>
      <c r="CG64" s="1767">
        <v>994</v>
      </c>
      <c r="CH64" s="1767">
        <v>1010</v>
      </c>
      <c r="CI64" s="1768">
        <v>1471</v>
      </c>
      <c r="CJ64" s="1769">
        <v>1161</v>
      </c>
      <c r="CK64" s="1770">
        <v>1292</v>
      </c>
      <c r="CL64" s="1770">
        <v>1612</v>
      </c>
      <c r="CM64" s="1770">
        <v>1518</v>
      </c>
      <c r="CN64" s="1770">
        <v>1350</v>
      </c>
      <c r="CO64" s="1770">
        <v>1490</v>
      </c>
      <c r="CP64" s="1770">
        <v>1712</v>
      </c>
      <c r="CQ64" s="1770">
        <v>1328</v>
      </c>
      <c r="CR64" s="1770">
        <v>1559</v>
      </c>
      <c r="CS64" s="1770">
        <v>1567</v>
      </c>
      <c r="CT64" s="1770">
        <v>1967</v>
      </c>
      <c r="CU64" s="1771">
        <v>1576</v>
      </c>
      <c r="CV64" s="1772">
        <v>1180</v>
      </c>
      <c r="CW64" s="1770">
        <v>1207</v>
      </c>
      <c r="CX64" s="1773">
        <v>1707</v>
      </c>
      <c r="CY64" s="1773">
        <v>1417</v>
      </c>
      <c r="CZ64" s="1773">
        <v>1426</v>
      </c>
      <c r="DA64" s="1773">
        <v>1346</v>
      </c>
      <c r="DB64" s="1773">
        <v>1759</v>
      </c>
      <c r="DC64" s="1773">
        <v>1362</v>
      </c>
      <c r="DD64" s="1774">
        <v>1364</v>
      </c>
      <c r="DE64" s="1774">
        <v>1673</v>
      </c>
      <c r="DF64" s="1774">
        <v>1036.75</v>
      </c>
      <c r="DG64" s="1774">
        <v>1325</v>
      </c>
      <c r="DH64" s="1775"/>
      <c r="DI64" s="1776">
        <v>1107</v>
      </c>
      <c r="DJ64" s="1751">
        <v>1201</v>
      </c>
      <c r="DK64" s="1751">
        <v>2035</v>
      </c>
      <c r="DL64" s="1777">
        <v>1775</v>
      </c>
      <c r="DM64" s="1776">
        <v>1471</v>
      </c>
      <c r="DN64" s="1751">
        <v>2006</v>
      </c>
      <c r="DO64" s="1751">
        <v>2219</v>
      </c>
      <c r="DP64" s="1777">
        <v>2497</v>
      </c>
      <c r="DQ64" s="1778">
        <v>1567</v>
      </c>
      <c r="DR64" s="1493">
        <v>2059.5</v>
      </c>
      <c r="DS64" s="1779">
        <v>2250</v>
      </c>
      <c r="DT64" s="1779">
        <v>2344</v>
      </c>
      <c r="DU64" s="1492">
        <v>1855</v>
      </c>
      <c r="DV64" s="1493">
        <v>2406</v>
      </c>
      <c r="DW64" s="1493">
        <v>2536</v>
      </c>
      <c r="DX64" s="1494">
        <v>2521</v>
      </c>
      <c r="DY64" s="1492">
        <v>2150</v>
      </c>
      <c r="DZ64" s="1493">
        <v>3268</v>
      </c>
      <c r="EA64" s="1493">
        <v>3162</v>
      </c>
      <c r="EB64" s="1494">
        <v>3090</v>
      </c>
      <c r="EC64" s="1493">
        <v>1804</v>
      </c>
      <c r="ED64" s="1493">
        <v>3017</v>
      </c>
      <c r="EE64" s="1493">
        <v>3033</v>
      </c>
      <c r="EF64" s="1493">
        <v>3342</v>
      </c>
      <c r="EG64" s="1780">
        <v>2727</v>
      </c>
      <c r="EH64" s="1780">
        <v>3000</v>
      </c>
      <c r="EI64" s="1780">
        <v>3048</v>
      </c>
      <c r="EJ64" s="1780">
        <v>3475</v>
      </c>
      <c r="EK64" s="1780">
        <v>4065</v>
      </c>
      <c r="EL64" s="1780">
        <v>4358</v>
      </c>
      <c r="EM64" s="1780">
        <v>4607</v>
      </c>
      <c r="EN64" s="1780">
        <v>5110</v>
      </c>
      <c r="EO64" s="1780">
        <v>4094</v>
      </c>
      <c r="EP64" s="1780">
        <v>4516</v>
      </c>
      <c r="EQ64" s="1780">
        <v>4794</v>
      </c>
      <c r="ER64" s="1775"/>
      <c r="ES64" s="1781">
        <v>6118</v>
      </c>
      <c r="ET64" s="1782">
        <v>8193</v>
      </c>
      <c r="EU64" s="1782">
        <v>8220.5</v>
      </c>
      <c r="EV64" s="1782">
        <v>9318</v>
      </c>
      <c r="EW64" s="1782">
        <v>11670</v>
      </c>
      <c r="EX64" s="1782">
        <v>11196</v>
      </c>
      <c r="EY64" s="1782">
        <v>12250</v>
      </c>
      <c r="EZ64" s="1782">
        <v>18132</v>
      </c>
      <c r="FA64" s="1799">
        <v>16802.75</v>
      </c>
      <c r="FB64" s="1775"/>
      <c r="FC64" s="1784">
        <v>5060</v>
      </c>
      <c r="FD64" s="1784">
        <v>6678</v>
      </c>
      <c r="FE64" s="1784">
        <v>6651.5</v>
      </c>
      <c r="FF64" s="1784">
        <v>7737</v>
      </c>
      <c r="FG64" s="1784">
        <v>9608</v>
      </c>
      <c r="FH64" s="1784">
        <v>9045</v>
      </c>
      <c r="FI64" s="1784">
        <v>9769</v>
      </c>
      <c r="FJ64" s="1784">
        <v>14589</v>
      </c>
      <c r="FK64" s="1784">
        <v>14441</v>
      </c>
      <c r="FL64" s="1785">
        <v>9286.5</v>
      </c>
      <c r="FM64" s="1786"/>
      <c r="FN64" s="1787">
        <v>717</v>
      </c>
      <c r="FO64" s="1787">
        <v>982</v>
      </c>
      <c r="FP64" s="1787">
        <v>775</v>
      </c>
      <c r="FQ64" s="1787">
        <v>940</v>
      </c>
      <c r="FR64" s="1787">
        <v>1028</v>
      </c>
      <c r="FS64" s="1787">
        <v>1191</v>
      </c>
      <c r="FT64" s="1787">
        <v>994</v>
      </c>
      <c r="FU64" s="1787">
        <v>1567</v>
      </c>
      <c r="FV64" s="1787">
        <v>1673</v>
      </c>
      <c r="FW64" s="1788"/>
      <c r="FX64" s="1789">
        <v>1096.3333333333333</v>
      </c>
      <c r="GA64" s="1790">
        <v>2.5950033760972317E-2</v>
      </c>
      <c r="GB64" s="1791">
        <v>943.51727751519252</v>
      </c>
      <c r="GD64" s="1792">
        <v>9608</v>
      </c>
      <c r="GE64" s="1793">
        <f t="shared" si="0"/>
        <v>2.3771365380126336E-2</v>
      </c>
      <c r="GF64" s="1794">
        <f t="shared" si="1"/>
        <v>-7.3309618354290729E-2</v>
      </c>
      <c r="GG64" s="1794">
        <f t="shared" si="2"/>
        <v>0.43982433590402747</v>
      </c>
    </row>
    <row r="65" spans="1:226" s="1749" customFormat="1" ht="21.95" customHeight="1">
      <c r="A65" s="1797"/>
      <c r="C65" s="1798" t="s">
        <v>17</v>
      </c>
      <c r="D65" s="1750">
        <v>601</v>
      </c>
      <c r="E65" s="1751">
        <v>485</v>
      </c>
      <c r="F65" s="1751">
        <v>562</v>
      </c>
      <c r="G65" s="1751">
        <v>458</v>
      </c>
      <c r="H65" s="1751">
        <v>506</v>
      </c>
      <c r="I65" s="1751">
        <v>493</v>
      </c>
      <c r="J65" s="1751">
        <v>640</v>
      </c>
      <c r="K65" s="1751">
        <v>660</v>
      </c>
      <c r="L65" s="1751">
        <v>623</v>
      </c>
      <c r="M65" s="1751">
        <v>809</v>
      </c>
      <c r="N65" s="1751">
        <v>721</v>
      </c>
      <c r="O65" s="1752">
        <v>581</v>
      </c>
      <c r="P65" s="1753">
        <v>742</v>
      </c>
      <c r="Q65" s="1754">
        <v>1092</v>
      </c>
      <c r="R65" s="1754">
        <v>815</v>
      </c>
      <c r="S65" s="1754">
        <v>665</v>
      </c>
      <c r="T65" s="1754">
        <v>807</v>
      </c>
      <c r="U65" s="1754">
        <v>1147</v>
      </c>
      <c r="V65" s="1754">
        <v>1017</v>
      </c>
      <c r="W65" s="1754">
        <v>826</v>
      </c>
      <c r="X65" s="1754">
        <v>918</v>
      </c>
      <c r="Y65" s="1754">
        <v>792</v>
      </c>
      <c r="Z65" s="1754">
        <v>734</v>
      </c>
      <c r="AA65" s="1755">
        <v>659</v>
      </c>
      <c r="AB65" s="1756">
        <v>705</v>
      </c>
      <c r="AC65" s="1757">
        <v>675</v>
      </c>
      <c r="AD65" s="1757">
        <v>680</v>
      </c>
      <c r="AE65" s="1757">
        <v>672</v>
      </c>
      <c r="AF65" s="1757">
        <v>653</v>
      </c>
      <c r="AG65" s="1757">
        <v>634</v>
      </c>
      <c r="AH65" s="1757">
        <v>832</v>
      </c>
      <c r="AI65" s="1757">
        <v>848</v>
      </c>
      <c r="AJ65" s="1757">
        <v>720</v>
      </c>
      <c r="AK65" s="1757">
        <v>789</v>
      </c>
      <c r="AL65" s="1757">
        <v>930</v>
      </c>
      <c r="AM65" s="1757">
        <v>731</v>
      </c>
      <c r="AN65" s="1757">
        <v>924</v>
      </c>
      <c r="AO65" s="1757">
        <v>696</v>
      </c>
      <c r="AP65" s="1757">
        <v>663</v>
      </c>
      <c r="AQ65" s="1757">
        <v>716</v>
      </c>
      <c r="AR65" s="1757">
        <v>756</v>
      </c>
      <c r="AS65" s="1757">
        <v>723</v>
      </c>
      <c r="AT65" s="1757">
        <v>894</v>
      </c>
      <c r="AU65" s="1757">
        <v>783</v>
      </c>
      <c r="AV65" s="1757">
        <v>912</v>
      </c>
      <c r="AW65" s="1757">
        <v>829</v>
      </c>
      <c r="AX65" s="1757">
        <v>856</v>
      </c>
      <c r="AY65" s="1758">
        <v>807</v>
      </c>
      <c r="AZ65" s="1795">
        <v>932</v>
      </c>
      <c r="BA65" s="1493">
        <v>719</v>
      </c>
      <c r="BB65" s="1493">
        <v>938</v>
      </c>
      <c r="BC65" s="1493">
        <v>769</v>
      </c>
      <c r="BD65" s="1493">
        <v>816</v>
      </c>
      <c r="BE65" s="1493">
        <v>810</v>
      </c>
      <c r="BF65" s="1493">
        <v>970</v>
      </c>
      <c r="BG65" s="1493">
        <v>834</v>
      </c>
      <c r="BH65" s="1493">
        <v>856</v>
      </c>
      <c r="BI65" s="1493">
        <v>924</v>
      </c>
      <c r="BJ65" s="1493">
        <v>793</v>
      </c>
      <c r="BK65" s="1796">
        <v>822</v>
      </c>
      <c r="BL65" s="1762">
        <v>834</v>
      </c>
      <c r="BM65" s="1763">
        <v>769</v>
      </c>
      <c r="BN65" s="1763">
        <v>821</v>
      </c>
      <c r="BO65" s="1763">
        <v>842</v>
      </c>
      <c r="BP65" s="1763">
        <v>921</v>
      </c>
      <c r="BQ65" s="1763">
        <v>1131</v>
      </c>
      <c r="BR65" s="1763">
        <v>1140</v>
      </c>
      <c r="BS65" s="1763">
        <v>979</v>
      </c>
      <c r="BT65" s="1764">
        <v>975</v>
      </c>
      <c r="BU65" s="1764">
        <v>994</v>
      </c>
      <c r="BV65" s="1764">
        <v>1053</v>
      </c>
      <c r="BW65" s="1765">
        <v>931</v>
      </c>
      <c r="BX65" s="1766">
        <v>941</v>
      </c>
      <c r="BY65" s="1767">
        <v>723</v>
      </c>
      <c r="BZ65" s="1767">
        <v>783</v>
      </c>
      <c r="CA65" s="1767">
        <v>862</v>
      </c>
      <c r="CB65" s="1767">
        <v>903</v>
      </c>
      <c r="CC65" s="1767">
        <v>861</v>
      </c>
      <c r="CD65" s="1767">
        <v>932</v>
      </c>
      <c r="CE65" s="1767">
        <v>714</v>
      </c>
      <c r="CF65" s="1767">
        <v>996</v>
      </c>
      <c r="CG65" s="1767">
        <v>940</v>
      </c>
      <c r="CH65" s="1767">
        <v>1183</v>
      </c>
      <c r="CI65" s="1768">
        <v>1214</v>
      </c>
      <c r="CJ65" s="1769">
        <v>1206</v>
      </c>
      <c r="CK65" s="1770">
        <v>1082</v>
      </c>
      <c r="CL65" s="1770">
        <v>958</v>
      </c>
      <c r="CM65" s="1770">
        <v>984</v>
      </c>
      <c r="CN65" s="1770">
        <v>1190</v>
      </c>
      <c r="CO65" s="1770">
        <v>753</v>
      </c>
      <c r="CP65" s="1770">
        <v>1072</v>
      </c>
      <c r="CQ65" s="1770">
        <v>1031</v>
      </c>
      <c r="CR65" s="1770">
        <v>1195</v>
      </c>
      <c r="CS65" s="1770">
        <v>1257</v>
      </c>
      <c r="CT65" s="1770">
        <v>1415</v>
      </c>
      <c r="CU65" s="1771">
        <v>1565</v>
      </c>
      <c r="CV65" s="1772">
        <v>1621</v>
      </c>
      <c r="CW65" s="1770">
        <v>1093</v>
      </c>
      <c r="CX65" s="1773">
        <v>918</v>
      </c>
      <c r="CY65" s="1773">
        <v>1026</v>
      </c>
      <c r="CZ65" s="1773">
        <v>1047</v>
      </c>
      <c r="DA65" s="1773">
        <v>937</v>
      </c>
      <c r="DB65" s="1773">
        <v>1223</v>
      </c>
      <c r="DC65" s="1773">
        <v>939</v>
      </c>
      <c r="DD65" s="1774">
        <v>863</v>
      </c>
      <c r="DE65" s="1774">
        <v>940</v>
      </c>
      <c r="DF65" s="1774">
        <v>960.625</v>
      </c>
      <c r="DG65" s="1774">
        <v>1325</v>
      </c>
      <c r="DH65" s="1775"/>
      <c r="DI65" s="1776">
        <v>1648</v>
      </c>
      <c r="DJ65" s="1751">
        <v>1457</v>
      </c>
      <c r="DK65" s="1751">
        <v>1923</v>
      </c>
      <c r="DL65" s="1777">
        <v>2111</v>
      </c>
      <c r="DM65" s="1776">
        <v>2649</v>
      </c>
      <c r="DN65" s="1751">
        <v>2619</v>
      </c>
      <c r="DO65" s="1751">
        <v>2761</v>
      </c>
      <c r="DP65" s="1777">
        <v>2185</v>
      </c>
      <c r="DQ65" s="1778">
        <v>2060</v>
      </c>
      <c r="DR65" s="1493">
        <v>1959</v>
      </c>
      <c r="DS65" s="1779">
        <v>2400</v>
      </c>
      <c r="DT65" s="1779">
        <v>2450</v>
      </c>
      <c r="DU65" s="1492">
        <v>2283</v>
      </c>
      <c r="DV65" s="1493">
        <v>2195</v>
      </c>
      <c r="DW65" s="1493">
        <v>2589</v>
      </c>
      <c r="DX65" s="1494">
        <v>2492</v>
      </c>
      <c r="DY65" s="1492">
        <v>2589</v>
      </c>
      <c r="DZ65" s="1493">
        <v>2395</v>
      </c>
      <c r="EA65" s="1493">
        <v>2660</v>
      </c>
      <c r="EB65" s="1494">
        <v>2539</v>
      </c>
      <c r="EC65" s="1493">
        <v>2424</v>
      </c>
      <c r="ED65" s="1493">
        <v>2894</v>
      </c>
      <c r="EE65" s="1493">
        <v>3094</v>
      </c>
      <c r="EF65" s="1493">
        <v>2978</v>
      </c>
      <c r="EG65" s="1780">
        <v>2447</v>
      </c>
      <c r="EH65" s="1780">
        <v>2626</v>
      </c>
      <c r="EI65" s="1780">
        <v>2642</v>
      </c>
      <c r="EJ65" s="1780">
        <v>3337</v>
      </c>
      <c r="EK65" s="1780">
        <v>3246</v>
      </c>
      <c r="EL65" s="1780">
        <v>2927</v>
      </c>
      <c r="EM65" s="1780">
        <v>3360</v>
      </c>
      <c r="EN65" s="1780">
        <v>4237</v>
      </c>
      <c r="EO65" s="1780">
        <v>3632</v>
      </c>
      <c r="EP65" s="1780">
        <v>3013</v>
      </c>
      <c r="EQ65" s="1780">
        <v>3102</v>
      </c>
      <c r="ER65" s="1775"/>
      <c r="ES65" s="1781">
        <v>7139</v>
      </c>
      <c r="ET65" s="1782">
        <v>10214</v>
      </c>
      <c r="EU65" s="1782">
        <v>8869</v>
      </c>
      <c r="EV65" s="1782">
        <v>9559</v>
      </c>
      <c r="EW65" s="1782">
        <v>10183</v>
      </c>
      <c r="EX65" s="1782">
        <v>11390</v>
      </c>
      <c r="EY65" s="1782">
        <v>11052</v>
      </c>
      <c r="EZ65" s="1782">
        <v>13708</v>
      </c>
      <c r="FA65" s="1799">
        <v>12892.625</v>
      </c>
      <c r="FB65" s="1775"/>
      <c r="FC65" s="1784">
        <v>5837</v>
      </c>
      <c r="FD65" s="1784">
        <v>8821</v>
      </c>
      <c r="FE65" s="1784">
        <v>7208</v>
      </c>
      <c r="FF65" s="1784">
        <v>7896</v>
      </c>
      <c r="FG65" s="1784">
        <v>8568</v>
      </c>
      <c r="FH65" s="1784">
        <v>9406</v>
      </c>
      <c r="FI65" s="1784">
        <v>8655</v>
      </c>
      <c r="FJ65" s="1784">
        <v>10728</v>
      </c>
      <c r="FK65" s="1784">
        <v>10607</v>
      </c>
      <c r="FL65" s="1785">
        <v>8636.2222222222226</v>
      </c>
      <c r="FM65" s="1786"/>
      <c r="FN65" s="1787">
        <v>809</v>
      </c>
      <c r="FO65" s="1787">
        <v>792</v>
      </c>
      <c r="FP65" s="1787">
        <v>789</v>
      </c>
      <c r="FQ65" s="1787">
        <v>829</v>
      </c>
      <c r="FR65" s="1787">
        <v>924</v>
      </c>
      <c r="FS65" s="1787">
        <v>994</v>
      </c>
      <c r="FT65" s="1787">
        <v>940</v>
      </c>
      <c r="FU65" s="1787">
        <v>1257</v>
      </c>
      <c r="FV65" s="1787">
        <v>940</v>
      </c>
      <c r="FW65" s="1788"/>
      <c r="FX65" s="1789">
        <v>919.33333333333337</v>
      </c>
      <c r="GA65" s="1790">
        <v>2.3141120864280891E-2</v>
      </c>
      <c r="GB65" s="1791">
        <v>841.38801350438894</v>
      </c>
      <c r="GD65" s="1792">
        <v>8568</v>
      </c>
      <c r="GE65" s="1793">
        <f t="shared" si="0"/>
        <v>1.8239591708735254E-2</v>
      </c>
      <c r="GF65" s="1794">
        <f t="shared" si="1"/>
        <v>-5.9481689524365389E-2</v>
      </c>
      <c r="GG65" s="1794">
        <f t="shared" si="2"/>
        <v>0.26609299813414511</v>
      </c>
    </row>
    <row r="66" spans="1:226" s="1514" customFormat="1" ht="21.95" customHeight="1">
      <c r="A66" s="1456"/>
      <c r="B66" s="1420"/>
      <c r="C66" s="1919" t="s">
        <v>20</v>
      </c>
      <c r="D66" s="1458">
        <v>106</v>
      </c>
      <c r="E66" s="1459">
        <v>77</v>
      </c>
      <c r="F66" s="1459">
        <v>164</v>
      </c>
      <c r="G66" s="1459">
        <v>124</v>
      </c>
      <c r="H66" s="1459">
        <v>101</v>
      </c>
      <c r="I66" s="1459">
        <v>151</v>
      </c>
      <c r="J66" s="1459">
        <v>131</v>
      </c>
      <c r="K66" s="1459">
        <v>168</v>
      </c>
      <c r="L66" s="1459">
        <v>204</v>
      </c>
      <c r="M66" s="1459">
        <v>300</v>
      </c>
      <c r="N66" s="1459">
        <v>233</v>
      </c>
      <c r="O66" s="1460">
        <v>211</v>
      </c>
      <c r="P66" s="1461">
        <v>300</v>
      </c>
      <c r="Q66" s="1462">
        <v>404</v>
      </c>
      <c r="R66" s="1462">
        <v>290</v>
      </c>
      <c r="S66" s="1462">
        <v>346</v>
      </c>
      <c r="T66" s="1462">
        <v>350</v>
      </c>
      <c r="U66" s="1462">
        <v>372</v>
      </c>
      <c r="V66" s="1462">
        <v>536</v>
      </c>
      <c r="W66" s="1462">
        <v>619</v>
      </c>
      <c r="X66" s="1462">
        <v>611</v>
      </c>
      <c r="Y66" s="1462">
        <v>684</v>
      </c>
      <c r="Z66" s="1462">
        <v>721</v>
      </c>
      <c r="AA66" s="1463">
        <v>903</v>
      </c>
      <c r="AB66" s="1464">
        <v>1157</v>
      </c>
      <c r="AC66" s="1465">
        <v>1112</v>
      </c>
      <c r="AD66" s="1465">
        <v>1391</v>
      </c>
      <c r="AE66" s="1465">
        <v>1532</v>
      </c>
      <c r="AF66" s="1465">
        <v>1541.5</v>
      </c>
      <c r="AG66" s="1465">
        <v>1551</v>
      </c>
      <c r="AH66" s="1465">
        <v>1371</v>
      </c>
      <c r="AI66" s="1465">
        <v>1483</v>
      </c>
      <c r="AJ66" s="1465">
        <v>1483</v>
      </c>
      <c r="AK66" s="1465">
        <v>1483</v>
      </c>
      <c r="AL66" s="1465">
        <v>1508</v>
      </c>
      <c r="AM66" s="1465">
        <v>1112</v>
      </c>
      <c r="AN66" s="1466">
        <v>1670</v>
      </c>
      <c r="AO66" s="1466">
        <v>1244</v>
      </c>
      <c r="AP66" s="1466">
        <v>1508</v>
      </c>
      <c r="AQ66" s="1466">
        <v>1345</v>
      </c>
      <c r="AR66" s="1466">
        <v>1092</v>
      </c>
      <c r="AS66" s="1466">
        <v>1109</v>
      </c>
      <c r="AT66" s="1466">
        <v>891</v>
      </c>
      <c r="AU66" s="1466">
        <v>1140</v>
      </c>
      <c r="AV66" s="1466">
        <v>997</v>
      </c>
      <c r="AW66" s="1466">
        <v>1311</v>
      </c>
      <c r="AX66" s="1466">
        <v>1203</v>
      </c>
      <c r="AY66" s="1467">
        <v>960</v>
      </c>
      <c r="AZ66" s="1468">
        <v>992</v>
      </c>
      <c r="BA66" s="1469">
        <v>732</v>
      </c>
      <c r="BB66" s="1469">
        <v>978</v>
      </c>
      <c r="BC66" s="1469">
        <v>817</v>
      </c>
      <c r="BD66" s="1469">
        <v>838</v>
      </c>
      <c r="BE66" s="1469">
        <v>887</v>
      </c>
      <c r="BF66" s="1469">
        <v>692</v>
      </c>
      <c r="BG66" s="1469">
        <v>892</v>
      </c>
      <c r="BH66" s="1469">
        <v>731</v>
      </c>
      <c r="BI66" s="1469">
        <v>750</v>
      </c>
      <c r="BJ66" s="1469">
        <v>871</v>
      </c>
      <c r="BK66" s="1470">
        <v>710</v>
      </c>
      <c r="BL66" s="1471">
        <v>499</v>
      </c>
      <c r="BM66" s="1472">
        <v>499</v>
      </c>
      <c r="BN66" s="1472">
        <v>547</v>
      </c>
      <c r="BO66" s="1472">
        <v>895</v>
      </c>
      <c r="BP66" s="1472">
        <v>771</v>
      </c>
      <c r="BQ66" s="1472">
        <v>1058</v>
      </c>
      <c r="BR66" s="1472">
        <v>888</v>
      </c>
      <c r="BS66" s="1472">
        <v>976</v>
      </c>
      <c r="BT66" s="1473">
        <v>831</v>
      </c>
      <c r="BU66" s="1473">
        <v>1039</v>
      </c>
      <c r="BV66" s="1473">
        <v>1026</v>
      </c>
      <c r="BW66" s="1580">
        <v>1042</v>
      </c>
      <c r="BX66" s="1581">
        <v>750</v>
      </c>
      <c r="BY66" s="1476">
        <v>510</v>
      </c>
      <c r="BZ66" s="1476">
        <v>450</v>
      </c>
      <c r="CA66" s="1476">
        <v>871</v>
      </c>
      <c r="CB66" s="1476">
        <v>931</v>
      </c>
      <c r="CC66" s="1476">
        <v>942</v>
      </c>
      <c r="CD66" s="1476">
        <v>982</v>
      </c>
      <c r="CE66" s="1476">
        <v>1290</v>
      </c>
      <c r="CF66" s="1476">
        <v>1267</v>
      </c>
      <c r="CG66" s="1476">
        <v>1309</v>
      </c>
      <c r="CH66" s="1476">
        <v>1575</v>
      </c>
      <c r="CI66" s="1477">
        <v>1856</v>
      </c>
      <c r="CJ66" s="1478">
        <v>893</v>
      </c>
      <c r="CK66" s="1479">
        <v>801</v>
      </c>
      <c r="CL66" s="1479">
        <v>871</v>
      </c>
      <c r="CM66" s="1479">
        <v>1883</v>
      </c>
      <c r="CN66" s="1479">
        <v>2034</v>
      </c>
      <c r="CO66" s="1479">
        <v>2126</v>
      </c>
      <c r="CP66" s="1479">
        <v>2458</v>
      </c>
      <c r="CQ66" s="1479">
        <v>2398</v>
      </c>
      <c r="CR66" s="1479">
        <v>2644</v>
      </c>
      <c r="CS66" s="1479">
        <v>3590</v>
      </c>
      <c r="CT66" s="1479">
        <v>3991</v>
      </c>
      <c r="CU66" s="1480">
        <v>4790</v>
      </c>
      <c r="CV66" s="1603">
        <v>3360</v>
      </c>
      <c r="CW66" s="1479">
        <v>3179</v>
      </c>
      <c r="CX66" s="1604">
        <v>4515</v>
      </c>
      <c r="CY66" s="1604">
        <v>4321</v>
      </c>
      <c r="CZ66" s="1604">
        <v>4182</v>
      </c>
      <c r="DA66" s="1604">
        <v>4631</v>
      </c>
      <c r="DB66" s="1604">
        <v>4067</v>
      </c>
      <c r="DC66" s="1604">
        <v>3726</v>
      </c>
      <c r="DD66" s="1635">
        <v>5741</v>
      </c>
      <c r="DE66" s="1635">
        <v>5804</v>
      </c>
      <c r="DF66" s="1635">
        <v>1391</v>
      </c>
      <c r="DG66" s="1635">
        <v>5009</v>
      </c>
      <c r="DH66" s="1337"/>
      <c r="DI66" s="1483">
        <v>347</v>
      </c>
      <c r="DJ66" s="1484">
        <v>376</v>
      </c>
      <c r="DK66" s="1484">
        <v>503</v>
      </c>
      <c r="DL66" s="1485">
        <v>744</v>
      </c>
      <c r="DM66" s="1486">
        <v>994</v>
      </c>
      <c r="DN66" s="1487">
        <v>1068</v>
      </c>
      <c r="DO66" s="1487">
        <v>1766</v>
      </c>
      <c r="DP66" s="1488">
        <v>2308</v>
      </c>
      <c r="DQ66" s="1489">
        <v>3660</v>
      </c>
      <c r="DR66" s="1490">
        <v>4624.5</v>
      </c>
      <c r="DS66" s="1491">
        <v>4337</v>
      </c>
      <c r="DT66" s="1491">
        <v>4103</v>
      </c>
      <c r="DU66" s="1492">
        <v>4422</v>
      </c>
      <c r="DV66" s="1493">
        <v>3546</v>
      </c>
      <c r="DW66" s="1493">
        <v>3028</v>
      </c>
      <c r="DX66" s="1494">
        <v>3474</v>
      </c>
      <c r="DY66" s="1495">
        <v>2702</v>
      </c>
      <c r="DZ66" s="1496">
        <v>2542</v>
      </c>
      <c r="EA66" s="1496">
        <v>2315</v>
      </c>
      <c r="EB66" s="1497">
        <v>2331</v>
      </c>
      <c r="EC66" s="1493">
        <v>1545</v>
      </c>
      <c r="ED66" s="1493">
        <v>2724</v>
      </c>
      <c r="EE66" s="1493">
        <v>2695</v>
      </c>
      <c r="EF66" s="1493">
        <v>3107</v>
      </c>
      <c r="EG66" s="1498">
        <v>1710</v>
      </c>
      <c r="EH66" s="1498">
        <v>2744</v>
      </c>
      <c r="EI66" s="1498">
        <v>3539</v>
      </c>
      <c r="EJ66" s="1498">
        <v>4740</v>
      </c>
      <c r="EK66" s="1499">
        <v>2565</v>
      </c>
      <c r="EL66" s="1499">
        <v>6043</v>
      </c>
      <c r="EM66" s="1499">
        <v>8446</v>
      </c>
      <c r="EN66" s="1499">
        <v>12371</v>
      </c>
      <c r="EO66" s="1500">
        <v>11054</v>
      </c>
      <c r="EP66" s="1500">
        <v>14307</v>
      </c>
      <c r="EQ66" s="1500">
        <v>13597</v>
      </c>
      <c r="ER66" s="1337"/>
      <c r="ES66" s="1501">
        <v>1970</v>
      </c>
      <c r="ET66" s="1502">
        <v>6136</v>
      </c>
      <c r="EU66" s="1502">
        <v>16724.5</v>
      </c>
      <c r="EV66" s="1502">
        <v>14470</v>
      </c>
      <c r="EW66" s="1395">
        <v>9890</v>
      </c>
      <c r="EX66" s="1395">
        <v>10071</v>
      </c>
      <c r="EY66" s="1395">
        <v>12733</v>
      </c>
      <c r="EZ66" s="1395">
        <v>28479</v>
      </c>
      <c r="FA66" s="1396">
        <v>49926</v>
      </c>
      <c r="FB66" s="1718"/>
      <c r="FC66" s="1711">
        <v>1526</v>
      </c>
      <c r="FD66" s="1711">
        <v>4512</v>
      </c>
      <c r="FE66" s="1711">
        <v>14104.5</v>
      </c>
      <c r="FF66" s="1711">
        <v>12307</v>
      </c>
      <c r="FG66" s="1711">
        <v>8309</v>
      </c>
      <c r="FH66" s="1711">
        <v>8003</v>
      </c>
      <c r="FI66" s="1711">
        <v>9302</v>
      </c>
      <c r="FJ66" s="1711">
        <v>19698</v>
      </c>
      <c r="FK66" s="1711">
        <v>43526</v>
      </c>
      <c r="FL66" s="1712">
        <v>13476.388888888889</v>
      </c>
      <c r="FM66" s="1719"/>
      <c r="FN66" s="1713">
        <v>300</v>
      </c>
      <c r="FO66" s="1713">
        <v>684</v>
      </c>
      <c r="FP66" s="1713">
        <v>1483</v>
      </c>
      <c r="FQ66" s="1713">
        <v>1311</v>
      </c>
      <c r="FR66" s="1713">
        <v>750</v>
      </c>
      <c r="FS66" s="1713">
        <v>1039</v>
      </c>
      <c r="FT66" s="1713">
        <v>1309</v>
      </c>
      <c r="FU66" s="1713">
        <v>3590</v>
      </c>
      <c r="FV66" s="1713">
        <v>5804</v>
      </c>
      <c r="FW66" s="1714"/>
      <c r="FX66" s="1715">
        <v>1807.7777777777778</v>
      </c>
      <c r="FY66" s="1716"/>
      <c r="FZ66" s="1720"/>
      <c r="GA66" s="1332">
        <v>2.2441593517893314E-2</v>
      </c>
      <c r="GB66" s="1332">
        <v>815.95389871708301</v>
      </c>
      <c r="GC66" s="1716"/>
      <c r="GD66" s="1716">
        <v>8309</v>
      </c>
      <c r="GE66" s="1717">
        <f t="shared" si="0"/>
        <v>7.0631842285827459E-2</v>
      </c>
      <c r="GF66" s="1724">
        <f t="shared" si="1"/>
        <v>0.75308121773938685</v>
      </c>
      <c r="GG66" s="1725">
        <f t="shared" si="2"/>
        <v>4.0481294236602627</v>
      </c>
      <c r="GH66" s="1420"/>
      <c r="GI66" s="1420"/>
      <c r="GJ66" s="1420"/>
      <c r="GK66" s="1420"/>
      <c r="GL66" s="1420"/>
      <c r="GM66" s="1420"/>
      <c r="GN66" s="1420"/>
      <c r="GO66" s="1420"/>
      <c r="GP66" s="1420"/>
      <c r="GQ66" s="1420"/>
      <c r="GR66" s="1420"/>
      <c r="GS66" s="1420"/>
      <c r="GT66" s="1420"/>
      <c r="GU66" s="1420"/>
      <c r="GV66" s="1420"/>
      <c r="GW66" s="1420"/>
      <c r="GX66" s="1420"/>
      <c r="GY66" s="1420"/>
      <c r="GZ66" s="1420"/>
      <c r="HA66" s="1420"/>
      <c r="HB66" s="1420"/>
      <c r="HC66" s="1420"/>
      <c r="HD66" s="1420"/>
      <c r="HE66" s="1420"/>
      <c r="HF66" s="1420"/>
      <c r="HG66" s="1420"/>
      <c r="HH66" s="1420"/>
      <c r="HI66" s="1420"/>
      <c r="HJ66" s="1420"/>
      <c r="HK66" s="1420"/>
      <c r="HL66" s="1420"/>
      <c r="HM66" s="1420"/>
      <c r="HN66" s="1420"/>
      <c r="HO66" s="1420"/>
      <c r="HP66" s="1420"/>
      <c r="HQ66" s="1420"/>
      <c r="HR66" s="1420"/>
    </row>
    <row r="67" spans="1:226" s="1514" customFormat="1" ht="21.95" customHeight="1">
      <c r="A67" s="1456"/>
      <c r="B67" s="1420"/>
      <c r="C67" s="1919" t="s">
        <v>21</v>
      </c>
      <c r="D67" s="1458">
        <v>549</v>
      </c>
      <c r="E67" s="1459">
        <v>378</v>
      </c>
      <c r="F67" s="1459">
        <v>399</v>
      </c>
      <c r="G67" s="1459">
        <v>391</v>
      </c>
      <c r="H67" s="1459">
        <v>397</v>
      </c>
      <c r="I67" s="1459">
        <v>487</v>
      </c>
      <c r="J67" s="1459">
        <v>844</v>
      </c>
      <c r="K67" s="1459">
        <v>1198</v>
      </c>
      <c r="L67" s="1459">
        <v>469</v>
      </c>
      <c r="M67" s="1459">
        <v>573</v>
      </c>
      <c r="N67" s="1459">
        <v>556</v>
      </c>
      <c r="O67" s="1460">
        <v>606</v>
      </c>
      <c r="P67" s="1461">
        <v>658</v>
      </c>
      <c r="Q67" s="1462">
        <v>721</v>
      </c>
      <c r="R67" s="1462">
        <v>522</v>
      </c>
      <c r="S67" s="1462">
        <v>491</v>
      </c>
      <c r="T67" s="1462">
        <v>485</v>
      </c>
      <c r="U67" s="1462">
        <v>640</v>
      </c>
      <c r="V67" s="1462">
        <v>950</v>
      </c>
      <c r="W67" s="1462">
        <v>1246</v>
      </c>
      <c r="X67" s="1462">
        <v>719</v>
      </c>
      <c r="Y67" s="1462">
        <v>629</v>
      </c>
      <c r="Z67" s="1462">
        <v>701</v>
      </c>
      <c r="AA67" s="1463">
        <v>596</v>
      </c>
      <c r="AB67" s="1464">
        <v>761</v>
      </c>
      <c r="AC67" s="1465">
        <v>540</v>
      </c>
      <c r="AD67" s="1465">
        <v>496</v>
      </c>
      <c r="AE67" s="1465">
        <v>503</v>
      </c>
      <c r="AF67" s="1465">
        <v>608</v>
      </c>
      <c r="AG67" s="1465">
        <v>713</v>
      </c>
      <c r="AH67" s="1465">
        <v>1022</v>
      </c>
      <c r="AI67" s="1465">
        <v>1396</v>
      </c>
      <c r="AJ67" s="1465">
        <v>602</v>
      </c>
      <c r="AK67" s="1465">
        <v>609</v>
      </c>
      <c r="AL67" s="1465">
        <v>680</v>
      </c>
      <c r="AM67" s="1465">
        <v>666</v>
      </c>
      <c r="AN67" s="1466">
        <v>637</v>
      </c>
      <c r="AO67" s="1466">
        <v>545</v>
      </c>
      <c r="AP67" s="1466">
        <v>550</v>
      </c>
      <c r="AQ67" s="1466">
        <v>538</v>
      </c>
      <c r="AR67" s="1466">
        <v>528</v>
      </c>
      <c r="AS67" s="1466">
        <v>635</v>
      </c>
      <c r="AT67" s="1466">
        <v>849</v>
      </c>
      <c r="AU67" s="1466">
        <v>1276</v>
      </c>
      <c r="AV67" s="1466">
        <v>521</v>
      </c>
      <c r="AW67" s="1466">
        <v>614</v>
      </c>
      <c r="AX67" s="1466">
        <v>715</v>
      </c>
      <c r="AY67" s="1467">
        <v>639</v>
      </c>
      <c r="AZ67" s="1468">
        <v>595</v>
      </c>
      <c r="BA67" s="1469">
        <v>497</v>
      </c>
      <c r="BB67" s="1469">
        <v>505</v>
      </c>
      <c r="BC67" s="1469">
        <v>417</v>
      </c>
      <c r="BD67" s="1469">
        <v>543</v>
      </c>
      <c r="BE67" s="1469">
        <v>559</v>
      </c>
      <c r="BF67" s="1469">
        <v>777</v>
      </c>
      <c r="BG67" s="1469">
        <v>1289</v>
      </c>
      <c r="BH67" s="1469">
        <v>535</v>
      </c>
      <c r="BI67" s="1469">
        <v>653</v>
      </c>
      <c r="BJ67" s="1469">
        <v>682</v>
      </c>
      <c r="BK67" s="1470">
        <v>664</v>
      </c>
      <c r="BL67" s="1471">
        <v>551</v>
      </c>
      <c r="BM67" s="1472">
        <v>522</v>
      </c>
      <c r="BN67" s="1472">
        <v>534</v>
      </c>
      <c r="BO67" s="1472">
        <v>525</v>
      </c>
      <c r="BP67" s="1472">
        <v>544</v>
      </c>
      <c r="BQ67" s="1472">
        <v>656</v>
      </c>
      <c r="BR67" s="1472">
        <v>836</v>
      </c>
      <c r="BS67" s="1472">
        <v>1119</v>
      </c>
      <c r="BT67" s="1473">
        <v>550</v>
      </c>
      <c r="BU67" s="1473">
        <v>658</v>
      </c>
      <c r="BV67" s="1473">
        <v>688</v>
      </c>
      <c r="BW67" s="1580">
        <v>574</v>
      </c>
      <c r="BX67" s="1581">
        <v>600</v>
      </c>
      <c r="BY67" s="1476">
        <v>512</v>
      </c>
      <c r="BZ67" s="1476">
        <v>542</v>
      </c>
      <c r="CA67" s="1476">
        <v>511</v>
      </c>
      <c r="CB67" s="1476">
        <v>483</v>
      </c>
      <c r="CC67" s="1476">
        <v>646</v>
      </c>
      <c r="CD67" s="1476">
        <v>665</v>
      </c>
      <c r="CE67" s="1476">
        <v>935</v>
      </c>
      <c r="CF67" s="1476">
        <v>579</v>
      </c>
      <c r="CG67" s="1476">
        <v>611</v>
      </c>
      <c r="CH67" s="1476">
        <v>678</v>
      </c>
      <c r="CI67" s="1477">
        <v>758</v>
      </c>
      <c r="CJ67" s="1478">
        <v>698</v>
      </c>
      <c r="CK67" s="1479">
        <v>643</v>
      </c>
      <c r="CL67" s="1479">
        <v>609</v>
      </c>
      <c r="CM67" s="1479">
        <v>572</v>
      </c>
      <c r="CN67" s="1479">
        <v>490</v>
      </c>
      <c r="CO67" s="1479">
        <v>643</v>
      </c>
      <c r="CP67" s="1479">
        <v>814</v>
      </c>
      <c r="CQ67" s="1479">
        <v>1057</v>
      </c>
      <c r="CR67" s="1479">
        <v>554</v>
      </c>
      <c r="CS67" s="1479">
        <v>636</v>
      </c>
      <c r="CT67" s="1479">
        <v>734</v>
      </c>
      <c r="CU67" s="1480">
        <v>716</v>
      </c>
      <c r="CV67" s="1603">
        <v>704</v>
      </c>
      <c r="CW67" s="1479">
        <v>575</v>
      </c>
      <c r="CX67" s="1604">
        <v>571</v>
      </c>
      <c r="CY67" s="1604">
        <v>525</v>
      </c>
      <c r="CZ67" s="1604">
        <v>537</v>
      </c>
      <c r="DA67" s="1604">
        <v>740</v>
      </c>
      <c r="DB67" s="1604">
        <v>857</v>
      </c>
      <c r="DC67" s="1604">
        <v>1052</v>
      </c>
      <c r="DD67" s="1635">
        <v>643</v>
      </c>
      <c r="DE67" s="1635">
        <v>549</v>
      </c>
      <c r="DF67" s="1635">
        <v>679.25</v>
      </c>
      <c r="DG67" s="1635">
        <v>699</v>
      </c>
      <c r="DH67" s="1337"/>
      <c r="DI67" s="1483">
        <v>1326</v>
      </c>
      <c r="DJ67" s="1484">
        <v>1275</v>
      </c>
      <c r="DK67" s="1484">
        <v>2511</v>
      </c>
      <c r="DL67" s="1485">
        <v>1735</v>
      </c>
      <c r="DM67" s="1486">
        <v>1901</v>
      </c>
      <c r="DN67" s="1487">
        <v>1616</v>
      </c>
      <c r="DO67" s="1487">
        <v>2915</v>
      </c>
      <c r="DP67" s="1488">
        <v>1926</v>
      </c>
      <c r="DQ67" s="1489">
        <v>1797</v>
      </c>
      <c r="DR67" s="1490">
        <v>1824</v>
      </c>
      <c r="DS67" s="1491">
        <v>3020</v>
      </c>
      <c r="DT67" s="1491">
        <v>1955</v>
      </c>
      <c r="DU67" s="1492">
        <v>1732</v>
      </c>
      <c r="DV67" s="1493">
        <v>1701</v>
      </c>
      <c r="DW67" s="1493">
        <v>2646</v>
      </c>
      <c r="DX67" s="1494">
        <v>1968</v>
      </c>
      <c r="DY67" s="1495">
        <v>1597</v>
      </c>
      <c r="DZ67" s="1496">
        <v>1519</v>
      </c>
      <c r="EA67" s="1496">
        <v>2601</v>
      </c>
      <c r="EB67" s="1497">
        <v>1999</v>
      </c>
      <c r="EC67" s="1493">
        <v>1607</v>
      </c>
      <c r="ED67" s="1493">
        <v>1725</v>
      </c>
      <c r="EE67" s="1493">
        <v>2505</v>
      </c>
      <c r="EF67" s="1493">
        <v>1920</v>
      </c>
      <c r="EG67" s="1498">
        <v>1654</v>
      </c>
      <c r="EH67" s="1498">
        <v>1640</v>
      </c>
      <c r="EI67" s="1498">
        <v>2179</v>
      </c>
      <c r="EJ67" s="1498">
        <v>2047</v>
      </c>
      <c r="EK67" s="1499">
        <v>1950</v>
      </c>
      <c r="EL67" s="1499">
        <v>1705</v>
      </c>
      <c r="EM67" s="1499">
        <v>2507</v>
      </c>
      <c r="EN67" s="1499">
        <v>2086</v>
      </c>
      <c r="EO67" s="1500">
        <v>1850</v>
      </c>
      <c r="EP67" s="1500">
        <v>1611</v>
      </c>
      <c r="EQ67" s="1500">
        <v>2458</v>
      </c>
      <c r="ER67" s="1337"/>
      <c r="ES67" s="1501">
        <v>6847</v>
      </c>
      <c r="ET67" s="1502">
        <v>8358</v>
      </c>
      <c r="EU67" s="1502">
        <v>8596</v>
      </c>
      <c r="EV67" s="1502">
        <v>8047</v>
      </c>
      <c r="EW67" s="1395">
        <v>7716</v>
      </c>
      <c r="EX67" s="1395">
        <v>7757</v>
      </c>
      <c r="EY67" s="1395">
        <v>7520</v>
      </c>
      <c r="EZ67" s="1395">
        <v>8166</v>
      </c>
      <c r="FA67" s="1396">
        <v>8131.25</v>
      </c>
      <c r="FB67" s="1718"/>
      <c r="FC67" s="1711">
        <v>5685</v>
      </c>
      <c r="FD67" s="1711">
        <v>7061</v>
      </c>
      <c r="FE67" s="1711">
        <v>7250</v>
      </c>
      <c r="FF67" s="1711">
        <v>6693</v>
      </c>
      <c r="FG67" s="1711">
        <v>6370</v>
      </c>
      <c r="FH67" s="1711">
        <v>6495</v>
      </c>
      <c r="FI67" s="1711">
        <v>6084</v>
      </c>
      <c r="FJ67" s="1711">
        <v>6716</v>
      </c>
      <c r="FK67" s="1711">
        <v>6753</v>
      </c>
      <c r="FL67" s="1712">
        <v>6567.4444444444443</v>
      </c>
      <c r="FM67" s="1719"/>
      <c r="FN67" s="1713">
        <v>573</v>
      </c>
      <c r="FO67" s="1713">
        <v>629</v>
      </c>
      <c r="FP67" s="1713">
        <v>609</v>
      </c>
      <c r="FQ67" s="1713">
        <v>614</v>
      </c>
      <c r="FR67" s="1713">
        <v>653</v>
      </c>
      <c r="FS67" s="1713">
        <v>658</v>
      </c>
      <c r="FT67" s="1713">
        <v>611</v>
      </c>
      <c r="FU67" s="1713">
        <v>636</v>
      </c>
      <c r="FV67" s="1713">
        <v>549</v>
      </c>
      <c r="FW67" s="1714"/>
      <c r="FX67" s="1715">
        <v>614.66666666666663</v>
      </c>
      <c r="FY67" s="1716"/>
      <c r="FZ67" s="1720"/>
      <c r="GA67" s="1332">
        <v>1.7204591492234977E-2</v>
      </c>
      <c r="GB67" s="1332">
        <v>625.54174206617154</v>
      </c>
      <c r="GC67" s="1716"/>
      <c r="GD67" s="1716">
        <v>6370</v>
      </c>
      <c r="GE67" s="1717">
        <f t="shared" si="0"/>
        <v>1.1503528574022244E-2</v>
      </c>
      <c r="GF67" s="1724">
        <f t="shared" si="1"/>
        <v>-4.255449424442781E-3</v>
      </c>
      <c r="GG67" s="1725">
        <f t="shared" si="2"/>
        <v>5.3816744427164442E-2</v>
      </c>
      <c r="GH67" s="1420"/>
      <c r="GI67" s="1420"/>
      <c r="GJ67" s="1420"/>
      <c r="GK67" s="1420"/>
      <c r="GL67" s="1420"/>
      <c r="GM67" s="1420"/>
      <c r="GN67" s="1420"/>
      <c r="GO67" s="1420"/>
      <c r="GP67" s="1420"/>
      <c r="GQ67" s="1420"/>
      <c r="GR67" s="1420"/>
      <c r="GS67" s="1420"/>
      <c r="GT67" s="1420"/>
      <c r="GU67" s="1420"/>
      <c r="GV67" s="1420"/>
      <c r="GW67" s="1420"/>
      <c r="GX67" s="1420"/>
      <c r="GY67" s="1420"/>
      <c r="GZ67" s="1420"/>
      <c r="HA67" s="1420"/>
      <c r="HB67" s="1420"/>
      <c r="HC67" s="1420"/>
      <c r="HD67" s="1420"/>
      <c r="HE67" s="1420"/>
      <c r="HF67" s="1420"/>
      <c r="HG67" s="1420"/>
      <c r="HH67" s="1420"/>
      <c r="HI67" s="1420"/>
      <c r="HJ67" s="1420"/>
      <c r="HK67" s="1420"/>
      <c r="HL67" s="1420"/>
      <c r="HM67" s="1420"/>
      <c r="HN67" s="1420"/>
      <c r="HO67" s="1420"/>
      <c r="HP67" s="1420"/>
      <c r="HQ67" s="1420"/>
      <c r="HR67" s="1420"/>
    </row>
    <row r="68" spans="1:226" s="1514" customFormat="1" ht="21.95" customHeight="1">
      <c r="A68" s="1456"/>
      <c r="B68" s="1420"/>
      <c r="C68" s="1919" t="s">
        <v>24</v>
      </c>
      <c r="D68" s="1458">
        <v>367</v>
      </c>
      <c r="E68" s="1459">
        <v>335</v>
      </c>
      <c r="F68" s="1459">
        <v>364</v>
      </c>
      <c r="G68" s="1459">
        <v>343</v>
      </c>
      <c r="H68" s="1459">
        <v>321</v>
      </c>
      <c r="I68" s="1459">
        <v>421</v>
      </c>
      <c r="J68" s="1459">
        <v>1328</v>
      </c>
      <c r="K68" s="1459">
        <v>606</v>
      </c>
      <c r="L68" s="1459">
        <v>710</v>
      </c>
      <c r="M68" s="1459">
        <v>637</v>
      </c>
      <c r="N68" s="1459">
        <v>607</v>
      </c>
      <c r="O68" s="1460">
        <v>455</v>
      </c>
      <c r="P68" s="1461">
        <v>449</v>
      </c>
      <c r="Q68" s="1462">
        <v>677</v>
      </c>
      <c r="R68" s="1462">
        <v>399</v>
      </c>
      <c r="S68" s="1462">
        <v>431</v>
      </c>
      <c r="T68" s="1462">
        <v>467</v>
      </c>
      <c r="U68" s="1462">
        <v>553</v>
      </c>
      <c r="V68" s="1462">
        <v>1757</v>
      </c>
      <c r="W68" s="1462">
        <v>735</v>
      </c>
      <c r="X68" s="1462">
        <v>835</v>
      </c>
      <c r="Y68" s="1462">
        <v>626</v>
      </c>
      <c r="Z68" s="1462">
        <v>706</v>
      </c>
      <c r="AA68" s="1463">
        <v>541</v>
      </c>
      <c r="AB68" s="1464">
        <v>469</v>
      </c>
      <c r="AC68" s="1465">
        <v>395</v>
      </c>
      <c r="AD68" s="1465">
        <v>369</v>
      </c>
      <c r="AE68" s="1465">
        <v>552</v>
      </c>
      <c r="AF68" s="1465">
        <v>528.5</v>
      </c>
      <c r="AG68" s="1465">
        <v>505</v>
      </c>
      <c r="AH68" s="1465">
        <v>1602</v>
      </c>
      <c r="AI68" s="1465">
        <v>575</v>
      </c>
      <c r="AJ68" s="1465">
        <v>499</v>
      </c>
      <c r="AK68" s="1465">
        <v>639</v>
      </c>
      <c r="AL68" s="1465">
        <v>543</v>
      </c>
      <c r="AM68" s="1465">
        <v>581</v>
      </c>
      <c r="AN68" s="1466">
        <v>434</v>
      </c>
      <c r="AO68" s="1466">
        <v>396</v>
      </c>
      <c r="AP68" s="1466">
        <v>432</v>
      </c>
      <c r="AQ68" s="1466">
        <v>463</v>
      </c>
      <c r="AR68" s="1466">
        <v>441</v>
      </c>
      <c r="AS68" s="1466">
        <v>377</v>
      </c>
      <c r="AT68" s="1466">
        <v>1417</v>
      </c>
      <c r="AU68" s="1466">
        <v>511</v>
      </c>
      <c r="AV68" s="1466">
        <v>455</v>
      </c>
      <c r="AW68" s="1466">
        <v>706</v>
      </c>
      <c r="AX68" s="1466">
        <v>468</v>
      </c>
      <c r="AY68" s="1467">
        <v>524</v>
      </c>
      <c r="AZ68" s="1468">
        <v>438</v>
      </c>
      <c r="BA68" s="1469">
        <v>331</v>
      </c>
      <c r="BB68" s="1469">
        <v>359</v>
      </c>
      <c r="BC68" s="1469">
        <v>410</v>
      </c>
      <c r="BD68" s="1469">
        <v>374</v>
      </c>
      <c r="BE68" s="1469">
        <v>359</v>
      </c>
      <c r="BF68" s="1469">
        <v>1243</v>
      </c>
      <c r="BG68" s="1469">
        <v>455</v>
      </c>
      <c r="BH68" s="1469">
        <v>514</v>
      </c>
      <c r="BI68" s="1469">
        <v>723</v>
      </c>
      <c r="BJ68" s="1469">
        <v>623</v>
      </c>
      <c r="BK68" s="1470">
        <v>735</v>
      </c>
      <c r="BL68" s="1471">
        <v>332</v>
      </c>
      <c r="BM68" s="1472">
        <v>352</v>
      </c>
      <c r="BN68" s="1472">
        <v>638</v>
      </c>
      <c r="BO68" s="1472">
        <v>642</v>
      </c>
      <c r="BP68" s="1472">
        <v>601</v>
      </c>
      <c r="BQ68" s="1472">
        <v>662</v>
      </c>
      <c r="BR68" s="1472">
        <v>1316</v>
      </c>
      <c r="BS68" s="1472">
        <v>757</v>
      </c>
      <c r="BT68" s="1473">
        <v>771</v>
      </c>
      <c r="BU68" s="1473">
        <v>824</v>
      </c>
      <c r="BV68" s="1473">
        <v>633</v>
      </c>
      <c r="BW68" s="1580">
        <v>769</v>
      </c>
      <c r="BX68" s="1581">
        <v>724</v>
      </c>
      <c r="BY68" s="1476">
        <v>624</v>
      </c>
      <c r="BZ68" s="1476">
        <v>698</v>
      </c>
      <c r="CA68" s="1476">
        <v>891</v>
      </c>
      <c r="CB68" s="1476">
        <v>886</v>
      </c>
      <c r="CC68" s="1476">
        <v>710</v>
      </c>
      <c r="CD68" s="1476">
        <v>1482</v>
      </c>
      <c r="CE68" s="1476">
        <v>838</v>
      </c>
      <c r="CF68" s="1476">
        <v>807</v>
      </c>
      <c r="CG68" s="1476">
        <v>948</v>
      </c>
      <c r="CH68" s="1476">
        <v>938</v>
      </c>
      <c r="CI68" s="1477">
        <v>944</v>
      </c>
      <c r="CJ68" s="1478">
        <v>899</v>
      </c>
      <c r="CK68" s="1479">
        <v>843</v>
      </c>
      <c r="CL68" s="1479">
        <v>878</v>
      </c>
      <c r="CM68" s="1479">
        <v>841</v>
      </c>
      <c r="CN68" s="1479">
        <v>842</v>
      </c>
      <c r="CO68" s="1479">
        <v>797</v>
      </c>
      <c r="CP68" s="1479">
        <v>1571</v>
      </c>
      <c r="CQ68" s="1479">
        <v>851</v>
      </c>
      <c r="CR68" s="1479">
        <v>1035</v>
      </c>
      <c r="CS68" s="1479">
        <v>1030</v>
      </c>
      <c r="CT68" s="1479">
        <v>948</v>
      </c>
      <c r="CU68" s="1480">
        <v>981</v>
      </c>
      <c r="CV68" s="1603">
        <v>855</v>
      </c>
      <c r="CW68" s="1479">
        <v>841</v>
      </c>
      <c r="CX68" s="1604">
        <v>827</v>
      </c>
      <c r="CY68" s="1604">
        <v>901</v>
      </c>
      <c r="CZ68" s="1604">
        <v>901</v>
      </c>
      <c r="DA68" s="1604">
        <v>856</v>
      </c>
      <c r="DB68" s="1604">
        <v>1787</v>
      </c>
      <c r="DC68" s="1604">
        <v>764</v>
      </c>
      <c r="DD68" s="1635">
        <v>989</v>
      </c>
      <c r="DE68" s="1635">
        <v>1108</v>
      </c>
      <c r="DF68" s="1635">
        <v>683.25</v>
      </c>
      <c r="DG68" s="1635">
        <v>924</v>
      </c>
      <c r="DH68" s="1337"/>
      <c r="DI68" s="1483">
        <v>1066</v>
      </c>
      <c r="DJ68" s="1484">
        <v>1085</v>
      </c>
      <c r="DK68" s="1484">
        <v>2644</v>
      </c>
      <c r="DL68" s="1485">
        <v>1699</v>
      </c>
      <c r="DM68" s="1486">
        <v>1525</v>
      </c>
      <c r="DN68" s="1487">
        <v>1451</v>
      </c>
      <c r="DO68" s="1487">
        <v>3327</v>
      </c>
      <c r="DP68" s="1488">
        <v>1873</v>
      </c>
      <c r="DQ68" s="1489">
        <v>1233</v>
      </c>
      <c r="DR68" s="1490">
        <v>1585.5</v>
      </c>
      <c r="DS68" s="1491">
        <v>2676</v>
      </c>
      <c r="DT68" s="1491">
        <v>1763</v>
      </c>
      <c r="DU68" s="1492">
        <v>1262</v>
      </c>
      <c r="DV68" s="1493">
        <v>1281</v>
      </c>
      <c r="DW68" s="1493">
        <v>2383</v>
      </c>
      <c r="DX68" s="1494">
        <v>1698</v>
      </c>
      <c r="DY68" s="1495">
        <v>1128</v>
      </c>
      <c r="DZ68" s="1496">
        <v>1143</v>
      </c>
      <c r="EA68" s="1496">
        <v>2212</v>
      </c>
      <c r="EB68" s="1497">
        <v>2081</v>
      </c>
      <c r="EC68" s="1493">
        <v>1322</v>
      </c>
      <c r="ED68" s="1493">
        <v>1905</v>
      </c>
      <c r="EE68" s="1493">
        <v>2844</v>
      </c>
      <c r="EF68" s="1493">
        <v>2226</v>
      </c>
      <c r="EG68" s="1498">
        <v>2046</v>
      </c>
      <c r="EH68" s="1498">
        <v>2487</v>
      </c>
      <c r="EI68" s="1498">
        <v>3127</v>
      </c>
      <c r="EJ68" s="1498">
        <v>2830</v>
      </c>
      <c r="EK68" s="1499">
        <v>2620</v>
      </c>
      <c r="EL68" s="1499">
        <v>2480</v>
      </c>
      <c r="EM68" s="1499">
        <v>3452</v>
      </c>
      <c r="EN68" s="1499">
        <v>2959</v>
      </c>
      <c r="EO68" s="1500">
        <v>2523</v>
      </c>
      <c r="EP68" s="1500">
        <v>2910</v>
      </c>
      <c r="EQ68" s="1500">
        <v>3659</v>
      </c>
      <c r="ER68" s="1337"/>
      <c r="ES68" s="1501">
        <v>6494</v>
      </c>
      <c r="ET68" s="1502">
        <v>8176</v>
      </c>
      <c r="EU68" s="1502">
        <v>7257.5</v>
      </c>
      <c r="EV68" s="1502">
        <v>6624</v>
      </c>
      <c r="EW68" s="1395">
        <v>6564</v>
      </c>
      <c r="EX68" s="1395">
        <v>8297</v>
      </c>
      <c r="EY68" s="1395">
        <v>10490</v>
      </c>
      <c r="EZ68" s="1395">
        <v>11516</v>
      </c>
      <c r="FA68" s="1396">
        <v>11436.25</v>
      </c>
      <c r="FB68" s="1718"/>
      <c r="FC68" s="1711">
        <v>5432</v>
      </c>
      <c r="FD68" s="1711">
        <v>6929</v>
      </c>
      <c r="FE68" s="1711">
        <v>6133.5</v>
      </c>
      <c r="FF68" s="1711">
        <v>5632</v>
      </c>
      <c r="FG68" s="1711">
        <v>5206</v>
      </c>
      <c r="FH68" s="1711">
        <v>6895</v>
      </c>
      <c r="FI68" s="1711">
        <v>8608</v>
      </c>
      <c r="FJ68" s="1711">
        <v>9587</v>
      </c>
      <c r="FK68" s="1711">
        <v>9829</v>
      </c>
      <c r="FL68" s="1712">
        <v>7139.0555555555557</v>
      </c>
      <c r="FM68" s="1719"/>
      <c r="FN68" s="1713">
        <v>637</v>
      </c>
      <c r="FO68" s="1713">
        <v>626</v>
      </c>
      <c r="FP68" s="1713">
        <v>639</v>
      </c>
      <c r="FQ68" s="1713">
        <v>706</v>
      </c>
      <c r="FR68" s="1713">
        <v>723</v>
      </c>
      <c r="FS68" s="1713">
        <v>824</v>
      </c>
      <c r="FT68" s="1713">
        <v>948</v>
      </c>
      <c r="FU68" s="1713">
        <v>1030</v>
      </c>
      <c r="FV68" s="1713">
        <v>1108</v>
      </c>
      <c r="FW68" s="1714"/>
      <c r="FX68" s="1715">
        <v>804.55555555555554</v>
      </c>
      <c r="FY68" s="1716"/>
      <c r="FZ68" s="1720"/>
      <c r="GA68" s="1332">
        <v>1.4060769750168805E-2</v>
      </c>
      <c r="GB68" s="1332">
        <v>511.23552734638758</v>
      </c>
      <c r="GC68" s="1716"/>
      <c r="GD68" s="1716">
        <v>5206</v>
      </c>
      <c r="GE68" s="1717">
        <f t="shared" si="0"/>
        <v>1.6179213362602536E-2</v>
      </c>
      <c r="GF68" s="1724">
        <f t="shared" si="1"/>
        <v>-6.9251476207016216E-3</v>
      </c>
      <c r="GG68" s="1725">
        <f t="shared" si="2"/>
        <v>0.74226843388177932</v>
      </c>
      <c r="GH68" s="1420"/>
      <c r="GI68" s="1420"/>
      <c r="GJ68" s="1420"/>
      <c r="GK68" s="1420"/>
      <c r="GL68" s="1420"/>
      <c r="GM68" s="1420"/>
      <c r="GN68" s="1420"/>
      <c r="GO68" s="1420"/>
      <c r="GP68" s="1420"/>
      <c r="GQ68" s="1420"/>
      <c r="GR68" s="1420"/>
      <c r="GS68" s="1420"/>
      <c r="GT68" s="1420"/>
      <c r="GU68" s="1420"/>
      <c r="GV68" s="1420"/>
      <c r="GW68" s="1420"/>
      <c r="GX68" s="1420"/>
      <c r="GY68" s="1420"/>
      <c r="GZ68" s="1420"/>
      <c r="HA68" s="1420"/>
      <c r="HB68" s="1420"/>
      <c r="HC68" s="1420"/>
      <c r="HD68" s="1420"/>
      <c r="HE68" s="1420"/>
      <c r="HF68" s="1420"/>
      <c r="HG68" s="1420"/>
      <c r="HH68" s="1420"/>
      <c r="HI68" s="1420"/>
      <c r="HJ68" s="1420"/>
      <c r="HK68" s="1420"/>
      <c r="HL68" s="1420"/>
      <c r="HM68" s="1420"/>
      <c r="HN68" s="1420"/>
      <c r="HO68" s="1420"/>
      <c r="HP68" s="1420"/>
      <c r="HQ68" s="1420"/>
      <c r="HR68" s="1420"/>
    </row>
    <row r="69" spans="1:226" s="1749" customFormat="1" ht="21.95" customHeight="1">
      <c r="A69" s="1797"/>
      <c r="C69" s="1798" t="s">
        <v>33</v>
      </c>
      <c r="D69" s="1750">
        <v>286</v>
      </c>
      <c r="E69" s="1751">
        <v>223</v>
      </c>
      <c r="F69" s="1751">
        <v>234</v>
      </c>
      <c r="G69" s="1751">
        <v>325</v>
      </c>
      <c r="H69" s="1751">
        <v>318</v>
      </c>
      <c r="I69" s="1751">
        <v>277</v>
      </c>
      <c r="J69" s="1751">
        <v>322</v>
      </c>
      <c r="K69" s="1751">
        <v>300</v>
      </c>
      <c r="L69" s="1751">
        <v>421</v>
      </c>
      <c r="M69" s="1751">
        <v>451</v>
      </c>
      <c r="N69" s="1751">
        <v>458</v>
      </c>
      <c r="O69" s="1752">
        <v>428</v>
      </c>
      <c r="P69" s="1753">
        <v>405</v>
      </c>
      <c r="Q69" s="1754">
        <v>516</v>
      </c>
      <c r="R69" s="1754">
        <v>459</v>
      </c>
      <c r="S69" s="1754">
        <v>570</v>
      </c>
      <c r="T69" s="1754">
        <v>475</v>
      </c>
      <c r="U69" s="1754">
        <v>319</v>
      </c>
      <c r="V69" s="1754">
        <v>354</v>
      </c>
      <c r="W69" s="1754">
        <v>498</v>
      </c>
      <c r="X69" s="1754">
        <v>495</v>
      </c>
      <c r="Y69" s="1754">
        <v>611</v>
      </c>
      <c r="Z69" s="1754">
        <v>484</v>
      </c>
      <c r="AA69" s="1755">
        <v>517</v>
      </c>
      <c r="AB69" s="1756">
        <v>373</v>
      </c>
      <c r="AC69" s="1757">
        <v>273</v>
      </c>
      <c r="AD69" s="1757">
        <v>366</v>
      </c>
      <c r="AE69" s="1757">
        <v>426</v>
      </c>
      <c r="AF69" s="1757">
        <v>404</v>
      </c>
      <c r="AG69" s="1757">
        <v>382</v>
      </c>
      <c r="AH69" s="1757">
        <v>369</v>
      </c>
      <c r="AI69" s="1757">
        <v>469</v>
      </c>
      <c r="AJ69" s="1757">
        <v>494</v>
      </c>
      <c r="AK69" s="1757">
        <v>512</v>
      </c>
      <c r="AL69" s="1757">
        <v>510</v>
      </c>
      <c r="AM69" s="1757">
        <v>568</v>
      </c>
      <c r="AN69" s="1757">
        <v>469</v>
      </c>
      <c r="AO69" s="1757">
        <v>260</v>
      </c>
      <c r="AP69" s="1757">
        <v>424</v>
      </c>
      <c r="AQ69" s="1757">
        <v>545</v>
      </c>
      <c r="AR69" s="1757">
        <v>529</v>
      </c>
      <c r="AS69" s="1757">
        <v>447</v>
      </c>
      <c r="AT69" s="1757">
        <v>422</v>
      </c>
      <c r="AU69" s="1757">
        <v>436</v>
      </c>
      <c r="AV69" s="1757">
        <v>464</v>
      </c>
      <c r="AW69" s="1757">
        <v>558</v>
      </c>
      <c r="AX69" s="1757">
        <v>513</v>
      </c>
      <c r="AY69" s="1758">
        <v>529</v>
      </c>
      <c r="AZ69" s="1795">
        <v>503</v>
      </c>
      <c r="BA69" s="1493">
        <v>295</v>
      </c>
      <c r="BB69" s="1493">
        <v>499</v>
      </c>
      <c r="BC69" s="1493">
        <v>579</v>
      </c>
      <c r="BD69" s="1493">
        <v>572</v>
      </c>
      <c r="BE69" s="1493">
        <v>431</v>
      </c>
      <c r="BF69" s="1493">
        <v>461</v>
      </c>
      <c r="BG69" s="1493">
        <v>457</v>
      </c>
      <c r="BH69" s="1493">
        <v>507</v>
      </c>
      <c r="BI69" s="1493">
        <v>654</v>
      </c>
      <c r="BJ69" s="1493">
        <v>660</v>
      </c>
      <c r="BK69" s="1796">
        <v>629</v>
      </c>
      <c r="BL69" s="1762">
        <v>536</v>
      </c>
      <c r="BM69" s="1763">
        <v>420</v>
      </c>
      <c r="BN69" s="1763">
        <v>480</v>
      </c>
      <c r="BO69" s="1763">
        <v>593</v>
      </c>
      <c r="BP69" s="1763">
        <v>610</v>
      </c>
      <c r="BQ69" s="1763">
        <v>556</v>
      </c>
      <c r="BR69" s="1763">
        <v>521</v>
      </c>
      <c r="BS69" s="1763">
        <v>484</v>
      </c>
      <c r="BT69" s="1764">
        <v>574</v>
      </c>
      <c r="BU69" s="1764">
        <v>718</v>
      </c>
      <c r="BV69" s="1764">
        <v>763</v>
      </c>
      <c r="BW69" s="1765">
        <v>706</v>
      </c>
      <c r="BX69" s="1766">
        <v>565</v>
      </c>
      <c r="BY69" s="1767">
        <v>412</v>
      </c>
      <c r="BZ69" s="1767">
        <v>599</v>
      </c>
      <c r="CA69" s="1767">
        <v>660</v>
      </c>
      <c r="CB69" s="1767">
        <v>613</v>
      </c>
      <c r="CC69" s="1767">
        <v>626</v>
      </c>
      <c r="CD69" s="1767">
        <v>532</v>
      </c>
      <c r="CE69" s="1767">
        <v>589</v>
      </c>
      <c r="CF69" s="1767">
        <v>750</v>
      </c>
      <c r="CG69" s="1767">
        <v>677</v>
      </c>
      <c r="CH69" s="1767">
        <v>706</v>
      </c>
      <c r="CI69" s="1768">
        <v>603</v>
      </c>
      <c r="CJ69" s="1769">
        <v>557</v>
      </c>
      <c r="CK69" s="1770">
        <v>399</v>
      </c>
      <c r="CL69" s="1770">
        <v>522</v>
      </c>
      <c r="CM69" s="1770">
        <v>690</v>
      </c>
      <c r="CN69" s="1770">
        <v>757</v>
      </c>
      <c r="CO69" s="1770">
        <v>705</v>
      </c>
      <c r="CP69" s="1770">
        <v>631</v>
      </c>
      <c r="CQ69" s="1770">
        <v>767</v>
      </c>
      <c r="CR69" s="1770">
        <v>753</v>
      </c>
      <c r="CS69" s="1770">
        <v>725</v>
      </c>
      <c r="CT69" s="1770">
        <v>711</v>
      </c>
      <c r="CU69" s="1771">
        <v>758</v>
      </c>
      <c r="CV69" s="1772">
        <v>729</v>
      </c>
      <c r="CW69" s="1770">
        <v>449</v>
      </c>
      <c r="CX69" s="1773">
        <v>579</v>
      </c>
      <c r="CY69" s="1773">
        <v>650</v>
      </c>
      <c r="CZ69" s="1773">
        <v>806</v>
      </c>
      <c r="DA69" s="1773">
        <v>606</v>
      </c>
      <c r="DB69" s="1773">
        <v>591</v>
      </c>
      <c r="DC69" s="1773">
        <v>464</v>
      </c>
      <c r="DD69" s="1774">
        <v>741</v>
      </c>
      <c r="DE69" s="1774">
        <v>750</v>
      </c>
      <c r="DF69" s="1774">
        <v>600.625</v>
      </c>
      <c r="DG69" s="1774">
        <v>690</v>
      </c>
      <c r="DH69" s="1775"/>
      <c r="DI69" s="1776">
        <v>743</v>
      </c>
      <c r="DJ69" s="1751">
        <v>920</v>
      </c>
      <c r="DK69" s="1751">
        <v>1043</v>
      </c>
      <c r="DL69" s="1777">
        <v>1337</v>
      </c>
      <c r="DM69" s="1776">
        <v>1380</v>
      </c>
      <c r="DN69" s="1751">
        <v>1364</v>
      </c>
      <c r="DO69" s="1751">
        <v>1347</v>
      </c>
      <c r="DP69" s="1777">
        <v>1612</v>
      </c>
      <c r="DQ69" s="1778">
        <v>1012</v>
      </c>
      <c r="DR69" s="1493">
        <v>1212</v>
      </c>
      <c r="DS69" s="1779">
        <v>1332</v>
      </c>
      <c r="DT69" s="1779">
        <v>1590</v>
      </c>
      <c r="DU69" s="1492">
        <v>1153</v>
      </c>
      <c r="DV69" s="1493">
        <v>1521</v>
      </c>
      <c r="DW69" s="1493">
        <v>1322</v>
      </c>
      <c r="DX69" s="1494">
        <v>1600</v>
      </c>
      <c r="DY69" s="1492">
        <v>1297</v>
      </c>
      <c r="DZ69" s="1493">
        <v>1582</v>
      </c>
      <c r="EA69" s="1493">
        <v>1425</v>
      </c>
      <c r="EB69" s="1494">
        <v>1943</v>
      </c>
      <c r="EC69" s="1493">
        <v>1436</v>
      </c>
      <c r="ED69" s="1493">
        <v>1759</v>
      </c>
      <c r="EE69" s="1493">
        <v>1579</v>
      </c>
      <c r="EF69" s="1493">
        <v>2187</v>
      </c>
      <c r="EG69" s="1780">
        <v>1576</v>
      </c>
      <c r="EH69" s="1780">
        <v>1899</v>
      </c>
      <c r="EI69" s="1780">
        <v>1871</v>
      </c>
      <c r="EJ69" s="1780">
        <v>1986</v>
      </c>
      <c r="EK69" s="1780">
        <v>1478</v>
      </c>
      <c r="EL69" s="1780">
        <v>2152</v>
      </c>
      <c r="EM69" s="1780">
        <v>2123</v>
      </c>
      <c r="EN69" s="1780">
        <v>2194</v>
      </c>
      <c r="EO69" s="1780">
        <v>1757</v>
      </c>
      <c r="EP69" s="1780">
        <v>2206</v>
      </c>
      <c r="EQ69" s="1780">
        <v>1805</v>
      </c>
      <c r="ER69" s="1775"/>
      <c r="ES69" s="1781">
        <v>4043</v>
      </c>
      <c r="ET69" s="1782">
        <v>5703</v>
      </c>
      <c r="EU69" s="1782">
        <v>5146</v>
      </c>
      <c r="EV69" s="1782">
        <v>5596</v>
      </c>
      <c r="EW69" s="1800">
        <v>6247</v>
      </c>
      <c r="EX69" s="1800">
        <v>6961</v>
      </c>
      <c r="EY69" s="1800">
        <v>7332</v>
      </c>
      <c r="EZ69" s="1800">
        <v>7975</v>
      </c>
      <c r="FA69" s="2073">
        <v>7655.625</v>
      </c>
      <c r="FB69" s="1802"/>
      <c r="FC69" s="1803">
        <v>3157</v>
      </c>
      <c r="FD69" s="1803">
        <v>4702</v>
      </c>
      <c r="FE69" s="1803">
        <v>4068</v>
      </c>
      <c r="FF69" s="1803">
        <v>4554</v>
      </c>
      <c r="FG69" s="1803">
        <v>4958</v>
      </c>
      <c r="FH69" s="1803">
        <v>5492</v>
      </c>
      <c r="FI69" s="1803">
        <v>6023</v>
      </c>
      <c r="FJ69" s="1803">
        <v>6506</v>
      </c>
      <c r="FK69" s="1803">
        <v>6365</v>
      </c>
      <c r="FL69" s="1804">
        <v>5091.666666666667</v>
      </c>
      <c r="FM69" s="1805"/>
      <c r="FN69" s="1806">
        <v>451</v>
      </c>
      <c r="FO69" s="1806">
        <v>611</v>
      </c>
      <c r="FP69" s="1806">
        <v>512</v>
      </c>
      <c r="FQ69" s="1806">
        <v>558</v>
      </c>
      <c r="FR69" s="1806">
        <v>654</v>
      </c>
      <c r="FS69" s="1806">
        <v>718</v>
      </c>
      <c r="FT69" s="1806">
        <v>677</v>
      </c>
      <c r="FU69" s="1806">
        <v>725</v>
      </c>
      <c r="FV69" s="1806">
        <v>750</v>
      </c>
      <c r="FW69" s="1807"/>
      <c r="FX69" s="1808">
        <v>628.44444444444446</v>
      </c>
      <c r="FY69" s="1809"/>
      <c r="FZ69" s="1809"/>
      <c r="GA69" s="1810">
        <v>1.3390952059419311E-2</v>
      </c>
      <c r="GB69" s="1810">
        <v>486.88162592842673</v>
      </c>
      <c r="GC69" s="1809"/>
      <c r="GD69" s="1809">
        <v>4958</v>
      </c>
      <c r="GE69" s="1811">
        <f t="shared" si="0"/>
        <v>1.0830647310007569E-2</v>
      </c>
      <c r="GF69" s="1794">
        <f t="shared" si="1"/>
        <v>-4.004702194357368E-2</v>
      </c>
      <c r="GG69" s="1794">
        <f t="shared" si="2"/>
        <v>0.2254882343524891</v>
      </c>
    </row>
    <row r="70" spans="1:226" s="1514" customFormat="1" ht="21.95" customHeight="1">
      <c r="A70" s="1456"/>
      <c r="B70" s="1420"/>
      <c r="C70" s="1919" t="s">
        <v>25</v>
      </c>
      <c r="D70" s="1458">
        <v>364</v>
      </c>
      <c r="E70" s="1459">
        <v>398</v>
      </c>
      <c r="F70" s="1459">
        <v>362</v>
      </c>
      <c r="G70" s="1459">
        <v>333</v>
      </c>
      <c r="H70" s="1459">
        <v>305</v>
      </c>
      <c r="I70" s="1459">
        <v>347</v>
      </c>
      <c r="J70" s="1459">
        <v>748</v>
      </c>
      <c r="K70" s="1459">
        <v>334</v>
      </c>
      <c r="L70" s="1459">
        <v>478</v>
      </c>
      <c r="M70" s="1459">
        <v>546</v>
      </c>
      <c r="N70" s="1459">
        <v>492</v>
      </c>
      <c r="O70" s="1460">
        <v>429</v>
      </c>
      <c r="P70" s="1461">
        <v>442</v>
      </c>
      <c r="Q70" s="1462">
        <v>593</v>
      </c>
      <c r="R70" s="1462">
        <v>475</v>
      </c>
      <c r="S70" s="1462">
        <v>378</v>
      </c>
      <c r="T70" s="1462">
        <v>364</v>
      </c>
      <c r="U70" s="1462">
        <v>401</v>
      </c>
      <c r="V70" s="1462">
        <v>795</v>
      </c>
      <c r="W70" s="1462">
        <v>418</v>
      </c>
      <c r="X70" s="1462">
        <v>410</v>
      </c>
      <c r="Y70" s="1462">
        <v>462</v>
      </c>
      <c r="Z70" s="1462">
        <v>547</v>
      </c>
      <c r="AA70" s="1463">
        <v>450</v>
      </c>
      <c r="AB70" s="1464">
        <v>472</v>
      </c>
      <c r="AC70" s="1465">
        <v>324</v>
      </c>
      <c r="AD70" s="1465">
        <v>379</v>
      </c>
      <c r="AE70" s="1465">
        <v>343</v>
      </c>
      <c r="AF70" s="1465">
        <v>385.5</v>
      </c>
      <c r="AG70" s="1465">
        <v>428</v>
      </c>
      <c r="AH70" s="1465">
        <v>875</v>
      </c>
      <c r="AI70" s="1465">
        <v>391</v>
      </c>
      <c r="AJ70" s="1465">
        <v>458</v>
      </c>
      <c r="AK70" s="1465">
        <v>460</v>
      </c>
      <c r="AL70" s="1465">
        <v>532</v>
      </c>
      <c r="AM70" s="1465">
        <v>487</v>
      </c>
      <c r="AN70" s="1466">
        <v>443</v>
      </c>
      <c r="AO70" s="1466">
        <v>376</v>
      </c>
      <c r="AP70" s="1466">
        <v>358</v>
      </c>
      <c r="AQ70" s="1466">
        <v>310</v>
      </c>
      <c r="AR70" s="1466">
        <v>315</v>
      </c>
      <c r="AS70" s="1466">
        <v>379</v>
      </c>
      <c r="AT70" s="1466">
        <v>783</v>
      </c>
      <c r="AU70" s="1466">
        <v>396</v>
      </c>
      <c r="AV70" s="1466">
        <v>362</v>
      </c>
      <c r="AW70" s="1466">
        <v>563</v>
      </c>
      <c r="AX70" s="1466">
        <v>559</v>
      </c>
      <c r="AY70" s="1467">
        <v>469</v>
      </c>
      <c r="AZ70" s="1468">
        <v>429</v>
      </c>
      <c r="BA70" s="1469">
        <v>404</v>
      </c>
      <c r="BB70" s="1469">
        <v>315</v>
      </c>
      <c r="BC70" s="1469">
        <v>400</v>
      </c>
      <c r="BD70" s="1469">
        <v>329</v>
      </c>
      <c r="BE70" s="1469">
        <v>370</v>
      </c>
      <c r="BF70" s="1469">
        <v>834</v>
      </c>
      <c r="BG70" s="1469">
        <v>402</v>
      </c>
      <c r="BH70" s="1469">
        <v>363</v>
      </c>
      <c r="BI70" s="1469">
        <v>578</v>
      </c>
      <c r="BJ70" s="1469">
        <v>603</v>
      </c>
      <c r="BK70" s="1470">
        <v>577</v>
      </c>
      <c r="BL70" s="1471">
        <v>442</v>
      </c>
      <c r="BM70" s="1472">
        <v>386</v>
      </c>
      <c r="BN70" s="1472">
        <v>342</v>
      </c>
      <c r="BO70" s="1472">
        <v>413</v>
      </c>
      <c r="BP70" s="1472">
        <v>323</v>
      </c>
      <c r="BQ70" s="1472">
        <v>446</v>
      </c>
      <c r="BR70" s="1472">
        <v>986</v>
      </c>
      <c r="BS70" s="1472">
        <v>441</v>
      </c>
      <c r="BT70" s="1473">
        <v>500</v>
      </c>
      <c r="BU70" s="1473">
        <v>622</v>
      </c>
      <c r="BV70" s="1473">
        <v>645</v>
      </c>
      <c r="BW70" s="1580">
        <v>674</v>
      </c>
      <c r="BX70" s="1581">
        <v>449</v>
      </c>
      <c r="BY70" s="1476">
        <v>392</v>
      </c>
      <c r="BZ70" s="1476">
        <v>495</v>
      </c>
      <c r="CA70" s="1476">
        <v>430</v>
      </c>
      <c r="CB70" s="1476">
        <v>411</v>
      </c>
      <c r="CC70" s="1476">
        <v>419</v>
      </c>
      <c r="CD70" s="1476">
        <v>996</v>
      </c>
      <c r="CE70" s="1476">
        <v>438</v>
      </c>
      <c r="CF70" s="1476">
        <v>418</v>
      </c>
      <c r="CG70" s="1476">
        <v>574</v>
      </c>
      <c r="CH70" s="1476">
        <v>598</v>
      </c>
      <c r="CI70" s="1477">
        <v>671</v>
      </c>
      <c r="CJ70" s="1478">
        <v>474</v>
      </c>
      <c r="CK70" s="1479">
        <v>485</v>
      </c>
      <c r="CL70" s="1479">
        <v>443</v>
      </c>
      <c r="CM70" s="1479">
        <v>516</v>
      </c>
      <c r="CN70" s="1479">
        <v>447</v>
      </c>
      <c r="CO70" s="1479">
        <v>401</v>
      </c>
      <c r="CP70" s="1479">
        <v>1000</v>
      </c>
      <c r="CQ70" s="1479">
        <v>403</v>
      </c>
      <c r="CR70" s="1479">
        <v>432</v>
      </c>
      <c r="CS70" s="1479">
        <v>612</v>
      </c>
      <c r="CT70" s="1479">
        <v>615</v>
      </c>
      <c r="CU70" s="1480">
        <v>638</v>
      </c>
      <c r="CV70" s="1603">
        <v>514</v>
      </c>
      <c r="CW70" s="1479">
        <v>443</v>
      </c>
      <c r="CX70" s="1604">
        <v>472</v>
      </c>
      <c r="CY70" s="1604">
        <v>513</v>
      </c>
      <c r="CZ70" s="1604">
        <v>444</v>
      </c>
      <c r="DA70" s="1604">
        <v>445</v>
      </c>
      <c r="DB70" s="1604">
        <v>1074</v>
      </c>
      <c r="DC70" s="1604">
        <v>403</v>
      </c>
      <c r="DD70" s="1635">
        <v>441</v>
      </c>
      <c r="DE70" s="1635">
        <v>599</v>
      </c>
      <c r="DF70" s="1635">
        <v>573.875</v>
      </c>
      <c r="DG70" s="1635">
        <v>596</v>
      </c>
      <c r="DH70" s="1337"/>
      <c r="DI70" s="1483">
        <v>1124</v>
      </c>
      <c r="DJ70" s="1484">
        <v>985</v>
      </c>
      <c r="DK70" s="1484">
        <v>1560</v>
      </c>
      <c r="DL70" s="1485">
        <v>1467</v>
      </c>
      <c r="DM70" s="1486">
        <v>1510</v>
      </c>
      <c r="DN70" s="1487">
        <v>1143</v>
      </c>
      <c r="DO70" s="1487">
        <v>1623</v>
      </c>
      <c r="DP70" s="1488">
        <v>1459</v>
      </c>
      <c r="DQ70" s="1489">
        <v>1175</v>
      </c>
      <c r="DR70" s="1490">
        <v>1156.5</v>
      </c>
      <c r="DS70" s="1491">
        <v>1724</v>
      </c>
      <c r="DT70" s="1491">
        <v>1479</v>
      </c>
      <c r="DU70" s="1492">
        <v>1177</v>
      </c>
      <c r="DV70" s="1493">
        <v>1004</v>
      </c>
      <c r="DW70" s="1493">
        <v>1541</v>
      </c>
      <c r="DX70" s="1494">
        <v>1591</v>
      </c>
      <c r="DY70" s="1495">
        <v>1148</v>
      </c>
      <c r="DZ70" s="1496">
        <v>1099</v>
      </c>
      <c r="EA70" s="1496">
        <v>1599</v>
      </c>
      <c r="EB70" s="1497">
        <v>1758</v>
      </c>
      <c r="EC70" s="1493">
        <v>1170</v>
      </c>
      <c r="ED70" s="1493">
        <v>1182</v>
      </c>
      <c r="EE70" s="1493">
        <v>1927</v>
      </c>
      <c r="EF70" s="1493">
        <v>1941</v>
      </c>
      <c r="EG70" s="1498">
        <v>1336</v>
      </c>
      <c r="EH70" s="1498">
        <v>1260</v>
      </c>
      <c r="EI70" s="1498">
        <v>1852</v>
      </c>
      <c r="EJ70" s="1498">
        <v>1843</v>
      </c>
      <c r="EK70" s="1499">
        <v>1402</v>
      </c>
      <c r="EL70" s="1499">
        <v>1364</v>
      </c>
      <c r="EM70" s="1499">
        <v>2015</v>
      </c>
      <c r="EN70" s="1499">
        <v>1865</v>
      </c>
      <c r="EO70" s="1500">
        <v>1429</v>
      </c>
      <c r="EP70" s="1500">
        <v>1556</v>
      </c>
      <c r="EQ70" s="1500">
        <v>2076</v>
      </c>
      <c r="ER70" s="1337"/>
      <c r="ES70" s="1501">
        <v>5136</v>
      </c>
      <c r="ET70" s="1502">
        <v>5735</v>
      </c>
      <c r="EU70" s="1502">
        <v>5534.5</v>
      </c>
      <c r="EV70" s="1502">
        <v>5313</v>
      </c>
      <c r="EW70" s="1395">
        <v>5604</v>
      </c>
      <c r="EX70" s="1395">
        <v>6220</v>
      </c>
      <c r="EY70" s="1395">
        <v>6291</v>
      </c>
      <c r="EZ70" s="1395">
        <v>6466</v>
      </c>
      <c r="FA70" s="1396">
        <v>6517.875</v>
      </c>
      <c r="FB70" s="1718"/>
      <c r="FC70" s="1711">
        <v>4215</v>
      </c>
      <c r="FD70" s="1711">
        <v>4738</v>
      </c>
      <c r="FE70" s="1711">
        <v>4515.5</v>
      </c>
      <c r="FF70" s="1711">
        <v>4285</v>
      </c>
      <c r="FG70" s="1711">
        <v>4424</v>
      </c>
      <c r="FH70" s="1711">
        <v>4901</v>
      </c>
      <c r="FI70" s="1711">
        <v>5022</v>
      </c>
      <c r="FJ70" s="1711">
        <v>5213</v>
      </c>
      <c r="FK70" s="1711">
        <v>5348</v>
      </c>
      <c r="FL70" s="1712">
        <v>4740.166666666667</v>
      </c>
      <c r="FM70" s="1719"/>
      <c r="FN70" s="1713">
        <v>546</v>
      </c>
      <c r="FO70" s="1713">
        <v>462</v>
      </c>
      <c r="FP70" s="1713">
        <v>460</v>
      </c>
      <c r="FQ70" s="1713">
        <v>563</v>
      </c>
      <c r="FR70" s="1713">
        <v>578</v>
      </c>
      <c r="FS70" s="1713">
        <v>622</v>
      </c>
      <c r="FT70" s="1713">
        <v>574</v>
      </c>
      <c r="FU70" s="1713">
        <v>612</v>
      </c>
      <c r="FV70" s="1713">
        <v>599</v>
      </c>
      <c r="FW70" s="1714"/>
      <c r="FX70" s="1715">
        <v>557.33333333333337</v>
      </c>
      <c r="FY70" s="1716"/>
      <c r="FZ70" s="1720"/>
      <c r="GA70" s="1332">
        <v>1.1948683322079675E-2</v>
      </c>
      <c r="GB70" s="1332">
        <v>434.44217690749491</v>
      </c>
      <c r="GC70" s="1716"/>
      <c r="GD70" s="1716">
        <v>4424</v>
      </c>
      <c r="GE70" s="1717">
        <f t="shared" si="0"/>
        <v>9.2210375162988748E-3</v>
      </c>
      <c r="GF70" s="1724">
        <f t="shared" si="1"/>
        <v>8.022734302505441E-3</v>
      </c>
      <c r="GG70" s="1725">
        <f t="shared" si="2"/>
        <v>0.16307548179871523</v>
      </c>
      <c r="GH70" s="1420"/>
      <c r="GI70" s="1420"/>
      <c r="GJ70" s="1420"/>
      <c r="GK70" s="1420"/>
      <c r="GL70" s="1420"/>
      <c r="GM70" s="1420"/>
      <c r="GN70" s="1420"/>
      <c r="GO70" s="1420"/>
      <c r="GP70" s="1420"/>
      <c r="GQ70" s="1420"/>
      <c r="GR70" s="1420"/>
      <c r="GS70" s="1420"/>
      <c r="GT70" s="1420"/>
      <c r="GU70" s="1420"/>
      <c r="GV70" s="1420"/>
      <c r="GW70" s="1420"/>
      <c r="GX70" s="1420"/>
      <c r="GY70" s="1420"/>
      <c r="GZ70" s="1420"/>
      <c r="HA70" s="1420"/>
      <c r="HB70" s="1420"/>
      <c r="HC70" s="1420"/>
      <c r="HD70" s="1420"/>
      <c r="HE70" s="1420"/>
      <c r="HF70" s="1420"/>
      <c r="HG70" s="1420"/>
      <c r="HH70" s="1420"/>
      <c r="HI70" s="1420"/>
      <c r="HJ70" s="1420"/>
      <c r="HK70" s="1420"/>
      <c r="HL70" s="1420"/>
      <c r="HM70" s="1420"/>
      <c r="HN70" s="1420"/>
      <c r="HO70" s="1420"/>
      <c r="HP70" s="1420"/>
      <c r="HQ70" s="1420"/>
      <c r="HR70" s="1420"/>
    </row>
    <row r="71" spans="1:226" s="1749" customFormat="1" ht="21.95" customHeight="1">
      <c r="A71" s="1797"/>
      <c r="C71" s="1798" t="s">
        <v>52</v>
      </c>
      <c r="D71" s="1750">
        <v>133</v>
      </c>
      <c r="E71" s="1751">
        <v>92</v>
      </c>
      <c r="F71" s="1751">
        <v>219</v>
      </c>
      <c r="G71" s="1751">
        <v>122</v>
      </c>
      <c r="H71" s="1751">
        <v>192</v>
      </c>
      <c r="I71" s="1751">
        <v>123</v>
      </c>
      <c r="J71" s="1751">
        <v>158</v>
      </c>
      <c r="K71" s="1751">
        <v>152</v>
      </c>
      <c r="L71" s="1751">
        <v>231</v>
      </c>
      <c r="M71" s="1751">
        <v>178</v>
      </c>
      <c r="N71" s="1751">
        <v>149</v>
      </c>
      <c r="O71" s="1752">
        <v>195</v>
      </c>
      <c r="P71" s="1753">
        <v>187</v>
      </c>
      <c r="Q71" s="1754">
        <v>200</v>
      </c>
      <c r="R71" s="1754">
        <v>290</v>
      </c>
      <c r="S71" s="1754">
        <v>345</v>
      </c>
      <c r="T71" s="1754">
        <v>276</v>
      </c>
      <c r="U71" s="1754">
        <v>382</v>
      </c>
      <c r="V71" s="1754">
        <v>2179</v>
      </c>
      <c r="W71" s="1754">
        <v>1374</v>
      </c>
      <c r="X71" s="1754">
        <v>1684</v>
      </c>
      <c r="Y71" s="1754">
        <v>1102</v>
      </c>
      <c r="Z71" s="1754">
        <v>766</v>
      </c>
      <c r="AA71" s="1755">
        <v>229</v>
      </c>
      <c r="AB71" s="1756">
        <v>215</v>
      </c>
      <c r="AC71" s="1757">
        <v>310</v>
      </c>
      <c r="AD71" s="1757">
        <v>284</v>
      </c>
      <c r="AE71" s="1757">
        <v>259</v>
      </c>
      <c r="AF71" s="1757">
        <v>282</v>
      </c>
      <c r="AG71" s="1757">
        <v>305</v>
      </c>
      <c r="AH71" s="1757">
        <v>334</v>
      </c>
      <c r="AI71" s="1757">
        <v>413</v>
      </c>
      <c r="AJ71" s="1757">
        <v>465</v>
      </c>
      <c r="AK71" s="1757">
        <v>391</v>
      </c>
      <c r="AL71" s="1757">
        <v>626</v>
      </c>
      <c r="AM71" s="1757">
        <v>354</v>
      </c>
      <c r="AN71" s="1757">
        <v>309</v>
      </c>
      <c r="AO71" s="1757">
        <v>310</v>
      </c>
      <c r="AP71" s="1757">
        <v>261</v>
      </c>
      <c r="AQ71" s="1757">
        <v>201</v>
      </c>
      <c r="AR71" s="1757">
        <v>223</v>
      </c>
      <c r="AS71" s="1757">
        <v>264</v>
      </c>
      <c r="AT71" s="1757">
        <v>253</v>
      </c>
      <c r="AU71" s="1757">
        <v>336</v>
      </c>
      <c r="AV71" s="1757">
        <v>245</v>
      </c>
      <c r="AW71" s="1757">
        <v>111</v>
      </c>
      <c r="AX71" s="1757">
        <v>335</v>
      </c>
      <c r="AY71" s="1758">
        <v>418</v>
      </c>
      <c r="AZ71" s="1795">
        <v>275</v>
      </c>
      <c r="BA71" s="1493">
        <v>351</v>
      </c>
      <c r="BB71" s="1493">
        <v>351</v>
      </c>
      <c r="BC71" s="1493">
        <v>297</v>
      </c>
      <c r="BD71" s="1493">
        <v>296</v>
      </c>
      <c r="BE71" s="1493">
        <v>312</v>
      </c>
      <c r="BF71" s="1493">
        <v>299</v>
      </c>
      <c r="BG71" s="1493">
        <v>450</v>
      </c>
      <c r="BH71" s="1493">
        <v>428</v>
      </c>
      <c r="BI71" s="1493">
        <v>477</v>
      </c>
      <c r="BJ71" s="1493">
        <v>485</v>
      </c>
      <c r="BK71" s="1796">
        <v>438</v>
      </c>
      <c r="BL71" s="1762">
        <v>198</v>
      </c>
      <c r="BM71" s="1763">
        <v>557</v>
      </c>
      <c r="BN71" s="1763">
        <v>561</v>
      </c>
      <c r="BO71" s="1763">
        <v>523</v>
      </c>
      <c r="BP71" s="1763">
        <v>701</v>
      </c>
      <c r="BQ71" s="1763">
        <v>470</v>
      </c>
      <c r="BR71" s="1763">
        <v>598</v>
      </c>
      <c r="BS71" s="1763">
        <v>647</v>
      </c>
      <c r="BT71" s="1764">
        <v>674</v>
      </c>
      <c r="BU71" s="1764">
        <v>826</v>
      </c>
      <c r="BV71" s="1764">
        <v>646</v>
      </c>
      <c r="BW71" s="1765">
        <v>532</v>
      </c>
      <c r="BX71" s="1766">
        <v>83</v>
      </c>
      <c r="BY71" s="1767">
        <v>440</v>
      </c>
      <c r="BZ71" s="1767">
        <v>582</v>
      </c>
      <c r="CA71" s="1767">
        <v>655</v>
      </c>
      <c r="CB71" s="1767">
        <v>704</v>
      </c>
      <c r="CC71" s="1767">
        <v>612</v>
      </c>
      <c r="CD71" s="1767">
        <v>427</v>
      </c>
      <c r="CE71" s="1767">
        <v>751</v>
      </c>
      <c r="CF71" s="1767">
        <v>724</v>
      </c>
      <c r="CG71" s="1767">
        <v>697</v>
      </c>
      <c r="CH71" s="1767">
        <v>655</v>
      </c>
      <c r="CI71" s="1768">
        <v>657</v>
      </c>
      <c r="CJ71" s="1769">
        <v>636</v>
      </c>
      <c r="CK71" s="1770">
        <v>674</v>
      </c>
      <c r="CL71" s="1770">
        <v>840</v>
      </c>
      <c r="CM71" s="1770">
        <v>702</v>
      </c>
      <c r="CN71" s="1770">
        <v>659</v>
      </c>
      <c r="CO71" s="1770">
        <v>639</v>
      </c>
      <c r="CP71" s="1770">
        <v>825</v>
      </c>
      <c r="CQ71" s="1770">
        <v>721</v>
      </c>
      <c r="CR71" s="1770">
        <v>869</v>
      </c>
      <c r="CS71" s="1770">
        <v>817</v>
      </c>
      <c r="CT71" s="1770">
        <v>785</v>
      </c>
      <c r="CU71" s="1771">
        <v>701</v>
      </c>
      <c r="CV71" s="1772">
        <v>740</v>
      </c>
      <c r="CW71" s="1770">
        <v>531</v>
      </c>
      <c r="CX71" s="1773">
        <v>1029</v>
      </c>
      <c r="CY71" s="1773">
        <v>933</v>
      </c>
      <c r="CZ71" s="1773">
        <v>904</v>
      </c>
      <c r="DA71" s="1773">
        <v>798</v>
      </c>
      <c r="DB71" s="1773">
        <v>804</v>
      </c>
      <c r="DC71" s="1773">
        <v>967</v>
      </c>
      <c r="DD71" s="1774">
        <v>871</v>
      </c>
      <c r="DE71" s="1774">
        <v>837</v>
      </c>
      <c r="DF71" s="1774">
        <v>555.875</v>
      </c>
      <c r="DG71" s="1774">
        <v>654</v>
      </c>
      <c r="DH71" s="1775"/>
      <c r="DI71" s="1776">
        <v>444</v>
      </c>
      <c r="DJ71" s="1751">
        <v>437</v>
      </c>
      <c r="DK71" s="1751">
        <v>541</v>
      </c>
      <c r="DL71" s="1777">
        <v>522</v>
      </c>
      <c r="DM71" s="1776">
        <v>677</v>
      </c>
      <c r="DN71" s="1751">
        <v>1003</v>
      </c>
      <c r="DO71" s="1751">
        <v>5237</v>
      </c>
      <c r="DP71" s="1777">
        <v>2097</v>
      </c>
      <c r="DQ71" s="1778">
        <v>809</v>
      </c>
      <c r="DR71" s="1493">
        <v>846</v>
      </c>
      <c r="DS71" s="1779">
        <v>1212</v>
      </c>
      <c r="DT71" s="1779">
        <v>1371</v>
      </c>
      <c r="DU71" s="1492">
        <v>880</v>
      </c>
      <c r="DV71" s="1493">
        <v>688</v>
      </c>
      <c r="DW71" s="1493">
        <v>834</v>
      </c>
      <c r="DX71" s="1494">
        <v>864</v>
      </c>
      <c r="DY71" s="1492">
        <v>977</v>
      </c>
      <c r="DZ71" s="1493">
        <v>905</v>
      </c>
      <c r="EA71" s="1493">
        <v>1177</v>
      </c>
      <c r="EB71" s="1494">
        <v>1400</v>
      </c>
      <c r="EC71" s="1493">
        <v>1316</v>
      </c>
      <c r="ED71" s="1493">
        <v>1694</v>
      </c>
      <c r="EE71" s="1493">
        <v>1919</v>
      </c>
      <c r="EF71" s="1493">
        <v>2004</v>
      </c>
      <c r="EG71" s="1780">
        <v>1105</v>
      </c>
      <c r="EH71" s="1780">
        <v>1971</v>
      </c>
      <c r="EI71" s="1780">
        <v>1902</v>
      </c>
      <c r="EJ71" s="1780">
        <v>2009</v>
      </c>
      <c r="EK71" s="1780">
        <v>2150</v>
      </c>
      <c r="EL71" s="1780">
        <v>2000</v>
      </c>
      <c r="EM71" s="1780">
        <v>2363</v>
      </c>
      <c r="EN71" s="1780">
        <v>2303</v>
      </c>
      <c r="EO71" s="1780">
        <v>2300</v>
      </c>
      <c r="EP71" s="1780">
        <v>2674</v>
      </c>
      <c r="EQ71" s="1780">
        <v>2608</v>
      </c>
      <c r="ER71" s="1775"/>
      <c r="ES71" s="1781">
        <v>1944</v>
      </c>
      <c r="ET71" s="1782">
        <v>9014</v>
      </c>
      <c r="EU71" s="1782">
        <v>4238</v>
      </c>
      <c r="EV71" s="1782">
        <v>3266</v>
      </c>
      <c r="EW71" s="1800">
        <v>4459</v>
      </c>
      <c r="EX71" s="1800">
        <v>6933</v>
      </c>
      <c r="EY71" s="1800">
        <v>6987</v>
      </c>
      <c r="EZ71" s="1800">
        <v>8868</v>
      </c>
      <c r="FA71" s="2073">
        <v>9623.875</v>
      </c>
      <c r="FB71" s="1802"/>
      <c r="FC71" s="1803">
        <v>1600</v>
      </c>
      <c r="FD71" s="1803">
        <v>8019</v>
      </c>
      <c r="FE71" s="1803">
        <v>3258</v>
      </c>
      <c r="FF71" s="1803">
        <v>2513</v>
      </c>
      <c r="FG71" s="1803">
        <v>3536</v>
      </c>
      <c r="FH71" s="1803">
        <v>5755</v>
      </c>
      <c r="FI71" s="1803">
        <v>5675</v>
      </c>
      <c r="FJ71" s="1803">
        <v>7382</v>
      </c>
      <c r="FK71" s="1803">
        <v>8414</v>
      </c>
      <c r="FL71" s="1804">
        <v>5128</v>
      </c>
      <c r="FM71" s="1805"/>
      <c r="FN71" s="1806">
        <v>178</v>
      </c>
      <c r="FO71" s="1806">
        <v>1102</v>
      </c>
      <c r="FP71" s="1806">
        <v>391</v>
      </c>
      <c r="FQ71" s="1806">
        <v>111</v>
      </c>
      <c r="FR71" s="1806">
        <v>477</v>
      </c>
      <c r="FS71" s="1806">
        <v>826</v>
      </c>
      <c r="FT71" s="1806">
        <v>697</v>
      </c>
      <c r="FU71" s="1806">
        <v>817</v>
      </c>
      <c r="FV71" s="1806">
        <v>837</v>
      </c>
      <c r="FW71" s="1807"/>
      <c r="FX71" s="1808">
        <v>604</v>
      </c>
      <c r="FY71" s="1809"/>
      <c r="FZ71" s="1809"/>
      <c r="GA71" s="1810">
        <v>9.5503038487508435E-3</v>
      </c>
      <c r="GB71" s="1810">
        <v>347.23949763673193</v>
      </c>
      <c r="GC71" s="1809"/>
      <c r="GD71" s="1809">
        <v>3536</v>
      </c>
      <c r="GE71" s="1811">
        <f t="shared" si="0"/>
        <v>1.36151909061114E-2</v>
      </c>
      <c r="GF71" s="2068">
        <f t="shared" si="1"/>
        <v>8.5236242670275075E-2</v>
      </c>
      <c r="GG71" s="1794">
        <f t="shared" si="2"/>
        <v>1.158303431262615</v>
      </c>
    </row>
    <row r="72" spans="1:226" s="1514" customFormat="1" ht="21.95" customHeight="1">
      <c r="A72" s="1456"/>
      <c r="B72" s="1420"/>
      <c r="C72" s="1919" t="s">
        <v>14</v>
      </c>
      <c r="D72" s="1458">
        <v>89</v>
      </c>
      <c r="E72" s="1459">
        <v>97</v>
      </c>
      <c r="F72" s="1459">
        <v>98</v>
      </c>
      <c r="G72" s="1459">
        <v>73</v>
      </c>
      <c r="H72" s="1459">
        <v>107</v>
      </c>
      <c r="I72" s="1459">
        <v>108</v>
      </c>
      <c r="J72" s="1459">
        <v>114</v>
      </c>
      <c r="K72" s="1459">
        <v>116</v>
      </c>
      <c r="L72" s="1459">
        <v>115</v>
      </c>
      <c r="M72" s="1459">
        <v>116</v>
      </c>
      <c r="N72" s="1459">
        <v>219</v>
      </c>
      <c r="O72" s="1460">
        <v>117</v>
      </c>
      <c r="P72" s="1461">
        <v>110</v>
      </c>
      <c r="Q72" s="1462">
        <v>177</v>
      </c>
      <c r="R72" s="1462">
        <v>117</v>
      </c>
      <c r="S72" s="1462">
        <v>96</v>
      </c>
      <c r="T72" s="1462">
        <v>143</v>
      </c>
      <c r="U72" s="1462">
        <v>107</v>
      </c>
      <c r="V72" s="1462">
        <v>186</v>
      </c>
      <c r="W72" s="1462">
        <v>197</v>
      </c>
      <c r="X72" s="1462">
        <v>181</v>
      </c>
      <c r="Y72" s="1462">
        <v>189</v>
      </c>
      <c r="Z72" s="1462">
        <v>292</v>
      </c>
      <c r="AA72" s="1463">
        <v>152</v>
      </c>
      <c r="AB72" s="1464">
        <v>164</v>
      </c>
      <c r="AC72" s="1465">
        <v>132</v>
      </c>
      <c r="AD72" s="1465">
        <v>166</v>
      </c>
      <c r="AE72" s="1465">
        <v>106</v>
      </c>
      <c r="AF72" s="1465">
        <v>116.5</v>
      </c>
      <c r="AG72" s="1465">
        <v>127</v>
      </c>
      <c r="AH72" s="1465">
        <v>145</v>
      </c>
      <c r="AI72" s="1465">
        <v>105</v>
      </c>
      <c r="AJ72" s="1465">
        <v>149</v>
      </c>
      <c r="AK72" s="1465">
        <v>163</v>
      </c>
      <c r="AL72" s="1465">
        <v>184</v>
      </c>
      <c r="AM72" s="1465">
        <v>125</v>
      </c>
      <c r="AN72" s="1466">
        <v>154</v>
      </c>
      <c r="AO72" s="1466">
        <v>218</v>
      </c>
      <c r="AP72" s="1466">
        <v>150</v>
      </c>
      <c r="AQ72" s="1466">
        <v>189</v>
      </c>
      <c r="AR72" s="1466">
        <v>141</v>
      </c>
      <c r="AS72" s="1466">
        <v>141</v>
      </c>
      <c r="AT72" s="1466">
        <v>147</v>
      </c>
      <c r="AU72" s="1466">
        <v>136</v>
      </c>
      <c r="AV72" s="1466">
        <v>118</v>
      </c>
      <c r="AW72" s="1466">
        <v>121</v>
      </c>
      <c r="AX72" s="1466">
        <v>165</v>
      </c>
      <c r="AY72" s="1467">
        <v>149</v>
      </c>
      <c r="AZ72" s="1468">
        <v>161</v>
      </c>
      <c r="BA72" s="1469">
        <v>180</v>
      </c>
      <c r="BB72" s="1469">
        <v>463</v>
      </c>
      <c r="BC72" s="1469">
        <v>340</v>
      </c>
      <c r="BD72" s="1469">
        <v>336</v>
      </c>
      <c r="BE72" s="1469">
        <v>396</v>
      </c>
      <c r="BF72" s="1469">
        <v>334</v>
      </c>
      <c r="BG72" s="1469">
        <v>362</v>
      </c>
      <c r="BH72" s="1469">
        <v>336</v>
      </c>
      <c r="BI72" s="1469">
        <v>395</v>
      </c>
      <c r="BJ72" s="1469">
        <v>356</v>
      </c>
      <c r="BK72" s="1470">
        <v>381</v>
      </c>
      <c r="BL72" s="1471">
        <v>131</v>
      </c>
      <c r="BM72" s="1472">
        <v>193</v>
      </c>
      <c r="BN72" s="1472">
        <v>397</v>
      </c>
      <c r="BO72" s="1472">
        <v>386</v>
      </c>
      <c r="BP72" s="1472">
        <v>468</v>
      </c>
      <c r="BQ72" s="1472">
        <v>379</v>
      </c>
      <c r="BR72" s="1472">
        <v>392</v>
      </c>
      <c r="BS72" s="1472">
        <v>350</v>
      </c>
      <c r="BT72" s="1473">
        <v>379</v>
      </c>
      <c r="BU72" s="1473">
        <v>342</v>
      </c>
      <c r="BV72" s="1473">
        <v>432</v>
      </c>
      <c r="BW72" s="1580">
        <v>353</v>
      </c>
      <c r="BX72" s="1581">
        <v>362</v>
      </c>
      <c r="BY72" s="1476">
        <v>407</v>
      </c>
      <c r="BZ72" s="1476">
        <v>490</v>
      </c>
      <c r="CA72" s="1476">
        <v>520</v>
      </c>
      <c r="CB72" s="1476">
        <v>497</v>
      </c>
      <c r="CC72" s="1476">
        <v>497</v>
      </c>
      <c r="CD72" s="1476">
        <v>513</v>
      </c>
      <c r="CE72" s="1476">
        <v>460</v>
      </c>
      <c r="CF72" s="1476">
        <v>520</v>
      </c>
      <c r="CG72" s="1476">
        <v>501</v>
      </c>
      <c r="CH72" s="1476">
        <v>503</v>
      </c>
      <c r="CI72" s="1477">
        <v>525</v>
      </c>
      <c r="CJ72" s="1478">
        <v>471</v>
      </c>
      <c r="CK72" s="1479">
        <v>474</v>
      </c>
      <c r="CL72" s="1479">
        <v>491</v>
      </c>
      <c r="CM72" s="1479">
        <v>485</v>
      </c>
      <c r="CN72" s="1479">
        <v>565</v>
      </c>
      <c r="CO72" s="1479">
        <v>493</v>
      </c>
      <c r="CP72" s="1479">
        <v>498</v>
      </c>
      <c r="CQ72" s="1479">
        <v>493</v>
      </c>
      <c r="CR72" s="1479">
        <v>543</v>
      </c>
      <c r="CS72" s="1479">
        <v>389</v>
      </c>
      <c r="CT72" s="1479">
        <v>471</v>
      </c>
      <c r="CU72" s="1480">
        <v>478</v>
      </c>
      <c r="CV72" s="1603">
        <v>398</v>
      </c>
      <c r="CW72" s="1479">
        <v>376</v>
      </c>
      <c r="CX72" s="1604">
        <v>343</v>
      </c>
      <c r="CY72" s="1604">
        <v>380</v>
      </c>
      <c r="CZ72" s="1604">
        <v>488</v>
      </c>
      <c r="DA72" s="1604">
        <v>366</v>
      </c>
      <c r="DB72" s="1604">
        <v>598</v>
      </c>
      <c r="DC72" s="1604">
        <v>512</v>
      </c>
      <c r="DD72" s="1635">
        <v>557</v>
      </c>
      <c r="DE72" s="1635">
        <v>698</v>
      </c>
      <c r="DF72" s="1635">
        <v>327.75</v>
      </c>
      <c r="DG72" s="1635">
        <v>700</v>
      </c>
      <c r="DH72" s="1337"/>
      <c r="DI72" s="1483">
        <v>284</v>
      </c>
      <c r="DJ72" s="1484">
        <v>288</v>
      </c>
      <c r="DK72" s="1484">
        <v>345</v>
      </c>
      <c r="DL72" s="1485">
        <v>452</v>
      </c>
      <c r="DM72" s="1486">
        <v>404</v>
      </c>
      <c r="DN72" s="1487">
        <v>346</v>
      </c>
      <c r="DO72" s="1487">
        <v>564</v>
      </c>
      <c r="DP72" s="1488">
        <v>633</v>
      </c>
      <c r="DQ72" s="1489">
        <v>462</v>
      </c>
      <c r="DR72" s="1490">
        <v>349.5</v>
      </c>
      <c r="DS72" s="1491">
        <v>399</v>
      </c>
      <c r="DT72" s="1491">
        <v>472</v>
      </c>
      <c r="DU72" s="1492">
        <v>522</v>
      </c>
      <c r="DV72" s="1493">
        <v>471</v>
      </c>
      <c r="DW72" s="1493">
        <v>401</v>
      </c>
      <c r="DX72" s="1494">
        <v>435</v>
      </c>
      <c r="DY72" s="1495">
        <v>804</v>
      </c>
      <c r="DZ72" s="1496">
        <v>1072</v>
      </c>
      <c r="EA72" s="1496">
        <v>1032</v>
      </c>
      <c r="EB72" s="1497">
        <v>1132</v>
      </c>
      <c r="EC72" s="1493">
        <v>721</v>
      </c>
      <c r="ED72" s="1493">
        <v>1233</v>
      </c>
      <c r="EE72" s="1493">
        <v>1121</v>
      </c>
      <c r="EF72" s="1493">
        <v>1127</v>
      </c>
      <c r="EG72" s="1498">
        <v>1259</v>
      </c>
      <c r="EH72" s="1498">
        <v>1514</v>
      </c>
      <c r="EI72" s="1498">
        <v>1493</v>
      </c>
      <c r="EJ72" s="1498">
        <v>1529</v>
      </c>
      <c r="EK72" s="1499">
        <v>1436</v>
      </c>
      <c r="EL72" s="1499">
        <v>1543</v>
      </c>
      <c r="EM72" s="1499">
        <v>1380</v>
      </c>
      <c r="EN72" s="1499">
        <v>1338</v>
      </c>
      <c r="EO72" s="1500">
        <v>1117</v>
      </c>
      <c r="EP72" s="1500">
        <v>1566</v>
      </c>
      <c r="EQ72" s="1500">
        <v>1808</v>
      </c>
      <c r="ER72" s="1337"/>
      <c r="ES72" s="1501">
        <v>1369</v>
      </c>
      <c r="ET72" s="1502">
        <v>1947</v>
      </c>
      <c r="EU72" s="1502">
        <v>1682.5</v>
      </c>
      <c r="EV72" s="1502">
        <v>1829</v>
      </c>
      <c r="EW72" s="1395">
        <v>4040</v>
      </c>
      <c r="EX72" s="1395">
        <v>4202</v>
      </c>
      <c r="EY72" s="1395">
        <v>5795</v>
      </c>
      <c r="EZ72" s="1395">
        <v>5851</v>
      </c>
      <c r="FA72" s="1396">
        <v>5743.75</v>
      </c>
      <c r="FB72" s="1718"/>
      <c r="FC72" s="1711">
        <v>1033</v>
      </c>
      <c r="FD72" s="1711">
        <v>1503</v>
      </c>
      <c r="FE72" s="1711">
        <v>1373.5</v>
      </c>
      <c r="FF72" s="1711">
        <v>1515</v>
      </c>
      <c r="FG72" s="1711">
        <v>3303</v>
      </c>
      <c r="FH72" s="1711">
        <v>3417</v>
      </c>
      <c r="FI72" s="1711">
        <v>4767</v>
      </c>
      <c r="FJ72" s="1711">
        <v>4902</v>
      </c>
      <c r="FK72" s="1711">
        <v>4716</v>
      </c>
      <c r="FL72" s="1712">
        <v>2947.7222222222222</v>
      </c>
      <c r="FM72" s="1719"/>
      <c r="FN72" s="1713">
        <v>116</v>
      </c>
      <c r="FO72" s="1713">
        <v>189</v>
      </c>
      <c r="FP72" s="1713">
        <v>163</v>
      </c>
      <c r="FQ72" s="1713">
        <v>121</v>
      </c>
      <c r="FR72" s="1713">
        <v>395</v>
      </c>
      <c r="FS72" s="1713">
        <v>342</v>
      </c>
      <c r="FT72" s="1713">
        <v>501</v>
      </c>
      <c r="FU72" s="1713">
        <v>389</v>
      </c>
      <c r="FV72" s="1713">
        <v>698</v>
      </c>
      <c r="FW72" s="1714"/>
      <c r="FX72" s="1715">
        <v>323.77777777777777</v>
      </c>
      <c r="FY72" s="1716"/>
      <c r="FZ72" s="1720"/>
      <c r="GA72" s="1332">
        <v>8.9209993247805538E-3</v>
      </c>
      <c r="GB72" s="1332">
        <v>324.35861444969618</v>
      </c>
      <c r="GC72" s="1716"/>
      <c r="GD72" s="1716">
        <v>3303</v>
      </c>
      <c r="GE72" s="1717">
        <f t="shared" si="0"/>
        <v>8.1258591541325462E-3</v>
      </c>
      <c r="GF72" s="1724">
        <f t="shared" si="1"/>
        <v>-1.8330199965817862E-2</v>
      </c>
      <c r="GG72" s="1725">
        <f t="shared" si="2"/>
        <v>0.42172029702970293</v>
      </c>
      <c r="GH72" s="1420"/>
      <c r="GI72" s="1420"/>
      <c r="GJ72" s="1420"/>
      <c r="GK72" s="1420"/>
      <c r="GL72" s="1420"/>
      <c r="GM72" s="1420"/>
      <c r="GN72" s="1420"/>
      <c r="GO72" s="1420"/>
      <c r="GP72" s="1420"/>
      <c r="GQ72" s="1420"/>
      <c r="GR72" s="1420"/>
      <c r="GS72" s="1420"/>
      <c r="GT72" s="1420"/>
      <c r="GU72" s="1420"/>
      <c r="GV72" s="1420"/>
      <c r="GW72" s="1420"/>
      <c r="GX72" s="1420"/>
      <c r="GY72" s="1420"/>
      <c r="GZ72" s="1420"/>
      <c r="HA72" s="1420"/>
      <c r="HB72" s="1420"/>
      <c r="HC72" s="1420"/>
      <c r="HD72" s="1420"/>
      <c r="HE72" s="1420"/>
      <c r="HF72" s="1420"/>
      <c r="HG72" s="1420"/>
      <c r="HH72" s="1420"/>
      <c r="HI72" s="1420"/>
      <c r="HJ72" s="1420"/>
      <c r="HK72" s="1420"/>
      <c r="HL72" s="1420"/>
      <c r="HM72" s="1420"/>
      <c r="HN72" s="1420"/>
      <c r="HO72" s="1420"/>
      <c r="HP72" s="1420"/>
      <c r="HQ72" s="1420"/>
      <c r="HR72" s="1420"/>
    </row>
    <row r="73" spans="1:226" s="1514" customFormat="1" ht="21.95" customHeight="1">
      <c r="A73" s="1456"/>
      <c r="B73" s="1420"/>
      <c r="C73" s="1919" t="s">
        <v>27</v>
      </c>
      <c r="D73" s="1458">
        <v>191</v>
      </c>
      <c r="E73" s="1459">
        <v>147</v>
      </c>
      <c r="F73" s="1459">
        <v>184</v>
      </c>
      <c r="G73" s="1459">
        <v>164</v>
      </c>
      <c r="H73" s="1459">
        <v>171</v>
      </c>
      <c r="I73" s="1459">
        <v>315</v>
      </c>
      <c r="J73" s="1459">
        <v>438</v>
      </c>
      <c r="K73" s="1459">
        <v>326</v>
      </c>
      <c r="L73" s="1459">
        <v>276</v>
      </c>
      <c r="M73" s="1459">
        <v>312</v>
      </c>
      <c r="N73" s="1459">
        <v>240</v>
      </c>
      <c r="O73" s="1460">
        <v>141</v>
      </c>
      <c r="P73" s="1461">
        <v>227</v>
      </c>
      <c r="Q73" s="1462">
        <v>309</v>
      </c>
      <c r="R73" s="1462">
        <v>244</v>
      </c>
      <c r="S73" s="1462">
        <v>211</v>
      </c>
      <c r="T73" s="1462">
        <v>218</v>
      </c>
      <c r="U73" s="1462">
        <v>331</v>
      </c>
      <c r="V73" s="1462">
        <v>626</v>
      </c>
      <c r="W73" s="1462">
        <v>308</v>
      </c>
      <c r="X73" s="1462">
        <v>265</v>
      </c>
      <c r="Y73" s="1462">
        <v>268</v>
      </c>
      <c r="Z73" s="1462">
        <v>267</v>
      </c>
      <c r="AA73" s="1463">
        <v>167</v>
      </c>
      <c r="AB73" s="1464">
        <v>197</v>
      </c>
      <c r="AC73" s="1465">
        <v>192</v>
      </c>
      <c r="AD73" s="1465">
        <v>173</v>
      </c>
      <c r="AE73" s="1465">
        <v>357</v>
      </c>
      <c r="AF73" s="1465">
        <v>355</v>
      </c>
      <c r="AG73" s="1465">
        <v>353</v>
      </c>
      <c r="AH73" s="1465">
        <v>540</v>
      </c>
      <c r="AI73" s="1465">
        <v>350</v>
      </c>
      <c r="AJ73" s="1465">
        <v>282</v>
      </c>
      <c r="AK73" s="1465">
        <v>316</v>
      </c>
      <c r="AL73" s="1465">
        <v>221</v>
      </c>
      <c r="AM73" s="1465">
        <v>212</v>
      </c>
      <c r="AN73" s="1466">
        <v>233</v>
      </c>
      <c r="AO73" s="1466">
        <v>194</v>
      </c>
      <c r="AP73" s="1466">
        <v>155</v>
      </c>
      <c r="AQ73" s="1466">
        <v>196</v>
      </c>
      <c r="AR73" s="1466">
        <v>171</v>
      </c>
      <c r="AS73" s="1466">
        <v>316</v>
      </c>
      <c r="AT73" s="1466">
        <v>607</v>
      </c>
      <c r="AU73" s="1466">
        <v>289</v>
      </c>
      <c r="AV73" s="1466">
        <v>282</v>
      </c>
      <c r="AW73" s="1466">
        <v>216</v>
      </c>
      <c r="AX73" s="1466">
        <v>267</v>
      </c>
      <c r="AY73" s="1467">
        <v>190</v>
      </c>
      <c r="AZ73" s="1468">
        <v>184</v>
      </c>
      <c r="BA73" s="1469">
        <v>211</v>
      </c>
      <c r="BB73" s="1469">
        <v>169</v>
      </c>
      <c r="BC73" s="1469">
        <v>205</v>
      </c>
      <c r="BD73" s="1469">
        <v>200</v>
      </c>
      <c r="BE73" s="1469">
        <v>313</v>
      </c>
      <c r="BF73" s="1469">
        <v>620</v>
      </c>
      <c r="BG73" s="1469">
        <v>258</v>
      </c>
      <c r="BH73" s="1469">
        <v>275</v>
      </c>
      <c r="BI73" s="1469">
        <v>302</v>
      </c>
      <c r="BJ73" s="1469">
        <v>305</v>
      </c>
      <c r="BK73" s="1470">
        <v>214</v>
      </c>
      <c r="BL73" s="1471">
        <v>196</v>
      </c>
      <c r="BM73" s="1472">
        <v>218</v>
      </c>
      <c r="BN73" s="1472">
        <v>222</v>
      </c>
      <c r="BO73" s="1472">
        <v>155</v>
      </c>
      <c r="BP73" s="1472">
        <v>206</v>
      </c>
      <c r="BQ73" s="1472">
        <v>450</v>
      </c>
      <c r="BR73" s="1472">
        <v>575</v>
      </c>
      <c r="BS73" s="1472">
        <v>291</v>
      </c>
      <c r="BT73" s="1473">
        <v>229</v>
      </c>
      <c r="BU73" s="1473">
        <v>271</v>
      </c>
      <c r="BV73" s="1473">
        <v>261</v>
      </c>
      <c r="BW73" s="1580">
        <v>255</v>
      </c>
      <c r="BX73" s="1581">
        <v>204</v>
      </c>
      <c r="BY73" s="1476">
        <v>192</v>
      </c>
      <c r="BZ73" s="1476">
        <v>280</v>
      </c>
      <c r="CA73" s="1476">
        <v>160</v>
      </c>
      <c r="CB73" s="1476">
        <v>223</v>
      </c>
      <c r="CC73" s="1476">
        <v>404</v>
      </c>
      <c r="CD73" s="1476">
        <v>597</v>
      </c>
      <c r="CE73" s="1476">
        <v>307</v>
      </c>
      <c r="CF73" s="1476">
        <v>259</v>
      </c>
      <c r="CG73" s="1476">
        <v>272</v>
      </c>
      <c r="CH73" s="1476">
        <v>263</v>
      </c>
      <c r="CI73" s="1477">
        <v>290</v>
      </c>
      <c r="CJ73" s="1478">
        <v>251</v>
      </c>
      <c r="CK73" s="1479">
        <v>233</v>
      </c>
      <c r="CL73" s="1479">
        <v>238</v>
      </c>
      <c r="CM73" s="1479">
        <v>277</v>
      </c>
      <c r="CN73" s="1479">
        <v>207</v>
      </c>
      <c r="CO73" s="1479">
        <v>470</v>
      </c>
      <c r="CP73" s="1479">
        <v>549</v>
      </c>
      <c r="CQ73" s="1479">
        <v>239</v>
      </c>
      <c r="CR73" s="1479">
        <v>269</v>
      </c>
      <c r="CS73" s="1479">
        <v>283</v>
      </c>
      <c r="CT73" s="1479">
        <v>246</v>
      </c>
      <c r="CU73" s="1480">
        <v>254</v>
      </c>
      <c r="CV73" s="1603">
        <v>241</v>
      </c>
      <c r="CW73" s="1479">
        <v>223</v>
      </c>
      <c r="CX73" s="1604">
        <v>216</v>
      </c>
      <c r="CY73" s="1604">
        <v>246</v>
      </c>
      <c r="CZ73" s="1604">
        <v>178</v>
      </c>
      <c r="DA73" s="1604">
        <v>422</v>
      </c>
      <c r="DB73" s="1604">
        <v>543</v>
      </c>
      <c r="DC73" s="1604">
        <v>270</v>
      </c>
      <c r="DD73" s="1635">
        <v>258</v>
      </c>
      <c r="DE73" s="1635">
        <v>297</v>
      </c>
      <c r="DF73" s="1635">
        <v>258.75</v>
      </c>
      <c r="DG73" s="1635">
        <v>227</v>
      </c>
      <c r="DH73" s="1337"/>
      <c r="DI73" s="1483">
        <v>522</v>
      </c>
      <c r="DJ73" s="1484">
        <v>650</v>
      </c>
      <c r="DK73" s="1484">
        <v>1040</v>
      </c>
      <c r="DL73" s="1485">
        <v>693</v>
      </c>
      <c r="DM73" s="1486">
        <v>780</v>
      </c>
      <c r="DN73" s="1487">
        <v>760</v>
      </c>
      <c r="DO73" s="1487">
        <v>1199</v>
      </c>
      <c r="DP73" s="1488">
        <v>702</v>
      </c>
      <c r="DQ73" s="1489">
        <v>562</v>
      </c>
      <c r="DR73" s="1490">
        <v>1065</v>
      </c>
      <c r="DS73" s="1491">
        <v>1172</v>
      </c>
      <c r="DT73" s="1491">
        <v>749</v>
      </c>
      <c r="DU73" s="1492">
        <v>582</v>
      </c>
      <c r="DV73" s="1493">
        <v>683</v>
      </c>
      <c r="DW73" s="1493">
        <v>1178</v>
      </c>
      <c r="DX73" s="1494">
        <v>673</v>
      </c>
      <c r="DY73" s="1495">
        <v>564</v>
      </c>
      <c r="DZ73" s="1496">
        <v>718</v>
      </c>
      <c r="EA73" s="1496">
        <v>1153</v>
      </c>
      <c r="EB73" s="1497">
        <v>821</v>
      </c>
      <c r="EC73" s="1493">
        <v>636</v>
      </c>
      <c r="ED73" s="1493">
        <v>811</v>
      </c>
      <c r="EE73" s="1493">
        <v>1095</v>
      </c>
      <c r="EF73" s="1493">
        <v>787</v>
      </c>
      <c r="EG73" s="1498">
        <v>676</v>
      </c>
      <c r="EH73" s="1498">
        <v>787</v>
      </c>
      <c r="EI73" s="1498">
        <v>1163</v>
      </c>
      <c r="EJ73" s="1498">
        <v>825</v>
      </c>
      <c r="EK73" s="1499">
        <v>722</v>
      </c>
      <c r="EL73" s="1499">
        <v>954</v>
      </c>
      <c r="EM73" s="1499">
        <v>1071</v>
      </c>
      <c r="EN73" s="1499">
        <v>783</v>
      </c>
      <c r="EO73" s="1500">
        <v>680</v>
      </c>
      <c r="EP73" s="1500">
        <v>721</v>
      </c>
      <c r="EQ73" s="1500">
        <v>1110</v>
      </c>
      <c r="ER73" s="1337"/>
      <c r="ES73" s="1501">
        <v>2905</v>
      </c>
      <c r="ET73" s="1502">
        <v>3441</v>
      </c>
      <c r="EU73" s="1502">
        <v>3548</v>
      </c>
      <c r="EV73" s="1502">
        <v>3116</v>
      </c>
      <c r="EW73" s="1395">
        <v>3256</v>
      </c>
      <c r="EX73" s="1395">
        <v>3329</v>
      </c>
      <c r="EY73" s="1395">
        <v>3451</v>
      </c>
      <c r="EZ73" s="1395">
        <v>3516</v>
      </c>
      <c r="FA73" s="1396">
        <v>3379.75</v>
      </c>
      <c r="FB73" s="1718"/>
      <c r="FC73" s="1711">
        <v>2524</v>
      </c>
      <c r="FD73" s="1711">
        <v>3007</v>
      </c>
      <c r="FE73" s="1711">
        <v>3115</v>
      </c>
      <c r="FF73" s="1711">
        <v>2659</v>
      </c>
      <c r="FG73" s="1711">
        <v>2737</v>
      </c>
      <c r="FH73" s="1711">
        <v>2813</v>
      </c>
      <c r="FI73" s="1711">
        <v>2898</v>
      </c>
      <c r="FJ73" s="1711">
        <v>3016</v>
      </c>
      <c r="FK73" s="1711">
        <v>2894</v>
      </c>
      <c r="FL73" s="1712">
        <v>2851.4444444444443</v>
      </c>
      <c r="FM73" s="1719"/>
      <c r="FN73" s="1713">
        <v>312</v>
      </c>
      <c r="FO73" s="1713">
        <v>268</v>
      </c>
      <c r="FP73" s="1713">
        <v>316</v>
      </c>
      <c r="FQ73" s="1713">
        <v>216</v>
      </c>
      <c r="FR73" s="1713">
        <v>302</v>
      </c>
      <c r="FS73" s="1713">
        <v>271</v>
      </c>
      <c r="FT73" s="1713">
        <v>272</v>
      </c>
      <c r="FU73" s="1713">
        <v>283</v>
      </c>
      <c r="FV73" s="1713">
        <v>297</v>
      </c>
      <c r="FW73" s="1714"/>
      <c r="FX73" s="1715">
        <v>281.88888888888891</v>
      </c>
      <c r="FY73" s="1716"/>
      <c r="FZ73" s="1720"/>
      <c r="GA73" s="1332">
        <v>7.3923024983119515E-3</v>
      </c>
      <c r="GB73" s="1332">
        <v>268.77672653612427</v>
      </c>
      <c r="GC73" s="1716"/>
      <c r="GD73" s="1716">
        <v>2737</v>
      </c>
      <c r="GE73" s="1717">
        <f t="shared" si="0"/>
        <v>4.7814359044490917E-3</v>
      </c>
      <c r="GF73" s="1724">
        <f t="shared" si="1"/>
        <v>-3.8751422070534725E-2</v>
      </c>
      <c r="GG73" s="1725">
        <f t="shared" si="2"/>
        <v>3.8006756756756799E-2</v>
      </c>
      <c r="GH73" s="1420"/>
      <c r="GI73" s="1420"/>
      <c r="GJ73" s="1420"/>
      <c r="GK73" s="1420"/>
      <c r="GL73" s="1420"/>
      <c r="GM73" s="1420"/>
      <c r="GN73" s="1420"/>
      <c r="GO73" s="1420"/>
      <c r="GP73" s="1420"/>
      <c r="GQ73" s="1420"/>
      <c r="GR73" s="1420"/>
      <c r="GS73" s="1420"/>
      <c r="GT73" s="1420"/>
      <c r="GU73" s="1420"/>
      <c r="GV73" s="1420"/>
      <c r="GW73" s="1420"/>
      <c r="GX73" s="1420"/>
      <c r="GY73" s="1420"/>
      <c r="GZ73" s="1420"/>
      <c r="HA73" s="1420"/>
      <c r="HB73" s="1420"/>
      <c r="HC73" s="1420"/>
      <c r="HD73" s="1420"/>
      <c r="HE73" s="1420"/>
      <c r="HF73" s="1420"/>
      <c r="HG73" s="1420"/>
      <c r="HH73" s="1420"/>
      <c r="HI73" s="1420"/>
      <c r="HJ73" s="1420"/>
      <c r="HK73" s="1420"/>
      <c r="HL73" s="1420"/>
      <c r="HM73" s="1420"/>
      <c r="HN73" s="1420"/>
      <c r="HO73" s="1420"/>
      <c r="HP73" s="1420"/>
      <c r="HQ73" s="1420"/>
      <c r="HR73" s="1420"/>
    </row>
    <row r="74" spans="1:226" s="1514" customFormat="1" ht="21.95" customHeight="1">
      <c r="A74" s="1456"/>
      <c r="B74" s="1420"/>
      <c r="C74" s="1919" t="s">
        <v>32</v>
      </c>
      <c r="D74" s="1458">
        <v>164</v>
      </c>
      <c r="E74" s="1459">
        <v>248</v>
      </c>
      <c r="F74" s="1459">
        <v>234</v>
      </c>
      <c r="G74" s="1459">
        <v>208</v>
      </c>
      <c r="H74" s="1459">
        <v>139</v>
      </c>
      <c r="I74" s="1459">
        <v>167</v>
      </c>
      <c r="J74" s="1459">
        <v>217</v>
      </c>
      <c r="K74" s="1459">
        <v>310</v>
      </c>
      <c r="L74" s="1459">
        <v>201</v>
      </c>
      <c r="M74" s="1459">
        <v>197</v>
      </c>
      <c r="N74" s="1459">
        <v>288</v>
      </c>
      <c r="O74" s="1460">
        <v>260</v>
      </c>
      <c r="P74" s="1461">
        <v>271</v>
      </c>
      <c r="Q74" s="1462">
        <v>459</v>
      </c>
      <c r="R74" s="1462">
        <v>298</v>
      </c>
      <c r="S74" s="1462">
        <v>187</v>
      </c>
      <c r="T74" s="1462">
        <v>206</v>
      </c>
      <c r="U74" s="1462">
        <v>261</v>
      </c>
      <c r="V74" s="1462">
        <v>251</v>
      </c>
      <c r="W74" s="1462">
        <v>413</v>
      </c>
      <c r="X74" s="1462">
        <v>500</v>
      </c>
      <c r="Y74" s="1462">
        <v>268</v>
      </c>
      <c r="Z74" s="1462">
        <v>279</v>
      </c>
      <c r="AA74" s="1463">
        <v>284</v>
      </c>
      <c r="AB74" s="1464">
        <v>231</v>
      </c>
      <c r="AC74" s="1465">
        <v>272</v>
      </c>
      <c r="AD74" s="1465">
        <v>309</v>
      </c>
      <c r="AE74" s="1465">
        <v>217</v>
      </c>
      <c r="AF74" s="1465">
        <v>201.5</v>
      </c>
      <c r="AG74" s="1465">
        <v>186</v>
      </c>
      <c r="AH74" s="1465">
        <v>319</v>
      </c>
      <c r="AI74" s="1465">
        <v>287</v>
      </c>
      <c r="AJ74" s="1465">
        <v>355</v>
      </c>
      <c r="AK74" s="1465">
        <v>237</v>
      </c>
      <c r="AL74" s="1465">
        <v>212</v>
      </c>
      <c r="AM74" s="1465">
        <v>284</v>
      </c>
      <c r="AN74" s="1466">
        <v>214</v>
      </c>
      <c r="AO74" s="1466">
        <v>229</v>
      </c>
      <c r="AP74" s="1466">
        <v>253</v>
      </c>
      <c r="AQ74" s="1466">
        <v>222</v>
      </c>
      <c r="AR74" s="1466">
        <v>206</v>
      </c>
      <c r="AS74" s="1466">
        <v>292</v>
      </c>
      <c r="AT74" s="1466">
        <v>267</v>
      </c>
      <c r="AU74" s="1466">
        <v>293</v>
      </c>
      <c r="AV74" s="1466">
        <v>423</v>
      </c>
      <c r="AW74" s="1466">
        <v>147</v>
      </c>
      <c r="AX74" s="1466">
        <v>234</v>
      </c>
      <c r="AY74" s="1467">
        <v>268</v>
      </c>
      <c r="AZ74" s="1468">
        <v>162</v>
      </c>
      <c r="BA74" s="1469">
        <v>261</v>
      </c>
      <c r="BB74" s="1469">
        <v>238</v>
      </c>
      <c r="BC74" s="1469">
        <v>206</v>
      </c>
      <c r="BD74" s="1469">
        <v>181</v>
      </c>
      <c r="BE74" s="1469">
        <v>178</v>
      </c>
      <c r="BF74" s="1469">
        <v>207</v>
      </c>
      <c r="BG74" s="1469">
        <v>327</v>
      </c>
      <c r="BH74" s="1469">
        <v>363</v>
      </c>
      <c r="BI74" s="1469">
        <v>308</v>
      </c>
      <c r="BJ74" s="1469">
        <v>257</v>
      </c>
      <c r="BK74" s="1470">
        <v>318</v>
      </c>
      <c r="BL74" s="1471">
        <v>174</v>
      </c>
      <c r="BM74" s="1472">
        <v>210</v>
      </c>
      <c r="BN74" s="1472">
        <v>273</v>
      </c>
      <c r="BO74" s="1472">
        <v>245</v>
      </c>
      <c r="BP74" s="1472">
        <v>198</v>
      </c>
      <c r="BQ74" s="1472">
        <v>263</v>
      </c>
      <c r="BR74" s="1472">
        <v>300</v>
      </c>
      <c r="BS74" s="1472">
        <v>322</v>
      </c>
      <c r="BT74" s="1473">
        <v>392</v>
      </c>
      <c r="BU74" s="1473">
        <v>304</v>
      </c>
      <c r="BV74" s="1473">
        <v>226</v>
      </c>
      <c r="BW74" s="1580">
        <v>380</v>
      </c>
      <c r="BX74" s="1581">
        <v>246</v>
      </c>
      <c r="BY74" s="1476">
        <v>230</v>
      </c>
      <c r="BZ74" s="1476">
        <v>250</v>
      </c>
      <c r="CA74" s="1476">
        <v>268</v>
      </c>
      <c r="CB74" s="1476">
        <v>172</v>
      </c>
      <c r="CC74" s="1476">
        <v>227</v>
      </c>
      <c r="CD74" s="1476">
        <v>231</v>
      </c>
      <c r="CE74" s="1476">
        <v>305</v>
      </c>
      <c r="CF74" s="1476">
        <v>386</v>
      </c>
      <c r="CG74" s="1476">
        <v>233</v>
      </c>
      <c r="CH74" s="1476">
        <v>295</v>
      </c>
      <c r="CI74" s="1477">
        <v>399</v>
      </c>
      <c r="CJ74" s="1478">
        <v>275</v>
      </c>
      <c r="CK74" s="1479">
        <v>249</v>
      </c>
      <c r="CL74" s="1479">
        <v>305</v>
      </c>
      <c r="CM74" s="1479">
        <v>246</v>
      </c>
      <c r="CN74" s="1479">
        <v>181</v>
      </c>
      <c r="CO74" s="1479">
        <v>184</v>
      </c>
      <c r="CP74" s="1479">
        <v>215</v>
      </c>
      <c r="CQ74" s="1479">
        <v>314</v>
      </c>
      <c r="CR74" s="1479">
        <v>322</v>
      </c>
      <c r="CS74" s="1479">
        <v>214</v>
      </c>
      <c r="CT74" s="1479">
        <v>237</v>
      </c>
      <c r="CU74" s="1480">
        <v>326</v>
      </c>
      <c r="CV74" s="1603">
        <v>273</v>
      </c>
      <c r="CW74" s="1479">
        <v>301</v>
      </c>
      <c r="CX74" s="1604">
        <v>306</v>
      </c>
      <c r="CY74" s="1604">
        <v>203</v>
      </c>
      <c r="CZ74" s="1604">
        <v>196</v>
      </c>
      <c r="DA74" s="1604">
        <v>197</v>
      </c>
      <c r="DB74" s="1604">
        <v>197</v>
      </c>
      <c r="DC74" s="1604">
        <v>250</v>
      </c>
      <c r="DD74" s="1635">
        <v>472</v>
      </c>
      <c r="DE74" s="1635">
        <v>190</v>
      </c>
      <c r="DF74" s="1635">
        <v>253.5</v>
      </c>
      <c r="DG74" s="1635">
        <v>286</v>
      </c>
      <c r="DH74" s="1337"/>
      <c r="DI74" s="1483">
        <v>646</v>
      </c>
      <c r="DJ74" s="1484">
        <v>514</v>
      </c>
      <c r="DK74" s="1484">
        <v>728</v>
      </c>
      <c r="DL74" s="1485">
        <v>745</v>
      </c>
      <c r="DM74" s="1486">
        <v>1028</v>
      </c>
      <c r="DN74" s="1487">
        <v>654</v>
      </c>
      <c r="DO74" s="1487">
        <v>1164</v>
      </c>
      <c r="DP74" s="1488">
        <v>831</v>
      </c>
      <c r="DQ74" s="1489">
        <v>812</v>
      </c>
      <c r="DR74" s="1490">
        <v>604.5</v>
      </c>
      <c r="DS74" s="1491">
        <v>961</v>
      </c>
      <c r="DT74" s="1491">
        <v>733</v>
      </c>
      <c r="DU74" s="1492">
        <v>696</v>
      </c>
      <c r="DV74" s="1493">
        <v>720</v>
      </c>
      <c r="DW74" s="1493">
        <v>983</v>
      </c>
      <c r="DX74" s="1494">
        <v>649</v>
      </c>
      <c r="DY74" s="1495">
        <v>661</v>
      </c>
      <c r="DZ74" s="1496">
        <v>565</v>
      </c>
      <c r="EA74" s="1496">
        <v>897</v>
      </c>
      <c r="EB74" s="1497">
        <v>883</v>
      </c>
      <c r="EC74" s="1493">
        <v>657</v>
      </c>
      <c r="ED74" s="1493">
        <v>706</v>
      </c>
      <c r="EE74" s="1493">
        <v>1014</v>
      </c>
      <c r="EF74" s="1493">
        <v>910</v>
      </c>
      <c r="EG74" s="1498">
        <v>726</v>
      </c>
      <c r="EH74" s="1498">
        <v>667</v>
      </c>
      <c r="EI74" s="1498">
        <v>922</v>
      </c>
      <c r="EJ74" s="1498">
        <v>927</v>
      </c>
      <c r="EK74" s="1499">
        <v>829</v>
      </c>
      <c r="EL74" s="1499">
        <v>611</v>
      </c>
      <c r="EM74" s="1499">
        <v>743</v>
      </c>
      <c r="EN74" s="1499">
        <v>777</v>
      </c>
      <c r="EO74" s="1500">
        <v>880</v>
      </c>
      <c r="EP74" s="1500">
        <v>589</v>
      </c>
      <c r="EQ74" s="1500">
        <v>637</v>
      </c>
      <c r="ER74" s="1337"/>
      <c r="ES74" s="1501">
        <v>2633</v>
      </c>
      <c r="ET74" s="1502">
        <v>3677</v>
      </c>
      <c r="EU74" s="1502">
        <v>3110.5</v>
      </c>
      <c r="EV74" s="1502">
        <v>3048</v>
      </c>
      <c r="EW74" s="1395">
        <v>3006</v>
      </c>
      <c r="EX74" s="1395">
        <v>3287</v>
      </c>
      <c r="EY74" s="1395">
        <v>3242</v>
      </c>
      <c r="EZ74" s="1395">
        <v>3068</v>
      </c>
      <c r="FA74" s="1396">
        <v>3124.5</v>
      </c>
      <c r="FB74" s="1718"/>
      <c r="FC74" s="1711">
        <v>2085</v>
      </c>
      <c r="FD74" s="1711">
        <v>3114</v>
      </c>
      <c r="FE74" s="1711">
        <v>2614.5</v>
      </c>
      <c r="FF74" s="1711">
        <v>2546</v>
      </c>
      <c r="FG74" s="1711">
        <v>2431</v>
      </c>
      <c r="FH74" s="1711">
        <v>2681</v>
      </c>
      <c r="FI74" s="1711">
        <v>2548</v>
      </c>
      <c r="FJ74" s="1711">
        <v>2505</v>
      </c>
      <c r="FK74" s="1711">
        <v>2585</v>
      </c>
      <c r="FL74" s="1712">
        <v>2567.7222222222222</v>
      </c>
      <c r="FM74" s="1719"/>
      <c r="FN74" s="1713">
        <v>197</v>
      </c>
      <c r="FO74" s="1713">
        <v>268</v>
      </c>
      <c r="FP74" s="1713">
        <v>237</v>
      </c>
      <c r="FQ74" s="1713">
        <v>147</v>
      </c>
      <c r="FR74" s="1713">
        <v>308</v>
      </c>
      <c r="FS74" s="1713">
        <v>304</v>
      </c>
      <c r="FT74" s="1713">
        <v>233</v>
      </c>
      <c r="FU74" s="1713">
        <v>214</v>
      </c>
      <c r="FV74" s="1713">
        <v>190</v>
      </c>
      <c r="FW74" s="1714"/>
      <c r="FX74" s="1715">
        <v>233.11111111111111</v>
      </c>
      <c r="FY74" s="1716"/>
      <c r="FZ74" s="1720"/>
      <c r="GA74" s="1332">
        <v>6.5658338960162049E-3</v>
      </c>
      <c r="GB74" s="1332">
        <v>238.72715462525321</v>
      </c>
      <c r="GC74" s="1716"/>
      <c r="GD74" s="1716">
        <v>2431</v>
      </c>
      <c r="GE74" s="1717">
        <f t="shared" si="0"/>
        <v>4.4203259067833976E-3</v>
      </c>
      <c r="GF74" s="1724">
        <f t="shared" si="1"/>
        <v>1.8415906127770443E-2</v>
      </c>
      <c r="GG74" s="1725">
        <f t="shared" si="2"/>
        <v>3.9421157684630836E-2</v>
      </c>
      <c r="GH74" s="1420"/>
      <c r="GI74" s="1420"/>
      <c r="GJ74" s="1420"/>
      <c r="GK74" s="1420"/>
      <c r="GL74" s="1420"/>
      <c r="GM74" s="1420"/>
      <c r="GN74" s="1420"/>
      <c r="GO74" s="1420"/>
      <c r="GP74" s="1420"/>
      <c r="GQ74" s="1420"/>
      <c r="GR74" s="1420"/>
      <c r="GS74" s="1420"/>
      <c r="GT74" s="1420"/>
      <c r="GU74" s="1420"/>
      <c r="GV74" s="1420"/>
      <c r="GW74" s="1420"/>
      <c r="GX74" s="1420"/>
      <c r="GY74" s="1420"/>
      <c r="GZ74" s="1420"/>
      <c r="HA74" s="1420"/>
      <c r="HB74" s="1420"/>
      <c r="HC74" s="1420"/>
      <c r="HD74" s="1420"/>
      <c r="HE74" s="1420"/>
      <c r="HF74" s="1420"/>
      <c r="HG74" s="1420"/>
      <c r="HH74" s="1420"/>
      <c r="HI74" s="1420"/>
      <c r="HJ74" s="1420"/>
      <c r="HK74" s="1420"/>
      <c r="HL74" s="1420"/>
      <c r="HM74" s="1420"/>
      <c r="HN74" s="1420"/>
      <c r="HO74" s="1420"/>
      <c r="HP74" s="1420"/>
      <c r="HQ74" s="1420"/>
      <c r="HR74" s="1420"/>
    </row>
    <row r="75" spans="1:226" s="1514" customFormat="1" ht="21.95" customHeight="1">
      <c r="A75" s="1456"/>
      <c r="B75" s="1420"/>
      <c r="C75" s="1919" t="s">
        <v>23</v>
      </c>
      <c r="D75" s="1458">
        <v>113</v>
      </c>
      <c r="E75" s="1459">
        <v>80</v>
      </c>
      <c r="F75" s="1459">
        <v>131</v>
      </c>
      <c r="G75" s="1459">
        <v>89</v>
      </c>
      <c r="H75" s="1459">
        <v>83</v>
      </c>
      <c r="I75" s="1459">
        <v>111</v>
      </c>
      <c r="J75" s="1459">
        <v>125</v>
      </c>
      <c r="K75" s="1459">
        <v>125</v>
      </c>
      <c r="L75" s="1459">
        <v>216</v>
      </c>
      <c r="M75" s="1459">
        <v>145</v>
      </c>
      <c r="N75" s="1459">
        <v>163</v>
      </c>
      <c r="O75" s="1460">
        <v>118</v>
      </c>
      <c r="P75" s="1461">
        <v>101</v>
      </c>
      <c r="Q75" s="1462">
        <v>137</v>
      </c>
      <c r="R75" s="1462">
        <v>136</v>
      </c>
      <c r="S75" s="1462">
        <v>129</v>
      </c>
      <c r="T75" s="1462">
        <v>159</v>
      </c>
      <c r="U75" s="1462">
        <v>162</v>
      </c>
      <c r="V75" s="1462">
        <v>179</v>
      </c>
      <c r="W75" s="1462">
        <v>205</v>
      </c>
      <c r="X75" s="1462">
        <v>213</v>
      </c>
      <c r="Y75" s="1462">
        <v>255</v>
      </c>
      <c r="Z75" s="1462">
        <v>461</v>
      </c>
      <c r="AA75" s="1463">
        <v>158</v>
      </c>
      <c r="AB75" s="1464">
        <v>143</v>
      </c>
      <c r="AC75" s="1465">
        <v>169</v>
      </c>
      <c r="AD75" s="1465">
        <v>150</v>
      </c>
      <c r="AE75" s="1465">
        <v>150</v>
      </c>
      <c r="AF75" s="1465">
        <v>149</v>
      </c>
      <c r="AG75" s="1465">
        <v>148</v>
      </c>
      <c r="AH75" s="1465">
        <v>177</v>
      </c>
      <c r="AI75" s="1465">
        <v>202</v>
      </c>
      <c r="AJ75" s="1465">
        <v>177</v>
      </c>
      <c r="AK75" s="1465">
        <v>142</v>
      </c>
      <c r="AL75" s="1465">
        <v>186</v>
      </c>
      <c r="AM75" s="1465">
        <v>313</v>
      </c>
      <c r="AN75" s="1466">
        <v>183</v>
      </c>
      <c r="AO75" s="1466">
        <v>334</v>
      </c>
      <c r="AP75" s="1466">
        <v>252</v>
      </c>
      <c r="AQ75" s="1466">
        <v>204</v>
      </c>
      <c r="AR75" s="1466">
        <v>152</v>
      </c>
      <c r="AS75" s="1466">
        <v>152</v>
      </c>
      <c r="AT75" s="1466">
        <v>230</v>
      </c>
      <c r="AU75" s="1466">
        <v>176</v>
      </c>
      <c r="AV75" s="1466">
        <v>157</v>
      </c>
      <c r="AW75" s="1466">
        <v>172</v>
      </c>
      <c r="AX75" s="1466">
        <v>217</v>
      </c>
      <c r="AY75" s="1467">
        <v>253</v>
      </c>
      <c r="AZ75" s="1468">
        <v>153</v>
      </c>
      <c r="BA75" s="1469">
        <v>142</v>
      </c>
      <c r="BB75" s="1469">
        <v>164</v>
      </c>
      <c r="BC75" s="1469">
        <v>293</v>
      </c>
      <c r="BD75" s="1469">
        <v>171</v>
      </c>
      <c r="BE75" s="1469">
        <v>173</v>
      </c>
      <c r="BF75" s="1469">
        <v>231</v>
      </c>
      <c r="BG75" s="1469">
        <v>197</v>
      </c>
      <c r="BH75" s="1469">
        <v>245</v>
      </c>
      <c r="BI75" s="1469">
        <v>280</v>
      </c>
      <c r="BJ75" s="1469">
        <v>283</v>
      </c>
      <c r="BK75" s="1470">
        <v>243</v>
      </c>
      <c r="BL75" s="1471">
        <v>268</v>
      </c>
      <c r="BM75" s="1472">
        <v>150</v>
      </c>
      <c r="BN75" s="1472">
        <v>224</v>
      </c>
      <c r="BO75" s="1472">
        <v>227</v>
      </c>
      <c r="BP75" s="1472">
        <v>202</v>
      </c>
      <c r="BQ75" s="1472">
        <v>282</v>
      </c>
      <c r="BR75" s="1472">
        <v>254</v>
      </c>
      <c r="BS75" s="1472">
        <v>203</v>
      </c>
      <c r="BT75" s="1473">
        <v>282</v>
      </c>
      <c r="BU75" s="1473">
        <v>257</v>
      </c>
      <c r="BV75" s="1473">
        <v>199</v>
      </c>
      <c r="BW75" s="1580">
        <v>315</v>
      </c>
      <c r="BX75" s="1581">
        <v>272</v>
      </c>
      <c r="BY75" s="1476">
        <v>189</v>
      </c>
      <c r="BZ75" s="1476">
        <v>443</v>
      </c>
      <c r="CA75" s="1476">
        <v>360</v>
      </c>
      <c r="CB75" s="1476">
        <v>387</v>
      </c>
      <c r="CC75" s="1476">
        <v>395</v>
      </c>
      <c r="CD75" s="1476">
        <v>479</v>
      </c>
      <c r="CE75" s="1476">
        <v>345</v>
      </c>
      <c r="CF75" s="1476">
        <v>386</v>
      </c>
      <c r="CG75" s="1476">
        <v>394</v>
      </c>
      <c r="CH75" s="1476">
        <v>424</v>
      </c>
      <c r="CI75" s="1477">
        <v>430</v>
      </c>
      <c r="CJ75" s="1478">
        <v>349</v>
      </c>
      <c r="CK75" s="1479">
        <v>333</v>
      </c>
      <c r="CL75" s="1479">
        <v>286</v>
      </c>
      <c r="CM75" s="1479">
        <v>303</v>
      </c>
      <c r="CN75" s="1479">
        <v>228</v>
      </c>
      <c r="CO75" s="1479">
        <v>316</v>
      </c>
      <c r="CP75" s="1479">
        <v>267</v>
      </c>
      <c r="CQ75" s="1479">
        <v>252</v>
      </c>
      <c r="CR75" s="1479">
        <v>253</v>
      </c>
      <c r="CS75" s="1479">
        <v>338</v>
      </c>
      <c r="CT75" s="1479">
        <v>304</v>
      </c>
      <c r="CU75" s="1480">
        <v>275</v>
      </c>
      <c r="CV75" s="1603">
        <v>278</v>
      </c>
      <c r="CW75" s="1479">
        <v>193</v>
      </c>
      <c r="CX75" s="1604">
        <v>249</v>
      </c>
      <c r="CY75" s="1604">
        <v>229</v>
      </c>
      <c r="CZ75" s="1604">
        <v>231</v>
      </c>
      <c r="DA75" s="1604">
        <v>190</v>
      </c>
      <c r="DB75" s="1604">
        <v>322</v>
      </c>
      <c r="DC75" s="1604">
        <v>196</v>
      </c>
      <c r="DD75" s="1635">
        <v>227</v>
      </c>
      <c r="DE75" s="1635">
        <v>228</v>
      </c>
      <c r="DF75" s="1635">
        <v>279.625</v>
      </c>
      <c r="DG75" s="1635">
        <v>262</v>
      </c>
      <c r="DH75" s="1337"/>
      <c r="DI75" s="1483">
        <v>324</v>
      </c>
      <c r="DJ75" s="1484">
        <v>283</v>
      </c>
      <c r="DK75" s="1484">
        <v>466</v>
      </c>
      <c r="DL75" s="1485">
        <v>426</v>
      </c>
      <c r="DM75" s="1486">
        <v>374</v>
      </c>
      <c r="DN75" s="1487">
        <v>450</v>
      </c>
      <c r="DO75" s="1487">
        <v>597</v>
      </c>
      <c r="DP75" s="1488">
        <v>874</v>
      </c>
      <c r="DQ75" s="1489">
        <v>462</v>
      </c>
      <c r="DR75" s="1490">
        <v>447</v>
      </c>
      <c r="DS75" s="1491">
        <v>556</v>
      </c>
      <c r="DT75" s="1491">
        <v>641</v>
      </c>
      <c r="DU75" s="1492">
        <v>769</v>
      </c>
      <c r="DV75" s="1493">
        <v>508</v>
      </c>
      <c r="DW75" s="1493">
        <v>563</v>
      </c>
      <c r="DX75" s="1494">
        <v>642</v>
      </c>
      <c r="DY75" s="1495">
        <v>459</v>
      </c>
      <c r="DZ75" s="1496">
        <v>637</v>
      </c>
      <c r="EA75" s="1496">
        <v>673</v>
      </c>
      <c r="EB75" s="1497">
        <v>806</v>
      </c>
      <c r="EC75" s="1493">
        <v>642</v>
      </c>
      <c r="ED75" s="1493">
        <v>711</v>
      </c>
      <c r="EE75" s="1493">
        <v>739</v>
      </c>
      <c r="EF75" s="1493">
        <v>771</v>
      </c>
      <c r="EG75" s="1498">
        <v>904</v>
      </c>
      <c r="EH75" s="1498">
        <v>1142</v>
      </c>
      <c r="EI75" s="1498">
        <v>1210</v>
      </c>
      <c r="EJ75" s="1498">
        <v>1248</v>
      </c>
      <c r="EK75" s="1499">
        <v>968</v>
      </c>
      <c r="EL75" s="1499">
        <v>847</v>
      </c>
      <c r="EM75" s="1499">
        <v>857</v>
      </c>
      <c r="EN75" s="1499">
        <v>917</v>
      </c>
      <c r="EO75" s="1500">
        <v>720</v>
      </c>
      <c r="EP75" s="1500">
        <v>688</v>
      </c>
      <c r="EQ75" s="1500">
        <v>746</v>
      </c>
      <c r="ER75" s="1337"/>
      <c r="ES75" s="1501">
        <v>1499</v>
      </c>
      <c r="ET75" s="1502">
        <v>2295</v>
      </c>
      <c r="EU75" s="1502">
        <v>2106</v>
      </c>
      <c r="EV75" s="1502">
        <v>2482</v>
      </c>
      <c r="EW75" s="1395">
        <v>2575</v>
      </c>
      <c r="EX75" s="1395">
        <v>2863</v>
      </c>
      <c r="EY75" s="1395">
        <v>4504</v>
      </c>
      <c r="EZ75" s="1395">
        <v>3504</v>
      </c>
      <c r="FA75" s="1396">
        <v>2884.625</v>
      </c>
      <c r="FB75" s="1718"/>
      <c r="FC75" s="1711">
        <v>1218</v>
      </c>
      <c r="FD75" s="1711">
        <v>1676</v>
      </c>
      <c r="FE75" s="1711">
        <v>1607</v>
      </c>
      <c r="FF75" s="1711">
        <v>2012</v>
      </c>
      <c r="FG75" s="1711">
        <v>2049</v>
      </c>
      <c r="FH75" s="1711">
        <v>2349</v>
      </c>
      <c r="FI75" s="1711">
        <v>3650</v>
      </c>
      <c r="FJ75" s="1711">
        <v>2925</v>
      </c>
      <c r="FK75" s="1711">
        <v>2343</v>
      </c>
      <c r="FL75" s="1712">
        <v>2203.2222222222222</v>
      </c>
      <c r="FM75" s="1719"/>
      <c r="FN75" s="1713">
        <v>145</v>
      </c>
      <c r="FO75" s="1713">
        <v>255</v>
      </c>
      <c r="FP75" s="1713">
        <v>142</v>
      </c>
      <c r="FQ75" s="1713">
        <v>172</v>
      </c>
      <c r="FR75" s="1713">
        <v>280</v>
      </c>
      <c r="FS75" s="1713">
        <v>257</v>
      </c>
      <c r="FT75" s="1713">
        <v>394</v>
      </c>
      <c r="FU75" s="1713">
        <v>338</v>
      </c>
      <c r="FV75" s="1713">
        <v>228</v>
      </c>
      <c r="FW75" s="1714"/>
      <c r="FX75" s="1715">
        <v>245.66666666666666</v>
      </c>
      <c r="FY75" s="1716"/>
      <c r="FZ75" s="1720"/>
      <c r="GA75" s="1332">
        <v>5.5340985820391628E-3</v>
      </c>
      <c r="GB75" s="1332">
        <v>201.21429034436193</v>
      </c>
      <c r="GC75" s="1716"/>
      <c r="GD75" s="1716">
        <v>2049</v>
      </c>
      <c r="GE75" s="1717">
        <f t="shared" si="0"/>
        <v>4.080967392816469E-3</v>
      </c>
      <c r="GF75" s="1724">
        <f t="shared" si="1"/>
        <v>-0.17676227168949776</v>
      </c>
      <c r="GG75" s="1725">
        <f t="shared" si="2"/>
        <v>0.12024271844660195</v>
      </c>
      <c r="GH75" s="1420"/>
      <c r="GI75" s="1420"/>
      <c r="GJ75" s="1420"/>
      <c r="GK75" s="1420"/>
      <c r="GL75" s="1420"/>
      <c r="GM75" s="1420"/>
      <c r="GN75" s="1420"/>
      <c r="GO75" s="1420"/>
      <c r="GP75" s="1420"/>
      <c r="GQ75" s="1420"/>
      <c r="GR75" s="1420"/>
      <c r="GS75" s="1420"/>
      <c r="GT75" s="1420"/>
      <c r="GU75" s="1420"/>
      <c r="GV75" s="1420"/>
      <c r="GW75" s="1420"/>
      <c r="GX75" s="1420"/>
      <c r="GY75" s="1420"/>
      <c r="GZ75" s="1420"/>
      <c r="HA75" s="1420"/>
      <c r="HB75" s="1420"/>
      <c r="HC75" s="1420"/>
      <c r="HD75" s="1420"/>
      <c r="HE75" s="1420"/>
      <c r="HF75" s="1420"/>
      <c r="HG75" s="1420"/>
      <c r="HH75" s="1420"/>
      <c r="HI75" s="1420"/>
      <c r="HJ75" s="1420"/>
      <c r="HK75" s="1420"/>
      <c r="HL75" s="1420"/>
      <c r="HM75" s="1420"/>
      <c r="HN75" s="1420"/>
      <c r="HO75" s="1420"/>
      <c r="HP75" s="1420"/>
      <c r="HQ75" s="1420"/>
      <c r="HR75" s="1420"/>
    </row>
    <row r="76" spans="1:226" s="1514" customFormat="1" ht="21.95" customHeight="1">
      <c r="A76" s="1456"/>
      <c r="B76" s="1420"/>
      <c r="C76" s="1919" t="s">
        <v>53</v>
      </c>
      <c r="D76" s="1458">
        <v>339</v>
      </c>
      <c r="E76" s="1459">
        <v>210</v>
      </c>
      <c r="F76" s="1459">
        <v>197</v>
      </c>
      <c r="G76" s="1459">
        <v>159</v>
      </c>
      <c r="H76" s="1459">
        <v>91</v>
      </c>
      <c r="I76" s="1459">
        <v>219</v>
      </c>
      <c r="J76" s="1459">
        <v>149</v>
      </c>
      <c r="K76" s="1459">
        <v>85</v>
      </c>
      <c r="L76" s="1459">
        <v>129</v>
      </c>
      <c r="M76" s="1459">
        <v>258</v>
      </c>
      <c r="N76" s="1459">
        <v>319</v>
      </c>
      <c r="O76" s="1460">
        <v>367</v>
      </c>
      <c r="P76" s="1461">
        <v>226</v>
      </c>
      <c r="Q76" s="1462">
        <v>386</v>
      </c>
      <c r="R76" s="1462">
        <v>264</v>
      </c>
      <c r="S76" s="1462">
        <v>123</v>
      </c>
      <c r="T76" s="1462">
        <v>132</v>
      </c>
      <c r="U76" s="1462">
        <v>204</v>
      </c>
      <c r="V76" s="1462">
        <v>173</v>
      </c>
      <c r="W76" s="1462">
        <v>77</v>
      </c>
      <c r="X76" s="1462">
        <v>137</v>
      </c>
      <c r="Y76" s="1462">
        <v>325</v>
      </c>
      <c r="Z76" s="1462">
        <v>450</v>
      </c>
      <c r="AA76" s="1463">
        <v>328</v>
      </c>
      <c r="AB76" s="1464">
        <v>333</v>
      </c>
      <c r="AC76" s="1465">
        <v>256</v>
      </c>
      <c r="AD76" s="1465">
        <v>147</v>
      </c>
      <c r="AE76" s="1465">
        <v>149</v>
      </c>
      <c r="AF76" s="1465">
        <v>162</v>
      </c>
      <c r="AG76" s="1465">
        <v>175</v>
      </c>
      <c r="AH76" s="1465">
        <v>174</v>
      </c>
      <c r="AI76" s="1465">
        <v>70</v>
      </c>
      <c r="AJ76" s="1465">
        <v>125</v>
      </c>
      <c r="AK76" s="1465">
        <v>265</v>
      </c>
      <c r="AL76" s="1465">
        <v>391</v>
      </c>
      <c r="AM76" s="1465">
        <v>315</v>
      </c>
      <c r="AN76" s="1466">
        <v>395</v>
      </c>
      <c r="AO76" s="1466">
        <v>294</v>
      </c>
      <c r="AP76" s="1466">
        <v>272</v>
      </c>
      <c r="AQ76" s="1466">
        <v>88</v>
      </c>
      <c r="AR76" s="1466">
        <v>79</v>
      </c>
      <c r="AS76" s="1466">
        <v>166</v>
      </c>
      <c r="AT76" s="1466">
        <v>142</v>
      </c>
      <c r="AU76" s="1466">
        <v>83</v>
      </c>
      <c r="AV76" s="1466">
        <v>98</v>
      </c>
      <c r="AW76" s="1466">
        <v>145</v>
      </c>
      <c r="AX76" s="1466">
        <v>286</v>
      </c>
      <c r="AY76" s="1467">
        <v>256</v>
      </c>
      <c r="AZ76" s="1468">
        <v>277</v>
      </c>
      <c r="BA76" s="1469">
        <v>260</v>
      </c>
      <c r="BB76" s="1469">
        <v>183</v>
      </c>
      <c r="BC76" s="1469">
        <v>123</v>
      </c>
      <c r="BD76" s="1469">
        <v>86</v>
      </c>
      <c r="BE76" s="1469">
        <v>219</v>
      </c>
      <c r="BF76" s="1469">
        <v>105</v>
      </c>
      <c r="BG76" s="1469">
        <v>112</v>
      </c>
      <c r="BH76" s="1469">
        <v>111</v>
      </c>
      <c r="BI76" s="1469">
        <v>254</v>
      </c>
      <c r="BJ76" s="1469">
        <v>359</v>
      </c>
      <c r="BK76" s="1470">
        <v>276</v>
      </c>
      <c r="BL76" s="1471">
        <v>262</v>
      </c>
      <c r="BM76" s="1472">
        <v>289</v>
      </c>
      <c r="BN76" s="1472">
        <v>213</v>
      </c>
      <c r="BO76" s="1472">
        <v>112</v>
      </c>
      <c r="BP76" s="1472">
        <v>95</v>
      </c>
      <c r="BQ76" s="1472">
        <v>248</v>
      </c>
      <c r="BR76" s="1472">
        <v>156</v>
      </c>
      <c r="BS76" s="1472">
        <v>88</v>
      </c>
      <c r="BT76" s="1473">
        <v>131</v>
      </c>
      <c r="BU76" s="1473">
        <v>245</v>
      </c>
      <c r="BV76" s="1473">
        <v>457</v>
      </c>
      <c r="BW76" s="1580">
        <v>390</v>
      </c>
      <c r="BX76" s="1581">
        <v>285</v>
      </c>
      <c r="BY76" s="1476">
        <v>221</v>
      </c>
      <c r="BZ76" s="1476">
        <v>246</v>
      </c>
      <c r="CA76" s="1476">
        <v>101</v>
      </c>
      <c r="CB76" s="1476">
        <v>77</v>
      </c>
      <c r="CC76" s="1476">
        <v>202</v>
      </c>
      <c r="CD76" s="1476">
        <v>190</v>
      </c>
      <c r="CE76" s="1476">
        <v>55</v>
      </c>
      <c r="CF76" s="1476">
        <v>100</v>
      </c>
      <c r="CG76" s="1476">
        <v>284</v>
      </c>
      <c r="CH76" s="1476">
        <v>378</v>
      </c>
      <c r="CI76" s="1477">
        <v>396</v>
      </c>
      <c r="CJ76" s="1478">
        <v>313</v>
      </c>
      <c r="CK76" s="1479">
        <v>295</v>
      </c>
      <c r="CL76" s="1479">
        <v>198</v>
      </c>
      <c r="CM76" s="1479">
        <v>114</v>
      </c>
      <c r="CN76" s="1479">
        <v>95</v>
      </c>
      <c r="CO76" s="1479">
        <v>180</v>
      </c>
      <c r="CP76" s="1479">
        <v>145</v>
      </c>
      <c r="CQ76" s="1479">
        <v>101</v>
      </c>
      <c r="CR76" s="1479">
        <v>88</v>
      </c>
      <c r="CS76" s="1479">
        <v>305</v>
      </c>
      <c r="CT76" s="1479">
        <v>368</v>
      </c>
      <c r="CU76" s="1480">
        <v>385</v>
      </c>
      <c r="CV76" s="1603">
        <v>271</v>
      </c>
      <c r="CW76" s="1479">
        <v>281</v>
      </c>
      <c r="CX76" s="1604">
        <v>204</v>
      </c>
      <c r="CY76" s="1604">
        <v>122</v>
      </c>
      <c r="CZ76" s="1604">
        <v>83</v>
      </c>
      <c r="DA76" s="1604">
        <v>245</v>
      </c>
      <c r="DB76" s="1604">
        <v>168</v>
      </c>
      <c r="DC76" s="1604">
        <v>86</v>
      </c>
      <c r="DD76" s="1635">
        <v>149</v>
      </c>
      <c r="DE76" s="1635">
        <v>327</v>
      </c>
      <c r="DF76" s="1635">
        <v>376</v>
      </c>
      <c r="DG76" s="1635">
        <v>393</v>
      </c>
      <c r="DH76" s="1337"/>
      <c r="DI76" s="1483">
        <v>746</v>
      </c>
      <c r="DJ76" s="1484">
        <v>469</v>
      </c>
      <c r="DK76" s="1484">
        <v>363</v>
      </c>
      <c r="DL76" s="1485">
        <v>944</v>
      </c>
      <c r="DM76" s="1486">
        <v>876</v>
      </c>
      <c r="DN76" s="1487">
        <v>459</v>
      </c>
      <c r="DO76" s="1487">
        <v>387</v>
      </c>
      <c r="DP76" s="1488">
        <v>1103</v>
      </c>
      <c r="DQ76" s="1489">
        <v>736</v>
      </c>
      <c r="DR76" s="1490">
        <v>486</v>
      </c>
      <c r="DS76" s="1491">
        <v>369</v>
      </c>
      <c r="DT76" s="1491">
        <v>971</v>
      </c>
      <c r="DU76" s="1492">
        <v>961</v>
      </c>
      <c r="DV76" s="1493">
        <v>333</v>
      </c>
      <c r="DW76" s="1493">
        <v>323</v>
      </c>
      <c r="DX76" s="1494">
        <v>687</v>
      </c>
      <c r="DY76" s="1495">
        <v>720</v>
      </c>
      <c r="DZ76" s="1496">
        <v>428</v>
      </c>
      <c r="EA76" s="1496">
        <v>328</v>
      </c>
      <c r="EB76" s="1497">
        <v>889</v>
      </c>
      <c r="EC76" s="1493">
        <v>764</v>
      </c>
      <c r="ED76" s="1493">
        <v>455</v>
      </c>
      <c r="EE76" s="1493">
        <v>375</v>
      </c>
      <c r="EF76" s="1493">
        <v>1092</v>
      </c>
      <c r="EG76" s="1498">
        <v>752</v>
      </c>
      <c r="EH76" s="1498">
        <v>380</v>
      </c>
      <c r="EI76" s="1498">
        <v>345</v>
      </c>
      <c r="EJ76" s="1498">
        <v>1058</v>
      </c>
      <c r="EK76" s="1499">
        <v>806</v>
      </c>
      <c r="EL76" s="1499">
        <v>389</v>
      </c>
      <c r="EM76" s="1499">
        <v>551</v>
      </c>
      <c r="EN76" s="1499">
        <v>1058</v>
      </c>
      <c r="EO76" s="1500">
        <v>756</v>
      </c>
      <c r="EP76" s="1500">
        <v>532</v>
      </c>
      <c r="EQ76" s="1500">
        <v>581</v>
      </c>
      <c r="ER76" s="1337"/>
      <c r="ES76" s="1501">
        <v>2522</v>
      </c>
      <c r="ET76" s="1502">
        <v>2825</v>
      </c>
      <c r="EU76" s="1502">
        <v>2562</v>
      </c>
      <c r="EV76" s="1502">
        <v>2304</v>
      </c>
      <c r="EW76" s="1395">
        <v>2365</v>
      </c>
      <c r="EX76" s="1395">
        <v>2686</v>
      </c>
      <c r="EY76" s="1395">
        <v>2535</v>
      </c>
      <c r="EZ76" s="1395">
        <v>2587</v>
      </c>
      <c r="FA76" s="1396">
        <v>2705</v>
      </c>
      <c r="FB76" s="1718"/>
      <c r="FC76" s="1711">
        <v>1836</v>
      </c>
      <c r="FD76" s="1711">
        <v>2047</v>
      </c>
      <c r="FE76" s="1711">
        <v>1856</v>
      </c>
      <c r="FF76" s="1711">
        <v>1762</v>
      </c>
      <c r="FG76" s="1711">
        <v>1730</v>
      </c>
      <c r="FH76" s="1711">
        <v>1839</v>
      </c>
      <c r="FI76" s="1711">
        <v>1761</v>
      </c>
      <c r="FJ76" s="1711">
        <v>1834</v>
      </c>
      <c r="FK76" s="1711">
        <v>1936</v>
      </c>
      <c r="FL76" s="1712">
        <v>1844.5555555555557</v>
      </c>
      <c r="FM76" s="1719"/>
      <c r="FN76" s="1713">
        <v>258</v>
      </c>
      <c r="FO76" s="1713">
        <v>325</v>
      </c>
      <c r="FP76" s="1713">
        <v>265</v>
      </c>
      <c r="FQ76" s="1713">
        <v>145</v>
      </c>
      <c r="FR76" s="1713">
        <v>254</v>
      </c>
      <c r="FS76" s="1713">
        <v>245</v>
      </c>
      <c r="FT76" s="1713">
        <v>284</v>
      </c>
      <c r="FU76" s="1713">
        <v>305</v>
      </c>
      <c r="FV76" s="1713">
        <v>327</v>
      </c>
      <c r="FW76" s="1714"/>
      <c r="FX76" s="1715">
        <v>267.55555555555554</v>
      </c>
      <c r="FY76" s="1716"/>
      <c r="FZ76" s="1720"/>
      <c r="GA76" s="1332">
        <v>4.6725185685347736E-3</v>
      </c>
      <c r="GB76" s="1332">
        <v>169.88810263335583</v>
      </c>
      <c r="GC76" s="1716"/>
      <c r="GD76" s="1716">
        <v>1730</v>
      </c>
      <c r="GE76" s="1717">
        <f t="shared" si="0"/>
        <v>3.8268464003357624E-3</v>
      </c>
      <c r="GF76" s="1724">
        <f t="shared" si="1"/>
        <v>4.5612678778507831E-2</v>
      </c>
      <c r="GG76" s="1725">
        <f t="shared" si="2"/>
        <v>0.14376321353065546</v>
      </c>
      <c r="GH76" s="1420"/>
      <c r="GI76" s="1420"/>
      <c r="GJ76" s="1420"/>
      <c r="GK76" s="1420"/>
      <c r="GL76" s="1420"/>
      <c r="GM76" s="1420"/>
      <c r="GN76" s="1420"/>
      <c r="GO76" s="1420"/>
      <c r="GP76" s="1420"/>
      <c r="GQ76" s="1420"/>
      <c r="GR76" s="1420"/>
      <c r="GS76" s="1420"/>
      <c r="GT76" s="1420"/>
      <c r="GU76" s="1420"/>
      <c r="GV76" s="1420"/>
      <c r="GW76" s="1420"/>
      <c r="GX76" s="1420"/>
      <c r="GY76" s="1420"/>
      <c r="GZ76" s="1420"/>
      <c r="HA76" s="1420"/>
      <c r="HB76" s="1420"/>
      <c r="HC76" s="1420"/>
      <c r="HD76" s="1420"/>
      <c r="HE76" s="1420"/>
      <c r="HF76" s="1420"/>
      <c r="HG76" s="1420"/>
      <c r="HH76" s="1420"/>
      <c r="HI76" s="1420"/>
      <c r="HJ76" s="1420"/>
      <c r="HK76" s="1420"/>
      <c r="HL76" s="1420"/>
      <c r="HM76" s="1420"/>
      <c r="HN76" s="1420"/>
      <c r="HO76" s="1420"/>
      <c r="HP76" s="1420"/>
      <c r="HQ76" s="1420"/>
      <c r="HR76" s="1420"/>
    </row>
    <row r="77" spans="1:226" s="1749" customFormat="1" ht="21.95" customHeight="1">
      <c r="A77" s="1797"/>
      <c r="C77" s="1919" t="s">
        <v>19</v>
      </c>
      <c r="D77" s="1750">
        <v>119</v>
      </c>
      <c r="E77" s="1751">
        <v>130</v>
      </c>
      <c r="F77" s="1751">
        <v>176</v>
      </c>
      <c r="G77" s="1751">
        <v>124</v>
      </c>
      <c r="H77" s="1751">
        <v>123</v>
      </c>
      <c r="I77" s="1751">
        <v>173</v>
      </c>
      <c r="J77" s="1751">
        <v>251</v>
      </c>
      <c r="K77" s="1751">
        <v>216</v>
      </c>
      <c r="L77" s="1751">
        <v>321</v>
      </c>
      <c r="M77" s="1751">
        <v>214</v>
      </c>
      <c r="N77" s="1751">
        <v>244</v>
      </c>
      <c r="O77" s="1752">
        <v>126</v>
      </c>
      <c r="P77" s="1753">
        <v>134</v>
      </c>
      <c r="Q77" s="1754">
        <v>307</v>
      </c>
      <c r="R77" s="1754">
        <v>218</v>
      </c>
      <c r="S77" s="1754">
        <v>255</v>
      </c>
      <c r="T77" s="1754">
        <v>201</v>
      </c>
      <c r="U77" s="1754">
        <v>215</v>
      </c>
      <c r="V77" s="1754">
        <v>187</v>
      </c>
      <c r="W77" s="1754">
        <v>228</v>
      </c>
      <c r="X77" s="1754">
        <v>253</v>
      </c>
      <c r="Y77" s="1754">
        <v>230</v>
      </c>
      <c r="Z77" s="1754">
        <v>279</v>
      </c>
      <c r="AA77" s="1755">
        <v>228</v>
      </c>
      <c r="AB77" s="1756">
        <v>182</v>
      </c>
      <c r="AC77" s="1757">
        <v>186</v>
      </c>
      <c r="AD77" s="1757">
        <v>274</v>
      </c>
      <c r="AE77" s="1757">
        <v>222</v>
      </c>
      <c r="AF77" s="1757">
        <v>220.5</v>
      </c>
      <c r="AG77" s="1757">
        <v>219</v>
      </c>
      <c r="AH77" s="1757">
        <v>220</v>
      </c>
      <c r="AI77" s="1757">
        <v>205</v>
      </c>
      <c r="AJ77" s="1757">
        <v>241</v>
      </c>
      <c r="AK77" s="1757">
        <v>178</v>
      </c>
      <c r="AL77" s="1757">
        <v>253</v>
      </c>
      <c r="AM77" s="1757">
        <v>160</v>
      </c>
      <c r="AN77" s="1757">
        <v>173</v>
      </c>
      <c r="AO77" s="1757">
        <v>480</v>
      </c>
      <c r="AP77" s="1757">
        <v>219</v>
      </c>
      <c r="AQ77" s="1757">
        <v>183</v>
      </c>
      <c r="AR77" s="1757">
        <v>203</v>
      </c>
      <c r="AS77" s="1757">
        <v>202</v>
      </c>
      <c r="AT77" s="1757">
        <v>126</v>
      </c>
      <c r="AU77" s="1757">
        <v>185</v>
      </c>
      <c r="AV77" s="1757">
        <v>172</v>
      </c>
      <c r="AW77" s="1757">
        <v>151</v>
      </c>
      <c r="AX77" s="1757">
        <v>223</v>
      </c>
      <c r="AY77" s="1758">
        <v>172</v>
      </c>
      <c r="AZ77" s="1795">
        <v>173</v>
      </c>
      <c r="BA77" s="1493">
        <v>187</v>
      </c>
      <c r="BB77" s="1493">
        <v>216</v>
      </c>
      <c r="BC77" s="1493">
        <v>138</v>
      </c>
      <c r="BD77" s="1493">
        <v>194</v>
      </c>
      <c r="BE77" s="1493">
        <v>192</v>
      </c>
      <c r="BF77" s="1493">
        <v>186</v>
      </c>
      <c r="BG77" s="1493">
        <v>182</v>
      </c>
      <c r="BH77" s="1493">
        <v>218</v>
      </c>
      <c r="BI77" s="1493">
        <v>222</v>
      </c>
      <c r="BJ77" s="1493">
        <v>219</v>
      </c>
      <c r="BK77" s="1796">
        <v>161</v>
      </c>
      <c r="BL77" s="1762">
        <v>2</v>
      </c>
      <c r="BM77" s="1763">
        <v>148</v>
      </c>
      <c r="BN77" s="1763">
        <v>155</v>
      </c>
      <c r="BO77" s="1763">
        <v>190</v>
      </c>
      <c r="BP77" s="1763">
        <v>221</v>
      </c>
      <c r="BQ77" s="1763">
        <v>224</v>
      </c>
      <c r="BR77" s="1763">
        <v>248</v>
      </c>
      <c r="BS77" s="1763">
        <v>205</v>
      </c>
      <c r="BT77" s="1764">
        <v>314</v>
      </c>
      <c r="BU77" s="1764">
        <v>260</v>
      </c>
      <c r="BV77" s="1764">
        <v>276</v>
      </c>
      <c r="BW77" s="1765">
        <v>182</v>
      </c>
      <c r="BX77" s="1766">
        <v>201</v>
      </c>
      <c r="BY77" s="1767">
        <v>185</v>
      </c>
      <c r="BZ77" s="1767">
        <v>224</v>
      </c>
      <c r="CA77" s="1767">
        <v>156</v>
      </c>
      <c r="CB77" s="1767">
        <v>251</v>
      </c>
      <c r="CC77" s="1767">
        <v>282</v>
      </c>
      <c r="CD77" s="1767">
        <v>325</v>
      </c>
      <c r="CE77" s="1767">
        <v>208</v>
      </c>
      <c r="CF77" s="1767">
        <v>236</v>
      </c>
      <c r="CG77" s="1767">
        <v>227</v>
      </c>
      <c r="CH77" s="1767">
        <v>327</v>
      </c>
      <c r="CI77" s="1768">
        <v>247</v>
      </c>
      <c r="CJ77" s="1769">
        <v>171</v>
      </c>
      <c r="CK77" s="1770">
        <v>189</v>
      </c>
      <c r="CL77" s="1770">
        <v>203</v>
      </c>
      <c r="CM77" s="1770">
        <v>239</v>
      </c>
      <c r="CN77" s="1770">
        <v>239</v>
      </c>
      <c r="CO77" s="1770">
        <v>247</v>
      </c>
      <c r="CP77" s="1770">
        <v>214</v>
      </c>
      <c r="CQ77" s="1770">
        <v>268</v>
      </c>
      <c r="CR77" s="1770">
        <v>318</v>
      </c>
      <c r="CS77" s="1770">
        <v>325</v>
      </c>
      <c r="CT77" s="1770">
        <v>275</v>
      </c>
      <c r="CU77" s="1771">
        <v>267</v>
      </c>
      <c r="CV77" s="1772">
        <v>193</v>
      </c>
      <c r="CW77" s="1770">
        <v>216</v>
      </c>
      <c r="CX77" s="1773">
        <v>209</v>
      </c>
      <c r="CY77" s="1773">
        <v>223</v>
      </c>
      <c r="CZ77" s="1773">
        <v>231</v>
      </c>
      <c r="DA77" s="1773">
        <v>215</v>
      </c>
      <c r="DB77" s="1773">
        <v>241</v>
      </c>
      <c r="DC77" s="1773">
        <v>229</v>
      </c>
      <c r="DD77" s="1774">
        <v>220</v>
      </c>
      <c r="DE77" s="1774">
        <v>313</v>
      </c>
      <c r="DF77" s="1774">
        <v>262</v>
      </c>
      <c r="DG77" s="1774">
        <v>272</v>
      </c>
      <c r="DH77" s="1775"/>
      <c r="DI77" s="1776">
        <v>425</v>
      </c>
      <c r="DJ77" s="1751">
        <v>420</v>
      </c>
      <c r="DK77" s="1751">
        <v>788</v>
      </c>
      <c r="DL77" s="1777">
        <v>584</v>
      </c>
      <c r="DM77" s="1776">
        <v>659</v>
      </c>
      <c r="DN77" s="1751">
        <v>671</v>
      </c>
      <c r="DO77" s="1751">
        <v>668</v>
      </c>
      <c r="DP77" s="1777">
        <v>737</v>
      </c>
      <c r="DQ77" s="1778">
        <v>642</v>
      </c>
      <c r="DR77" s="1493">
        <v>661.5</v>
      </c>
      <c r="DS77" s="1779">
        <v>666</v>
      </c>
      <c r="DT77" s="1779">
        <v>591</v>
      </c>
      <c r="DU77" s="1492">
        <v>872</v>
      </c>
      <c r="DV77" s="1493">
        <v>588</v>
      </c>
      <c r="DW77" s="1493">
        <v>483</v>
      </c>
      <c r="DX77" s="1494">
        <v>546</v>
      </c>
      <c r="DY77" s="1492">
        <v>576</v>
      </c>
      <c r="DZ77" s="1493">
        <v>524</v>
      </c>
      <c r="EA77" s="1493">
        <v>586</v>
      </c>
      <c r="EB77" s="1494">
        <v>602</v>
      </c>
      <c r="EC77" s="1493">
        <v>305</v>
      </c>
      <c r="ED77" s="1493">
        <v>635</v>
      </c>
      <c r="EE77" s="1493">
        <v>767</v>
      </c>
      <c r="EF77" s="1493">
        <v>718</v>
      </c>
      <c r="EG77" s="1780">
        <v>610</v>
      </c>
      <c r="EH77" s="1780">
        <v>689</v>
      </c>
      <c r="EI77" s="1780">
        <v>769</v>
      </c>
      <c r="EJ77" s="1780">
        <v>801</v>
      </c>
      <c r="EK77" s="1780">
        <v>563</v>
      </c>
      <c r="EL77" s="1780">
        <v>725</v>
      </c>
      <c r="EM77" s="1780">
        <v>807</v>
      </c>
      <c r="EN77" s="1780">
        <v>867</v>
      </c>
      <c r="EO77" s="1780">
        <v>618</v>
      </c>
      <c r="EP77" s="1780">
        <v>767</v>
      </c>
      <c r="EQ77" s="1780">
        <v>783</v>
      </c>
      <c r="ER77" s="1775"/>
      <c r="ES77" s="1781">
        <v>2217</v>
      </c>
      <c r="ET77" s="1782">
        <v>2735</v>
      </c>
      <c r="EU77" s="1782">
        <v>2560.5</v>
      </c>
      <c r="EV77" s="1782">
        <v>2489</v>
      </c>
      <c r="EW77" s="1800">
        <v>2288</v>
      </c>
      <c r="EX77" s="1800">
        <v>2425</v>
      </c>
      <c r="EY77" s="1800">
        <v>2869</v>
      </c>
      <c r="EZ77" s="1800">
        <v>2955</v>
      </c>
      <c r="FA77" s="1801">
        <v>2824</v>
      </c>
      <c r="FB77" s="1802"/>
      <c r="FC77" s="1803">
        <v>1847</v>
      </c>
      <c r="FD77" s="1803">
        <v>2228</v>
      </c>
      <c r="FE77" s="1803">
        <v>2147.5</v>
      </c>
      <c r="FF77" s="1803">
        <v>2094</v>
      </c>
      <c r="FG77" s="1803">
        <v>1908</v>
      </c>
      <c r="FH77" s="1803">
        <v>1967</v>
      </c>
      <c r="FI77" s="1803">
        <v>2295</v>
      </c>
      <c r="FJ77" s="1803">
        <v>2413</v>
      </c>
      <c r="FK77" s="1803">
        <v>2290</v>
      </c>
      <c r="FL77" s="1804">
        <v>2132.1666666666665</v>
      </c>
      <c r="FM77" s="1805"/>
      <c r="FN77" s="1806">
        <v>214</v>
      </c>
      <c r="FO77" s="1806">
        <v>230</v>
      </c>
      <c r="FP77" s="1806">
        <v>178</v>
      </c>
      <c r="FQ77" s="1806">
        <v>151</v>
      </c>
      <c r="FR77" s="1806">
        <v>222</v>
      </c>
      <c r="FS77" s="1806">
        <v>260</v>
      </c>
      <c r="FT77" s="1806">
        <v>227</v>
      </c>
      <c r="FU77" s="1806">
        <v>325</v>
      </c>
      <c r="FV77" s="1806">
        <v>313</v>
      </c>
      <c r="FW77" s="1807"/>
      <c r="FX77" s="1808">
        <v>235.55555555555554</v>
      </c>
      <c r="FY77" s="1809"/>
      <c r="FZ77" s="1809"/>
      <c r="GA77" s="1810">
        <v>5.1532748143146524E-3</v>
      </c>
      <c r="GB77" s="1810">
        <v>187.36791897366643</v>
      </c>
      <c r="GC77" s="1809"/>
      <c r="GD77" s="1809">
        <v>1908</v>
      </c>
      <c r="GE77" s="1811">
        <f t="shared" si="0"/>
        <v>3.9951993473375949E-3</v>
      </c>
      <c r="GF77" s="1794">
        <f t="shared" si="1"/>
        <v>-4.4331641285956014E-2</v>
      </c>
      <c r="GG77" s="1794">
        <f t="shared" si="2"/>
        <v>0.23426573426573416</v>
      </c>
    </row>
    <row r="78" spans="1:226" s="1514" customFormat="1" ht="21.95" customHeight="1">
      <c r="A78" s="1456"/>
      <c r="B78" s="1420"/>
      <c r="C78" s="1919" t="s">
        <v>28</v>
      </c>
      <c r="D78" s="1458">
        <v>78</v>
      </c>
      <c r="E78" s="1459">
        <v>103</v>
      </c>
      <c r="F78" s="1459">
        <v>184</v>
      </c>
      <c r="G78" s="1459">
        <v>112</v>
      </c>
      <c r="H78" s="1459">
        <v>114</v>
      </c>
      <c r="I78" s="1459">
        <v>148</v>
      </c>
      <c r="J78" s="1459">
        <v>197</v>
      </c>
      <c r="K78" s="1459">
        <v>193</v>
      </c>
      <c r="L78" s="1459">
        <v>181</v>
      </c>
      <c r="M78" s="1459">
        <v>180</v>
      </c>
      <c r="N78" s="1459">
        <v>90</v>
      </c>
      <c r="O78" s="1460">
        <v>80</v>
      </c>
      <c r="P78" s="1461">
        <v>155</v>
      </c>
      <c r="Q78" s="1462">
        <v>173</v>
      </c>
      <c r="R78" s="1462">
        <v>175</v>
      </c>
      <c r="S78" s="1462">
        <v>248</v>
      </c>
      <c r="T78" s="1462">
        <v>167</v>
      </c>
      <c r="U78" s="1462">
        <v>202</v>
      </c>
      <c r="V78" s="1462">
        <v>236</v>
      </c>
      <c r="W78" s="1462">
        <v>262</v>
      </c>
      <c r="X78" s="1462">
        <v>246</v>
      </c>
      <c r="Y78" s="1462">
        <v>170</v>
      </c>
      <c r="Z78" s="1462">
        <v>145</v>
      </c>
      <c r="AA78" s="1463">
        <v>145</v>
      </c>
      <c r="AB78" s="1464">
        <v>130</v>
      </c>
      <c r="AC78" s="1465">
        <v>123</v>
      </c>
      <c r="AD78" s="1465">
        <v>218</v>
      </c>
      <c r="AE78" s="1465">
        <v>241</v>
      </c>
      <c r="AF78" s="1465">
        <v>241</v>
      </c>
      <c r="AG78" s="1465">
        <v>241</v>
      </c>
      <c r="AH78" s="1465">
        <v>289</v>
      </c>
      <c r="AI78" s="1465">
        <v>236</v>
      </c>
      <c r="AJ78" s="1465">
        <v>213</v>
      </c>
      <c r="AK78" s="1465">
        <v>154</v>
      </c>
      <c r="AL78" s="1465">
        <v>149</v>
      </c>
      <c r="AM78" s="1465">
        <v>91</v>
      </c>
      <c r="AN78" s="1466">
        <v>175</v>
      </c>
      <c r="AO78" s="1466">
        <v>112</v>
      </c>
      <c r="AP78" s="1466">
        <v>279</v>
      </c>
      <c r="AQ78" s="1466">
        <v>168</v>
      </c>
      <c r="AR78" s="1466">
        <v>152</v>
      </c>
      <c r="AS78" s="1466">
        <v>226</v>
      </c>
      <c r="AT78" s="1466">
        <v>249</v>
      </c>
      <c r="AU78" s="1466">
        <v>261</v>
      </c>
      <c r="AV78" s="1466">
        <v>217</v>
      </c>
      <c r="AW78" s="1466">
        <v>88</v>
      </c>
      <c r="AX78" s="1466">
        <v>87</v>
      </c>
      <c r="AY78" s="1467">
        <v>78</v>
      </c>
      <c r="AZ78" s="1468">
        <v>118</v>
      </c>
      <c r="BA78" s="1469">
        <v>139</v>
      </c>
      <c r="BB78" s="1469">
        <v>125</v>
      </c>
      <c r="BC78" s="1469">
        <v>217</v>
      </c>
      <c r="BD78" s="1469">
        <v>175</v>
      </c>
      <c r="BE78" s="1469">
        <v>150</v>
      </c>
      <c r="BF78" s="1469">
        <v>262</v>
      </c>
      <c r="BG78" s="1469">
        <v>198</v>
      </c>
      <c r="BH78" s="1469">
        <v>219</v>
      </c>
      <c r="BI78" s="1469">
        <v>271</v>
      </c>
      <c r="BJ78" s="1469">
        <v>98</v>
      </c>
      <c r="BK78" s="1470">
        <v>86</v>
      </c>
      <c r="BL78" s="1471">
        <v>133</v>
      </c>
      <c r="BM78" s="1472">
        <v>119</v>
      </c>
      <c r="BN78" s="1472">
        <v>163</v>
      </c>
      <c r="BO78" s="1472">
        <v>213</v>
      </c>
      <c r="BP78" s="1472">
        <v>210</v>
      </c>
      <c r="BQ78" s="1472">
        <v>203</v>
      </c>
      <c r="BR78" s="1472">
        <v>253</v>
      </c>
      <c r="BS78" s="1472">
        <v>221</v>
      </c>
      <c r="BT78" s="1473">
        <v>326</v>
      </c>
      <c r="BU78" s="1473">
        <v>176</v>
      </c>
      <c r="BV78" s="1473">
        <v>131</v>
      </c>
      <c r="BW78" s="1580">
        <v>106</v>
      </c>
      <c r="BX78" s="1581">
        <v>135</v>
      </c>
      <c r="BY78" s="1476">
        <v>152</v>
      </c>
      <c r="BZ78" s="1476">
        <v>185</v>
      </c>
      <c r="CA78" s="1476">
        <v>132</v>
      </c>
      <c r="CB78" s="1476">
        <v>195</v>
      </c>
      <c r="CC78" s="1476">
        <v>177</v>
      </c>
      <c r="CD78" s="1476">
        <v>258</v>
      </c>
      <c r="CE78" s="1476">
        <v>175</v>
      </c>
      <c r="CF78" s="1476">
        <v>275</v>
      </c>
      <c r="CG78" s="1476">
        <v>119</v>
      </c>
      <c r="CH78" s="1476">
        <v>118</v>
      </c>
      <c r="CI78" s="1477">
        <v>86</v>
      </c>
      <c r="CJ78" s="1478">
        <v>153</v>
      </c>
      <c r="CK78" s="1479">
        <v>143</v>
      </c>
      <c r="CL78" s="1479">
        <v>161</v>
      </c>
      <c r="CM78" s="1479">
        <v>201</v>
      </c>
      <c r="CN78" s="1479">
        <v>206</v>
      </c>
      <c r="CO78" s="1479">
        <v>181</v>
      </c>
      <c r="CP78" s="1479">
        <v>278</v>
      </c>
      <c r="CQ78" s="1479">
        <v>198</v>
      </c>
      <c r="CR78" s="1479">
        <v>227</v>
      </c>
      <c r="CS78" s="1479">
        <v>207</v>
      </c>
      <c r="CT78" s="1479">
        <v>126</v>
      </c>
      <c r="CU78" s="1480">
        <v>73</v>
      </c>
      <c r="CV78" s="1603">
        <v>204</v>
      </c>
      <c r="CW78" s="1479">
        <v>104</v>
      </c>
      <c r="CX78" s="1604">
        <v>171</v>
      </c>
      <c r="CY78" s="1604">
        <v>264</v>
      </c>
      <c r="CZ78" s="1604">
        <v>250</v>
      </c>
      <c r="DA78" s="1604">
        <v>188</v>
      </c>
      <c r="DB78" s="1604">
        <v>204</v>
      </c>
      <c r="DC78" s="1604">
        <v>170</v>
      </c>
      <c r="DD78" s="1635">
        <v>298</v>
      </c>
      <c r="DE78" s="1635">
        <v>111</v>
      </c>
      <c r="DF78" s="1635">
        <v>118</v>
      </c>
      <c r="DG78" s="1635">
        <v>77</v>
      </c>
      <c r="DH78" s="1337"/>
      <c r="DI78" s="1483">
        <v>365</v>
      </c>
      <c r="DJ78" s="1484">
        <v>374</v>
      </c>
      <c r="DK78" s="1484">
        <v>571</v>
      </c>
      <c r="DL78" s="1485">
        <v>350</v>
      </c>
      <c r="DM78" s="1486">
        <v>503</v>
      </c>
      <c r="DN78" s="1487">
        <v>617</v>
      </c>
      <c r="DO78" s="1487">
        <v>744</v>
      </c>
      <c r="DP78" s="1488">
        <v>460</v>
      </c>
      <c r="DQ78" s="1489">
        <v>471</v>
      </c>
      <c r="DR78" s="1490">
        <v>723</v>
      </c>
      <c r="DS78" s="1491">
        <v>738</v>
      </c>
      <c r="DT78" s="1491">
        <v>394</v>
      </c>
      <c r="DU78" s="1492">
        <v>566</v>
      </c>
      <c r="DV78" s="1493">
        <v>546</v>
      </c>
      <c r="DW78" s="1493">
        <v>727</v>
      </c>
      <c r="DX78" s="1494">
        <v>253</v>
      </c>
      <c r="DY78" s="1495">
        <v>382</v>
      </c>
      <c r="DZ78" s="1496">
        <v>542</v>
      </c>
      <c r="EA78" s="1496">
        <v>679</v>
      </c>
      <c r="EB78" s="1497">
        <v>455</v>
      </c>
      <c r="EC78" s="1493">
        <v>415</v>
      </c>
      <c r="ED78" s="1493">
        <v>626</v>
      </c>
      <c r="EE78" s="1493">
        <v>800</v>
      </c>
      <c r="EF78" s="1493">
        <v>413</v>
      </c>
      <c r="EG78" s="1498">
        <v>472</v>
      </c>
      <c r="EH78" s="1498">
        <v>504</v>
      </c>
      <c r="EI78" s="1498">
        <v>708</v>
      </c>
      <c r="EJ78" s="1498">
        <v>323</v>
      </c>
      <c r="EK78" s="1499">
        <v>457</v>
      </c>
      <c r="EL78" s="1499">
        <v>588</v>
      </c>
      <c r="EM78" s="1499">
        <v>683</v>
      </c>
      <c r="EN78" s="1499">
        <v>406</v>
      </c>
      <c r="EO78" s="1500">
        <v>479</v>
      </c>
      <c r="EP78" s="1500">
        <v>625</v>
      </c>
      <c r="EQ78" s="1500">
        <v>485</v>
      </c>
      <c r="ER78" s="1337"/>
      <c r="ES78" s="1501">
        <v>1660</v>
      </c>
      <c r="ET78" s="1502">
        <v>2324</v>
      </c>
      <c r="EU78" s="1502">
        <v>2326</v>
      </c>
      <c r="EV78" s="1502">
        <v>2092</v>
      </c>
      <c r="EW78" s="1395">
        <v>2058</v>
      </c>
      <c r="EX78" s="1395">
        <v>2254</v>
      </c>
      <c r="EY78" s="1395">
        <v>2007</v>
      </c>
      <c r="EZ78" s="1395">
        <v>2154</v>
      </c>
      <c r="FA78" s="1396">
        <v>2159</v>
      </c>
      <c r="FB78" s="1718"/>
      <c r="FC78" s="1711">
        <v>1490</v>
      </c>
      <c r="FD78" s="1711">
        <v>2034</v>
      </c>
      <c r="FE78" s="1711">
        <v>2086</v>
      </c>
      <c r="FF78" s="1711">
        <v>1927</v>
      </c>
      <c r="FG78" s="1711">
        <v>1874</v>
      </c>
      <c r="FH78" s="1711">
        <v>2017</v>
      </c>
      <c r="FI78" s="1711">
        <v>1803</v>
      </c>
      <c r="FJ78" s="1711">
        <v>1955</v>
      </c>
      <c r="FK78" s="1711">
        <v>1964</v>
      </c>
      <c r="FL78" s="1712">
        <v>1905.5555555555557</v>
      </c>
      <c r="FM78" s="1719"/>
      <c r="FN78" s="1713">
        <v>180</v>
      </c>
      <c r="FO78" s="1713">
        <v>170</v>
      </c>
      <c r="FP78" s="1713">
        <v>154</v>
      </c>
      <c r="FQ78" s="1713">
        <v>88</v>
      </c>
      <c r="FR78" s="1713">
        <v>271</v>
      </c>
      <c r="FS78" s="1713">
        <v>176</v>
      </c>
      <c r="FT78" s="1713">
        <v>119</v>
      </c>
      <c r="FU78" s="1713">
        <v>207</v>
      </c>
      <c r="FV78" s="1713">
        <v>111</v>
      </c>
      <c r="FW78" s="1714"/>
      <c r="FX78" s="1715">
        <v>164</v>
      </c>
      <c r="FY78" s="1716"/>
      <c r="FZ78" s="1720"/>
      <c r="GA78" s="1332">
        <v>5.0614449696151252E-3</v>
      </c>
      <c r="GB78" s="1332">
        <v>184.02907765023633</v>
      </c>
      <c r="GC78" s="1716"/>
      <c r="GD78" s="1716">
        <v>1874</v>
      </c>
      <c r="GE78" s="1717">
        <f t="shared" si="0"/>
        <v>3.0544034670332391E-3</v>
      </c>
      <c r="GF78" s="1724">
        <f t="shared" si="1"/>
        <v>2.3212627669451091E-3</v>
      </c>
      <c r="GG78" s="1725">
        <f t="shared" si="2"/>
        <v>4.9076773566569587E-2</v>
      </c>
      <c r="GH78" s="1420"/>
      <c r="GI78" s="1420"/>
      <c r="GJ78" s="1420"/>
      <c r="GK78" s="1420"/>
      <c r="GL78" s="1420"/>
      <c r="GM78" s="1420"/>
      <c r="GN78" s="1420"/>
      <c r="GO78" s="1420"/>
      <c r="GP78" s="1420"/>
      <c r="GQ78" s="1420"/>
      <c r="GR78" s="1420"/>
      <c r="GS78" s="1420"/>
      <c r="GT78" s="1420"/>
      <c r="GU78" s="1420"/>
      <c r="GV78" s="1420"/>
      <c r="GW78" s="1420"/>
      <c r="GX78" s="1420"/>
      <c r="GY78" s="1420"/>
      <c r="GZ78" s="1420"/>
      <c r="HA78" s="1420"/>
      <c r="HB78" s="1420"/>
      <c r="HC78" s="1420"/>
      <c r="HD78" s="1420"/>
      <c r="HE78" s="1420"/>
      <c r="HF78" s="1420"/>
      <c r="HG78" s="1420"/>
      <c r="HH78" s="1420"/>
      <c r="HI78" s="1420"/>
      <c r="HJ78" s="1420"/>
      <c r="HK78" s="1420"/>
      <c r="HL78" s="1420"/>
      <c r="HM78" s="1420"/>
      <c r="HN78" s="1420"/>
      <c r="HO78" s="1420"/>
      <c r="HP78" s="1420"/>
      <c r="HQ78" s="1420"/>
      <c r="HR78" s="1420"/>
    </row>
    <row r="79" spans="1:226" s="1514" customFormat="1" ht="21.95" customHeight="1">
      <c r="A79" s="1456"/>
      <c r="B79" s="1420"/>
      <c r="C79" s="1919" t="s">
        <v>29</v>
      </c>
      <c r="D79" s="1458">
        <v>265</v>
      </c>
      <c r="E79" s="1459">
        <v>307</v>
      </c>
      <c r="F79" s="1459">
        <v>216</v>
      </c>
      <c r="G79" s="1459">
        <v>119</v>
      </c>
      <c r="H79" s="1459">
        <v>65</v>
      </c>
      <c r="I79" s="1459">
        <v>98</v>
      </c>
      <c r="J79" s="1459">
        <v>294</v>
      </c>
      <c r="K79" s="1459">
        <v>80</v>
      </c>
      <c r="L79" s="1459">
        <v>155</v>
      </c>
      <c r="M79" s="1459">
        <v>283</v>
      </c>
      <c r="N79" s="1459">
        <v>162</v>
      </c>
      <c r="O79" s="1460">
        <v>88</v>
      </c>
      <c r="P79" s="1461">
        <v>219</v>
      </c>
      <c r="Q79" s="1462">
        <v>477</v>
      </c>
      <c r="R79" s="1462">
        <v>222</v>
      </c>
      <c r="S79" s="1462">
        <v>110</v>
      </c>
      <c r="T79" s="1462">
        <v>92</v>
      </c>
      <c r="U79" s="1462">
        <v>159</v>
      </c>
      <c r="V79" s="1462">
        <v>307</v>
      </c>
      <c r="W79" s="1462">
        <v>107</v>
      </c>
      <c r="X79" s="1462">
        <v>148</v>
      </c>
      <c r="Y79" s="1462">
        <v>279</v>
      </c>
      <c r="Z79" s="1462">
        <v>201</v>
      </c>
      <c r="AA79" s="1463">
        <v>148</v>
      </c>
      <c r="AB79" s="1464">
        <v>203</v>
      </c>
      <c r="AC79" s="1465">
        <v>261</v>
      </c>
      <c r="AD79" s="1465">
        <v>206</v>
      </c>
      <c r="AE79" s="1465">
        <v>168</v>
      </c>
      <c r="AF79" s="1465">
        <v>175.5</v>
      </c>
      <c r="AG79" s="1465">
        <v>183</v>
      </c>
      <c r="AH79" s="1465">
        <v>252</v>
      </c>
      <c r="AI79" s="1465">
        <v>99</v>
      </c>
      <c r="AJ79" s="1465">
        <v>98</v>
      </c>
      <c r="AK79" s="1465">
        <v>238</v>
      </c>
      <c r="AL79" s="1465">
        <v>202</v>
      </c>
      <c r="AM79" s="1465">
        <v>115</v>
      </c>
      <c r="AN79" s="1466">
        <v>178</v>
      </c>
      <c r="AO79" s="1466">
        <v>251</v>
      </c>
      <c r="AP79" s="1466">
        <v>200</v>
      </c>
      <c r="AQ79" s="1466">
        <v>92</v>
      </c>
      <c r="AR79" s="1466">
        <v>87</v>
      </c>
      <c r="AS79" s="1466">
        <v>128</v>
      </c>
      <c r="AT79" s="1466">
        <v>283</v>
      </c>
      <c r="AU79" s="1466">
        <v>77</v>
      </c>
      <c r="AV79" s="1466">
        <v>113</v>
      </c>
      <c r="AW79" s="1466">
        <v>172</v>
      </c>
      <c r="AX79" s="1466">
        <v>246</v>
      </c>
      <c r="AY79" s="1467">
        <v>112</v>
      </c>
      <c r="AZ79" s="1468">
        <v>213</v>
      </c>
      <c r="BA79" s="1469">
        <v>406</v>
      </c>
      <c r="BB79" s="1469">
        <v>152</v>
      </c>
      <c r="BC79" s="1469">
        <v>116</v>
      </c>
      <c r="BD79" s="1469">
        <v>60</v>
      </c>
      <c r="BE79" s="1469">
        <v>122</v>
      </c>
      <c r="BF79" s="1469">
        <v>217</v>
      </c>
      <c r="BG79" s="1469">
        <v>88</v>
      </c>
      <c r="BH79" s="1469">
        <v>138</v>
      </c>
      <c r="BI79" s="1469">
        <v>226</v>
      </c>
      <c r="BJ79" s="1469">
        <v>103</v>
      </c>
      <c r="BK79" s="1470">
        <v>150</v>
      </c>
      <c r="BL79" s="1471">
        <v>250</v>
      </c>
      <c r="BM79" s="1472">
        <v>287</v>
      </c>
      <c r="BN79" s="1472">
        <v>177</v>
      </c>
      <c r="BO79" s="1472">
        <v>87</v>
      </c>
      <c r="BP79" s="1472">
        <v>81</v>
      </c>
      <c r="BQ79" s="1472">
        <v>96</v>
      </c>
      <c r="BR79" s="1472">
        <v>200</v>
      </c>
      <c r="BS79" s="1472">
        <v>61</v>
      </c>
      <c r="BT79" s="1473">
        <v>166</v>
      </c>
      <c r="BU79" s="1473">
        <v>157</v>
      </c>
      <c r="BV79" s="1473">
        <v>166</v>
      </c>
      <c r="BW79" s="1580">
        <v>70</v>
      </c>
      <c r="BX79" s="1581">
        <v>234</v>
      </c>
      <c r="BY79" s="1476">
        <v>196</v>
      </c>
      <c r="BZ79" s="1476">
        <v>222</v>
      </c>
      <c r="CA79" s="1476">
        <v>104</v>
      </c>
      <c r="CB79" s="1476">
        <v>71</v>
      </c>
      <c r="CC79" s="1476">
        <v>101</v>
      </c>
      <c r="CD79" s="1476">
        <v>269</v>
      </c>
      <c r="CE79" s="1476">
        <v>67</v>
      </c>
      <c r="CF79" s="1476">
        <v>95</v>
      </c>
      <c r="CG79" s="1476">
        <v>146</v>
      </c>
      <c r="CH79" s="1476">
        <v>239</v>
      </c>
      <c r="CI79" s="1477">
        <v>112</v>
      </c>
      <c r="CJ79" s="1478">
        <v>252</v>
      </c>
      <c r="CK79" s="1479">
        <v>231</v>
      </c>
      <c r="CL79" s="1479">
        <v>180</v>
      </c>
      <c r="CM79" s="1479">
        <v>128</v>
      </c>
      <c r="CN79" s="1479">
        <v>77</v>
      </c>
      <c r="CO79" s="1479">
        <v>117</v>
      </c>
      <c r="CP79" s="1479">
        <v>176</v>
      </c>
      <c r="CQ79" s="1479">
        <v>98</v>
      </c>
      <c r="CR79" s="1479">
        <v>126</v>
      </c>
      <c r="CS79" s="1479">
        <v>196</v>
      </c>
      <c r="CT79" s="1479">
        <v>187</v>
      </c>
      <c r="CU79" s="1480">
        <v>137</v>
      </c>
      <c r="CV79" s="1603">
        <v>133</v>
      </c>
      <c r="CW79" s="1479">
        <v>234</v>
      </c>
      <c r="CX79" s="1604">
        <v>242</v>
      </c>
      <c r="CY79" s="1604">
        <v>102</v>
      </c>
      <c r="CZ79" s="1604">
        <v>65</v>
      </c>
      <c r="DA79" s="1604">
        <v>124</v>
      </c>
      <c r="DB79" s="1604">
        <v>224</v>
      </c>
      <c r="DC79" s="1604">
        <v>70</v>
      </c>
      <c r="DD79" s="1635">
        <v>93</v>
      </c>
      <c r="DE79" s="1635">
        <v>185</v>
      </c>
      <c r="DF79" s="1635">
        <v>188.25</v>
      </c>
      <c r="DG79" s="1635">
        <v>117</v>
      </c>
      <c r="DH79" s="1337"/>
      <c r="DI79" s="1483">
        <v>788</v>
      </c>
      <c r="DJ79" s="1484">
        <v>282</v>
      </c>
      <c r="DK79" s="1484">
        <v>529</v>
      </c>
      <c r="DL79" s="1485">
        <v>533</v>
      </c>
      <c r="DM79" s="1486">
        <v>918</v>
      </c>
      <c r="DN79" s="1487">
        <v>361</v>
      </c>
      <c r="DO79" s="1487">
        <v>562</v>
      </c>
      <c r="DP79" s="1488">
        <v>628</v>
      </c>
      <c r="DQ79" s="1489">
        <v>670</v>
      </c>
      <c r="DR79" s="1490">
        <v>526.5</v>
      </c>
      <c r="DS79" s="1491">
        <v>449</v>
      </c>
      <c r="DT79" s="1491">
        <v>555</v>
      </c>
      <c r="DU79" s="1492">
        <v>629</v>
      </c>
      <c r="DV79" s="1493">
        <v>307</v>
      </c>
      <c r="DW79" s="1493">
        <v>473</v>
      </c>
      <c r="DX79" s="1494">
        <v>530</v>
      </c>
      <c r="DY79" s="1495">
        <v>771</v>
      </c>
      <c r="DZ79" s="1496">
        <v>298</v>
      </c>
      <c r="EA79" s="1496">
        <v>443</v>
      </c>
      <c r="EB79" s="1497">
        <v>479</v>
      </c>
      <c r="EC79" s="1493">
        <v>714</v>
      </c>
      <c r="ED79" s="1493">
        <v>264</v>
      </c>
      <c r="EE79" s="1493">
        <v>427</v>
      </c>
      <c r="EF79" s="1493">
        <v>393</v>
      </c>
      <c r="EG79" s="1498">
        <v>652</v>
      </c>
      <c r="EH79" s="1498">
        <v>276</v>
      </c>
      <c r="EI79" s="1498">
        <v>431</v>
      </c>
      <c r="EJ79" s="1498">
        <v>497</v>
      </c>
      <c r="EK79" s="1499">
        <v>663</v>
      </c>
      <c r="EL79" s="1499">
        <v>322</v>
      </c>
      <c r="EM79" s="1499">
        <v>470</v>
      </c>
      <c r="EN79" s="1499">
        <v>520</v>
      </c>
      <c r="EO79" s="1500">
        <v>609</v>
      </c>
      <c r="EP79" s="1500">
        <v>352</v>
      </c>
      <c r="EQ79" s="1500">
        <v>479</v>
      </c>
      <c r="ER79" s="1337"/>
      <c r="ES79" s="1501">
        <v>2132</v>
      </c>
      <c r="ET79" s="1502">
        <v>2469</v>
      </c>
      <c r="EU79" s="1502">
        <v>2200.5</v>
      </c>
      <c r="EV79" s="1502">
        <v>1939</v>
      </c>
      <c r="EW79" s="1395">
        <v>1991</v>
      </c>
      <c r="EX79" s="1395">
        <v>1798</v>
      </c>
      <c r="EY79" s="1395">
        <v>1856</v>
      </c>
      <c r="EZ79" s="1395">
        <v>1905</v>
      </c>
      <c r="FA79" s="1396">
        <v>1777.25</v>
      </c>
      <c r="FB79" s="1718"/>
      <c r="FC79" s="1711">
        <v>1882</v>
      </c>
      <c r="FD79" s="1711">
        <v>2120</v>
      </c>
      <c r="FE79" s="1711">
        <v>1883.5</v>
      </c>
      <c r="FF79" s="1711">
        <v>1581</v>
      </c>
      <c r="FG79" s="1711">
        <v>1738</v>
      </c>
      <c r="FH79" s="1711">
        <v>1562</v>
      </c>
      <c r="FI79" s="1711">
        <v>1505</v>
      </c>
      <c r="FJ79" s="1711">
        <v>1581</v>
      </c>
      <c r="FK79" s="1711">
        <v>1472</v>
      </c>
      <c r="FL79" s="1712">
        <v>1702.7222222222222</v>
      </c>
      <c r="FM79" s="1719"/>
      <c r="FN79" s="1713">
        <v>283</v>
      </c>
      <c r="FO79" s="1713">
        <v>279</v>
      </c>
      <c r="FP79" s="1713">
        <v>238</v>
      </c>
      <c r="FQ79" s="1713">
        <v>172</v>
      </c>
      <c r="FR79" s="1713">
        <v>226</v>
      </c>
      <c r="FS79" s="1713">
        <v>157</v>
      </c>
      <c r="FT79" s="1713">
        <v>146</v>
      </c>
      <c r="FU79" s="1713">
        <v>196</v>
      </c>
      <c r="FV79" s="1713">
        <v>185</v>
      </c>
      <c r="FW79" s="1714"/>
      <c r="FX79" s="1715">
        <v>209.11111111111111</v>
      </c>
      <c r="FY79" s="1716"/>
      <c r="FZ79" s="1720"/>
      <c r="GA79" s="1332">
        <v>4.6941255908170155E-3</v>
      </c>
      <c r="GB79" s="1332">
        <v>170.67371235651586</v>
      </c>
      <c r="GC79" s="1716"/>
      <c r="GD79" s="1716">
        <v>1738</v>
      </c>
      <c r="GE79" s="1717">
        <f t="shared" si="0"/>
        <v>2.5143300425126557E-3</v>
      </c>
      <c r="GF79" s="1724">
        <f t="shared" si="1"/>
        <v>-6.7060367454068293E-2</v>
      </c>
      <c r="GG79" s="1725">
        <f t="shared" si="2"/>
        <v>-0.10735811150175789</v>
      </c>
      <c r="GH79" s="1420"/>
      <c r="GI79" s="1420"/>
      <c r="GJ79" s="1420"/>
      <c r="GK79" s="1420"/>
      <c r="GL79" s="1420"/>
      <c r="GM79" s="1420"/>
      <c r="GN79" s="1420"/>
      <c r="GO79" s="1420"/>
      <c r="GP79" s="1420"/>
      <c r="GQ79" s="1420"/>
      <c r="GR79" s="1420"/>
      <c r="GS79" s="1420"/>
      <c r="GT79" s="1420"/>
      <c r="GU79" s="1420"/>
      <c r="GV79" s="1420"/>
      <c r="GW79" s="1420"/>
      <c r="GX79" s="1420"/>
      <c r="GY79" s="1420"/>
      <c r="GZ79" s="1420"/>
      <c r="HA79" s="1420"/>
      <c r="HB79" s="1420"/>
      <c r="HC79" s="1420"/>
      <c r="HD79" s="1420"/>
      <c r="HE79" s="1420"/>
      <c r="HF79" s="1420"/>
      <c r="HG79" s="1420"/>
      <c r="HH79" s="1420"/>
      <c r="HI79" s="1420"/>
      <c r="HJ79" s="1420"/>
      <c r="HK79" s="1420"/>
      <c r="HL79" s="1420"/>
      <c r="HM79" s="1420"/>
      <c r="HN79" s="1420"/>
      <c r="HO79" s="1420"/>
      <c r="HP79" s="1420"/>
      <c r="HQ79" s="1420"/>
      <c r="HR79" s="1420"/>
    </row>
    <row r="80" spans="1:226" s="1749" customFormat="1" ht="21.95" customHeight="1">
      <c r="A80" s="1797"/>
      <c r="C80" s="1918" t="s">
        <v>31</v>
      </c>
      <c r="D80" s="1812">
        <v>120</v>
      </c>
      <c r="E80" s="1493">
        <v>59</v>
      </c>
      <c r="F80" s="1493">
        <v>128</v>
      </c>
      <c r="G80" s="1493">
        <v>109</v>
      </c>
      <c r="H80" s="1493">
        <v>113</v>
      </c>
      <c r="I80" s="1493">
        <v>72</v>
      </c>
      <c r="J80" s="1493">
        <v>102</v>
      </c>
      <c r="K80" s="1493">
        <v>118</v>
      </c>
      <c r="L80" s="1493">
        <v>110</v>
      </c>
      <c r="M80" s="1493">
        <v>166</v>
      </c>
      <c r="N80" s="1493">
        <v>172</v>
      </c>
      <c r="O80" s="1813">
        <v>155</v>
      </c>
      <c r="P80" s="1753">
        <v>194</v>
      </c>
      <c r="Q80" s="1754">
        <v>225</v>
      </c>
      <c r="R80" s="1754">
        <v>75</v>
      </c>
      <c r="S80" s="1754">
        <v>146</v>
      </c>
      <c r="T80" s="1754">
        <v>108</v>
      </c>
      <c r="U80" s="1754">
        <v>91</v>
      </c>
      <c r="V80" s="1754">
        <v>59</v>
      </c>
      <c r="W80" s="1754">
        <v>146</v>
      </c>
      <c r="X80" s="1754">
        <v>144</v>
      </c>
      <c r="Y80" s="1754">
        <v>246</v>
      </c>
      <c r="Z80" s="1754">
        <v>176</v>
      </c>
      <c r="AA80" s="1755">
        <v>156</v>
      </c>
      <c r="AB80" s="1756">
        <v>242</v>
      </c>
      <c r="AC80" s="1757">
        <v>112</v>
      </c>
      <c r="AD80" s="1757">
        <v>107</v>
      </c>
      <c r="AE80" s="1757">
        <v>162</v>
      </c>
      <c r="AF80" s="1757">
        <v>132</v>
      </c>
      <c r="AG80" s="1757">
        <v>102</v>
      </c>
      <c r="AH80" s="1757">
        <v>113</v>
      </c>
      <c r="AI80" s="1757">
        <v>121</v>
      </c>
      <c r="AJ80" s="1757">
        <v>168</v>
      </c>
      <c r="AK80" s="1757">
        <v>111</v>
      </c>
      <c r="AL80" s="1757">
        <v>109</v>
      </c>
      <c r="AM80" s="1757">
        <v>124</v>
      </c>
      <c r="AN80" s="1757">
        <v>180</v>
      </c>
      <c r="AO80" s="1757">
        <v>118</v>
      </c>
      <c r="AP80" s="1757">
        <v>148</v>
      </c>
      <c r="AQ80" s="1757">
        <v>100</v>
      </c>
      <c r="AR80" s="1757">
        <v>129</v>
      </c>
      <c r="AS80" s="1757">
        <v>93</v>
      </c>
      <c r="AT80" s="1757">
        <v>88</v>
      </c>
      <c r="AU80" s="1757">
        <v>74</v>
      </c>
      <c r="AV80" s="1757">
        <v>110</v>
      </c>
      <c r="AW80" s="1757">
        <v>95</v>
      </c>
      <c r="AX80" s="1757">
        <v>136</v>
      </c>
      <c r="AY80" s="1758">
        <v>177</v>
      </c>
      <c r="AZ80" s="1795">
        <v>162</v>
      </c>
      <c r="BA80" s="1493">
        <v>143</v>
      </c>
      <c r="BB80" s="1493">
        <v>142</v>
      </c>
      <c r="BC80" s="1493">
        <v>190</v>
      </c>
      <c r="BD80" s="1493">
        <v>66</v>
      </c>
      <c r="BE80" s="1493">
        <v>108</v>
      </c>
      <c r="BF80" s="1493">
        <v>147</v>
      </c>
      <c r="BG80" s="1493">
        <v>120</v>
      </c>
      <c r="BH80" s="1493">
        <v>122</v>
      </c>
      <c r="BI80" s="1493">
        <v>233</v>
      </c>
      <c r="BJ80" s="1493">
        <v>327</v>
      </c>
      <c r="BK80" s="1796">
        <v>182</v>
      </c>
      <c r="BL80" s="1762">
        <v>251</v>
      </c>
      <c r="BM80" s="1763">
        <v>150</v>
      </c>
      <c r="BN80" s="1763">
        <v>195</v>
      </c>
      <c r="BO80" s="1763">
        <v>172</v>
      </c>
      <c r="BP80" s="1763">
        <v>182</v>
      </c>
      <c r="BQ80" s="1763">
        <v>137</v>
      </c>
      <c r="BR80" s="1763">
        <v>166</v>
      </c>
      <c r="BS80" s="1763">
        <v>178</v>
      </c>
      <c r="BT80" s="1764">
        <v>154</v>
      </c>
      <c r="BU80" s="1764">
        <v>220</v>
      </c>
      <c r="BV80" s="1764">
        <v>229</v>
      </c>
      <c r="BW80" s="1765">
        <v>199</v>
      </c>
      <c r="BX80" s="1766">
        <v>291</v>
      </c>
      <c r="BY80" s="1767">
        <v>256</v>
      </c>
      <c r="BZ80" s="1767">
        <v>196</v>
      </c>
      <c r="CA80" s="1767">
        <v>178</v>
      </c>
      <c r="CB80" s="1767">
        <v>194</v>
      </c>
      <c r="CC80" s="1767">
        <v>139</v>
      </c>
      <c r="CD80" s="1767">
        <v>129</v>
      </c>
      <c r="CE80" s="1767">
        <v>136</v>
      </c>
      <c r="CF80" s="1767">
        <v>181</v>
      </c>
      <c r="CG80" s="1767">
        <v>182</v>
      </c>
      <c r="CH80" s="1767">
        <v>201</v>
      </c>
      <c r="CI80" s="1768">
        <v>247</v>
      </c>
      <c r="CJ80" s="1769">
        <v>283</v>
      </c>
      <c r="CK80" s="1770">
        <v>291</v>
      </c>
      <c r="CL80" s="1770">
        <v>178</v>
      </c>
      <c r="CM80" s="1770">
        <v>224</v>
      </c>
      <c r="CN80" s="1770">
        <v>155</v>
      </c>
      <c r="CO80" s="1770">
        <v>158</v>
      </c>
      <c r="CP80" s="1770">
        <v>153</v>
      </c>
      <c r="CQ80" s="1770">
        <v>165</v>
      </c>
      <c r="CR80" s="1770">
        <v>173</v>
      </c>
      <c r="CS80" s="1770">
        <v>247</v>
      </c>
      <c r="CT80" s="1770">
        <v>240</v>
      </c>
      <c r="CU80" s="1771">
        <v>293</v>
      </c>
      <c r="CV80" s="1772">
        <v>376</v>
      </c>
      <c r="CW80" s="1770">
        <v>163</v>
      </c>
      <c r="CX80" s="1773">
        <v>162</v>
      </c>
      <c r="CY80" s="1773">
        <v>180</v>
      </c>
      <c r="CZ80" s="1773">
        <v>145</v>
      </c>
      <c r="DA80" s="1773">
        <v>118</v>
      </c>
      <c r="DB80" s="1773">
        <v>159</v>
      </c>
      <c r="DC80" s="1773">
        <v>113</v>
      </c>
      <c r="DD80" s="1774">
        <v>185</v>
      </c>
      <c r="DE80" s="1774">
        <v>181</v>
      </c>
      <c r="DF80" s="1774">
        <v>198.75</v>
      </c>
      <c r="DG80" s="1774">
        <v>200</v>
      </c>
      <c r="DH80" s="1775"/>
      <c r="DI80" s="1776">
        <v>307</v>
      </c>
      <c r="DJ80" s="1751">
        <v>294</v>
      </c>
      <c r="DK80" s="1751">
        <v>330</v>
      </c>
      <c r="DL80" s="1777">
        <v>493</v>
      </c>
      <c r="DM80" s="1776">
        <v>494</v>
      </c>
      <c r="DN80" s="1751">
        <v>345</v>
      </c>
      <c r="DO80" s="1751">
        <v>349</v>
      </c>
      <c r="DP80" s="1777">
        <v>578</v>
      </c>
      <c r="DQ80" s="1778">
        <v>461</v>
      </c>
      <c r="DR80" s="1493">
        <v>396</v>
      </c>
      <c r="DS80" s="1779">
        <v>402</v>
      </c>
      <c r="DT80" s="1779">
        <v>344</v>
      </c>
      <c r="DU80" s="1492">
        <v>446</v>
      </c>
      <c r="DV80" s="1493">
        <v>322</v>
      </c>
      <c r="DW80" s="1493">
        <v>272</v>
      </c>
      <c r="DX80" s="1494">
        <v>408</v>
      </c>
      <c r="DY80" s="1492">
        <v>447</v>
      </c>
      <c r="DZ80" s="1493">
        <v>364</v>
      </c>
      <c r="EA80" s="1493">
        <v>389</v>
      </c>
      <c r="EB80" s="1494">
        <v>742</v>
      </c>
      <c r="EC80" s="1493">
        <v>596</v>
      </c>
      <c r="ED80" s="1493">
        <v>491</v>
      </c>
      <c r="EE80" s="1493">
        <v>498</v>
      </c>
      <c r="EF80" s="1493">
        <v>648</v>
      </c>
      <c r="EG80" s="1780">
        <v>743</v>
      </c>
      <c r="EH80" s="1780">
        <v>511</v>
      </c>
      <c r="EI80" s="1780">
        <v>446</v>
      </c>
      <c r="EJ80" s="1780">
        <v>630</v>
      </c>
      <c r="EK80" s="1780">
        <v>752</v>
      </c>
      <c r="EL80" s="1780">
        <v>537</v>
      </c>
      <c r="EM80" s="1780">
        <v>565</v>
      </c>
      <c r="EN80" s="1780">
        <v>780</v>
      </c>
      <c r="EO80" s="1780">
        <v>701</v>
      </c>
      <c r="EP80" s="1780">
        <v>506</v>
      </c>
      <c r="EQ80" s="1780">
        <v>453</v>
      </c>
      <c r="ER80" s="1775"/>
      <c r="ES80" s="1781">
        <v>1424</v>
      </c>
      <c r="ET80" s="1782">
        <v>1766</v>
      </c>
      <c r="EU80" s="1782">
        <v>1603</v>
      </c>
      <c r="EV80" s="1782">
        <v>1448</v>
      </c>
      <c r="EW80" s="1800">
        <v>1942</v>
      </c>
      <c r="EX80" s="1800">
        <v>2233</v>
      </c>
      <c r="EY80" s="1800">
        <v>2330</v>
      </c>
      <c r="EZ80" s="1800">
        <v>2560</v>
      </c>
      <c r="FA80" s="2073">
        <v>2180.75</v>
      </c>
      <c r="FB80" s="1802"/>
      <c r="FC80" s="1803">
        <v>1097</v>
      </c>
      <c r="FD80" s="1803">
        <v>1434</v>
      </c>
      <c r="FE80" s="1803">
        <v>1370</v>
      </c>
      <c r="FF80" s="1803">
        <v>1135</v>
      </c>
      <c r="FG80" s="1803">
        <v>1433</v>
      </c>
      <c r="FH80" s="1803">
        <v>1805</v>
      </c>
      <c r="FI80" s="1803">
        <v>1882</v>
      </c>
      <c r="FJ80" s="1803">
        <v>2027</v>
      </c>
      <c r="FK80" s="1803">
        <v>1782</v>
      </c>
      <c r="FL80" s="1804">
        <v>1551.6666666666667</v>
      </c>
      <c r="FM80" s="1805"/>
      <c r="FN80" s="1806">
        <v>166</v>
      </c>
      <c r="FO80" s="1806">
        <v>246</v>
      </c>
      <c r="FP80" s="1806">
        <v>111</v>
      </c>
      <c r="FQ80" s="1806">
        <v>95</v>
      </c>
      <c r="FR80" s="1806">
        <v>233</v>
      </c>
      <c r="FS80" s="1806">
        <v>220</v>
      </c>
      <c r="FT80" s="1806">
        <v>182</v>
      </c>
      <c r="FU80" s="1806">
        <v>247</v>
      </c>
      <c r="FV80" s="1806">
        <v>181</v>
      </c>
      <c r="FW80" s="1807"/>
      <c r="FX80" s="1808">
        <v>186.77777777777777</v>
      </c>
      <c r="FY80" s="1809"/>
      <c r="FZ80" s="1809"/>
      <c r="GA80" s="1810">
        <v>3.8703578663065496E-3</v>
      </c>
      <c r="GB80" s="1810">
        <v>140.72234166103985</v>
      </c>
      <c r="GC80" s="1809"/>
      <c r="GD80" s="1809">
        <v>1433</v>
      </c>
      <c r="GE80" s="1811">
        <f t="shared" si="0"/>
        <v>3.085173858607103E-3</v>
      </c>
      <c r="GF80" s="1794">
        <f t="shared" si="1"/>
        <v>-0.14814453125000004</v>
      </c>
      <c r="GG80" s="1794">
        <f t="shared" si="2"/>
        <v>0.12294026776519051</v>
      </c>
    </row>
    <row r="81" spans="1:226" s="1514" customFormat="1" ht="21.95" customHeight="1">
      <c r="A81" s="1456"/>
      <c r="B81" s="1420"/>
      <c r="C81" s="1919" t="s">
        <v>30</v>
      </c>
      <c r="D81" s="1458">
        <v>138</v>
      </c>
      <c r="E81" s="1459">
        <v>149</v>
      </c>
      <c r="F81" s="1459">
        <v>93</v>
      </c>
      <c r="G81" s="1459">
        <v>71</v>
      </c>
      <c r="H81" s="1459">
        <v>66</v>
      </c>
      <c r="I81" s="1459">
        <v>73</v>
      </c>
      <c r="J81" s="1459">
        <v>273</v>
      </c>
      <c r="K81" s="1459">
        <v>222</v>
      </c>
      <c r="L81" s="1459">
        <v>113</v>
      </c>
      <c r="M81" s="1459">
        <v>166</v>
      </c>
      <c r="N81" s="1459">
        <v>134</v>
      </c>
      <c r="O81" s="1460">
        <v>162</v>
      </c>
      <c r="P81" s="1461">
        <v>167</v>
      </c>
      <c r="Q81" s="1462">
        <v>188</v>
      </c>
      <c r="R81" s="1462">
        <v>94</v>
      </c>
      <c r="S81" s="1462">
        <v>113</v>
      </c>
      <c r="T81" s="1462">
        <v>105</v>
      </c>
      <c r="U81" s="1462">
        <v>120</v>
      </c>
      <c r="V81" s="1462">
        <v>255</v>
      </c>
      <c r="W81" s="1462">
        <v>170</v>
      </c>
      <c r="X81" s="1462">
        <v>131</v>
      </c>
      <c r="Y81" s="1462">
        <v>185</v>
      </c>
      <c r="Z81" s="1462">
        <v>164</v>
      </c>
      <c r="AA81" s="1463">
        <v>159</v>
      </c>
      <c r="AB81" s="1464">
        <v>134</v>
      </c>
      <c r="AC81" s="1465">
        <v>96</v>
      </c>
      <c r="AD81" s="1465">
        <v>90</v>
      </c>
      <c r="AE81" s="1465">
        <v>110</v>
      </c>
      <c r="AF81" s="1465">
        <v>119</v>
      </c>
      <c r="AG81" s="1465">
        <v>128</v>
      </c>
      <c r="AH81" s="1465">
        <v>272</v>
      </c>
      <c r="AI81" s="1465">
        <v>165</v>
      </c>
      <c r="AJ81" s="1465">
        <v>119</v>
      </c>
      <c r="AK81" s="1465">
        <v>146</v>
      </c>
      <c r="AL81" s="1465">
        <v>215</v>
      </c>
      <c r="AM81" s="1465">
        <v>170</v>
      </c>
      <c r="AN81" s="1466">
        <v>177</v>
      </c>
      <c r="AO81" s="1466">
        <v>92</v>
      </c>
      <c r="AP81" s="1466">
        <v>146</v>
      </c>
      <c r="AQ81" s="1466">
        <v>95</v>
      </c>
      <c r="AR81" s="1466">
        <v>91</v>
      </c>
      <c r="AS81" s="1466">
        <v>100</v>
      </c>
      <c r="AT81" s="1466">
        <v>236</v>
      </c>
      <c r="AU81" s="1466">
        <v>185</v>
      </c>
      <c r="AV81" s="1466">
        <v>102</v>
      </c>
      <c r="AW81" s="1466">
        <v>65</v>
      </c>
      <c r="AX81" s="1466">
        <v>181</v>
      </c>
      <c r="AY81" s="1467">
        <v>133</v>
      </c>
      <c r="AZ81" s="1468">
        <v>124</v>
      </c>
      <c r="BA81" s="1469">
        <v>128</v>
      </c>
      <c r="BB81" s="1469">
        <v>97</v>
      </c>
      <c r="BC81" s="1469">
        <v>97</v>
      </c>
      <c r="BD81" s="1469">
        <v>73</v>
      </c>
      <c r="BE81" s="1469">
        <v>87</v>
      </c>
      <c r="BF81" s="1469">
        <v>232</v>
      </c>
      <c r="BG81" s="1469">
        <v>210</v>
      </c>
      <c r="BH81" s="1469">
        <v>131</v>
      </c>
      <c r="BI81" s="1469">
        <v>157</v>
      </c>
      <c r="BJ81" s="1469">
        <v>200</v>
      </c>
      <c r="BK81" s="1470">
        <v>130</v>
      </c>
      <c r="BL81" s="1471">
        <v>157</v>
      </c>
      <c r="BM81" s="1472">
        <v>139</v>
      </c>
      <c r="BN81" s="1472">
        <v>112</v>
      </c>
      <c r="BO81" s="1472">
        <v>105</v>
      </c>
      <c r="BP81" s="1472">
        <v>107</v>
      </c>
      <c r="BQ81" s="1472">
        <v>110</v>
      </c>
      <c r="BR81" s="1472">
        <v>321</v>
      </c>
      <c r="BS81" s="1472">
        <v>252</v>
      </c>
      <c r="BT81" s="1473">
        <v>119</v>
      </c>
      <c r="BU81" s="1473">
        <v>185</v>
      </c>
      <c r="BV81" s="1473">
        <v>180</v>
      </c>
      <c r="BW81" s="1580">
        <v>215</v>
      </c>
      <c r="BX81" s="1581">
        <v>188</v>
      </c>
      <c r="BY81" s="1476">
        <v>155</v>
      </c>
      <c r="BZ81" s="1476">
        <v>124</v>
      </c>
      <c r="CA81" s="1476">
        <v>85</v>
      </c>
      <c r="CB81" s="1476">
        <v>98</v>
      </c>
      <c r="CC81" s="1476">
        <v>116</v>
      </c>
      <c r="CD81" s="1476">
        <v>334</v>
      </c>
      <c r="CE81" s="1476">
        <v>184</v>
      </c>
      <c r="CF81" s="1476">
        <v>116</v>
      </c>
      <c r="CG81" s="1476">
        <v>188</v>
      </c>
      <c r="CH81" s="1476">
        <v>217</v>
      </c>
      <c r="CI81" s="1477">
        <v>213</v>
      </c>
      <c r="CJ81" s="1478">
        <v>154</v>
      </c>
      <c r="CK81" s="1479">
        <v>218</v>
      </c>
      <c r="CL81" s="1479">
        <v>150</v>
      </c>
      <c r="CM81" s="1479">
        <v>102</v>
      </c>
      <c r="CN81" s="1479">
        <v>127</v>
      </c>
      <c r="CO81" s="1479">
        <v>148</v>
      </c>
      <c r="CP81" s="1479">
        <v>356</v>
      </c>
      <c r="CQ81" s="1479">
        <v>244</v>
      </c>
      <c r="CR81" s="1479">
        <v>139</v>
      </c>
      <c r="CS81" s="1479">
        <v>182</v>
      </c>
      <c r="CT81" s="1479">
        <v>216</v>
      </c>
      <c r="CU81" s="1480">
        <v>174</v>
      </c>
      <c r="CV81" s="1603">
        <v>141</v>
      </c>
      <c r="CW81" s="1479">
        <v>235</v>
      </c>
      <c r="CX81" s="1604">
        <v>158</v>
      </c>
      <c r="CY81" s="1604">
        <v>101</v>
      </c>
      <c r="CZ81" s="1604">
        <v>126</v>
      </c>
      <c r="DA81" s="1604">
        <v>105</v>
      </c>
      <c r="DB81" s="1604">
        <v>297</v>
      </c>
      <c r="DC81" s="1604">
        <v>231</v>
      </c>
      <c r="DD81" s="1635">
        <v>140</v>
      </c>
      <c r="DE81" s="1635">
        <v>165</v>
      </c>
      <c r="DF81" s="1635">
        <v>188.375</v>
      </c>
      <c r="DG81" s="1635">
        <v>154</v>
      </c>
      <c r="DH81" s="1337"/>
      <c r="DI81" s="1483">
        <v>380</v>
      </c>
      <c r="DJ81" s="1484">
        <v>210</v>
      </c>
      <c r="DK81" s="1484">
        <v>608</v>
      </c>
      <c r="DL81" s="1485">
        <v>462</v>
      </c>
      <c r="DM81" s="1486">
        <v>449</v>
      </c>
      <c r="DN81" s="1487">
        <v>338</v>
      </c>
      <c r="DO81" s="1487">
        <v>556</v>
      </c>
      <c r="DP81" s="1488">
        <v>508</v>
      </c>
      <c r="DQ81" s="1489">
        <v>320</v>
      </c>
      <c r="DR81" s="1490">
        <v>357</v>
      </c>
      <c r="DS81" s="1491">
        <v>556</v>
      </c>
      <c r="DT81" s="1491">
        <v>531</v>
      </c>
      <c r="DU81" s="1492">
        <v>415</v>
      </c>
      <c r="DV81" s="1493">
        <v>286</v>
      </c>
      <c r="DW81" s="1493">
        <v>523</v>
      </c>
      <c r="DX81" s="1494">
        <v>379</v>
      </c>
      <c r="DY81" s="1495">
        <v>349</v>
      </c>
      <c r="DZ81" s="1496">
        <v>257</v>
      </c>
      <c r="EA81" s="1496">
        <v>573</v>
      </c>
      <c r="EB81" s="1497">
        <v>487</v>
      </c>
      <c r="EC81" s="1493">
        <v>408</v>
      </c>
      <c r="ED81" s="1493">
        <v>322</v>
      </c>
      <c r="EE81" s="1493">
        <v>692</v>
      </c>
      <c r="EF81" s="1493">
        <v>580</v>
      </c>
      <c r="EG81" s="1498">
        <v>467</v>
      </c>
      <c r="EH81" s="1498">
        <v>299</v>
      </c>
      <c r="EI81" s="1498">
        <v>634</v>
      </c>
      <c r="EJ81" s="1498">
        <v>618</v>
      </c>
      <c r="EK81" s="1499">
        <v>522</v>
      </c>
      <c r="EL81" s="1499">
        <v>377</v>
      </c>
      <c r="EM81" s="1499">
        <v>782</v>
      </c>
      <c r="EN81" s="1499">
        <v>572</v>
      </c>
      <c r="EO81" s="1500">
        <v>534</v>
      </c>
      <c r="EP81" s="1500">
        <v>392</v>
      </c>
      <c r="EQ81" s="1500">
        <v>693</v>
      </c>
      <c r="ER81" s="1337"/>
      <c r="ES81" s="1501">
        <v>1660</v>
      </c>
      <c r="ET81" s="1502">
        <v>1851</v>
      </c>
      <c r="EU81" s="1502">
        <v>1764</v>
      </c>
      <c r="EV81" s="1502">
        <v>1603</v>
      </c>
      <c r="EW81" s="1395">
        <v>1666</v>
      </c>
      <c r="EX81" s="1395">
        <v>2002</v>
      </c>
      <c r="EY81" s="1395">
        <v>2018</v>
      </c>
      <c r="EZ81" s="1395">
        <v>2210</v>
      </c>
      <c r="FA81" s="1396">
        <v>2041.375</v>
      </c>
      <c r="FB81" s="1718"/>
      <c r="FC81" s="1711">
        <v>1364</v>
      </c>
      <c r="FD81" s="1711">
        <v>1528</v>
      </c>
      <c r="FE81" s="1711">
        <v>1379</v>
      </c>
      <c r="FF81" s="1711">
        <v>1289</v>
      </c>
      <c r="FG81" s="1711">
        <v>1336</v>
      </c>
      <c r="FH81" s="1711">
        <v>1607</v>
      </c>
      <c r="FI81" s="1711">
        <v>1588</v>
      </c>
      <c r="FJ81" s="1711">
        <v>1820</v>
      </c>
      <c r="FK81" s="1711">
        <v>1699</v>
      </c>
      <c r="FL81" s="1712">
        <v>1512.2222222222222</v>
      </c>
      <c r="FM81" s="1719"/>
      <c r="FN81" s="1713">
        <v>166</v>
      </c>
      <c r="FO81" s="1713">
        <v>185</v>
      </c>
      <c r="FP81" s="1713">
        <v>146</v>
      </c>
      <c r="FQ81" s="1713">
        <v>65</v>
      </c>
      <c r="FR81" s="1713">
        <v>157</v>
      </c>
      <c r="FS81" s="1713">
        <v>185</v>
      </c>
      <c r="FT81" s="1713">
        <v>188</v>
      </c>
      <c r="FU81" s="1713">
        <v>182</v>
      </c>
      <c r="FV81" s="1713">
        <v>165</v>
      </c>
      <c r="FW81" s="1714"/>
      <c r="FX81" s="1715">
        <v>159.88888888888889</v>
      </c>
      <c r="FY81" s="1716"/>
      <c r="FZ81" s="1720"/>
      <c r="GA81" s="1332">
        <v>3.6083727211343687E-3</v>
      </c>
      <c r="GB81" s="1332">
        <v>131.19682376772451</v>
      </c>
      <c r="GC81" s="1716"/>
      <c r="GD81" s="1716">
        <v>1336</v>
      </c>
      <c r="GE81" s="1717">
        <f t="shared" si="0"/>
        <v>2.8879957746711341E-3</v>
      </c>
      <c r="GF81" s="1724">
        <f t="shared" si="1"/>
        <v>-7.6300904977375517E-2</v>
      </c>
      <c r="GG81" s="1725">
        <f t="shared" si="2"/>
        <v>0.22531512605042026</v>
      </c>
      <c r="GH81" s="1420"/>
      <c r="GI81" s="1420"/>
      <c r="GJ81" s="1420"/>
      <c r="GK81" s="1420"/>
      <c r="GL81" s="1420"/>
      <c r="GM81" s="1420"/>
      <c r="GN81" s="1420"/>
      <c r="GO81" s="1420"/>
      <c r="GP81" s="1420"/>
      <c r="GQ81" s="1420"/>
      <c r="GR81" s="1420"/>
      <c r="GS81" s="1420"/>
      <c r="GT81" s="1420"/>
      <c r="GU81" s="1420"/>
      <c r="GV81" s="1420"/>
      <c r="GW81" s="1420"/>
      <c r="GX81" s="1420"/>
      <c r="GY81" s="1420"/>
      <c r="GZ81" s="1420"/>
      <c r="HA81" s="1420"/>
      <c r="HB81" s="1420"/>
      <c r="HC81" s="1420"/>
      <c r="HD81" s="1420"/>
      <c r="HE81" s="1420"/>
      <c r="HF81" s="1420"/>
      <c r="HG81" s="1420"/>
      <c r="HH81" s="1420"/>
      <c r="HI81" s="1420"/>
      <c r="HJ81" s="1420"/>
      <c r="HK81" s="1420"/>
      <c r="HL81" s="1420"/>
      <c r="HM81" s="1420"/>
      <c r="HN81" s="1420"/>
      <c r="HO81" s="1420"/>
      <c r="HP81" s="1420"/>
      <c r="HQ81" s="1420"/>
      <c r="HR81" s="1420"/>
    </row>
    <row r="82" spans="1:226" s="1514" customFormat="1" ht="21.95" customHeight="1">
      <c r="A82" s="1456"/>
      <c r="B82" s="1420"/>
      <c r="C82" s="1919" t="s">
        <v>26</v>
      </c>
      <c r="D82" s="1458">
        <v>90</v>
      </c>
      <c r="E82" s="1459">
        <v>70</v>
      </c>
      <c r="F82" s="1459">
        <v>94</v>
      </c>
      <c r="G82" s="1459">
        <v>80</v>
      </c>
      <c r="H82" s="1459">
        <v>77</v>
      </c>
      <c r="I82" s="1459">
        <v>104</v>
      </c>
      <c r="J82" s="1459">
        <v>112</v>
      </c>
      <c r="K82" s="1459">
        <v>170</v>
      </c>
      <c r="L82" s="1459">
        <v>120</v>
      </c>
      <c r="M82" s="1459">
        <v>184</v>
      </c>
      <c r="N82" s="1459">
        <v>125</v>
      </c>
      <c r="O82" s="1460">
        <v>60</v>
      </c>
      <c r="P82" s="1461">
        <v>96</v>
      </c>
      <c r="Q82" s="1462">
        <v>129</v>
      </c>
      <c r="R82" s="1462">
        <v>105</v>
      </c>
      <c r="S82" s="1462">
        <v>118</v>
      </c>
      <c r="T82" s="1462">
        <v>121</v>
      </c>
      <c r="U82" s="1462">
        <v>112</v>
      </c>
      <c r="V82" s="1462">
        <v>164</v>
      </c>
      <c r="W82" s="1462">
        <v>138</v>
      </c>
      <c r="X82" s="1462">
        <v>125</v>
      </c>
      <c r="Y82" s="1462">
        <v>137</v>
      </c>
      <c r="Z82" s="1462">
        <v>167</v>
      </c>
      <c r="AA82" s="1463">
        <v>102</v>
      </c>
      <c r="AB82" s="1464">
        <v>111</v>
      </c>
      <c r="AC82" s="1465">
        <v>90</v>
      </c>
      <c r="AD82" s="1465">
        <v>127</v>
      </c>
      <c r="AE82" s="1465">
        <v>124</v>
      </c>
      <c r="AF82" s="1465">
        <v>129.5</v>
      </c>
      <c r="AG82" s="1465">
        <v>135</v>
      </c>
      <c r="AH82" s="1465">
        <v>136</v>
      </c>
      <c r="AI82" s="1465">
        <v>128</v>
      </c>
      <c r="AJ82" s="1465">
        <v>105</v>
      </c>
      <c r="AK82" s="1465">
        <v>161</v>
      </c>
      <c r="AL82" s="1465">
        <v>145</v>
      </c>
      <c r="AM82" s="1465">
        <v>92</v>
      </c>
      <c r="AN82" s="1466">
        <v>110</v>
      </c>
      <c r="AO82" s="1466">
        <v>117</v>
      </c>
      <c r="AP82" s="1466">
        <v>126</v>
      </c>
      <c r="AQ82" s="1466">
        <v>133</v>
      </c>
      <c r="AR82" s="1466">
        <v>112</v>
      </c>
      <c r="AS82" s="1466">
        <v>130</v>
      </c>
      <c r="AT82" s="1466">
        <v>106</v>
      </c>
      <c r="AU82" s="1466">
        <v>129</v>
      </c>
      <c r="AV82" s="1466">
        <v>98</v>
      </c>
      <c r="AW82" s="1466">
        <v>102</v>
      </c>
      <c r="AX82" s="1466">
        <v>193</v>
      </c>
      <c r="AY82" s="1467">
        <v>110</v>
      </c>
      <c r="AZ82" s="1468">
        <v>120</v>
      </c>
      <c r="BA82" s="1469">
        <v>131</v>
      </c>
      <c r="BB82" s="1469">
        <v>181</v>
      </c>
      <c r="BC82" s="1469">
        <v>146</v>
      </c>
      <c r="BD82" s="1469">
        <v>119</v>
      </c>
      <c r="BE82" s="1469">
        <v>111</v>
      </c>
      <c r="BF82" s="1469">
        <v>135</v>
      </c>
      <c r="BG82" s="1469">
        <v>117</v>
      </c>
      <c r="BH82" s="1469">
        <v>146</v>
      </c>
      <c r="BI82" s="1469">
        <v>146</v>
      </c>
      <c r="BJ82" s="1469">
        <v>146</v>
      </c>
      <c r="BK82" s="1470">
        <v>94</v>
      </c>
      <c r="BL82" s="1471">
        <v>88</v>
      </c>
      <c r="BM82" s="1472">
        <v>92</v>
      </c>
      <c r="BN82" s="1472">
        <v>110</v>
      </c>
      <c r="BO82" s="1472">
        <v>169</v>
      </c>
      <c r="BP82" s="1472">
        <v>178</v>
      </c>
      <c r="BQ82" s="1472">
        <v>182</v>
      </c>
      <c r="BR82" s="1472">
        <v>203</v>
      </c>
      <c r="BS82" s="1472">
        <v>98</v>
      </c>
      <c r="BT82" s="1473">
        <v>163</v>
      </c>
      <c r="BU82" s="1473">
        <v>160</v>
      </c>
      <c r="BV82" s="1473">
        <v>216</v>
      </c>
      <c r="BW82" s="1580">
        <v>139</v>
      </c>
      <c r="BX82" s="1581">
        <v>147</v>
      </c>
      <c r="BY82" s="1476">
        <v>131</v>
      </c>
      <c r="BZ82" s="1476">
        <v>146</v>
      </c>
      <c r="CA82" s="1476">
        <v>150</v>
      </c>
      <c r="CB82" s="1476">
        <v>161</v>
      </c>
      <c r="CC82" s="1476">
        <v>198</v>
      </c>
      <c r="CD82" s="1476">
        <v>154</v>
      </c>
      <c r="CE82" s="1476">
        <v>173</v>
      </c>
      <c r="CF82" s="1476">
        <v>155</v>
      </c>
      <c r="CG82" s="1476">
        <v>288</v>
      </c>
      <c r="CH82" s="1476">
        <v>181</v>
      </c>
      <c r="CI82" s="1477">
        <v>120</v>
      </c>
      <c r="CJ82" s="1478">
        <v>145</v>
      </c>
      <c r="CK82" s="1479">
        <v>146</v>
      </c>
      <c r="CL82" s="1479">
        <v>144</v>
      </c>
      <c r="CM82" s="1479">
        <v>156</v>
      </c>
      <c r="CN82" s="1479">
        <v>133</v>
      </c>
      <c r="CO82" s="1479">
        <v>125</v>
      </c>
      <c r="CP82" s="1479">
        <v>156</v>
      </c>
      <c r="CQ82" s="1479">
        <v>183</v>
      </c>
      <c r="CR82" s="1479">
        <v>249</v>
      </c>
      <c r="CS82" s="1479">
        <v>141</v>
      </c>
      <c r="CT82" s="1479">
        <v>221</v>
      </c>
      <c r="CU82" s="1480">
        <v>169</v>
      </c>
      <c r="CV82" s="1603">
        <v>176</v>
      </c>
      <c r="CW82" s="1479">
        <v>115</v>
      </c>
      <c r="CX82" s="1604">
        <v>180</v>
      </c>
      <c r="CY82" s="1604">
        <v>180</v>
      </c>
      <c r="CZ82" s="1604">
        <v>192</v>
      </c>
      <c r="DA82" s="1604">
        <v>170</v>
      </c>
      <c r="DB82" s="1604">
        <v>148</v>
      </c>
      <c r="DC82" s="1604">
        <v>190</v>
      </c>
      <c r="DD82" s="1635">
        <v>162</v>
      </c>
      <c r="DE82" s="1635">
        <v>176</v>
      </c>
      <c r="DF82" s="1635">
        <v>174.25</v>
      </c>
      <c r="DG82" s="1635">
        <v>130</v>
      </c>
      <c r="DH82" s="1337"/>
      <c r="DI82" s="1483">
        <v>254</v>
      </c>
      <c r="DJ82" s="1484">
        <v>261</v>
      </c>
      <c r="DK82" s="1484">
        <v>402</v>
      </c>
      <c r="DL82" s="1485">
        <v>369</v>
      </c>
      <c r="DM82" s="1486">
        <v>330</v>
      </c>
      <c r="DN82" s="1487">
        <v>351</v>
      </c>
      <c r="DO82" s="1487">
        <v>427</v>
      </c>
      <c r="DP82" s="1488">
        <v>406</v>
      </c>
      <c r="DQ82" s="1489">
        <v>328</v>
      </c>
      <c r="DR82" s="1490">
        <v>388.5</v>
      </c>
      <c r="DS82" s="1491">
        <v>369</v>
      </c>
      <c r="DT82" s="1491">
        <v>398</v>
      </c>
      <c r="DU82" s="1492">
        <v>353</v>
      </c>
      <c r="DV82" s="1493">
        <v>375</v>
      </c>
      <c r="DW82" s="1493">
        <v>333</v>
      </c>
      <c r="DX82" s="1494">
        <v>405</v>
      </c>
      <c r="DY82" s="1495">
        <v>432</v>
      </c>
      <c r="DZ82" s="1496">
        <v>376</v>
      </c>
      <c r="EA82" s="1496">
        <v>398</v>
      </c>
      <c r="EB82" s="1497">
        <v>386</v>
      </c>
      <c r="EC82" s="1493">
        <v>290</v>
      </c>
      <c r="ED82" s="1493">
        <v>529</v>
      </c>
      <c r="EE82" s="1493">
        <v>464</v>
      </c>
      <c r="EF82" s="1493">
        <v>515</v>
      </c>
      <c r="EG82" s="1498">
        <v>424</v>
      </c>
      <c r="EH82" s="1498">
        <v>509</v>
      </c>
      <c r="EI82" s="1498">
        <v>482</v>
      </c>
      <c r="EJ82" s="1498">
        <v>589</v>
      </c>
      <c r="EK82" s="1499">
        <v>435</v>
      </c>
      <c r="EL82" s="1499">
        <v>414</v>
      </c>
      <c r="EM82" s="1499">
        <v>480</v>
      </c>
      <c r="EN82" s="1499">
        <v>531</v>
      </c>
      <c r="EO82" s="1500">
        <v>471</v>
      </c>
      <c r="EP82" s="1500">
        <v>548</v>
      </c>
      <c r="EQ82" s="1500">
        <v>514</v>
      </c>
      <c r="ER82" s="1337"/>
      <c r="ES82" s="1501">
        <v>1286</v>
      </c>
      <c r="ET82" s="1502">
        <v>1514</v>
      </c>
      <c r="EU82" s="1502">
        <v>1483.5</v>
      </c>
      <c r="EV82" s="1502">
        <v>1466</v>
      </c>
      <c r="EW82" s="1395">
        <v>1592</v>
      </c>
      <c r="EX82" s="1395">
        <v>1798</v>
      </c>
      <c r="EY82" s="1395">
        <v>2004</v>
      </c>
      <c r="EZ82" s="1395">
        <v>1968</v>
      </c>
      <c r="FA82" s="1396">
        <v>1993.25</v>
      </c>
      <c r="FB82" s="1718"/>
      <c r="FC82" s="1711">
        <v>1101</v>
      </c>
      <c r="FD82" s="1711">
        <v>1245</v>
      </c>
      <c r="FE82" s="1711">
        <v>1246.5</v>
      </c>
      <c r="FF82" s="1711">
        <v>1163</v>
      </c>
      <c r="FG82" s="1711">
        <v>1352</v>
      </c>
      <c r="FH82" s="1711">
        <v>1443</v>
      </c>
      <c r="FI82" s="1711">
        <v>1703</v>
      </c>
      <c r="FJ82" s="1711">
        <v>1578</v>
      </c>
      <c r="FK82" s="1711">
        <v>1689</v>
      </c>
      <c r="FL82" s="1712">
        <v>1391.1666666666667</v>
      </c>
      <c r="FM82" s="1719"/>
      <c r="FN82" s="1713">
        <v>184</v>
      </c>
      <c r="FO82" s="1713">
        <v>137</v>
      </c>
      <c r="FP82" s="1713">
        <v>161</v>
      </c>
      <c r="FQ82" s="1713">
        <v>102</v>
      </c>
      <c r="FR82" s="1713">
        <v>146</v>
      </c>
      <c r="FS82" s="1713">
        <v>160</v>
      </c>
      <c r="FT82" s="1713">
        <v>288</v>
      </c>
      <c r="FU82" s="1713">
        <v>141</v>
      </c>
      <c r="FV82" s="1713">
        <v>176</v>
      </c>
      <c r="FW82" s="1714"/>
      <c r="FX82" s="1715">
        <v>166.11111111111111</v>
      </c>
      <c r="FY82" s="1716"/>
      <c r="FZ82" s="1720"/>
      <c r="GA82" s="1332">
        <v>3.651586765698852E-3</v>
      </c>
      <c r="GB82" s="1332">
        <v>132.76804321404455</v>
      </c>
      <c r="GC82" s="1716"/>
      <c r="GD82" s="1716">
        <v>1352</v>
      </c>
      <c r="GE82" s="1717">
        <f t="shared" si="0"/>
        <v>2.819911862280687E-3</v>
      </c>
      <c r="GF82" s="1724">
        <f t="shared" si="1"/>
        <v>1.2830284552845628E-2</v>
      </c>
      <c r="GG82" s="1725">
        <f t="shared" si="2"/>
        <v>0.25204145728643224</v>
      </c>
      <c r="GH82" s="1420"/>
      <c r="GI82" s="1420"/>
      <c r="GJ82" s="1420"/>
      <c r="GK82" s="1420"/>
      <c r="GL82" s="1420"/>
      <c r="GM82" s="1420"/>
      <c r="GN82" s="1420"/>
      <c r="GO82" s="1420"/>
      <c r="GP82" s="1420"/>
      <c r="GQ82" s="1420"/>
      <c r="GR82" s="1420"/>
      <c r="GS82" s="1420"/>
      <c r="GT82" s="1420"/>
      <c r="GU82" s="1420"/>
      <c r="GV82" s="1420"/>
      <c r="GW82" s="1420"/>
      <c r="GX82" s="1420"/>
      <c r="GY82" s="1420"/>
      <c r="GZ82" s="1420"/>
      <c r="HA82" s="1420"/>
      <c r="HB82" s="1420"/>
      <c r="HC82" s="1420"/>
      <c r="HD82" s="1420"/>
      <c r="HE82" s="1420"/>
      <c r="HF82" s="1420"/>
      <c r="HG82" s="1420"/>
      <c r="HH82" s="1420"/>
      <c r="HI82" s="1420"/>
      <c r="HJ82" s="1420"/>
      <c r="HK82" s="1420"/>
      <c r="HL82" s="1420"/>
      <c r="HM82" s="1420"/>
      <c r="HN82" s="1420"/>
      <c r="HO82" s="1420"/>
      <c r="HP82" s="1420"/>
      <c r="HQ82" s="1420"/>
      <c r="HR82" s="1420"/>
    </row>
    <row r="83" spans="1:226" s="1514" customFormat="1" ht="21.95" customHeight="1">
      <c r="A83" s="1456"/>
      <c r="B83" s="1420"/>
      <c r="C83" s="1919" t="s">
        <v>54</v>
      </c>
      <c r="D83" s="1458">
        <v>1352</v>
      </c>
      <c r="E83" s="1459">
        <v>1073</v>
      </c>
      <c r="F83" s="1459">
        <v>1228</v>
      </c>
      <c r="G83" s="1459">
        <v>1130</v>
      </c>
      <c r="H83" s="1459">
        <v>1032</v>
      </c>
      <c r="I83" s="1459">
        <v>1214</v>
      </c>
      <c r="J83" s="1459">
        <v>1621</v>
      </c>
      <c r="K83" s="1459">
        <v>1503</v>
      </c>
      <c r="L83" s="1459">
        <v>1581</v>
      </c>
      <c r="M83" s="1459">
        <v>1686</v>
      </c>
      <c r="N83" s="1459">
        <v>1465</v>
      </c>
      <c r="O83" s="1460">
        <v>1267</v>
      </c>
      <c r="P83" s="1461">
        <v>1457</v>
      </c>
      <c r="Q83" s="1462">
        <v>1912</v>
      </c>
      <c r="R83" s="1462">
        <v>1681</v>
      </c>
      <c r="S83" s="1462">
        <v>1419</v>
      </c>
      <c r="T83" s="1462">
        <v>1507</v>
      </c>
      <c r="U83" s="1462">
        <v>1667</v>
      </c>
      <c r="V83" s="1462">
        <v>1856</v>
      </c>
      <c r="W83" s="1462">
        <v>2105</v>
      </c>
      <c r="X83" s="1462">
        <v>1931</v>
      </c>
      <c r="Y83" s="1462">
        <v>2079</v>
      </c>
      <c r="Z83" s="1462">
        <v>2062</v>
      </c>
      <c r="AA83" s="1463">
        <v>1753</v>
      </c>
      <c r="AB83" s="1464">
        <v>1691</v>
      </c>
      <c r="AC83" s="1465">
        <v>1564</v>
      </c>
      <c r="AD83" s="1465">
        <v>1837</v>
      </c>
      <c r="AE83" s="1465">
        <v>1902</v>
      </c>
      <c r="AF83" s="1465">
        <v>1950.5</v>
      </c>
      <c r="AG83" s="1465">
        <v>1999</v>
      </c>
      <c r="AH83" s="1465">
        <v>2276</v>
      </c>
      <c r="AI83" s="1465">
        <v>2179</v>
      </c>
      <c r="AJ83" s="1465">
        <v>1873</v>
      </c>
      <c r="AK83" s="1465">
        <v>2115</v>
      </c>
      <c r="AL83" s="1465">
        <v>1922</v>
      </c>
      <c r="AM83" s="1465">
        <v>1842</v>
      </c>
      <c r="AN83" s="1466">
        <v>2005</v>
      </c>
      <c r="AO83" s="1466">
        <v>2148</v>
      </c>
      <c r="AP83" s="1466">
        <v>2032</v>
      </c>
      <c r="AQ83" s="1466">
        <v>1797</v>
      </c>
      <c r="AR83" s="1466">
        <v>1836</v>
      </c>
      <c r="AS83" s="1466">
        <v>2056</v>
      </c>
      <c r="AT83" s="1466">
        <v>2157</v>
      </c>
      <c r="AU83" s="1466">
        <v>2080</v>
      </c>
      <c r="AV83" s="1466">
        <v>1869</v>
      </c>
      <c r="AW83" s="1466">
        <v>3234</v>
      </c>
      <c r="AX83" s="1466">
        <v>2064</v>
      </c>
      <c r="AY83" s="1467">
        <v>1947</v>
      </c>
      <c r="AZ83" s="1468">
        <v>2161</v>
      </c>
      <c r="BA83" s="1469">
        <v>1925</v>
      </c>
      <c r="BB83" s="1469">
        <v>2397</v>
      </c>
      <c r="BC83" s="1469">
        <v>2132</v>
      </c>
      <c r="BD83" s="1469">
        <v>1881</v>
      </c>
      <c r="BE83" s="1469">
        <v>1933</v>
      </c>
      <c r="BF83" s="1469">
        <v>1785</v>
      </c>
      <c r="BG83" s="1469">
        <v>1871</v>
      </c>
      <c r="BH83" s="1469">
        <v>1793</v>
      </c>
      <c r="BI83" s="1469">
        <v>1900</v>
      </c>
      <c r="BJ83" s="1469">
        <v>2198</v>
      </c>
      <c r="BK83" s="1470">
        <v>1731</v>
      </c>
      <c r="BL83" s="1471">
        <v>2292</v>
      </c>
      <c r="BM83" s="1472">
        <v>1667</v>
      </c>
      <c r="BN83" s="1472">
        <v>1785</v>
      </c>
      <c r="BO83" s="1472">
        <v>1717</v>
      </c>
      <c r="BP83" s="1472">
        <v>2030</v>
      </c>
      <c r="BQ83" s="1472">
        <v>2417</v>
      </c>
      <c r="BR83" s="1472">
        <v>2406</v>
      </c>
      <c r="BS83" s="1472">
        <v>2181</v>
      </c>
      <c r="BT83" s="1473">
        <v>2263</v>
      </c>
      <c r="BU83" s="1473">
        <v>2409</v>
      </c>
      <c r="BV83" s="1473">
        <v>2762</v>
      </c>
      <c r="BW83" s="1580">
        <v>2408</v>
      </c>
      <c r="BX83" s="1581">
        <v>2705</v>
      </c>
      <c r="BY83" s="1476">
        <v>2224</v>
      </c>
      <c r="BZ83" s="1476">
        <v>3674</v>
      </c>
      <c r="CA83" s="1476">
        <v>2902</v>
      </c>
      <c r="CB83" s="1476">
        <v>2693</v>
      </c>
      <c r="CC83" s="1476">
        <v>3260</v>
      </c>
      <c r="CD83" s="1476">
        <v>2875</v>
      </c>
      <c r="CE83" s="1476">
        <v>2875</v>
      </c>
      <c r="CF83" s="1476">
        <v>2838</v>
      </c>
      <c r="CG83" s="1476">
        <v>3163</v>
      </c>
      <c r="CH83" s="1476">
        <v>3258</v>
      </c>
      <c r="CI83" s="1477">
        <v>3987</v>
      </c>
      <c r="CJ83" s="1478">
        <v>1464</v>
      </c>
      <c r="CK83" s="1479">
        <v>2663</v>
      </c>
      <c r="CL83" s="1479">
        <v>2765</v>
      </c>
      <c r="CM83" s="1479">
        <v>2718</v>
      </c>
      <c r="CN83" s="1479">
        <v>2898</v>
      </c>
      <c r="CO83" s="1479">
        <v>1850</v>
      </c>
      <c r="CP83" s="1479">
        <v>3517</v>
      </c>
      <c r="CQ83" s="1479">
        <v>3243</v>
      </c>
      <c r="CR83" s="1479">
        <v>4230</v>
      </c>
      <c r="CS83" s="1479">
        <v>4080</v>
      </c>
      <c r="CT83" s="1479">
        <v>4657</v>
      </c>
      <c r="CU83" s="1480">
        <v>4249</v>
      </c>
      <c r="CV83" s="1603">
        <v>4365</v>
      </c>
      <c r="CW83" s="1479">
        <v>4265</v>
      </c>
      <c r="CX83" s="1604">
        <v>4529</v>
      </c>
      <c r="CY83" s="1604">
        <v>4893</v>
      </c>
      <c r="CZ83" s="1604">
        <v>4695</v>
      </c>
      <c r="DA83" s="1604">
        <v>4155</v>
      </c>
      <c r="DB83" s="1604">
        <v>4388</v>
      </c>
      <c r="DC83" s="1604">
        <v>2823</v>
      </c>
      <c r="DD83" s="1635">
        <v>3036</v>
      </c>
      <c r="DE83" s="1635">
        <v>2822</v>
      </c>
      <c r="DF83" s="1635">
        <v>2548.5</v>
      </c>
      <c r="DG83" s="1635">
        <v>2609</v>
      </c>
      <c r="DH83" s="1337">
        <v>0</v>
      </c>
      <c r="DI83" s="1483">
        <v>3653</v>
      </c>
      <c r="DJ83" s="1484">
        <v>3376</v>
      </c>
      <c r="DK83" s="1484">
        <v>4705</v>
      </c>
      <c r="DL83" s="1485">
        <v>4418</v>
      </c>
      <c r="DM83" s="1486">
        <v>5050</v>
      </c>
      <c r="DN83" s="1487">
        <v>4593</v>
      </c>
      <c r="DO83" s="1487">
        <v>5892</v>
      </c>
      <c r="DP83" s="1488">
        <v>5894</v>
      </c>
      <c r="DQ83" s="1489">
        <v>5092</v>
      </c>
      <c r="DR83" s="1490">
        <v>5851.5</v>
      </c>
      <c r="DS83" s="1491">
        <v>6328</v>
      </c>
      <c r="DT83" s="1491">
        <v>5879</v>
      </c>
      <c r="DU83" s="1492">
        <v>6185</v>
      </c>
      <c r="DV83" s="1493">
        <v>5689</v>
      </c>
      <c r="DW83" s="1493">
        <v>6106</v>
      </c>
      <c r="DX83" s="1494">
        <v>7245</v>
      </c>
      <c r="DY83" s="1495">
        <v>6483</v>
      </c>
      <c r="DZ83" s="1496">
        <v>5946</v>
      </c>
      <c r="EA83" s="1496">
        <v>5449</v>
      </c>
      <c r="EB83" s="1497">
        <v>5829</v>
      </c>
      <c r="EC83" s="1493">
        <v>5744</v>
      </c>
      <c r="ED83" s="1493">
        <v>6164</v>
      </c>
      <c r="EE83" s="1493">
        <v>6850</v>
      </c>
      <c r="EF83" s="1493">
        <v>7579</v>
      </c>
      <c r="EG83" s="1498">
        <v>8603</v>
      </c>
      <c r="EH83" s="1498">
        <v>8855</v>
      </c>
      <c r="EI83" s="1498">
        <v>8588</v>
      </c>
      <c r="EJ83" s="1498">
        <v>10408</v>
      </c>
      <c r="EK83" s="1499">
        <v>6892</v>
      </c>
      <c r="EL83" s="1499">
        <v>7466</v>
      </c>
      <c r="EM83" s="1499">
        <v>10840</v>
      </c>
      <c r="EN83" s="1499">
        <v>12986</v>
      </c>
      <c r="EO83" s="1500">
        <v>13159</v>
      </c>
      <c r="EP83" s="1500">
        <v>12410</v>
      </c>
      <c r="EQ83" s="1500">
        <v>10033</v>
      </c>
      <c r="ER83" s="1337"/>
      <c r="ES83" s="1501">
        <v>16152</v>
      </c>
      <c r="ET83" s="1502">
        <v>21429</v>
      </c>
      <c r="EU83" s="1502">
        <v>23150.5</v>
      </c>
      <c r="EV83" s="1502">
        <v>25225</v>
      </c>
      <c r="EW83" s="1502">
        <v>23707</v>
      </c>
      <c r="EX83" s="1502">
        <v>26337</v>
      </c>
      <c r="EY83" s="1502">
        <v>36454</v>
      </c>
      <c r="EZ83" s="1502">
        <v>38334</v>
      </c>
      <c r="FA83" s="1503">
        <f>45128.5+10603</f>
        <v>55731.5</v>
      </c>
      <c r="FB83" s="1337"/>
      <c r="FC83" s="1504">
        <v>13420</v>
      </c>
      <c r="FD83" s="1504">
        <v>17614</v>
      </c>
      <c r="FE83" s="1504">
        <v>19386.5</v>
      </c>
      <c r="FF83" s="1504">
        <v>21214</v>
      </c>
      <c r="FG83" s="1504">
        <v>19778</v>
      </c>
      <c r="FH83" s="1504">
        <v>21167</v>
      </c>
      <c r="FI83" s="1504">
        <v>29209</v>
      </c>
      <c r="FJ83" s="1504">
        <v>29428</v>
      </c>
      <c r="FK83" s="1504">
        <v>39971</v>
      </c>
      <c r="FL83" s="1505">
        <v>23465.277777777777</v>
      </c>
      <c r="FM83" s="1406"/>
      <c r="FN83" s="1506">
        <v>1686</v>
      </c>
      <c r="FO83" s="1506">
        <v>2079</v>
      </c>
      <c r="FP83" s="1506">
        <v>2115</v>
      </c>
      <c r="FQ83" s="1506">
        <v>3234</v>
      </c>
      <c r="FR83" s="1506">
        <v>1900</v>
      </c>
      <c r="FS83" s="1506">
        <v>2409</v>
      </c>
      <c r="FT83" s="1506">
        <v>3163</v>
      </c>
      <c r="FU83" s="1506">
        <v>4080</v>
      </c>
      <c r="FV83" s="1506">
        <v>2822</v>
      </c>
      <c r="FW83" s="1507"/>
      <c r="FX83" s="1508">
        <v>2609.7777777777778</v>
      </c>
      <c r="FY83" s="1420"/>
      <c r="FZ83" s="1456"/>
      <c r="GA83" s="1343">
        <v>5.3417960837272113E-2</v>
      </c>
      <c r="GB83" s="1401">
        <v>1942.2236380823767</v>
      </c>
      <c r="GC83" s="1420"/>
      <c r="GD83" s="1636">
        <v>19778</v>
      </c>
      <c r="GE83" s="1637">
        <f t="shared" si="0"/>
        <v>7.8845061057416843E-2</v>
      </c>
      <c r="GF83" s="1724">
        <f t="shared" si="1"/>
        <v>0.45383993321855276</v>
      </c>
      <c r="GG83" s="1725">
        <f t="shared" si="2"/>
        <v>1.350845741764036</v>
      </c>
      <c r="GH83" s="1420"/>
      <c r="GI83" s="1420"/>
      <c r="GJ83" s="1420"/>
      <c r="GK83" s="1420"/>
      <c r="GL83" s="1420"/>
      <c r="GM83" s="1420"/>
      <c r="GN83" s="1420"/>
      <c r="GO83" s="1420"/>
      <c r="GP83" s="1420"/>
      <c r="GQ83" s="1420"/>
      <c r="GR83" s="1420"/>
      <c r="GS83" s="1420"/>
      <c r="GT83" s="1420"/>
      <c r="GU83" s="1420"/>
      <c r="GV83" s="1420"/>
      <c r="GW83" s="1420"/>
      <c r="GX83" s="1420"/>
      <c r="GY83" s="1420"/>
      <c r="GZ83" s="1420"/>
      <c r="HA83" s="1420"/>
      <c r="HB83" s="1420"/>
      <c r="HC83" s="1420"/>
      <c r="HD83" s="1420"/>
      <c r="HE83" s="1420"/>
      <c r="HF83" s="1420"/>
      <c r="HG83" s="1420"/>
      <c r="HH83" s="1420"/>
      <c r="HI83" s="1420"/>
      <c r="HJ83" s="1420"/>
      <c r="HK83" s="1420"/>
      <c r="HL83" s="1420"/>
      <c r="HM83" s="1420"/>
      <c r="HN83" s="1420"/>
      <c r="HO83" s="1420"/>
      <c r="HP83" s="1420"/>
      <c r="HQ83" s="1420"/>
      <c r="HR83" s="1420"/>
    </row>
    <row r="84" spans="1:226" s="1514" customFormat="1" ht="21.95" customHeight="1" thickBot="1">
      <c r="A84" s="1456"/>
      <c r="B84" s="1420"/>
      <c r="C84" s="1919" t="s">
        <v>55</v>
      </c>
      <c r="D84" s="1515">
        <v>29447</v>
      </c>
      <c r="E84" s="1516">
        <v>29249</v>
      </c>
      <c r="F84" s="1516">
        <v>32536</v>
      </c>
      <c r="G84" s="1516">
        <v>26929</v>
      </c>
      <c r="H84" s="1516">
        <v>28526</v>
      </c>
      <c r="I84" s="1516">
        <v>41105</v>
      </c>
      <c r="J84" s="1516">
        <v>49933</v>
      </c>
      <c r="K84" s="1516">
        <v>42244</v>
      </c>
      <c r="L84" s="1516">
        <v>31407</v>
      </c>
      <c r="M84" s="1516">
        <v>33891</v>
      </c>
      <c r="N84" s="1516">
        <v>35806</v>
      </c>
      <c r="O84" s="1517">
        <v>36780</v>
      </c>
      <c r="P84" s="1518">
        <v>34991</v>
      </c>
      <c r="Q84" s="1519">
        <v>46490</v>
      </c>
      <c r="R84" s="1519">
        <v>36805</v>
      </c>
      <c r="S84" s="1519">
        <v>31105</v>
      </c>
      <c r="T84" s="1519">
        <v>35598</v>
      </c>
      <c r="U84" s="1519">
        <v>45584</v>
      </c>
      <c r="V84" s="1519">
        <v>50484</v>
      </c>
      <c r="W84" s="1519">
        <v>43576</v>
      </c>
      <c r="X84" s="1519">
        <v>34318</v>
      </c>
      <c r="Y84" s="1519">
        <v>36977</v>
      </c>
      <c r="Z84" s="1519">
        <v>38290</v>
      </c>
      <c r="AA84" s="1520">
        <v>37281</v>
      </c>
      <c r="AB84" s="1464">
        <v>35904</v>
      </c>
      <c r="AC84" s="1465">
        <v>32995</v>
      </c>
      <c r="AD84" s="1465">
        <v>34242</v>
      </c>
      <c r="AE84" s="1465">
        <v>33161</v>
      </c>
      <c r="AF84" s="1465">
        <v>32773</v>
      </c>
      <c r="AG84" s="1465">
        <v>46796</v>
      </c>
      <c r="AH84" s="1465">
        <v>50069</v>
      </c>
      <c r="AI84" s="1465">
        <v>44378</v>
      </c>
      <c r="AJ84" s="1465">
        <v>33494</v>
      </c>
      <c r="AK84" s="1465">
        <v>35959</v>
      </c>
      <c r="AL84" s="1465">
        <v>38401</v>
      </c>
      <c r="AM84" s="1465">
        <v>43693</v>
      </c>
      <c r="AN84" s="1466">
        <v>38603</v>
      </c>
      <c r="AO84" s="1466">
        <v>39843</v>
      </c>
      <c r="AP84" s="1466">
        <v>38029</v>
      </c>
      <c r="AQ84" s="1466">
        <v>31598</v>
      </c>
      <c r="AR84" s="1466">
        <v>37116</v>
      </c>
      <c r="AS84" s="1466">
        <v>46093</v>
      </c>
      <c r="AT84" s="1466">
        <v>49766</v>
      </c>
      <c r="AU84" s="1466">
        <v>42481</v>
      </c>
      <c r="AV84" s="1466">
        <v>33003</v>
      </c>
      <c r="AW84" s="1466">
        <v>38298</v>
      </c>
      <c r="AX84" s="1466">
        <v>38171</v>
      </c>
      <c r="AY84" s="1467">
        <v>41220</v>
      </c>
      <c r="AZ84" s="1521">
        <v>37463</v>
      </c>
      <c r="BA84" s="1522">
        <v>35978</v>
      </c>
      <c r="BB84" s="1522">
        <v>39415</v>
      </c>
      <c r="BC84" s="1522">
        <v>35949</v>
      </c>
      <c r="BD84" s="1522">
        <v>38023</v>
      </c>
      <c r="BE84" s="1522">
        <v>47844</v>
      </c>
      <c r="BF84" s="1522">
        <v>51152</v>
      </c>
      <c r="BG84" s="1522">
        <v>43036</v>
      </c>
      <c r="BH84" s="1522">
        <v>34628</v>
      </c>
      <c r="BI84" s="1522">
        <v>38582</v>
      </c>
      <c r="BJ84" s="1522">
        <v>41073</v>
      </c>
      <c r="BK84" s="1523">
        <v>44235</v>
      </c>
      <c r="BL84" s="1524">
        <v>37773</v>
      </c>
      <c r="BM84" s="1525">
        <v>35654</v>
      </c>
      <c r="BN84" s="1525">
        <v>40663</v>
      </c>
      <c r="BO84" s="1525">
        <v>36524</v>
      </c>
      <c r="BP84" s="1525">
        <v>40720</v>
      </c>
      <c r="BQ84" s="1525">
        <v>54166</v>
      </c>
      <c r="BR84" s="1525">
        <v>56168</v>
      </c>
      <c r="BS84" s="1525">
        <v>46212</v>
      </c>
      <c r="BT84" s="1526">
        <v>39747</v>
      </c>
      <c r="BU84" s="1526">
        <v>44864</v>
      </c>
      <c r="BV84" s="1526">
        <v>46422</v>
      </c>
      <c r="BW84" s="1583">
        <v>54545</v>
      </c>
      <c r="BX84" s="1584">
        <v>46137</v>
      </c>
      <c r="BY84" s="1585">
        <v>43174</v>
      </c>
      <c r="BZ84" s="1585">
        <v>49027</v>
      </c>
      <c r="CA84" s="1585">
        <v>41634</v>
      </c>
      <c r="CB84" s="1585">
        <v>48103</v>
      </c>
      <c r="CC84" s="1585">
        <v>61054</v>
      </c>
      <c r="CD84" s="1585">
        <v>64119</v>
      </c>
      <c r="CE84" s="1585">
        <v>52709</v>
      </c>
      <c r="CF84" s="1585">
        <v>49386</v>
      </c>
      <c r="CG84" s="1585">
        <v>52967</v>
      </c>
      <c r="CH84" s="1585">
        <v>56261</v>
      </c>
      <c r="CI84" s="1624">
        <v>64359</v>
      </c>
      <c r="CJ84" s="1531">
        <v>51688</v>
      </c>
      <c r="CK84" s="1532">
        <v>53622</v>
      </c>
      <c r="CL84" s="1532">
        <v>51748</v>
      </c>
      <c r="CM84" s="1532">
        <v>49570</v>
      </c>
      <c r="CN84" s="1532">
        <v>52174</v>
      </c>
      <c r="CO84" s="1532">
        <v>58795</v>
      </c>
      <c r="CP84" s="1532">
        <v>71099</v>
      </c>
      <c r="CQ84" s="1532">
        <v>57790</v>
      </c>
      <c r="CR84" s="1532">
        <v>55854</v>
      </c>
      <c r="CS84" s="1532">
        <v>59469</v>
      </c>
      <c r="CT84" s="1532">
        <v>63257</v>
      </c>
      <c r="CU84" s="1533">
        <v>77949</v>
      </c>
      <c r="CV84" s="1534">
        <v>58224</v>
      </c>
      <c r="CW84" s="1535">
        <v>53321</v>
      </c>
      <c r="CX84" s="1536">
        <v>59393</v>
      </c>
      <c r="CY84" s="1536">
        <v>53854</v>
      </c>
      <c r="CZ84" s="1536">
        <v>56638</v>
      </c>
      <c r="DA84" s="1536">
        <v>67138</v>
      </c>
      <c r="DB84" s="1536">
        <v>73006</v>
      </c>
      <c r="DC84" s="1536">
        <v>52994</v>
      </c>
      <c r="DD84" s="1537">
        <v>51643</v>
      </c>
      <c r="DE84" s="1537">
        <v>56449</v>
      </c>
      <c r="DF84" s="1537">
        <v>55313.333333333336</v>
      </c>
      <c r="DG84" s="1537">
        <v>68875</v>
      </c>
      <c r="DH84" s="1337"/>
      <c r="DI84" s="1538">
        <v>91232</v>
      </c>
      <c r="DJ84" s="1539">
        <v>96560</v>
      </c>
      <c r="DK84" s="1539">
        <v>123584</v>
      </c>
      <c r="DL84" s="1540">
        <v>106477</v>
      </c>
      <c r="DM84" s="1541">
        <v>118286</v>
      </c>
      <c r="DN84" s="1542">
        <v>112287</v>
      </c>
      <c r="DO84" s="1542">
        <v>128378</v>
      </c>
      <c r="DP84" s="1543">
        <v>112548</v>
      </c>
      <c r="DQ84" s="1544">
        <v>103141</v>
      </c>
      <c r="DR84" s="1545">
        <v>112730</v>
      </c>
      <c r="DS84" s="1545">
        <v>127941</v>
      </c>
      <c r="DT84" s="1545">
        <v>118053</v>
      </c>
      <c r="DU84" s="1546">
        <v>116475</v>
      </c>
      <c r="DV84" s="1547">
        <v>114807</v>
      </c>
      <c r="DW84" s="1547">
        <v>125250</v>
      </c>
      <c r="DX84" s="1586">
        <v>117689</v>
      </c>
      <c r="DY84" s="1548">
        <v>112856</v>
      </c>
      <c r="DZ84" s="1549">
        <v>121816</v>
      </c>
      <c r="EA84" s="1549">
        <v>128816</v>
      </c>
      <c r="EB84" s="1550">
        <v>123890</v>
      </c>
      <c r="EC84" s="1493">
        <v>114090</v>
      </c>
      <c r="ED84" s="1493">
        <v>131410</v>
      </c>
      <c r="EE84" s="1493">
        <v>142127</v>
      </c>
      <c r="EF84" s="1493">
        <v>145831</v>
      </c>
      <c r="EG84" s="1498">
        <v>138338</v>
      </c>
      <c r="EH84" s="1498">
        <v>150791</v>
      </c>
      <c r="EI84" s="1498">
        <v>166214</v>
      </c>
      <c r="EJ84" s="1498">
        <v>173587</v>
      </c>
      <c r="EK84" s="1499">
        <v>157058</v>
      </c>
      <c r="EL84" s="1499">
        <v>160539</v>
      </c>
      <c r="EM84" s="1499">
        <v>188358</v>
      </c>
      <c r="EN84" s="1499">
        <v>200675</v>
      </c>
      <c r="EO84" s="1500">
        <v>170938</v>
      </c>
      <c r="EP84" s="1500">
        <v>166941</v>
      </c>
      <c r="EQ84" s="1500">
        <v>182449</v>
      </c>
      <c r="ER84" s="1337"/>
      <c r="ES84" s="1551">
        <v>417853</v>
      </c>
      <c r="ET84" s="1552">
        <v>471499</v>
      </c>
      <c r="EU84" s="1552">
        <v>461865</v>
      </c>
      <c r="EV84" s="1552">
        <v>474221</v>
      </c>
      <c r="EW84" s="1552">
        <v>487378</v>
      </c>
      <c r="EX84" s="1552">
        <v>533458</v>
      </c>
      <c r="EY84" s="1552">
        <v>628930</v>
      </c>
      <c r="EZ84" s="1552">
        <v>703015</v>
      </c>
      <c r="FA84" s="1503">
        <v>706848.33333333337</v>
      </c>
      <c r="FB84" s="1337"/>
      <c r="FC84" s="1504">
        <v>345267</v>
      </c>
      <c r="FD84" s="1504">
        <v>395928</v>
      </c>
      <c r="FE84" s="1504">
        <v>379771</v>
      </c>
      <c r="FF84" s="1504">
        <v>394830</v>
      </c>
      <c r="FG84" s="1504">
        <v>402070</v>
      </c>
      <c r="FH84" s="1504">
        <v>432491</v>
      </c>
      <c r="FI84" s="1504">
        <v>508310</v>
      </c>
      <c r="FJ84" s="1504">
        <v>561809</v>
      </c>
      <c r="FK84" s="1504">
        <v>582660</v>
      </c>
      <c r="FL84" s="1505">
        <v>444792.88888888888</v>
      </c>
      <c r="FM84" s="1406"/>
      <c r="FN84" s="1506">
        <v>33891</v>
      </c>
      <c r="FO84" s="1506">
        <v>36977</v>
      </c>
      <c r="FP84" s="1506">
        <v>35959</v>
      </c>
      <c r="FQ84" s="1506">
        <v>38298</v>
      </c>
      <c r="FR84" s="1506">
        <v>38582</v>
      </c>
      <c r="FS84" s="1506">
        <v>44864</v>
      </c>
      <c r="FT84" s="1506">
        <v>52967</v>
      </c>
      <c r="FU84" s="1506">
        <v>59469</v>
      </c>
      <c r="FV84" s="1506">
        <v>56449</v>
      </c>
      <c r="FW84" s="1507"/>
      <c r="FX84" s="1508">
        <v>44161.777777777781</v>
      </c>
      <c r="FY84" s="1420"/>
      <c r="FZ84" s="1456"/>
      <c r="GA84" s="1343">
        <v>0.99999999999999978</v>
      </c>
      <c r="GB84" s="1401">
        <v>36358.999999999993</v>
      </c>
      <c r="GC84" s="1420"/>
      <c r="GD84" s="1636">
        <v>402070</v>
      </c>
      <c r="GE84" s="1637"/>
      <c r="GF84" s="1724">
        <f t="shared" si="1"/>
        <v>5.452704897240368E-3</v>
      </c>
      <c r="GG84" s="1725">
        <f t="shared" si="2"/>
        <v>0.45030824808122927</v>
      </c>
      <c r="GH84" s="1420"/>
      <c r="GI84" s="1420"/>
      <c r="GJ84" s="1420"/>
      <c r="GK84" s="1420"/>
      <c r="GL84" s="1420"/>
      <c r="GM84" s="1420"/>
      <c r="GN84" s="1420"/>
      <c r="GO84" s="1420"/>
      <c r="GP84" s="1420"/>
      <c r="GQ84" s="1420"/>
      <c r="GR84" s="1420"/>
      <c r="GS84" s="1420"/>
      <c r="GT84" s="1420"/>
      <c r="GU84" s="1420"/>
      <c r="GV84" s="1420"/>
      <c r="GW84" s="1420"/>
      <c r="GX84" s="1420"/>
      <c r="GY84" s="1420"/>
      <c r="GZ84" s="1420"/>
      <c r="HA84" s="1420"/>
      <c r="HB84" s="1420"/>
      <c r="HC84" s="1420"/>
      <c r="HD84" s="1420"/>
      <c r="HE84" s="1420"/>
      <c r="HF84" s="1420"/>
      <c r="HG84" s="1420"/>
      <c r="HH84" s="1420"/>
      <c r="HI84" s="1420"/>
      <c r="HJ84" s="1420"/>
      <c r="HK84" s="1420"/>
      <c r="HL84" s="1420"/>
      <c r="HM84" s="1420"/>
      <c r="HN84" s="1420"/>
      <c r="HO84" s="1420"/>
      <c r="HP84" s="1420"/>
      <c r="HQ84" s="1420"/>
      <c r="HR84" s="1420"/>
    </row>
    <row r="85" spans="1:226" s="1631" customFormat="1">
      <c r="A85" s="1625"/>
      <c r="B85" s="1626"/>
      <c r="C85" s="1638" t="s">
        <v>1129</v>
      </c>
      <c r="D85" s="1588"/>
      <c r="E85" s="1567"/>
      <c r="F85" s="1567"/>
      <c r="G85" s="1404"/>
      <c r="H85" s="1567"/>
      <c r="I85" s="1567"/>
      <c r="J85" s="1567"/>
      <c r="K85" s="1567"/>
      <c r="L85" s="1567"/>
      <c r="M85" s="1404"/>
      <c r="N85" s="1567"/>
      <c r="O85" s="1567"/>
      <c r="P85" s="1567"/>
      <c r="Q85" s="1567"/>
      <c r="R85" s="1567"/>
      <c r="S85" s="1404"/>
      <c r="T85" s="1567"/>
      <c r="U85" s="1567"/>
      <c r="V85" s="1567"/>
      <c r="W85" s="1567"/>
      <c r="X85" s="1567"/>
      <c r="Y85" s="1567"/>
      <c r="Z85" s="1567"/>
      <c r="AA85" s="1567"/>
      <c r="AB85" s="1567">
        <v>0</v>
      </c>
      <c r="AC85" s="1567">
        <v>0</v>
      </c>
      <c r="AD85" s="1567">
        <v>0</v>
      </c>
      <c r="AE85" s="1567">
        <v>0</v>
      </c>
      <c r="AF85" s="1567">
        <v>0</v>
      </c>
      <c r="AG85" s="1567">
        <v>0</v>
      </c>
      <c r="AH85" s="1567">
        <v>0</v>
      </c>
      <c r="AI85" s="1567">
        <v>0</v>
      </c>
      <c r="AJ85" s="1567">
        <v>0</v>
      </c>
      <c r="AK85" s="1567">
        <v>0</v>
      </c>
      <c r="AL85" s="1567">
        <v>0</v>
      </c>
      <c r="AM85" s="1567">
        <v>0</v>
      </c>
      <c r="AN85" s="1567"/>
      <c r="AO85" s="1567"/>
      <c r="AP85" s="1567"/>
      <c r="AQ85" s="1567"/>
      <c r="AR85" s="1567"/>
      <c r="AS85" s="1567"/>
      <c r="AT85" s="1567"/>
      <c r="AU85" s="1567"/>
      <c r="AV85" s="1567"/>
      <c r="AW85" s="1567"/>
      <c r="AX85" s="1567">
        <v>0</v>
      </c>
      <c r="AY85" s="1567">
        <v>0</v>
      </c>
      <c r="AZ85" s="1567">
        <v>0</v>
      </c>
      <c r="BA85" s="1567">
        <v>0</v>
      </c>
      <c r="BB85" s="1567">
        <v>0</v>
      </c>
      <c r="BC85" s="1567"/>
      <c r="BD85" s="1567">
        <v>0</v>
      </c>
      <c r="BE85" s="1567">
        <v>0</v>
      </c>
      <c r="BF85" s="1567"/>
      <c r="BG85" s="1567">
        <v>0</v>
      </c>
      <c r="BH85" s="1567"/>
      <c r="BI85" s="1567">
        <v>0</v>
      </c>
      <c r="BJ85" s="1567">
        <v>0</v>
      </c>
      <c r="BK85" s="1567">
        <v>0</v>
      </c>
      <c r="BL85" s="1567">
        <v>0</v>
      </c>
      <c r="BM85" s="1567"/>
      <c r="BN85" s="1567"/>
      <c r="BO85" s="1567"/>
      <c r="BP85" s="1567"/>
      <c r="BQ85" s="1567"/>
      <c r="BR85" s="1567"/>
      <c r="BS85" s="1567"/>
      <c r="BT85" s="1567">
        <v>0</v>
      </c>
      <c r="BU85" s="1567"/>
      <c r="BV85" s="1567"/>
      <c r="BW85" s="1567"/>
      <c r="BX85" s="1567"/>
      <c r="BY85" s="1567"/>
      <c r="BZ85" s="1567"/>
      <c r="CA85" s="1567"/>
      <c r="CB85" s="1567"/>
      <c r="CC85" s="1567">
        <v>5607</v>
      </c>
      <c r="CD85" s="1567"/>
      <c r="CE85" s="1567"/>
      <c r="CF85" s="1567"/>
      <c r="CG85" s="1567"/>
      <c r="CH85" s="1567"/>
      <c r="CI85" s="1567"/>
      <c r="CJ85" s="1567"/>
      <c r="CK85" s="1567"/>
      <c r="CL85" s="1567"/>
      <c r="CM85" s="1567"/>
      <c r="CN85" s="1567"/>
      <c r="CO85" s="1567"/>
      <c r="CP85" s="1567"/>
      <c r="CQ85" s="1567"/>
      <c r="CR85" s="1567"/>
      <c r="CS85" s="1567"/>
      <c r="CT85" s="1567"/>
      <c r="CU85" s="1567"/>
      <c r="CV85" s="1567"/>
      <c r="CW85" s="1567"/>
      <c r="CX85" s="1567"/>
      <c r="CY85" s="1567"/>
      <c r="CZ85" s="1567"/>
      <c r="DA85" s="1567"/>
      <c r="DB85" s="1567"/>
      <c r="DC85" s="1567"/>
      <c r="DD85" s="1567"/>
      <c r="DE85" s="1567"/>
      <c r="DF85" s="1567"/>
      <c r="DG85" s="1567"/>
      <c r="DH85" s="1567">
        <v>0</v>
      </c>
      <c r="DI85" s="1567">
        <v>0</v>
      </c>
      <c r="DJ85" s="1567">
        <v>0</v>
      </c>
      <c r="DK85" s="1567">
        <v>0</v>
      </c>
      <c r="DL85" s="1567">
        <v>0</v>
      </c>
      <c r="DM85" s="1567">
        <v>0</v>
      </c>
      <c r="DN85" s="1567">
        <v>0</v>
      </c>
      <c r="DO85" s="1567">
        <v>0</v>
      </c>
      <c r="DP85" s="1567">
        <v>0</v>
      </c>
      <c r="DQ85" s="1567">
        <v>0</v>
      </c>
      <c r="DR85" s="1567">
        <v>0</v>
      </c>
      <c r="DS85" s="1567">
        <v>0</v>
      </c>
      <c r="DT85" s="1567">
        <v>0</v>
      </c>
      <c r="DU85" s="1567">
        <v>0</v>
      </c>
      <c r="DV85" s="1567">
        <v>0</v>
      </c>
      <c r="DW85" s="1567">
        <v>0</v>
      </c>
      <c r="DX85" s="1567">
        <v>0</v>
      </c>
      <c r="DY85" s="1567">
        <v>0</v>
      </c>
      <c r="DZ85" s="1567">
        <v>0</v>
      </c>
      <c r="EA85" s="1567">
        <v>0</v>
      </c>
      <c r="EB85" s="1567">
        <v>0</v>
      </c>
      <c r="EC85" s="1567">
        <v>0</v>
      </c>
      <c r="ED85" s="1567"/>
      <c r="EE85" s="1567"/>
      <c r="EF85" s="1567"/>
      <c r="EG85" s="1567"/>
      <c r="EH85" s="1567"/>
      <c r="EI85" s="1567"/>
      <c r="EJ85" s="1567"/>
      <c r="EK85" s="1567"/>
      <c r="EL85" s="1567"/>
      <c r="EM85" s="1567"/>
      <c r="EN85" s="1567"/>
      <c r="EO85" s="1567"/>
      <c r="EP85" s="1567"/>
      <c r="EQ85" s="1567"/>
      <c r="ER85" s="1567"/>
      <c r="ES85" s="1639"/>
      <c r="ET85" s="1639">
        <f t="shared" ref="ET85:EW85" si="3">ET84/ES84-1</f>
        <v>0.12838486261915083</v>
      </c>
      <c r="EU85" s="1639">
        <f t="shared" si="3"/>
        <v>-2.0432705053457179E-2</v>
      </c>
      <c r="EV85" s="1639">
        <f t="shared" si="3"/>
        <v>2.6752406006083973E-2</v>
      </c>
      <c r="EW85" s="1639">
        <f t="shared" si="3"/>
        <v>2.7744448263573362E-2</v>
      </c>
      <c r="EX85" s="1639">
        <f>EX84/EW84-1</f>
        <v>9.4546737850292883E-2</v>
      </c>
      <c r="EY85" s="1639">
        <f t="shared" ref="EY85:FA85" si="4">EY84/EX84-1</f>
        <v>0.17896816619115286</v>
      </c>
      <c r="EZ85" s="1639">
        <f t="shared" si="4"/>
        <v>0.11779530313389408</v>
      </c>
      <c r="FA85" s="2069">
        <f t="shared" si="4"/>
        <v>5.452704897240368E-3</v>
      </c>
      <c r="FB85" s="1630"/>
      <c r="FC85" s="1567"/>
      <c r="FD85" s="1567"/>
      <c r="FE85" s="1567"/>
      <c r="FF85" s="1567"/>
      <c r="FG85" s="1567"/>
      <c r="FH85" s="1567"/>
      <c r="FI85" s="1567"/>
      <c r="FJ85" s="1567"/>
      <c r="FK85" s="1567"/>
      <c r="FL85" s="1567"/>
      <c r="FM85" s="1567"/>
      <c r="FN85" s="1630">
        <v>0</v>
      </c>
      <c r="FO85" s="1630">
        <v>0</v>
      </c>
      <c r="FP85" s="1630">
        <v>0</v>
      </c>
      <c r="FQ85" s="1630">
        <v>0</v>
      </c>
      <c r="FR85" s="1630">
        <v>0</v>
      </c>
      <c r="FS85" s="1630">
        <v>0</v>
      </c>
      <c r="FT85" s="1630">
        <v>0</v>
      </c>
      <c r="FU85" s="1630">
        <v>0</v>
      </c>
      <c r="FV85" s="1630">
        <v>0</v>
      </c>
      <c r="FW85" s="1630"/>
      <c r="FX85" s="1640">
        <v>0</v>
      </c>
      <c r="FY85" s="1626"/>
      <c r="FZ85" s="1625"/>
      <c r="GA85" s="1343"/>
      <c r="GB85" s="1401"/>
      <c r="GC85" s="1626"/>
      <c r="GD85" s="1636">
        <v>370250</v>
      </c>
      <c r="GE85" s="1344"/>
      <c r="GF85" s="1723"/>
      <c r="GG85" s="1723"/>
      <c r="GH85" s="1626"/>
      <c r="GI85" s="1626"/>
      <c r="GJ85" s="1626"/>
      <c r="GK85" s="1626"/>
      <c r="GL85" s="1626"/>
      <c r="GM85" s="1626"/>
      <c r="GN85" s="1626"/>
      <c r="GO85" s="1626"/>
      <c r="GP85" s="1626"/>
      <c r="GQ85" s="1626"/>
      <c r="GR85" s="1626"/>
      <c r="GS85" s="1626"/>
      <c r="GT85" s="1626"/>
      <c r="GU85" s="1626"/>
      <c r="GV85" s="1626"/>
      <c r="GW85" s="1626"/>
      <c r="GX85" s="1626"/>
      <c r="GY85" s="1626"/>
      <c r="GZ85" s="1626"/>
      <c r="HA85" s="1626"/>
      <c r="HB85" s="1626"/>
      <c r="HC85" s="1626"/>
      <c r="HD85" s="1626"/>
      <c r="HE85" s="1626"/>
      <c r="HF85" s="1626"/>
      <c r="HG85" s="1626"/>
      <c r="HH85" s="1626"/>
      <c r="HI85" s="1626"/>
      <c r="HJ85" s="1626"/>
      <c r="HK85" s="1626"/>
      <c r="HL85" s="1626"/>
      <c r="HM85" s="1626"/>
      <c r="HN85" s="1626"/>
      <c r="HO85" s="1626"/>
      <c r="HP85" s="1626"/>
      <c r="HQ85" s="1626"/>
      <c r="HR85" s="1626"/>
    </row>
    <row r="86" spans="1:226" s="1346" customFormat="1" ht="9.75" customHeight="1">
      <c r="A86" s="1333"/>
      <c r="B86" s="1333"/>
      <c r="C86" s="1333"/>
      <c r="D86" s="1333"/>
      <c r="E86" s="1333"/>
      <c r="F86" s="1333"/>
      <c r="G86" s="1333"/>
      <c r="H86" s="1333"/>
      <c r="I86" s="1333"/>
      <c r="J86" s="1333"/>
      <c r="K86" s="1333"/>
      <c r="L86" s="1333"/>
      <c r="M86" s="1333"/>
      <c r="N86" s="1333"/>
      <c r="O86" s="1333"/>
      <c r="P86" s="1333"/>
      <c r="Q86" s="1333"/>
      <c r="R86" s="1333"/>
      <c r="S86" s="1333"/>
      <c r="T86" s="1333"/>
      <c r="U86" s="1333"/>
      <c r="V86" s="1333"/>
      <c r="W86" s="1333"/>
      <c r="X86" s="1333"/>
      <c r="Y86" s="1333"/>
      <c r="Z86" s="1333"/>
      <c r="AA86" s="1333"/>
      <c r="AB86" s="1333"/>
      <c r="AC86" s="1333"/>
      <c r="AD86" s="1333"/>
      <c r="AE86" s="1333"/>
      <c r="AF86" s="1333"/>
      <c r="AG86" s="1333"/>
      <c r="AH86" s="1333"/>
      <c r="AI86" s="1333"/>
      <c r="AJ86" s="1333"/>
      <c r="AK86" s="1333"/>
      <c r="AL86" s="1333"/>
      <c r="AM86" s="1333"/>
      <c r="AN86" s="1333"/>
      <c r="AO86" s="1333"/>
      <c r="AP86" s="1333"/>
      <c r="AQ86" s="1333"/>
      <c r="AR86" s="1333"/>
      <c r="AS86" s="1333"/>
      <c r="AT86" s="1333"/>
      <c r="AU86" s="1333"/>
      <c r="AV86" s="1333"/>
      <c r="AW86" s="1333"/>
      <c r="AX86" s="1333"/>
      <c r="AY86" s="1333"/>
      <c r="AZ86" s="1333"/>
      <c r="BA86" s="1333"/>
      <c r="BB86" s="1333"/>
      <c r="BC86" s="1333"/>
      <c r="BD86" s="1333"/>
      <c r="BE86" s="1333"/>
      <c r="BF86" s="1333"/>
      <c r="BG86" s="1333"/>
      <c r="BH86" s="1333"/>
      <c r="BI86" s="1333"/>
      <c r="BJ86" s="1333"/>
      <c r="BK86" s="1333"/>
      <c r="BL86" s="1333"/>
      <c r="BM86" s="1333"/>
      <c r="BN86" s="1333"/>
      <c r="BO86" s="1333"/>
      <c r="BP86" s="1333"/>
      <c r="BQ86" s="1333"/>
      <c r="BR86" s="1333"/>
      <c r="BS86" s="1333"/>
      <c r="BT86" s="1333"/>
      <c r="BU86" s="1333"/>
      <c r="BV86" s="1333"/>
      <c r="BW86" s="1333"/>
      <c r="BX86" s="1333"/>
      <c r="BY86" s="1333"/>
      <c r="BZ86" s="1333"/>
      <c r="CA86" s="1333"/>
      <c r="CB86" s="1333"/>
      <c r="CC86" s="1333"/>
      <c r="CD86" s="1333"/>
      <c r="CE86" s="1333"/>
      <c r="CF86" s="1333"/>
      <c r="CG86" s="1333"/>
      <c r="CH86" s="1333"/>
      <c r="CI86" s="1333"/>
      <c r="CJ86" s="1333"/>
      <c r="CK86" s="1333"/>
      <c r="CL86" s="1333"/>
      <c r="CM86" s="1333"/>
      <c r="CN86" s="1333"/>
      <c r="CO86" s="1333"/>
      <c r="CP86" s="1333"/>
      <c r="CQ86" s="1333"/>
      <c r="CR86" s="1333"/>
      <c r="CS86" s="1333"/>
      <c r="CT86" s="1333"/>
      <c r="CU86" s="1333"/>
      <c r="CV86" s="1333"/>
      <c r="CW86" s="1333"/>
      <c r="CX86" s="1333"/>
      <c r="CY86" s="1333"/>
      <c r="CZ86" s="1333"/>
      <c r="DA86" s="1333"/>
      <c r="DB86" s="1333"/>
      <c r="DC86" s="1333"/>
      <c r="DD86" s="1333"/>
      <c r="DE86" s="1333"/>
      <c r="DF86" s="1333"/>
      <c r="DG86" s="1333"/>
      <c r="DH86" s="1333"/>
      <c r="DI86" s="1333"/>
      <c r="DJ86" s="1333"/>
      <c r="DK86" s="1333"/>
      <c r="DL86" s="1333"/>
      <c r="DM86" s="1333"/>
      <c r="DN86" s="1333"/>
      <c r="DO86" s="1333"/>
      <c r="DP86" s="1333"/>
      <c r="DQ86" s="1333"/>
      <c r="DR86" s="1333"/>
      <c r="DS86" s="1333"/>
      <c r="DT86" s="1333"/>
      <c r="DU86" s="1333"/>
      <c r="DV86" s="1333"/>
      <c r="DW86" s="1333"/>
      <c r="DX86" s="1333"/>
      <c r="DY86" s="1333"/>
      <c r="DZ86" s="1333"/>
      <c r="EA86" s="1333"/>
      <c r="EB86" s="1333"/>
      <c r="EC86" s="1333"/>
      <c r="ED86" s="1333"/>
      <c r="EE86" s="1333"/>
      <c r="EF86" s="1333"/>
      <c r="EG86" s="1333"/>
      <c r="EH86" s="1333"/>
      <c r="EI86" s="1333"/>
      <c r="EJ86" s="1333"/>
      <c r="EK86" s="1333"/>
      <c r="EL86" s="1333"/>
      <c r="EM86" s="1333"/>
      <c r="EN86" s="1333"/>
      <c r="EO86" s="1333"/>
      <c r="EP86" s="1333"/>
      <c r="EQ86" s="1333"/>
      <c r="ER86" s="1333"/>
      <c r="ES86" s="1333"/>
      <c r="ET86" s="1333"/>
      <c r="EU86" s="1333"/>
      <c r="EV86" s="1333"/>
      <c r="EW86" s="1333"/>
      <c r="EX86" s="1333"/>
      <c r="EY86" s="1333"/>
      <c r="EZ86" s="1333"/>
      <c r="FA86" s="1333"/>
      <c r="FB86" s="1333"/>
      <c r="FC86" s="1333"/>
      <c r="FD86" s="1333"/>
      <c r="FE86" s="1333"/>
      <c r="FF86" s="1333"/>
      <c r="FG86" s="1333"/>
      <c r="FH86" s="1333"/>
      <c r="FI86" s="1333"/>
      <c r="FJ86" s="1333"/>
      <c r="FK86" s="1333"/>
      <c r="FL86" s="1333"/>
      <c r="FM86" s="1333"/>
      <c r="FN86" s="1333"/>
      <c r="FO86" s="1333"/>
      <c r="FP86" s="1333"/>
      <c r="FQ86" s="1333"/>
      <c r="FR86" s="1333"/>
      <c r="FS86" s="1333"/>
      <c r="FT86" s="1333"/>
      <c r="FU86" s="1333"/>
      <c r="FV86" s="1333"/>
      <c r="FW86" s="1333"/>
      <c r="FX86" s="1333"/>
      <c r="FY86" s="1333"/>
      <c r="FZ86" s="1333"/>
      <c r="GA86" s="1343"/>
      <c r="GB86" s="1401"/>
      <c r="GC86" s="1334"/>
      <c r="GD86" s="1636"/>
      <c r="GE86" s="1344"/>
      <c r="GF86" s="1721"/>
      <c r="GG86" s="1721"/>
      <c r="GH86" s="1334"/>
      <c r="GI86" s="1334"/>
      <c r="GJ86" s="1334"/>
      <c r="GK86" s="1334"/>
      <c r="GL86" s="1334"/>
      <c r="GM86" s="1334"/>
      <c r="GN86" s="1334"/>
      <c r="GO86" s="1334"/>
      <c r="GP86" s="1334"/>
      <c r="GQ86" s="1334"/>
      <c r="GR86" s="1334"/>
      <c r="GS86" s="1334"/>
      <c r="GT86" s="1334"/>
      <c r="GU86" s="1334"/>
      <c r="GV86" s="1334"/>
      <c r="GW86" s="1334"/>
      <c r="GX86" s="1334"/>
      <c r="GY86" s="1334"/>
      <c r="GZ86" s="1334"/>
      <c r="HA86" s="1334"/>
      <c r="HB86" s="1334"/>
      <c r="HC86" s="1334"/>
      <c r="HD86" s="1334"/>
      <c r="HE86" s="1334"/>
      <c r="HF86" s="1334"/>
      <c r="HG86" s="1334"/>
      <c r="HH86" s="1334"/>
      <c r="HI86" s="1334"/>
      <c r="HJ86" s="1334"/>
      <c r="HK86" s="1334"/>
      <c r="HL86" s="1334"/>
      <c r="HM86" s="1334"/>
      <c r="HN86" s="1334"/>
      <c r="HO86" s="1334"/>
      <c r="HP86" s="1334"/>
      <c r="HQ86" s="1334"/>
      <c r="HR86" s="1334"/>
    </row>
    <row r="87" spans="1:226">
      <c r="C87" s="1570"/>
      <c r="D87" s="1570"/>
      <c r="E87" s="1570"/>
      <c r="F87" s="1570"/>
      <c r="G87" s="1570"/>
      <c r="H87" s="1570"/>
      <c r="I87" s="1570"/>
      <c r="J87" s="1570"/>
      <c r="K87" s="1570"/>
      <c r="L87" s="1570"/>
      <c r="M87" s="1570"/>
      <c r="N87" s="1570"/>
      <c r="O87" s="1570"/>
      <c r="P87" s="1632"/>
      <c r="Q87" s="1632"/>
      <c r="R87" s="1632"/>
      <c r="S87" s="1632"/>
      <c r="T87" s="1632"/>
      <c r="U87" s="1632"/>
      <c r="V87" s="1632"/>
      <c r="W87" s="1632"/>
      <c r="X87" s="1632"/>
      <c r="Y87" s="1632"/>
      <c r="Z87" s="1632"/>
      <c r="AA87" s="1632"/>
      <c r="AB87" s="1632"/>
      <c r="AC87" s="1632"/>
      <c r="AD87" s="1632"/>
      <c r="AE87" s="1632"/>
      <c r="AF87" s="1632"/>
      <c r="AG87" s="1632"/>
      <c r="AH87" s="1632"/>
      <c r="AI87" s="1632"/>
      <c r="AJ87" s="1632"/>
      <c r="AK87" s="1632"/>
      <c r="AL87" s="1632"/>
      <c r="AM87" s="1632"/>
      <c r="AN87" s="1632"/>
      <c r="AO87" s="1632"/>
      <c r="AP87" s="1632"/>
      <c r="AQ87" s="1632"/>
      <c r="AR87" s="1632"/>
      <c r="AS87" s="1632"/>
      <c r="AT87" s="1632"/>
      <c r="AU87" s="1632"/>
      <c r="AV87" s="1632"/>
      <c r="AW87" s="1632"/>
      <c r="AX87" s="1632"/>
      <c r="AY87" s="1632"/>
      <c r="AZ87" s="1570"/>
      <c r="BA87" s="1570"/>
      <c r="BB87" s="1570"/>
      <c r="BC87" s="1570"/>
      <c r="BD87" s="1570"/>
      <c r="BE87" s="1570"/>
      <c r="BF87" s="1570"/>
      <c r="BG87" s="1570"/>
      <c r="BH87" s="1570"/>
      <c r="BI87" s="1570"/>
      <c r="BJ87" s="1570"/>
      <c r="BK87" s="1570"/>
      <c r="BL87" s="1570"/>
      <c r="BM87" s="1570"/>
      <c r="BN87" s="1570"/>
      <c r="BO87" s="1570"/>
      <c r="BP87" s="1570"/>
      <c r="BQ87" s="1570"/>
      <c r="BR87" s="1570"/>
      <c r="BS87" s="1570"/>
      <c r="BT87" s="1570"/>
      <c r="BU87" s="1570"/>
      <c r="BV87" s="1570"/>
      <c r="BW87" s="1570"/>
      <c r="BX87" s="1570"/>
      <c r="BY87" s="1570"/>
      <c r="BZ87" s="1570"/>
      <c r="CA87" s="1570"/>
      <c r="CB87" s="1570"/>
      <c r="CC87" s="1570"/>
      <c r="CD87" s="1570"/>
      <c r="CE87" s="1570"/>
      <c r="CF87" s="1570"/>
      <c r="CG87" s="1570"/>
      <c r="CH87" s="1570"/>
      <c r="CI87" s="1570"/>
      <c r="CJ87" s="1570"/>
      <c r="CK87" s="1570"/>
      <c r="CL87" s="1570"/>
      <c r="CM87" s="1570"/>
      <c r="CN87" s="1570"/>
      <c r="CO87" s="1570"/>
      <c r="CP87" s="1570"/>
      <c r="CQ87" s="1570"/>
      <c r="CR87" s="1570"/>
      <c r="CS87" s="1570"/>
      <c r="CT87" s="1570"/>
      <c r="CU87" s="1570"/>
      <c r="CV87" s="1570"/>
      <c r="CW87" s="1570"/>
      <c r="CX87" s="1570"/>
      <c r="CY87" s="1570"/>
      <c r="CZ87" s="1570"/>
      <c r="DA87" s="1570"/>
      <c r="DB87" s="1570"/>
      <c r="DC87" s="1570"/>
      <c r="DD87" s="1570"/>
      <c r="DE87" s="1570"/>
      <c r="DF87" s="1570"/>
      <c r="DG87" s="1570"/>
      <c r="DI87" s="1570"/>
      <c r="DJ87" s="1570"/>
      <c r="DK87" s="1570"/>
      <c r="DL87" s="1570"/>
      <c r="DM87" s="1570"/>
      <c r="DN87" s="1570"/>
      <c r="DO87" s="1570"/>
      <c r="DP87" s="1570"/>
      <c r="DQ87" s="1570"/>
      <c r="DR87" s="1570"/>
      <c r="DS87" s="1570"/>
      <c r="DT87" s="1570"/>
      <c r="DU87" s="1570"/>
      <c r="DV87" s="1570"/>
      <c r="DW87" s="1570"/>
      <c r="DX87" s="1570"/>
      <c r="DY87" s="1570"/>
      <c r="DZ87" s="1570"/>
      <c r="EA87" s="1570"/>
      <c r="EB87" s="1570"/>
      <c r="ES87" s="1570"/>
      <c r="ET87" s="1570"/>
      <c r="EU87" s="1632"/>
      <c r="EV87" s="1632"/>
      <c r="EW87" s="1632">
        <f>SUM(EW52:EW83)</f>
        <v>487378</v>
      </c>
      <c r="EX87" s="1632">
        <f t="shared" ref="EX87:FA87" si="5">SUM(EX52:EX83)</f>
        <v>533458</v>
      </c>
      <c r="EY87" s="1632">
        <f t="shared" si="5"/>
        <v>628930</v>
      </c>
      <c r="EZ87" s="1632">
        <f t="shared" si="5"/>
        <v>703015</v>
      </c>
      <c r="FA87" s="1632">
        <f t="shared" si="5"/>
        <v>706848.125</v>
      </c>
      <c r="FC87" s="1571"/>
      <c r="FD87" s="1571"/>
      <c r="FE87" s="1571"/>
      <c r="FF87" s="1571"/>
      <c r="FG87" s="1571"/>
      <c r="FH87" s="1571"/>
      <c r="FI87" s="1571"/>
      <c r="FJ87" s="1641">
        <v>512683</v>
      </c>
      <c r="FK87" s="1641">
        <v>499163</v>
      </c>
      <c r="FL87" s="1641">
        <v>407851.22222222225</v>
      </c>
      <c r="FM87" s="1571"/>
      <c r="FN87" s="1573"/>
      <c r="FO87" s="1573"/>
      <c r="FP87" s="1573"/>
      <c r="FQ87" s="1573"/>
      <c r="FR87" s="1573"/>
      <c r="FS87" s="1573"/>
      <c r="FT87" s="1573"/>
      <c r="FU87" s="1573">
        <v>51799</v>
      </c>
      <c r="FV87" s="1573">
        <v>47823</v>
      </c>
      <c r="FW87" s="1573"/>
      <c r="FX87" s="1595"/>
      <c r="GE87" s="1512">
        <v>-7.6758238576034188</v>
      </c>
      <c r="GF87" s="1722"/>
      <c r="GG87" s="1722"/>
    </row>
    <row r="88" spans="1:226" ht="19.5" thickBot="1">
      <c r="C88" s="1570"/>
      <c r="D88" s="1570"/>
      <c r="E88" s="1570"/>
      <c r="F88" s="1570"/>
      <c r="G88" s="1570"/>
      <c r="H88" s="1570"/>
      <c r="I88" s="1570"/>
      <c r="J88" s="1570"/>
      <c r="K88" s="1570"/>
      <c r="L88" s="1570"/>
      <c r="M88" s="1570"/>
      <c r="N88" s="1570"/>
      <c r="O88" s="1570"/>
      <c r="P88" s="1570"/>
      <c r="Q88" s="1570"/>
      <c r="R88" s="1570"/>
      <c r="S88" s="1570"/>
      <c r="T88" s="1570"/>
      <c r="U88" s="1570"/>
      <c r="V88" s="1570"/>
      <c r="W88" s="1570"/>
      <c r="X88" s="1570"/>
      <c r="Y88" s="1570"/>
      <c r="Z88" s="1570"/>
      <c r="AA88" s="1570"/>
      <c r="AB88" s="1570"/>
      <c r="AC88" s="1570"/>
      <c r="AD88" s="1570"/>
      <c r="AE88" s="1570"/>
      <c r="AF88" s="1570"/>
      <c r="AG88" s="1570"/>
      <c r="AH88" s="1570"/>
      <c r="AI88" s="1570"/>
      <c r="AJ88" s="1570"/>
      <c r="AK88" s="1570"/>
      <c r="AL88" s="1570"/>
      <c r="AM88" s="1570"/>
      <c r="AN88" s="1570"/>
      <c r="AO88" s="1570"/>
      <c r="AP88" s="1570"/>
      <c r="AQ88" s="1570"/>
      <c r="AR88" s="1570"/>
      <c r="AS88" s="1570"/>
      <c r="AT88" s="1570"/>
      <c r="AU88" s="1570"/>
      <c r="AV88" s="1570"/>
      <c r="AW88" s="1570"/>
      <c r="AX88" s="1570"/>
      <c r="AY88" s="1570"/>
      <c r="AZ88" s="1570"/>
      <c r="BA88" s="1570"/>
      <c r="BB88" s="1570"/>
      <c r="BC88" s="1570"/>
      <c r="BD88" s="1570"/>
      <c r="BE88" s="1570"/>
      <c r="BF88" s="1570"/>
      <c r="BG88" s="1570"/>
      <c r="BH88" s="1570"/>
      <c r="BI88" s="1570"/>
      <c r="BJ88" s="1570"/>
      <c r="BK88" s="1570"/>
      <c r="BL88" s="1570"/>
      <c r="BM88" s="1570"/>
      <c r="BN88" s="1570"/>
      <c r="BO88" s="1570"/>
      <c r="BP88" s="1570"/>
      <c r="BQ88" s="1570"/>
      <c r="BR88" s="1570"/>
      <c r="BS88" s="1570"/>
      <c r="BT88" s="1570"/>
      <c r="BU88" s="1570"/>
      <c r="BV88" s="1570"/>
      <c r="BW88" s="1570"/>
      <c r="BX88" s="1570"/>
      <c r="BY88" s="1570"/>
      <c r="BZ88" s="1570"/>
      <c r="CA88" s="1570"/>
      <c r="CB88" s="1570"/>
      <c r="CC88" s="1570"/>
      <c r="CD88" s="1570"/>
      <c r="CE88" s="1469"/>
      <c r="CF88" s="1469"/>
      <c r="CG88" s="1469"/>
      <c r="CH88" s="1469"/>
      <c r="CI88" s="1570"/>
      <c r="CJ88" s="1570"/>
      <c r="CK88" s="1570"/>
      <c r="CL88" s="1570"/>
      <c r="CM88" s="1570"/>
      <c r="CN88" s="1570"/>
      <c r="CO88" s="1570"/>
      <c r="CP88" s="1570"/>
      <c r="CQ88" s="1570"/>
      <c r="CR88" s="1570"/>
      <c r="CS88" s="1570"/>
      <c r="CT88" s="1570"/>
      <c r="CU88" s="1570"/>
      <c r="CV88" s="1570"/>
      <c r="CW88" s="1570"/>
      <c r="CX88" s="1570"/>
      <c r="CY88" s="1570"/>
      <c r="CZ88" s="1570"/>
      <c r="DA88" s="1570"/>
      <c r="DB88" s="1570"/>
      <c r="DC88" s="1570"/>
      <c r="DD88" s="1570"/>
      <c r="DE88" s="1570"/>
      <c r="DF88" s="1570"/>
      <c r="DG88" s="1570"/>
      <c r="DH88" s="1570"/>
      <c r="DI88" s="1570"/>
      <c r="DJ88" s="1570"/>
      <c r="DK88" s="1570"/>
      <c r="DL88" s="1570"/>
      <c r="DM88" s="1570"/>
      <c r="DN88" s="1570"/>
      <c r="DO88" s="1570"/>
      <c r="DP88" s="1570"/>
      <c r="DQ88" s="1570"/>
      <c r="DR88" s="1570"/>
      <c r="DS88" s="1570"/>
      <c r="DT88" s="1570"/>
      <c r="DU88" s="1570"/>
      <c r="DV88" s="1570"/>
      <c r="DW88" s="1570"/>
      <c r="DX88" s="1570"/>
      <c r="DY88" s="1570"/>
      <c r="DZ88" s="1570"/>
      <c r="EA88" s="1570"/>
      <c r="EB88" s="1570"/>
      <c r="EC88" s="1570"/>
      <c r="ED88" s="1570"/>
      <c r="EE88" s="1570"/>
      <c r="EF88" s="1570"/>
      <c r="EG88" s="1570"/>
      <c r="EH88" s="1570"/>
      <c r="EI88" s="1570"/>
      <c r="EJ88" s="1570"/>
      <c r="EK88" s="1570"/>
      <c r="EL88" s="1570"/>
      <c r="EM88" s="1570"/>
      <c r="EN88" s="1570"/>
      <c r="EO88" s="1570"/>
      <c r="EP88" s="1570"/>
      <c r="EQ88" s="1570"/>
      <c r="ER88" s="1570"/>
      <c r="ES88" s="1570"/>
      <c r="ET88" s="1570"/>
      <c r="EU88" s="1570"/>
      <c r="EV88" s="1570"/>
      <c r="EW88" s="1570"/>
      <c r="EX88" s="1570"/>
      <c r="EY88" s="1570"/>
      <c r="EZ88" s="1570"/>
      <c r="FA88" s="1570"/>
      <c r="FB88" s="1570"/>
      <c r="FC88" s="1570"/>
      <c r="FD88" s="1570"/>
      <c r="FE88" s="1570"/>
      <c r="FF88" s="1570"/>
      <c r="FG88" s="1570"/>
      <c r="FH88" s="1570"/>
      <c r="FI88" s="1570"/>
      <c r="FJ88" s="1570"/>
      <c r="FK88" s="1643">
        <v>0.97362892859720329</v>
      </c>
      <c r="FL88" s="1570"/>
      <c r="FM88" s="1570"/>
      <c r="FN88" s="1570"/>
      <c r="FO88" s="1570"/>
      <c r="FP88" s="1570"/>
      <c r="FQ88" s="1570"/>
      <c r="FR88" s="1570"/>
      <c r="FS88" s="1570"/>
      <c r="FT88" s="1570"/>
      <c r="FU88" s="1570"/>
      <c r="FV88" s="1570"/>
      <c r="FW88" s="1570"/>
      <c r="FX88" s="1595"/>
      <c r="GF88" s="2067"/>
      <c r="GG88" s="2067"/>
    </row>
    <row r="89" spans="1:226" s="1864" customFormat="1" ht="38.25" thickBot="1">
      <c r="A89" s="1849"/>
      <c r="B89" s="2072"/>
      <c r="C89" s="2071" t="s">
        <v>1180</v>
      </c>
      <c r="D89" s="1865">
        <f t="shared" ref="D89:BO89" si="6">D52+D53+D54+D55+D57+D58+D59+D60+D62+D63+D64+D69+D71+D77+D80</f>
        <v>23345</v>
      </c>
      <c r="E89" s="1866">
        <f t="shared" si="6"/>
        <v>23693</v>
      </c>
      <c r="F89" s="1866">
        <f t="shared" si="6"/>
        <v>26501</v>
      </c>
      <c r="G89" s="1866">
        <f t="shared" si="6"/>
        <v>21638</v>
      </c>
      <c r="H89" s="1866">
        <f t="shared" si="6"/>
        <v>23596</v>
      </c>
      <c r="I89" s="1866">
        <f t="shared" si="6"/>
        <v>35158</v>
      </c>
      <c r="J89" s="1866">
        <f t="shared" si="6"/>
        <v>40536</v>
      </c>
      <c r="K89" s="1866">
        <f t="shared" si="6"/>
        <v>33485</v>
      </c>
      <c r="L89" s="1866">
        <f t="shared" si="6"/>
        <v>23920</v>
      </c>
      <c r="M89" s="1866">
        <f t="shared" si="6"/>
        <v>25127</v>
      </c>
      <c r="N89" s="1866">
        <f t="shared" si="6"/>
        <v>27856</v>
      </c>
      <c r="O89" s="1867">
        <f t="shared" si="6"/>
        <v>29855</v>
      </c>
      <c r="P89" s="1868">
        <f t="shared" si="6"/>
        <v>27720</v>
      </c>
      <c r="Q89" s="1869">
        <f t="shared" si="6"/>
        <v>36231</v>
      </c>
      <c r="R89" s="1869">
        <f t="shared" si="6"/>
        <v>28928</v>
      </c>
      <c r="S89" s="1869">
        <f t="shared" si="6"/>
        <v>23774</v>
      </c>
      <c r="T89" s="1869">
        <f t="shared" si="6"/>
        <v>28086</v>
      </c>
      <c r="U89" s="1869">
        <f t="shared" si="6"/>
        <v>37135</v>
      </c>
      <c r="V89" s="1869">
        <f t="shared" si="6"/>
        <v>38363</v>
      </c>
      <c r="W89" s="1869">
        <f t="shared" si="6"/>
        <v>32456</v>
      </c>
      <c r="X89" s="1869">
        <f t="shared" si="6"/>
        <v>24701</v>
      </c>
      <c r="Y89" s="1869">
        <f t="shared" si="6"/>
        <v>26475</v>
      </c>
      <c r="Z89" s="1869">
        <f t="shared" si="6"/>
        <v>27765</v>
      </c>
      <c r="AA89" s="1870">
        <f t="shared" si="6"/>
        <v>27838</v>
      </c>
      <c r="AB89" s="1871">
        <f t="shared" si="6"/>
        <v>26937</v>
      </c>
      <c r="AC89" s="1872">
        <f t="shared" si="6"/>
        <v>24530</v>
      </c>
      <c r="AD89" s="1872">
        <f t="shared" si="6"/>
        <v>25684</v>
      </c>
      <c r="AE89" s="1872">
        <f t="shared" si="6"/>
        <v>23663</v>
      </c>
      <c r="AF89" s="1872">
        <f t="shared" si="6"/>
        <v>30405.5</v>
      </c>
      <c r="AG89" s="1872">
        <f t="shared" si="6"/>
        <v>37148</v>
      </c>
      <c r="AH89" s="1872">
        <f t="shared" si="6"/>
        <v>36585</v>
      </c>
      <c r="AI89" s="1872">
        <f t="shared" si="6"/>
        <v>32015</v>
      </c>
      <c r="AJ89" s="1872">
        <f t="shared" si="6"/>
        <v>23585</v>
      </c>
      <c r="AK89" s="1872">
        <f t="shared" si="6"/>
        <v>24815</v>
      </c>
      <c r="AL89" s="1872">
        <f t="shared" si="6"/>
        <v>27160</v>
      </c>
      <c r="AM89" s="1872">
        <f t="shared" si="6"/>
        <v>32580</v>
      </c>
      <c r="AN89" s="1873">
        <f t="shared" si="6"/>
        <v>28278</v>
      </c>
      <c r="AO89" s="1873">
        <f t="shared" si="6"/>
        <v>28889</v>
      </c>
      <c r="AP89" s="1873">
        <f t="shared" si="6"/>
        <v>28243</v>
      </c>
      <c r="AQ89" s="1873">
        <f t="shared" si="6"/>
        <v>23191</v>
      </c>
      <c r="AR89" s="1873">
        <f t="shared" si="6"/>
        <v>28638</v>
      </c>
      <c r="AS89" s="1873">
        <f t="shared" si="6"/>
        <v>37210</v>
      </c>
      <c r="AT89" s="1873">
        <f t="shared" si="6"/>
        <v>37290</v>
      </c>
      <c r="AU89" s="1873">
        <f t="shared" si="6"/>
        <v>31411</v>
      </c>
      <c r="AV89" s="1873">
        <f t="shared" si="6"/>
        <v>24130</v>
      </c>
      <c r="AW89" s="1873">
        <f t="shared" si="6"/>
        <v>26797</v>
      </c>
      <c r="AX89" s="1873">
        <f t="shared" si="6"/>
        <v>27338</v>
      </c>
      <c r="AY89" s="1874">
        <f t="shared" si="6"/>
        <v>31630</v>
      </c>
      <c r="AZ89" s="1875">
        <f t="shared" si="6"/>
        <v>28613</v>
      </c>
      <c r="BA89" s="1876">
        <f t="shared" si="6"/>
        <v>27380</v>
      </c>
      <c r="BB89" s="1876">
        <f t="shared" si="6"/>
        <v>29724</v>
      </c>
      <c r="BC89" s="1876">
        <f t="shared" si="6"/>
        <v>26757</v>
      </c>
      <c r="BD89" s="1876">
        <f t="shared" si="6"/>
        <v>29099</v>
      </c>
      <c r="BE89" s="1876">
        <f t="shared" si="6"/>
        <v>39107</v>
      </c>
      <c r="BF89" s="1876">
        <f t="shared" si="6"/>
        <v>39379</v>
      </c>
      <c r="BG89" s="1876">
        <f t="shared" si="6"/>
        <v>31982</v>
      </c>
      <c r="BH89" s="1876">
        <f t="shared" si="6"/>
        <v>24563</v>
      </c>
      <c r="BI89" s="1876">
        <f t="shared" si="6"/>
        <v>26975</v>
      </c>
      <c r="BJ89" s="1876">
        <f t="shared" si="6"/>
        <v>29613</v>
      </c>
      <c r="BK89" s="1877">
        <f t="shared" si="6"/>
        <v>33497</v>
      </c>
      <c r="BL89" s="1878">
        <f t="shared" si="6"/>
        <v>29388</v>
      </c>
      <c r="BM89" s="1879">
        <f t="shared" si="6"/>
        <v>27186</v>
      </c>
      <c r="BN89" s="1879">
        <f t="shared" si="6"/>
        <v>31820</v>
      </c>
      <c r="BO89" s="1879">
        <f t="shared" si="6"/>
        <v>27550</v>
      </c>
      <c r="BP89" s="1879">
        <f t="shared" ref="BP89:EC89" si="7">BP52+BP53+BP54+BP55+BP57+BP58+BP59+BP60+BP62+BP63+BP64+BP69+BP71+BP77+BP80</f>
        <v>31538</v>
      </c>
      <c r="BQ89" s="1879">
        <f t="shared" si="7"/>
        <v>43207</v>
      </c>
      <c r="BR89" s="1879">
        <f t="shared" si="7"/>
        <v>42620</v>
      </c>
      <c r="BS89" s="1879">
        <f t="shared" si="7"/>
        <v>34368</v>
      </c>
      <c r="BT89" s="1880">
        <f t="shared" si="7"/>
        <v>28365</v>
      </c>
      <c r="BU89" s="1880">
        <f t="shared" si="7"/>
        <v>32309</v>
      </c>
      <c r="BV89" s="1880">
        <f t="shared" si="7"/>
        <v>31994</v>
      </c>
      <c r="BW89" s="1881">
        <f t="shared" si="7"/>
        <v>40224</v>
      </c>
      <c r="BX89" s="1882">
        <f t="shared" si="7"/>
        <v>33961</v>
      </c>
      <c r="BY89" s="1883">
        <f t="shared" si="7"/>
        <v>31049</v>
      </c>
      <c r="BZ89" s="1883">
        <f t="shared" si="7"/>
        <v>34985</v>
      </c>
      <c r="CA89" s="1883">
        <f t="shared" si="7"/>
        <v>28111</v>
      </c>
      <c r="CB89" s="1883">
        <f t="shared" si="7"/>
        <v>33952</v>
      </c>
      <c r="CC89" s="1883">
        <f t="shared" si="7"/>
        <v>45392</v>
      </c>
      <c r="CD89" s="1883">
        <f t="shared" si="7"/>
        <v>44520</v>
      </c>
      <c r="CE89" s="1883">
        <f t="shared" si="7"/>
        <v>35164</v>
      </c>
      <c r="CF89" s="1883">
        <f t="shared" si="7"/>
        <v>31277</v>
      </c>
      <c r="CG89" s="1883">
        <f t="shared" si="7"/>
        <v>31101</v>
      </c>
      <c r="CH89" s="1883">
        <f t="shared" si="7"/>
        <v>33010</v>
      </c>
      <c r="CI89" s="1884">
        <f t="shared" si="7"/>
        <v>43618</v>
      </c>
      <c r="CJ89" s="1885">
        <f t="shared" si="7"/>
        <v>38121</v>
      </c>
      <c r="CK89" s="1886">
        <f t="shared" si="7"/>
        <v>38144</v>
      </c>
      <c r="CL89" s="1886">
        <f t="shared" si="7"/>
        <v>36414</v>
      </c>
      <c r="CM89" s="1886">
        <f t="shared" si="7"/>
        <v>33461</v>
      </c>
      <c r="CN89" s="1886">
        <f t="shared" si="7"/>
        <v>36144</v>
      </c>
      <c r="CO89" s="1886">
        <f t="shared" si="7"/>
        <v>42270</v>
      </c>
      <c r="CP89" s="1886">
        <f t="shared" si="7"/>
        <v>49437</v>
      </c>
      <c r="CQ89" s="1886">
        <f t="shared" si="7"/>
        <v>36874</v>
      </c>
      <c r="CR89" s="1886">
        <f t="shared" si="7"/>
        <v>32287</v>
      </c>
      <c r="CS89" s="1886">
        <f t="shared" si="7"/>
        <v>35323</v>
      </c>
      <c r="CT89" s="1886">
        <f t="shared" si="7"/>
        <v>36644</v>
      </c>
      <c r="CU89" s="1887">
        <f t="shared" si="7"/>
        <v>50599</v>
      </c>
      <c r="CV89" s="1888">
        <f t="shared" si="7"/>
        <v>41267</v>
      </c>
      <c r="CW89" s="1889">
        <f t="shared" si="7"/>
        <v>37565</v>
      </c>
      <c r="CX89" s="1890">
        <f t="shared" si="7"/>
        <v>40548</v>
      </c>
      <c r="CY89" s="1890">
        <f t="shared" si="7"/>
        <v>32862</v>
      </c>
      <c r="CZ89" s="1890">
        <f t="shared" si="7"/>
        <v>36944</v>
      </c>
      <c r="DA89" s="1890">
        <f t="shared" si="7"/>
        <v>48653</v>
      </c>
      <c r="DB89" s="1890">
        <f t="shared" si="7"/>
        <v>52560</v>
      </c>
      <c r="DC89" s="1890">
        <f t="shared" si="7"/>
        <v>36941</v>
      </c>
      <c r="DD89" s="1891">
        <f t="shared" si="7"/>
        <v>31199</v>
      </c>
      <c r="DE89" s="1891">
        <f t="shared" si="7"/>
        <v>35178</v>
      </c>
      <c r="DF89" s="2393"/>
      <c r="DG89" s="2393"/>
      <c r="DH89" s="1892">
        <f t="shared" si="7"/>
        <v>0</v>
      </c>
      <c r="DI89" s="1893">
        <f t="shared" si="7"/>
        <v>73539</v>
      </c>
      <c r="DJ89" s="1894">
        <f t="shared" si="7"/>
        <v>80392</v>
      </c>
      <c r="DK89" s="1894">
        <f t="shared" si="7"/>
        <v>97941</v>
      </c>
      <c r="DL89" s="1895">
        <f t="shared" si="7"/>
        <v>82838</v>
      </c>
      <c r="DM89" s="1896">
        <f t="shared" si="7"/>
        <v>92879</v>
      </c>
      <c r="DN89" s="1897">
        <f t="shared" si="7"/>
        <v>88995</v>
      </c>
      <c r="DO89" s="1897">
        <f t="shared" si="7"/>
        <v>95520</v>
      </c>
      <c r="DP89" s="1898">
        <f t="shared" si="7"/>
        <v>82078</v>
      </c>
      <c r="DQ89" s="1899">
        <f t="shared" si="7"/>
        <v>77151</v>
      </c>
      <c r="DR89" s="1900">
        <f t="shared" si="7"/>
        <v>91216.5</v>
      </c>
      <c r="DS89" s="1900">
        <f t="shared" si="7"/>
        <v>92185</v>
      </c>
      <c r="DT89" s="1900">
        <f t="shared" si="7"/>
        <v>84555</v>
      </c>
      <c r="DU89" s="1901">
        <f t="shared" si="7"/>
        <v>85410</v>
      </c>
      <c r="DV89" s="1902">
        <f t="shared" si="7"/>
        <v>89039</v>
      </c>
      <c r="DW89" s="1902">
        <f t="shared" si="7"/>
        <v>92831</v>
      </c>
      <c r="DX89" s="1903">
        <f t="shared" si="7"/>
        <v>85765</v>
      </c>
      <c r="DY89" s="1904">
        <f t="shared" si="7"/>
        <v>85717</v>
      </c>
      <c r="DZ89" s="1905">
        <f t="shared" si="7"/>
        <v>94963</v>
      </c>
      <c r="EA89" s="1905">
        <f t="shared" si="7"/>
        <v>95924</v>
      </c>
      <c r="EB89" s="1906">
        <f t="shared" si="7"/>
        <v>90085</v>
      </c>
      <c r="EC89" s="1907">
        <f t="shared" si="7"/>
        <v>88394</v>
      </c>
      <c r="ED89" s="1907">
        <f t="shared" ref="ED89:EU89" si="8">ED52+ED53+ED54+ED55+ED57+ED58+ED59+ED60+ED62+ED63+ED64+ED69+ED71+ED77+ED80</f>
        <v>102295</v>
      </c>
      <c r="EE89" s="1907">
        <f t="shared" si="8"/>
        <v>105353</v>
      </c>
      <c r="EF89" s="1907">
        <f t="shared" si="8"/>
        <v>104527</v>
      </c>
      <c r="EG89" s="1908">
        <f t="shared" si="8"/>
        <v>99995</v>
      </c>
      <c r="EH89" s="1908">
        <f t="shared" si="8"/>
        <v>107455</v>
      </c>
      <c r="EI89" s="1908">
        <f t="shared" si="8"/>
        <v>110961</v>
      </c>
      <c r="EJ89" s="1908">
        <f t="shared" si="8"/>
        <v>107729</v>
      </c>
      <c r="EK89" s="1909">
        <f t="shared" si="8"/>
        <v>112679</v>
      </c>
      <c r="EL89" s="1909">
        <f t="shared" si="8"/>
        <v>111875</v>
      </c>
      <c r="EM89" s="1909">
        <f t="shared" si="8"/>
        <v>121634</v>
      </c>
      <c r="EN89" s="1909">
        <f t="shared" si="8"/>
        <v>122566</v>
      </c>
      <c r="EO89" s="1910">
        <f t="shared" si="8"/>
        <v>119380</v>
      </c>
      <c r="EP89" s="1910">
        <f t="shared" si="8"/>
        <v>104984</v>
      </c>
      <c r="EQ89" s="1910">
        <f t="shared" si="8"/>
        <v>124679</v>
      </c>
      <c r="ER89" s="1892">
        <f t="shared" si="8"/>
        <v>0</v>
      </c>
      <c r="ES89" s="1911">
        <f t="shared" si="8"/>
        <v>334710</v>
      </c>
      <c r="ET89" s="1912">
        <f t="shared" si="8"/>
        <v>359472</v>
      </c>
      <c r="EU89" s="1912">
        <f t="shared" si="8"/>
        <v>345107.5</v>
      </c>
      <c r="EV89" s="1912">
        <f>EV52+EV53+EV54+EV55+EV57+EV58+EV59+EV60+EV65+EV62+EV63+EV64+EV69+EV71+EV80</f>
        <v>360115</v>
      </c>
      <c r="EW89" s="1912">
        <f t="shared" ref="EW89:FA89" si="9">EW52+EW53+EW54+EW55+EW57+EW58+EW59+EW60+EW65+EW62+EW63+EW64+EW69+EW71+EW80</f>
        <v>374584</v>
      </c>
      <c r="EX89" s="1912">
        <f t="shared" si="9"/>
        <v>409534</v>
      </c>
      <c r="EY89" s="1912">
        <f t="shared" si="9"/>
        <v>434323</v>
      </c>
      <c r="EZ89" s="1912">
        <f t="shared" si="9"/>
        <v>476471</v>
      </c>
      <c r="FA89" s="1912">
        <f t="shared" si="9"/>
        <v>483251.125</v>
      </c>
      <c r="FB89" s="1851"/>
      <c r="FC89" s="1852"/>
      <c r="FD89" s="1852"/>
      <c r="FE89" s="1852"/>
      <c r="FF89" s="1852"/>
      <c r="FG89" s="1852"/>
      <c r="FH89" s="1852"/>
      <c r="FI89" s="1852"/>
      <c r="FJ89" s="1852"/>
      <c r="FK89" s="1852"/>
      <c r="FL89" s="1853"/>
      <c r="FM89" s="1854"/>
      <c r="FN89" s="1855"/>
      <c r="FO89" s="1855"/>
      <c r="FP89" s="1855"/>
      <c r="FQ89" s="1855"/>
      <c r="FR89" s="1855"/>
      <c r="FS89" s="1855"/>
      <c r="FT89" s="1855"/>
      <c r="FU89" s="1855"/>
      <c r="FV89" s="1855"/>
      <c r="FW89" s="1856"/>
      <c r="FX89" s="1857"/>
      <c r="FY89" s="1850"/>
      <c r="FZ89" s="1849"/>
      <c r="GA89" s="1858"/>
      <c r="GB89" s="1859"/>
      <c r="GC89" s="1850"/>
      <c r="GD89" s="1860"/>
      <c r="GE89" s="1861"/>
      <c r="GF89" s="1862"/>
      <c r="GG89" s="1863"/>
      <c r="GH89" s="1850"/>
      <c r="GI89" s="1850"/>
      <c r="GJ89" s="1850"/>
      <c r="GK89" s="1850"/>
      <c r="GL89" s="1850"/>
      <c r="GM89" s="1850"/>
      <c r="GN89" s="1850"/>
      <c r="GO89" s="1850"/>
      <c r="GP89" s="1850"/>
      <c r="GQ89" s="1850"/>
      <c r="GR89" s="1850"/>
      <c r="GS89" s="1850"/>
      <c r="GT89" s="1850"/>
      <c r="GU89" s="1850"/>
      <c r="GV89" s="1850"/>
      <c r="GW89" s="1850"/>
      <c r="GX89" s="1850"/>
      <c r="GY89" s="1850"/>
      <c r="GZ89" s="1850"/>
      <c r="HA89" s="1850"/>
      <c r="HB89" s="1850"/>
      <c r="HC89" s="1850"/>
      <c r="HD89" s="1850"/>
      <c r="HE89" s="1850"/>
      <c r="HF89" s="1850"/>
      <c r="HG89" s="1850"/>
      <c r="HH89" s="1850"/>
      <c r="HI89" s="1850"/>
      <c r="HJ89" s="1850"/>
      <c r="HK89" s="1850"/>
      <c r="HL89" s="1850"/>
      <c r="HM89" s="1850"/>
      <c r="HN89" s="1850"/>
      <c r="HO89" s="1850"/>
      <c r="HP89" s="1850"/>
      <c r="HQ89" s="1850"/>
      <c r="HR89" s="1850"/>
    </row>
    <row r="90" spans="1:226" s="1848" customFormat="1" ht="19.5" thickBot="1">
      <c r="A90" s="1839"/>
      <c r="B90" s="1840"/>
      <c r="C90" s="1913" t="s">
        <v>1181</v>
      </c>
      <c r="D90" s="1914"/>
      <c r="E90" s="1915"/>
      <c r="F90" s="1915"/>
      <c r="G90" s="1916"/>
      <c r="H90" s="1915"/>
      <c r="I90" s="1915"/>
      <c r="J90" s="1915"/>
      <c r="K90" s="1915"/>
      <c r="L90" s="1915"/>
      <c r="M90" s="1916"/>
      <c r="N90" s="1915"/>
      <c r="O90" s="1915"/>
      <c r="P90" s="1915"/>
      <c r="Q90" s="1915"/>
      <c r="R90" s="1915"/>
      <c r="S90" s="1916"/>
      <c r="T90" s="1915"/>
      <c r="U90" s="1915"/>
      <c r="V90" s="1915"/>
      <c r="W90" s="1915"/>
      <c r="X90" s="1915"/>
      <c r="Y90" s="1915"/>
      <c r="Z90" s="1915"/>
      <c r="AA90" s="1915"/>
      <c r="AB90" s="1915">
        <v>0</v>
      </c>
      <c r="AC90" s="1915">
        <v>0</v>
      </c>
      <c r="AD90" s="1915">
        <v>0</v>
      </c>
      <c r="AE90" s="1915">
        <v>0</v>
      </c>
      <c r="AF90" s="1915">
        <v>0</v>
      </c>
      <c r="AG90" s="1915">
        <v>0</v>
      </c>
      <c r="AH90" s="1915">
        <v>0</v>
      </c>
      <c r="AI90" s="1915">
        <v>0</v>
      </c>
      <c r="AJ90" s="1915">
        <v>0</v>
      </c>
      <c r="AK90" s="1915">
        <v>0</v>
      </c>
      <c r="AL90" s="1915">
        <v>0</v>
      </c>
      <c r="AM90" s="1915">
        <v>0</v>
      </c>
      <c r="AN90" s="1915"/>
      <c r="AO90" s="1915"/>
      <c r="AP90" s="1915"/>
      <c r="AQ90" s="1915"/>
      <c r="AR90" s="1915"/>
      <c r="AS90" s="1915"/>
      <c r="AT90" s="1915"/>
      <c r="AU90" s="1915"/>
      <c r="AV90" s="1915"/>
      <c r="AW90" s="1915"/>
      <c r="AX90" s="1915">
        <v>0</v>
      </c>
      <c r="AY90" s="1915">
        <v>0</v>
      </c>
      <c r="AZ90" s="1915">
        <v>0</v>
      </c>
      <c r="BA90" s="1915">
        <v>0</v>
      </c>
      <c r="BB90" s="1915">
        <v>0</v>
      </c>
      <c r="BC90" s="1915"/>
      <c r="BD90" s="1915">
        <v>0</v>
      </c>
      <c r="BE90" s="1915">
        <v>0</v>
      </c>
      <c r="BF90" s="1915"/>
      <c r="BG90" s="1915">
        <v>0</v>
      </c>
      <c r="BH90" s="1915"/>
      <c r="BI90" s="1915">
        <v>0</v>
      </c>
      <c r="BJ90" s="1915">
        <v>0</v>
      </c>
      <c r="BK90" s="1915">
        <v>0</v>
      </c>
      <c r="BL90" s="1915">
        <v>0</v>
      </c>
      <c r="BM90" s="1915"/>
      <c r="BN90" s="1915"/>
      <c r="BO90" s="1915"/>
      <c r="BP90" s="1915"/>
      <c r="BQ90" s="1915"/>
      <c r="BR90" s="1915"/>
      <c r="BS90" s="1915"/>
      <c r="BT90" s="1915">
        <v>0</v>
      </c>
      <c r="BU90" s="1915"/>
      <c r="BV90" s="1915"/>
      <c r="BW90" s="1915"/>
      <c r="BX90" s="1915"/>
      <c r="BY90" s="1915"/>
      <c r="BZ90" s="1915"/>
      <c r="CA90" s="1915"/>
      <c r="CB90" s="1915"/>
      <c r="CC90" s="1915">
        <v>5607</v>
      </c>
      <c r="CD90" s="1915"/>
      <c r="CE90" s="1915"/>
      <c r="CF90" s="1915"/>
      <c r="CG90" s="1915"/>
      <c r="CH90" s="1915"/>
      <c r="CI90" s="1915"/>
      <c r="CJ90" s="1915"/>
      <c r="CK90" s="1915"/>
      <c r="CL90" s="1915"/>
      <c r="CM90" s="1915"/>
      <c r="CN90" s="1915"/>
      <c r="CO90" s="1915"/>
      <c r="CP90" s="1915"/>
      <c r="CQ90" s="1915"/>
      <c r="CR90" s="1915"/>
      <c r="CS90" s="1915"/>
      <c r="CT90" s="1915"/>
      <c r="CU90" s="1915"/>
      <c r="CV90" s="1915"/>
      <c r="CW90" s="1915"/>
      <c r="CX90" s="1915"/>
      <c r="CY90" s="1915"/>
      <c r="CZ90" s="1915"/>
      <c r="DA90" s="1915"/>
      <c r="DB90" s="1915"/>
      <c r="DC90" s="1915"/>
      <c r="DD90" s="1915"/>
      <c r="DE90" s="1915"/>
      <c r="DF90" s="1915"/>
      <c r="DG90" s="1915"/>
      <c r="DH90" s="1915">
        <v>0</v>
      </c>
      <c r="DI90" s="1915">
        <v>0</v>
      </c>
      <c r="DJ90" s="1915">
        <v>0</v>
      </c>
      <c r="DK90" s="1915">
        <v>0</v>
      </c>
      <c r="DL90" s="1915">
        <v>0</v>
      </c>
      <c r="DM90" s="1915">
        <v>0</v>
      </c>
      <c r="DN90" s="1915">
        <v>0</v>
      </c>
      <c r="DO90" s="1915">
        <v>0</v>
      </c>
      <c r="DP90" s="1915">
        <v>0</v>
      </c>
      <c r="DQ90" s="1915">
        <v>0</v>
      </c>
      <c r="DR90" s="1915">
        <v>0</v>
      </c>
      <c r="DS90" s="1915">
        <v>0</v>
      </c>
      <c r="DT90" s="1915">
        <v>0</v>
      </c>
      <c r="DU90" s="1915">
        <v>0</v>
      </c>
      <c r="DV90" s="1915">
        <v>0</v>
      </c>
      <c r="DW90" s="1915">
        <v>0</v>
      </c>
      <c r="DX90" s="1915">
        <v>0</v>
      </c>
      <c r="DY90" s="1915">
        <v>0</v>
      </c>
      <c r="DZ90" s="1915">
        <v>0</v>
      </c>
      <c r="EA90" s="1915">
        <v>0</v>
      </c>
      <c r="EB90" s="1915">
        <v>0</v>
      </c>
      <c r="EC90" s="1915">
        <v>0</v>
      </c>
      <c r="ED90" s="1915"/>
      <c r="EE90" s="1915"/>
      <c r="EF90" s="1915"/>
      <c r="EG90" s="1915"/>
      <c r="EH90" s="1915"/>
      <c r="EI90" s="1915"/>
      <c r="EJ90" s="1915"/>
      <c r="EK90" s="1915"/>
      <c r="EL90" s="1915"/>
      <c r="EM90" s="1915"/>
      <c r="EN90" s="1915"/>
      <c r="EO90" s="1915"/>
      <c r="EP90" s="1915"/>
      <c r="EQ90" s="1915"/>
      <c r="ER90" s="1915"/>
      <c r="ES90" s="1917"/>
      <c r="ET90" s="1917">
        <f t="shared" ref="ET90" si="10">ET89/ES89-1</f>
        <v>7.3980460697320005E-2</v>
      </c>
      <c r="EU90" s="1917">
        <f t="shared" ref="EU90" si="11">EU89/ET89-1</f>
        <v>-3.9959996884319171E-2</v>
      </c>
      <c r="EV90" s="1917">
        <f t="shared" ref="EV90" si="12">EV89/EU89-1</f>
        <v>4.3486449874314603E-2</v>
      </c>
      <c r="EW90" s="1917">
        <f t="shared" ref="EW90" si="13">EW89/EV89-1</f>
        <v>4.0178831762075928E-2</v>
      </c>
      <c r="EX90" s="1917">
        <f>EX89/EW89-1</f>
        <v>9.3303504687866967E-2</v>
      </c>
      <c r="EY90" s="1917">
        <f t="shared" ref="EY90" si="14">EY89/EX89-1</f>
        <v>6.0529772863791464E-2</v>
      </c>
      <c r="EZ90" s="1917">
        <f t="shared" ref="EZ90" si="15">EZ89/EY89-1</f>
        <v>9.704298413853274E-2</v>
      </c>
      <c r="FA90" s="2070">
        <f t="shared" ref="FA90" si="16">FA89/EZ89-1</f>
        <v>1.4229879677881696E-2</v>
      </c>
      <c r="FB90" s="1842"/>
      <c r="FC90" s="1841"/>
      <c r="FD90" s="1841"/>
      <c r="FE90" s="1841"/>
      <c r="FF90" s="1841"/>
      <c r="FG90" s="1841"/>
      <c r="FH90" s="1841"/>
      <c r="FI90" s="1841"/>
      <c r="FJ90" s="1841"/>
      <c r="FK90" s="1841"/>
      <c r="FL90" s="1841"/>
      <c r="FM90" s="1841"/>
      <c r="FN90" s="1842">
        <v>0</v>
      </c>
      <c r="FO90" s="1842">
        <v>0</v>
      </c>
      <c r="FP90" s="1842">
        <v>0</v>
      </c>
      <c r="FQ90" s="1842">
        <v>0</v>
      </c>
      <c r="FR90" s="1842">
        <v>0</v>
      </c>
      <c r="FS90" s="1842">
        <v>0</v>
      </c>
      <c r="FT90" s="1842">
        <v>0</v>
      </c>
      <c r="FU90" s="1842">
        <v>0</v>
      </c>
      <c r="FV90" s="1842">
        <v>0</v>
      </c>
      <c r="FW90" s="1842"/>
      <c r="FX90" s="1843">
        <v>0</v>
      </c>
      <c r="FY90" s="1840"/>
      <c r="FZ90" s="1839"/>
      <c r="GA90" s="1707"/>
      <c r="GB90" s="1844"/>
      <c r="GC90" s="1840"/>
      <c r="GD90" s="1845">
        <v>370250</v>
      </c>
      <c r="GE90" s="1846"/>
      <c r="GF90" s="1847"/>
      <c r="GG90" s="1847"/>
      <c r="GH90" s="1840"/>
      <c r="GI90" s="1840"/>
      <c r="GJ90" s="1840"/>
      <c r="GK90" s="1840"/>
      <c r="GL90" s="1840"/>
      <c r="GM90" s="1840"/>
      <c r="GN90" s="1840"/>
      <c r="GO90" s="1840"/>
      <c r="GP90" s="1840"/>
      <c r="GQ90" s="1840"/>
      <c r="GR90" s="1840"/>
      <c r="GS90" s="1840"/>
      <c r="GT90" s="1840"/>
      <c r="GU90" s="1840"/>
      <c r="GV90" s="1840"/>
      <c r="GW90" s="1840"/>
      <c r="GX90" s="1840"/>
      <c r="GY90" s="1840"/>
      <c r="GZ90" s="1840"/>
      <c r="HA90" s="1840"/>
      <c r="HB90" s="1840"/>
      <c r="HC90" s="1840"/>
      <c r="HD90" s="1840"/>
      <c r="HE90" s="1840"/>
      <c r="HF90" s="1840"/>
      <c r="HG90" s="1840"/>
      <c r="HH90" s="1840"/>
      <c r="HI90" s="1840"/>
      <c r="HJ90" s="1840"/>
      <c r="HK90" s="1840"/>
      <c r="HL90" s="1840"/>
      <c r="HM90" s="1840"/>
      <c r="HN90" s="1840"/>
      <c r="HO90" s="1840"/>
      <c r="HP90" s="1840"/>
      <c r="HQ90" s="1840"/>
      <c r="HR90" s="1840"/>
    </row>
    <row r="91" spans="1:226">
      <c r="C91" s="1575"/>
      <c r="D91" s="1570"/>
      <c r="E91" s="2316"/>
      <c r="F91" s="2316"/>
      <c r="G91" s="2316"/>
      <c r="H91" s="2316"/>
      <c r="I91" s="2316"/>
      <c r="J91" s="2316"/>
      <c r="K91" s="1650"/>
      <c r="L91" s="1570"/>
      <c r="M91" s="1651"/>
      <c r="N91" s="1646"/>
      <c r="O91" s="1646"/>
      <c r="P91" s="1575"/>
      <c r="Q91" s="1632"/>
      <c r="R91" s="1632"/>
      <c r="S91" s="1632"/>
      <c r="T91" s="1632"/>
      <c r="U91" s="1632"/>
      <c r="V91" s="1632"/>
      <c r="W91" s="1632"/>
      <c r="X91" s="1632"/>
      <c r="Y91" s="1632"/>
      <c r="Z91" s="1632"/>
      <c r="AA91" s="1632"/>
      <c r="AB91" s="1645"/>
      <c r="AC91" s="1632"/>
      <c r="AD91" s="1632"/>
      <c r="AE91" s="1632"/>
      <c r="AF91" s="1632"/>
      <c r="AG91" s="1632"/>
      <c r="AH91" s="1632"/>
      <c r="AI91" s="1632"/>
      <c r="AJ91" s="1646"/>
      <c r="AK91" s="1632"/>
      <c r="AL91" s="1632"/>
      <c r="AM91" s="1632"/>
      <c r="AN91" s="1632"/>
      <c r="AO91" s="1632"/>
      <c r="AP91" s="1632"/>
      <c r="AQ91" s="1632"/>
      <c r="AR91" s="1632"/>
      <c r="AS91" s="1632"/>
      <c r="AT91" s="1632"/>
      <c r="AU91" s="1632"/>
      <c r="AV91" s="1632"/>
      <c r="AW91" s="1632"/>
      <c r="AX91" s="1632"/>
      <c r="AY91" s="1632"/>
      <c r="AZ91" s="1570"/>
      <c r="BA91" s="1570"/>
      <c r="BB91" s="1570"/>
      <c r="BC91" s="1570"/>
      <c r="BD91" s="1570"/>
      <c r="BE91" s="1570"/>
      <c r="BF91" s="1570"/>
      <c r="BG91" s="1570"/>
      <c r="BH91" s="1570"/>
      <c r="BI91" s="1570"/>
      <c r="BJ91" s="1570"/>
      <c r="BK91" s="1570"/>
      <c r="BL91" s="1570"/>
      <c r="BM91" s="1652"/>
      <c r="BN91" s="1649"/>
      <c r="BO91" s="1653"/>
      <c r="BP91" s="1653"/>
      <c r="BQ91" s="1653"/>
      <c r="BR91" s="1570"/>
      <c r="BS91" s="1570"/>
      <c r="BT91" s="1570"/>
      <c r="BU91" s="1570"/>
      <c r="BV91" s="1570"/>
      <c r="BW91" s="1570"/>
      <c r="BX91" s="1570"/>
      <c r="BY91" s="1570"/>
      <c r="BZ91" s="1570"/>
      <c r="CA91" s="1570"/>
      <c r="CB91" s="1570"/>
      <c r="CC91" s="1570"/>
      <c r="CD91" s="1570"/>
      <c r="CE91" s="1570"/>
      <c r="CF91" s="1570"/>
      <c r="CG91" s="1570"/>
      <c r="CH91" s="1570"/>
      <c r="CI91" s="1570"/>
      <c r="CJ91" s="1570"/>
      <c r="CK91" s="1570"/>
      <c r="CL91" s="1570"/>
      <c r="CM91" s="1570"/>
      <c r="CN91" s="1570"/>
      <c r="CO91" s="1570"/>
      <c r="CP91" s="1570"/>
      <c r="CQ91" s="1570"/>
      <c r="CR91" s="1570"/>
      <c r="CS91" s="1570"/>
      <c r="CT91" s="1570"/>
      <c r="CU91" s="1570"/>
      <c r="CV91" s="1570"/>
      <c r="CW91" s="1570"/>
      <c r="CX91" s="1570"/>
      <c r="CY91" s="1570"/>
      <c r="CZ91" s="1570"/>
      <c r="DA91" s="1570"/>
      <c r="DB91" s="1570"/>
      <c r="DC91" s="1570"/>
      <c r="DD91" s="1570"/>
      <c r="DE91" s="1570"/>
      <c r="DF91" s="1570"/>
      <c r="DG91" s="1570"/>
      <c r="DH91" s="1570"/>
      <c r="DI91" s="1570"/>
      <c r="DJ91" s="1570"/>
      <c r="DK91" s="1570"/>
      <c r="DL91" s="1570"/>
      <c r="DM91" s="1570"/>
      <c r="DN91" s="1570"/>
      <c r="DO91" s="1570"/>
      <c r="DP91" s="1570"/>
      <c r="DQ91" s="1570"/>
      <c r="DR91" s="1570"/>
      <c r="DS91" s="1570"/>
      <c r="DT91" s="1570"/>
      <c r="DU91" s="1570"/>
      <c r="DV91" s="1570"/>
      <c r="DW91" s="1570"/>
      <c r="DX91" s="1570"/>
      <c r="DY91" s="1570"/>
      <c r="DZ91" s="1570"/>
      <c r="EA91" s="1570"/>
      <c r="EB91" s="1570"/>
      <c r="EC91" s="1570"/>
      <c r="ED91" s="1570"/>
      <c r="EE91" s="1570"/>
      <c r="EF91" s="1570"/>
      <c r="EG91" s="1570"/>
      <c r="EH91" s="1570"/>
      <c r="EI91" s="1570"/>
      <c r="EJ91" s="1570"/>
      <c r="EK91" s="1570"/>
      <c r="EL91" s="1570"/>
      <c r="EM91" s="1570"/>
      <c r="EN91" s="1570"/>
      <c r="EO91" s="1570"/>
      <c r="EP91" s="1570"/>
      <c r="EQ91" s="1570"/>
      <c r="ER91" s="1570"/>
      <c r="ES91" s="1570"/>
      <c r="ET91" s="1570"/>
      <c r="EU91" s="1632"/>
      <c r="EV91" s="1632"/>
      <c r="EW91" s="1632"/>
      <c r="EX91" s="1632"/>
      <c r="EY91" s="1632"/>
      <c r="EZ91" s="1632"/>
      <c r="FA91" s="1925">
        <f>FA89/EW89-1</f>
        <v>0.29010081850799829</v>
      </c>
      <c r="FB91" s="1570"/>
      <c r="FC91" s="1571"/>
      <c r="FD91" s="1571"/>
      <c r="FE91" s="1571"/>
      <c r="FF91" s="1571"/>
      <c r="FG91" s="1571"/>
      <c r="FH91" s="1571"/>
      <c r="FI91" s="1571"/>
      <c r="FJ91" s="1571"/>
      <c r="FK91" s="1571"/>
      <c r="FL91" s="1571"/>
      <c r="FM91" s="1571"/>
      <c r="FN91" s="1573"/>
      <c r="FO91" s="1573"/>
      <c r="FP91" s="1573"/>
      <c r="FQ91" s="1573"/>
      <c r="FR91" s="1573"/>
      <c r="FS91" s="1573"/>
      <c r="FT91" s="1573"/>
      <c r="FU91" s="1573"/>
      <c r="FV91" s="1573"/>
      <c r="FW91" s="1573"/>
      <c r="FX91" s="1595"/>
      <c r="GA91" s="1647"/>
      <c r="GB91" s="1648"/>
    </row>
    <row r="92" spans="1:226" ht="16.5" customHeight="1">
      <c r="C92" s="1575"/>
      <c r="D92" s="1570"/>
      <c r="E92" s="2314"/>
      <c r="F92" s="2314"/>
      <c r="G92" s="1654"/>
      <c r="H92" s="1654"/>
      <c r="I92" s="1654"/>
      <c r="J92" s="1654"/>
      <c r="K92" s="1654"/>
      <c r="L92" s="1570"/>
      <c r="M92" s="1651"/>
      <c r="N92" s="1646"/>
      <c r="O92" s="1646"/>
      <c r="P92" s="1575"/>
      <c r="Q92" s="1632"/>
      <c r="R92" s="1632"/>
      <c r="S92" s="1632"/>
      <c r="T92" s="1632"/>
      <c r="U92" s="1632"/>
      <c r="V92" s="1632"/>
      <c r="W92" s="1632"/>
      <c r="X92" s="1632"/>
      <c r="Y92" s="1632"/>
      <c r="Z92" s="1632"/>
      <c r="AA92" s="1632"/>
      <c r="AB92" s="1645"/>
      <c r="AC92" s="1632"/>
      <c r="AD92" s="1632"/>
      <c r="AE92" s="1632"/>
      <c r="AF92" s="1632"/>
      <c r="AG92" s="1632"/>
      <c r="AH92" s="1632"/>
      <c r="AI92" s="1632"/>
      <c r="AJ92" s="1646"/>
      <c r="AK92" s="1632"/>
      <c r="AL92" s="1632"/>
      <c r="AM92" s="1632"/>
      <c r="AN92" s="1632"/>
      <c r="AO92" s="1632"/>
      <c r="AP92" s="1632"/>
      <c r="AQ92" s="1632"/>
      <c r="AR92" s="1632"/>
      <c r="AS92" s="1632"/>
      <c r="AT92" s="1632"/>
      <c r="AU92" s="1632"/>
      <c r="AV92" s="1632"/>
      <c r="AW92" s="1632"/>
      <c r="AX92" s="1632"/>
      <c r="AY92" s="1632"/>
      <c r="AZ92" s="1570"/>
      <c r="BA92" s="1570"/>
      <c r="BB92" s="1570"/>
      <c r="BC92" s="1570"/>
      <c r="BD92" s="1570"/>
      <c r="BE92" s="1570"/>
      <c r="BF92" s="1570"/>
      <c r="BG92" s="1570"/>
      <c r="BH92" s="1570"/>
      <c r="BI92" s="1570"/>
      <c r="BJ92" s="1570"/>
      <c r="BK92" s="1570"/>
      <c r="BL92" s="1655"/>
      <c r="BM92" s="1656"/>
      <c r="BN92" s="1657"/>
      <c r="BO92" s="1653"/>
      <c r="BP92" s="1653"/>
      <c r="BQ92" s="1653"/>
      <c r="BR92" s="1570"/>
      <c r="BS92" s="1570"/>
      <c r="BT92" s="1570"/>
      <c r="BU92" s="1570"/>
      <c r="BV92" s="1570"/>
      <c r="BW92" s="1570"/>
      <c r="BX92" s="1570"/>
      <c r="BY92" s="1570"/>
      <c r="BZ92" s="1570"/>
      <c r="CA92" s="1570"/>
      <c r="CB92" s="1570"/>
      <c r="CC92" s="1570"/>
      <c r="CD92" s="1570"/>
      <c r="CE92" s="1570"/>
      <c r="CF92" s="1570"/>
      <c r="CG92" s="1570"/>
      <c r="CH92" s="1570"/>
      <c r="CI92" s="1570"/>
      <c r="CJ92" s="1570"/>
      <c r="CK92" s="1570"/>
      <c r="CL92" s="1570"/>
      <c r="CM92" s="1570"/>
      <c r="CN92" s="1570"/>
      <c r="CO92" s="1570"/>
      <c r="CP92" s="1570"/>
      <c r="CQ92" s="1570"/>
      <c r="CR92" s="1570"/>
      <c r="CS92" s="1570"/>
      <c r="CT92" s="1570"/>
      <c r="CU92" s="1570"/>
      <c r="CV92" s="1570"/>
      <c r="CW92" s="1570"/>
      <c r="CX92" s="1570"/>
      <c r="CY92" s="1570"/>
      <c r="CZ92" s="1570"/>
      <c r="DA92" s="1570"/>
      <c r="DB92" s="1570"/>
      <c r="DC92" s="1570"/>
      <c r="DD92" s="1570"/>
      <c r="DE92" s="1570"/>
      <c r="DF92" s="1570"/>
      <c r="DG92" s="1570"/>
      <c r="DH92" s="1570"/>
      <c r="DI92" s="1570"/>
      <c r="DJ92" s="1570"/>
      <c r="DK92" s="1570"/>
      <c r="DL92" s="1570"/>
      <c r="DM92" s="1570"/>
      <c r="DN92" s="1570"/>
      <c r="DO92" s="1570"/>
      <c r="DP92" s="1570"/>
      <c r="DQ92" s="1570"/>
      <c r="DR92" s="1570"/>
      <c r="DS92" s="1570"/>
      <c r="DT92" s="1570"/>
      <c r="DU92" s="1570"/>
      <c r="DV92" s="1570"/>
      <c r="DW92" s="1570"/>
      <c r="DX92" s="1570"/>
      <c r="DY92" s="1570"/>
      <c r="DZ92" s="1570"/>
      <c r="EA92" s="1570"/>
      <c r="EB92" s="1570"/>
      <c r="EC92" s="1570"/>
      <c r="ED92" s="1570"/>
      <c r="EE92" s="1570"/>
      <c r="EF92" s="1570"/>
      <c r="EG92" s="1570"/>
      <c r="EH92" s="1570"/>
      <c r="EI92" s="1570"/>
      <c r="EJ92" s="1570"/>
      <c r="EK92" s="1570"/>
      <c r="EL92" s="1570"/>
      <c r="EM92" s="1570"/>
      <c r="EN92" s="1570"/>
      <c r="EO92" s="1570"/>
      <c r="EP92" s="1570"/>
      <c r="EQ92" s="1570"/>
      <c r="ER92" s="1570"/>
      <c r="ES92" s="1570"/>
      <c r="ET92" s="1570"/>
      <c r="EU92" s="1632"/>
      <c r="EV92" s="1632"/>
      <c r="EW92" s="1632"/>
      <c r="EX92" s="1632"/>
      <c r="EY92" s="1632"/>
      <c r="EZ92" s="1632"/>
      <c r="FA92" s="1632"/>
      <c r="FB92" s="1570"/>
      <c r="FC92" s="1571"/>
      <c r="FD92" s="1571"/>
      <c r="FE92" s="1571"/>
      <c r="FF92" s="1571"/>
      <c r="FG92" s="1571"/>
      <c r="FH92" s="1571"/>
      <c r="FI92" s="1571"/>
      <c r="FJ92" s="1571"/>
      <c r="FK92" s="1571"/>
      <c r="FL92" s="1571"/>
      <c r="FM92" s="1571"/>
      <c r="FN92" s="1573"/>
      <c r="FO92" s="1573"/>
      <c r="FP92" s="1573"/>
      <c r="FQ92" s="1573"/>
      <c r="FR92" s="1573"/>
      <c r="FS92" s="1573"/>
      <c r="FT92" s="1573"/>
      <c r="FU92" s="1573"/>
      <c r="FV92" s="1573"/>
      <c r="FW92" s="1573"/>
      <c r="FX92" s="1595"/>
      <c r="GA92" s="1647"/>
      <c r="GB92" s="1648"/>
    </row>
    <row r="93" spans="1:226" ht="16.5" customHeight="1">
      <c r="C93" s="1575"/>
      <c r="D93" s="1570"/>
      <c r="E93" s="2315"/>
      <c r="F93" s="1651"/>
      <c r="G93" s="1646"/>
      <c r="H93" s="1658"/>
      <c r="I93" s="1658"/>
      <c r="J93" s="1658"/>
      <c r="K93" s="1654"/>
      <c r="L93" s="1570"/>
      <c r="M93" s="1651"/>
      <c r="N93" s="1646"/>
      <c r="O93" s="1646"/>
      <c r="P93" s="1575"/>
      <c r="Q93" s="1632"/>
      <c r="R93" s="1632"/>
      <c r="S93" s="1632"/>
      <c r="T93" s="1632"/>
      <c r="U93" s="1632"/>
      <c r="V93" s="1632"/>
      <c r="W93" s="1632"/>
      <c r="X93" s="1632"/>
      <c r="Y93" s="1632"/>
      <c r="Z93" s="1632"/>
      <c r="AA93" s="1632"/>
      <c r="AB93" s="1645"/>
      <c r="AC93" s="1632"/>
      <c r="AD93" s="1632"/>
      <c r="AE93" s="1632"/>
      <c r="AF93" s="1632"/>
      <c r="AG93" s="1632"/>
      <c r="AH93" s="1632"/>
      <c r="AI93" s="1632"/>
      <c r="AJ93" s="1632"/>
      <c r="AK93" s="1632"/>
      <c r="AL93" s="1632"/>
      <c r="AM93" s="1632"/>
      <c r="AN93" s="1632"/>
      <c r="AO93" s="1632"/>
      <c r="AP93" s="1632"/>
      <c r="AQ93" s="1632"/>
      <c r="AR93" s="1632"/>
      <c r="AS93" s="1632"/>
      <c r="AT93" s="1632"/>
      <c r="AU93" s="1632"/>
      <c r="AV93" s="1632"/>
      <c r="AW93" s="1632"/>
      <c r="AX93" s="1632"/>
      <c r="AY93" s="1632"/>
      <c r="AZ93" s="1570"/>
      <c r="BA93" s="1570"/>
      <c r="BB93" s="1570"/>
      <c r="BC93" s="1570"/>
      <c r="BD93" s="1570"/>
      <c r="BE93" s="1570"/>
      <c r="BF93" s="1570"/>
      <c r="BG93" s="1570"/>
      <c r="BH93" s="1575"/>
      <c r="BI93" s="1570"/>
      <c r="BJ93" s="1570"/>
      <c r="BK93" s="1570"/>
      <c r="BL93" s="1659"/>
      <c r="BM93" s="1653"/>
      <c r="BN93" s="1660"/>
      <c r="BO93" s="1653"/>
      <c r="BP93" s="1653"/>
      <c r="BQ93" s="1653"/>
      <c r="BR93" s="1570"/>
      <c r="BS93" s="1570"/>
      <c r="BT93" s="1570"/>
      <c r="BU93" s="1570"/>
      <c r="BV93" s="1570"/>
      <c r="BW93" s="1570"/>
      <c r="BX93" s="1570"/>
      <c r="BY93" s="1570"/>
      <c r="BZ93" s="1570"/>
      <c r="CA93" s="1570"/>
      <c r="CB93" s="1570"/>
      <c r="CC93" s="1570"/>
      <c r="CD93" s="1570"/>
      <c r="CE93" s="1570"/>
      <c r="CF93" s="1570"/>
      <c r="CG93" s="1570"/>
      <c r="CH93" s="1570"/>
      <c r="CI93" s="1570"/>
      <c r="CJ93" s="1570"/>
      <c r="CK93" s="1570"/>
      <c r="CL93" s="1570"/>
      <c r="CM93" s="1570"/>
      <c r="CN93" s="1570"/>
      <c r="CO93" s="1570"/>
      <c r="CP93" s="1570"/>
      <c r="CQ93" s="1570"/>
      <c r="CR93" s="1570"/>
      <c r="CS93" s="1570"/>
      <c r="CT93" s="1570"/>
      <c r="CU93" s="1570"/>
      <c r="CV93" s="1570"/>
      <c r="CW93" s="1570"/>
      <c r="CX93" s="1570"/>
      <c r="CY93" s="1570"/>
      <c r="CZ93" s="1570"/>
      <c r="DA93" s="1570"/>
      <c r="DB93" s="1570"/>
      <c r="DC93" s="1570"/>
      <c r="DD93" s="1570"/>
      <c r="DE93" s="1570"/>
      <c r="DF93" s="1570"/>
      <c r="DG93" s="1570"/>
      <c r="DH93" s="1570"/>
      <c r="DI93" s="1570"/>
      <c r="DJ93" s="1570"/>
      <c r="DK93" s="1570"/>
      <c r="DL93" s="1570"/>
      <c r="DM93" s="1570"/>
      <c r="DN93" s="1570"/>
      <c r="DO93" s="1570"/>
      <c r="DP93" s="1570"/>
      <c r="DQ93" s="1570"/>
      <c r="DR93" s="1570"/>
      <c r="DS93" s="1570"/>
      <c r="DT93" s="1570"/>
      <c r="DU93" s="1570"/>
      <c r="DV93" s="1570"/>
      <c r="DW93" s="1570"/>
      <c r="DX93" s="1570"/>
      <c r="DY93" s="1570"/>
      <c r="DZ93" s="1570"/>
      <c r="EA93" s="1570"/>
      <c r="EB93" s="1570"/>
      <c r="EC93" s="1570"/>
      <c r="ED93" s="1570"/>
      <c r="EE93" s="1570"/>
      <c r="EF93" s="1570"/>
      <c r="EG93" s="1570"/>
      <c r="EH93" s="1570"/>
      <c r="EI93" s="1570"/>
      <c r="EJ93" s="1570"/>
      <c r="EK93" s="1570"/>
      <c r="EL93" s="1570"/>
      <c r="EM93" s="1570"/>
      <c r="EN93" s="1570"/>
      <c r="EO93" s="1570"/>
      <c r="EP93" s="1570"/>
      <c r="EQ93" s="1570"/>
      <c r="ER93" s="1570"/>
      <c r="ES93" s="1570"/>
      <c r="ET93" s="1570"/>
      <c r="EU93" s="1632"/>
      <c r="EV93" s="1632"/>
      <c r="EW93" s="1632"/>
      <c r="EX93" s="1632"/>
      <c r="EY93" s="1632"/>
      <c r="EZ93" s="1632"/>
      <c r="FA93" s="1632"/>
      <c r="FB93" s="1570"/>
      <c r="FC93" s="1571"/>
      <c r="FD93" s="1571"/>
      <c r="FE93" s="1571"/>
      <c r="FF93" s="1571"/>
      <c r="FG93" s="1571"/>
      <c r="FH93" s="1571"/>
      <c r="FI93" s="1571"/>
      <c r="FJ93" s="1571"/>
      <c r="FK93" s="1571"/>
      <c r="FL93" s="1571"/>
      <c r="FM93" s="1571"/>
      <c r="FN93" s="1573"/>
      <c r="FO93" s="1573"/>
      <c r="FP93" s="1573"/>
      <c r="FQ93" s="1573"/>
      <c r="FR93" s="1573"/>
      <c r="FS93" s="1573"/>
      <c r="FT93" s="1573"/>
      <c r="FU93" s="1573"/>
      <c r="FV93" s="1573"/>
      <c r="FW93" s="1573"/>
      <c r="FX93" s="1595"/>
      <c r="GA93" s="1647"/>
      <c r="GB93" s="1648"/>
    </row>
    <row r="94" spans="1:226">
      <c r="C94" s="1575"/>
      <c r="D94" s="1570"/>
      <c r="E94" s="2315"/>
      <c r="F94" s="1651"/>
      <c r="G94" s="1646"/>
      <c r="H94" s="1658"/>
      <c r="I94" s="1658"/>
      <c r="J94" s="1658"/>
      <c r="K94" s="1654"/>
      <c r="L94" s="1570"/>
      <c r="M94" s="1651"/>
      <c r="N94" s="1646"/>
      <c r="O94" s="1646"/>
      <c r="P94" s="1575"/>
      <c r="Q94" s="1632"/>
      <c r="R94" s="1632"/>
      <c r="S94" s="1632"/>
      <c r="T94" s="1632"/>
      <c r="U94" s="1632"/>
      <c r="V94" s="1632"/>
      <c r="W94" s="1632"/>
      <c r="X94" s="1632"/>
      <c r="Y94" s="1632"/>
      <c r="Z94" s="1632"/>
      <c r="AA94" s="1632"/>
      <c r="AB94" s="1645"/>
      <c r="AC94" s="1632"/>
      <c r="AD94" s="1632"/>
      <c r="AE94" s="1632"/>
      <c r="AF94" s="1632"/>
      <c r="AG94" s="1632"/>
      <c r="AH94" s="1632"/>
      <c r="AI94" s="1632"/>
      <c r="AJ94" s="1632"/>
      <c r="AK94" s="1632"/>
      <c r="AL94" s="1632"/>
      <c r="AM94" s="1632"/>
      <c r="AN94" s="1632"/>
      <c r="AO94" s="1632"/>
      <c r="AP94" s="1632"/>
      <c r="AQ94" s="1632"/>
      <c r="AR94" s="1632"/>
      <c r="AS94" s="1632"/>
      <c r="AT94" s="1632"/>
      <c r="AU94" s="1632"/>
      <c r="AV94" s="1632"/>
      <c r="AW94" s="1632"/>
      <c r="AX94" s="1632"/>
      <c r="AY94" s="1632"/>
      <c r="AZ94" s="1570"/>
      <c r="BA94" s="1570"/>
      <c r="BB94" s="1570"/>
      <c r="BC94" s="1570"/>
      <c r="BD94" s="1570"/>
      <c r="BE94" s="1570"/>
      <c r="BF94" s="1570"/>
      <c r="BG94" s="1570"/>
      <c r="BH94" s="1575"/>
      <c r="BI94" s="1570"/>
      <c r="BJ94" s="1570"/>
      <c r="BK94" s="1570"/>
      <c r="BL94" s="1656"/>
      <c r="BM94" s="1653"/>
      <c r="BN94" s="1660"/>
      <c r="BO94" s="1653"/>
      <c r="BP94" s="1653"/>
      <c r="BQ94" s="1653"/>
      <c r="BR94" s="1570"/>
      <c r="BS94" s="1570"/>
      <c r="BT94" s="1570"/>
      <c r="BU94" s="1570"/>
      <c r="BV94" s="1570"/>
      <c r="BW94" s="1570"/>
      <c r="BX94" s="1570"/>
      <c r="BY94" s="1570"/>
      <c r="BZ94" s="1570"/>
      <c r="CA94" s="1570"/>
      <c r="CB94" s="1570"/>
      <c r="CC94" s="1570"/>
      <c r="CD94" s="1570"/>
      <c r="CE94" s="1570"/>
      <c r="CF94" s="1570"/>
      <c r="CG94" s="1570"/>
      <c r="CH94" s="1570"/>
      <c r="CI94" s="1570"/>
      <c r="CJ94" s="1570"/>
      <c r="CK94" s="1570"/>
      <c r="CL94" s="1570"/>
      <c r="CM94" s="1570"/>
      <c r="CN94" s="1570"/>
      <c r="CO94" s="1570"/>
      <c r="CP94" s="1570"/>
      <c r="CQ94" s="1570"/>
      <c r="CR94" s="1570"/>
      <c r="CS94" s="1570"/>
      <c r="CT94" s="1570"/>
      <c r="CU94" s="1570"/>
      <c r="CV94" s="1570"/>
      <c r="CW94" s="1570"/>
      <c r="CX94" s="1570"/>
      <c r="CY94" s="1570"/>
      <c r="CZ94" s="1570"/>
      <c r="DA94" s="1570"/>
      <c r="DB94" s="1570"/>
      <c r="DC94" s="1570"/>
      <c r="DD94" s="1570"/>
      <c r="DE94" s="1570"/>
      <c r="DF94" s="1570"/>
      <c r="DG94" s="1570"/>
      <c r="DH94" s="1570"/>
      <c r="DI94" s="1570"/>
      <c r="DJ94" s="1570"/>
      <c r="DK94" s="1570"/>
      <c r="DL94" s="1570"/>
      <c r="DM94" s="1570"/>
      <c r="DN94" s="1570"/>
      <c r="DO94" s="1570"/>
      <c r="DP94" s="1570"/>
      <c r="DQ94" s="1570"/>
      <c r="DR94" s="1570"/>
      <c r="DS94" s="1570"/>
      <c r="DT94" s="1570"/>
      <c r="DU94" s="1570"/>
      <c r="DV94" s="1570"/>
      <c r="DW94" s="1570"/>
      <c r="DX94" s="1570"/>
      <c r="DY94" s="1570"/>
      <c r="DZ94" s="1570"/>
      <c r="EA94" s="1570"/>
      <c r="EB94" s="1570"/>
      <c r="EC94" s="1570"/>
      <c r="ED94" s="1570"/>
      <c r="EE94" s="1570"/>
      <c r="EF94" s="1570"/>
      <c r="EG94" s="1570"/>
      <c r="EH94" s="1570"/>
      <c r="EI94" s="1570"/>
      <c r="EJ94" s="1570"/>
      <c r="EK94" s="1570"/>
      <c r="EL94" s="1570"/>
      <c r="EM94" s="1570"/>
      <c r="EN94" s="1570"/>
      <c r="EO94" s="1570"/>
      <c r="EP94" s="1570"/>
      <c r="EQ94" s="1570"/>
      <c r="ER94" s="1570"/>
      <c r="ES94" s="1570"/>
      <c r="ET94" s="1570"/>
      <c r="EU94" s="1632"/>
      <c r="EV94" s="1632"/>
      <c r="EW94" s="1632"/>
      <c r="EX94" s="1632"/>
      <c r="EY94" s="1632"/>
      <c r="EZ94" s="1632"/>
      <c r="FA94" s="1632"/>
      <c r="FB94" s="1570"/>
      <c r="FC94" s="1571"/>
      <c r="FD94" s="1571"/>
      <c r="FE94" s="1571"/>
      <c r="FF94" s="1571"/>
      <c r="FG94" s="1571"/>
      <c r="FH94" s="1571"/>
      <c r="FI94" s="1571"/>
      <c r="FJ94" s="1571"/>
      <c r="FK94" s="1571"/>
      <c r="FL94" s="1571"/>
      <c r="FM94" s="1571"/>
      <c r="FN94" s="1573"/>
      <c r="FO94" s="1573"/>
      <c r="FP94" s="1573"/>
      <c r="FQ94" s="1573"/>
      <c r="FR94" s="1573"/>
      <c r="FS94" s="1573"/>
      <c r="FT94" s="1573"/>
      <c r="FU94" s="1573"/>
      <c r="FV94" s="1573"/>
      <c r="FW94" s="1573"/>
      <c r="FX94" s="1595"/>
      <c r="GA94" s="1647"/>
      <c r="GB94" s="1648"/>
    </row>
    <row r="95" spans="1:226">
      <c r="C95" s="1575"/>
      <c r="D95" s="1570"/>
      <c r="E95" s="2315"/>
      <c r="F95" s="1651"/>
      <c r="G95" s="1646"/>
      <c r="H95" s="1658"/>
      <c r="I95" s="1658"/>
      <c r="J95" s="1658"/>
      <c r="K95" s="1654"/>
      <c r="L95" s="1570"/>
      <c r="M95" s="1651"/>
      <c r="N95" s="1646"/>
      <c r="O95" s="1646"/>
      <c r="P95" s="1575"/>
      <c r="Q95" s="1632"/>
      <c r="R95" s="1632"/>
      <c r="S95" s="1632"/>
      <c r="T95" s="1632"/>
      <c r="U95" s="1632"/>
      <c r="V95" s="1632"/>
      <c r="W95" s="1632"/>
      <c r="X95" s="1632"/>
      <c r="Y95" s="1632"/>
      <c r="Z95" s="1632"/>
      <c r="AA95" s="1632"/>
      <c r="AB95" s="1645"/>
      <c r="AC95" s="1632"/>
      <c r="AD95" s="1632"/>
      <c r="AE95" s="1632"/>
      <c r="AF95" s="1632"/>
      <c r="AG95" s="1632"/>
      <c r="AH95" s="1632"/>
      <c r="AI95" s="1632"/>
      <c r="AJ95" s="1632"/>
      <c r="AK95" s="1632"/>
      <c r="AL95" s="1632"/>
      <c r="AM95" s="1632"/>
      <c r="AN95" s="1632"/>
      <c r="AO95" s="1632"/>
      <c r="AP95" s="1632"/>
      <c r="AQ95" s="1632"/>
      <c r="AR95" s="1632"/>
      <c r="AS95" s="1632"/>
      <c r="AT95" s="1632"/>
      <c r="AU95" s="1632"/>
      <c r="AV95" s="1632"/>
      <c r="AW95" s="1632"/>
      <c r="AX95" s="1632"/>
      <c r="AY95" s="1632"/>
      <c r="AZ95" s="1570"/>
      <c r="BA95" s="1570"/>
      <c r="BB95" s="1570"/>
      <c r="BC95" s="1570"/>
      <c r="BD95" s="1570"/>
      <c r="BE95" s="1570"/>
      <c r="BF95" s="1570"/>
      <c r="BG95" s="1570"/>
      <c r="BH95" s="1575"/>
      <c r="BI95" s="1570"/>
      <c r="BJ95" s="1661"/>
      <c r="BK95" s="1570"/>
      <c r="BL95" s="1653"/>
      <c r="BM95" s="1653"/>
      <c r="BN95" s="1660"/>
      <c r="BO95" s="1653"/>
      <c r="BP95" s="1653"/>
      <c r="BQ95" s="1653"/>
      <c r="BR95" s="1570"/>
      <c r="BS95" s="1570"/>
      <c r="BT95" s="1570"/>
      <c r="BU95" s="1570"/>
      <c r="BV95" s="1570"/>
      <c r="BW95" s="1570"/>
      <c r="BX95" s="1570"/>
      <c r="BY95" s="1570"/>
      <c r="BZ95" s="1570"/>
      <c r="CA95" s="1570"/>
      <c r="CB95" s="1570"/>
      <c r="CC95" s="1570"/>
      <c r="CD95" s="1570"/>
      <c r="CE95" s="1570"/>
      <c r="CF95" s="1570"/>
      <c r="CG95" s="1570"/>
      <c r="CH95" s="1570"/>
      <c r="CI95" s="1570"/>
      <c r="CJ95" s="1570"/>
      <c r="CK95" s="1570"/>
      <c r="CL95" s="1570"/>
      <c r="CM95" s="1570"/>
      <c r="CN95" s="1570"/>
      <c r="CO95" s="1570"/>
      <c r="CP95" s="1570"/>
      <c r="CQ95" s="1570"/>
      <c r="CR95" s="1570"/>
      <c r="CS95" s="1570"/>
      <c r="CT95" s="1570"/>
      <c r="CU95" s="1570"/>
      <c r="CV95" s="1570"/>
      <c r="CW95" s="1570"/>
      <c r="CX95" s="1570"/>
      <c r="CY95" s="1570"/>
      <c r="CZ95" s="1570"/>
      <c r="DA95" s="1570"/>
      <c r="DB95" s="1570"/>
      <c r="DC95" s="1570"/>
      <c r="DD95" s="1570"/>
      <c r="DE95" s="1570"/>
      <c r="DF95" s="1570"/>
      <c r="DG95" s="1570"/>
      <c r="DH95" s="1362"/>
      <c r="DI95" s="1570"/>
      <c r="DJ95" s="1570"/>
      <c r="DK95" s="1570"/>
      <c r="DL95" s="1570"/>
      <c r="DM95" s="1570"/>
      <c r="DN95" s="1570"/>
      <c r="DO95" s="1570"/>
      <c r="DP95" s="1570"/>
      <c r="DQ95" s="1570"/>
      <c r="DR95" s="1570"/>
      <c r="DS95" s="1570"/>
      <c r="DT95" s="1570"/>
      <c r="DU95" s="1570"/>
      <c r="DV95" s="1570"/>
      <c r="DW95" s="1570"/>
      <c r="DX95" s="1570"/>
      <c r="DY95" s="1570"/>
      <c r="DZ95" s="1570"/>
      <c r="EA95" s="1570"/>
      <c r="EB95" s="1570"/>
      <c r="EC95" s="1362"/>
      <c r="ED95" s="1362"/>
      <c r="EE95" s="1362"/>
      <c r="EF95" s="1362"/>
      <c r="EG95" s="1362"/>
      <c r="EH95" s="1362"/>
      <c r="EI95" s="1362"/>
      <c r="EJ95" s="1362"/>
      <c r="EK95" s="1362"/>
      <c r="EL95" s="1362"/>
      <c r="EM95" s="1362"/>
      <c r="EN95" s="1362"/>
      <c r="EO95" s="1362"/>
      <c r="EP95" s="1362"/>
      <c r="EQ95" s="1362"/>
      <c r="ER95" s="1362"/>
      <c r="ES95" s="1570"/>
      <c r="ET95" s="1570"/>
      <c r="EU95" s="1632"/>
      <c r="EV95" s="1632"/>
      <c r="EW95" s="1632"/>
      <c r="EX95" s="1632"/>
      <c r="EY95" s="1632"/>
      <c r="EZ95" s="1632"/>
      <c r="FA95" s="1632"/>
      <c r="FB95" s="1362"/>
      <c r="FC95" s="1571"/>
      <c r="FD95" s="1571"/>
      <c r="FE95" s="1571"/>
      <c r="FF95" s="1571"/>
      <c r="FG95" s="1571"/>
      <c r="FH95" s="1571"/>
      <c r="FI95" s="1571"/>
      <c r="FJ95" s="1571"/>
      <c r="FK95" s="1571"/>
      <c r="FL95" s="1571"/>
      <c r="FM95" s="1571"/>
      <c r="FN95" s="1573"/>
      <c r="FO95" s="1573"/>
      <c r="FP95" s="1573"/>
      <c r="FQ95" s="1573"/>
      <c r="FR95" s="1573"/>
      <c r="FS95" s="1573"/>
      <c r="FT95" s="1573"/>
      <c r="FU95" s="1573"/>
      <c r="FV95" s="1573"/>
      <c r="FW95" s="1573"/>
      <c r="FX95" s="1595"/>
      <c r="GA95" s="1647"/>
      <c r="GB95" s="1648"/>
    </row>
    <row r="96" spans="1:226">
      <c r="C96" s="1575"/>
      <c r="D96" s="1570"/>
      <c r="E96" s="2315"/>
      <c r="F96" s="1651"/>
      <c r="G96" s="1646"/>
      <c r="H96" s="1658"/>
      <c r="I96" s="1658"/>
      <c r="J96" s="1658"/>
      <c r="K96" s="1654"/>
      <c r="L96" s="1570"/>
      <c r="M96" s="1651"/>
      <c r="N96" s="1646"/>
      <c r="O96" s="1646"/>
      <c r="P96" s="1575"/>
      <c r="Q96" s="1632"/>
      <c r="R96" s="1632"/>
      <c r="S96" s="1632"/>
      <c r="T96" s="1632"/>
      <c r="U96" s="1632"/>
      <c r="V96" s="1632"/>
      <c r="W96" s="1632"/>
      <c r="X96" s="1632"/>
      <c r="Y96" s="1632"/>
      <c r="Z96" s="1632"/>
      <c r="AA96" s="1632"/>
      <c r="AB96" s="1645"/>
      <c r="AC96" s="1632"/>
      <c r="AD96" s="1632"/>
      <c r="AE96" s="1632"/>
      <c r="AF96" s="1632"/>
      <c r="AG96" s="1632"/>
      <c r="AH96" s="1632"/>
      <c r="AI96" s="1632"/>
      <c r="AJ96" s="1632"/>
      <c r="AK96" s="1632"/>
      <c r="AL96" s="1632"/>
      <c r="AM96" s="1632"/>
      <c r="AN96" s="1632"/>
      <c r="AO96" s="1632"/>
      <c r="AP96" s="1632"/>
      <c r="AQ96" s="1632"/>
      <c r="AR96" s="1632"/>
      <c r="AS96" s="1632"/>
      <c r="AT96" s="1632"/>
      <c r="AU96" s="1632"/>
      <c r="AV96" s="1632"/>
      <c r="AW96" s="1632"/>
      <c r="AX96" s="1632"/>
      <c r="AY96" s="1632"/>
      <c r="AZ96" s="1570"/>
      <c r="BA96" s="1570"/>
      <c r="BB96" s="1570"/>
      <c r="BC96" s="1570"/>
      <c r="BD96" s="1570"/>
      <c r="BE96" s="1570"/>
      <c r="BF96" s="1570"/>
      <c r="BG96" s="1570"/>
      <c r="BH96" s="1575"/>
      <c r="BI96" s="1570"/>
      <c r="BJ96" s="1570"/>
      <c r="BK96" s="1570"/>
      <c r="BL96" s="1653"/>
      <c r="BM96" s="1653"/>
      <c r="BN96" s="1660"/>
      <c r="BO96" s="1653"/>
      <c r="BP96" s="1653"/>
      <c r="BQ96" s="1653"/>
      <c r="BR96" s="1570"/>
      <c r="BS96" s="1570"/>
      <c r="BT96" s="1570"/>
      <c r="BU96" s="1570"/>
      <c r="BV96" s="1570"/>
      <c r="BW96" s="1570"/>
      <c r="BX96" s="1570"/>
      <c r="BY96" s="1570"/>
      <c r="BZ96" s="1570"/>
      <c r="CA96" s="1570"/>
      <c r="CB96" s="1570"/>
      <c r="CC96" s="1570"/>
      <c r="CD96" s="1570"/>
      <c r="CE96" s="1570"/>
      <c r="CF96" s="1570"/>
      <c r="CG96" s="1570"/>
      <c r="CH96" s="1570"/>
      <c r="CI96" s="1570"/>
      <c r="CJ96" s="1570"/>
      <c r="CK96" s="1570"/>
      <c r="CL96" s="1570"/>
      <c r="CM96" s="1570"/>
      <c r="CN96" s="1570"/>
      <c r="CO96" s="1570"/>
      <c r="CP96" s="1570"/>
      <c r="CQ96" s="1570"/>
      <c r="CR96" s="1570"/>
      <c r="CS96" s="1570"/>
      <c r="CT96" s="1570"/>
      <c r="CU96" s="1570"/>
      <c r="CV96" s="1570"/>
      <c r="CW96" s="1570"/>
      <c r="CX96" s="1570"/>
      <c r="CY96" s="1570"/>
      <c r="CZ96" s="1570"/>
      <c r="DA96" s="1570"/>
      <c r="DB96" s="1570"/>
      <c r="DC96" s="1570"/>
      <c r="DD96" s="1570"/>
      <c r="DE96" s="1570"/>
      <c r="DF96" s="1570"/>
      <c r="DG96" s="1570"/>
      <c r="DH96" s="1570"/>
      <c r="DI96" s="1570"/>
      <c r="DJ96" s="1570"/>
      <c r="DK96" s="1570"/>
      <c r="DL96" s="1570"/>
      <c r="DM96" s="1570"/>
      <c r="DN96" s="1570"/>
      <c r="DO96" s="1570"/>
      <c r="DP96" s="1570"/>
      <c r="DQ96" s="1570"/>
      <c r="DR96" s="1570"/>
      <c r="DS96" s="1570"/>
      <c r="DT96" s="1570"/>
      <c r="DU96" s="1570"/>
      <c r="DV96" s="1570"/>
      <c r="DW96" s="1570"/>
      <c r="DX96" s="1570"/>
      <c r="DY96" s="1570"/>
      <c r="DZ96" s="1570"/>
      <c r="EA96" s="1570"/>
      <c r="EB96" s="1570"/>
      <c r="EC96" s="1570"/>
      <c r="ED96" s="1570"/>
      <c r="EE96" s="1570"/>
      <c r="EF96" s="1570"/>
      <c r="EG96" s="1570"/>
      <c r="EH96" s="1570"/>
      <c r="EI96" s="1570"/>
      <c r="EJ96" s="1570"/>
      <c r="EK96" s="1570"/>
      <c r="EL96" s="1570"/>
      <c r="EM96" s="1570"/>
      <c r="EN96" s="1570"/>
      <c r="EO96" s="1570"/>
      <c r="EP96" s="1570"/>
      <c r="EQ96" s="1570"/>
      <c r="ER96" s="1570"/>
      <c r="ES96" s="1570"/>
      <c r="ET96" s="1570"/>
      <c r="EU96" s="1632"/>
      <c r="EV96" s="1632"/>
      <c r="EW96" s="1632"/>
      <c r="EX96" s="1632"/>
      <c r="EY96" s="1632"/>
      <c r="EZ96" s="1632"/>
      <c r="FA96" s="1632"/>
      <c r="FB96" s="1570"/>
      <c r="FC96" s="1571"/>
      <c r="FD96" s="1571"/>
      <c r="FE96" s="1571"/>
      <c r="FF96" s="1571"/>
      <c r="FG96" s="1571"/>
      <c r="FH96" s="1571"/>
      <c r="FI96" s="1571"/>
      <c r="FJ96" s="1571"/>
      <c r="FK96" s="1571"/>
      <c r="FL96" s="1571"/>
      <c r="FM96" s="1571"/>
      <c r="FN96" s="1573"/>
      <c r="FO96" s="1573"/>
      <c r="FP96" s="1573"/>
      <c r="FQ96" s="1573"/>
      <c r="FR96" s="1573"/>
      <c r="FS96" s="1573"/>
      <c r="FT96" s="1573"/>
      <c r="FU96" s="1573"/>
      <c r="FV96" s="1573"/>
      <c r="FW96" s="1573"/>
      <c r="FX96" s="1595"/>
      <c r="GA96" s="1647"/>
      <c r="GB96" s="1648"/>
    </row>
    <row r="97" spans="3:214">
      <c r="C97" s="1575"/>
      <c r="D97" s="1570"/>
      <c r="E97" s="2315"/>
      <c r="F97" s="1651"/>
      <c r="G97" s="1646"/>
      <c r="H97" s="1658"/>
      <c r="I97" s="1658"/>
      <c r="J97" s="1658"/>
      <c r="K97" s="1654"/>
      <c r="L97" s="1570"/>
      <c r="M97" s="1651"/>
      <c r="N97" s="1646"/>
      <c r="O97" s="1646"/>
      <c r="P97" s="1575"/>
      <c r="Q97" s="1632"/>
      <c r="R97" s="1632"/>
      <c r="S97" s="1632"/>
      <c r="T97" s="1632"/>
      <c r="U97" s="1632"/>
      <c r="V97" s="1632"/>
      <c r="W97" s="1632"/>
      <c r="X97" s="1632"/>
      <c r="Y97" s="1632"/>
      <c r="Z97" s="1632"/>
      <c r="AA97" s="1632"/>
      <c r="AB97" s="1645"/>
      <c r="AC97" s="1632"/>
      <c r="AD97" s="1632"/>
      <c r="AE97" s="1632"/>
      <c r="AF97" s="1632"/>
      <c r="AG97" s="1632"/>
      <c r="AH97" s="1632"/>
      <c r="AI97" s="1632"/>
      <c r="AJ97" s="1632"/>
      <c r="AK97" s="1632"/>
      <c r="AL97" s="1632"/>
      <c r="AM97" s="1632"/>
      <c r="AN97" s="1632"/>
      <c r="AO97" s="1632"/>
      <c r="AP97" s="1632"/>
      <c r="AQ97" s="1632"/>
      <c r="AR97" s="1632"/>
      <c r="AS97" s="1632"/>
      <c r="AT97" s="1632"/>
      <c r="AU97" s="1632"/>
      <c r="AV97" s="1632"/>
      <c r="AW97" s="1632"/>
      <c r="AX97" s="1632"/>
      <c r="AY97" s="1632"/>
      <c r="AZ97" s="1570"/>
      <c r="BA97" s="1570"/>
      <c r="BB97" s="1570"/>
      <c r="BC97" s="1570"/>
      <c r="BD97" s="1570"/>
      <c r="BE97" s="1570"/>
      <c r="BF97" s="1570"/>
      <c r="BG97" s="1570"/>
      <c r="BH97" s="1575"/>
      <c r="BI97" s="1570"/>
      <c r="BJ97" s="1570"/>
      <c r="BK97" s="1570"/>
      <c r="BL97" s="1653"/>
      <c r="BM97" s="1653"/>
      <c r="BN97" s="1660"/>
      <c r="BO97" s="1653"/>
      <c r="BP97" s="1653"/>
      <c r="BQ97" s="1653"/>
      <c r="BR97" s="1570"/>
      <c r="BS97" s="1570"/>
      <c r="BT97" s="1570"/>
      <c r="BU97" s="1570"/>
      <c r="BV97" s="1570"/>
      <c r="BW97" s="1570"/>
      <c r="BX97" s="1570"/>
      <c r="BY97" s="1570"/>
      <c r="BZ97" s="1570"/>
      <c r="CA97" s="1570"/>
      <c r="CB97" s="1570"/>
      <c r="CC97" s="1570"/>
      <c r="CD97" s="1570"/>
      <c r="CE97" s="1570"/>
      <c r="CF97" s="1570"/>
      <c r="CG97" s="1570"/>
      <c r="CH97" s="1570"/>
      <c r="CI97" s="1570"/>
      <c r="CJ97" s="1570"/>
      <c r="CK97" s="1570"/>
      <c r="CL97" s="1570"/>
      <c r="CM97" s="1570"/>
      <c r="CN97" s="1570"/>
      <c r="CO97" s="1570"/>
      <c r="CP97" s="1570"/>
      <c r="CQ97" s="1570"/>
      <c r="CR97" s="1570"/>
      <c r="CS97" s="1570"/>
      <c r="CT97" s="1570"/>
      <c r="CU97" s="1570"/>
      <c r="CV97" s="1570"/>
      <c r="CW97" s="1570"/>
      <c r="CX97" s="1570"/>
      <c r="CY97" s="1570"/>
      <c r="CZ97" s="1570"/>
      <c r="DA97" s="1570"/>
      <c r="DB97" s="1570"/>
      <c r="DC97" s="1570"/>
      <c r="DD97" s="1570"/>
      <c r="DE97" s="1570"/>
      <c r="DF97" s="1570"/>
      <c r="DG97" s="1570"/>
      <c r="DH97" s="1362"/>
      <c r="DI97" s="1570"/>
      <c r="DJ97" s="1570"/>
      <c r="DK97" s="1570"/>
      <c r="DL97" s="1570"/>
      <c r="DM97" s="1570"/>
      <c r="DN97" s="1570"/>
      <c r="DO97" s="1570"/>
      <c r="DP97" s="1570"/>
      <c r="DQ97" s="1570"/>
      <c r="DR97" s="1570"/>
      <c r="DS97" s="1570"/>
      <c r="DT97" s="1570"/>
      <c r="DU97" s="1570"/>
      <c r="DV97" s="1570"/>
      <c r="DW97" s="1570"/>
      <c r="DX97" s="1570"/>
      <c r="DY97" s="1570"/>
      <c r="DZ97" s="1570"/>
      <c r="EA97" s="1570"/>
      <c r="EB97" s="1570"/>
      <c r="EC97" s="1362"/>
      <c r="ED97" s="1362"/>
      <c r="EE97" s="1362"/>
      <c r="EF97" s="1362"/>
      <c r="EG97" s="1362"/>
      <c r="EH97" s="1362"/>
      <c r="EI97" s="1362"/>
      <c r="EJ97" s="1362"/>
      <c r="EK97" s="1362"/>
      <c r="EL97" s="1362"/>
      <c r="EM97" s="1362"/>
      <c r="EN97" s="1362"/>
      <c r="EO97" s="1362"/>
      <c r="EP97" s="1362"/>
      <c r="EQ97" s="1362"/>
      <c r="ER97" s="1362"/>
      <c r="ES97" s="1570"/>
      <c r="ET97" s="1570"/>
      <c r="EU97" s="1632"/>
      <c r="EV97" s="1632"/>
      <c r="EW97" s="1632"/>
      <c r="EX97" s="1632"/>
      <c r="EY97" s="1632"/>
      <c r="EZ97" s="1632"/>
      <c r="FA97" s="1632"/>
      <c r="FB97" s="1362"/>
      <c r="FC97" s="1571"/>
      <c r="FD97" s="1571"/>
      <c r="FE97" s="1571"/>
      <c r="FF97" s="1571"/>
      <c r="FG97" s="1571"/>
      <c r="FH97" s="1571"/>
      <c r="FI97" s="1571"/>
      <c r="FJ97" s="1571"/>
      <c r="FK97" s="1571"/>
      <c r="FL97" s="1571"/>
      <c r="FM97" s="1571"/>
      <c r="FN97" s="1573"/>
      <c r="FO97" s="1573"/>
      <c r="FP97" s="1573"/>
      <c r="FQ97" s="1573"/>
      <c r="FR97" s="1573"/>
      <c r="FS97" s="1573"/>
      <c r="FT97" s="1573"/>
      <c r="FU97" s="1573"/>
      <c r="FV97" s="1573"/>
      <c r="FW97" s="1573"/>
      <c r="FX97" s="1595"/>
      <c r="GA97" s="1647"/>
      <c r="GB97" s="1648"/>
    </row>
    <row r="98" spans="3:214">
      <c r="C98" s="1575"/>
      <c r="D98" s="1570"/>
      <c r="E98" s="2315"/>
      <c r="F98" s="1651"/>
      <c r="G98" s="1646"/>
      <c r="H98" s="1658"/>
      <c r="I98" s="1658"/>
      <c r="J98" s="1658"/>
      <c r="K98" s="1654"/>
      <c r="L98" s="1570"/>
      <c r="M98" s="1651"/>
      <c r="N98" s="1646"/>
      <c r="O98" s="1646"/>
      <c r="P98" s="1575"/>
      <c r="Q98" s="1632"/>
      <c r="R98" s="1632"/>
      <c r="S98" s="1632"/>
      <c r="T98" s="1632"/>
      <c r="U98" s="1632"/>
      <c r="V98" s="1632"/>
      <c r="W98" s="1632"/>
      <c r="X98" s="1632"/>
      <c r="Y98" s="1632"/>
      <c r="Z98" s="1632"/>
      <c r="AA98" s="1632"/>
      <c r="AB98" s="1645"/>
      <c r="AC98" s="1632"/>
      <c r="AD98" s="1632"/>
      <c r="AE98" s="1632"/>
      <c r="AF98" s="1632"/>
      <c r="AG98" s="1632"/>
      <c r="AH98" s="1632"/>
      <c r="AI98" s="1632"/>
      <c r="AJ98" s="1632"/>
      <c r="AK98" s="1632"/>
      <c r="AL98" s="1632"/>
      <c r="AM98" s="1632"/>
      <c r="AN98" s="1632"/>
      <c r="AO98" s="1632"/>
      <c r="AP98" s="1632"/>
      <c r="AQ98" s="1632"/>
      <c r="AR98" s="1632"/>
      <c r="AS98" s="1632"/>
      <c r="AT98" s="1632"/>
      <c r="AU98" s="1632"/>
      <c r="AV98" s="1632"/>
      <c r="AW98" s="1632"/>
      <c r="AX98" s="1632"/>
      <c r="AY98" s="1632"/>
      <c r="AZ98" s="1570"/>
      <c r="BA98" s="1570"/>
      <c r="BB98" s="1570"/>
      <c r="BC98" s="1570"/>
      <c r="BD98" s="1570"/>
      <c r="BE98" s="1570"/>
      <c r="BF98" s="1570"/>
      <c r="BG98" s="1570"/>
      <c r="BH98" s="1575"/>
      <c r="BI98" s="1570"/>
      <c r="BJ98" s="1570"/>
      <c r="BK98" s="1570"/>
      <c r="BL98" s="1653"/>
      <c r="BM98" s="1653"/>
      <c r="BN98" s="1660"/>
      <c r="BO98" s="1653"/>
      <c r="BP98" s="1653"/>
      <c r="BQ98" s="1653"/>
      <c r="BR98" s="1570"/>
      <c r="BS98" s="1570"/>
      <c r="BT98" s="1570"/>
      <c r="BU98" s="1570"/>
      <c r="BV98" s="1570"/>
      <c r="BW98" s="1570"/>
      <c r="BX98" s="1570"/>
      <c r="BY98" s="1570"/>
      <c r="BZ98" s="1570"/>
      <c r="CA98" s="1570"/>
      <c r="CB98" s="1570"/>
      <c r="CC98" s="1570"/>
      <c r="CD98" s="1570"/>
      <c r="CE98" s="1570"/>
      <c r="CF98" s="1570"/>
      <c r="CG98" s="1570"/>
      <c r="CH98" s="1570"/>
      <c r="CI98" s="1570"/>
      <c r="CJ98" s="1570"/>
      <c r="CK98" s="1570"/>
      <c r="CL98" s="1570"/>
      <c r="CM98" s="1570"/>
      <c r="CN98" s="1570"/>
      <c r="CO98" s="1570"/>
      <c r="CP98" s="1570"/>
      <c r="CQ98" s="1570"/>
      <c r="CR98" s="1570"/>
      <c r="CS98" s="1570"/>
      <c r="CT98" s="1570"/>
      <c r="CU98" s="1570"/>
      <c r="CV98" s="1570"/>
      <c r="CW98" s="1570"/>
      <c r="CX98" s="1570"/>
      <c r="CY98" s="1570"/>
      <c r="CZ98" s="1570"/>
      <c r="DA98" s="1570"/>
      <c r="DB98" s="1570"/>
      <c r="DC98" s="1570"/>
      <c r="DD98" s="1570"/>
      <c r="DE98" s="1570"/>
      <c r="DF98" s="1570"/>
      <c r="DG98" s="1570"/>
      <c r="DH98" s="1570"/>
      <c r="DI98" s="1570"/>
      <c r="DJ98" s="1570"/>
      <c r="DK98" s="1570"/>
      <c r="DL98" s="1570"/>
      <c r="DM98" s="1570"/>
      <c r="DN98" s="1570"/>
      <c r="DO98" s="1570"/>
      <c r="DP98" s="1570"/>
      <c r="DQ98" s="1570"/>
      <c r="DR98" s="1570"/>
      <c r="DS98" s="1570"/>
      <c r="DT98" s="1570"/>
      <c r="DU98" s="1570"/>
      <c r="DV98" s="1570"/>
      <c r="DW98" s="1570"/>
      <c r="DX98" s="1570"/>
      <c r="DY98" s="1570"/>
      <c r="DZ98" s="1570"/>
      <c r="EA98" s="1570"/>
      <c r="EB98" s="1570"/>
      <c r="EC98" s="1570"/>
      <c r="ED98" s="1570"/>
      <c r="EE98" s="1570"/>
      <c r="EF98" s="1570"/>
      <c r="EG98" s="1570"/>
      <c r="EH98" s="1570"/>
      <c r="EI98" s="1570"/>
      <c r="EJ98" s="1570"/>
      <c r="EK98" s="1570"/>
      <c r="EL98" s="1570"/>
      <c r="EM98" s="1570"/>
      <c r="EN98" s="1570"/>
      <c r="EO98" s="1570"/>
      <c r="EP98" s="1570"/>
      <c r="EQ98" s="1570"/>
      <c r="ER98" s="1570"/>
      <c r="ES98" s="1570"/>
      <c r="ET98" s="1570"/>
      <c r="EU98" s="1632"/>
      <c r="EV98" s="1632"/>
      <c r="EW98" s="1632"/>
      <c r="EX98" s="1632"/>
      <c r="EY98" s="1632"/>
      <c r="EZ98" s="1632"/>
      <c r="FA98" s="1632"/>
      <c r="FB98" s="1570"/>
      <c r="FC98" s="1571"/>
      <c r="FD98" s="1571"/>
      <c r="FE98" s="1571"/>
      <c r="FF98" s="1571"/>
      <c r="FG98" s="1571"/>
      <c r="FH98" s="1571"/>
      <c r="FI98" s="1571"/>
      <c r="FJ98" s="1571"/>
      <c r="FK98" s="1571"/>
      <c r="FL98" s="1571"/>
      <c r="FM98" s="1571"/>
      <c r="FN98" s="1573"/>
      <c r="FO98" s="1573"/>
      <c r="FP98" s="1573"/>
      <c r="FQ98" s="1573"/>
      <c r="FR98" s="1573"/>
      <c r="FS98" s="1573"/>
      <c r="FT98" s="1573"/>
      <c r="FU98" s="1573"/>
      <c r="FV98" s="1573"/>
      <c r="FW98" s="1573"/>
      <c r="FX98" s="1595"/>
      <c r="GA98" s="1647"/>
      <c r="GB98" s="1648"/>
    </row>
    <row r="99" spans="3:214">
      <c r="C99" s="1575"/>
      <c r="D99" s="1570"/>
      <c r="E99" s="2315"/>
      <c r="F99" s="1651"/>
      <c r="G99" s="1646"/>
      <c r="H99" s="1658"/>
      <c r="I99" s="1658"/>
      <c r="J99" s="1658"/>
      <c r="K99" s="1654"/>
      <c r="L99" s="1570"/>
      <c r="M99" s="1651"/>
      <c r="N99" s="1646"/>
      <c r="O99" s="1646"/>
      <c r="P99" s="1575"/>
      <c r="Q99" s="1632"/>
      <c r="R99" s="1632"/>
      <c r="S99" s="1632"/>
      <c r="T99" s="1632"/>
      <c r="U99" s="1632"/>
      <c r="V99" s="1632"/>
      <c r="W99" s="1632"/>
      <c r="X99" s="1632"/>
      <c r="Y99" s="1632"/>
      <c r="Z99" s="1632"/>
      <c r="AA99" s="1632"/>
      <c r="AB99" s="1645"/>
      <c r="AC99" s="1632"/>
      <c r="AD99" s="1632"/>
      <c r="AE99" s="1632"/>
      <c r="AF99" s="1632"/>
      <c r="AG99" s="1632"/>
      <c r="AH99" s="1632"/>
      <c r="AI99" s="1632"/>
      <c r="AJ99" s="1632"/>
      <c r="AK99" s="1632"/>
      <c r="AL99" s="1632"/>
      <c r="AM99" s="1632"/>
      <c r="AN99" s="1632"/>
      <c r="AO99" s="1632"/>
      <c r="AP99" s="1632"/>
      <c r="AQ99" s="1632"/>
      <c r="AR99" s="1632"/>
      <c r="AS99" s="1632"/>
      <c r="AT99" s="1632"/>
      <c r="AU99" s="1632"/>
      <c r="AV99" s="1632"/>
      <c r="AW99" s="1632"/>
      <c r="AX99" s="1632"/>
      <c r="AY99" s="1632"/>
      <c r="AZ99" s="1570"/>
      <c r="BA99" s="1570"/>
      <c r="BB99" s="1570"/>
      <c r="BC99" s="1570"/>
      <c r="BD99" s="1570"/>
      <c r="BE99" s="1570"/>
      <c r="BF99" s="1570"/>
      <c r="BG99" s="1570"/>
      <c r="BH99" s="1575"/>
      <c r="BI99" s="1570"/>
      <c r="BJ99" s="1570"/>
      <c r="BK99" s="1570"/>
      <c r="BL99" s="1653"/>
      <c r="BM99" s="1653"/>
      <c r="BN99" s="1660"/>
      <c r="BO99" s="1653"/>
      <c r="BP99" s="1653"/>
      <c r="BQ99" s="1653"/>
      <c r="BR99" s="1570"/>
      <c r="BS99" s="1570"/>
      <c r="BT99" s="1570"/>
      <c r="BU99" s="1570"/>
      <c r="BV99" s="1570"/>
      <c r="BW99" s="1570"/>
      <c r="BX99" s="1570"/>
      <c r="BY99" s="1570"/>
      <c r="BZ99" s="1570"/>
      <c r="CA99" s="1570"/>
      <c r="CB99" s="1570"/>
      <c r="CC99" s="1570"/>
      <c r="CD99" s="1570"/>
      <c r="CE99" s="1570"/>
      <c r="CF99" s="1570"/>
      <c r="CG99" s="1570"/>
      <c r="CH99" s="1570"/>
      <c r="CI99" s="1570"/>
      <c r="CJ99" s="1570"/>
      <c r="CK99" s="1570"/>
      <c r="CL99" s="1570"/>
      <c r="CM99" s="1570"/>
      <c r="CN99" s="1570"/>
      <c r="CO99" s="1570"/>
      <c r="CP99" s="1570"/>
      <c r="CQ99" s="1570"/>
      <c r="CR99" s="1570"/>
      <c r="CS99" s="1570"/>
      <c r="CT99" s="1570"/>
      <c r="CU99" s="1570"/>
      <c r="CV99" s="1570"/>
      <c r="CW99" s="1570"/>
      <c r="CX99" s="1570"/>
      <c r="CY99" s="1570"/>
      <c r="CZ99" s="1570"/>
      <c r="DA99" s="1570"/>
      <c r="DB99" s="1570"/>
      <c r="DC99" s="1570"/>
      <c r="DD99" s="1570"/>
      <c r="DE99" s="1570"/>
      <c r="DF99" s="1570"/>
      <c r="DG99" s="1570"/>
      <c r="DH99" s="1362"/>
      <c r="DI99" s="1570"/>
      <c r="DJ99" s="1570"/>
      <c r="DK99" s="1570"/>
      <c r="DL99" s="1570"/>
      <c r="DM99" s="1570"/>
      <c r="DN99" s="1570"/>
      <c r="DO99" s="1570"/>
      <c r="DP99" s="1570"/>
      <c r="DQ99" s="1570"/>
      <c r="DR99" s="1570"/>
      <c r="DS99" s="1570"/>
      <c r="DT99" s="1570"/>
      <c r="DU99" s="1570"/>
      <c r="DV99" s="1570"/>
      <c r="DW99" s="1570"/>
      <c r="DX99" s="1570"/>
      <c r="DY99" s="1570"/>
      <c r="DZ99" s="1570"/>
      <c r="EA99" s="1570"/>
      <c r="EB99" s="1570"/>
      <c r="EC99" s="1362"/>
      <c r="ED99" s="1362"/>
      <c r="EE99" s="1362"/>
      <c r="EF99" s="1362"/>
      <c r="EG99" s="1362"/>
      <c r="EH99" s="1362"/>
      <c r="EI99" s="1362"/>
      <c r="EJ99" s="1362"/>
      <c r="EK99" s="1362"/>
      <c r="EL99" s="1362"/>
      <c r="EM99" s="1362"/>
      <c r="EN99" s="1362"/>
      <c r="EO99" s="1362"/>
      <c r="EP99" s="1362"/>
      <c r="EQ99" s="1362"/>
      <c r="ER99" s="1362"/>
      <c r="ES99" s="1570"/>
      <c r="ET99" s="1570"/>
      <c r="EU99" s="1632"/>
      <c r="EV99" s="1632"/>
      <c r="EW99" s="1632"/>
      <c r="EX99" s="1632"/>
      <c r="EY99" s="1632"/>
      <c r="EZ99" s="1632"/>
      <c r="FA99" s="1632"/>
      <c r="FB99" s="1362"/>
      <c r="FC99" s="1571"/>
      <c r="FD99" s="1571"/>
      <c r="FE99" s="1571"/>
      <c r="FF99" s="1571"/>
      <c r="FG99" s="1571"/>
      <c r="FH99" s="1571"/>
      <c r="FI99" s="1571"/>
      <c r="FJ99" s="1571"/>
      <c r="FK99" s="1571"/>
      <c r="FL99" s="1571"/>
      <c r="FM99" s="1571"/>
      <c r="FN99" s="1573"/>
      <c r="FO99" s="1573"/>
      <c r="FP99" s="1573"/>
      <c r="FQ99" s="1573"/>
      <c r="FR99" s="1573"/>
      <c r="FS99" s="1573"/>
      <c r="FT99" s="1573"/>
      <c r="FU99" s="1573"/>
      <c r="FV99" s="1573"/>
      <c r="FW99" s="1573"/>
      <c r="FX99" s="1595"/>
      <c r="GA99" s="1647"/>
      <c r="GB99" s="1648"/>
    </row>
    <row r="100" spans="3:214">
      <c r="C100" s="1575"/>
      <c r="D100" s="1570"/>
      <c r="E100" s="2315"/>
      <c r="F100" s="1651"/>
      <c r="G100" s="1646"/>
      <c r="H100" s="1658"/>
      <c r="I100" s="1658"/>
      <c r="J100" s="1658"/>
      <c r="K100" s="1654"/>
      <c r="L100" s="1570"/>
      <c r="M100" s="1651"/>
      <c r="N100" s="1646"/>
      <c r="O100" s="1646"/>
      <c r="P100" s="1575"/>
      <c r="Q100" s="1632"/>
      <c r="R100" s="1632"/>
      <c r="S100" s="1632"/>
      <c r="T100" s="1632"/>
      <c r="U100" s="1632"/>
      <c r="V100" s="1632"/>
      <c r="W100" s="1632"/>
      <c r="X100" s="1632"/>
      <c r="Y100" s="1632"/>
      <c r="Z100" s="1632"/>
      <c r="AA100" s="1632"/>
      <c r="AB100" s="1645"/>
      <c r="AC100" s="1632"/>
      <c r="AD100" s="1632"/>
      <c r="AE100" s="1632"/>
      <c r="AF100" s="1632"/>
      <c r="AG100" s="1632"/>
      <c r="AH100" s="1632"/>
      <c r="AI100" s="1632"/>
      <c r="AJ100" s="1632"/>
      <c r="AK100" s="1632"/>
      <c r="AL100" s="1632"/>
      <c r="AM100" s="1632"/>
      <c r="AN100" s="1632"/>
      <c r="AO100" s="1632"/>
      <c r="AP100" s="1632"/>
      <c r="AQ100" s="1632"/>
      <c r="AR100" s="1632"/>
      <c r="AS100" s="1632"/>
      <c r="AT100" s="1632"/>
      <c r="AU100" s="1632"/>
      <c r="AV100" s="1632"/>
      <c r="AW100" s="1632"/>
      <c r="AX100" s="1632"/>
      <c r="AY100" s="1632"/>
      <c r="AZ100" s="1570"/>
      <c r="BA100" s="1570"/>
      <c r="BB100" s="1570"/>
      <c r="BC100" s="1570"/>
      <c r="BD100" s="1570"/>
      <c r="BE100" s="1570"/>
      <c r="BF100" s="1570"/>
      <c r="BG100" s="1570"/>
      <c r="BH100" s="1575"/>
      <c r="BI100" s="1570"/>
      <c r="BJ100" s="1570"/>
      <c r="BK100" s="1570"/>
      <c r="BL100" s="1653"/>
      <c r="BM100" s="1653"/>
      <c r="BN100" s="1660"/>
      <c r="BO100" s="1653"/>
      <c r="BP100" s="1653"/>
      <c r="BQ100" s="1653"/>
      <c r="BR100" s="1570"/>
      <c r="BS100" s="1570"/>
      <c r="BT100" s="1570"/>
      <c r="BU100" s="1570"/>
      <c r="BV100" s="1570"/>
      <c r="BW100" s="1570"/>
      <c r="BX100" s="1570"/>
      <c r="BY100" s="1570"/>
      <c r="BZ100" s="1570"/>
      <c r="CA100" s="1570"/>
      <c r="CB100" s="1570"/>
      <c r="CC100" s="1570"/>
      <c r="CD100" s="1570"/>
      <c r="CE100" s="1570"/>
      <c r="CF100" s="1570"/>
      <c r="CG100" s="1570"/>
      <c r="CH100" s="1570"/>
      <c r="CI100" s="1570"/>
      <c r="CJ100" s="1570"/>
      <c r="CK100" s="1570"/>
      <c r="CL100" s="1570"/>
      <c r="CM100" s="1570"/>
      <c r="CN100" s="1570"/>
      <c r="CO100" s="1570"/>
      <c r="CP100" s="1570"/>
      <c r="CQ100" s="1570"/>
      <c r="CR100" s="1570"/>
      <c r="CS100" s="1570"/>
      <c r="CT100" s="1570"/>
      <c r="CU100" s="1570"/>
      <c r="CV100" s="1570"/>
      <c r="CW100" s="1570"/>
      <c r="CX100" s="1570"/>
      <c r="CY100" s="1570"/>
      <c r="CZ100" s="1570"/>
      <c r="DA100" s="1570"/>
      <c r="DB100" s="1570"/>
      <c r="DC100" s="1570"/>
      <c r="DD100" s="1570"/>
      <c r="DE100" s="1570"/>
      <c r="DF100" s="1570"/>
      <c r="DG100" s="1570"/>
      <c r="DH100" s="1570"/>
      <c r="DI100" s="1570"/>
      <c r="DJ100" s="1570"/>
      <c r="DK100" s="1570"/>
      <c r="DL100" s="1570"/>
      <c r="DM100" s="1570"/>
      <c r="DN100" s="1570"/>
      <c r="DO100" s="1570"/>
      <c r="DP100" s="1570"/>
      <c r="DQ100" s="1570"/>
      <c r="DR100" s="1570"/>
      <c r="DS100" s="1570"/>
      <c r="DT100" s="1570"/>
      <c r="DU100" s="1570"/>
      <c r="DV100" s="1570"/>
      <c r="DW100" s="1570"/>
      <c r="DX100" s="1570"/>
      <c r="DY100" s="1570"/>
      <c r="DZ100" s="1570"/>
      <c r="EA100" s="1570"/>
      <c r="EB100" s="1570"/>
      <c r="EC100" s="1570"/>
      <c r="ED100" s="1570"/>
      <c r="EE100" s="1570"/>
      <c r="EF100" s="1570"/>
      <c r="EG100" s="1570"/>
      <c r="EH100" s="1570"/>
      <c r="EI100" s="1570"/>
      <c r="EJ100" s="1570"/>
      <c r="EK100" s="1570"/>
      <c r="EL100" s="1570"/>
      <c r="EM100" s="1570"/>
      <c r="EN100" s="1570"/>
      <c r="EO100" s="1570"/>
      <c r="EP100" s="1570"/>
      <c r="EQ100" s="1570"/>
      <c r="ER100" s="1570"/>
      <c r="ES100" s="1570"/>
      <c r="ET100" s="1570"/>
      <c r="EU100" s="1632"/>
      <c r="EV100" s="1632"/>
      <c r="EW100" s="1632"/>
      <c r="EX100" s="1632"/>
      <c r="EY100" s="1632"/>
      <c r="EZ100" s="1632"/>
      <c r="FA100" s="1632"/>
      <c r="FB100" s="1570"/>
      <c r="FC100" s="1571"/>
      <c r="FD100" s="1571"/>
      <c r="FE100" s="1571"/>
      <c r="FF100" s="1571"/>
      <c r="FG100" s="1571"/>
      <c r="FH100" s="1571"/>
      <c r="FI100" s="1571"/>
      <c r="FJ100" s="1571"/>
      <c r="FK100" s="1571"/>
      <c r="FL100" s="1571"/>
      <c r="FM100" s="1571"/>
      <c r="FN100" s="1573"/>
      <c r="FO100" s="1573"/>
      <c r="FP100" s="1573"/>
      <c r="FQ100" s="1573"/>
      <c r="FR100" s="1573"/>
      <c r="FS100" s="1573"/>
      <c r="FT100" s="1573"/>
      <c r="FU100" s="1573"/>
      <c r="FV100" s="1573"/>
      <c r="FW100" s="1573"/>
      <c r="FX100" s="1595"/>
      <c r="GA100" s="1647"/>
      <c r="GB100" s="1648"/>
    </row>
    <row r="101" spans="3:214">
      <c r="C101" s="1575"/>
      <c r="D101" s="1570"/>
      <c r="E101" s="2315"/>
      <c r="F101" s="1651"/>
      <c r="G101" s="1646"/>
      <c r="H101" s="1658"/>
      <c r="I101" s="1658"/>
      <c r="J101" s="1658"/>
      <c r="K101" s="1654"/>
      <c r="L101" s="1570"/>
      <c r="M101" s="1651"/>
      <c r="N101" s="1646"/>
      <c r="O101" s="1646"/>
      <c r="P101" s="1575"/>
      <c r="Q101" s="1632"/>
      <c r="R101" s="1632"/>
      <c r="S101" s="1632"/>
      <c r="T101" s="1632"/>
      <c r="U101" s="1632"/>
      <c r="V101" s="1632"/>
      <c r="W101" s="1632"/>
      <c r="X101" s="1632"/>
      <c r="Y101" s="1632"/>
      <c r="Z101" s="1632"/>
      <c r="AA101" s="1632"/>
      <c r="AB101" s="1632"/>
      <c r="AC101" s="1632"/>
      <c r="AD101" s="1632"/>
      <c r="AE101" s="1632"/>
      <c r="AF101" s="1632"/>
      <c r="AG101" s="1632"/>
      <c r="AH101" s="1632"/>
      <c r="AI101" s="1632"/>
      <c r="AJ101" s="1632"/>
      <c r="AK101" s="1632"/>
      <c r="AL101" s="1632"/>
      <c r="AM101" s="1632"/>
      <c r="AN101" s="1632"/>
      <c r="AO101" s="1632"/>
      <c r="AP101" s="1632"/>
      <c r="AQ101" s="1632"/>
      <c r="AR101" s="1632"/>
      <c r="AS101" s="1632"/>
      <c r="AT101" s="1632"/>
      <c r="AU101" s="1632"/>
      <c r="AV101" s="1632"/>
      <c r="AW101" s="1632"/>
      <c r="AX101" s="1632"/>
      <c r="AY101" s="1632"/>
      <c r="AZ101" s="1570"/>
      <c r="BA101" s="1570"/>
      <c r="BB101" s="1570"/>
      <c r="BC101" s="1570"/>
      <c r="BD101" s="1570"/>
      <c r="BE101" s="1570"/>
      <c r="BF101" s="1570"/>
      <c r="BG101" s="1570"/>
      <c r="BH101" s="1575"/>
      <c r="BI101" s="1570"/>
      <c r="BJ101" s="1570"/>
      <c r="BK101" s="1570"/>
      <c r="BM101" s="1653"/>
      <c r="BN101" s="1660"/>
      <c r="BO101" s="1653"/>
      <c r="BP101" s="1653"/>
      <c r="BQ101" s="1653"/>
      <c r="BR101" s="1570"/>
      <c r="BS101" s="1570"/>
      <c r="BT101" s="1570"/>
      <c r="BU101" s="1570"/>
      <c r="BV101" s="1570"/>
      <c r="BW101" s="1570"/>
      <c r="BX101" s="1570"/>
      <c r="BY101" s="1570"/>
      <c r="BZ101" s="1570"/>
      <c r="CA101" s="1570"/>
      <c r="CB101" s="1570"/>
      <c r="CC101" s="1570"/>
      <c r="CD101" s="1570"/>
      <c r="CE101" s="1570"/>
      <c r="CF101" s="1570"/>
      <c r="CG101" s="1570"/>
      <c r="CH101" s="1570"/>
      <c r="CI101" s="1570"/>
      <c r="CJ101" s="1570"/>
      <c r="CK101" s="1570"/>
      <c r="CL101" s="1570"/>
      <c r="CM101" s="1570"/>
      <c r="CN101" s="1570"/>
      <c r="CO101" s="1570"/>
      <c r="CP101" s="1570"/>
      <c r="CQ101" s="1570"/>
      <c r="CR101" s="1570"/>
      <c r="CS101" s="1570"/>
      <c r="CT101" s="1570"/>
      <c r="CU101" s="1570"/>
      <c r="CV101" s="1570"/>
      <c r="CW101" s="1570"/>
      <c r="CX101" s="1570"/>
      <c r="CY101" s="1570"/>
      <c r="CZ101" s="1570"/>
      <c r="DA101" s="1570"/>
      <c r="DB101" s="1570"/>
      <c r="DC101" s="1570"/>
      <c r="DD101" s="1570"/>
      <c r="DE101" s="1570"/>
      <c r="DF101" s="1570"/>
      <c r="DG101" s="1570"/>
      <c r="DH101" s="1570"/>
      <c r="DI101" s="1570"/>
      <c r="DJ101" s="1570"/>
      <c r="DK101" s="1570"/>
      <c r="DL101" s="1570"/>
      <c r="DM101" s="1570"/>
      <c r="DN101" s="1570"/>
      <c r="DO101" s="1570"/>
      <c r="DP101" s="1570"/>
      <c r="DQ101" s="1570"/>
      <c r="DR101" s="1570"/>
      <c r="DS101" s="1570"/>
      <c r="DT101" s="1570"/>
      <c r="DU101" s="1570"/>
      <c r="DV101" s="1570"/>
      <c r="DW101" s="1570"/>
      <c r="DX101" s="1570"/>
      <c r="DY101" s="1570"/>
      <c r="DZ101" s="1570"/>
      <c r="EA101" s="1570"/>
      <c r="EB101" s="1570"/>
      <c r="EC101" s="1570"/>
      <c r="ED101" s="1570"/>
      <c r="EE101" s="1570"/>
      <c r="EF101" s="1570"/>
      <c r="EG101" s="1570"/>
      <c r="EH101" s="1570"/>
      <c r="EI101" s="1570"/>
      <c r="EJ101" s="1570"/>
      <c r="EK101" s="1570"/>
      <c r="EL101" s="1570"/>
      <c r="EM101" s="1570"/>
      <c r="EN101" s="1570"/>
      <c r="EO101" s="1570"/>
      <c r="EP101" s="1570"/>
      <c r="EQ101" s="1570"/>
      <c r="ER101" s="1570"/>
      <c r="ES101" s="1570"/>
      <c r="ET101" s="1570"/>
      <c r="EU101" s="1632"/>
      <c r="EV101" s="1632"/>
      <c r="EW101" s="1632"/>
      <c r="EX101" s="1632"/>
      <c r="EY101" s="1632"/>
      <c r="EZ101" s="1632"/>
      <c r="FA101" s="1632"/>
      <c r="FB101" s="1570"/>
      <c r="FC101" s="1571"/>
      <c r="FD101" s="1571"/>
      <c r="FE101" s="1571"/>
      <c r="FF101" s="1571"/>
      <c r="FG101" s="1571"/>
      <c r="FH101" s="1571"/>
      <c r="FI101" s="1571"/>
      <c r="FJ101" s="1571"/>
      <c r="FK101" s="1571"/>
      <c r="FL101" s="1571"/>
      <c r="FM101" s="1571"/>
      <c r="FN101" s="1573"/>
      <c r="FO101" s="1573"/>
      <c r="FP101" s="1573"/>
      <c r="FQ101" s="1573"/>
      <c r="FR101" s="1573"/>
      <c r="FS101" s="1573"/>
      <c r="FT101" s="1573"/>
      <c r="FU101" s="1573"/>
      <c r="FV101" s="1573"/>
      <c r="FW101" s="1573"/>
      <c r="FX101" s="1595"/>
      <c r="GA101" s="1647"/>
      <c r="GB101" s="1648"/>
    </row>
    <row r="102" spans="3:214">
      <c r="C102" s="1575"/>
      <c r="D102" s="1570"/>
      <c r="E102" s="2315"/>
      <c r="F102" s="1651"/>
      <c r="G102" s="1646"/>
      <c r="H102" s="1658"/>
      <c r="I102" s="1658"/>
      <c r="J102" s="1658"/>
      <c r="K102" s="1654"/>
      <c r="L102" s="1570"/>
      <c r="M102" s="1651"/>
      <c r="N102" s="1646"/>
      <c r="O102" s="1646"/>
      <c r="P102" s="1575"/>
      <c r="Q102" s="1632"/>
      <c r="R102" s="1632"/>
      <c r="S102" s="1632"/>
      <c r="T102" s="1632"/>
      <c r="U102" s="1632"/>
      <c r="V102" s="1632"/>
      <c r="W102" s="1632"/>
      <c r="X102" s="1632"/>
      <c r="Y102" s="1632"/>
      <c r="Z102" s="1632"/>
      <c r="AA102" s="1632"/>
      <c r="AB102" s="1632"/>
      <c r="AC102" s="1632"/>
      <c r="AD102" s="1632"/>
      <c r="AE102" s="1632"/>
      <c r="AF102" s="1632"/>
      <c r="AG102" s="1632"/>
      <c r="AH102" s="1632"/>
      <c r="AI102" s="1632"/>
      <c r="AJ102" s="1632"/>
      <c r="AK102" s="1632"/>
      <c r="AL102" s="1632"/>
      <c r="AM102" s="1632"/>
      <c r="AN102" s="1632"/>
      <c r="AO102" s="1632"/>
      <c r="AP102" s="1632"/>
      <c r="AQ102" s="1632"/>
      <c r="AR102" s="1632"/>
      <c r="AS102" s="1632"/>
      <c r="AT102" s="1632"/>
      <c r="AU102" s="1632"/>
      <c r="AV102" s="1632"/>
      <c r="AW102" s="1632"/>
      <c r="AX102" s="1632"/>
      <c r="AY102" s="1632"/>
      <c r="AZ102" s="1570"/>
      <c r="BA102" s="1570"/>
      <c r="BB102" s="1570"/>
      <c r="BC102" s="1570"/>
      <c r="BD102" s="1570"/>
      <c r="BE102" s="1570"/>
      <c r="BF102" s="1570"/>
      <c r="BG102" s="1570"/>
      <c r="BH102" s="1575"/>
      <c r="BI102" s="1570"/>
      <c r="BJ102" s="1570"/>
      <c r="BK102" s="1570"/>
      <c r="BM102" s="1653"/>
      <c r="BN102" s="1660"/>
      <c r="BO102" s="1653"/>
      <c r="BP102" s="1653"/>
      <c r="BQ102" s="1653"/>
      <c r="BR102" s="1570"/>
      <c r="BS102" s="1570"/>
      <c r="BT102" s="1570"/>
      <c r="BU102" s="1570"/>
      <c r="BV102" s="1570"/>
      <c r="BW102" s="1570"/>
      <c r="BX102" s="1570"/>
      <c r="BY102" s="1570"/>
      <c r="BZ102" s="1570"/>
      <c r="CA102" s="1570"/>
      <c r="CB102" s="1570"/>
      <c r="CC102" s="1570"/>
      <c r="CD102" s="1570"/>
      <c r="CE102" s="1570"/>
      <c r="CF102" s="1570"/>
      <c r="CG102" s="1570"/>
      <c r="CH102" s="1570"/>
      <c r="CI102" s="1570"/>
      <c r="CJ102" s="1570"/>
      <c r="CK102" s="1570"/>
      <c r="CL102" s="1570"/>
      <c r="CM102" s="1570"/>
      <c r="CN102" s="1570"/>
      <c r="CO102" s="1570"/>
      <c r="CP102" s="1570"/>
      <c r="CQ102" s="1570"/>
      <c r="CR102" s="1570"/>
      <c r="CS102" s="1570"/>
      <c r="CT102" s="1570"/>
      <c r="CU102" s="1570"/>
      <c r="CV102" s="1570"/>
      <c r="CW102" s="1570"/>
      <c r="CX102" s="1570"/>
      <c r="CY102" s="1570"/>
      <c r="CZ102" s="1570"/>
      <c r="DA102" s="1570"/>
      <c r="DB102" s="1570"/>
      <c r="DC102" s="1570"/>
      <c r="DD102" s="1570"/>
      <c r="DE102" s="1570"/>
      <c r="DF102" s="1570"/>
      <c r="DG102" s="1570"/>
      <c r="DH102" s="1570"/>
      <c r="DI102" s="1570"/>
      <c r="DJ102" s="1570"/>
      <c r="DK102" s="1570"/>
      <c r="DL102" s="1570"/>
      <c r="DM102" s="1570"/>
      <c r="DN102" s="1570"/>
      <c r="DO102" s="1570"/>
      <c r="DP102" s="1570"/>
      <c r="DQ102" s="1570"/>
      <c r="DR102" s="1570"/>
      <c r="DS102" s="1570"/>
      <c r="DT102" s="1570"/>
      <c r="DU102" s="1570"/>
      <c r="DV102" s="1570"/>
      <c r="DW102" s="1570"/>
      <c r="DX102" s="1570"/>
      <c r="DY102" s="1570"/>
      <c r="DZ102" s="1570"/>
      <c r="EA102" s="1570"/>
      <c r="EB102" s="1570"/>
      <c r="EC102" s="1570"/>
      <c r="ED102" s="1570"/>
      <c r="EE102" s="1570"/>
      <c r="EF102" s="1570"/>
      <c r="EG102" s="1570"/>
      <c r="EH102" s="1570"/>
      <c r="EI102" s="1570"/>
      <c r="EJ102" s="1570"/>
      <c r="EK102" s="1570"/>
      <c r="EL102" s="1570"/>
      <c r="EM102" s="1570"/>
      <c r="EN102" s="1570"/>
      <c r="EO102" s="1570"/>
      <c r="EP102" s="1570"/>
      <c r="EQ102" s="1570"/>
      <c r="ER102" s="1570"/>
      <c r="ES102" s="1570"/>
      <c r="ET102" s="1570"/>
      <c r="EU102" s="1632"/>
      <c r="EV102" s="1632"/>
      <c r="EW102" s="1632"/>
      <c r="EX102" s="1632"/>
      <c r="EY102" s="1632"/>
      <c r="EZ102" s="1632"/>
      <c r="FA102" s="1632"/>
      <c r="FB102" s="1570"/>
      <c r="FC102" s="1571"/>
      <c r="FD102" s="1571"/>
      <c r="FE102" s="1571"/>
      <c r="FF102" s="1571"/>
      <c r="FG102" s="1571"/>
      <c r="FH102" s="1571"/>
      <c r="FI102" s="1571"/>
      <c r="FJ102" s="1571"/>
      <c r="FK102" s="1571"/>
      <c r="FL102" s="1571"/>
      <c r="FM102" s="1571"/>
      <c r="FN102" s="1573"/>
      <c r="FO102" s="1573"/>
      <c r="FP102" s="1573"/>
      <c r="FQ102" s="1573"/>
      <c r="FR102" s="1573"/>
      <c r="FS102" s="1573"/>
      <c r="FT102" s="1573"/>
      <c r="FU102" s="1573"/>
      <c r="FV102" s="1573"/>
      <c r="FW102" s="1573"/>
      <c r="FX102" s="1595"/>
      <c r="GA102" s="1647"/>
      <c r="GB102" s="1648"/>
    </row>
    <row r="103" spans="3:214">
      <c r="C103" s="1575"/>
      <c r="D103" s="1570"/>
      <c r="E103" s="2315"/>
      <c r="F103" s="1651"/>
      <c r="G103" s="1646"/>
      <c r="H103" s="1658"/>
      <c r="I103" s="1658"/>
      <c r="J103" s="1658"/>
      <c r="K103" s="1654"/>
      <c r="L103" s="1570"/>
      <c r="M103" s="1651"/>
      <c r="N103" s="1646"/>
      <c r="O103" s="1646"/>
      <c r="P103" s="1575"/>
      <c r="Q103" s="1632"/>
      <c r="R103" s="1632"/>
      <c r="S103" s="1632"/>
      <c r="T103" s="1632"/>
      <c r="U103" s="1632"/>
      <c r="V103" s="1632"/>
      <c r="W103" s="1632"/>
      <c r="X103" s="1632"/>
      <c r="Y103" s="1632"/>
      <c r="Z103" s="1632"/>
      <c r="AA103" s="1632"/>
      <c r="AB103" s="1632"/>
      <c r="AC103" s="1632"/>
      <c r="AD103" s="1632"/>
      <c r="AE103" s="1632"/>
      <c r="AF103" s="1632"/>
      <c r="AG103" s="1632"/>
      <c r="AH103" s="1632"/>
      <c r="AI103" s="1632"/>
      <c r="AJ103" s="1632"/>
      <c r="AK103" s="1632"/>
      <c r="AL103" s="1632"/>
      <c r="AM103" s="1632"/>
      <c r="AN103" s="1632"/>
      <c r="AO103" s="1632"/>
      <c r="AP103" s="1632"/>
      <c r="AQ103" s="1632"/>
      <c r="AR103" s="1632"/>
      <c r="AS103" s="1632"/>
      <c r="AT103" s="1632"/>
      <c r="AU103" s="1632"/>
      <c r="AV103" s="1632"/>
      <c r="AW103" s="1632"/>
      <c r="AX103" s="1632"/>
      <c r="AY103" s="1632"/>
      <c r="AZ103" s="1570"/>
      <c r="BA103" s="1570"/>
      <c r="BB103" s="1570"/>
      <c r="BC103" s="1570"/>
      <c r="BD103" s="1570"/>
      <c r="BE103" s="1570"/>
      <c r="BF103" s="1570"/>
      <c r="BG103" s="1570"/>
      <c r="BH103" s="1575"/>
      <c r="BI103" s="1570"/>
      <c r="BJ103" s="1570"/>
      <c r="BK103" s="1570"/>
      <c r="BL103" s="1653"/>
      <c r="BM103" s="1653"/>
      <c r="BN103" s="1660"/>
      <c r="BO103" s="1653"/>
      <c r="BP103" s="1653"/>
      <c r="BQ103" s="1653"/>
      <c r="BR103" s="1570"/>
      <c r="BS103" s="1570"/>
      <c r="BT103" s="1570"/>
      <c r="BU103" s="1570"/>
      <c r="BV103" s="1570"/>
      <c r="BW103" s="1570"/>
      <c r="BX103" s="1570"/>
      <c r="BY103" s="1570"/>
      <c r="BZ103" s="1570"/>
      <c r="CA103" s="1570"/>
      <c r="CB103" s="1570"/>
      <c r="CC103" s="1570"/>
      <c r="CD103" s="1570"/>
      <c r="CE103" s="1570"/>
      <c r="CF103" s="1570"/>
      <c r="CG103" s="1570"/>
      <c r="CH103" s="1570"/>
      <c r="CI103" s="1570"/>
      <c r="CJ103" s="1570"/>
      <c r="CK103" s="1570"/>
      <c r="CL103" s="1570"/>
      <c r="CM103" s="1570"/>
      <c r="CN103" s="1570"/>
      <c r="CO103" s="1570"/>
      <c r="CP103" s="1570"/>
      <c r="CQ103" s="1570"/>
      <c r="CR103" s="1570"/>
      <c r="CS103" s="1570"/>
      <c r="CT103" s="1570"/>
      <c r="CU103" s="1570"/>
      <c r="CV103" s="1570"/>
      <c r="CW103" s="1570"/>
      <c r="CX103" s="1570"/>
      <c r="CY103" s="1570"/>
      <c r="CZ103" s="1570"/>
      <c r="DA103" s="1570"/>
      <c r="DB103" s="1570"/>
      <c r="DC103" s="1570"/>
      <c r="DD103" s="1570"/>
      <c r="DE103" s="1570"/>
      <c r="DF103" s="1570"/>
      <c r="DG103" s="1570"/>
      <c r="DH103" s="1570"/>
      <c r="DI103" s="1570"/>
      <c r="DJ103" s="1570"/>
      <c r="DK103" s="1570"/>
      <c r="DL103" s="1570"/>
      <c r="DM103" s="1570"/>
      <c r="DN103" s="1570"/>
      <c r="DO103" s="1570"/>
      <c r="DP103" s="1570"/>
      <c r="DQ103" s="1570"/>
      <c r="DR103" s="1570"/>
      <c r="DS103" s="1570"/>
      <c r="DT103" s="1570"/>
      <c r="DU103" s="1570"/>
      <c r="DV103" s="1570"/>
      <c r="DW103" s="1570"/>
      <c r="DX103" s="1570"/>
      <c r="DY103" s="1570"/>
      <c r="DZ103" s="1570"/>
      <c r="EA103" s="1570"/>
      <c r="EB103" s="1570"/>
      <c r="EC103" s="1570"/>
      <c r="ED103" s="1570"/>
      <c r="EE103" s="1570"/>
      <c r="EF103" s="1570"/>
      <c r="EG103" s="1570"/>
      <c r="EH103" s="1570"/>
      <c r="EI103" s="1570"/>
      <c r="EJ103" s="1570"/>
      <c r="EK103" s="1570"/>
      <c r="EL103" s="1570"/>
      <c r="EM103" s="1570"/>
      <c r="EN103" s="1570"/>
      <c r="EO103" s="1570"/>
      <c r="EP103" s="1570"/>
      <c r="EQ103" s="1570"/>
      <c r="ER103" s="1570"/>
      <c r="ES103" s="1570"/>
      <c r="ET103" s="1570"/>
      <c r="EU103" s="1632"/>
      <c r="EV103" s="1632"/>
      <c r="EW103" s="1632"/>
      <c r="EX103" s="1632"/>
      <c r="EY103" s="1632"/>
      <c r="EZ103" s="1632"/>
      <c r="FA103" s="1632"/>
      <c r="FB103" s="1570"/>
      <c r="FC103" s="1571"/>
      <c r="FD103" s="1571"/>
      <c r="FE103" s="1571"/>
      <c r="FF103" s="1571"/>
      <c r="FG103" s="1571"/>
      <c r="FH103" s="1571"/>
      <c r="FI103" s="1571"/>
      <c r="FJ103" s="1571"/>
      <c r="FK103" s="1571"/>
      <c r="FL103" s="1571"/>
      <c r="FM103" s="1571"/>
      <c r="FN103" s="1573"/>
      <c r="FO103" s="1573"/>
      <c r="FP103" s="1573"/>
      <c r="FQ103" s="1573"/>
      <c r="FR103" s="1573"/>
      <c r="FS103" s="1573"/>
      <c r="FT103" s="1573"/>
      <c r="FU103" s="1573"/>
      <c r="FV103" s="1573"/>
      <c r="FW103" s="1573"/>
      <c r="FX103" s="1595"/>
      <c r="GA103" s="1647"/>
      <c r="GB103" s="1648"/>
    </row>
    <row r="104" spans="3:214">
      <c r="C104" s="1575"/>
      <c r="D104" s="1570"/>
      <c r="E104" s="2315"/>
      <c r="F104" s="1651"/>
      <c r="G104" s="1646"/>
      <c r="H104" s="1658"/>
      <c r="I104" s="1658"/>
      <c r="J104" s="1658"/>
      <c r="K104" s="1654"/>
      <c r="L104" s="1570"/>
      <c r="M104" s="1651"/>
      <c r="N104" s="1646"/>
      <c r="O104" s="1646"/>
      <c r="P104" s="1575"/>
      <c r="Q104" s="1632"/>
      <c r="R104" s="1632"/>
      <c r="S104" s="1632"/>
      <c r="T104" s="1632"/>
      <c r="U104" s="1632"/>
      <c r="V104" s="1632"/>
      <c r="W104" s="1632"/>
      <c r="X104" s="1632"/>
      <c r="Y104" s="1632"/>
      <c r="Z104" s="1632"/>
      <c r="AA104" s="1632"/>
      <c r="AB104" s="1632"/>
      <c r="AC104" s="1632"/>
      <c r="AD104" s="1632"/>
      <c r="AE104" s="1632"/>
      <c r="AF104" s="1632"/>
      <c r="AG104" s="1632"/>
      <c r="AH104" s="1632"/>
      <c r="AI104" s="1632"/>
      <c r="AJ104" s="1632"/>
      <c r="AK104" s="1632"/>
      <c r="AL104" s="1632"/>
      <c r="AM104" s="1632"/>
      <c r="AN104" s="1632"/>
      <c r="AO104" s="1632"/>
      <c r="AP104" s="1632"/>
      <c r="AQ104" s="1632"/>
      <c r="AR104" s="1632"/>
      <c r="AS104" s="1632"/>
      <c r="AT104" s="1632"/>
      <c r="AU104" s="1632"/>
      <c r="AV104" s="1632"/>
      <c r="AW104" s="1632"/>
      <c r="AX104" s="1632"/>
      <c r="AY104" s="1632"/>
      <c r="AZ104" s="1570"/>
      <c r="BA104" s="1570"/>
      <c r="BB104" s="1570"/>
      <c r="BC104" s="1570"/>
      <c r="BD104" s="1570"/>
      <c r="BE104" s="1570"/>
      <c r="BF104" s="1570"/>
      <c r="BG104" s="1570"/>
      <c r="BH104" s="1575"/>
      <c r="BI104" s="1570"/>
      <c r="BJ104" s="1570"/>
      <c r="BK104" s="1570"/>
      <c r="BL104" s="1653"/>
      <c r="BM104" s="1653"/>
      <c r="BN104" s="1660"/>
      <c r="BO104" s="1653"/>
      <c r="BP104" s="1653"/>
      <c r="BQ104" s="1653"/>
      <c r="BR104" s="1570"/>
      <c r="BS104" s="1570"/>
      <c r="BT104" s="1570"/>
      <c r="BU104" s="1570"/>
      <c r="BV104" s="1570"/>
      <c r="BW104" s="1570"/>
      <c r="BX104" s="1570"/>
      <c r="BY104" s="1570"/>
      <c r="BZ104" s="1570"/>
      <c r="CA104" s="1570"/>
      <c r="CB104" s="1570"/>
      <c r="CC104" s="1570"/>
      <c r="CD104" s="1570"/>
      <c r="CE104" s="1570"/>
      <c r="CF104" s="1570"/>
      <c r="CG104" s="1570"/>
      <c r="CH104" s="1570"/>
      <c r="CI104" s="1570"/>
      <c r="CJ104" s="1570"/>
      <c r="CK104" s="1570"/>
      <c r="CL104" s="1570"/>
      <c r="CM104" s="1570"/>
      <c r="CN104" s="1570"/>
      <c r="CO104" s="1570"/>
      <c r="CP104" s="1570"/>
      <c r="CQ104" s="1570"/>
      <c r="CR104" s="1570"/>
      <c r="CS104" s="1570"/>
      <c r="CT104" s="1570"/>
      <c r="CU104" s="1570"/>
      <c r="CV104" s="1570"/>
      <c r="CW104" s="1570"/>
      <c r="CX104" s="1570"/>
      <c r="CY104" s="1570"/>
      <c r="CZ104" s="1570"/>
      <c r="DA104" s="1570"/>
      <c r="DB104" s="1570"/>
      <c r="DC104" s="1570"/>
      <c r="DD104" s="1570"/>
      <c r="DE104" s="1570"/>
      <c r="DF104" s="1570"/>
      <c r="DG104" s="1570"/>
      <c r="DH104" s="1570"/>
      <c r="DI104" s="1570"/>
      <c r="DJ104" s="1570"/>
      <c r="DK104" s="1570"/>
      <c r="DL104" s="1570"/>
      <c r="DM104" s="1570"/>
      <c r="DN104" s="1570"/>
      <c r="DO104" s="1570"/>
      <c r="DP104" s="1570"/>
      <c r="DQ104" s="1570"/>
      <c r="DR104" s="1570"/>
      <c r="DS104" s="1570"/>
      <c r="DT104" s="1570"/>
      <c r="DU104" s="1570"/>
      <c r="DV104" s="1570"/>
      <c r="DW104" s="1570"/>
      <c r="DX104" s="1570"/>
      <c r="DY104" s="1570"/>
      <c r="DZ104" s="1570"/>
      <c r="EA104" s="1570"/>
      <c r="EB104" s="1570"/>
      <c r="EC104" s="1570"/>
      <c r="ED104" s="1570"/>
      <c r="EE104" s="1570"/>
      <c r="EF104" s="1570"/>
      <c r="EG104" s="1570"/>
      <c r="EH104" s="1570"/>
      <c r="EI104" s="1570"/>
      <c r="EJ104" s="1570"/>
      <c r="EK104" s="1570"/>
      <c r="EL104" s="1570"/>
      <c r="EM104" s="1570"/>
      <c r="EN104" s="1570"/>
      <c r="EO104" s="1570"/>
      <c r="EP104" s="1570"/>
      <c r="EQ104" s="1570"/>
      <c r="ER104" s="1570"/>
      <c r="ES104" s="1570"/>
      <c r="ET104" s="1570"/>
      <c r="EU104" s="1632"/>
      <c r="EV104" s="1632"/>
      <c r="EW104" s="1632"/>
      <c r="EX104" s="1632"/>
      <c r="EY104" s="1632"/>
      <c r="EZ104" s="1632"/>
      <c r="FA104" s="1632"/>
      <c r="FB104" s="1570"/>
      <c r="FC104" s="1571"/>
      <c r="FD104" s="1571"/>
      <c r="FE104" s="1571"/>
      <c r="FF104" s="1571"/>
      <c r="FG104" s="1571"/>
      <c r="FH104" s="1571"/>
      <c r="FI104" s="1571"/>
      <c r="FJ104" s="1571"/>
      <c r="FK104" s="1571"/>
      <c r="FL104" s="1571"/>
      <c r="FM104" s="1571"/>
      <c r="FN104" s="1573"/>
      <c r="FO104" s="1573"/>
      <c r="FP104" s="1573"/>
      <c r="FQ104" s="1573"/>
      <c r="FR104" s="1573"/>
      <c r="FS104" s="1573"/>
      <c r="FT104" s="1573"/>
      <c r="FU104" s="1573"/>
      <c r="FV104" s="1573"/>
      <c r="FW104" s="1573"/>
      <c r="FX104" s="1595"/>
      <c r="GA104" s="1647"/>
      <c r="GB104" s="1648"/>
    </row>
    <row r="105" spans="3:214">
      <c r="C105" s="1575"/>
      <c r="D105" s="1570"/>
      <c r="E105" s="2315"/>
      <c r="F105" s="1651"/>
      <c r="G105" s="1646"/>
      <c r="H105" s="1658"/>
      <c r="I105" s="1658"/>
      <c r="J105" s="1658"/>
      <c r="K105" s="1654"/>
      <c r="L105" s="1570"/>
      <c r="M105" s="1651"/>
      <c r="N105" s="1646"/>
      <c r="O105" s="1646"/>
      <c r="P105" s="1575"/>
      <c r="Q105" s="1632"/>
      <c r="R105" s="1632"/>
      <c r="S105" s="1632"/>
      <c r="T105" s="1632"/>
      <c r="U105" s="1632"/>
      <c r="V105" s="1632"/>
      <c r="W105" s="1632"/>
      <c r="X105" s="1632"/>
      <c r="Y105" s="1632"/>
      <c r="Z105" s="1632"/>
      <c r="AA105" s="1632"/>
      <c r="AB105" s="1632"/>
      <c r="AC105" s="1632"/>
      <c r="AD105" s="1632"/>
      <c r="AE105" s="1632"/>
      <c r="AF105" s="1632"/>
      <c r="AG105" s="1632"/>
      <c r="AH105" s="1632"/>
      <c r="AI105" s="1632"/>
      <c r="AJ105" s="1632"/>
      <c r="AK105" s="1632"/>
      <c r="AL105" s="1632"/>
      <c r="AM105" s="1632"/>
      <c r="AN105" s="1632"/>
      <c r="AO105" s="1632"/>
      <c r="AP105" s="1632"/>
      <c r="AQ105" s="1632"/>
      <c r="AR105" s="1632"/>
      <c r="AS105" s="1632"/>
      <c r="AT105" s="1632"/>
      <c r="AU105" s="1632"/>
      <c r="AV105" s="1632"/>
      <c r="AW105" s="1632"/>
      <c r="AX105" s="1632"/>
      <c r="AY105" s="1632"/>
      <c r="AZ105" s="1570"/>
      <c r="BA105" s="1570"/>
      <c r="BB105" s="1570"/>
      <c r="BC105" s="1570"/>
      <c r="BD105" s="1570"/>
      <c r="BE105" s="1570"/>
      <c r="BF105" s="1570"/>
      <c r="BG105" s="1570"/>
      <c r="BH105" s="1575"/>
      <c r="BI105" s="1570"/>
      <c r="BJ105" s="1570"/>
      <c r="BK105" s="1570"/>
      <c r="BL105" s="1653"/>
      <c r="BM105" s="1653"/>
      <c r="BN105" s="1660"/>
      <c r="BO105" s="1653"/>
      <c r="BP105" s="1653"/>
      <c r="BQ105" s="1653"/>
      <c r="BR105" s="1570"/>
      <c r="BS105" s="1570"/>
      <c r="BT105" s="1570"/>
      <c r="BU105" s="1570"/>
      <c r="BV105" s="1570"/>
      <c r="BW105" s="1570"/>
      <c r="BX105" s="1570"/>
      <c r="BY105" s="1570"/>
      <c r="BZ105" s="1570"/>
      <c r="CA105" s="1570"/>
      <c r="CB105" s="1570"/>
      <c r="CC105" s="1570"/>
      <c r="CD105" s="1570"/>
      <c r="CE105" s="1570"/>
      <c r="CF105" s="1570"/>
      <c r="CG105" s="1570"/>
      <c r="CH105" s="1570"/>
      <c r="CI105" s="1570"/>
      <c r="CJ105" s="1570"/>
      <c r="CK105" s="1570"/>
      <c r="CL105" s="1570"/>
      <c r="CM105" s="1570"/>
      <c r="CN105" s="1570"/>
      <c r="CO105" s="1570"/>
      <c r="CP105" s="1570"/>
      <c r="CQ105" s="1570"/>
      <c r="CR105" s="1570"/>
      <c r="CS105" s="1570"/>
      <c r="CT105" s="1570"/>
      <c r="CU105" s="1570"/>
      <c r="CV105" s="1570"/>
      <c r="CW105" s="1570"/>
      <c r="CX105" s="1570"/>
      <c r="CY105" s="1570"/>
      <c r="CZ105" s="1570"/>
      <c r="DA105" s="1570"/>
      <c r="DB105" s="1570"/>
      <c r="DC105" s="1570"/>
      <c r="DD105" s="1570"/>
      <c r="DE105" s="1570"/>
      <c r="DF105" s="1570"/>
      <c r="DG105" s="1570"/>
      <c r="DH105" s="1570"/>
      <c r="DI105" s="1570"/>
      <c r="DJ105" s="1570"/>
      <c r="DK105" s="1570"/>
      <c r="DL105" s="1570"/>
      <c r="DM105" s="1570"/>
      <c r="DN105" s="1570"/>
      <c r="DO105" s="1570"/>
      <c r="DP105" s="1570"/>
      <c r="DQ105" s="1570"/>
      <c r="DR105" s="1570"/>
      <c r="DS105" s="1570"/>
      <c r="DT105" s="1570"/>
      <c r="DU105" s="1570"/>
      <c r="DV105" s="1570"/>
      <c r="DW105" s="1570"/>
      <c r="DX105" s="1570"/>
      <c r="DY105" s="1570"/>
      <c r="DZ105" s="1570"/>
      <c r="EA105" s="1570"/>
      <c r="EB105" s="1570"/>
      <c r="EC105" s="1570"/>
      <c r="ED105" s="1570"/>
      <c r="EE105" s="1570"/>
      <c r="EF105" s="1570"/>
      <c r="EG105" s="1570"/>
      <c r="EH105" s="1570"/>
      <c r="EI105" s="1570"/>
      <c r="EJ105" s="1570"/>
      <c r="EK105" s="1570"/>
      <c r="EL105" s="1570"/>
      <c r="EM105" s="1570"/>
      <c r="EN105" s="1570"/>
      <c r="EO105" s="1570"/>
      <c r="EP105" s="1570"/>
      <c r="EQ105" s="1570"/>
      <c r="ER105" s="1570"/>
      <c r="ES105" s="1570"/>
      <c r="ET105" s="1570"/>
      <c r="EU105" s="1632"/>
      <c r="EV105" s="1632"/>
      <c r="EW105" s="1632"/>
      <c r="EX105" s="1632"/>
      <c r="EY105" s="1632"/>
      <c r="EZ105" s="1632"/>
      <c r="FA105" s="1632"/>
      <c r="FB105" s="1570"/>
      <c r="FC105" s="1571"/>
      <c r="FD105" s="1571"/>
      <c r="FE105" s="1571"/>
      <c r="FF105" s="1571"/>
      <c r="FG105" s="1571"/>
      <c r="FH105" s="1571"/>
      <c r="FI105" s="1571"/>
      <c r="FJ105" s="1571"/>
      <c r="FK105" s="1571"/>
      <c r="FL105" s="1571"/>
      <c r="FM105" s="1571"/>
      <c r="FN105" s="1573"/>
      <c r="FO105" s="1573"/>
      <c r="FP105" s="1573"/>
      <c r="FQ105" s="1573"/>
      <c r="FR105" s="1573"/>
      <c r="FS105" s="1573"/>
      <c r="FT105" s="1573"/>
      <c r="FU105" s="1573"/>
      <c r="FV105" s="1573"/>
      <c r="FW105" s="1573"/>
      <c r="FX105" s="1595"/>
      <c r="GA105" s="1647"/>
      <c r="GB105" s="1648"/>
    </row>
    <row r="106" spans="3:214" ht="18.75" customHeight="1">
      <c r="C106" s="1575"/>
      <c r="D106" s="1570"/>
      <c r="E106" s="2315"/>
      <c r="F106" s="1651"/>
      <c r="G106" s="1646"/>
      <c r="H106" s="1658"/>
      <c r="I106" s="1658"/>
      <c r="J106" s="1658"/>
      <c r="K106" s="1654"/>
      <c r="L106" s="1570"/>
      <c r="M106" s="1651"/>
      <c r="N106" s="1646"/>
      <c r="O106" s="1646"/>
      <c r="P106" s="1575"/>
      <c r="Q106" s="1632"/>
      <c r="R106" s="1632"/>
      <c r="S106" s="1632"/>
      <c r="T106" s="1632"/>
      <c r="U106" s="1632"/>
      <c r="V106" s="1632"/>
      <c r="W106" s="1632"/>
      <c r="X106" s="1632"/>
      <c r="Y106" s="1632"/>
      <c r="Z106" s="1632"/>
      <c r="AA106" s="1632"/>
      <c r="AB106" s="1632"/>
      <c r="AC106" s="1632"/>
      <c r="AD106" s="1632"/>
      <c r="AE106" s="1632"/>
      <c r="AF106" s="1632"/>
      <c r="AG106" s="1632"/>
      <c r="AH106" s="1632"/>
      <c r="AI106" s="1632"/>
      <c r="AJ106" s="1632"/>
      <c r="AK106" s="1632"/>
      <c r="AL106" s="1632"/>
      <c r="AM106" s="1632"/>
      <c r="AN106" s="1632"/>
      <c r="AO106" s="1632"/>
      <c r="AP106" s="1632"/>
      <c r="AQ106" s="1632"/>
      <c r="AR106" s="1632"/>
      <c r="AS106" s="1632"/>
      <c r="AT106" s="1632"/>
      <c r="AU106" s="1632"/>
      <c r="AV106" s="1632"/>
      <c r="AW106" s="1632"/>
      <c r="AX106" s="1632"/>
      <c r="AY106" s="1632"/>
      <c r="AZ106" s="1570"/>
      <c r="BA106" s="1570"/>
      <c r="BB106" s="1570"/>
      <c r="BC106" s="1570"/>
      <c r="BD106" s="1570"/>
      <c r="BE106" s="1570"/>
      <c r="BF106" s="1570"/>
      <c r="BG106" s="1570"/>
      <c r="BH106" s="1575"/>
      <c r="BI106" s="1570"/>
      <c r="BJ106" s="1570"/>
      <c r="BK106" s="1570"/>
      <c r="BM106" s="1653"/>
      <c r="BN106" s="1660"/>
      <c r="BO106" s="1653"/>
      <c r="BP106" s="1653"/>
      <c r="BQ106" s="1653"/>
      <c r="BR106" s="1570"/>
      <c r="BS106" s="1570"/>
      <c r="BT106" s="1570"/>
      <c r="BU106" s="1570"/>
      <c r="BV106" s="1570"/>
      <c r="BW106" s="1570"/>
      <c r="BX106" s="1570"/>
      <c r="BY106" s="1570"/>
      <c r="BZ106" s="1570"/>
      <c r="CA106" s="1570"/>
      <c r="CB106" s="1570"/>
      <c r="CC106" s="1570"/>
      <c r="CD106" s="1570"/>
      <c r="CE106" s="1570"/>
      <c r="CF106" s="1570"/>
      <c r="CG106" s="1570"/>
      <c r="CH106" s="1570"/>
      <c r="CI106" s="1570"/>
      <c r="CJ106" s="1570"/>
      <c r="CK106" s="1570"/>
      <c r="CL106" s="1570"/>
      <c r="CM106" s="1570"/>
      <c r="CN106" s="1570"/>
      <c r="CO106" s="1570"/>
      <c r="CP106" s="1570"/>
      <c r="CQ106" s="1570"/>
      <c r="CR106" s="1570"/>
      <c r="CS106" s="1570"/>
      <c r="CT106" s="1570"/>
      <c r="CU106" s="1570"/>
      <c r="CV106" s="1570"/>
      <c r="CW106" s="1570"/>
      <c r="CX106" s="1570"/>
      <c r="CY106" s="1570"/>
      <c r="CZ106" s="1570"/>
      <c r="DA106" s="1570"/>
      <c r="DB106" s="1570"/>
      <c r="DC106" s="1570"/>
      <c r="DD106" s="1570"/>
      <c r="DE106" s="1570"/>
      <c r="DF106" s="1570"/>
      <c r="DG106" s="1570"/>
      <c r="DH106" s="1570"/>
      <c r="DI106" s="1570"/>
      <c r="DJ106" s="1570"/>
      <c r="DK106" s="1570"/>
      <c r="DL106" s="1570"/>
      <c r="DM106" s="1570"/>
      <c r="DN106" s="1570"/>
      <c r="DO106" s="1570"/>
      <c r="DP106" s="1570"/>
      <c r="DQ106" s="1570"/>
      <c r="DR106" s="1570"/>
      <c r="DS106" s="1570"/>
      <c r="DT106" s="1570"/>
      <c r="DU106" s="1570"/>
      <c r="DV106" s="1570"/>
      <c r="DW106" s="1570"/>
      <c r="DX106" s="1570"/>
      <c r="DY106" s="1570"/>
      <c r="DZ106" s="1570"/>
      <c r="EA106" s="1570"/>
      <c r="EB106" s="1570"/>
      <c r="EC106" s="1570"/>
      <c r="ED106" s="1570"/>
      <c r="EE106" s="1570"/>
      <c r="EF106" s="1570"/>
      <c r="EG106" s="1570"/>
      <c r="EH106" s="1570"/>
      <c r="EI106" s="1570"/>
      <c r="EJ106" s="1570"/>
      <c r="EK106" s="1570"/>
      <c r="EL106" s="1570"/>
      <c r="EM106" s="1570"/>
      <c r="EN106" s="1570"/>
      <c r="EO106" s="1570"/>
      <c r="EP106" s="1570"/>
      <c r="EQ106" s="1570"/>
      <c r="ER106" s="1570"/>
      <c r="ES106" s="1570"/>
      <c r="ET106" s="1570"/>
      <c r="EU106" s="1632"/>
      <c r="EV106" s="1632"/>
      <c r="EW106" s="1632"/>
      <c r="EX106" s="1632"/>
      <c r="EY106" s="1632"/>
      <c r="EZ106" s="1632"/>
      <c r="FA106" s="1632"/>
      <c r="FB106" s="1570"/>
      <c r="FC106" s="1571"/>
      <c r="FD106" s="1571"/>
      <c r="FE106" s="1571"/>
      <c r="FF106" s="1571"/>
      <c r="FG106" s="1571"/>
      <c r="FH106" s="1571"/>
      <c r="FI106" s="1571"/>
      <c r="FJ106" s="1571"/>
      <c r="FK106" s="1571"/>
      <c r="FL106" s="1571"/>
      <c r="FM106" s="1571"/>
      <c r="FN106" s="1573"/>
      <c r="FO106" s="1573"/>
      <c r="FP106" s="1573"/>
      <c r="FQ106" s="1573"/>
      <c r="FR106" s="1573"/>
      <c r="FS106" s="1573"/>
      <c r="FT106" s="1573"/>
      <c r="FU106" s="1573"/>
      <c r="FV106" s="1573"/>
      <c r="FW106" s="1573"/>
      <c r="FX106" s="1595"/>
      <c r="GA106" s="1647"/>
      <c r="GB106" s="1648"/>
      <c r="HA106" s="1417">
        <v>2010</v>
      </c>
      <c r="HB106" s="1417">
        <v>2011</v>
      </c>
      <c r="HC106" s="1417">
        <v>2012</v>
      </c>
      <c r="HD106" s="1417">
        <v>2013</v>
      </c>
      <c r="HE106" s="1417">
        <v>2014</v>
      </c>
      <c r="HF106" s="1929" t="s">
        <v>798</v>
      </c>
    </row>
    <row r="107" spans="3:214" ht="30.75" thickBot="1">
      <c r="C107" s="1575"/>
      <c r="D107" s="1570"/>
      <c r="E107" s="2315"/>
      <c r="F107" s="1651"/>
      <c r="G107" s="1646"/>
      <c r="H107" s="1658"/>
      <c r="I107" s="1658"/>
      <c r="J107" s="1658"/>
      <c r="K107" s="1654"/>
      <c r="L107" s="1570"/>
      <c r="M107" s="1651"/>
      <c r="N107" s="1646"/>
      <c r="O107" s="1646"/>
      <c r="P107" s="1575"/>
      <c r="Q107" s="1632"/>
      <c r="R107" s="1632"/>
      <c r="S107" s="1632"/>
      <c r="T107" s="1632"/>
      <c r="U107" s="1632"/>
      <c r="V107" s="1632"/>
      <c r="W107" s="1632"/>
      <c r="X107" s="1632"/>
      <c r="Y107" s="1632"/>
      <c r="Z107" s="1632"/>
      <c r="AA107" s="1632"/>
      <c r="AB107" s="1632"/>
      <c r="AC107" s="1632"/>
      <c r="AD107" s="1632"/>
      <c r="AE107" s="1632"/>
      <c r="AF107" s="1632"/>
      <c r="AG107" s="1632"/>
      <c r="AH107" s="1632"/>
      <c r="AI107" s="1632"/>
      <c r="AJ107" s="1632"/>
      <c r="AK107" s="1632"/>
      <c r="AL107" s="1632"/>
      <c r="AM107" s="1632"/>
      <c r="AN107" s="1632"/>
      <c r="AO107" s="1632"/>
      <c r="AP107" s="1632"/>
      <c r="AQ107" s="1632"/>
      <c r="AR107" s="1632"/>
      <c r="AS107" s="1632"/>
      <c r="AT107" s="1632"/>
      <c r="AU107" s="1632"/>
      <c r="AV107" s="1632"/>
      <c r="AW107" s="1632"/>
      <c r="AX107" s="1632"/>
      <c r="AY107" s="1632"/>
      <c r="AZ107" s="1570"/>
      <c r="BA107" s="1570"/>
      <c r="BB107" s="1570"/>
      <c r="BC107" s="1570"/>
      <c r="BD107" s="1570"/>
      <c r="BE107" s="1570"/>
      <c r="BF107" s="1570"/>
      <c r="BG107" s="1570"/>
      <c r="BH107" s="1575"/>
      <c r="BI107" s="1570"/>
      <c r="BJ107" s="1570"/>
      <c r="BK107" s="1570"/>
      <c r="BL107" s="1570"/>
      <c r="BM107" s="1653"/>
      <c r="BN107" s="1660"/>
      <c r="BO107" s="1653"/>
      <c r="BP107" s="1653"/>
      <c r="BQ107" s="1653"/>
      <c r="BR107" s="1570"/>
      <c r="BS107" s="1570"/>
      <c r="BT107" s="1570"/>
      <c r="BU107" s="1570"/>
      <c r="BV107" s="1570"/>
      <c r="BW107" s="1570"/>
      <c r="BX107" s="1570"/>
      <c r="BY107" s="1570"/>
      <c r="BZ107" s="1570"/>
      <c r="CA107" s="1570"/>
      <c r="CB107" s="1570"/>
      <c r="CC107" s="1570"/>
      <c r="CD107" s="1570"/>
      <c r="CE107" s="1570"/>
      <c r="CF107" s="1570"/>
      <c r="CG107" s="1570"/>
      <c r="CH107" s="1570"/>
      <c r="CI107" s="1570"/>
      <c r="CJ107" s="1570"/>
      <c r="CK107" s="1570"/>
      <c r="CL107" s="1570"/>
      <c r="CM107" s="1570"/>
      <c r="CN107" s="1570"/>
      <c r="CO107" s="1570"/>
      <c r="CP107" s="1570"/>
      <c r="CQ107" s="1570"/>
      <c r="CR107" s="1570"/>
      <c r="CS107" s="1570"/>
      <c r="CT107" s="1570"/>
      <c r="CU107" s="1570"/>
      <c r="CV107" s="1570"/>
      <c r="CW107" s="1570"/>
      <c r="CX107" s="1570"/>
      <c r="CY107" s="1570"/>
      <c r="CZ107" s="1570"/>
      <c r="DA107" s="1570"/>
      <c r="DB107" s="1570"/>
      <c r="DC107" s="1570"/>
      <c r="DD107" s="1570"/>
      <c r="DE107" s="1570"/>
      <c r="DF107" s="1570"/>
      <c r="DG107" s="1570"/>
      <c r="DH107" s="1570"/>
      <c r="DI107" s="1570"/>
      <c r="DJ107" s="1570"/>
      <c r="DK107" s="1570"/>
      <c r="DL107" s="1570"/>
      <c r="DM107" s="1570"/>
      <c r="DN107" s="1570"/>
      <c r="DO107" s="1570"/>
      <c r="DP107" s="1570"/>
      <c r="DQ107" s="1570"/>
      <c r="DR107" s="1570"/>
      <c r="DS107" s="1570"/>
      <c r="DT107" s="1570"/>
      <c r="DU107" s="1570"/>
      <c r="DV107" s="1570"/>
      <c r="DW107" s="1570"/>
      <c r="DX107" s="1570"/>
      <c r="DY107" s="1570"/>
      <c r="DZ107" s="1570"/>
      <c r="EA107" s="1570"/>
      <c r="EB107" s="1570"/>
      <c r="EC107" s="1570"/>
      <c r="ED107" s="1570"/>
      <c r="EE107" s="1570"/>
      <c r="EF107" s="1570"/>
      <c r="EG107" s="1570"/>
      <c r="EH107" s="1570"/>
      <c r="EI107" s="1570"/>
      <c r="EJ107" s="1570"/>
      <c r="EK107" s="1570"/>
      <c r="EL107" s="1570"/>
      <c r="EM107" s="1570"/>
      <c r="EN107" s="1570"/>
      <c r="EO107" s="1570"/>
      <c r="EP107" s="1570"/>
      <c r="EQ107" s="1570"/>
      <c r="ER107" s="1570"/>
      <c r="ES107" s="1570"/>
      <c r="ET107" s="1570"/>
      <c r="EU107" s="1632"/>
      <c r="EV107" s="1632"/>
      <c r="EW107" s="1632"/>
      <c r="EX107" s="1632"/>
      <c r="EY107" s="1632"/>
      <c r="EZ107" s="1632"/>
      <c r="FA107" s="1632"/>
      <c r="FB107" s="1570"/>
      <c r="FC107" s="1571"/>
      <c r="FD107" s="1571"/>
      <c r="FE107" s="1571"/>
      <c r="FF107" s="1571"/>
      <c r="FG107" s="1571"/>
      <c r="FH107" s="1571"/>
      <c r="FI107" s="1571"/>
      <c r="FJ107" s="1571"/>
      <c r="FK107" s="1571"/>
      <c r="FL107" s="1571"/>
      <c r="FM107" s="1571"/>
      <c r="FN107" s="1573"/>
      <c r="FO107" s="1573"/>
      <c r="FP107" s="1573"/>
      <c r="FQ107" s="1573"/>
      <c r="FR107" s="1573"/>
      <c r="FS107" s="1573"/>
      <c r="FT107" s="1573"/>
      <c r="FU107" s="1573"/>
      <c r="FV107" s="1573"/>
      <c r="FW107" s="1573"/>
      <c r="FX107" s="1595"/>
      <c r="GA107" s="1647"/>
      <c r="GB107" s="1648"/>
      <c r="HA107" s="1699" t="s">
        <v>50</v>
      </c>
      <c r="HB107" s="1699" t="s">
        <v>50</v>
      </c>
      <c r="HC107" s="1699" t="s">
        <v>50</v>
      </c>
      <c r="HD107" s="1699" t="s">
        <v>50</v>
      </c>
      <c r="HE107" s="1699" t="s">
        <v>50</v>
      </c>
      <c r="HF107" s="1931" t="s">
        <v>1177</v>
      </c>
    </row>
    <row r="108" spans="3:214">
      <c r="C108" s="1575"/>
      <c r="D108" s="1570"/>
      <c r="E108" s="2315"/>
      <c r="F108" s="1651"/>
      <c r="G108" s="1646"/>
      <c r="H108" s="1658"/>
      <c r="I108" s="1658"/>
      <c r="J108" s="1658"/>
      <c r="K108" s="1654"/>
      <c r="L108" s="1570"/>
      <c r="M108" s="1651"/>
      <c r="N108" s="1646"/>
      <c r="O108" s="1646"/>
      <c r="P108" s="1575"/>
      <c r="Q108" s="1632"/>
      <c r="R108" s="1632"/>
      <c r="S108" s="1632"/>
      <c r="T108" s="1632"/>
      <c r="U108" s="1632"/>
      <c r="V108" s="1632"/>
      <c r="W108" s="1632"/>
      <c r="X108" s="1632"/>
      <c r="Y108" s="1632"/>
      <c r="Z108" s="1632"/>
      <c r="AA108" s="1632"/>
      <c r="AB108" s="1632"/>
      <c r="AC108" s="1632"/>
      <c r="AD108" s="1632"/>
      <c r="AE108" s="1632"/>
      <c r="AF108" s="1632"/>
      <c r="AG108" s="1632"/>
      <c r="AH108" s="1632"/>
      <c r="AI108" s="1632"/>
      <c r="AJ108" s="1632"/>
      <c r="AK108" s="1632"/>
      <c r="AL108" s="1632"/>
      <c r="AM108" s="1632"/>
      <c r="AN108" s="1632"/>
      <c r="AO108" s="1632"/>
      <c r="AP108" s="1632"/>
      <c r="AQ108" s="1632"/>
      <c r="AR108" s="1632"/>
      <c r="AS108" s="1632"/>
      <c r="AT108" s="1632"/>
      <c r="AU108" s="1632"/>
      <c r="AV108" s="1632"/>
      <c r="AW108" s="1632"/>
      <c r="AX108" s="1632"/>
      <c r="AY108" s="1632"/>
      <c r="AZ108" s="1570"/>
      <c r="BA108" s="1570"/>
      <c r="BB108" s="1570"/>
      <c r="BC108" s="1570"/>
      <c r="BD108" s="1570"/>
      <c r="BE108" s="1570"/>
      <c r="BF108" s="1570"/>
      <c r="BG108" s="1570"/>
      <c r="BH108" s="1575"/>
      <c r="BI108" s="1570"/>
      <c r="BJ108" s="1570"/>
      <c r="BK108" s="1570"/>
      <c r="BL108" s="1570"/>
      <c r="BM108" s="1653"/>
      <c r="BN108" s="1660"/>
      <c r="BO108" s="1653"/>
      <c r="BP108" s="1653"/>
      <c r="BQ108" s="1653"/>
      <c r="BR108" s="1570"/>
      <c r="BS108" s="1570"/>
      <c r="BT108" s="1570"/>
      <c r="BU108" s="1570"/>
      <c r="BV108" s="1570"/>
      <c r="BW108" s="1570"/>
      <c r="BX108" s="1570"/>
      <c r="BY108" s="1570"/>
      <c r="BZ108" s="1570"/>
      <c r="CA108" s="1570"/>
      <c r="CB108" s="1570"/>
      <c r="CC108" s="1570"/>
      <c r="CD108" s="1570"/>
      <c r="CE108" s="1570"/>
      <c r="CF108" s="1570"/>
      <c r="CG108" s="1570"/>
      <c r="CH108" s="1570"/>
      <c r="CI108" s="1570"/>
      <c r="CJ108" s="1570"/>
      <c r="CK108" s="1570"/>
      <c r="CL108" s="1570"/>
      <c r="CM108" s="1570"/>
      <c r="CN108" s="1570"/>
      <c r="CO108" s="1570"/>
      <c r="CP108" s="1570"/>
      <c r="CQ108" s="1570"/>
      <c r="CR108" s="1570"/>
      <c r="CS108" s="1570"/>
      <c r="CT108" s="1570"/>
      <c r="CU108" s="1570"/>
      <c r="CV108" s="1570"/>
      <c r="CW108" s="1570"/>
      <c r="CX108" s="1570"/>
      <c r="CY108" s="1570"/>
      <c r="CZ108" s="1570"/>
      <c r="DA108" s="1570"/>
      <c r="DB108" s="1570"/>
      <c r="DC108" s="1570"/>
      <c r="DD108" s="1570"/>
      <c r="DE108" s="1570"/>
      <c r="DF108" s="1570"/>
      <c r="DG108" s="1570"/>
      <c r="DH108" s="1570"/>
      <c r="DI108" s="1570"/>
      <c r="DJ108" s="1570"/>
      <c r="DK108" s="1570"/>
      <c r="DL108" s="1570"/>
      <c r="DM108" s="1570"/>
      <c r="DN108" s="1570"/>
      <c r="DO108" s="1570"/>
      <c r="DP108" s="1570"/>
      <c r="DQ108" s="1570"/>
      <c r="DR108" s="1570"/>
      <c r="DS108" s="1570"/>
      <c r="DT108" s="1570"/>
      <c r="DU108" s="1570"/>
      <c r="DV108" s="1570"/>
      <c r="DW108" s="1570"/>
      <c r="DX108" s="1570"/>
      <c r="DY108" s="1570"/>
      <c r="DZ108" s="1570"/>
      <c r="EA108" s="1570"/>
      <c r="EB108" s="1570"/>
      <c r="EC108" s="1570"/>
      <c r="ED108" s="1570"/>
      <c r="EE108" s="1570"/>
      <c r="EF108" s="1570"/>
      <c r="EG108" s="1570"/>
      <c r="EH108" s="1570"/>
      <c r="EI108" s="1570"/>
      <c r="EJ108" s="1570"/>
      <c r="EK108" s="1570"/>
      <c r="EL108" s="1570"/>
      <c r="EM108" s="1570"/>
      <c r="EN108" s="1570"/>
      <c r="EO108" s="1570"/>
      <c r="EP108" s="1570"/>
      <c r="EQ108" s="1570"/>
      <c r="ER108" s="1570"/>
      <c r="ES108" s="1570"/>
      <c r="ET108" s="1570"/>
      <c r="EU108" s="1632"/>
      <c r="EV108" s="1632"/>
      <c r="EW108" s="1632"/>
      <c r="EX108" s="1632"/>
      <c r="EY108" s="1632"/>
      <c r="EZ108" s="1632"/>
      <c r="FA108" s="1632"/>
      <c r="FB108" s="1570"/>
      <c r="FC108" s="1571"/>
      <c r="FD108" s="1571"/>
      <c r="FE108" s="1571"/>
      <c r="FF108" s="1571"/>
      <c r="FG108" s="1571"/>
      <c r="FH108" s="1571"/>
      <c r="FI108" s="1571"/>
      <c r="FJ108" s="1571"/>
      <c r="FK108" s="1571"/>
      <c r="FL108" s="1571"/>
      <c r="FM108" s="1571"/>
      <c r="FN108" s="1573"/>
      <c r="FO108" s="1573"/>
      <c r="FP108" s="1573"/>
      <c r="FQ108" s="1573"/>
      <c r="FR108" s="1573"/>
      <c r="FS108" s="1573"/>
      <c r="FT108" s="1573"/>
      <c r="FU108" s="1573"/>
      <c r="FV108" s="1573"/>
      <c r="FW108" s="1573"/>
      <c r="FX108" s="1595"/>
      <c r="GA108" s="1647"/>
      <c r="GB108" s="1648"/>
      <c r="GZ108" s="1933" t="s">
        <v>1186</v>
      </c>
      <c r="HA108" s="1934">
        <f>EV71</f>
        <v>3266</v>
      </c>
      <c r="HB108" s="1934">
        <f t="shared" ref="HB108:HF108" si="17">EW71</f>
        <v>4459</v>
      </c>
      <c r="HC108" s="1934">
        <f t="shared" si="17"/>
        <v>6933</v>
      </c>
      <c r="HD108" s="1934">
        <f t="shared" si="17"/>
        <v>6987</v>
      </c>
      <c r="HE108" s="1934">
        <f t="shared" si="17"/>
        <v>8868</v>
      </c>
      <c r="HF108" s="1935">
        <f t="shared" si="17"/>
        <v>9623.875</v>
      </c>
    </row>
    <row r="109" spans="3:214">
      <c r="C109" s="1575"/>
      <c r="D109" s="1570"/>
      <c r="E109" s="2315"/>
      <c r="F109" s="1651"/>
      <c r="G109" s="1646"/>
      <c r="H109" s="1658"/>
      <c r="I109" s="1658"/>
      <c r="J109" s="1658"/>
      <c r="K109" s="1654"/>
      <c r="L109" s="1570"/>
      <c r="M109" s="1651"/>
      <c r="N109" s="1646"/>
      <c r="O109" s="1646"/>
      <c r="P109" s="1575"/>
      <c r="Q109" s="1632"/>
      <c r="R109" s="1632"/>
      <c r="S109" s="1632"/>
      <c r="T109" s="1632"/>
      <c r="U109" s="1632"/>
      <c r="V109" s="1632"/>
      <c r="W109" s="1632"/>
      <c r="X109" s="1632"/>
      <c r="Y109" s="1632"/>
      <c r="Z109" s="1632"/>
      <c r="AA109" s="1632"/>
      <c r="AB109" s="1632"/>
      <c r="AC109" s="1632"/>
      <c r="AD109" s="1632"/>
      <c r="AE109" s="1632"/>
      <c r="AF109" s="1632"/>
      <c r="AG109" s="1632"/>
      <c r="AH109" s="1632"/>
      <c r="AI109" s="1632"/>
      <c r="AJ109" s="1632"/>
      <c r="AK109" s="1632"/>
      <c r="AL109" s="1632"/>
      <c r="AM109" s="1632"/>
      <c r="AN109" s="1632"/>
      <c r="AO109" s="1632"/>
      <c r="AP109" s="1632"/>
      <c r="AQ109" s="1632"/>
      <c r="AR109" s="1632"/>
      <c r="AS109" s="1632"/>
      <c r="AT109" s="1632"/>
      <c r="AU109" s="1632"/>
      <c r="AV109" s="1632"/>
      <c r="AW109" s="1632"/>
      <c r="AX109" s="1632"/>
      <c r="AY109" s="1632"/>
      <c r="AZ109" s="1570"/>
      <c r="BA109" s="1570"/>
      <c r="BB109" s="1570"/>
      <c r="BC109" s="1570"/>
      <c r="BD109" s="1570"/>
      <c r="BE109" s="1570"/>
      <c r="BF109" s="1570"/>
      <c r="BG109" s="1570"/>
      <c r="BH109" s="1575"/>
      <c r="BI109" s="1570"/>
      <c r="BJ109" s="1570"/>
      <c r="BK109" s="1570"/>
      <c r="BL109" s="1570"/>
      <c r="BM109" s="1653"/>
      <c r="BN109" s="1660"/>
      <c r="BO109" s="1653"/>
      <c r="BP109" s="1653"/>
      <c r="BQ109" s="1653"/>
      <c r="BR109" s="1570"/>
      <c r="BS109" s="1570"/>
      <c r="BT109" s="1570"/>
      <c r="BU109" s="1570"/>
      <c r="BV109" s="1570"/>
      <c r="BW109" s="1570"/>
      <c r="BX109" s="1570"/>
      <c r="BY109" s="1570"/>
      <c r="BZ109" s="1570"/>
      <c r="CA109" s="1570"/>
      <c r="CB109" s="1570"/>
      <c r="CC109" s="1570"/>
      <c r="CD109" s="1570"/>
      <c r="CE109" s="1570"/>
      <c r="CF109" s="1570"/>
      <c r="CG109" s="1570"/>
      <c r="CH109" s="1570"/>
      <c r="CI109" s="1570"/>
      <c r="CJ109" s="1570"/>
      <c r="CK109" s="1570"/>
      <c r="CL109" s="1570"/>
      <c r="CM109" s="1570"/>
      <c r="CN109" s="1570"/>
      <c r="CO109" s="1570"/>
      <c r="CP109" s="1570"/>
      <c r="CQ109" s="1570"/>
      <c r="CR109" s="1570"/>
      <c r="CS109" s="1570"/>
      <c r="CT109" s="1570"/>
      <c r="CU109" s="1570"/>
      <c r="CV109" s="1570"/>
      <c r="CW109" s="1570"/>
      <c r="CX109" s="1570"/>
      <c r="CY109" s="1570"/>
      <c r="CZ109" s="1570"/>
      <c r="DA109" s="1570"/>
      <c r="DB109" s="1570"/>
      <c r="DC109" s="1570"/>
      <c r="DD109" s="1570"/>
      <c r="DE109" s="1570"/>
      <c r="DF109" s="1570"/>
      <c r="DG109" s="1570"/>
      <c r="DH109" s="1570"/>
      <c r="DI109" s="1570"/>
      <c r="DJ109" s="1570"/>
      <c r="DK109" s="1570"/>
      <c r="DL109" s="1570"/>
      <c r="DM109" s="1570"/>
      <c r="DN109" s="1570"/>
      <c r="DO109" s="1570"/>
      <c r="DP109" s="1570"/>
      <c r="DQ109" s="1570"/>
      <c r="DR109" s="1570"/>
      <c r="DS109" s="1570"/>
      <c r="DT109" s="1570"/>
      <c r="DU109" s="1570"/>
      <c r="DV109" s="1570"/>
      <c r="DW109" s="1570"/>
      <c r="DX109" s="1570"/>
      <c r="DY109" s="1570"/>
      <c r="DZ109" s="1570"/>
      <c r="EA109" s="1570"/>
      <c r="EB109" s="1570"/>
      <c r="EC109" s="1570"/>
      <c r="ED109" s="1570"/>
      <c r="EE109" s="1570"/>
      <c r="EF109" s="1570"/>
      <c r="EG109" s="1570"/>
      <c r="EH109" s="1570"/>
      <c r="EI109" s="1570"/>
      <c r="EJ109" s="1570"/>
      <c r="EK109" s="1570"/>
      <c r="EL109" s="1570"/>
      <c r="EM109" s="1570"/>
      <c r="EN109" s="1570"/>
      <c r="EO109" s="1570"/>
      <c r="EP109" s="1570"/>
      <c r="EQ109" s="1570"/>
      <c r="ER109" s="1570"/>
      <c r="ES109" s="1570"/>
      <c r="ET109" s="1570"/>
      <c r="EU109" s="1632"/>
      <c r="EV109" s="1632"/>
      <c r="EW109" s="1632"/>
      <c r="EX109" s="1632"/>
      <c r="EY109" s="1632"/>
      <c r="EZ109" s="1632"/>
      <c r="FA109" s="1632"/>
      <c r="FB109" s="1570"/>
      <c r="FC109" s="1571"/>
      <c r="FD109" s="1571"/>
      <c r="FE109" s="1571"/>
      <c r="FF109" s="1571"/>
      <c r="FG109" s="1571"/>
      <c r="FH109" s="1571"/>
      <c r="FI109" s="1571"/>
      <c r="FJ109" s="1571"/>
      <c r="FK109" s="1571"/>
      <c r="FL109" s="1571"/>
      <c r="FM109" s="1571"/>
      <c r="FN109" s="1573"/>
      <c r="FO109" s="1573"/>
      <c r="FP109" s="1573"/>
      <c r="FQ109" s="1573"/>
      <c r="FR109" s="1573"/>
      <c r="FS109" s="1573"/>
      <c r="FT109" s="1573"/>
      <c r="FU109" s="1573"/>
      <c r="FV109" s="1573"/>
      <c r="FW109" s="1573"/>
      <c r="FX109" s="1595"/>
      <c r="GA109" s="1647"/>
      <c r="GB109" s="1648"/>
      <c r="GZ109" s="1938"/>
      <c r="HB109" s="1932">
        <f t="shared" ref="HB109:HE109" si="18">HB108/HA108-1</f>
        <v>0.36527862829148816</v>
      </c>
      <c r="HC109" s="1932">
        <f t="shared" si="18"/>
        <v>0.55483292217986091</v>
      </c>
      <c r="HD109" s="1932">
        <f t="shared" si="18"/>
        <v>7.7888360017308589E-3</v>
      </c>
      <c r="HE109" s="1932">
        <f t="shared" si="18"/>
        <v>0.26921425504508378</v>
      </c>
      <c r="HF109" s="1936">
        <f>HF108/HE108-1</f>
        <v>8.5236242670275075E-2</v>
      </c>
    </row>
    <row r="110" spans="3:214" ht="19.5" thickBot="1">
      <c r="C110" s="1575"/>
      <c r="D110" s="1570"/>
      <c r="E110" s="2315"/>
      <c r="F110" s="1651"/>
      <c r="G110" s="1646"/>
      <c r="H110" s="1658"/>
      <c r="I110" s="1658"/>
      <c r="J110" s="1658"/>
      <c r="K110" s="1654"/>
      <c r="L110" s="1570"/>
      <c r="M110" s="1651"/>
      <c r="N110" s="1646"/>
      <c r="O110" s="1646"/>
      <c r="P110" s="1575"/>
      <c r="Q110" s="1632"/>
      <c r="R110" s="1632"/>
      <c r="S110" s="1632"/>
      <c r="T110" s="1632"/>
      <c r="U110" s="1632"/>
      <c r="V110" s="1632"/>
      <c r="W110" s="1632"/>
      <c r="X110" s="1632"/>
      <c r="Y110" s="1632"/>
      <c r="Z110" s="1632"/>
      <c r="AA110" s="1632"/>
      <c r="AB110" s="1632"/>
      <c r="AC110" s="1632"/>
      <c r="AD110" s="1632"/>
      <c r="AE110" s="1632"/>
      <c r="AF110" s="1632"/>
      <c r="AG110" s="1632"/>
      <c r="AH110" s="1632"/>
      <c r="AI110" s="1632"/>
      <c r="AJ110" s="1632"/>
      <c r="AK110" s="1632"/>
      <c r="AL110" s="1632"/>
      <c r="AM110" s="1632"/>
      <c r="AN110" s="1632"/>
      <c r="AO110" s="1632"/>
      <c r="AP110" s="1632"/>
      <c r="AQ110" s="1632"/>
      <c r="AR110" s="1632"/>
      <c r="AS110" s="1632"/>
      <c r="AT110" s="1632"/>
      <c r="AU110" s="1632"/>
      <c r="AV110" s="1632"/>
      <c r="AW110" s="1632"/>
      <c r="AX110" s="1632"/>
      <c r="AY110" s="1632"/>
      <c r="AZ110" s="1570"/>
      <c r="BA110" s="1570"/>
      <c r="BB110" s="1570"/>
      <c r="BC110" s="1570"/>
      <c r="BD110" s="1570"/>
      <c r="BE110" s="1570"/>
      <c r="BF110" s="1570"/>
      <c r="BG110" s="1570"/>
      <c r="BH110" s="1575"/>
      <c r="BI110" s="1570"/>
      <c r="BJ110" s="1570"/>
      <c r="BK110" s="1570"/>
      <c r="BL110" s="1570"/>
      <c r="BM110" s="1653"/>
      <c r="BN110" s="1660"/>
      <c r="BO110" s="1653"/>
      <c r="BP110" s="1653"/>
      <c r="BQ110" s="1653"/>
      <c r="BR110" s="1570"/>
      <c r="BS110" s="1570"/>
      <c r="BT110" s="1570"/>
      <c r="BU110" s="1570"/>
      <c r="BV110" s="1570"/>
      <c r="BW110" s="1570"/>
      <c r="BX110" s="1570"/>
      <c r="BY110" s="1570"/>
      <c r="BZ110" s="1570"/>
      <c r="CA110" s="1570"/>
      <c r="CB110" s="1570"/>
      <c r="CC110" s="1570"/>
      <c r="CD110" s="1570"/>
      <c r="CE110" s="1570"/>
      <c r="CF110" s="1570"/>
      <c r="CG110" s="1570"/>
      <c r="CH110" s="1570"/>
      <c r="CI110" s="1570"/>
      <c r="CJ110" s="1570"/>
      <c r="CK110" s="1570"/>
      <c r="CL110" s="1570"/>
      <c r="CM110" s="1570"/>
      <c r="CN110" s="1570"/>
      <c r="CO110" s="1570"/>
      <c r="CP110" s="1570"/>
      <c r="CQ110" s="1570"/>
      <c r="CR110" s="1570"/>
      <c r="CS110" s="1570"/>
      <c r="CT110" s="1570"/>
      <c r="CU110" s="1570"/>
      <c r="CV110" s="1570"/>
      <c r="CW110" s="1570"/>
      <c r="CX110" s="1570"/>
      <c r="CY110" s="1570"/>
      <c r="CZ110" s="1570"/>
      <c r="DA110" s="1570"/>
      <c r="DB110" s="1570"/>
      <c r="DC110" s="1570"/>
      <c r="DD110" s="1570"/>
      <c r="DE110" s="1570"/>
      <c r="DF110" s="1570"/>
      <c r="DG110" s="1570"/>
      <c r="DH110" s="1570"/>
      <c r="DI110" s="1570"/>
      <c r="DJ110" s="1570"/>
      <c r="DK110" s="1570"/>
      <c r="DL110" s="1570"/>
      <c r="DM110" s="1570"/>
      <c r="DN110" s="1570"/>
      <c r="DO110" s="1570"/>
      <c r="DP110" s="1570"/>
      <c r="DQ110" s="1570"/>
      <c r="DR110" s="1570"/>
      <c r="DS110" s="1570"/>
      <c r="DT110" s="1570"/>
      <c r="DU110" s="1570"/>
      <c r="DV110" s="1570"/>
      <c r="DW110" s="1570"/>
      <c r="DX110" s="1570"/>
      <c r="DY110" s="1570"/>
      <c r="DZ110" s="1570"/>
      <c r="EA110" s="1570"/>
      <c r="EB110" s="1570"/>
      <c r="EC110" s="1570"/>
      <c r="ED110" s="1570"/>
      <c r="EE110" s="1570"/>
      <c r="EF110" s="1570"/>
      <c r="EG110" s="1570"/>
      <c r="EH110" s="1570"/>
      <c r="EI110" s="1570"/>
      <c r="EJ110" s="1570"/>
      <c r="EK110" s="1570"/>
      <c r="EL110" s="1570"/>
      <c r="EM110" s="1570"/>
      <c r="EN110" s="1570"/>
      <c r="EO110" s="1570"/>
      <c r="EP110" s="1570"/>
      <c r="EQ110" s="1570"/>
      <c r="ER110" s="1570"/>
      <c r="ES110" s="1570"/>
      <c r="ET110" s="1570"/>
      <c r="EU110" s="1632"/>
      <c r="EV110" s="1632"/>
      <c r="EW110" s="1632"/>
      <c r="EX110" s="1632"/>
      <c r="EY110" s="1632"/>
      <c r="EZ110" s="1632"/>
      <c r="FA110" s="1632"/>
      <c r="FB110" s="1570"/>
      <c r="FC110" s="1571"/>
      <c r="FD110" s="1571"/>
      <c r="FE110" s="1571"/>
      <c r="FF110" s="1571"/>
      <c r="FG110" s="1571"/>
      <c r="FH110" s="1571"/>
      <c r="FI110" s="1571"/>
      <c r="FJ110" s="1571"/>
      <c r="FK110" s="1571"/>
      <c r="FL110" s="1571"/>
      <c r="FM110" s="1571"/>
      <c r="FN110" s="1573"/>
      <c r="FO110" s="1573"/>
      <c r="FP110" s="1573"/>
      <c r="FQ110" s="1573"/>
      <c r="FR110" s="1573"/>
      <c r="FS110" s="1573"/>
      <c r="FT110" s="1573"/>
      <c r="FU110" s="1573"/>
      <c r="FV110" s="1573"/>
      <c r="FW110" s="1573"/>
      <c r="FX110" s="1595"/>
      <c r="GA110" s="1647"/>
      <c r="GB110" s="1648"/>
      <c r="GZ110" s="1939"/>
      <c r="HA110" s="1940"/>
      <c r="HB110" s="1940"/>
      <c r="HC110" s="1940"/>
      <c r="HD110" s="1940"/>
      <c r="HE110" s="1941" t="s">
        <v>1187</v>
      </c>
      <c r="HF110" s="1937">
        <f>HF108/HA108-1</f>
        <v>1.9466855480710348</v>
      </c>
    </row>
    <row r="111" spans="3:214">
      <c r="C111" s="1575"/>
      <c r="D111" s="1570"/>
      <c r="E111" s="2315"/>
      <c r="F111" s="1651"/>
      <c r="G111" s="1646"/>
      <c r="H111" s="1658"/>
      <c r="I111" s="1658"/>
      <c r="J111" s="1658"/>
      <c r="K111" s="1654"/>
      <c r="L111" s="1570"/>
      <c r="M111" s="1651"/>
      <c r="N111" s="1646"/>
      <c r="O111" s="1646"/>
      <c r="P111" s="1575"/>
      <c r="Q111" s="1632"/>
      <c r="R111" s="1632"/>
      <c r="S111" s="1632"/>
      <c r="T111" s="1632"/>
      <c r="U111" s="1632"/>
      <c r="V111" s="1632"/>
      <c r="W111" s="1632"/>
      <c r="X111" s="1632"/>
      <c r="Y111" s="1632"/>
      <c r="Z111" s="1632"/>
      <c r="AA111" s="1632"/>
      <c r="AB111" s="1632"/>
      <c r="AC111" s="1632"/>
      <c r="AD111" s="1632"/>
      <c r="AE111" s="1632"/>
      <c r="AF111" s="1632"/>
      <c r="AG111" s="1632"/>
      <c r="AH111" s="1632"/>
      <c r="AI111" s="1632"/>
      <c r="AJ111" s="1632"/>
      <c r="AK111" s="1632"/>
      <c r="AL111" s="1632"/>
      <c r="AM111" s="1632"/>
      <c r="AN111" s="1632"/>
      <c r="AO111" s="1632"/>
      <c r="AP111" s="1632"/>
      <c r="AQ111" s="1632"/>
      <c r="AR111" s="1632"/>
      <c r="AS111" s="1632"/>
      <c r="AT111" s="1632"/>
      <c r="AU111" s="1632"/>
      <c r="AV111" s="1632"/>
      <c r="AW111" s="1632"/>
      <c r="AX111" s="1632"/>
      <c r="AY111" s="1632"/>
      <c r="AZ111" s="1570"/>
      <c r="BA111" s="1570"/>
      <c r="BB111" s="1570"/>
      <c r="BC111" s="1570"/>
      <c r="BD111" s="1570"/>
      <c r="BE111" s="1570"/>
      <c r="BF111" s="1570"/>
      <c r="BG111" s="1570"/>
      <c r="BH111" s="1575"/>
      <c r="BI111" s="1570"/>
      <c r="BJ111" s="1570"/>
      <c r="BK111" s="1570"/>
      <c r="BL111" s="1570"/>
      <c r="BM111" s="1653"/>
      <c r="BN111" s="1660"/>
      <c r="BO111" s="1653"/>
      <c r="BP111" s="1653"/>
      <c r="BQ111" s="1653"/>
      <c r="BR111" s="1570"/>
      <c r="BS111" s="1570"/>
      <c r="BT111" s="1570"/>
      <c r="BU111" s="1570"/>
      <c r="BV111" s="1570"/>
      <c r="BW111" s="1570"/>
      <c r="BX111" s="1570"/>
      <c r="BY111" s="1570"/>
      <c r="BZ111" s="1570"/>
      <c r="CA111" s="1570"/>
      <c r="CB111" s="1570"/>
      <c r="CC111" s="1570"/>
      <c r="CD111" s="1570"/>
      <c r="CE111" s="1570"/>
      <c r="CF111" s="1570"/>
      <c r="CG111" s="1570"/>
      <c r="CH111" s="1570"/>
      <c r="CI111" s="1570"/>
      <c r="CJ111" s="1570"/>
      <c r="CK111" s="1570"/>
      <c r="CL111" s="1570"/>
      <c r="CM111" s="1570"/>
      <c r="CN111" s="1570"/>
      <c r="CO111" s="1570"/>
      <c r="CP111" s="1570"/>
      <c r="CQ111" s="1570"/>
      <c r="CR111" s="1570"/>
      <c r="CS111" s="1570"/>
      <c r="CT111" s="1570"/>
      <c r="CU111" s="1570"/>
      <c r="CV111" s="1570"/>
      <c r="CW111" s="1570"/>
      <c r="CX111" s="1570"/>
      <c r="CY111" s="1570"/>
      <c r="CZ111" s="1570"/>
      <c r="DA111" s="1570"/>
      <c r="DB111" s="1570"/>
      <c r="DC111" s="1570"/>
      <c r="DD111" s="1570"/>
      <c r="DE111" s="1570"/>
      <c r="DF111" s="1570"/>
      <c r="DG111" s="1570"/>
      <c r="DH111" s="1570"/>
      <c r="DI111" s="1570"/>
      <c r="DJ111" s="1570"/>
      <c r="DK111" s="1570"/>
      <c r="DL111" s="1570"/>
      <c r="DM111" s="1570"/>
      <c r="DN111" s="1570"/>
      <c r="DO111" s="1570"/>
      <c r="DP111" s="1570"/>
      <c r="DQ111" s="1570"/>
      <c r="DR111" s="1570"/>
      <c r="DS111" s="1570"/>
      <c r="DT111" s="1570"/>
      <c r="DU111" s="1570"/>
      <c r="DV111" s="1570"/>
      <c r="DW111" s="1570"/>
      <c r="DX111" s="1570"/>
      <c r="DY111" s="1570"/>
      <c r="DZ111" s="1570"/>
      <c r="EA111" s="1570"/>
      <c r="EB111" s="1570"/>
      <c r="EC111" s="1570"/>
      <c r="ED111" s="1570"/>
      <c r="EE111" s="1570"/>
      <c r="EF111" s="1570"/>
      <c r="EG111" s="1570"/>
      <c r="EH111" s="1570"/>
      <c r="EI111" s="1570"/>
      <c r="EJ111" s="1570"/>
      <c r="EK111" s="1570"/>
      <c r="EL111" s="1570"/>
      <c r="EM111" s="1570"/>
      <c r="EN111" s="1570"/>
      <c r="EO111" s="1570"/>
      <c r="EP111" s="1570"/>
      <c r="EQ111" s="1570"/>
      <c r="ER111" s="1570"/>
      <c r="ES111" s="1570"/>
      <c r="ET111" s="1570"/>
      <c r="EU111" s="1632"/>
      <c r="EV111" s="1632"/>
      <c r="EW111" s="1632"/>
      <c r="EX111" s="1632"/>
      <c r="EY111" s="1632"/>
      <c r="EZ111" s="1632"/>
      <c r="FA111" s="1632"/>
      <c r="FB111" s="1570"/>
      <c r="FC111" s="1571"/>
      <c r="FD111" s="1571"/>
      <c r="FE111" s="1571"/>
      <c r="FF111" s="1571"/>
      <c r="FG111" s="1571"/>
      <c r="FH111" s="1571"/>
      <c r="FI111" s="1571"/>
      <c r="FJ111" s="1571"/>
      <c r="FK111" s="1571"/>
      <c r="FL111" s="1571"/>
      <c r="FM111" s="1571"/>
      <c r="FN111" s="1573"/>
      <c r="FO111" s="1573"/>
      <c r="FP111" s="1573"/>
      <c r="FQ111" s="1573"/>
      <c r="FR111" s="1573"/>
      <c r="FS111" s="1573"/>
      <c r="FT111" s="1573"/>
      <c r="FU111" s="1573"/>
      <c r="FV111" s="1573"/>
      <c r="FW111" s="1573"/>
      <c r="FX111" s="1595"/>
      <c r="GA111" s="1647"/>
      <c r="GB111" s="1648"/>
      <c r="GZ111" s="1933" t="s">
        <v>9</v>
      </c>
      <c r="HA111" s="1934">
        <f>EV56</f>
        <v>18782</v>
      </c>
      <c r="HB111" s="1934">
        <f t="shared" ref="HB111:HF111" si="19">EW56</f>
        <v>21726</v>
      </c>
      <c r="HC111" s="1934">
        <f t="shared" si="19"/>
        <v>26507</v>
      </c>
      <c r="HD111" s="1934">
        <f t="shared" si="19"/>
        <v>78189</v>
      </c>
      <c r="HE111" s="1934">
        <f t="shared" si="19"/>
        <v>90182</v>
      </c>
      <c r="HF111" s="1935">
        <f t="shared" si="19"/>
        <v>49594.125</v>
      </c>
    </row>
    <row r="112" spans="3:214">
      <c r="C112" s="1575"/>
      <c r="D112" s="1570"/>
      <c r="E112" s="2315"/>
      <c r="F112" s="1651"/>
      <c r="G112" s="1646"/>
      <c r="H112" s="1658"/>
      <c r="I112" s="1658"/>
      <c r="J112" s="1658"/>
      <c r="K112" s="1654"/>
      <c r="L112" s="1570"/>
      <c r="M112" s="1651"/>
      <c r="N112" s="1646"/>
      <c r="O112" s="1646"/>
      <c r="P112" s="1575"/>
      <c r="Q112" s="1632"/>
      <c r="R112" s="1632"/>
      <c r="S112" s="1632"/>
      <c r="T112" s="1632"/>
      <c r="U112" s="1632"/>
      <c r="V112" s="1632"/>
      <c r="W112" s="1632"/>
      <c r="X112" s="1632"/>
      <c r="Y112" s="1632"/>
      <c r="Z112" s="1632"/>
      <c r="AA112" s="1632"/>
      <c r="AB112" s="1632"/>
      <c r="AC112" s="1632"/>
      <c r="AD112" s="1632"/>
      <c r="AE112" s="1632"/>
      <c r="AF112" s="1632"/>
      <c r="AG112" s="1632"/>
      <c r="AH112" s="1632"/>
      <c r="AI112" s="1632"/>
      <c r="AJ112" s="1632"/>
      <c r="AK112" s="1632"/>
      <c r="AL112" s="1632"/>
      <c r="AM112" s="1632"/>
      <c r="AN112" s="1632"/>
      <c r="AO112" s="1632"/>
      <c r="AP112" s="1632"/>
      <c r="AQ112" s="1632"/>
      <c r="AR112" s="1632"/>
      <c r="AS112" s="1632"/>
      <c r="AT112" s="1632"/>
      <c r="AU112" s="1632"/>
      <c r="AV112" s="1632"/>
      <c r="AW112" s="1632"/>
      <c r="AX112" s="1632"/>
      <c r="AY112" s="1632"/>
      <c r="AZ112" s="1570"/>
      <c r="BA112" s="1570"/>
      <c r="BB112" s="1570"/>
      <c r="BC112" s="1570"/>
      <c r="BD112" s="1570"/>
      <c r="BE112" s="1570"/>
      <c r="BF112" s="1570"/>
      <c r="BG112" s="1570"/>
      <c r="BH112" s="1575"/>
      <c r="BI112" s="1570"/>
      <c r="BJ112" s="1570"/>
      <c r="BK112" s="1570"/>
      <c r="BL112" s="1570"/>
      <c r="BM112" s="1653"/>
      <c r="BN112" s="1660"/>
      <c r="BO112" s="1653"/>
      <c r="BP112" s="1653"/>
      <c r="BQ112" s="1653"/>
      <c r="BR112" s="1570"/>
      <c r="BS112" s="1570"/>
      <c r="BT112" s="1570"/>
      <c r="BU112" s="1570"/>
      <c r="BV112" s="1570"/>
      <c r="BW112" s="1570"/>
      <c r="BX112" s="1570"/>
      <c r="BY112" s="1570"/>
      <c r="BZ112" s="1570"/>
      <c r="CA112" s="1570"/>
      <c r="CB112" s="1570"/>
      <c r="CC112" s="1570"/>
      <c r="CD112" s="1570"/>
      <c r="CE112" s="1570"/>
      <c r="CF112" s="1570"/>
      <c r="CG112" s="1570"/>
      <c r="CH112" s="1570"/>
      <c r="CI112" s="1570"/>
      <c r="CJ112" s="1570"/>
      <c r="CK112" s="1570"/>
      <c r="CL112" s="1570"/>
      <c r="CM112" s="1570"/>
      <c r="CN112" s="1570"/>
      <c r="CO112" s="1570"/>
      <c r="CP112" s="1570"/>
      <c r="CQ112" s="1570"/>
      <c r="CR112" s="1570"/>
      <c r="CS112" s="1570"/>
      <c r="CT112" s="1570"/>
      <c r="CU112" s="1570"/>
      <c r="CV112" s="1570"/>
      <c r="CW112" s="1570"/>
      <c r="CX112" s="1570"/>
      <c r="CY112" s="1570"/>
      <c r="CZ112" s="1570"/>
      <c r="DA112" s="1570"/>
      <c r="DB112" s="1570"/>
      <c r="DC112" s="1570"/>
      <c r="DD112" s="1570"/>
      <c r="DE112" s="1570"/>
      <c r="DF112" s="1570"/>
      <c r="DG112" s="1570"/>
      <c r="DH112" s="1570"/>
      <c r="DI112" s="1570"/>
      <c r="DJ112" s="1570"/>
      <c r="DK112" s="1570"/>
      <c r="DL112" s="1570"/>
      <c r="DM112" s="1570"/>
      <c r="DN112" s="1570"/>
      <c r="DO112" s="1570"/>
      <c r="DP112" s="1570"/>
      <c r="DQ112" s="1570"/>
      <c r="DR112" s="1570"/>
      <c r="DS112" s="1570"/>
      <c r="DT112" s="1570"/>
      <c r="DU112" s="1570"/>
      <c r="DV112" s="1570"/>
      <c r="DW112" s="1570"/>
      <c r="DX112" s="1570"/>
      <c r="DY112" s="1570"/>
      <c r="DZ112" s="1570"/>
      <c r="EA112" s="1570"/>
      <c r="EB112" s="1570"/>
      <c r="EC112" s="1570"/>
      <c r="ED112" s="1570"/>
      <c r="EE112" s="1570"/>
      <c r="EF112" s="1570"/>
      <c r="EG112" s="1570"/>
      <c r="EH112" s="1570"/>
      <c r="EI112" s="1570"/>
      <c r="EJ112" s="1570"/>
      <c r="EK112" s="1570"/>
      <c r="EL112" s="1570"/>
      <c r="EM112" s="1570"/>
      <c r="EN112" s="1570"/>
      <c r="EO112" s="1570"/>
      <c r="EP112" s="1570"/>
      <c r="EQ112" s="1570"/>
      <c r="ER112" s="1570"/>
      <c r="ES112" s="1570"/>
      <c r="ET112" s="1570"/>
      <c r="EU112" s="1632"/>
      <c r="EV112" s="1632"/>
      <c r="EW112" s="1632"/>
      <c r="EX112" s="1632"/>
      <c r="EY112" s="1632"/>
      <c r="EZ112" s="1632"/>
      <c r="FA112" s="1632"/>
      <c r="FB112" s="1570"/>
      <c r="FC112" s="1571"/>
      <c r="FD112" s="1571"/>
      <c r="FE112" s="1571"/>
      <c r="FF112" s="1571"/>
      <c r="FG112" s="1571"/>
      <c r="FH112" s="1571"/>
      <c r="FI112" s="1571"/>
      <c r="FJ112" s="1571"/>
      <c r="FK112" s="1571"/>
      <c r="FL112" s="1571"/>
      <c r="FM112" s="1571"/>
      <c r="FN112" s="1573"/>
      <c r="FO112" s="1573"/>
      <c r="FP112" s="1573"/>
      <c r="FQ112" s="1573"/>
      <c r="FR112" s="1573"/>
      <c r="FS112" s="1573"/>
      <c r="FT112" s="1573"/>
      <c r="FU112" s="1573"/>
      <c r="FV112" s="1573"/>
      <c r="FW112" s="1573"/>
      <c r="FX112" s="1595"/>
      <c r="GA112" s="1647"/>
      <c r="GB112" s="1648"/>
      <c r="GZ112" s="1938"/>
      <c r="HB112" s="1932">
        <f t="shared" ref="HB112" si="20">HB111/HA111-1</f>
        <v>0.15674582046640406</v>
      </c>
      <c r="HC112" s="1932">
        <f t="shared" ref="HC112" si="21">HC111/HB111-1</f>
        <v>0.22005891558501345</v>
      </c>
      <c r="HD112" s="1932">
        <f t="shared" ref="HD112" si="22">HD111/HC111-1</f>
        <v>1.9497491228732033</v>
      </c>
      <c r="HE112" s="1932">
        <f t="shared" ref="HE112" si="23">HE111/HD111-1</f>
        <v>0.15338474721508133</v>
      </c>
      <c r="HF112" s="1936">
        <f>HF111/HE111-1</f>
        <v>-0.45006625490674412</v>
      </c>
    </row>
    <row r="113" spans="3:214" ht="19.5" thickBot="1">
      <c r="C113" s="1575"/>
      <c r="D113" s="1570"/>
      <c r="E113" s="2315"/>
      <c r="F113" s="1651"/>
      <c r="G113" s="1646"/>
      <c r="H113" s="1658"/>
      <c r="I113" s="1658"/>
      <c r="J113" s="1658"/>
      <c r="K113" s="1654"/>
      <c r="L113" s="1570"/>
      <c r="M113" s="1651"/>
      <c r="N113" s="1646"/>
      <c r="O113" s="1646"/>
      <c r="P113" s="1575"/>
      <c r="Q113" s="1632"/>
      <c r="R113" s="1632"/>
      <c r="S113" s="1632"/>
      <c r="T113" s="1632"/>
      <c r="U113" s="1632"/>
      <c r="V113" s="1632"/>
      <c r="W113" s="1632"/>
      <c r="X113" s="1632"/>
      <c r="Y113" s="1632"/>
      <c r="Z113" s="1632"/>
      <c r="AA113" s="1632"/>
      <c r="AB113" s="1632"/>
      <c r="AC113" s="1632"/>
      <c r="AD113" s="1632"/>
      <c r="AE113" s="1632"/>
      <c r="AF113" s="1632"/>
      <c r="AG113" s="1632"/>
      <c r="AH113" s="1632"/>
      <c r="AI113" s="1632"/>
      <c r="AJ113" s="1632"/>
      <c r="AK113" s="1632"/>
      <c r="AL113" s="1632"/>
      <c r="AM113" s="1632"/>
      <c r="AN113" s="1632"/>
      <c r="AO113" s="1632"/>
      <c r="AP113" s="1632"/>
      <c r="AQ113" s="1632"/>
      <c r="AR113" s="1632"/>
      <c r="AS113" s="1632"/>
      <c r="AT113" s="1632"/>
      <c r="AU113" s="1632"/>
      <c r="AV113" s="1632"/>
      <c r="AW113" s="1632"/>
      <c r="AX113" s="1632"/>
      <c r="AY113" s="1632"/>
      <c r="AZ113" s="1570"/>
      <c r="BA113" s="1570"/>
      <c r="BB113" s="1570"/>
      <c r="BC113" s="1570"/>
      <c r="BD113" s="1570"/>
      <c r="BE113" s="1570"/>
      <c r="BF113" s="1570"/>
      <c r="BG113" s="1570"/>
      <c r="BH113" s="1575"/>
      <c r="BI113" s="1570"/>
      <c r="BJ113" s="1570"/>
      <c r="BK113" s="1570"/>
      <c r="BL113" s="1570"/>
      <c r="BM113" s="1653"/>
      <c r="BN113" s="1660"/>
      <c r="BO113" s="1653"/>
      <c r="BP113" s="1653"/>
      <c r="BQ113" s="1653"/>
      <c r="BR113" s="1570"/>
      <c r="BS113" s="1570"/>
      <c r="BT113" s="1570"/>
      <c r="BU113" s="1570"/>
      <c r="BV113" s="1570"/>
      <c r="BW113" s="1570"/>
      <c r="BX113" s="1570"/>
      <c r="BY113" s="1570"/>
      <c r="BZ113" s="1570"/>
      <c r="CA113" s="1570"/>
      <c r="CB113" s="1570"/>
      <c r="CC113" s="1570"/>
      <c r="CD113" s="1570"/>
      <c r="CE113" s="1570"/>
      <c r="CF113" s="1570"/>
      <c r="CG113" s="1570"/>
      <c r="CH113" s="1570"/>
      <c r="CI113" s="1570"/>
      <c r="CJ113" s="1570"/>
      <c r="CK113" s="1570"/>
      <c r="CL113" s="1570"/>
      <c r="CM113" s="1570"/>
      <c r="CN113" s="1570"/>
      <c r="CO113" s="1570"/>
      <c r="CP113" s="1570"/>
      <c r="CQ113" s="1570"/>
      <c r="CR113" s="1570"/>
      <c r="CS113" s="1570"/>
      <c r="CT113" s="1570"/>
      <c r="CU113" s="1570"/>
      <c r="CV113" s="1570"/>
      <c r="CW113" s="1570"/>
      <c r="CX113" s="1570"/>
      <c r="CY113" s="1570"/>
      <c r="CZ113" s="1570"/>
      <c r="DA113" s="1570"/>
      <c r="DB113" s="1570"/>
      <c r="DC113" s="1570"/>
      <c r="DD113" s="1570"/>
      <c r="DE113" s="1570"/>
      <c r="DF113" s="1570"/>
      <c r="DG113" s="1570"/>
      <c r="DH113" s="1570"/>
      <c r="DI113" s="1570"/>
      <c r="DJ113" s="1570"/>
      <c r="DK113" s="1570"/>
      <c r="DL113" s="1570"/>
      <c r="DM113" s="1570"/>
      <c r="DN113" s="1570"/>
      <c r="DO113" s="1570"/>
      <c r="DP113" s="1570"/>
      <c r="DQ113" s="1570"/>
      <c r="DR113" s="1570"/>
      <c r="DS113" s="1570"/>
      <c r="DT113" s="1570"/>
      <c r="DU113" s="1570"/>
      <c r="DV113" s="1570"/>
      <c r="DW113" s="1570"/>
      <c r="DX113" s="1570"/>
      <c r="DY113" s="1570"/>
      <c r="DZ113" s="1570"/>
      <c r="EA113" s="1570"/>
      <c r="EB113" s="1570"/>
      <c r="EC113" s="1570"/>
      <c r="ED113" s="1570"/>
      <c r="EE113" s="1570"/>
      <c r="EF113" s="1570"/>
      <c r="EG113" s="1570"/>
      <c r="EH113" s="1570"/>
      <c r="EI113" s="1570"/>
      <c r="EJ113" s="1570"/>
      <c r="EK113" s="1570"/>
      <c r="EL113" s="1570"/>
      <c r="EM113" s="1570"/>
      <c r="EN113" s="1570"/>
      <c r="EO113" s="1570"/>
      <c r="EP113" s="1570"/>
      <c r="EQ113" s="1570"/>
      <c r="ER113" s="1570"/>
      <c r="ES113" s="1570"/>
      <c r="ET113" s="1570"/>
      <c r="EU113" s="1632"/>
      <c r="EV113" s="1632"/>
      <c r="EW113" s="1632"/>
      <c r="EX113" s="1632"/>
      <c r="EY113" s="1632"/>
      <c r="EZ113" s="1632"/>
      <c r="FA113" s="1632"/>
      <c r="FB113" s="1570"/>
      <c r="FC113" s="1571"/>
      <c r="FD113" s="1571"/>
      <c r="FE113" s="1571"/>
      <c r="FF113" s="1571"/>
      <c r="FG113" s="1571"/>
      <c r="FH113" s="1571"/>
      <c r="FI113" s="1571"/>
      <c r="FJ113" s="1571"/>
      <c r="FK113" s="1571"/>
      <c r="FL113" s="1571"/>
      <c r="FM113" s="1571"/>
      <c r="FN113" s="1573"/>
      <c r="FO113" s="1573"/>
      <c r="FP113" s="1573"/>
      <c r="FQ113" s="1573"/>
      <c r="FR113" s="1573"/>
      <c r="FS113" s="1573"/>
      <c r="FT113" s="1573"/>
      <c r="FU113" s="1573"/>
      <c r="FV113" s="1573"/>
      <c r="FW113" s="1573"/>
      <c r="FX113" s="1595"/>
      <c r="GA113" s="1647"/>
      <c r="GB113" s="1648"/>
      <c r="GZ113" s="1939"/>
      <c r="HA113" s="1940"/>
      <c r="HB113" s="1940"/>
      <c r="HC113" s="1940"/>
      <c r="HD113" s="1940"/>
      <c r="HE113" s="1941" t="s">
        <v>1187</v>
      </c>
      <c r="HF113" s="1937">
        <f>HF111/HA111-1</f>
        <v>1.6405135235864123</v>
      </c>
    </row>
    <row r="114" spans="3:214">
      <c r="C114" s="1575"/>
      <c r="D114" s="1570"/>
      <c r="E114" s="2315"/>
      <c r="F114" s="1651"/>
      <c r="G114" s="1646"/>
      <c r="H114" s="1662"/>
      <c r="I114" s="1662"/>
      <c r="J114" s="1658"/>
      <c r="K114" s="1654"/>
      <c r="L114" s="1570"/>
      <c r="M114" s="1651"/>
      <c r="N114" s="1646"/>
      <c r="O114" s="1646"/>
      <c r="P114" s="1575"/>
      <c r="Q114" s="1632"/>
      <c r="R114" s="1632"/>
      <c r="S114" s="1632"/>
      <c r="T114" s="1632"/>
      <c r="U114" s="1632"/>
      <c r="V114" s="1632"/>
      <c r="W114" s="1632"/>
      <c r="X114" s="1632"/>
      <c r="Y114" s="1632"/>
      <c r="Z114" s="1632"/>
      <c r="AA114" s="1632"/>
      <c r="AB114" s="1632"/>
      <c r="AC114" s="1632"/>
      <c r="AD114" s="1632"/>
      <c r="AE114" s="1632"/>
      <c r="AF114" s="1632"/>
      <c r="AG114" s="1632"/>
      <c r="AH114" s="1632"/>
      <c r="AI114" s="1632"/>
      <c r="AJ114" s="1632"/>
      <c r="AK114" s="1632"/>
      <c r="AL114" s="1632"/>
      <c r="AM114" s="1632"/>
      <c r="AN114" s="1632"/>
      <c r="AO114" s="1632"/>
      <c r="AP114" s="1632"/>
      <c r="AQ114" s="1632"/>
      <c r="AR114" s="1632"/>
      <c r="AS114" s="1632"/>
      <c r="AT114" s="1632"/>
      <c r="AU114" s="1632"/>
      <c r="AV114" s="1632"/>
      <c r="AW114" s="1632"/>
      <c r="AX114" s="1632"/>
      <c r="AY114" s="1632"/>
      <c r="AZ114" s="1570"/>
      <c r="BA114" s="1570"/>
      <c r="BB114" s="1570"/>
      <c r="BC114" s="1570"/>
      <c r="BD114" s="1570"/>
      <c r="BE114" s="1570"/>
      <c r="BF114" s="1570"/>
      <c r="BG114" s="1570"/>
      <c r="BH114" s="1575"/>
      <c r="BI114" s="1570"/>
      <c r="BJ114" s="1570"/>
      <c r="BK114" s="1570"/>
      <c r="BL114" s="1570"/>
      <c r="BM114" s="1653"/>
      <c r="BN114" s="1660"/>
      <c r="BO114" s="1653"/>
      <c r="BP114" s="1653"/>
      <c r="BQ114" s="1653"/>
      <c r="BR114" s="1570"/>
      <c r="BS114" s="1570"/>
      <c r="BT114" s="1570"/>
      <c r="BU114" s="1570"/>
      <c r="BV114" s="1570"/>
      <c r="BW114" s="1570"/>
      <c r="BX114" s="1570"/>
      <c r="BY114" s="1570"/>
      <c r="BZ114" s="1570"/>
      <c r="CA114" s="1570"/>
      <c r="CB114" s="1570"/>
      <c r="CC114" s="1570"/>
      <c r="CD114" s="1570"/>
      <c r="CE114" s="1570"/>
      <c r="CF114" s="1570"/>
      <c r="CG114" s="1570"/>
      <c r="CH114" s="1570"/>
      <c r="CI114" s="1570"/>
      <c r="CJ114" s="1570"/>
      <c r="CK114" s="1570"/>
      <c r="CL114" s="1570"/>
      <c r="CM114" s="1570"/>
      <c r="CN114" s="1570"/>
      <c r="CO114" s="1570"/>
      <c r="CP114" s="1570"/>
      <c r="CQ114" s="1570"/>
      <c r="CR114" s="1570"/>
      <c r="CS114" s="1570"/>
      <c r="CT114" s="1570"/>
      <c r="CU114" s="1570"/>
      <c r="CV114" s="1570"/>
      <c r="CW114" s="1570"/>
      <c r="CX114" s="1570"/>
      <c r="CY114" s="1570"/>
      <c r="CZ114" s="1570"/>
      <c r="DA114" s="1570"/>
      <c r="DB114" s="1570"/>
      <c r="DC114" s="1570"/>
      <c r="DD114" s="1570"/>
      <c r="DE114" s="1570"/>
      <c r="DF114" s="1570"/>
      <c r="DG114" s="1570"/>
      <c r="DH114" s="1570"/>
      <c r="DI114" s="1570"/>
      <c r="DJ114" s="1570"/>
      <c r="DK114" s="1570"/>
      <c r="DL114" s="1570"/>
      <c r="DM114" s="1570"/>
      <c r="DN114" s="1570"/>
      <c r="DO114" s="1570"/>
      <c r="DP114" s="1570"/>
      <c r="DQ114" s="1570"/>
      <c r="DR114" s="1570"/>
      <c r="DS114" s="1570"/>
      <c r="DT114" s="1570"/>
      <c r="DU114" s="1570"/>
      <c r="DV114" s="1570"/>
      <c r="DW114" s="1570"/>
      <c r="DX114" s="1570"/>
      <c r="DY114" s="1570"/>
      <c r="DZ114" s="1570"/>
      <c r="EA114" s="1570"/>
      <c r="EB114" s="1570"/>
      <c r="EC114" s="1570"/>
      <c r="ED114" s="1570"/>
      <c r="EE114" s="1570"/>
      <c r="EF114" s="1570"/>
      <c r="EG114" s="1570"/>
      <c r="EH114" s="1570"/>
      <c r="EI114" s="1570"/>
      <c r="EJ114" s="1570"/>
      <c r="EK114" s="1570"/>
      <c r="EL114" s="1570"/>
      <c r="EM114" s="1570"/>
      <c r="EN114" s="1570"/>
      <c r="EO114" s="1570"/>
      <c r="EP114" s="1570"/>
      <c r="EQ114" s="1570"/>
      <c r="ER114" s="1570"/>
      <c r="ES114" s="1570"/>
      <c r="ET114" s="1570"/>
      <c r="EU114" s="1632"/>
      <c r="EV114" s="1632"/>
      <c r="EW114" s="1632"/>
      <c r="EX114" s="1632"/>
      <c r="EY114" s="1632"/>
      <c r="EZ114" s="1632"/>
      <c r="FA114" s="1632"/>
      <c r="FB114" s="1570"/>
      <c r="FC114" s="1571"/>
      <c r="FD114" s="1571"/>
      <c r="FE114" s="1571"/>
      <c r="FF114" s="1571"/>
      <c r="FG114" s="1571"/>
      <c r="FH114" s="1571"/>
      <c r="FI114" s="1571"/>
      <c r="FJ114" s="1571"/>
      <c r="FK114" s="1571"/>
      <c r="FL114" s="1571"/>
      <c r="FM114" s="1571"/>
      <c r="FN114" s="1573"/>
      <c r="FO114" s="1573"/>
      <c r="FP114" s="1573"/>
      <c r="FQ114" s="1573"/>
      <c r="FR114" s="1573"/>
      <c r="FS114" s="1573"/>
      <c r="FT114" s="1573"/>
      <c r="FU114" s="1573"/>
      <c r="FV114" s="1573"/>
      <c r="FW114" s="1573"/>
      <c r="FX114" s="1595"/>
      <c r="GA114" s="1647"/>
      <c r="GB114" s="1648"/>
      <c r="GZ114" s="1933" t="s">
        <v>20</v>
      </c>
      <c r="HA114" s="1934">
        <f>EV66</f>
        <v>14470</v>
      </c>
      <c r="HB114" s="1934">
        <f t="shared" ref="HB114:HF114" si="24">EW66</f>
        <v>9890</v>
      </c>
      <c r="HC114" s="1934">
        <f t="shared" si="24"/>
        <v>10071</v>
      </c>
      <c r="HD114" s="1934">
        <f t="shared" si="24"/>
        <v>12733</v>
      </c>
      <c r="HE114" s="1934">
        <f t="shared" si="24"/>
        <v>28479</v>
      </c>
      <c r="HF114" s="1934">
        <f t="shared" si="24"/>
        <v>49926</v>
      </c>
    </row>
    <row r="115" spans="3:214">
      <c r="C115" s="1575"/>
      <c r="D115" s="1570"/>
      <c r="E115" s="2315"/>
      <c r="F115" s="1651"/>
      <c r="G115" s="1646"/>
      <c r="H115" s="1662"/>
      <c r="I115" s="1662"/>
      <c r="J115" s="1658"/>
      <c r="K115" s="1654"/>
      <c r="L115" s="1570"/>
      <c r="M115" s="1651"/>
      <c r="N115" s="1646"/>
      <c r="O115" s="1646"/>
      <c r="P115" s="1575"/>
      <c r="Q115" s="1632"/>
      <c r="R115" s="1632"/>
      <c r="S115" s="1632"/>
      <c r="T115" s="1632"/>
      <c r="U115" s="1632"/>
      <c r="V115" s="1632"/>
      <c r="W115" s="1632"/>
      <c r="X115" s="1632"/>
      <c r="Y115" s="1632"/>
      <c r="Z115" s="1632"/>
      <c r="AA115" s="1632"/>
      <c r="AB115" s="1632"/>
      <c r="AC115" s="1632"/>
      <c r="AD115" s="1632"/>
      <c r="AE115" s="1632"/>
      <c r="AF115" s="1632"/>
      <c r="AG115" s="1632"/>
      <c r="AH115" s="1632"/>
      <c r="AI115" s="1632"/>
      <c r="AJ115" s="1632"/>
      <c r="AK115" s="1632"/>
      <c r="AL115" s="1632"/>
      <c r="AM115" s="1632"/>
      <c r="AN115" s="1632"/>
      <c r="AO115" s="1632"/>
      <c r="AP115" s="1632"/>
      <c r="AQ115" s="1632"/>
      <c r="AR115" s="1632"/>
      <c r="AS115" s="1632"/>
      <c r="AT115" s="1632"/>
      <c r="AU115" s="1632"/>
      <c r="AV115" s="1632"/>
      <c r="AW115" s="1632"/>
      <c r="AX115" s="1632"/>
      <c r="AY115" s="1632"/>
      <c r="AZ115" s="1570"/>
      <c r="BA115" s="1570"/>
      <c r="BB115" s="1570"/>
      <c r="BC115" s="1570"/>
      <c r="BD115" s="1570"/>
      <c r="BE115" s="1570"/>
      <c r="BF115" s="1570"/>
      <c r="BG115" s="1570"/>
      <c r="BH115" s="1575"/>
      <c r="BI115" s="1570"/>
      <c r="BJ115" s="1570"/>
      <c r="BK115" s="1570"/>
      <c r="BL115" s="1570"/>
      <c r="BM115" s="1653"/>
      <c r="BN115" s="1660"/>
      <c r="BO115" s="1653"/>
      <c r="BP115" s="1653"/>
      <c r="BQ115" s="1653"/>
      <c r="BR115" s="1570"/>
      <c r="BS115" s="1570"/>
      <c r="BT115" s="1570"/>
      <c r="BU115" s="1570"/>
      <c r="BV115" s="1570"/>
      <c r="BW115" s="1570"/>
      <c r="BX115" s="1570"/>
      <c r="BY115" s="1570"/>
      <c r="BZ115" s="1570"/>
      <c r="CA115" s="1570"/>
      <c r="CB115" s="1570"/>
      <c r="CC115" s="1570"/>
      <c r="CD115" s="1570"/>
      <c r="CE115" s="1570"/>
      <c r="CF115" s="1570"/>
      <c r="CG115" s="1570"/>
      <c r="CH115" s="1570"/>
      <c r="CI115" s="1570"/>
      <c r="CJ115" s="1570"/>
      <c r="CK115" s="1570"/>
      <c r="CL115" s="1570"/>
      <c r="CM115" s="1570"/>
      <c r="CN115" s="1570"/>
      <c r="CO115" s="1570"/>
      <c r="CP115" s="1570"/>
      <c r="CQ115" s="1570"/>
      <c r="CR115" s="1570"/>
      <c r="CS115" s="1570"/>
      <c r="CT115" s="1570"/>
      <c r="CU115" s="1570"/>
      <c r="CV115" s="1570"/>
      <c r="CW115" s="1570"/>
      <c r="CX115" s="1570"/>
      <c r="CY115" s="1570"/>
      <c r="CZ115" s="1570"/>
      <c r="DA115" s="1570"/>
      <c r="DB115" s="1570"/>
      <c r="DC115" s="1570"/>
      <c r="DD115" s="1570"/>
      <c r="DE115" s="1570"/>
      <c r="DF115" s="1570"/>
      <c r="DG115" s="1570"/>
      <c r="DH115" s="1570"/>
      <c r="DI115" s="1570"/>
      <c r="DJ115" s="1570"/>
      <c r="DK115" s="1570"/>
      <c r="DL115" s="1570"/>
      <c r="DM115" s="1570"/>
      <c r="DN115" s="1570"/>
      <c r="DO115" s="1570"/>
      <c r="DP115" s="1570"/>
      <c r="DQ115" s="1570"/>
      <c r="DR115" s="1570"/>
      <c r="DS115" s="1570"/>
      <c r="DT115" s="1570"/>
      <c r="DU115" s="1570"/>
      <c r="DV115" s="1570"/>
      <c r="DW115" s="1570"/>
      <c r="DX115" s="1570"/>
      <c r="DY115" s="1570"/>
      <c r="DZ115" s="1570"/>
      <c r="EA115" s="1570"/>
      <c r="EB115" s="1570"/>
      <c r="EC115" s="1570"/>
      <c r="ED115" s="1570"/>
      <c r="EE115" s="1570"/>
      <c r="EF115" s="1570"/>
      <c r="EG115" s="1570"/>
      <c r="EH115" s="1570"/>
      <c r="EI115" s="1570"/>
      <c r="EJ115" s="1570"/>
      <c r="EK115" s="1570"/>
      <c r="EL115" s="1570"/>
      <c r="EM115" s="1570"/>
      <c r="EN115" s="1570"/>
      <c r="EO115" s="1570"/>
      <c r="EP115" s="1570"/>
      <c r="EQ115" s="1570"/>
      <c r="ER115" s="1570"/>
      <c r="ES115" s="1570"/>
      <c r="ET115" s="1570"/>
      <c r="EU115" s="1632"/>
      <c r="EV115" s="1632"/>
      <c r="EW115" s="1632"/>
      <c r="EX115" s="1632"/>
      <c r="EY115" s="1632"/>
      <c r="EZ115" s="1632"/>
      <c r="FA115" s="1632"/>
      <c r="FB115" s="1570"/>
      <c r="FC115" s="1571"/>
      <c r="FD115" s="1571"/>
      <c r="FE115" s="1571"/>
      <c r="FF115" s="1571"/>
      <c r="FG115" s="1571"/>
      <c r="FH115" s="1571"/>
      <c r="FI115" s="1571"/>
      <c r="FJ115" s="1571"/>
      <c r="FK115" s="1571"/>
      <c r="FL115" s="1571"/>
      <c r="FM115" s="1571"/>
      <c r="FN115" s="1573"/>
      <c r="FO115" s="1573"/>
      <c r="FP115" s="1573"/>
      <c r="FQ115" s="1573"/>
      <c r="FR115" s="1573"/>
      <c r="FS115" s="1573"/>
      <c r="FT115" s="1573"/>
      <c r="FU115" s="1573"/>
      <c r="FV115" s="1573"/>
      <c r="FW115" s="1573"/>
      <c r="FX115" s="1595"/>
      <c r="GA115" s="1647"/>
      <c r="GB115" s="1648"/>
      <c r="GZ115" s="1938"/>
      <c r="HB115" s="1932">
        <f t="shared" ref="HB115" si="25">HB114/HA114-1</f>
        <v>-0.31651693158258465</v>
      </c>
      <c r="HC115" s="1932">
        <f t="shared" ref="HC115" si="26">HC114/HB114-1</f>
        <v>1.8301314459049589E-2</v>
      </c>
      <c r="HD115" s="1932">
        <f t="shared" ref="HD115" si="27">HD114/HC114-1</f>
        <v>0.26432330453778174</v>
      </c>
      <c r="HE115" s="1932">
        <f t="shared" ref="HE115" si="28">HE114/HD114-1</f>
        <v>1.2366292311317051</v>
      </c>
      <c r="HF115" s="1936">
        <f>HF114/HE114-1</f>
        <v>0.75308121773938685</v>
      </c>
    </row>
    <row r="116" spans="3:214" ht="19.5" thickBot="1">
      <c r="C116" s="1575"/>
      <c r="D116" s="1570"/>
      <c r="E116" s="2315"/>
      <c r="F116" s="1651"/>
      <c r="G116" s="1646"/>
      <c r="H116" s="1662"/>
      <c r="I116" s="1662"/>
      <c r="J116" s="1658"/>
      <c r="K116" s="1654"/>
      <c r="L116" s="1570"/>
      <c r="M116" s="1651"/>
      <c r="N116" s="1646"/>
      <c r="O116" s="1646"/>
      <c r="P116" s="1575"/>
      <c r="Q116" s="1632"/>
      <c r="R116" s="1632"/>
      <c r="S116" s="1632"/>
      <c r="T116" s="1632"/>
      <c r="U116" s="1632"/>
      <c r="V116" s="1632"/>
      <c r="W116" s="1632"/>
      <c r="X116" s="1632"/>
      <c r="Y116" s="1632"/>
      <c r="Z116" s="1632"/>
      <c r="AA116" s="1632"/>
      <c r="AB116" s="1632"/>
      <c r="AC116" s="1632"/>
      <c r="AD116" s="1632"/>
      <c r="AE116" s="1632"/>
      <c r="AF116" s="1632"/>
      <c r="AG116" s="1632"/>
      <c r="AH116" s="1632"/>
      <c r="AI116" s="1632"/>
      <c r="AJ116" s="1632"/>
      <c r="AK116" s="1632"/>
      <c r="AL116" s="1632"/>
      <c r="AM116" s="1632"/>
      <c r="AN116" s="1632"/>
      <c r="AO116" s="1632"/>
      <c r="AP116" s="1632"/>
      <c r="AQ116" s="1632"/>
      <c r="AR116" s="1632"/>
      <c r="AS116" s="1632"/>
      <c r="AT116" s="1632"/>
      <c r="AU116" s="1632"/>
      <c r="AV116" s="1632"/>
      <c r="AW116" s="1632"/>
      <c r="AX116" s="1632"/>
      <c r="AY116" s="1632"/>
      <c r="AZ116" s="1570"/>
      <c r="BA116" s="1570"/>
      <c r="BB116" s="1570"/>
      <c r="BC116" s="1570"/>
      <c r="BD116" s="1570"/>
      <c r="BE116" s="1570"/>
      <c r="BF116" s="1570"/>
      <c r="BG116" s="1570"/>
      <c r="BH116" s="1575"/>
      <c r="BI116" s="1570"/>
      <c r="BJ116" s="1570"/>
      <c r="BK116" s="1570"/>
      <c r="BL116" s="1570"/>
      <c r="BM116" s="1653"/>
      <c r="BN116" s="1660"/>
      <c r="BO116" s="1653"/>
      <c r="BP116" s="1653"/>
      <c r="BQ116" s="1653"/>
      <c r="BR116" s="1570"/>
      <c r="BS116" s="1570"/>
      <c r="BT116" s="1570"/>
      <c r="BU116" s="1570"/>
      <c r="BV116" s="1570"/>
      <c r="BW116" s="1570"/>
      <c r="BX116" s="1570"/>
      <c r="BY116" s="1570"/>
      <c r="BZ116" s="1570"/>
      <c r="CA116" s="1570"/>
      <c r="CB116" s="1570"/>
      <c r="CC116" s="1570"/>
      <c r="CD116" s="1570"/>
      <c r="CE116" s="1570"/>
      <c r="CF116" s="1570"/>
      <c r="CG116" s="1570"/>
      <c r="CH116" s="1570"/>
      <c r="CI116" s="1570"/>
      <c r="CJ116" s="1570"/>
      <c r="CK116" s="1570"/>
      <c r="CL116" s="1570"/>
      <c r="CM116" s="1570"/>
      <c r="CN116" s="1570"/>
      <c r="CO116" s="1570"/>
      <c r="CP116" s="1570"/>
      <c r="CQ116" s="1570"/>
      <c r="CR116" s="1570"/>
      <c r="CS116" s="1570"/>
      <c r="CT116" s="1570"/>
      <c r="CU116" s="1570"/>
      <c r="CV116" s="1570"/>
      <c r="CW116" s="1570"/>
      <c r="CX116" s="1570"/>
      <c r="CY116" s="1570"/>
      <c r="CZ116" s="1570"/>
      <c r="DA116" s="1570"/>
      <c r="DB116" s="1570"/>
      <c r="DC116" s="1570"/>
      <c r="DD116" s="1570"/>
      <c r="DE116" s="1570"/>
      <c r="DF116" s="1570"/>
      <c r="DG116" s="1570"/>
      <c r="DH116" s="1570"/>
      <c r="DI116" s="1570"/>
      <c r="DJ116" s="1570"/>
      <c r="DK116" s="1570"/>
      <c r="DL116" s="1570"/>
      <c r="DM116" s="1570"/>
      <c r="DN116" s="1570"/>
      <c r="DO116" s="1570"/>
      <c r="DP116" s="1570"/>
      <c r="DQ116" s="1570"/>
      <c r="DR116" s="1570"/>
      <c r="DS116" s="1570"/>
      <c r="DT116" s="1570"/>
      <c r="DU116" s="1570"/>
      <c r="DV116" s="1570"/>
      <c r="DW116" s="1570"/>
      <c r="DX116" s="1570"/>
      <c r="DY116" s="1570"/>
      <c r="DZ116" s="1570"/>
      <c r="EA116" s="1570"/>
      <c r="EB116" s="1570"/>
      <c r="EC116" s="1570"/>
      <c r="ED116" s="1570"/>
      <c r="EE116" s="1570"/>
      <c r="EF116" s="1570"/>
      <c r="EG116" s="1570"/>
      <c r="EH116" s="1570"/>
      <c r="EI116" s="1570"/>
      <c r="EJ116" s="1570"/>
      <c r="EK116" s="1570"/>
      <c r="EL116" s="1570"/>
      <c r="EM116" s="1570"/>
      <c r="EN116" s="1570"/>
      <c r="EO116" s="1570"/>
      <c r="EP116" s="1570"/>
      <c r="EQ116" s="1570"/>
      <c r="ER116" s="1570"/>
      <c r="ES116" s="1570"/>
      <c r="ET116" s="1570"/>
      <c r="EU116" s="1632"/>
      <c r="EV116" s="1632"/>
      <c r="EW116" s="1632"/>
      <c r="EX116" s="1632"/>
      <c r="EY116" s="1632"/>
      <c r="EZ116" s="1632"/>
      <c r="FA116" s="1632"/>
      <c r="FB116" s="1570"/>
      <c r="FC116" s="1571"/>
      <c r="FD116" s="1571"/>
      <c r="FE116" s="1571"/>
      <c r="FF116" s="1571"/>
      <c r="FG116" s="1571"/>
      <c r="FH116" s="1571"/>
      <c r="FI116" s="1571"/>
      <c r="FJ116" s="1571"/>
      <c r="FK116" s="1571"/>
      <c r="FL116" s="1571"/>
      <c r="FM116" s="1571"/>
      <c r="FN116" s="1573"/>
      <c r="FO116" s="1573"/>
      <c r="FP116" s="1573"/>
      <c r="FQ116" s="1573"/>
      <c r="FR116" s="1573"/>
      <c r="FS116" s="1573"/>
      <c r="FT116" s="1573"/>
      <c r="FU116" s="1573"/>
      <c r="FV116" s="1573"/>
      <c r="FW116" s="1573"/>
      <c r="FX116" s="1595"/>
      <c r="GA116" s="1647"/>
      <c r="GB116" s="1648"/>
      <c r="GZ116" s="1939"/>
      <c r="HA116" s="1940"/>
      <c r="HB116" s="1940"/>
      <c r="HC116" s="1940"/>
      <c r="HD116" s="1940"/>
      <c r="HE116" s="1941" t="s">
        <v>1187</v>
      </c>
      <c r="HF116" s="1937">
        <f>HF114/HA114-1</f>
        <v>2.4503109882515548</v>
      </c>
    </row>
    <row r="117" spans="3:214">
      <c r="C117" s="1575"/>
      <c r="D117" s="1570"/>
      <c r="E117" s="2315"/>
      <c r="F117" s="1651"/>
      <c r="G117" s="1646"/>
      <c r="H117" s="1662"/>
      <c r="I117" s="1662"/>
      <c r="J117" s="1658"/>
      <c r="K117" s="1654"/>
      <c r="L117" s="1570"/>
      <c r="M117" s="1651"/>
      <c r="N117" s="1646"/>
      <c r="O117" s="1646"/>
      <c r="P117" s="1575"/>
      <c r="Q117" s="1632"/>
      <c r="R117" s="1632"/>
      <c r="S117" s="1632"/>
      <c r="T117" s="1632"/>
      <c r="U117" s="1632"/>
      <c r="V117" s="1632"/>
      <c r="W117" s="1632"/>
      <c r="X117" s="1632"/>
      <c r="Y117" s="1632"/>
      <c r="Z117" s="1632"/>
      <c r="AA117" s="1632"/>
      <c r="AB117" s="1632"/>
      <c r="AC117" s="1632"/>
      <c r="AD117" s="1632"/>
      <c r="AE117" s="1632"/>
      <c r="AF117" s="1632"/>
      <c r="AG117" s="1632"/>
      <c r="AH117" s="1632"/>
      <c r="AI117" s="1632"/>
      <c r="AJ117" s="1632"/>
      <c r="AK117" s="1632"/>
      <c r="AL117" s="1632"/>
      <c r="AM117" s="1632"/>
      <c r="AN117" s="1632"/>
      <c r="AO117" s="1632"/>
      <c r="AP117" s="1632"/>
      <c r="AQ117" s="1632"/>
      <c r="AR117" s="1632"/>
      <c r="AS117" s="1632"/>
      <c r="AT117" s="1632"/>
      <c r="AU117" s="1632"/>
      <c r="AV117" s="1632"/>
      <c r="AW117" s="1632"/>
      <c r="AX117" s="1632"/>
      <c r="AY117" s="1632"/>
      <c r="AZ117" s="1570"/>
      <c r="BA117" s="1570"/>
      <c r="BB117" s="1570"/>
      <c r="BC117" s="1570"/>
      <c r="BD117" s="1570"/>
      <c r="BE117" s="1570"/>
      <c r="BF117" s="1570"/>
      <c r="BG117" s="1570"/>
      <c r="BH117" s="1575"/>
      <c r="BI117" s="1570"/>
      <c r="BJ117" s="1570"/>
      <c r="BK117" s="1570"/>
      <c r="BL117" s="1570"/>
      <c r="BM117" s="1653"/>
      <c r="BN117" s="1660"/>
      <c r="BO117" s="1653"/>
      <c r="BP117" s="1653"/>
      <c r="BQ117" s="1653"/>
      <c r="BR117" s="1570"/>
      <c r="BS117" s="1570"/>
      <c r="BT117" s="1570"/>
      <c r="BU117" s="1570"/>
      <c r="BV117" s="1570"/>
      <c r="BW117" s="1570"/>
      <c r="BX117" s="1570"/>
      <c r="BY117" s="1570"/>
      <c r="BZ117" s="1570"/>
      <c r="CA117" s="1570"/>
      <c r="CB117" s="1570"/>
      <c r="CC117" s="1570"/>
      <c r="CD117" s="1570"/>
      <c r="CE117" s="1570"/>
      <c r="CF117" s="1570"/>
      <c r="CG117" s="1570"/>
      <c r="CH117" s="1570"/>
      <c r="CI117" s="1570"/>
      <c r="CJ117" s="1570"/>
      <c r="CK117" s="1570"/>
      <c r="CL117" s="1570"/>
      <c r="CM117" s="1570"/>
      <c r="CN117" s="1570"/>
      <c r="CO117" s="1570"/>
      <c r="CP117" s="1570"/>
      <c r="CQ117" s="1570"/>
      <c r="CR117" s="1570"/>
      <c r="CS117" s="1570"/>
      <c r="CT117" s="1570"/>
      <c r="CU117" s="1570"/>
      <c r="CV117" s="1570"/>
      <c r="CW117" s="1570"/>
      <c r="CX117" s="1570"/>
      <c r="CY117" s="1570"/>
      <c r="CZ117" s="1570"/>
      <c r="DA117" s="1570"/>
      <c r="DB117" s="1570"/>
      <c r="DC117" s="1570"/>
      <c r="DD117" s="1570"/>
      <c r="DE117" s="1570"/>
      <c r="DF117" s="1570"/>
      <c r="DG117" s="1570"/>
      <c r="DH117" s="1570"/>
      <c r="DI117" s="1570"/>
      <c r="DJ117" s="1570"/>
      <c r="DK117" s="1570"/>
      <c r="DL117" s="1570"/>
      <c r="DM117" s="1570"/>
      <c r="DN117" s="1570"/>
      <c r="DO117" s="1570"/>
      <c r="DP117" s="1570"/>
      <c r="DQ117" s="1570"/>
      <c r="DR117" s="1570"/>
      <c r="DS117" s="1570"/>
      <c r="DT117" s="1570"/>
      <c r="DU117" s="1570"/>
      <c r="DV117" s="1570"/>
      <c r="DW117" s="1570"/>
      <c r="DX117" s="1570"/>
      <c r="DY117" s="1570"/>
      <c r="DZ117" s="1570"/>
      <c r="EA117" s="1570"/>
      <c r="EB117" s="1570"/>
      <c r="EC117" s="1570"/>
      <c r="ED117" s="1570"/>
      <c r="EE117" s="1570"/>
      <c r="EF117" s="1570"/>
      <c r="EG117" s="1570"/>
      <c r="EH117" s="1570"/>
      <c r="EI117" s="1570"/>
      <c r="EJ117" s="1570"/>
      <c r="EK117" s="1570"/>
      <c r="EL117" s="1570"/>
      <c r="EM117" s="1570"/>
      <c r="EN117" s="1570"/>
      <c r="EO117" s="1570"/>
      <c r="EP117" s="1570"/>
      <c r="EQ117" s="1570"/>
      <c r="ER117" s="1570"/>
      <c r="ES117" s="1570"/>
      <c r="ET117" s="1570"/>
      <c r="EU117" s="1632"/>
      <c r="EV117" s="1632"/>
      <c r="EW117" s="1632"/>
      <c r="EX117" s="1632"/>
      <c r="EY117" s="1632"/>
      <c r="EZ117" s="1632"/>
      <c r="FA117" s="1632"/>
      <c r="FB117" s="1570"/>
      <c r="FC117" s="1571"/>
      <c r="FD117" s="1571"/>
      <c r="FE117" s="1571"/>
      <c r="FF117" s="1571"/>
      <c r="FG117" s="1571"/>
      <c r="FH117" s="1571"/>
      <c r="FI117" s="1571"/>
      <c r="FJ117" s="1571"/>
      <c r="FK117" s="1571"/>
      <c r="FL117" s="1571"/>
      <c r="FM117" s="1571"/>
      <c r="FN117" s="1573"/>
      <c r="FO117" s="1573"/>
      <c r="FP117" s="1573"/>
      <c r="FQ117" s="1573"/>
      <c r="FR117" s="1573"/>
      <c r="FS117" s="1573"/>
      <c r="FT117" s="1573"/>
      <c r="FU117" s="1573"/>
      <c r="FV117" s="1573"/>
      <c r="FW117" s="1573"/>
      <c r="FX117" s="1595"/>
      <c r="GA117" s="1647"/>
      <c r="GB117" s="1648"/>
    </row>
    <row r="118" spans="3:214">
      <c r="C118" s="1575"/>
      <c r="D118" s="1570"/>
      <c r="E118" s="2315"/>
      <c r="F118" s="1651"/>
      <c r="G118" s="1646"/>
      <c r="H118" s="1662"/>
      <c r="I118" s="1662"/>
      <c r="J118" s="1658"/>
      <c r="K118" s="1654"/>
      <c r="L118" s="1570"/>
      <c r="M118" s="1651"/>
      <c r="N118" s="1646"/>
      <c r="O118" s="1646"/>
      <c r="P118" s="1575"/>
      <c r="Q118" s="1632"/>
      <c r="R118" s="1632"/>
      <c r="S118" s="1632"/>
      <c r="T118" s="1632"/>
      <c r="U118" s="1632"/>
      <c r="V118" s="1632"/>
      <c r="W118" s="1632"/>
      <c r="X118" s="1632"/>
      <c r="Y118" s="1632"/>
      <c r="Z118" s="1632"/>
      <c r="AA118" s="1632"/>
      <c r="AB118" s="1632"/>
      <c r="AC118" s="1632"/>
      <c r="AD118" s="1632"/>
      <c r="AE118" s="1632"/>
      <c r="AF118" s="1632"/>
      <c r="AG118" s="1632"/>
      <c r="AH118" s="1632"/>
      <c r="AI118" s="1632"/>
      <c r="AJ118" s="1632"/>
      <c r="AK118" s="1632"/>
      <c r="AL118" s="1632"/>
      <c r="AM118" s="1632"/>
      <c r="AN118" s="1632"/>
      <c r="AO118" s="1632"/>
      <c r="AP118" s="1632"/>
      <c r="AQ118" s="1632"/>
      <c r="AR118" s="1632"/>
      <c r="AS118" s="1632"/>
      <c r="AT118" s="1632"/>
      <c r="AU118" s="1632"/>
      <c r="AV118" s="1632"/>
      <c r="AW118" s="1632"/>
      <c r="AX118" s="1632"/>
      <c r="AY118" s="1632"/>
      <c r="AZ118" s="1570"/>
      <c r="BA118" s="1570"/>
      <c r="BB118" s="1570"/>
      <c r="BC118" s="1570"/>
      <c r="BD118" s="1570"/>
      <c r="BE118" s="1570"/>
      <c r="BF118" s="1570"/>
      <c r="BG118" s="1570"/>
      <c r="BH118" s="1575"/>
      <c r="BI118" s="1570"/>
      <c r="BJ118" s="1570"/>
      <c r="BK118" s="1570"/>
      <c r="BL118" s="1570"/>
      <c r="BM118" s="1653"/>
      <c r="BN118" s="1660"/>
      <c r="BO118" s="1653"/>
      <c r="BP118" s="1653"/>
      <c r="BQ118" s="1653"/>
      <c r="BR118" s="1570"/>
      <c r="BS118" s="1570"/>
      <c r="BT118" s="1570"/>
      <c r="BU118" s="1570"/>
      <c r="BV118" s="1570"/>
      <c r="BW118" s="1570"/>
      <c r="BX118" s="1570"/>
      <c r="BY118" s="1570"/>
      <c r="BZ118" s="1570"/>
      <c r="CA118" s="1570"/>
      <c r="CB118" s="1570"/>
      <c r="CC118" s="1570"/>
      <c r="CD118" s="1570"/>
      <c r="CE118" s="1570"/>
      <c r="CF118" s="1570"/>
      <c r="CG118" s="1570"/>
      <c r="CH118" s="1570"/>
      <c r="CI118" s="1570"/>
      <c r="CJ118" s="1570"/>
      <c r="CK118" s="1570"/>
      <c r="CL118" s="1570"/>
      <c r="CM118" s="1570"/>
      <c r="CN118" s="1570"/>
      <c r="CO118" s="1570"/>
      <c r="CP118" s="1570"/>
      <c r="CQ118" s="1570"/>
      <c r="CR118" s="1570"/>
      <c r="CS118" s="1570"/>
      <c r="CT118" s="1570"/>
      <c r="CU118" s="1570"/>
      <c r="CV118" s="1570"/>
      <c r="CW118" s="1570"/>
      <c r="CX118" s="1570"/>
      <c r="CY118" s="1570"/>
      <c r="CZ118" s="1570"/>
      <c r="DA118" s="1570"/>
      <c r="DB118" s="1570"/>
      <c r="DC118" s="1570"/>
      <c r="DD118" s="1570"/>
      <c r="DE118" s="1570"/>
      <c r="DF118" s="1570"/>
      <c r="DG118" s="1570"/>
      <c r="DH118" s="1570"/>
      <c r="DI118" s="1570"/>
      <c r="DJ118" s="1570"/>
      <c r="DK118" s="1570"/>
      <c r="DL118" s="1570"/>
      <c r="DM118" s="1570"/>
      <c r="DN118" s="1570"/>
      <c r="DO118" s="1570"/>
      <c r="DP118" s="1570"/>
      <c r="DQ118" s="1570"/>
      <c r="DR118" s="1570"/>
      <c r="DS118" s="1570"/>
      <c r="DT118" s="1570"/>
      <c r="DU118" s="1570"/>
      <c r="DV118" s="1570"/>
      <c r="DW118" s="1570"/>
      <c r="DX118" s="1570"/>
      <c r="DY118" s="1570"/>
      <c r="DZ118" s="1570"/>
      <c r="EA118" s="1570"/>
      <c r="EB118" s="1570"/>
      <c r="EC118" s="1570"/>
      <c r="ED118" s="1570"/>
      <c r="EE118" s="1570"/>
      <c r="EF118" s="1570"/>
      <c r="EG118" s="1570"/>
      <c r="EH118" s="1570"/>
      <c r="EI118" s="1570"/>
      <c r="EJ118" s="1570"/>
      <c r="EK118" s="1570"/>
      <c r="EL118" s="1570"/>
      <c r="EM118" s="1570"/>
      <c r="EN118" s="1570"/>
      <c r="EO118" s="1570"/>
      <c r="EP118" s="1570"/>
      <c r="EQ118" s="1570"/>
      <c r="ER118" s="1570"/>
      <c r="ES118" s="1570"/>
      <c r="ET118" s="1570"/>
      <c r="EU118" s="1632"/>
      <c r="EV118" s="1632"/>
      <c r="EW118" s="1632"/>
      <c r="EX118" s="1632"/>
      <c r="EY118" s="1632"/>
      <c r="EZ118" s="1632"/>
      <c r="FA118" s="1632"/>
      <c r="FB118" s="1570"/>
      <c r="FC118" s="1571"/>
      <c r="FD118" s="1571"/>
      <c r="FE118" s="1571"/>
      <c r="FF118" s="1571"/>
      <c r="FG118" s="1571"/>
      <c r="FH118" s="1571"/>
      <c r="FI118" s="1571"/>
      <c r="FJ118" s="1571"/>
      <c r="FK118" s="1571"/>
      <c r="FL118" s="1571"/>
      <c r="FM118" s="1571"/>
      <c r="FN118" s="1573"/>
      <c r="FO118" s="1573"/>
      <c r="FP118" s="1573"/>
      <c r="FQ118" s="1573"/>
      <c r="FR118" s="1573"/>
      <c r="FS118" s="1573"/>
      <c r="FT118" s="1573"/>
      <c r="FU118" s="1573"/>
      <c r="FV118" s="1573"/>
      <c r="FW118" s="1573"/>
      <c r="FX118" s="1595"/>
      <c r="GA118" s="1647"/>
      <c r="GB118" s="1648"/>
    </row>
    <row r="119" spans="3:214">
      <c r="C119" s="1575"/>
      <c r="D119" s="1570"/>
      <c r="E119" s="2315"/>
      <c r="F119" s="1651"/>
      <c r="G119" s="1646"/>
      <c r="H119" s="1662"/>
      <c r="I119" s="1662"/>
      <c r="J119" s="1658"/>
      <c r="K119" s="1654"/>
      <c r="L119" s="1570"/>
      <c r="M119" s="1651"/>
      <c r="N119" s="1646"/>
      <c r="O119" s="1646"/>
      <c r="P119" s="1575"/>
      <c r="Q119" s="1632"/>
      <c r="R119" s="1632"/>
      <c r="S119" s="1632"/>
      <c r="T119" s="1632"/>
      <c r="U119" s="1632"/>
      <c r="V119" s="1632"/>
      <c r="W119" s="1632"/>
      <c r="X119" s="1632"/>
      <c r="Y119" s="1632"/>
      <c r="Z119" s="1632"/>
      <c r="AA119" s="1632"/>
      <c r="AB119" s="1632"/>
      <c r="AC119" s="1632"/>
      <c r="AD119" s="1632"/>
      <c r="AE119" s="1632"/>
      <c r="AF119" s="1632"/>
      <c r="AG119" s="1632"/>
      <c r="AH119" s="1632"/>
      <c r="AI119" s="1632"/>
      <c r="AJ119" s="1632"/>
      <c r="AK119" s="1632"/>
      <c r="AL119" s="1632"/>
      <c r="AM119" s="1632"/>
      <c r="AN119" s="1632"/>
      <c r="AO119" s="1632"/>
      <c r="AP119" s="1632"/>
      <c r="AQ119" s="1632"/>
      <c r="AR119" s="1632"/>
      <c r="AS119" s="1632"/>
      <c r="AT119" s="1632"/>
      <c r="AU119" s="1632"/>
      <c r="AV119" s="1632"/>
      <c r="AW119" s="1632"/>
      <c r="AX119" s="1632"/>
      <c r="AY119" s="1632"/>
      <c r="AZ119" s="1570"/>
      <c r="BA119" s="1570"/>
      <c r="BB119" s="1570"/>
      <c r="BC119" s="1570"/>
      <c r="BD119" s="1570"/>
      <c r="BE119" s="1570"/>
      <c r="BF119" s="1570"/>
      <c r="BG119" s="1570"/>
      <c r="BH119" s="1575"/>
      <c r="BI119" s="1570"/>
      <c r="BJ119" s="1570"/>
      <c r="BK119" s="1570"/>
      <c r="BL119" s="1570"/>
      <c r="BM119" s="1653"/>
      <c r="BN119" s="1660"/>
      <c r="BO119" s="1653"/>
      <c r="BP119" s="1653"/>
      <c r="BQ119" s="1653"/>
      <c r="BR119" s="1570"/>
      <c r="BS119" s="1570"/>
      <c r="BT119" s="1570"/>
      <c r="BU119" s="1570"/>
      <c r="BV119" s="1570"/>
      <c r="BW119" s="1570"/>
      <c r="BX119" s="1570"/>
      <c r="BY119" s="1570"/>
      <c r="BZ119" s="1570"/>
      <c r="CA119" s="1570"/>
      <c r="CB119" s="1570"/>
      <c r="CC119" s="1570"/>
      <c r="CD119" s="1570"/>
      <c r="CE119" s="1570"/>
      <c r="CF119" s="1570"/>
      <c r="CG119" s="1570"/>
      <c r="CH119" s="1570"/>
      <c r="CI119" s="1570"/>
      <c r="CJ119" s="1570"/>
      <c r="CK119" s="1570"/>
      <c r="CL119" s="1570"/>
      <c r="CM119" s="1570"/>
      <c r="CN119" s="1570"/>
      <c r="CO119" s="1570"/>
      <c r="CP119" s="1570"/>
      <c r="CQ119" s="1570"/>
      <c r="CR119" s="1570"/>
      <c r="CS119" s="1570"/>
      <c r="CT119" s="1570"/>
      <c r="CU119" s="1570"/>
      <c r="CV119" s="1570"/>
      <c r="CW119" s="1570"/>
      <c r="CX119" s="1570"/>
      <c r="CY119" s="1570"/>
      <c r="CZ119" s="1570"/>
      <c r="DA119" s="1570"/>
      <c r="DB119" s="1570"/>
      <c r="DC119" s="1570"/>
      <c r="DD119" s="1570"/>
      <c r="DE119" s="1570"/>
      <c r="DF119" s="1570"/>
      <c r="DG119" s="1570"/>
      <c r="DH119" s="1570"/>
      <c r="DI119" s="1570"/>
      <c r="DJ119" s="1570"/>
      <c r="DK119" s="1570"/>
      <c r="DL119" s="1570"/>
      <c r="DM119" s="1570"/>
      <c r="DN119" s="1570"/>
      <c r="DO119" s="1570"/>
      <c r="DP119" s="1570"/>
      <c r="DQ119" s="1570"/>
      <c r="DR119" s="1570"/>
      <c r="DS119" s="1570"/>
      <c r="DT119" s="1570"/>
      <c r="DU119" s="1570"/>
      <c r="DV119" s="1570"/>
      <c r="DW119" s="1570"/>
      <c r="DX119" s="1570"/>
      <c r="DY119" s="1570"/>
      <c r="DZ119" s="1570"/>
      <c r="EA119" s="1570"/>
      <c r="EB119" s="1570"/>
      <c r="EC119" s="1570"/>
      <c r="ED119" s="1570"/>
      <c r="EE119" s="1570"/>
      <c r="EF119" s="1570"/>
      <c r="EG119" s="1570"/>
      <c r="EH119" s="1570"/>
      <c r="EI119" s="1570"/>
      <c r="EJ119" s="1570"/>
      <c r="EK119" s="1570"/>
      <c r="EL119" s="1570"/>
      <c r="EM119" s="1570"/>
      <c r="EN119" s="1570"/>
      <c r="EO119" s="1570"/>
      <c r="EP119" s="1570"/>
      <c r="EQ119" s="1570"/>
      <c r="ER119" s="1570"/>
      <c r="ES119" s="1570"/>
      <c r="ET119" s="1570"/>
      <c r="EU119" s="1632"/>
      <c r="EV119" s="1632"/>
      <c r="EW119" s="1632"/>
      <c r="EX119" s="1632"/>
      <c r="EY119" s="1632"/>
      <c r="EZ119" s="1632"/>
      <c r="FA119" s="1632"/>
      <c r="FB119" s="1570"/>
      <c r="FC119" s="1571"/>
      <c r="FD119" s="1571"/>
      <c r="FE119" s="1571"/>
      <c r="FF119" s="1571"/>
      <c r="FG119" s="1571"/>
      <c r="FH119" s="1571"/>
      <c r="FI119" s="1571"/>
      <c r="FJ119" s="1571"/>
      <c r="FK119" s="1571"/>
      <c r="FL119" s="1571"/>
      <c r="FM119" s="1571"/>
      <c r="FN119" s="1573"/>
      <c r="FO119" s="1573"/>
      <c r="FP119" s="1573"/>
      <c r="FQ119" s="1573"/>
      <c r="FR119" s="1573"/>
      <c r="FS119" s="1573"/>
      <c r="FT119" s="1573"/>
      <c r="FU119" s="1573"/>
      <c r="FV119" s="1573"/>
      <c r="FW119" s="1573"/>
      <c r="FX119" s="1595"/>
      <c r="GA119" s="1647"/>
      <c r="GB119" s="1648"/>
    </row>
    <row r="120" spans="3:214">
      <c r="C120" s="1575"/>
      <c r="D120" s="1570"/>
      <c r="E120" s="2315"/>
      <c r="F120" s="1651"/>
      <c r="G120" s="1646"/>
      <c r="H120" s="1662"/>
      <c r="I120" s="1662"/>
      <c r="J120" s="1658"/>
      <c r="K120" s="1654"/>
      <c r="L120" s="1570"/>
      <c r="M120" s="1651"/>
      <c r="N120" s="1646"/>
      <c r="O120" s="1646"/>
      <c r="P120" s="1575"/>
      <c r="Q120" s="1632"/>
      <c r="R120" s="1632"/>
      <c r="S120" s="1632"/>
      <c r="T120" s="1632"/>
      <c r="U120" s="1632"/>
      <c r="V120" s="1632"/>
      <c r="W120" s="1632"/>
      <c r="X120" s="1632"/>
      <c r="Y120" s="1632"/>
      <c r="Z120" s="1632"/>
      <c r="AA120" s="1632"/>
      <c r="AB120" s="1632"/>
      <c r="AC120" s="1632"/>
      <c r="AD120" s="1632"/>
      <c r="AE120" s="1632"/>
      <c r="AF120" s="1632"/>
      <c r="AG120" s="1632"/>
      <c r="AH120" s="1632"/>
      <c r="AI120" s="1632"/>
      <c r="AJ120" s="1632"/>
      <c r="AK120" s="1632"/>
      <c r="AL120" s="1632"/>
      <c r="AM120" s="1632"/>
      <c r="AN120" s="1632"/>
      <c r="AO120" s="1632"/>
      <c r="AP120" s="1632"/>
      <c r="AQ120" s="1632"/>
      <c r="AR120" s="1632"/>
      <c r="AS120" s="1632"/>
      <c r="AT120" s="1632"/>
      <c r="AU120" s="1632"/>
      <c r="AV120" s="1632"/>
      <c r="AW120" s="1632"/>
      <c r="AX120" s="1632"/>
      <c r="AY120" s="1632"/>
      <c r="AZ120" s="1570"/>
      <c r="BA120" s="1570"/>
      <c r="BB120" s="1570"/>
      <c r="BC120" s="1570"/>
      <c r="BD120" s="1570"/>
      <c r="BE120" s="1570"/>
      <c r="BF120" s="1570"/>
      <c r="BG120" s="1570"/>
      <c r="BH120" s="1575"/>
      <c r="BI120" s="1570"/>
      <c r="BJ120" s="1570"/>
      <c r="BK120" s="1570"/>
      <c r="BL120" s="1570"/>
      <c r="BM120" s="1653"/>
      <c r="BN120" s="1660"/>
      <c r="BO120" s="1653"/>
      <c r="BP120" s="1653"/>
      <c r="BQ120" s="1653"/>
      <c r="BR120" s="1570"/>
      <c r="BS120" s="1570"/>
      <c r="BT120" s="1570"/>
      <c r="BU120" s="1570"/>
      <c r="BV120" s="1570"/>
      <c r="BW120" s="1570"/>
      <c r="BX120" s="1570"/>
      <c r="BY120" s="1570"/>
      <c r="BZ120" s="1570"/>
      <c r="CA120" s="1570"/>
      <c r="CB120" s="1570"/>
      <c r="CC120" s="1570"/>
      <c r="CD120" s="1570"/>
      <c r="CE120" s="1570"/>
      <c r="CF120" s="1570"/>
      <c r="CG120" s="1570"/>
      <c r="CH120" s="1570"/>
      <c r="CI120" s="1570"/>
      <c r="CJ120" s="1570"/>
      <c r="CK120" s="1570"/>
      <c r="CL120" s="1570"/>
      <c r="CM120" s="1570"/>
      <c r="CN120" s="1570"/>
      <c r="CO120" s="1570"/>
      <c r="CP120" s="1570"/>
      <c r="CQ120" s="1570"/>
      <c r="CR120" s="1570"/>
      <c r="CS120" s="1570"/>
      <c r="CT120" s="1570"/>
      <c r="CU120" s="1570"/>
      <c r="CV120" s="1570"/>
      <c r="CW120" s="1570"/>
      <c r="CX120" s="1570"/>
      <c r="CY120" s="1570"/>
      <c r="CZ120" s="1570"/>
      <c r="DA120" s="1570"/>
      <c r="DB120" s="1570"/>
      <c r="DC120" s="1570"/>
      <c r="DD120" s="1570"/>
      <c r="DE120" s="1570"/>
      <c r="DF120" s="1570"/>
      <c r="DG120" s="1570"/>
      <c r="DH120" s="1570"/>
      <c r="DI120" s="1570"/>
      <c r="DJ120" s="1570"/>
      <c r="DK120" s="1570"/>
      <c r="DL120" s="1570"/>
      <c r="DM120" s="1570"/>
      <c r="DN120" s="1570"/>
      <c r="DO120" s="1570"/>
      <c r="DP120" s="1570"/>
      <c r="DQ120" s="1570"/>
      <c r="DR120" s="1570"/>
      <c r="DS120" s="1570"/>
      <c r="DT120" s="1570"/>
      <c r="DU120" s="1570"/>
      <c r="DV120" s="1570"/>
      <c r="DW120" s="1570"/>
      <c r="DX120" s="1570"/>
      <c r="DY120" s="1570"/>
      <c r="DZ120" s="1570"/>
      <c r="EA120" s="1570"/>
      <c r="EB120" s="1570"/>
      <c r="EC120" s="1570"/>
      <c r="ED120" s="1570"/>
      <c r="EE120" s="1570"/>
      <c r="EF120" s="1570"/>
      <c r="EG120" s="1570"/>
      <c r="EH120" s="1570"/>
      <c r="EI120" s="1570"/>
      <c r="EJ120" s="1570"/>
      <c r="EK120" s="1570"/>
      <c r="EL120" s="1570"/>
      <c r="EM120" s="1570"/>
      <c r="EN120" s="1570"/>
      <c r="EO120" s="1570"/>
      <c r="EP120" s="1570"/>
      <c r="EQ120" s="1570"/>
      <c r="ER120" s="1570"/>
      <c r="ES120" s="1570"/>
      <c r="ET120" s="1570"/>
      <c r="EU120" s="1632"/>
      <c r="EV120" s="1632"/>
      <c r="EW120" s="1632"/>
      <c r="EX120" s="1632"/>
      <c r="EY120" s="1632"/>
      <c r="EZ120" s="1632"/>
      <c r="FA120" s="1632"/>
      <c r="FB120" s="1570"/>
      <c r="FC120" s="1571"/>
      <c r="FD120" s="1571"/>
      <c r="FE120" s="1571"/>
      <c r="FF120" s="1571"/>
      <c r="FG120" s="1571"/>
      <c r="FH120" s="1571"/>
      <c r="FI120" s="1571"/>
      <c r="FJ120" s="1571"/>
      <c r="FK120" s="1571"/>
      <c r="FL120" s="1571"/>
      <c r="FM120" s="1571"/>
      <c r="FN120" s="1573"/>
      <c r="FO120" s="1573"/>
      <c r="FP120" s="1573"/>
      <c r="FQ120" s="1573"/>
      <c r="FR120" s="1573"/>
      <c r="FS120" s="1573"/>
      <c r="FT120" s="1573"/>
      <c r="FU120" s="1573"/>
      <c r="FV120" s="1573"/>
      <c r="FW120" s="1573"/>
      <c r="FX120" s="1595"/>
      <c r="GA120" s="1647"/>
      <c r="GB120" s="1648"/>
    </row>
    <row r="121" spans="3:214">
      <c r="C121" s="1575"/>
      <c r="D121" s="1570"/>
      <c r="E121" s="2315"/>
      <c r="F121" s="1651"/>
      <c r="G121" s="1646"/>
      <c r="H121" s="1662"/>
      <c r="I121" s="1662"/>
      <c r="J121" s="1658"/>
      <c r="K121" s="1654"/>
      <c r="L121" s="1570"/>
      <c r="M121" s="1651"/>
      <c r="N121" s="1646"/>
      <c r="O121" s="1646"/>
      <c r="P121" s="1575"/>
      <c r="Q121" s="1632"/>
      <c r="R121" s="1632"/>
      <c r="S121" s="1632"/>
      <c r="T121" s="1632"/>
      <c r="U121" s="1632"/>
      <c r="V121" s="1632"/>
      <c r="W121" s="1632"/>
      <c r="X121" s="1632"/>
      <c r="Y121" s="1632"/>
      <c r="Z121" s="1632"/>
      <c r="AA121" s="1632"/>
      <c r="AB121" s="1632"/>
      <c r="AC121" s="1632"/>
      <c r="AD121" s="1632"/>
      <c r="AE121" s="1632"/>
      <c r="AF121" s="1632"/>
      <c r="AG121" s="1632"/>
      <c r="AH121" s="1632"/>
      <c r="AI121" s="1632"/>
      <c r="AJ121" s="1632"/>
      <c r="AK121" s="1632"/>
      <c r="AL121" s="1632"/>
      <c r="AM121" s="1632"/>
      <c r="AN121" s="1632"/>
      <c r="AO121" s="1632"/>
      <c r="AP121" s="1632"/>
      <c r="AQ121" s="1632"/>
      <c r="AR121" s="1632"/>
      <c r="AS121" s="1632"/>
      <c r="AT121" s="1632"/>
      <c r="AU121" s="1632"/>
      <c r="AV121" s="1632"/>
      <c r="AW121" s="1632"/>
      <c r="AX121" s="1632"/>
      <c r="AY121" s="1632"/>
      <c r="AZ121" s="1570"/>
      <c r="BA121" s="1570"/>
      <c r="BB121" s="1570"/>
      <c r="BC121" s="1570"/>
      <c r="BD121" s="1570"/>
      <c r="BE121" s="1570"/>
      <c r="BF121" s="1570"/>
      <c r="BG121" s="1570"/>
      <c r="BH121" s="1575"/>
      <c r="BI121" s="1570"/>
      <c r="BJ121" s="1570"/>
      <c r="BK121" s="1570"/>
      <c r="BL121" s="1570"/>
      <c r="BM121" s="1653"/>
      <c r="BN121" s="1660"/>
      <c r="BO121" s="1653"/>
      <c r="BP121" s="1653"/>
      <c r="BQ121" s="1653"/>
      <c r="BR121" s="1570"/>
      <c r="BS121" s="1570"/>
      <c r="BT121" s="1570"/>
      <c r="BU121" s="1570"/>
      <c r="BV121" s="1570"/>
      <c r="BW121" s="1570"/>
      <c r="BX121" s="1570"/>
      <c r="BY121" s="1570"/>
      <c r="BZ121" s="1570"/>
      <c r="CA121" s="1570"/>
      <c r="CB121" s="1570"/>
      <c r="CC121" s="1570"/>
      <c r="CD121" s="1570"/>
      <c r="CE121" s="1570"/>
      <c r="CF121" s="1570"/>
      <c r="CG121" s="1570"/>
      <c r="CH121" s="1570"/>
      <c r="CI121" s="1570"/>
      <c r="CJ121" s="1570"/>
      <c r="CK121" s="1570"/>
      <c r="CL121" s="1570"/>
      <c r="CM121" s="1570"/>
      <c r="CN121" s="1570"/>
      <c r="CO121" s="1570"/>
      <c r="CP121" s="1570"/>
      <c r="CQ121" s="1570"/>
      <c r="CR121" s="1570"/>
      <c r="CS121" s="1570"/>
      <c r="CT121" s="1570"/>
      <c r="CU121" s="1570"/>
      <c r="CV121" s="1570"/>
      <c r="CW121" s="1570"/>
      <c r="CX121" s="1570"/>
      <c r="CY121" s="1570"/>
      <c r="CZ121" s="1570"/>
      <c r="DA121" s="1570"/>
      <c r="DB121" s="1570"/>
      <c r="DC121" s="1570"/>
      <c r="DD121" s="1570"/>
      <c r="DE121" s="1570"/>
      <c r="DF121" s="1570"/>
      <c r="DG121" s="1570"/>
      <c r="DH121" s="1570"/>
      <c r="DI121" s="1570"/>
      <c r="DJ121" s="1570"/>
      <c r="DK121" s="1570"/>
      <c r="DL121" s="1570"/>
      <c r="DM121" s="1570"/>
      <c r="DN121" s="1570"/>
      <c r="DO121" s="1570"/>
      <c r="DP121" s="1570"/>
      <c r="DQ121" s="1570"/>
      <c r="DR121" s="1570"/>
      <c r="DS121" s="1570"/>
      <c r="DT121" s="1570"/>
      <c r="DU121" s="1570"/>
      <c r="DV121" s="1570"/>
      <c r="DW121" s="1570"/>
      <c r="DX121" s="1570"/>
      <c r="DY121" s="1570"/>
      <c r="DZ121" s="1570"/>
      <c r="EA121" s="1570"/>
      <c r="EB121" s="1570"/>
      <c r="EC121" s="1570"/>
      <c r="ED121" s="1570"/>
      <c r="EE121" s="1570"/>
      <c r="EF121" s="1570"/>
      <c r="EG121" s="1570"/>
      <c r="EH121" s="1570"/>
      <c r="EI121" s="1570"/>
      <c r="EJ121" s="1570"/>
      <c r="EK121" s="1570"/>
      <c r="EL121" s="1570"/>
      <c r="EM121" s="1570"/>
      <c r="EN121" s="1570"/>
      <c r="EO121" s="1570"/>
      <c r="EP121" s="1570"/>
      <c r="EQ121" s="1570"/>
      <c r="ER121" s="1570"/>
      <c r="ES121" s="1570"/>
      <c r="ET121" s="1570"/>
      <c r="EU121" s="1632"/>
      <c r="EV121" s="1632"/>
      <c r="EW121" s="1632"/>
      <c r="EX121" s="1632"/>
      <c r="EY121" s="1632"/>
      <c r="EZ121" s="1632"/>
      <c r="FA121" s="1632"/>
      <c r="FB121" s="1570"/>
      <c r="FC121" s="1571"/>
      <c r="FD121" s="1571"/>
      <c r="FE121" s="1571"/>
      <c r="FF121" s="1571"/>
      <c r="FG121" s="1571"/>
      <c r="FH121" s="1571"/>
      <c r="FI121" s="1571"/>
      <c r="FJ121" s="1571"/>
      <c r="FK121" s="1571"/>
      <c r="FL121" s="1571"/>
      <c r="FM121" s="1571"/>
      <c r="FN121" s="1573"/>
      <c r="FO121" s="1573"/>
      <c r="FP121" s="1573"/>
      <c r="FQ121" s="1573"/>
      <c r="FR121" s="1573"/>
      <c r="FS121" s="1573"/>
      <c r="FT121" s="1573"/>
      <c r="FU121" s="1573"/>
      <c r="FV121" s="1573"/>
      <c r="FW121" s="1573"/>
      <c r="FX121" s="1595"/>
      <c r="GA121" s="1647"/>
      <c r="GB121" s="1648"/>
    </row>
    <row r="122" spans="3:214">
      <c r="C122" s="1575"/>
      <c r="D122" s="1570"/>
      <c r="E122" s="2315"/>
      <c r="F122" s="1651"/>
      <c r="G122" s="1646"/>
      <c r="H122" s="1662"/>
      <c r="I122" s="1662"/>
      <c r="J122" s="1658"/>
      <c r="K122" s="1654"/>
      <c r="L122" s="1570"/>
      <c r="M122" s="1651"/>
      <c r="N122" s="1646"/>
      <c r="O122" s="1646"/>
      <c r="P122" s="1575"/>
      <c r="Q122" s="1632"/>
      <c r="R122" s="1632"/>
      <c r="S122" s="1632"/>
      <c r="T122" s="1632"/>
      <c r="U122" s="1632"/>
      <c r="V122" s="1632"/>
      <c r="W122" s="1632"/>
      <c r="X122" s="1632"/>
      <c r="Y122" s="1632"/>
      <c r="Z122" s="1632"/>
      <c r="AA122" s="1632"/>
      <c r="AB122" s="1632"/>
      <c r="AC122" s="1632"/>
      <c r="AD122" s="1632"/>
      <c r="AE122" s="1632"/>
      <c r="AF122" s="1632"/>
      <c r="AG122" s="1632"/>
      <c r="AH122" s="1632"/>
      <c r="AI122" s="1632"/>
      <c r="AJ122" s="1632"/>
      <c r="AK122" s="1632"/>
      <c r="AL122" s="1632"/>
      <c r="AM122" s="1632"/>
      <c r="AN122" s="1632"/>
      <c r="AO122" s="1632"/>
      <c r="AP122" s="1632"/>
      <c r="AQ122" s="1632"/>
      <c r="AR122" s="1632"/>
      <c r="AS122" s="1632"/>
      <c r="AT122" s="1632"/>
      <c r="AU122" s="1632"/>
      <c r="AV122" s="1632"/>
      <c r="AW122" s="1632"/>
      <c r="AX122" s="1632"/>
      <c r="AY122" s="1632"/>
      <c r="AZ122" s="1570"/>
      <c r="BA122" s="1570"/>
      <c r="BB122" s="1570"/>
      <c r="BC122" s="1570"/>
      <c r="BD122" s="1570"/>
      <c r="BE122" s="1570"/>
      <c r="BF122" s="1570"/>
      <c r="BG122" s="1570"/>
      <c r="BH122" s="1575"/>
      <c r="BI122" s="1570"/>
      <c r="BJ122" s="1570"/>
      <c r="BK122" s="1570"/>
      <c r="BL122" s="1570"/>
      <c r="BM122" s="1653"/>
      <c r="BN122" s="1660"/>
      <c r="BO122" s="1653"/>
      <c r="BP122" s="1653"/>
      <c r="BQ122" s="1653"/>
      <c r="BR122" s="1570"/>
      <c r="BS122" s="1570"/>
      <c r="BT122" s="1570"/>
      <c r="BU122" s="1570"/>
      <c r="BV122" s="1570"/>
      <c r="BW122" s="1570"/>
      <c r="BX122" s="1570"/>
      <c r="BY122" s="1570"/>
      <c r="BZ122" s="1570"/>
      <c r="CA122" s="1570"/>
      <c r="CB122" s="1570"/>
      <c r="CC122" s="1570"/>
      <c r="CD122" s="1570"/>
      <c r="CE122" s="1570"/>
      <c r="CF122" s="1570"/>
      <c r="CG122" s="1570"/>
      <c r="CH122" s="1570"/>
      <c r="CI122" s="1570"/>
      <c r="CJ122" s="1570"/>
      <c r="CK122" s="1570"/>
      <c r="CL122" s="1570"/>
      <c r="CM122" s="1570"/>
      <c r="CN122" s="1570"/>
      <c r="CO122" s="1570"/>
      <c r="CP122" s="1570"/>
      <c r="CQ122" s="1570"/>
      <c r="CR122" s="1570"/>
      <c r="CS122" s="1570"/>
      <c r="CT122" s="1570"/>
      <c r="CU122" s="1570"/>
      <c r="CV122" s="1570"/>
      <c r="CW122" s="1570"/>
      <c r="CX122" s="1570"/>
      <c r="CY122" s="1570"/>
      <c r="CZ122" s="1570"/>
      <c r="DA122" s="1570"/>
      <c r="DB122" s="1570"/>
      <c r="DC122" s="1570"/>
      <c r="DD122" s="1570"/>
      <c r="DE122" s="1570"/>
      <c r="DF122" s="1570"/>
      <c r="DG122" s="1570"/>
      <c r="DH122" s="1570"/>
      <c r="DI122" s="1570"/>
      <c r="DJ122" s="1570"/>
      <c r="DK122" s="1570"/>
      <c r="DL122" s="1570"/>
      <c r="DM122" s="1570"/>
      <c r="DN122" s="1570"/>
      <c r="DO122" s="1570"/>
      <c r="DP122" s="1570"/>
      <c r="DQ122" s="1570"/>
      <c r="DR122" s="1570"/>
      <c r="DS122" s="1570"/>
      <c r="DT122" s="1570"/>
      <c r="DU122" s="1570"/>
      <c r="DV122" s="1570"/>
      <c r="DW122" s="1570"/>
      <c r="DX122" s="1570"/>
      <c r="DY122" s="1570"/>
      <c r="DZ122" s="1570"/>
      <c r="EA122" s="1570"/>
      <c r="EB122" s="1570"/>
      <c r="EC122" s="1570"/>
      <c r="ED122" s="1570"/>
      <c r="EE122" s="1570"/>
      <c r="EF122" s="1570"/>
      <c r="EG122" s="1570"/>
      <c r="EH122" s="1570"/>
      <c r="EI122" s="1570"/>
      <c r="EJ122" s="1570"/>
      <c r="EK122" s="1570"/>
      <c r="EL122" s="1570"/>
      <c r="EM122" s="1570"/>
      <c r="EN122" s="1570"/>
      <c r="EO122" s="1570"/>
      <c r="EP122" s="1570"/>
      <c r="EQ122" s="1570"/>
      <c r="ER122" s="1570"/>
      <c r="ES122" s="1570"/>
      <c r="ET122" s="1570"/>
      <c r="EU122" s="1632"/>
      <c r="EV122" s="1632"/>
      <c r="EW122" s="1632"/>
      <c r="EX122" s="1632"/>
      <c r="EY122" s="1632"/>
      <c r="EZ122" s="1632"/>
      <c r="FA122" s="1632"/>
      <c r="FB122" s="1570"/>
      <c r="FC122" s="1571"/>
      <c r="FD122" s="1571"/>
      <c r="FE122" s="1571"/>
      <c r="FF122" s="1571"/>
      <c r="FG122" s="1571"/>
      <c r="FH122" s="1571"/>
      <c r="FI122" s="1571"/>
      <c r="FJ122" s="1571"/>
      <c r="FK122" s="1571"/>
      <c r="FL122" s="1571"/>
      <c r="FM122" s="1571"/>
      <c r="FN122" s="1573"/>
      <c r="FO122" s="1573"/>
      <c r="FP122" s="1573"/>
      <c r="FQ122" s="1573"/>
      <c r="FR122" s="1573"/>
      <c r="FS122" s="1573"/>
      <c r="FT122" s="1573"/>
      <c r="FU122" s="1573"/>
      <c r="FV122" s="1573"/>
      <c r="FW122" s="1573"/>
      <c r="GA122" s="1647"/>
      <c r="GB122" s="1648"/>
    </row>
    <row r="123" spans="3:214">
      <c r="C123" s="1575"/>
      <c r="D123" s="1570"/>
      <c r="E123" s="2315"/>
      <c r="F123" s="1651"/>
      <c r="G123" s="1646"/>
      <c r="H123" s="1662"/>
      <c r="I123" s="1662"/>
      <c r="J123" s="1658"/>
      <c r="K123" s="1654"/>
      <c r="L123" s="1570"/>
      <c r="M123" s="1651"/>
      <c r="N123" s="1646"/>
      <c r="O123" s="1646"/>
      <c r="P123" s="1575"/>
      <c r="Q123" s="1632"/>
      <c r="R123" s="1632"/>
      <c r="S123" s="1632"/>
      <c r="T123" s="1632"/>
      <c r="U123" s="1632"/>
      <c r="V123" s="1632"/>
      <c r="W123" s="1632"/>
      <c r="X123" s="1632"/>
      <c r="Y123" s="1632"/>
      <c r="Z123" s="1632"/>
      <c r="AA123" s="1632"/>
      <c r="AB123" s="1632"/>
      <c r="AC123" s="1632"/>
      <c r="AD123" s="1632"/>
      <c r="AE123" s="1632"/>
      <c r="AF123" s="1632"/>
      <c r="AG123" s="1632"/>
      <c r="AH123" s="1632"/>
      <c r="AI123" s="1632"/>
      <c r="AJ123" s="1632"/>
      <c r="AK123" s="1632"/>
      <c r="AL123" s="1632"/>
      <c r="AM123" s="1632"/>
      <c r="AN123" s="1632"/>
      <c r="AO123" s="1632"/>
      <c r="AP123" s="1632"/>
      <c r="AQ123" s="1632"/>
      <c r="AR123" s="1632"/>
      <c r="AS123" s="1632"/>
      <c r="AT123" s="1632"/>
      <c r="AU123" s="1632"/>
      <c r="AV123" s="1632"/>
      <c r="AW123" s="1632"/>
      <c r="AX123" s="1632"/>
      <c r="AY123" s="1632"/>
      <c r="AZ123" s="1570"/>
      <c r="BA123" s="1570"/>
      <c r="BB123" s="1570"/>
      <c r="BC123" s="1570"/>
      <c r="BD123" s="1570"/>
      <c r="BE123" s="1570"/>
      <c r="BF123" s="1570"/>
      <c r="BG123" s="1570"/>
      <c r="BH123" s="1575"/>
      <c r="BI123" s="1570"/>
      <c r="BJ123" s="1570"/>
      <c r="BK123" s="1570"/>
      <c r="BL123" s="1570"/>
      <c r="BM123" s="1653"/>
      <c r="BN123" s="1660"/>
      <c r="BO123" s="1653"/>
      <c r="BP123" s="1653"/>
      <c r="BQ123" s="1653"/>
      <c r="BR123" s="1570"/>
      <c r="BS123" s="1570"/>
      <c r="BT123" s="1570"/>
      <c r="BU123" s="1570"/>
      <c r="BV123" s="1570"/>
      <c r="BW123" s="1570"/>
      <c r="BX123" s="1570"/>
      <c r="BY123" s="1570"/>
      <c r="BZ123" s="1570"/>
      <c r="CA123" s="1570"/>
      <c r="CB123" s="1570"/>
      <c r="CC123" s="1570"/>
      <c r="CD123" s="1570"/>
      <c r="CE123" s="1570"/>
      <c r="CF123" s="1570"/>
      <c r="CG123" s="1570"/>
      <c r="CH123" s="1570"/>
      <c r="CI123" s="1570"/>
      <c r="CJ123" s="1570"/>
      <c r="CK123" s="1570"/>
      <c r="CL123" s="1570"/>
      <c r="CM123" s="1570"/>
      <c r="CN123" s="1570"/>
      <c r="CO123" s="1570"/>
      <c r="CP123" s="1570"/>
      <c r="CQ123" s="1570"/>
      <c r="CR123" s="1570"/>
      <c r="CS123" s="1570"/>
      <c r="CT123" s="1570"/>
      <c r="CU123" s="1570"/>
      <c r="CV123" s="1570"/>
      <c r="CW123" s="1570"/>
      <c r="CX123" s="1570"/>
      <c r="CY123" s="1570"/>
      <c r="CZ123" s="1570"/>
      <c r="DA123" s="1570"/>
      <c r="DB123" s="1570"/>
      <c r="DC123" s="1570"/>
      <c r="DD123" s="1570"/>
      <c r="DE123" s="1570"/>
      <c r="DF123" s="1570"/>
      <c r="DG123" s="1570"/>
      <c r="DH123" s="1570"/>
      <c r="DI123" s="1570"/>
      <c r="DJ123" s="1570"/>
      <c r="DK123" s="1570"/>
      <c r="DL123" s="1570"/>
      <c r="DM123" s="1570"/>
      <c r="DN123" s="1570"/>
      <c r="DO123" s="1570"/>
      <c r="DP123" s="1570"/>
      <c r="DQ123" s="1570"/>
      <c r="DR123" s="1570"/>
      <c r="DS123" s="1570"/>
      <c r="DT123" s="1570"/>
      <c r="DU123" s="1570"/>
      <c r="DV123" s="1570"/>
      <c r="DW123" s="1570"/>
      <c r="DX123" s="1570"/>
      <c r="DY123" s="1570"/>
      <c r="DZ123" s="1570"/>
      <c r="EA123" s="1570"/>
      <c r="EB123" s="1570"/>
      <c r="EC123" s="1570"/>
      <c r="ED123" s="1570"/>
      <c r="EE123" s="1570"/>
      <c r="EF123" s="1570"/>
      <c r="EG123" s="1570"/>
      <c r="EH123" s="1570"/>
      <c r="EI123" s="1570"/>
      <c r="EJ123" s="1570"/>
      <c r="EK123" s="1570"/>
      <c r="EL123" s="1570"/>
      <c r="EM123" s="1570"/>
      <c r="EN123" s="1570"/>
      <c r="EO123" s="1570"/>
      <c r="EP123" s="1570"/>
      <c r="EQ123" s="1570"/>
      <c r="ER123" s="1570"/>
      <c r="ES123" s="1570"/>
      <c r="ET123" s="1570"/>
      <c r="EU123" s="1632"/>
      <c r="EV123" s="1632"/>
      <c r="EW123" s="1632"/>
      <c r="EX123" s="1632"/>
      <c r="EY123" s="1632"/>
      <c r="EZ123" s="1632"/>
      <c r="FA123" s="1632"/>
      <c r="FB123" s="1570"/>
      <c r="FC123" s="1571"/>
      <c r="FD123" s="1571"/>
      <c r="FE123" s="1571"/>
      <c r="FF123" s="1571"/>
      <c r="FG123" s="1571"/>
      <c r="FH123" s="1571"/>
      <c r="FI123" s="1571"/>
      <c r="FJ123" s="1571"/>
      <c r="FK123" s="1571"/>
      <c r="FL123" s="1571"/>
      <c r="FM123" s="1571"/>
      <c r="FN123" s="1573"/>
      <c r="FO123" s="1573"/>
      <c r="FP123" s="1573"/>
      <c r="FQ123" s="1573"/>
      <c r="FR123" s="1573"/>
      <c r="FS123" s="1573"/>
      <c r="FT123" s="1573"/>
      <c r="FU123" s="1573"/>
      <c r="FV123" s="1573"/>
      <c r="FW123" s="1573"/>
      <c r="FX123" s="1349"/>
      <c r="GA123" s="1647"/>
      <c r="GB123" s="1648"/>
    </row>
    <row r="124" spans="3:214">
      <c r="C124" s="1570"/>
      <c r="D124" s="1570"/>
      <c r="E124" s="2315"/>
      <c r="F124" s="1651"/>
      <c r="G124" s="1646"/>
      <c r="H124" s="1662"/>
      <c r="I124" s="1662"/>
      <c r="J124" s="1658"/>
      <c r="K124" s="1654"/>
      <c r="L124" s="1570"/>
      <c r="M124" s="1651"/>
      <c r="N124" s="1646"/>
      <c r="O124" s="1646"/>
      <c r="P124" s="1632"/>
      <c r="Q124" s="1632"/>
      <c r="R124" s="1632"/>
      <c r="S124" s="1632"/>
      <c r="T124" s="1632"/>
      <c r="U124" s="1632"/>
      <c r="V124" s="1632"/>
      <c r="W124" s="1632"/>
      <c r="X124" s="1632"/>
      <c r="Y124" s="1632"/>
      <c r="Z124" s="1632"/>
      <c r="AA124" s="1632"/>
      <c r="AB124" s="1632"/>
      <c r="AC124" s="1632"/>
      <c r="AD124" s="1632"/>
      <c r="AE124" s="1632"/>
      <c r="AF124" s="1632"/>
      <c r="AG124" s="1632"/>
      <c r="AH124" s="1632"/>
      <c r="AI124" s="1632"/>
      <c r="AJ124" s="1632"/>
      <c r="AK124" s="1632"/>
      <c r="AL124" s="1632"/>
      <c r="AM124" s="1632"/>
      <c r="AN124" s="1632"/>
      <c r="AO124" s="1632"/>
      <c r="AP124" s="1632"/>
      <c r="AQ124" s="1632"/>
      <c r="AR124" s="1632"/>
      <c r="AS124" s="1632"/>
      <c r="AT124" s="1632"/>
      <c r="AU124" s="1632"/>
      <c r="AV124" s="1632"/>
      <c r="AW124" s="1632"/>
      <c r="AX124" s="1632"/>
      <c r="AY124" s="1632"/>
      <c r="AZ124" s="1570"/>
      <c r="BA124" s="1570"/>
      <c r="BB124" s="1570"/>
      <c r="BC124" s="1570"/>
      <c r="BD124" s="1570"/>
      <c r="BE124" s="1570"/>
      <c r="BF124" s="1570"/>
      <c r="BG124" s="1570"/>
      <c r="BH124" s="1575"/>
      <c r="BI124" s="1570"/>
      <c r="BJ124" s="1570"/>
      <c r="BK124" s="1570"/>
      <c r="BL124" s="1570"/>
      <c r="BM124" s="1653"/>
      <c r="BN124" s="1660"/>
      <c r="BO124" s="1653"/>
      <c r="BP124" s="1653"/>
      <c r="BQ124" s="1653"/>
      <c r="BR124" s="1570"/>
      <c r="BS124" s="1570"/>
      <c r="BT124" s="1570"/>
      <c r="BU124" s="1570"/>
      <c r="BV124" s="1570"/>
      <c r="BW124" s="1570"/>
      <c r="BX124" s="1570"/>
      <c r="BY124" s="1570"/>
      <c r="BZ124" s="1570"/>
      <c r="CA124" s="1570"/>
      <c r="CB124" s="1570"/>
      <c r="CC124" s="1570"/>
      <c r="CD124" s="1570"/>
      <c r="CE124" s="1570"/>
      <c r="CF124" s="1570"/>
      <c r="CG124" s="1570"/>
      <c r="CH124" s="1570"/>
      <c r="CI124" s="1570"/>
      <c r="CJ124" s="1570"/>
      <c r="CK124" s="1570"/>
      <c r="CL124" s="1570"/>
      <c r="CM124" s="1570"/>
      <c r="CN124" s="1570"/>
      <c r="CO124" s="1570"/>
      <c r="CP124" s="1570"/>
      <c r="CQ124" s="1570"/>
      <c r="CR124" s="1570"/>
      <c r="CS124" s="1570"/>
      <c r="CT124" s="1570"/>
      <c r="CU124" s="1570"/>
      <c r="CV124" s="1570"/>
      <c r="CW124" s="1570"/>
      <c r="CX124" s="1570"/>
      <c r="CY124" s="1570"/>
      <c r="CZ124" s="1570"/>
      <c r="DA124" s="1570"/>
      <c r="DB124" s="1570"/>
      <c r="DC124" s="1570"/>
      <c r="DD124" s="1570"/>
      <c r="DE124" s="1570"/>
      <c r="DF124" s="1570"/>
      <c r="DG124" s="1570"/>
      <c r="DH124" s="1570"/>
      <c r="DI124" s="1570"/>
      <c r="DJ124" s="1570"/>
      <c r="DK124" s="1570"/>
      <c r="DL124" s="1570"/>
      <c r="DM124" s="1570"/>
      <c r="DN124" s="1570"/>
      <c r="DO124" s="1570"/>
      <c r="DP124" s="1570"/>
      <c r="DQ124" s="1570"/>
      <c r="DR124" s="1570"/>
      <c r="DS124" s="1570"/>
      <c r="DT124" s="1570"/>
      <c r="DU124" s="1570"/>
      <c r="DV124" s="1570"/>
      <c r="DW124" s="1570"/>
      <c r="DX124" s="1570"/>
      <c r="DY124" s="1570"/>
      <c r="DZ124" s="1570"/>
      <c r="EA124" s="1570"/>
      <c r="EB124" s="1570"/>
      <c r="EC124" s="1570"/>
      <c r="ED124" s="1570"/>
      <c r="EE124" s="1570"/>
      <c r="EF124" s="1570"/>
      <c r="EG124" s="1570"/>
      <c r="EH124" s="1570"/>
      <c r="EI124" s="1570"/>
      <c r="EJ124" s="1570"/>
      <c r="EK124" s="1570"/>
      <c r="EL124" s="1570"/>
      <c r="EM124" s="1570"/>
      <c r="EN124" s="1570"/>
      <c r="EO124" s="1570"/>
      <c r="EP124" s="1570"/>
      <c r="EQ124" s="1570"/>
      <c r="ER124" s="1570"/>
      <c r="ES124" s="1570"/>
      <c r="ET124" s="1570"/>
      <c r="EU124" s="1632"/>
      <c r="EV124" s="1632"/>
      <c r="EW124" s="1632"/>
      <c r="EX124" s="1632"/>
      <c r="EY124" s="1632"/>
      <c r="EZ124" s="1632"/>
      <c r="FA124" s="1632"/>
      <c r="FB124" s="1570"/>
      <c r="FC124" s="1571"/>
      <c r="FD124" s="1571"/>
      <c r="FE124" s="1571"/>
      <c r="FF124" s="1571"/>
      <c r="FG124" s="1571"/>
      <c r="FH124" s="1571"/>
      <c r="FI124" s="1571"/>
      <c r="FJ124" s="1571"/>
      <c r="FK124" s="1571"/>
      <c r="FL124" s="1571"/>
      <c r="FM124" s="1571"/>
      <c r="FN124" s="1573"/>
      <c r="FO124" s="1573"/>
      <c r="FP124" s="1573"/>
      <c r="FQ124" s="1573"/>
      <c r="FR124" s="1573"/>
      <c r="FS124" s="1573"/>
      <c r="FT124" s="1573"/>
      <c r="FU124" s="1573"/>
      <c r="FV124" s="1573"/>
      <c r="FW124" s="1573"/>
      <c r="FX124" s="1349"/>
      <c r="GA124" s="1647"/>
      <c r="GB124" s="1648"/>
    </row>
    <row r="125" spans="3:214">
      <c r="C125" s="1570"/>
      <c r="D125" s="1570"/>
      <c r="E125" s="2315"/>
      <c r="F125" s="1651"/>
      <c r="G125" s="1646"/>
      <c r="H125" s="1662"/>
      <c r="I125" s="1662"/>
      <c r="J125" s="1658"/>
      <c r="K125" s="1654"/>
      <c r="L125" s="1570"/>
      <c r="M125" s="1651"/>
      <c r="N125" s="1646"/>
      <c r="O125" s="1646"/>
      <c r="P125" s="1632"/>
      <c r="Q125" s="1632"/>
      <c r="R125" s="1632"/>
      <c r="S125" s="1632"/>
      <c r="T125" s="1632"/>
      <c r="U125" s="1632"/>
      <c r="V125" s="1632"/>
      <c r="W125" s="1632"/>
      <c r="X125" s="1632"/>
      <c r="Y125" s="1632"/>
      <c r="Z125" s="1632"/>
      <c r="AA125" s="1632"/>
      <c r="AB125" s="1632"/>
      <c r="AC125" s="1632"/>
      <c r="AD125" s="1632"/>
      <c r="AE125" s="1632"/>
      <c r="AF125" s="1632"/>
      <c r="AG125" s="1632"/>
      <c r="AH125" s="1632"/>
      <c r="AI125" s="1632"/>
      <c r="AJ125" s="1632"/>
      <c r="AK125" s="1632"/>
      <c r="AL125" s="1632"/>
      <c r="AM125" s="1632"/>
      <c r="AN125" s="1632"/>
      <c r="AO125" s="1632"/>
      <c r="AP125" s="1632"/>
      <c r="AQ125" s="1632"/>
      <c r="AR125" s="1632"/>
      <c r="AS125" s="1632"/>
      <c r="AT125" s="1632"/>
      <c r="AU125" s="1632"/>
      <c r="AV125" s="1632"/>
      <c r="AW125" s="1632"/>
      <c r="AX125" s="1632"/>
      <c r="AY125" s="1632"/>
      <c r="AZ125" s="1570"/>
      <c r="BA125" s="1570"/>
      <c r="BB125" s="1570"/>
      <c r="BC125" s="1570"/>
      <c r="BD125" s="1570"/>
      <c r="BE125" s="1570"/>
      <c r="BF125" s="1570"/>
      <c r="BG125" s="1570"/>
      <c r="BH125" s="1575"/>
      <c r="BI125" s="1570"/>
      <c r="BJ125" s="1570"/>
      <c r="BK125" s="1570"/>
      <c r="BL125" s="1570"/>
      <c r="BM125" s="1653"/>
      <c r="BN125" s="1660"/>
      <c r="BO125" s="1653"/>
      <c r="BP125" s="1653"/>
      <c r="BQ125" s="1653"/>
      <c r="BR125" s="1570"/>
      <c r="BS125" s="1570"/>
      <c r="BT125" s="1570"/>
      <c r="BU125" s="1570"/>
      <c r="BV125" s="1570"/>
      <c r="BW125" s="1570"/>
      <c r="BX125" s="1570"/>
      <c r="BY125" s="1570"/>
      <c r="BZ125" s="1570"/>
      <c r="CA125" s="1570"/>
      <c r="CB125" s="1570"/>
      <c r="CC125" s="1570"/>
      <c r="CD125" s="1570"/>
      <c r="CE125" s="1570"/>
      <c r="CF125" s="1570"/>
      <c r="CG125" s="1570"/>
      <c r="CH125" s="1570"/>
      <c r="CI125" s="1570"/>
      <c r="CJ125" s="1570"/>
      <c r="CK125" s="1570"/>
      <c r="CL125" s="1570"/>
      <c r="CM125" s="1570"/>
      <c r="CN125" s="1570"/>
      <c r="CO125" s="1570"/>
      <c r="CP125" s="1570"/>
      <c r="CQ125" s="1570"/>
      <c r="CR125" s="1570"/>
      <c r="CS125" s="1570"/>
      <c r="CT125" s="1570"/>
      <c r="CU125" s="1570"/>
      <c r="CV125" s="1570"/>
      <c r="CW125" s="1570"/>
      <c r="CX125" s="1570"/>
      <c r="CY125" s="1570"/>
      <c r="CZ125" s="1570"/>
      <c r="DA125" s="1570"/>
      <c r="DB125" s="1570"/>
      <c r="DC125" s="1570"/>
      <c r="DD125" s="1570"/>
      <c r="DE125" s="1570"/>
      <c r="DF125" s="1570"/>
      <c r="DG125" s="1570"/>
      <c r="DH125" s="1570"/>
      <c r="DI125" s="1570"/>
      <c r="DJ125" s="1570"/>
      <c r="DK125" s="1570"/>
      <c r="DL125" s="1570"/>
      <c r="DM125" s="1570"/>
      <c r="DN125" s="1570"/>
      <c r="DO125" s="1570"/>
      <c r="DP125" s="1570"/>
      <c r="DQ125" s="1570"/>
      <c r="DR125" s="1570"/>
      <c r="DS125" s="1570"/>
      <c r="DT125" s="1570"/>
      <c r="DU125" s="1570"/>
      <c r="DV125" s="1570"/>
      <c r="DW125" s="1570"/>
      <c r="DX125" s="1570"/>
      <c r="DY125" s="1570"/>
      <c r="DZ125" s="1570"/>
      <c r="EA125" s="1570"/>
      <c r="EB125" s="1570"/>
      <c r="EC125" s="1570"/>
      <c r="ED125" s="1570"/>
      <c r="EE125" s="1570"/>
      <c r="EF125" s="1570"/>
      <c r="EG125" s="1570"/>
      <c r="EH125" s="1570"/>
      <c r="EI125" s="1570"/>
      <c r="EJ125" s="1570"/>
      <c r="EK125" s="1570"/>
      <c r="EL125" s="1570"/>
      <c r="EM125" s="1570"/>
      <c r="EN125" s="1570"/>
      <c r="EO125" s="1570"/>
      <c r="EP125" s="1570"/>
      <c r="EQ125" s="1570"/>
      <c r="ER125" s="1570"/>
      <c r="ES125" s="1570"/>
      <c r="ET125" s="1570"/>
      <c r="EU125" s="1632"/>
      <c r="EV125" s="1632"/>
      <c r="EW125" s="1632"/>
      <c r="EX125" s="1632"/>
      <c r="EY125" s="1632"/>
      <c r="EZ125" s="1632"/>
      <c r="FA125" s="1632"/>
      <c r="FB125" s="1570"/>
      <c r="FC125" s="1571"/>
      <c r="FD125" s="1571"/>
      <c r="FE125" s="1571"/>
      <c r="FF125" s="1571"/>
      <c r="FG125" s="1571"/>
      <c r="FH125" s="1571"/>
      <c r="FI125" s="1571"/>
      <c r="FJ125" s="1571"/>
      <c r="FK125" s="1571"/>
      <c r="FL125" s="1571"/>
      <c r="FM125" s="1571"/>
      <c r="FN125" s="1573"/>
      <c r="FO125" s="1573"/>
      <c r="FP125" s="1573"/>
      <c r="FQ125" s="1573"/>
      <c r="FR125" s="1573"/>
      <c r="FS125" s="1573"/>
      <c r="FT125" s="1573"/>
      <c r="FU125" s="1573"/>
      <c r="FV125" s="1573"/>
      <c r="FW125" s="1573"/>
      <c r="GA125" s="1647"/>
      <c r="GB125" s="1648"/>
    </row>
    <row r="126" spans="3:214">
      <c r="C126" s="1570"/>
      <c r="D126" s="1570"/>
      <c r="E126" s="2315"/>
      <c r="F126" s="1651"/>
      <c r="G126" s="1646"/>
      <c r="H126" s="1662"/>
      <c r="I126" s="1662"/>
      <c r="J126" s="1658"/>
      <c r="K126" s="1654"/>
      <c r="L126" s="1570"/>
      <c r="M126" s="1651"/>
      <c r="N126" s="1646"/>
      <c r="O126" s="1646"/>
      <c r="P126" s="1632"/>
      <c r="Q126" s="1632"/>
      <c r="R126" s="1632"/>
      <c r="S126" s="1632"/>
      <c r="T126" s="1632"/>
      <c r="U126" s="1632"/>
      <c r="V126" s="1632"/>
      <c r="W126" s="1632"/>
      <c r="X126" s="1632"/>
      <c r="Y126" s="1632"/>
      <c r="Z126" s="1632"/>
      <c r="AA126" s="1632"/>
      <c r="AB126" s="1632"/>
      <c r="AC126" s="1632"/>
      <c r="AD126" s="1632"/>
      <c r="AE126" s="1632"/>
      <c r="AF126" s="1632"/>
      <c r="AG126" s="1632"/>
      <c r="AH126" s="1632"/>
      <c r="AI126" s="1632"/>
      <c r="AJ126" s="1632"/>
      <c r="AK126" s="1632"/>
      <c r="AL126" s="1632"/>
      <c r="AM126" s="1632"/>
      <c r="AN126" s="1632"/>
      <c r="AO126" s="1632"/>
      <c r="AP126" s="1632"/>
      <c r="AQ126" s="1632"/>
      <c r="AR126" s="1632"/>
      <c r="AS126" s="1632"/>
      <c r="AT126" s="1632"/>
      <c r="AU126" s="1632"/>
      <c r="AV126" s="1632"/>
      <c r="AW126" s="1632"/>
      <c r="AX126" s="1632"/>
      <c r="AY126" s="1632"/>
      <c r="AZ126" s="1570"/>
      <c r="BA126" s="1570"/>
      <c r="BB126" s="1570"/>
      <c r="BC126" s="1570"/>
      <c r="BD126" s="1570"/>
      <c r="BE126" s="1570"/>
      <c r="BF126" s="1570"/>
      <c r="BG126" s="1570"/>
      <c r="BH126" s="1570"/>
      <c r="BI126" s="1570"/>
      <c r="BJ126" s="1570"/>
      <c r="BK126" s="1570"/>
      <c r="BL126" s="1570"/>
      <c r="BM126" s="1653"/>
      <c r="BN126" s="1660"/>
      <c r="BO126" s="1653"/>
      <c r="BP126" s="1653"/>
      <c r="BQ126" s="1653"/>
      <c r="BR126" s="1570"/>
      <c r="BS126" s="1570"/>
      <c r="BT126" s="1570"/>
      <c r="BU126" s="1570"/>
      <c r="BV126" s="1570"/>
      <c r="BW126" s="1570"/>
      <c r="BX126" s="1570"/>
      <c r="BY126" s="1570"/>
      <c r="BZ126" s="1570"/>
      <c r="CA126" s="1570"/>
      <c r="CB126" s="1570"/>
      <c r="CC126" s="1570"/>
      <c r="CD126" s="1570"/>
      <c r="CE126" s="1570"/>
      <c r="CF126" s="1570"/>
      <c r="CG126" s="1570"/>
      <c r="CH126" s="1570"/>
      <c r="CI126" s="1570"/>
      <c r="CJ126" s="1570"/>
      <c r="CK126" s="1570"/>
      <c r="CL126" s="1570"/>
      <c r="CM126" s="1570"/>
      <c r="CN126" s="1570"/>
      <c r="CO126" s="1570"/>
      <c r="CP126" s="1570"/>
      <c r="CQ126" s="1570"/>
      <c r="CR126" s="1570"/>
      <c r="CS126" s="1570"/>
      <c r="CT126" s="1570"/>
      <c r="CU126" s="1570"/>
      <c r="CV126" s="1570"/>
      <c r="CW126" s="1570"/>
      <c r="CX126" s="1570"/>
      <c r="CY126" s="1570"/>
      <c r="CZ126" s="1570"/>
      <c r="DA126" s="1570"/>
      <c r="DB126" s="1570"/>
      <c r="DC126" s="1570"/>
      <c r="DD126" s="1570"/>
      <c r="DE126" s="1570"/>
      <c r="DF126" s="1570"/>
      <c r="DG126" s="1570"/>
      <c r="DH126" s="1570"/>
      <c r="DI126" s="1570"/>
      <c r="DJ126" s="1570"/>
      <c r="DK126" s="1570"/>
      <c r="DL126" s="1570"/>
      <c r="DM126" s="1570"/>
      <c r="DN126" s="1570"/>
      <c r="DO126" s="1570"/>
      <c r="DP126" s="1570"/>
      <c r="DQ126" s="1570"/>
      <c r="DR126" s="1570"/>
      <c r="DS126" s="1570"/>
      <c r="DT126" s="1570"/>
      <c r="DU126" s="1570"/>
      <c r="DV126" s="1570"/>
      <c r="DW126" s="1570"/>
      <c r="DX126" s="1570"/>
      <c r="DY126" s="1570"/>
      <c r="DZ126" s="1570"/>
      <c r="EA126" s="1570"/>
      <c r="EB126" s="1570"/>
      <c r="EC126" s="1570"/>
      <c r="ED126" s="1570"/>
      <c r="EE126" s="1570"/>
      <c r="EF126" s="1570"/>
      <c r="EG126" s="1570"/>
      <c r="EH126" s="1570"/>
      <c r="EI126" s="1570"/>
      <c r="EJ126" s="1570"/>
      <c r="EK126" s="1570"/>
      <c r="EL126" s="1570"/>
      <c r="EM126" s="1570"/>
      <c r="EN126" s="1570"/>
      <c r="EO126" s="1570"/>
      <c r="EP126" s="1570"/>
      <c r="EQ126" s="1570"/>
      <c r="ER126" s="1570"/>
      <c r="ES126" s="1570"/>
      <c r="ET126" s="1570"/>
      <c r="EU126" s="1632"/>
      <c r="EV126" s="1632"/>
      <c r="EW126" s="1632"/>
      <c r="EX126" s="1632"/>
      <c r="EY126" s="1632"/>
      <c r="EZ126" s="1632"/>
      <c r="FA126" s="1632"/>
      <c r="FB126" s="1570"/>
      <c r="FC126" s="1571"/>
      <c r="FD126" s="1571"/>
      <c r="FE126" s="1571"/>
      <c r="FF126" s="1571"/>
      <c r="FG126" s="1571"/>
      <c r="FH126" s="1571"/>
      <c r="FI126" s="1571"/>
      <c r="FJ126" s="1571"/>
      <c r="FK126" s="1571"/>
      <c r="FL126" s="1571"/>
      <c r="FM126" s="1571"/>
      <c r="FN126" s="1573"/>
      <c r="FO126" s="1573"/>
      <c r="FP126" s="1573"/>
      <c r="FQ126" s="1573"/>
      <c r="FR126" s="1573"/>
      <c r="FS126" s="1573"/>
      <c r="FT126" s="1573"/>
      <c r="FU126" s="1573"/>
      <c r="FV126" s="1573"/>
      <c r="FW126" s="1573"/>
      <c r="GA126" s="1647"/>
      <c r="GB126" s="1648"/>
    </row>
    <row r="127" spans="3:214">
      <c r="C127" s="1570"/>
      <c r="D127" s="1570"/>
      <c r="E127" s="2315"/>
      <c r="F127" s="1651"/>
      <c r="G127" s="1646"/>
      <c r="H127" s="1662"/>
      <c r="I127" s="1662"/>
      <c r="J127" s="1658"/>
      <c r="K127" s="1654"/>
      <c r="L127" s="1570"/>
      <c r="M127" s="1651"/>
      <c r="N127" s="1646"/>
      <c r="O127" s="1646"/>
      <c r="P127" s="1632"/>
      <c r="Q127" s="1632"/>
      <c r="R127" s="1632"/>
      <c r="S127" s="1632"/>
      <c r="T127" s="1632"/>
      <c r="U127" s="1632"/>
      <c r="V127" s="1632"/>
      <c r="W127" s="1632"/>
      <c r="X127" s="1632"/>
      <c r="Y127" s="1632"/>
      <c r="Z127" s="1632"/>
      <c r="AA127" s="1632"/>
      <c r="AB127" s="1632"/>
      <c r="AC127" s="1632"/>
      <c r="AD127" s="1632"/>
      <c r="AE127" s="1632"/>
      <c r="AF127" s="1632"/>
      <c r="AG127" s="1632"/>
      <c r="AH127" s="1632"/>
      <c r="AI127" s="1632"/>
      <c r="AJ127" s="1632"/>
      <c r="AK127" s="1632"/>
      <c r="AL127" s="1632"/>
      <c r="AM127" s="1632"/>
      <c r="AN127" s="1632"/>
      <c r="AO127" s="1632"/>
      <c r="AP127" s="1632"/>
      <c r="AQ127" s="1632"/>
      <c r="AR127" s="1632"/>
      <c r="AS127" s="1632"/>
      <c r="AT127" s="1632"/>
      <c r="AU127" s="1632"/>
      <c r="AV127" s="1632"/>
      <c r="AW127" s="1632"/>
      <c r="AX127" s="1632"/>
      <c r="AY127" s="1632"/>
      <c r="AZ127" s="1570"/>
      <c r="BA127" s="1570"/>
      <c r="BB127" s="1570"/>
      <c r="BC127" s="1570"/>
      <c r="BD127" s="1570"/>
      <c r="BE127" s="1570"/>
      <c r="BF127" s="1570"/>
      <c r="BG127" s="1570"/>
      <c r="BH127" s="1570"/>
      <c r="BI127" s="1570"/>
      <c r="BJ127" s="1570"/>
      <c r="BK127" s="1570"/>
      <c r="BL127" s="1570"/>
      <c r="BM127" s="1653"/>
      <c r="BN127" s="1660"/>
      <c r="BO127" s="1653"/>
      <c r="BP127" s="1653"/>
      <c r="BQ127" s="1653"/>
      <c r="BR127" s="1570"/>
      <c r="BS127" s="1570"/>
      <c r="BT127" s="1570"/>
      <c r="BU127" s="1570"/>
      <c r="BV127" s="1570"/>
      <c r="BW127" s="1570"/>
      <c r="BX127" s="1570"/>
      <c r="BY127" s="1570"/>
      <c r="BZ127" s="1570"/>
      <c r="CA127" s="1570"/>
      <c r="CB127" s="1570"/>
      <c r="CC127" s="1570"/>
      <c r="CD127" s="1570"/>
      <c r="CE127" s="1570"/>
      <c r="CF127" s="1570"/>
      <c r="CG127" s="1570"/>
      <c r="CH127" s="1570"/>
      <c r="CI127" s="1570"/>
      <c r="CJ127" s="1570"/>
      <c r="CK127" s="1570"/>
      <c r="CL127" s="1570"/>
      <c r="CM127" s="1570"/>
      <c r="CN127" s="1570"/>
      <c r="CO127" s="1570"/>
      <c r="CP127" s="1570"/>
      <c r="CQ127" s="1570"/>
      <c r="CR127" s="1570"/>
      <c r="CS127" s="1570"/>
      <c r="CT127" s="1570"/>
      <c r="CU127" s="1570"/>
      <c r="CV127" s="1570"/>
      <c r="CW127" s="1570"/>
      <c r="CX127" s="1570"/>
      <c r="CY127" s="1570"/>
      <c r="CZ127" s="1570"/>
      <c r="DA127" s="1570"/>
      <c r="DB127" s="1570"/>
      <c r="DC127" s="1570"/>
      <c r="DD127" s="1570"/>
      <c r="DE127" s="1570"/>
      <c r="DF127" s="1570"/>
      <c r="DG127" s="1570"/>
      <c r="DH127" s="1570"/>
      <c r="DI127" s="1570"/>
      <c r="DJ127" s="1570"/>
      <c r="DK127" s="1570"/>
      <c r="DL127" s="1570"/>
      <c r="DM127" s="1570"/>
      <c r="DN127" s="1570"/>
      <c r="DO127" s="1570"/>
      <c r="DP127" s="1570"/>
      <c r="DQ127" s="1570"/>
      <c r="DR127" s="1570"/>
      <c r="DS127" s="1570"/>
      <c r="DT127" s="1570"/>
      <c r="DU127" s="1570"/>
      <c r="DV127" s="1570"/>
      <c r="DW127" s="1570"/>
      <c r="DX127" s="1570"/>
      <c r="DY127" s="1570"/>
      <c r="DZ127" s="1570"/>
      <c r="EA127" s="1570"/>
      <c r="EB127" s="1570"/>
      <c r="EC127" s="1570"/>
      <c r="ED127" s="1570"/>
      <c r="EE127" s="1570"/>
      <c r="EF127" s="1570"/>
      <c r="EG127" s="1570"/>
      <c r="EH127" s="1570"/>
      <c r="EI127" s="1570"/>
      <c r="EJ127" s="1570"/>
      <c r="EK127" s="1570"/>
      <c r="EL127" s="1570"/>
      <c r="EM127" s="1570"/>
      <c r="EN127" s="1570"/>
      <c r="EO127" s="1570"/>
      <c r="EP127" s="1570"/>
      <c r="EQ127" s="1570"/>
      <c r="ER127" s="1570"/>
      <c r="ES127" s="1570"/>
      <c r="ET127" s="1570"/>
      <c r="EU127" s="1632"/>
      <c r="EV127" s="1632"/>
      <c r="EW127" s="1632"/>
      <c r="EX127" s="1632"/>
      <c r="EY127" s="1632"/>
      <c r="EZ127" s="1632"/>
      <c r="FA127" s="1632"/>
      <c r="FB127" s="1570"/>
      <c r="FC127" s="1571"/>
      <c r="FD127" s="1571"/>
      <c r="FE127" s="1571"/>
      <c r="FF127" s="1571"/>
      <c r="FG127" s="1571"/>
      <c r="FH127" s="1571"/>
      <c r="FI127" s="1571"/>
      <c r="FJ127" s="1571"/>
      <c r="FK127" s="1571"/>
      <c r="FL127" s="1571"/>
      <c r="FM127" s="1571"/>
      <c r="FN127" s="1573"/>
      <c r="FO127" s="1573"/>
      <c r="FP127" s="1573"/>
      <c r="FQ127" s="1573"/>
      <c r="FR127" s="1573"/>
      <c r="FS127" s="1573"/>
      <c r="FT127" s="1573"/>
      <c r="FU127" s="1573"/>
      <c r="FV127" s="1573"/>
      <c r="FW127" s="1573"/>
      <c r="FX127" s="1349"/>
      <c r="GA127" s="1647"/>
      <c r="GB127" s="1648"/>
    </row>
    <row r="128" spans="3:214">
      <c r="C128" s="1570"/>
      <c r="D128" s="1570"/>
      <c r="E128" s="2315"/>
      <c r="F128" s="1651"/>
      <c r="G128" s="1646"/>
      <c r="H128" s="1662"/>
      <c r="I128" s="1662"/>
      <c r="J128" s="1658"/>
      <c r="K128" s="1654"/>
      <c r="L128" s="1570"/>
      <c r="M128" s="1651"/>
      <c r="N128" s="1646"/>
      <c r="O128" s="1646"/>
      <c r="P128" s="1632"/>
      <c r="Q128" s="1632"/>
      <c r="R128" s="1632"/>
      <c r="S128" s="1632"/>
      <c r="T128" s="1632"/>
      <c r="U128" s="1632"/>
      <c r="V128" s="1632"/>
      <c r="W128" s="1632"/>
      <c r="X128" s="1632"/>
      <c r="Y128" s="1632"/>
      <c r="Z128" s="1632"/>
      <c r="AA128" s="1632"/>
      <c r="AB128" s="1632"/>
      <c r="AC128" s="1632"/>
      <c r="AD128" s="1632"/>
      <c r="AE128" s="1632"/>
      <c r="AF128" s="1632"/>
      <c r="AG128" s="1632"/>
      <c r="AH128" s="1632"/>
      <c r="AI128" s="1632"/>
      <c r="AJ128" s="1632"/>
      <c r="AK128" s="1632"/>
      <c r="AL128" s="1632"/>
      <c r="AM128" s="1632"/>
      <c r="AN128" s="1632"/>
      <c r="AO128" s="1632"/>
      <c r="AP128" s="1632"/>
      <c r="AQ128" s="1632"/>
      <c r="AR128" s="1632"/>
      <c r="AS128" s="1632"/>
      <c r="AT128" s="1632"/>
      <c r="AU128" s="1632"/>
      <c r="AV128" s="1632"/>
      <c r="AW128" s="1632"/>
      <c r="AX128" s="1632"/>
      <c r="AY128" s="1632"/>
      <c r="AZ128" s="1570"/>
      <c r="BA128" s="1570"/>
      <c r="BB128" s="1570"/>
      <c r="BC128" s="1570"/>
      <c r="BD128" s="1570"/>
      <c r="BE128" s="1570"/>
      <c r="BF128" s="1570"/>
      <c r="BG128" s="1570"/>
      <c r="BH128" s="1570"/>
      <c r="BI128" s="1570"/>
      <c r="BJ128" s="1570"/>
      <c r="BK128" s="1570"/>
      <c r="BL128" s="1570"/>
      <c r="BM128" s="1653"/>
      <c r="BN128" s="1660"/>
      <c r="BO128" s="1653"/>
      <c r="BP128" s="1653"/>
      <c r="BQ128" s="1653"/>
      <c r="BR128" s="1570"/>
      <c r="BS128" s="1570"/>
      <c r="BT128" s="1570"/>
      <c r="BU128" s="1570"/>
      <c r="BV128" s="1570"/>
      <c r="BW128" s="1570"/>
      <c r="BX128" s="1570"/>
      <c r="BY128" s="1570"/>
      <c r="BZ128" s="1570"/>
      <c r="CA128" s="1570"/>
      <c r="CB128" s="1570"/>
      <c r="CC128" s="1570"/>
      <c r="CD128" s="1570"/>
      <c r="CE128" s="1570"/>
      <c r="CF128" s="1570"/>
      <c r="CG128" s="1570"/>
      <c r="CH128" s="1570"/>
      <c r="CI128" s="1570"/>
      <c r="CJ128" s="1570"/>
      <c r="CK128" s="1570"/>
      <c r="CL128" s="1570"/>
      <c r="CM128" s="1570"/>
      <c r="CN128" s="1570"/>
      <c r="CO128" s="1570"/>
      <c r="CP128" s="1570"/>
      <c r="CQ128" s="1570"/>
      <c r="CR128" s="1570"/>
      <c r="CS128" s="1570"/>
      <c r="CT128" s="1570"/>
      <c r="CU128" s="1570"/>
      <c r="CV128" s="1570"/>
      <c r="CW128" s="1570"/>
      <c r="CX128" s="1570"/>
      <c r="CY128" s="1570"/>
      <c r="CZ128" s="1570"/>
      <c r="DA128" s="1570"/>
      <c r="DB128" s="1570"/>
      <c r="DC128" s="1570"/>
      <c r="DD128" s="1570"/>
      <c r="DE128" s="1570"/>
      <c r="DF128" s="1570"/>
      <c r="DG128" s="1570"/>
      <c r="DH128" s="1570"/>
      <c r="DI128" s="1570"/>
      <c r="DJ128" s="1570"/>
      <c r="DK128" s="1570"/>
      <c r="DL128" s="1570"/>
      <c r="DM128" s="1570"/>
      <c r="DN128" s="1570"/>
      <c r="DO128" s="1570"/>
      <c r="DP128" s="1570"/>
      <c r="DQ128" s="1570"/>
      <c r="DR128" s="1570"/>
      <c r="DS128" s="1570"/>
      <c r="DT128" s="1570"/>
      <c r="DU128" s="1570"/>
      <c r="DV128" s="1570"/>
      <c r="DW128" s="1570"/>
      <c r="DX128" s="1570"/>
      <c r="DY128" s="1570"/>
      <c r="DZ128" s="1570"/>
      <c r="EA128" s="1570"/>
      <c r="EB128" s="1570"/>
      <c r="EC128" s="1570"/>
      <c r="ED128" s="1570"/>
      <c r="EE128" s="1570"/>
      <c r="EF128" s="1570"/>
      <c r="EG128" s="1570"/>
      <c r="EH128" s="1570"/>
      <c r="EI128" s="1570"/>
      <c r="EJ128" s="1570"/>
      <c r="EK128" s="1570"/>
      <c r="EL128" s="1570"/>
      <c r="EM128" s="1570"/>
      <c r="EN128" s="1570"/>
      <c r="EO128" s="1570"/>
      <c r="EP128" s="1570"/>
      <c r="EQ128" s="1570"/>
      <c r="ER128" s="1570"/>
      <c r="ES128" s="1570"/>
      <c r="ET128" s="1570"/>
      <c r="EU128" s="1632"/>
      <c r="EV128" s="1632"/>
      <c r="EW128" s="1632"/>
      <c r="EX128" s="1632"/>
      <c r="EY128" s="1632"/>
      <c r="EZ128" s="1632"/>
      <c r="FA128" s="1632"/>
      <c r="FB128" s="1570"/>
      <c r="FC128" s="1571"/>
      <c r="FD128" s="1571"/>
      <c r="FE128" s="1571"/>
      <c r="FF128" s="1571"/>
      <c r="FG128" s="1571"/>
      <c r="FH128" s="1571"/>
      <c r="FI128" s="1571"/>
      <c r="FJ128" s="1571"/>
      <c r="FK128" s="1571"/>
      <c r="FL128" s="1571"/>
      <c r="FM128" s="1571"/>
      <c r="FN128" s="1573"/>
      <c r="FO128" s="1573"/>
      <c r="FP128" s="1573"/>
      <c r="FQ128" s="1573"/>
      <c r="FR128" s="1573"/>
      <c r="FS128" s="1573"/>
      <c r="FT128" s="1573"/>
      <c r="FU128" s="1573"/>
      <c r="FV128" s="1573"/>
      <c r="FW128" s="1573"/>
      <c r="FX128" s="1349"/>
      <c r="GA128" s="1647"/>
      <c r="GB128" s="1648"/>
    </row>
    <row r="129" spans="3:184">
      <c r="C129" s="1570"/>
      <c r="D129" s="1570"/>
      <c r="E129" s="2315"/>
      <c r="F129" s="1651"/>
      <c r="G129" s="1646"/>
      <c r="H129" s="1662"/>
      <c r="I129" s="1662"/>
      <c r="J129" s="1658"/>
      <c r="K129" s="1654"/>
      <c r="L129" s="1570"/>
      <c r="M129" s="1651"/>
      <c r="N129" s="1646"/>
      <c r="O129" s="1646"/>
      <c r="P129" s="1632"/>
      <c r="Q129" s="1632"/>
      <c r="R129" s="1632"/>
      <c r="S129" s="1632"/>
      <c r="T129" s="1632"/>
      <c r="U129" s="1632"/>
      <c r="V129" s="1632"/>
      <c r="W129" s="1632"/>
      <c r="X129" s="1632"/>
      <c r="Y129" s="1632"/>
      <c r="Z129" s="1632"/>
      <c r="AA129" s="1632"/>
      <c r="AB129" s="1632"/>
      <c r="AC129" s="1632"/>
      <c r="AD129" s="1632"/>
      <c r="AE129" s="1632"/>
      <c r="AF129" s="1632"/>
      <c r="AG129" s="1632"/>
      <c r="AH129" s="1632"/>
      <c r="AI129" s="1632"/>
      <c r="AJ129" s="1632"/>
      <c r="AK129" s="1632"/>
      <c r="AL129" s="1632"/>
      <c r="AM129" s="1632"/>
      <c r="AN129" s="1632"/>
      <c r="AO129" s="1632"/>
      <c r="AP129" s="1632"/>
      <c r="AQ129" s="1632"/>
      <c r="AR129" s="1632"/>
      <c r="AS129" s="1632"/>
      <c r="AT129" s="1632"/>
      <c r="AU129" s="1632"/>
      <c r="AV129" s="1632"/>
      <c r="AW129" s="1632"/>
      <c r="AX129" s="1632"/>
      <c r="AY129" s="1632"/>
      <c r="AZ129" s="1570"/>
      <c r="BA129" s="1570"/>
      <c r="BB129" s="1570"/>
      <c r="BC129" s="1570"/>
      <c r="BD129" s="1570"/>
      <c r="BE129" s="1570"/>
      <c r="BF129" s="1570"/>
      <c r="BG129" s="1570"/>
      <c r="BH129" s="1570"/>
      <c r="BI129" s="1570"/>
      <c r="BJ129" s="1570"/>
      <c r="BK129" s="1570"/>
      <c r="BL129" s="1570"/>
      <c r="BM129" s="1653"/>
      <c r="BN129" s="1660"/>
      <c r="BO129" s="1653"/>
      <c r="BP129" s="1653"/>
      <c r="BQ129" s="1653"/>
      <c r="BR129" s="1570"/>
      <c r="BS129" s="1570"/>
      <c r="BT129" s="1570"/>
      <c r="BU129" s="1570"/>
      <c r="BV129" s="1570"/>
      <c r="BW129" s="1570"/>
      <c r="BX129" s="1570"/>
      <c r="BY129" s="1570"/>
      <c r="BZ129" s="1570"/>
      <c r="CA129" s="1570"/>
      <c r="CB129" s="1570"/>
      <c r="CC129" s="1570"/>
      <c r="CD129" s="1570"/>
      <c r="CE129" s="1570"/>
      <c r="CF129" s="1570"/>
      <c r="CG129" s="1570"/>
      <c r="CH129" s="1570"/>
      <c r="CI129" s="1570"/>
      <c r="CJ129" s="1570"/>
      <c r="CK129" s="1570"/>
      <c r="CL129" s="1570"/>
      <c r="CM129" s="1570"/>
      <c r="CN129" s="1570"/>
      <c r="CO129" s="1570"/>
      <c r="CP129" s="1570"/>
      <c r="CQ129" s="1570"/>
      <c r="CR129" s="1570"/>
      <c r="CS129" s="1570"/>
      <c r="CT129" s="1570"/>
      <c r="CU129" s="1570"/>
      <c r="CV129" s="1570"/>
      <c r="CW129" s="1570"/>
      <c r="CX129" s="1570"/>
      <c r="CY129" s="1570"/>
      <c r="CZ129" s="1570"/>
      <c r="DA129" s="1570"/>
      <c r="DB129" s="1570"/>
      <c r="DC129" s="1570"/>
      <c r="DD129" s="1570"/>
      <c r="DE129" s="1570"/>
      <c r="DF129" s="1570"/>
      <c r="DG129" s="1570"/>
      <c r="DH129" s="1570"/>
      <c r="DI129" s="1570"/>
      <c r="DJ129" s="1570"/>
      <c r="DK129" s="1570"/>
      <c r="DL129" s="1570"/>
      <c r="DM129" s="1570"/>
      <c r="DN129" s="1570"/>
      <c r="DO129" s="1570"/>
      <c r="DP129" s="1570"/>
      <c r="DQ129" s="1570"/>
      <c r="DR129" s="1570"/>
      <c r="DS129" s="1570"/>
      <c r="DT129" s="1570"/>
      <c r="DU129" s="1570"/>
      <c r="DV129" s="1570"/>
      <c r="DW129" s="1570"/>
      <c r="DX129" s="1570"/>
      <c r="DY129" s="1570"/>
      <c r="DZ129" s="1570"/>
      <c r="EA129" s="1570"/>
      <c r="EB129" s="1570"/>
      <c r="EC129" s="1570"/>
      <c r="ED129" s="1570"/>
      <c r="EE129" s="1570"/>
      <c r="EF129" s="1570"/>
      <c r="EG129" s="1570"/>
      <c r="EH129" s="1570"/>
      <c r="EI129" s="1570"/>
      <c r="EJ129" s="1570"/>
      <c r="EK129" s="1570"/>
      <c r="EL129" s="1570"/>
      <c r="EM129" s="1570"/>
      <c r="EN129" s="1570"/>
      <c r="EO129" s="1570"/>
      <c r="EP129" s="1570"/>
      <c r="EQ129" s="1570"/>
      <c r="ER129" s="1570"/>
      <c r="ES129" s="1570"/>
      <c r="ET129" s="1570"/>
      <c r="EU129" s="1632"/>
      <c r="EV129" s="1632"/>
      <c r="EW129" s="1632"/>
      <c r="EX129" s="1632"/>
      <c r="EY129" s="1632"/>
      <c r="EZ129" s="1632"/>
      <c r="FA129" s="1632"/>
      <c r="FB129" s="1570"/>
      <c r="FC129" s="1571"/>
      <c r="FD129" s="1571"/>
      <c r="FE129" s="1571"/>
      <c r="FF129" s="1571"/>
      <c r="FG129" s="1571"/>
      <c r="FH129" s="1571"/>
      <c r="FI129" s="1571"/>
      <c r="FJ129" s="1571"/>
      <c r="FK129" s="1571"/>
      <c r="FL129" s="1571"/>
      <c r="FM129" s="1571"/>
      <c r="FN129" s="1573"/>
      <c r="FO129" s="1573"/>
      <c r="FP129" s="1573"/>
      <c r="FQ129" s="1573"/>
      <c r="FR129" s="1573"/>
      <c r="FS129" s="1573"/>
      <c r="FT129" s="1573"/>
      <c r="FU129" s="1573"/>
      <c r="FV129" s="1573"/>
      <c r="FW129" s="1573"/>
      <c r="FX129" s="1349"/>
      <c r="GA129" s="1647"/>
      <c r="GB129" s="1648"/>
    </row>
    <row r="130" spans="3:184">
      <c r="C130" s="1570"/>
      <c r="D130" s="1570"/>
      <c r="E130" s="2315"/>
      <c r="F130" s="1651"/>
      <c r="G130" s="1646"/>
      <c r="H130" s="1662"/>
      <c r="I130" s="1662"/>
      <c r="J130" s="1658"/>
      <c r="K130" s="1654"/>
      <c r="L130" s="1570"/>
      <c r="M130" s="1651"/>
      <c r="N130" s="1646"/>
      <c r="O130" s="1646"/>
      <c r="P130" s="1632"/>
      <c r="Q130" s="1632"/>
      <c r="R130" s="1632"/>
      <c r="S130" s="1632"/>
      <c r="T130" s="1632"/>
      <c r="U130" s="1632"/>
      <c r="V130" s="1632"/>
      <c r="W130" s="1632"/>
      <c r="X130" s="1632"/>
      <c r="Y130" s="1632"/>
      <c r="Z130" s="1632"/>
      <c r="AA130" s="1632"/>
      <c r="AB130" s="1632"/>
      <c r="AC130" s="1632"/>
      <c r="AD130" s="1632"/>
      <c r="AE130" s="1632"/>
      <c r="AF130" s="1632"/>
      <c r="AG130" s="1632"/>
      <c r="AH130" s="1632"/>
      <c r="AI130" s="1632"/>
      <c r="AJ130" s="1632"/>
      <c r="AK130" s="1632"/>
      <c r="AL130" s="1632"/>
      <c r="AM130" s="1632"/>
      <c r="AN130" s="1632"/>
      <c r="AO130" s="1632"/>
      <c r="AP130" s="1632"/>
      <c r="AQ130" s="1632"/>
      <c r="AR130" s="1632"/>
      <c r="AS130" s="1632"/>
      <c r="AT130" s="1632"/>
      <c r="AU130" s="1632"/>
      <c r="AV130" s="1632"/>
      <c r="AW130" s="1632"/>
      <c r="AX130" s="1632"/>
      <c r="AY130" s="1632"/>
      <c r="AZ130" s="1570"/>
      <c r="BA130" s="1570"/>
      <c r="BB130" s="1570"/>
      <c r="BC130" s="1570"/>
      <c r="BD130" s="1570"/>
      <c r="BE130" s="1570"/>
      <c r="BF130" s="1570"/>
      <c r="BG130" s="1570"/>
      <c r="BH130" s="1570"/>
      <c r="BI130" s="1570"/>
      <c r="BJ130" s="1570"/>
      <c r="BK130" s="1570"/>
      <c r="BL130" s="1570"/>
      <c r="BM130" s="1653"/>
      <c r="BN130" s="1660"/>
      <c r="BO130" s="1653"/>
      <c r="BP130" s="1653"/>
      <c r="BQ130" s="1653"/>
      <c r="BR130" s="1570"/>
      <c r="BS130" s="1570"/>
      <c r="BT130" s="1570"/>
      <c r="BU130" s="1570"/>
      <c r="BV130" s="1570"/>
      <c r="BW130" s="1570"/>
      <c r="BX130" s="1570"/>
      <c r="BY130" s="1570"/>
      <c r="BZ130" s="1570"/>
      <c r="CA130" s="1570"/>
      <c r="CB130" s="1570"/>
      <c r="CC130" s="1570"/>
      <c r="CD130" s="1570"/>
      <c r="CE130" s="1570"/>
      <c r="CF130" s="1570"/>
      <c r="CG130" s="1570"/>
      <c r="CH130" s="1653"/>
      <c r="CI130" s="1645"/>
      <c r="CL130" s="1570"/>
      <c r="CM130" s="1570"/>
      <c r="CN130" s="1570"/>
      <c r="CO130" s="1570"/>
      <c r="CP130" s="1570"/>
      <c r="CQ130" s="1570"/>
      <c r="CR130" s="1570"/>
      <c r="CS130" s="1570"/>
      <c r="CT130" s="1570"/>
      <c r="CV130" s="1570"/>
      <c r="CW130" s="1570"/>
      <c r="CX130" s="1570"/>
      <c r="CY130" s="1570"/>
      <c r="CZ130" s="1570"/>
      <c r="DA130" s="1570"/>
      <c r="DB130" s="1570"/>
      <c r="DC130" s="1570"/>
      <c r="DD130" s="1570"/>
      <c r="DE130" s="1570"/>
      <c r="DF130" s="1570"/>
      <c r="DG130" s="1570"/>
      <c r="DH130" s="1570"/>
      <c r="DI130" s="1570"/>
      <c r="DJ130" s="1570"/>
      <c r="DK130" s="1570"/>
      <c r="DL130" s="1570"/>
      <c r="DM130" s="1570"/>
      <c r="DN130" s="1570"/>
      <c r="DO130" s="1570"/>
      <c r="DP130" s="1570"/>
      <c r="DQ130" s="1570"/>
      <c r="DR130" s="1570"/>
      <c r="DS130" s="1570"/>
      <c r="DT130" s="1570"/>
      <c r="DU130" s="1570"/>
      <c r="DV130" s="1570"/>
      <c r="DW130" s="1570"/>
      <c r="DX130" s="1570"/>
      <c r="DY130" s="1570"/>
      <c r="DZ130" s="1570"/>
      <c r="EA130" s="1570"/>
      <c r="EB130" s="1570"/>
      <c r="EC130" s="1570"/>
      <c r="ED130" s="1570"/>
      <c r="EE130" s="1570"/>
      <c r="EF130" s="1570"/>
      <c r="EG130" s="1570"/>
      <c r="EH130" s="1570"/>
      <c r="EI130" s="1570"/>
      <c r="EJ130" s="1570"/>
      <c r="EK130" s="1570"/>
      <c r="EL130" s="1570"/>
      <c r="EM130" s="1570"/>
      <c r="EN130" s="1570"/>
      <c r="EO130" s="1570"/>
      <c r="EP130" s="1570"/>
      <c r="EQ130" s="1570"/>
      <c r="ER130" s="1570"/>
      <c r="ES130" s="1570"/>
      <c r="ET130" s="1570"/>
      <c r="EU130" s="1632"/>
      <c r="EV130" s="1632"/>
      <c r="EW130" s="1632"/>
      <c r="EX130" s="1632"/>
      <c r="EY130" s="1632"/>
      <c r="EZ130" s="1632"/>
      <c r="FA130" s="1632"/>
      <c r="FB130" s="1570"/>
      <c r="FC130" s="1571"/>
      <c r="FD130" s="1571"/>
      <c r="FE130" s="1571"/>
      <c r="FF130" s="1571"/>
      <c r="FG130" s="1571"/>
      <c r="FH130" s="1571"/>
      <c r="FI130" s="1571"/>
      <c r="FJ130" s="1571"/>
      <c r="FK130" s="1571"/>
      <c r="FL130" s="1571"/>
      <c r="FM130" s="1571"/>
      <c r="FN130" s="1573"/>
      <c r="FO130" s="1573"/>
      <c r="FP130" s="1573"/>
      <c r="FQ130" s="1573"/>
      <c r="FR130" s="1573"/>
      <c r="FS130" s="1573"/>
      <c r="FT130" s="1573"/>
      <c r="FU130" s="1573"/>
      <c r="FV130" s="1573"/>
      <c r="FW130" s="1573"/>
      <c r="FX130" s="1595"/>
      <c r="GA130" s="1647"/>
      <c r="GB130" s="1648"/>
    </row>
    <row r="131" spans="3:184">
      <c r="C131" s="1570"/>
      <c r="D131" s="1570"/>
      <c r="E131" s="2315"/>
      <c r="F131" s="1651"/>
      <c r="G131" s="1646"/>
      <c r="H131" s="1662"/>
      <c r="I131" s="1662"/>
      <c r="J131" s="1658"/>
      <c r="K131" s="1654"/>
      <c r="L131" s="1570"/>
      <c r="M131" s="1651"/>
      <c r="N131" s="1646"/>
      <c r="O131" s="1646"/>
      <c r="P131" s="1632"/>
      <c r="Q131" s="1632"/>
      <c r="R131" s="1632"/>
      <c r="S131" s="1632"/>
      <c r="T131" s="1632"/>
      <c r="U131" s="1632"/>
      <c r="V131" s="1632"/>
      <c r="W131" s="1632"/>
      <c r="X131" s="1632"/>
      <c r="Y131" s="1632"/>
      <c r="Z131" s="1632"/>
      <c r="AA131" s="1632"/>
      <c r="AB131" s="1632"/>
      <c r="AC131" s="1632"/>
      <c r="AD131" s="1632"/>
      <c r="AE131" s="1632"/>
      <c r="AF131" s="1632"/>
      <c r="AG131" s="1632"/>
      <c r="AH131" s="1632"/>
      <c r="AI131" s="1632"/>
      <c r="AJ131" s="1632"/>
      <c r="AK131" s="1632"/>
      <c r="AL131" s="1632"/>
      <c r="AM131" s="1632"/>
      <c r="AN131" s="1632"/>
      <c r="AO131" s="1632"/>
      <c r="AP131" s="1632"/>
      <c r="AQ131" s="1632"/>
      <c r="AR131" s="1632"/>
      <c r="AS131" s="1632"/>
      <c r="AT131" s="1632"/>
      <c r="AU131" s="1632"/>
      <c r="AV131" s="1632"/>
      <c r="AW131" s="1632"/>
      <c r="AX131" s="1632"/>
      <c r="AY131" s="1632"/>
      <c r="AZ131" s="1570"/>
      <c r="BA131" s="1570"/>
      <c r="BB131" s="1570"/>
      <c r="BC131" s="1570"/>
      <c r="BD131" s="1570"/>
      <c r="BE131" s="1570"/>
      <c r="BF131" s="1570"/>
      <c r="BG131" s="1570"/>
      <c r="BH131" s="1570"/>
      <c r="BI131" s="1570"/>
      <c r="BJ131" s="1570"/>
      <c r="BK131" s="1570"/>
      <c r="BL131" s="1570"/>
      <c r="BM131" s="1653"/>
      <c r="BN131" s="1660"/>
      <c r="BO131" s="1653"/>
      <c r="BP131" s="1653"/>
      <c r="BQ131" s="1653"/>
      <c r="BR131" s="1570"/>
      <c r="BS131" s="1570"/>
      <c r="BT131" s="1570"/>
      <c r="BU131" s="1570"/>
      <c r="BV131" s="1570"/>
      <c r="BW131" s="1570"/>
      <c r="BX131" s="1570"/>
      <c r="BY131" s="1570"/>
      <c r="BZ131" s="1570"/>
      <c r="CA131" s="1570"/>
      <c r="CB131" s="1570"/>
      <c r="CC131" s="1570"/>
      <c r="CD131" s="1570"/>
      <c r="CE131" s="1570"/>
      <c r="CF131" s="1570"/>
      <c r="CG131" s="1570"/>
      <c r="CH131" s="1653"/>
      <c r="CI131" s="1645"/>
      <c r="CL131" s="1570"/>
      <c r="CM131" s="1570"/>
      <c r="CN131" s="1570"/>
      <c r="CO131" s="1570"/>
      <c r="CP131" s="1570"/>
      <c r="CQ131" s="1570"/>
      <c r="CR131" s="1570"/>
      <c r="CS131" s="1570"/>
      <c r="CT131" s="1570"/>
      <c r="CV131" s="1570"/>
      <c r="CW131" s="1570"/>
      <c r="CX131" s="1570"/>
      <c r="CY131" s="1570"/>
      <c r="CZ131" s="1570"/>
      <c r="DA131" s="1570"/>
      <c r="DB131" s="1570"/>
      <c r="DC131" s="1570"/>
      <c r="DD131" s="1570"/>
      <c r="DE131" s="1570"/>
      <c r="DF131" s="1570"/>
      <c r="DG131" s="1570"/>
      <c r="DH131" s="1570"/>
      <c r="DI131" s="1570"/>
      <c r="DJ131" s="1570"/>
      <c r="DK131" s="1570"/>
      <c r="DL131" s="1570"/>
      <c r="DM131" s="1570"/>
      <c r="DN131" s="1570"/>
      <c r="DO131" s="1570"/>
      <c r="DP131" s="1570"/>
      <c r="DQ131" s="1570"/>
      <c r="DR131" s="1570"/>
      <c r="DS131" s="1570"/>
      <c r="DT131" s="1570"/>
      <c r="DU131" s="1570"/>
      <c r="DV131" s="1570"/>
      <c r="DW131" s="1570"/>
      <c r="DX131" s="1570"/>
      <c r="DY131" s="1570"/>
      <c r="DZ131" s="1570"/>
      <c r="EA131" s="1570"/>
      <c r="EB131" s="1570"/>
      <c r="EC131" s="1570"/>
      <c r="ED131" s="1570"/>
      <c r="EE131" s="1570"/>
      <c r="EF131" s="1570"/>
      <c r="EG131" s="1570"/>
      <c r="EH131" s="1570"/>
      <c r="EI131" s="1570"/>
      <c r="EJ131" s="1570"/>
      <c r="EK131" s="1570"/>
      <c r="EL131" s="1570"/>
      <c r="EM131" s="1570"/>
      <c r="EN131" s="1570"/>
      <c r="EO131" s="1570"/>
      <c r="EP131" s="1570"/>
      <c r="EQ131" s="1570"/>
      <c r="ER131" s="1570"/>
      <c r="ES131" s="1570"/>
      <c r="ET131" s="1570"/>
      <c r="EU131" s="1632"/>
      <c r="EV131" s="1632"/>
      <c r="EW131" s="1632"/>
      <c r="EX131" s="1632"/>
      <c r="EY131" s="1632"/>
      <c r="EZ131" s="1632"/>
      <c r="FA131" s="1632"/>
      <c r="FB131" s="1570"/>
      <c r="FC131" s="1571"/>
      <c r="FD131" s="1571"/>
      <c r="FE131" s="1571"/>
      <c r="FF131" s="1571"/>
      <c r="FG131" s="1571"/>
      <c r="FH131" s="1571"/>
      <c r="FI131" s="1571"/>
      <c r="FJ131" s="1571"/>
      <c r="FK131" s="1571"/>
      <c r="FL131" s="1571"/>
      <c r="FM131" s="1571"/>
      <c r="FN131" s="1573"/>
      <c r="FO131" s="1573"/>
      <c r="FP131" s="1573"/>
      <c r="FQ131" s="1573"/>
      <c r="FR131" s="1573"/>
      <c r="FS131" s="1573"/>
      <c r="FT131" s="1573"/>
      <c r="FU131" s="1573"/>
      <c r="FV131" s="1573"/>
      <c r="FW131" s="1573"/>
      <c r="FX131" s="1595"/>
      <c r="GA131" s="1647"/>
      <c r="GB131" s="1648"/>
    </row>
    <row r="132" spans="3:184">
      <c r="C132" s="1570"/>
      <c r="D132" s="1570"/>
      <c r="E132" s="2315"/>
      <c r="F132" s="1651"/>
      <c r="G132" s="1646"/>
      <c r="H132" s="1662"/>
      <c r="I132" s="1662"/>
      <c r="J132" s="1658"/>
      <c r="K132" s="1654"/>
      <c r="L132" s="1570"/>
      <c r="M132" s="1651"/>
      <c r="N132" s="1646"/>
      <c r="O132" s="1646"/>
      <c r="P132" s="1632"/>
      <c r="Q132" s="1632"/>
      <c r="R132" s="1632"/>
      <c r="S132" s="1632"/>
      <c r="T132" s="1632"/>
      <c r="U132" s="1632"/>
      <c r="V132" s="1632"/>
      <c r="W132" s="1632"/>
      <c r="X132" s="1632"/>
      <c r="Y132" s="1632"/>
      <c r="Z132" s="1632"/>
      <c r="AA132" s="1632"/>
      <c r="AB132" s="1632"/>
      <c r="AC132" s="1632"/>
      <c r="AD132" s="1632"/>
      <c r="AE132" s="1632"/>
      <c r="AF132" s="1632"/>
      <c r="AG132" s="1632"/>
      <c r="AH132" s="1632"/>
      <c r="AI132" s="1632"/>
      <c r="AJ132" s="1632"/>
      <c r="AK132" s="1632"/>
      <c r="AL132" s="1632"/>
      <c r="AM132" s="1632"/>
      <c r="AN132" s="1632"/>
      <c r="AO132" s="1632"/>
      <c r="AP132" s="1632"/>
      <c r="AQ132" s="1632"/>
      <c r="AR132" s="1632"/>
      <c r="AS132" s="1632"/>
      <c r="AT132" s="1632"/>
      <c r="AU132" s="1632"/>
      <c r="AV132" s="1632"/>
      <c r="AW132" s="1632"/>
      <c r="AX132" s="1632"/>
      <c r="AY132" s="1632"/>
      <c r="AZ132" s="1570"/>
      <c r="BA132" s="1570"/>
      <c r="BB132" s="1570"/>
      <c r="BC132" s="1570"/>
      <c r="BD132" s="1570"/>
      <c r="BE132" s="1570"/>
      <c r="BF132" s="1570"/>
      <c r="BG132" s="1570"/>
      <c r="BH132" s="1570"/>
      <c r="BI132" s="1570"/>
      <c r="BJ132" s="1570"/>
      <c r="BK132" s="1570"/>
      <c r="BL132" s="1570"/>
      <c r="BM132" s="1653"/>
      <c r="BN132" s="1660"/>
      <c r="BO132" s="1653"/>
      <c r="BP132" s="1653"/>
      <c r="BQ132" s="1653"/>
      <c r="BR132" s="1570"/>
      <c r="BS132" s="1570"/>
      <c r="BT132" s="1570"/>
      <c r="BU132" s="1570"/>
      <c r="BV132" s="1570"/>
      <c r="BW132" s="1570"/>
      <c r="BX132" s="1570"/>
      <c r="BY132" s="1570"/>
      <c r="BZ132" s="1570"/>
      <c r="CA132" s="1570"/>
      <c r="CB132" s="1570"/>
      <c r="CC132" s="1570"/>
      <c r="CD132" s="1570"/>
      <c r="CE132" s="1570"/>
      <c r="CF132" s="1570"/>
      <c r="CG132" s="1570"/>
      <c r="CH132" s="1653"/>
      <c r="CI132" s="1645"/>
      <c r="CL132" s="1570"/>
      <c r="CM132" s="1570"/>
      <c r="CN132" s="1570"/>
      <c r="CO132" s="1570"/>
      <c r="CP132" s="1570"/>
      <c r="CQ132" s="1570"/>
      <c r="CR132" s="1570"/>
      <c r="CS132" s="1570"/>
      <c r="CT132" s="1570"/>
      <c r="CV132" s="1570"/>
      <c r="CW132" s="1570"/>
      <c r="CX132" s="1570"/>
      <c r="CY132" s="1570"/>
      <c r="CZ132" s="1570"/>
      <c r="DA132" s="1570"/>
      <c r="DB132" s="1570"/>
      <c r="DC132" s="1570"/>
      <c r="DD132" s="1570"/>
      <c r="DE132" s="1570"/>
      <c r="DF132" s="1570"/>
      <c r="DG132" s="1570"/>
      <c r="DH132" s="1570"/>
      <c r="DI132" s="1570"/>
      <c r="DJ132" s="1570"/>
      <c r="DK132" s="1570"/>
      <c r="DL132" s="1570"/>
      <c r="DM132" s="1570"/>
      <c r="DN132" s="1570"/>
      <c r="DO132" s="1570"/>
      <c r="DP132" s="1570"/>
      <c r="DQ132" s="1570"/>
      <c r="DR132" s="1570"/>
      <c r="DS132" s="1570"/>
      <c r="DT132" s="1570"/>
      <c r="DU132" s="1570"/>
      <c r="DV132" s="1570"/>
      <c r="DW132" s="1570"/>
      <c r="DX132" s="1570"/>
      <c r="DY132" s="1570"/>
      <c r="DZ132" s="1570"/>
      <c r="EA132" s="1570"/>
      <c r="EB132" s="1570"/>
      <c r="EC132" s="1570"/>
      <c r="ED132" s="1570"/>
      <c r="EE132" s="1570"/>
      <c r="EF132" s="1570"/>
      <c r="EG132" s="1570"/>
      <c r="EH132" s="1570"/>
      <c r="EI132" s="1570"/>
      <c r="EJ132" s="1570"/>
      <c r="EK132" s="1570"/>
      <c r="EL132" s="1570"/>
      <c r="EM132" s="1570"/>
      <c r="EN132" s="1570"/>
      <c r="EO132" s="1570"/>
      <c r="EP132" s="1570"/>
      <c r="EQ132" s="1570"/>
      <c r="ER132" s="1570"/>
      <c r="ES132" s="1570"/>
      <c r="ET132" s="1570"/>
      <c r="EU132" s="1632"/>
      <c r="EV132" s="1632"/>
      <c r="EW132" s="1632"/>
      <c r="EX132" s="1632"/>
      <c r="EY132" s="1632"/>
      <c r="EZ132" s="1632"/>
      <c r="FA132" s="1632"/>
      <c r="FB132" s="1570"/>
      <c r="FC132" s="1571"/>
      <c r="FD132" s="1571"/>
      <c r="FE132" s="1571"/>
      <c r="FF132" s="1571"/>
      <c r="FG132" s="1571"/>
      <c r="FH132" s="1571"/>
      <c r="FI132" s="1571"/>
      <c r="FJ132" s="1571"/>
      <c r="FK132" s="1571"/>
      <c r="FL132" s="1571"/>
      <c r="FM132" s="1571"/>
      <c r="FN132" s="1573"/>
      <c r="FO132" s="1573"/>
      <c r="FP132" s="1573"/>
      <c r="FQ132" s="1573"/>
      <c r="FR132" s="1573"/>
      <c r="FS132" s="1573"/>
      <c r="FT132" s="1573"/>
      <c r="FU132" s="1573"/>
      <c r="FV132" s="1573"/>
      <c r="FW132" s="1573"/>
      <c r="FX132" s="1595"/>
      <c r="GA132" s="1647"/>
      <c r="GB132" s="1648"/>
    </row>
    <row r="133" spans="3:184">
      <c r="C133" s="1570"/>
      <c r="D133" s="1570"/>
      <c r="E133" s="2315"/>
      <c r="F133" s="1651"/>
      <c r="G133" s="1646"/>
      <c r="H133" s="1662"/>
      <c r="I133" s="1662"/>
      <c r="J133" s="1658"/>
      <c r="K133" s="1654"/>
      <c r="L133" s="1570"/>
      <c r="M133" s="1651"/>
      <c r="N133" s="1646"/>
      <c r="O133" s="1646"/>
      <c r="P133" s="1632"/>
      <c r="Q133" s="1632"/>
      <c r="R133" s="1632"/>
      <c r="S133" s="1632"/>
      <c r="T133" s="1632"/>
      <c r="U133" s="1632"/>
      <c r="V133" s="1632"/>
      <c r="W133" s="1632"/>
      <c r="X133" s="1632"/>
      <c r="Y133" s="1632"/>
      <c r="Z133" s="1632"/>
      <c r="AA133" s="1632"/>
      <c r="AB133" s="1632"/>
      <c r="AC133" s="1632"/>
      <c r="AD133" s="1632"/>
      <c r="AE133" s="1632"/>
      <c r="AF133" s="1632"/>
      <c r="AG133" s="1632"/>
      <c r="AH133" s="1632"/>
      <c r="AI133" s="1632"/>
      <c r="AJ133" s="1632"/>
      <c r="AK133" s="1632"/>
      <c r="AL133" s="1632"/>
      <c r="AM133" s="1632"/>
      <c r="AN133" s="1632"/>
      <c r="AO133" s="1632"/>
      <c r="AP133" s="1632"/>
      <c r="AQ133" s="1632"/>
      <c r="AR133" s="1632"/>
      <c r="AS133" s="1632"/>
      <c r="AT133" s="1632"/>
      <c r="AU133" s="1632"/>
      <c r="AV133" s="1632"/>
      <c r="AW133" s="1632"/>
      <c r="AX133" s="1632"/>
      <c r="AY133" s="1632"/>
      <c r="AZ133" s="1570"/>
      <c r="BA133" s="1570"/>
      <c r="BB133" s="1570"/>
      <c r="BC133" s="1570"/>
      <c r="BD133" s="1570"/>
      <c r="BE133" s="1570"/>
      <c r="BF133" s="1570"/>
      <c r="BG133" s="1570"/>
      <c r="BH133" s="1570"/>
      <c r="BI133" s="1570"/>
      <c r="BJ133" s="1570"/>
      <c r="BK133" s="1570"/>
      <c r="BL133" s="1570"/>
      <c r="BM133" s="1653"/>
      <c r="BN133" s="1660"/>
      <c r="BO133" s="1653"/>
      <c r="BP133" s="1653"/>
      <c r="BQ133" s="1653"/>
      <c r="BR133" s="1570"/>
      <c r="BS133" s="1570"/>
      <c r="BT133" s="1570"/>
      <c r="BU133" s="1570"/>
      <c r="BV133" s="1570"/>
      <c r="BW133" s="1570"/>
      <c r="BX133" s="1570"/>
      <c r="BY133" s="1570"/>
      <c r="BZ133" s="1570"/>
      <c r="CA133" s="1570"/>
      <c r="CB133" s="1570"/>
      <c r="CC133" s="1570"/>
      <c r="CD133" s="1570"/>
      <c r="CE133" s="1570"/>
      <c r="CF133" s="1570"/>
      <c r="CG133" s="1570"/>
      <c r="CH133" s="1653"/>
      <c r="CI133" s="1645"/>
      <c r="CL133" s="1570"/>
      <c r="CM133" s="1570"/>
      <c r="CN133" s="1570"/>
      <c r="CO133" s="1570"/>
      <c r="CP133" s="1570"/>
      <c r="CQ133" s="1570"/>
      <c r="CR133" s="1570"/>
      <c r="CS133" s="1570"/>
      <c r="CT133" s="1570"/>
      <c r="CV133" s="1570"/>
      <c r="CW133" s="1570"/>
      <c r="CX133" s="1570"/>
      <c r="CY133" s="1570"/>
      <c r="CZ133" s="1570"/>
      <c r="DA133" s="1570"/>
      <c r="DB133" s="1570"/>
      <c r="DC133" s="1570"/>
      <c r="DD133" s="1570"/>
      <c r="DE133" s="1570"/>
      <c r="DF133" s="1570"/>
      <c r="DG133" s="1570"/>
      <c r="DH133" s="1570"/>
      <c r="DI133" s="1570"/>
      <c r="DJ133" s="1570"/>
      <c r="DK133" s="1570"/>
      <c r="DL133" s="1570"/>
      <c r="DM133" s="1570"/>
      <c r="DN133" s="1570"/>
      <c r="DO133" s="1570"/>
      <c r="DP133" s="1570"/>
      <c r="DQ133" s="1570"/>
      <c r="DR133" s="1570"/>
      <c r="DS133" s="1570"/>
      <c r="DT133" s="1570"/>
      <c r="DU133" s="1570"/>
      <c r="DV133" s="1570"/>
      <c r="DW133" s="1570"/>
      <c r="DX133" s="1570"/>
      <c r="DY133" s="1570"/>
      <c r="DZ133" s="1570"/>
      <c r="EA133" s="1570"/>
      <c r="EB133" s="1570"/>
      <c r="EC133" s="1570"/>
      <c r="ED133" s="1570"/>
      <c r="EE133" s="1570"/>
      <c r="EF133" s="1570"/>
      <c r="EG133" s="1570"/>
      <c r="EH133" s="1570"/>
      <c r="EI133" s="1570"/>
      <c r="EJ133" s="1570"/>
      <c r="EK133" s="1570"/>
      <c r="EL133" s="1570"/>
      <c r="EM133" s="1570"/>
      <c r="EN133" s="1570"/>
      <c r="EO133" s="1570"/>
      <c r="EP133" s="1570"/>
      <c r="EQ133" s="1570"/>
      <c r="ER133" s="1570"/>
      <c r="ES133" s="1570"/>
      <c r="ET133" s="1570"/>
      <c r="EU133" s="1632"/>
      <c r="EV133" s="1632"/>
      <c r="EW133" s="1632"/>
      <c r="EX133" s="1632"/>
      <c r="EY133" s="1632"/>
      <c r="EZ133" s="1632"/>
      <c r="FA133" s="1632"/>
      <c r="FB133" s="1570"/>
      <c r="FC133" s="1571"/>
      <c r="FD133" s="1571"/>
      <c r="FE133" s="1571"/>
      <c r="FF133" s="1571"/>
      <c r="FG133" s="1571"/>
      <c r="FH133" s="1571"/>
      <c r="FI133" s="1571"/>
      <c r="FJ133" s="1571"/>
      <c r="FK133" s="1571"/>
      <c r="FL133" s="1571"/>
      <c r="FM133" s="1571"/>
      <c r="FN133" s="1573"/>
      <c r="FO133" s="1573"/>
      <c r="FP133" s="1573"/>
      <c r="FQ133" s="1573"/>
      <c r="FR133" s="1573"/>
      <c r="FS133" s="1573"/>
      <c r="FT133" s="1573"/>
      <c r="FU133" s="1573"/>
      <c r="FV133" s="1573"/>
      <c r="FW133" s="1573"/>
      <c r="FX133" s="1595"/>
      <c r="GA133" s="1647"/>
      <c r="GB133" s="1648"/>
    </row>
    <row r="134" spans="3:184">
      <c r="C134" s="1570"/>
      <c r="D134" s="1570"/>
      <c r="E134" s="2315"/>
      <c r="F134" s="1651"/>
      <c r="G134" s="1646"/>
      <c r="H134" s="1662"/>
      <c r="I134" s="1662"/>
      <c r="J134" s="1658"/>
      <c r="K134" s="1654"/>
      <c r="L134" s="1570"/>
      <c r="M134" s="1651"/>
      <c r="N134" s="1646"/>
      <c r="O134" s="1646"/>
      <c r="P134" s="1632"/>
      <c r="Q134" s="1632"/>
      <c r="R134" s="1632"/>
      <c r="S134" s="1632"/>
      <c r="T134" s="1632"/>
      <c r="U134" s="1632"/>
      <c r="V134" s="1632"/>
      <c r="W134" s="1632"/>
      <c r="X134" s="1632"/>
      <c r="Y134" s="1632"/>
      <c r="Z134" s="1632"/>
      <c r="AA134" s="1632"/>
      <c r="AB134" s="1632"/>
      <c r="AC134" s="1632"/>
      <c r="AD134" s="1632"/>
      <c r="AE134" s="1632"/>
      <c r="AF134" s="1632"/>
      <c r="AG134" s="1632"/>
      <c r="AH134" s="1632"/>
      <c r="AI134" s="1632"/>
      <c r="AJ134" s="1632"/>
      <c r="AK134" s="1632"/>
      <c r="AL134" s="1632"/>
      <c r="AM134" s="1632"/>
      <c r="AN134" s="1632"/>
      <c r="AO134" s="1632"/>
      <c r="AP134" s="1632"/>
      <c r="AQ134" s="1632"/>
      <c r="AR134" s="1632"/>
      <c r="AS134" s="1632"/>
      <c r="AT134" s="1632"/>
      <c r="AU134" s="1632"/>
      <c r="AV134" s="1632"/>
      <c r="AW134" s="1632"/>
      <c r="AX134" s="1632"/>
      <c r="AY134" s="1632"/>
      <c r="AZ134" s="1570"/>
      <c r="BA134" s="1570"/>
      <c r="BB134" s="1570"/>
      <c r="BC134" s="1570"/>
      <c r="BD134" s="1570"/>
      <c r="BE134" s="1570"/>
      <c r="BF134" s="1570"/>
      <c r="BG134" s="1570"/>
      <c r="BH134" s="1570"/>
      <c r="BI134" s="1570"/>
      <c r="BJ134" s="1570"/>
      <c r="BK134" s="1570"/>
      <c r="BL134" s="1570"/>
      <c r="BM134" s="1653"/>
      <c r="BN134" s="1660"/>
      <c r="BO134" s="1653"/>
      <c r="BP134" s="1653"/>
      <c r="BQ134" s="1653"/>
      <c r="BR134" s="1570"/>
      <c r="BS134" s="1570"/>
      <c r="BT134" s="1570"/>
      <c r="BU134" s="1570"/>
      <c r="BV134" s="1570"/>
      <c r="BW134" s="1570"/>
      <c r="BX134" s="1570"/>
      <c r="BY134" s="1570"/>
      <c r="BZ134" s="1570"/>
      <c r="CA134" s="1570"/>
      <c r="CB134" s="1570"/>
      <c r="CC134" s="1570"/>
      <c r="CD134" s="1570"/>
      <c r="CE134" s="1570"/>
      <c r="CF134" s="1570"/>
      <c r="CG134" s="1570"/>
      <c r="CH134" s="1653"/>
      <c r="CI134" s="1645"/>
      <c r="CL134" s="1570"/>
      <c r="CM134" s="1570"/>
      <c r="CN134" s="1570"/>
      <c r="CO134" s="1570"/>
      <c r="CP134" s="1570"/>
      <c r="CQ134" s="1570"/>
      <c r="CR134" s="1570"/>
      <c r="CS134" s="1570"/>
      <c r="CT134" s="1570"/>
      <c r="CV134" s="1570"/>
      <c r="CW134" s="1570"/>
      <c r="CX134" s="1570"/>
      <c r="CY134" s="1570"/>
      <c r="CZ134" s="1570"/>
      <c r="DA134" s="1570"/>
      <c r="DB134" s="1570"/>
      <c r="DC134" s="1570"/>
      <c r="DD134" s="1570"/>
      <c r="DE134" s="1570"/>
      <c r="DF134" s="1570"/>
      <c r="DG134" s="1570"/>
      <c r="DH134" s="1570"/>
      <c r="DI134" s="1570"/>
      <c r="DJ134" s="1570"/>
      <c r="DK134" s="1570"/>
      <c r="DL134" s="1570"/>
      <c r="DM134" s="1570"/>
      <c r="DN134" s="1570"/>
      <c r="DO134" s="1570"/>
      <c r="DP134" s="1570"/>
      <c r="DQ134" s="1570"/>
      <c r="DR134" s="1570"/>
      <c r="DS134" s="1570"/>
      <c r="DT134" s="1570"/>
      <c r="DU134" s="1570"/>
      <c r="DV134" s="1570"/>
      <c r="DW134" s="1570"/>
      <c r="DX134" s="1570"/>
      <c r="DY134" s="1570"/>
      <c r="DZ134" s="1570"/>
      <c r="EA134" s="1570"/>
      <c r="EB134" s="1570"/>
      <c r="EC134" s="1570"/>
      <c r="ED134" s="1570"/>
      <c r="EE134" s="1570"/>
      <c r="EF134" s="1570"/>
      <c r="EG134" s="1570"/>
      <c r="EH134" s="1570"/>
      <c r="EI134" s="1570"/>
      <c r="EJ134" s="1570"/>
      <c r="EK134" s="1570"/>
      <c r="EL134" s="1570"/>
      <c r="EM134" s="1570"/>
      <c r="EN134" s="1570"/>
      <c r="EO134" s="1570"/>
      <c r="EP134" s="1570"/>
      <c r="EQ134" s="1570"/>
      <c r="ER134" s="1570"/>
      <c r="ES134" s="1570"/>
      <c r="ET134" s="1570"/>
      <c r="EU134" s="1632"/>
      <c r="EV134" s="1632"/>
      <c r="EW134" s="1632"/>
      <c r="EX134" s="1632"/>
      <c r="EY134" s="1632"/>
      <c r="EZ134" s="1632"/>
      <c r="FA134" s="1632"/>
      <c r="FB134" s="1570"/>
      <c r="FC134" s="1571"/>
      <c r="FD134" s="1571"/>
      <c r="FE134" s="1571"/>
      <c r="FF134" s="1571"/>
      <c r="FG134" s="1571"/>
      <c r="FH134" s="1571"/>
      <c r="FI134" s="1571"/>
      <c r="FJ134" s="1571"/>
      <c r="FK134" s="1571"/>
      <c r="FL134" s="1571"/>
      <c r="FM134" s="1571"/>
      <c r="FN134" s="1573"/>
      <c r="FO134" s="1573"/>
      <c r="FP134" s="1573"/>
      <c r="FQ134" s="1573"/>
      <c r="FR134" s="1573"/>
      <c r="FS134" s="1573"/>
      <c r="FT134" s="1573"/>
      <c r="FU134" s="1573"/>
      <c r="FV134" s="1573"/>
      <c r="FW134" s="1573"/>
      <c r="FX134" s="1595"/>
      <c r="GA134" s="1647"/>
      <c r="GB134" s="1648"/>
    </row>
    <row r="135" spans="3:184">
      <c r="C135" s="1570"/>
      <c r="D135" s="1570"/>
      <c r="E135" s="2315"/>
      <c r="F135" s="1651"/>
      <c r="G135" s="1646"/>
      <c r="H135" s="1662"/>
      <c r="I135" s="1662"/>
      <c r="J135" s="1658"/>
      <c r="K135" s="1654"/>
      <c r="L135" s="1570"/>
      <c r="M135" s="1651"/>
      <c r="N135" s="1646"/>
      <c r="O135" s="1646"/>
      <c r="P135" s="1632"/>
      <c r="Q135" s="1632"/>
      <c r="R135" s="1632"/>
      <c r="S135" s="1632"/>
      <c r="T135" s="1632"/>
      <c r="U135" s="1632"/>
      <c r="V135" s="1632"/>
      <c r="W135" s="1632"/>
      <c r="X135" s="1632"/>
      <c r="Y135" s="1632"/>
      <c r="Z135" s="1632"/>
      <c r="AA135" s="1632"/>
      <c r="AB135" s="1632"/>
      <c r="AC135" s="1632"/>
      <c r="AD135" s="1632"/>
      <c r="AE135" s="1632"/>
      <c r="AF135" s="1632"/>
      <c r="AG135" s="1632"/>
      <c r="AH135" s="1632"/>
      <c r="AI135" s="1632"/>
      <c r="AJ135" s="1632"/>
      <c r="AK135" s="1632"/>
      <c r="AL135" s="1632"/>
      <c r="AM135" s="1632"/>
      <c r="AN135" s="1632"/>
      <c r="AO135" s="1632"/>
      <c r="AP135" s="1632"/>
      <c r="AQ135" s="1632"/>
      <c r="AR135" s="1632"/>
      <c r="AS135" s="1632"/>
      <c r="AT135" s="1632"/>
      <c r="AU135" s="1632"/>
      <c r="AV135" s="1632"/>
      <c r="AW135" s="1632"/>
      <c r="AX135" s="1632"/>
      <c r="AY135" s="1632"/>
      <c r="AZ135" s="1570"/>
      <c r="BA135" s="1570"/>
      <c r="BB135" s="1570"/>
      <c r="BC135" s="1570"/>
      <c r="BD135" s="1570"/>
      <c r="BE135" s="1570"/>
      <c r="BF135" s="1570"/>
      <c r="BG135" s="1570"/>
      <c r="BH135" s="1570"/>
      <c r="BI135" s="1570"/>
      <c r="BJ135" s="1570"/>
      <c r="BK135" s="1570"/>
      <c r="BL135" s="1570"/>
      <c r="BM135" s="1653"/>
      <c r="BN135" s="1660"/>
      <c r="BO135" s="1653"/>
      <c r="BP135" s="1653"/>
      <c r="BQ135" s="1653"/>
      <c r="BR135" s="1570"/>
      <c r="BS135" s="1570"/>
      <c r="BT135" s="1570"/>
      <c r="BU135" s="1570"/>
      <c r="BV135" s="1570"/>
      <c r="BW135" s="1570"/>
      <c r="BX135" s="1570"/>
      <c r="BY135" s="1570"/>
      <c r="BZ135" s="1570"/>
      <c r="CA135" s="1570"/>
      <c r="CB135" s="1570"/>
      <c r="CC135" s="1570"/>
      <c r="CD135" s="1570"/>
      <c r="CE135" s="1570"/>
      <c r="CF135" s="1570"/>
      <c r="CG135" s="1570"/>
      <c r="CH135" s="1653"/>
      <c r="CI135" s="1645"/>
      <c r="CL135" s="1570"/>
      <c r="CM135" s="1570"/>
      <c r="CN135" s="1570"/>
      <c r="CO135" s="1570"/>
      <c r="CP135" s="1570"/>
      <c r="CQ135" s="1570"/>
      <c r="CR135" s="1570"/>
      <c r="CS135" s="1570"/>
      <c r="CT135" s="1570"/>
      <c r="CV135" s="1570"/>
      <c r="CW135" s="1570"/>
      <c r="CX135" s="1570"/>
      <c r="CY135" s="1570"/>
      <c r="CZ135" s="1570"/>
      <c r="DA135" s="1570"/>
      <c r="DB135" s="1570"/>
      <c r="DC135" s="1570"/>
      <c r="DD135" s="1570"/>
      <c r="DE135" s="1570"/>
      <c r="DF135" s="1570"/>
      <c r="DG135" s="1570"/>
      <c r="DH135" s="1570"/>
      <c r="DI135" s="1570"/>
      <c r="DJ135" s="1570"/>
      <c r="DK135" s="1570"/>
      <c r="DL135" s="1570"/>
      <c r="DM135" s="1570"/>
      <c r="DN135" s="1570"/>
      <c r="DO135" s="1570"/>
      <c r="DP135" s="1570"/>
      <c r="DQ135" s="1570"/>
      <c r="DR135" s="1570"/>
      <c r="DS135" s="1570"/>
      <c r="DT135" s="1570"/>
      <c r="DU135" s="1570"/>
      <c r="DV135" s="1570"/>
      <c r="DW135" s="1570"/>
      <c r="DX135" s="1570"/>
      <c r="DY135" s="1570"/>
      <c r="DZ135" s="1570"/>
      <c r="EA135" s="1570"/>
      <c r="EB135" s="1570"/>
      <c r="EC135" s="1570"/>
      <c r="ED135" s="1570"/>
      <c r="EE135" s="1570"/>
      <c r="EF135" s="1570"/>
      <c r="EG135" s="1570"/>
      <c r="EH135" s="1570"/>
      <c r="EI135" s="1570"/>
      <c r="EJ135" s="1570"/>
      <c r="EK135" s="1570"/>
      <c r="EL135" s="1570"/>
      <c r="EM135" s="1570"/>
      <c r="EN135" s="1570"/>
      <c r="EO135" s="1570"/>
      <c r="EP135" s="1570"/>
      <c r="EQ135" s="1570"/>
      <c r="ER135" s="1570"/>
      <c r="ES135" s="1570"/>
      <c r="ET135" s="1570"/>
      <c r="EU135" s="1632"/>
      <c r="EV135" s="1632"/>
      <c r="EW135" s="1632"/>
      <c r="EX135" s="1632"/>
      <c r="EY135" s="1632"/>
      <c r="EZ135" s="1632"/>
      <c r="FA135" s="1632"/>
      <c r="FB135" s="1570"/>
      <c r="FC135" s="1571"/>
      <c r="FD135" s="1571"/>
      <c r="FE135" s="1571"/>
      <c r="FF135" s="1571"/>
      <c r="FG135" s="1571"/>
      <c r="FH135" s="1571"/>
      <c r="FI135" s="1571"/>
      <c r="FJ135" s="1571"/>
      <c r="FK135" s="1571"/>
      <c r="FL135" s="1571"/>
      <c r="FM135" s="1571"/>
      <c r="FN135" s="1573"/>
      <c r="FO135" s="1573"/>
      <c r="FP135" s="1573"/>
      <c r="FQ135" s="1573"/>
      <c r="FR135" s="1573"/>
      <c r="FS135" s="1573"/>
      <c r="FT135" s="1573"/>
      <c r="FU135" s="1573"/>
      <c r="FV135" s="1573"/>
      <c r="FW135" s="1573"/>
      <c r="FX135" s="1595"/>
      <c r="GA135" s="1647"/>
      <c r="GB135" s="1648"/>
    </row>
    <row r="136" spans="3:184">
      <c r="C136" s="1570"/>
      <c r="D136" s="1570"/>
      <c r="E136" s="2315"/>
      <c r="F136" s="1651"/>
      <c r="G136" s="1646"/>
      <c r="H136" s="1662"/>
      <c r="I136" s="1662"/>
      <c r="J136" s="1658"/>
      <c r="K136" s="1654"/>
      <c r="L136" s="1570"/>
      <c r="M136" s="1651"/>
      <c r="N136" s="1646"/>
      <c r="O136" s="1646"/>
      <c r="P136" s="1632"/>
      <c r="Q136" s="1632"/>
      <c r="R136" s="1632"/>
      <c r="S136" s="1632"/>
      <c r="T136" s="1632"/>
      <c r="U136" s="1632"/>
      <c r="V136" s="1632"/>
      <c r="W136" s="1632"/>
      <c r="X136" s="1632"/>
      <c r="Y136" s="1632"/>
      <c r="Z136" s="1632"/>
      <c r="AA136" s="1632"/>
      <c r="AB136" s="1632"/>
      <c r="AC136" s="1632"/>
      <c r="AD136" s="1632"/>
      <c r="AE136" s="1632"/>
      <c r="AF136" s="1632"/>
      <c r="AG136" s="1632"/>
      <c r="AH136" s="1632"/>
      <c r="AI136" s="1632"/>
      <c r="AJ136" s="1632"/>
      <c r="AK136" s="1632"/>
      <c r="AL136" s="1632"/>
      <c r="AM136" s="1632"/>
      <c r="AN136" s="1632"/>
      <c r="AO136" s="1632"/>
      <c r="AP136" s="1632"/>
      <c r="AQ136" s="1632"/>
      <c r="AR136" s="1632"/>
      <c r="AS136" s="1632"/>
      <c r="AT136" s="1632"/>
      <c r="AU136" s="1632"/>
      <c r="AV136" s="1632"/>
      <c r="AW136" s="1632"/>
      <c r="AX136" s="1632"/>
      <c r="AY136" s="1632"/>
      <c r="AZ136" s="1570"/>
      <c r="BA136" s="1570"/>
      <c r="BB136" s="1570"/>
      <c r="BC136" s="1570"/>
      <c r="BD136" s="1570"/>
      <c r="BE136" s="1570"/>
      <c r="BF136" s="1570"/>
      <c r="BG136" s="1570"/>
      <c r="BH136" s="1570"/>
      <c r="BI136" s="1570"/>
      <c r="BJ136" s="1570"/>
      <c r="BK136" s="1570"/>
      <c r="BL136" s="1570"/>
      <c r="BM136" s="1653"/>
      <c r="BN136" s="1660"/>
      <c r="BO136" s="1653"/>
      <c r="BP136" s="1653"/>
      <c r="BQ136" s="1653"/>
      <c r="BR136" s="1570"/>
      <c r="BS136" s="1570"/>
      <c r="BT136" s="1570"/>
      <c r="BU136" s="1570"/>
      <c r="BV136" s="1570"/>
      <c r="BW136" s="1570"/>
      <c r="BX136" s="1570"/>
      <c r="BY136" s="1570"/>
      <c r="BZ136" s="1570"/>
      <c r="CA136" s="1570"/>
      <c r="CB136" s="1570"/>
      <c r="CC136" s="1570"/>
      <c r="CD136" s="1570"/>
      <c r="CE136" s="1570"/>
      <c r="CF136" s="1570"/>
      <c r="CG136" s="1570"/>
      <c r="CH136" s="1653"/>
      <c r="CI136" s="1645"/>
      <c r="CK136" s="1570"/>
      <c r="CL136" s="1570"/>
      <c r="CM136" s="1570"/>
      <c r="CN136" s="1570"/>
      <c r="CO136" s="1570"/>
      <c r="CP136" s="1570"/>
      <c r="CQ136" s="1570"/>
      <c r="CR136" s="1570"/>
      <c r="CS136" s="1570"/>
      <c r="CT136" s="1570"/>
      <c r="CU136" s="1570"/>
      <c r="CV136" s="1570"/>
      <c r="CW136" s="1570"/>
      <c r="CX136" s="1570"/>
      <c r="CY136" s="1570"/>
      <c r="CZ136" s="1570"/>
      <c r="DA136" s="1570"/>
      <c r="DB136" s="1570"/>
      <c r="DC136" s="1570"/>
      <c r="DD136" s="1570"/>
      <c r="DE136" s="1570"/>
      <c r="DF136" s="1570"/>
      <c r="DG136" s="1570"/>
      <c r="DH136" s="1570"/>
      <c r="DI136" s="1570"/>
      <c r="DJ136" s="1570"/>
      <c r="DK136" s="1570"/>
      <c r="DL136" s="1570"/>
      <c r="DM136" s="1570"/>
      <c r="DN136" s="1570"/>
      <c r="DO136" s="1570"/>
      <c r="DP136" s="1570"/>
      <c r="DQ136" s="1570"/>
      <c r="DR136" s="1570"/>
      <c r="DS136" s="1570"/>
      <c r="DT136" s="1570"/>
      <c r="DU136" s="1570"/>
      <c r="DV136" s="1570"/>
      <c r="DW136" s="1570"/>
      <c r="DX136" s="1570"/>
      <c r="DY136" s="1570"/>
      <c r="DZ136" s="1570"/>
      <c r="EA136" s="1570"/>
      <c r="EB136" s="1570"/>
      <c r="EC136" s="1570"/>
      <c r="ED136" s="1570"/>
      <c r="EE136" s="1570"/>
      <c r="EF136" s="1570"/>
      <c r="EG136" s="1570"/>
      <c r="EH136" s="1570"/>
      <c r="EI136" s="1570"/>
      <c r="EJ136" s="1570"/>
      <c r="EK136" s="1570"/>
      <c r="EL136" s="1570"/>
      <c r="EM136" s="1570"/>
      <c r="EN136" s="1570"/>
      <c r="EO136" s="1570"/>
      <c r="EP136" s="1570"/>
      <c r="EQ136" s="1570"/>
      <c r="ER136" s="1570"/>
      <c r="ES136" s="1570"/>
      <c r="ET136" s="1570"/>
      <c r="EU136" s="1632"/>
      <c r="EV136" s="1632"/>
      <c r="EW136" s="1632"/>
      <c r="EX136" s="1632"/>
      <c r="EY136" s="1632"/>
      <c r="EZ136" s="1632"/>
      <c r="FA136" s="1632"/>
      <c r="FB136" s="1570"/>
      <c r="FC136" s="1571"/>
      <c r="FD136" s="1571"/>
      <c r="FE136" s="1571"/>
      <c r="FF136" s="1571"/>
      <c r="FG136" s="1571"/>
      <c r="FH136" s="1571"/>
      <c r="FI136" s="1571"/>
      <c r="FJ136" s="1571"/>
      <c r="FK136" s="1571"/>
      <c r="FL136" s="1571"/>
      <c r="FM136" s="1571"/>
      <c r="FN136" s="1573"/>
      <c r="FO136" s="1573"/>
      <c r="FP136" s="1573"/>
      <c r="FQ136" s="1573"/>
      <c r="FR136" s="1573"/>
      <c r="FS136" s="1573"/>
      <c r="FT136" s="1573"/>
      <c r="FU136" s="1573"/>
      <c r="FV136" s="1573"/>
      <c r="FW136" s="1573"/>
      <c r="FX136" s="1595"/>
      <c r="GA136" s="1647"/>
      <c r="GB136" s="1648"/>
    </row>
    <row r="137" spans="3:184">
      <c r="C137" s="1570"/>
      <c r="D137" s="1570"/>
      <c r="E137" s="2315"/>
      <c r="F137" s="1651"/>
      <c r="G137" s="1646"/>
      <c r="H137" s="1662"/>
      <c r="I137" s="1662"/>
      <c r="J137" s="1658"/>
      <c r="K137" s="1654"/>
      <c r="L137" s="1570"/>
      <c r="M137" s="1651"/>
      <c r="N137" s="1646"/>
      <c r="O137" s="1650"/>
      <c r="P137" s="1632"/>
      <c r="Q137" s="1632"/>
      <c r="R137" s="1632"/>
      <c r="S137" s="1632"/>
      <c r="T137" s="1632"/>
      <c r="U137" s="1632"/>
      <c r="V137" s="1632"/>
      <c r="W137" s="1632"/>
      <c r="X137" s="1632"/>
      <c r="Y137" s="1632"/>
      <c r="Z137" s="1632"/>
      <c r="AA137" s="1632"/>
      <c r="AB137" s="1632"/>
      <c r="AC137" s="1632"/>
      <c r="AD137" s="1632"/>
      <c r="AE137" s="1632"/>
      <c r="AF137" s="1632"/>
      <c r="AG137" s="1632"/>
      <c r="AH137" s="1632"/>
      <c r="AI137" s="1632"/>
      <c r="AJ137" s="1632"/>
      <c r="AK137" s="1632"/>
      <c r="AL137" s="1632"/>
      <c r="AM137" s="1632"/>
      <c r="AN137" s="1632"/>
      <c r="AO137" s="1632"/>
      <c r="AP137" s="1632"/>
      <c r="AQ137" s="1632"/>
      <c r="AR137" s="1632"/>
      <c r="AS137" s="1632"/>
      <c r="AT137" s="1632"/>
      <c r="AU137" s="1632"/>
      <c r="AV137" s="1632"/>
      <c r="AW137" s="1632"/>
      <c r="AX137" s="1632"/>
      <c r="AY137" s="1632"/>
      <c r="AZ137" s="1570"/>
      <c r="BA137" s="1570"/>
      <c r="BB137" s="1570"/>
      <c r="BC137" s="1570"/>
      <c r="BD137" s="1570"/>
      <c r="BE137" s="1570"/>
      <c r="BF137" s="1570"/>
      <c r="BG137" s="1570"/>
      <c r="BH137" s="1570"/>
      <c r="BI137" s="1570"/>
      <c r="BJ137" s="1570"/>
      <c r="BK137" s="1570"/>
      <c r="BL137" s="1570"/>
      <c r="BM137" s="1653"/>
      <c r="BN137" s="1660"/>
      <c r="BO137" s="1653"/>
      <c r="BP137" s="1653"/>
      <c r="BQ137" s="1653"/>
      <c r="BR137" s="1570"/>
      <c r="BS137" s="1570"/>
      <c r="BT137" s="1570"/>
      <c r="BU137" s="1570"/>
      <c r="BV137" s="1570"/>
      <c r="BW137" s="1570"/>
      <c r="BX137" s="1570"/>
      <c r="BY137" s="1570"/>
      <c r="BZ137" s="1570"/>
      <c r="CA137" s="1570"/>
      <c r="CB137" s="1570"/>
      <c r="CC137" s="1570"/>
      <c r="CD137" s="1570"/>
      <c r="CE137" s="1570"/>
      <c r="CF137" s="1570"/>
      <c r="CG137" s="1570"/>
      <c r="CH137" s="1653"/>
      <c r="CI137" s="1645"/>
      <c r="CK137" s="1570"/>
      <c r="CL137" s="1570"/>
      <c r="CM137" s="1570"/>
      <c r="CN137" s="1570"/>
      <c r="CO137" s="1570"/>
      <c r="CP137" s="1570"/>
      <c r="CQ137" s="1570"/>
      <c r="CR137" s="1570"/>
      <c r="CS137" s="1570"/>
      <c r="CT137" s="1570"/>
      <c r="CU137" s="1570"/>
      <c r="CV137" s="1570"/>
      <c r="CW137" s="1570"/>
      <c r="CX137" s="1570"/>
      <c r="CY137" s="1570"/>
      <c r="CZ137" s="1570"/>
      <c r="DA137" s="1570"/>
      <c r="DB137" s="1570"/>
      <c r="DC137" s="1570"/>
      <c r="DD137" s="1570"/>
      <c r="DE137" s="1570"/>
      <c r="DF137" s="1570"/>
      <c r="DG137" s="1570"/>
      <c r="DH137" s="1570"/>
      <c r="DI137" s="1570"/>
      <c r="DJ137" s="1570"/>
      <c r="DK137" s="1570"/>
      <c r="DL137" s="1570"/>
      <c r="DM137" s="1570"/>
      <c r="DN137" s="1570"/>
      <c r="DO137" s="1570"/>
      <c r="DP137" s="1570"/>
      <c r="DQ137" s="1570"/>
      <c r="DR137" s="1570"/>
      <c r="DS137" s="1570"/>
      <c r="DT137" s="1570"/>
      <c r="DU137" s="1570"/>
      <c r="DV137" s="1570"/>
      <c r="DW137" s="1570"/>
      <c r="DX137" s="1570"/>
      <c r="DY137" s="1570"/>
      <c r="DZ137" s="1570"/>
      <c r="EA137" s="1570"/>
      <c r="EB137" s="1570"/>
      <c r="EC137" s="1570"/>
      <c r="ED137" s="1570"/>
      <c r="EE137" s="1570"/>
      <c r="EF137" s="1570"/>
      <c r="EG137" s="1570"/>
      <c r="EH137" s="1570"/>
      <c r="EI137" s="1570"/>
      <c r="EJ137" s="1570"/>
      <c r="EK137" s="1570"/>
      <c r="EL137" s="1570"/>
      <c r="EM137" s="1570"/>
      <c r="EN137" s="1570"/>
      <c r="EO137" s="1570"/>
      <c r="EP137" s="1570"/>
      <c r="EQ137" s="1570"/>
      <c r="ER137" s="1570"/>
      <c r="ES137" s="1570"/>
      <c r="ET137" s="1570"/>
      <c r="EU137" s="1632"/>
      <c r="EV137" s="1632"/>
      <c r="EW137" s="1632"/>
      <c r="EX137" s="1632"/>
      <c r="EY137" s="1632"/>
      <c r="EZ137" s="1632"/>
      <c r="FA137" s="1632"/>
      <c r="FB137" s="1570"/>
      <c r="FC137" s="1571"/>
      <c r="FD137" s="1571"/>
      <c r="FE137" s="1571"/>
      <c r="FF137" s="1571"/>
      <c r="FG137" s="1571"/>
      <c r="FH137" s="1571"/>
      <c r="FI137" s="1571"/>
      <c r="FJ137" s="1571"/>
      <c r="FK137" s="1571"/>
      <c r="FL137" s="1571"/>
      <c r="FM137" s="1571"/>
      <c r="FN137" s="1573"/>
      <c r="FO137" s="1573"/>
      <c r="FP137" s="1573"/>
      <c r="FQ137" s="1573"/>
      <c r="FR137" s="1573"/>
      <c r="FS137" s="1573"/>
      <c r="FT137" s="1573"/>
      <c r="FU137" s="1573"/>
      <c r="FV137" s="1573"/>
      <c r="FW137" s="1573"/>
      <c r="FX137" s="1595"/>
      <c r="GA137" s="1647"/>
      <c r="GB137" s="1648"/>
    </row>
    <row r="138" spans="3:184">
      <c r="C138" s="1570"/>
      <c r="D138" s="1570"/>
      <c r="E138" s="2315"/>
      <c r="F138" s="1651"/>
      <c r="G138" s="1646"/>
      <c r="H138" s="1662"/>
      <c r="I138" s="1662"/>
      <c r="J138" s="1658"/>
      <c r="K138" s="1654"/>
      <c r="L138" s="1570"/>
      <c r="M138" s="1651"/>
      <c r="N138" s="1646"/>
      <c r="O138" s="1646"/>
      <c r="P138" s="1632"/>
      <c r="Q138" s="1632"/>
      <c r="R138" s="1632"/>
      <c r="S138" s="1632"/>
      <c r="T138" s="1632"/>
      <c r="U138" s="1632"/>
      <c r="V138" s="1632"/>
      <c r="W138" s="1632"/>
      <c r="X138" s="1632"/>
      <c r="Y138" s="1632"/>
      <c r="Z138" s="1632"/>
      <c r="AA138" s="1632"/>
      <c r="AB138" s="1632"/>
      <c r="AC138" s="1632"/>
      <c r="AD138" s="1632"/>
      <c r="AE138" s="1632"/>
      <c r="AF138" s="1632"/>
      <c r="AG138" s="1632"/>
      <c r="AH138" s="1632"/>
      <c r="AI138" s="1632"/>
      <c r="AJ138" s="1632"/>
      <c r="AK138" s="1632"/>
      <c r="AL138" s="1632"/>
      <c r="AM138" s="1632"/>
      <c r="AN138" s="1632"/>
      <c r="AO138" s="1632"/>
      <c r="AP138" s="1632"/>
      <c r="AQ138" s="1632"/>
      <c r="AR138" s="1632"/>
      <c r="AS138" s="1632"/>
      <c r="AT138" s="1632"/>
      <c r="AU138" s="1632"/>
      <c r="AV138" s="1632"/>
      <c r="AW138" s="1632"/>
      <c r="AX138" s="1632"/>
      <c r="AY138" s="1632"/>
      <c r="AZ138" s="1570"/>
      <c r="BA138" s="1570"/>
      <c r="BB138" s="1570"/>
      <c r="BC138" s="1570"/>
      <c r="BD138" s="1570"/>
      <c r="BE138" s="1570"/>
      <c r="BF138" s="1570"/>
      <c r="BG138" s="1570"/>
      <c r="BH138" s="1570"/>
      <c r="BI138" s="1570"/>
      <c r="BJ138" s="1570"/>
      <c r="BK138" s="1570"/>
      <c r="BL138" s="1570"/>
      <c r="BM138" s="1653"/>
      <c r="BN138" s="1660"/>
      <c r="BO138" s="1653"/>
      <c r="BP138" s="1653"/>
      <c r="BQ138" s="1653"/>
      <c r="BR138" s="1570"/>
      <c r="BS138" s="1570"/>
      <c r="BT138" s="1570"/>
      <c r="BU138" s="1570"/>
      <c r="BV138" s="1570"/>
      <c r="BW138" s="1570"/>
      <c r="BX138" s="1570"/>
      <c r="BY138" s="1570"/>
      <c r="BZ138" s="1570"/>
      <c r="CA138" s="1570"/>
      <c r="CB138" s="1570"/>
      <c r="CC138" s="1570"/>
      <c r="CD138" s="1570"/>
      <c r="CE138" s="1570"/>
      <c r="CF138" s="1570"/>
      <c r="CG138" s="1570"/>
      <c r="CH138" s="1653"/>
      <c r="CI138" s="1645"/>
      <c r="CK138" s="1570"/>
      <c r="CL138" s="1570"/>
      <c r="CM138" s="1570"/>
      <c r="CN138" s="1570"/>
      <c r="CO138" s="1570"/>
      <c r="CP138" s="1570"/>
      <c r="CQ138" s="1570"/>
      <c r="CR138" s="1570"/>
      <c r="CS138" s="1570"/>
      <c r="CT138" s="1570"/>
      <c r="CU138" s="1570"/>
      <c r="CV138" s="1570"/>
      <c r="CW138" s="1570"/>
      <c r="CX138" s="1570"/>
      <c r="CY138" s="1570"/>
      <c r="CZ138" s="1570"/>
      <c r="DA138" s="1570"/>
      <c r="DB138" s="1570"/>
      <c r="DC138" s="1570"/>
      <c r="DD138" s="1570"/>
      <c r="DE138" s="1570"/>
      <c r="DF138" s="1570"/>
      <c r="DG138" s="1570"/>
      <c r="DH138" s="1570"/>
      <c r="DI138" s="1570"/>
      <c r="DJ138" s="1570"/>
      <c r="DK138" s="1570"/>
      <c r="DL138" s="1570"/>
      <c r="DM138" s="1570"/>
      <c r="DN138" s="1570"/>
      <c r="DO138" s="1570"/>
      <c r="DP138" s="1570"/>
      <c r="DQ138" s="1570"/>
      <c r="DR138" s="1570"/>
      <c r="DS138" s="1570"/>
      <c r="DT138" s="1570"/>
      <c r="DU138" s="1570"/>
      <c r="DV138" s="1570"/>
      <c r="DW138" s="1570"/>
      <c r="DX138" s="1570"/>
      <c r="DY138" s="1570"/>
      <c r="DZ138" s="1570"/>
      <c r="EA138" s="1570"/>
      <c r="EB138" s="1570"/>
      <c r="EC138" s="1570"/>
      <c r="ED138" s="1570"/>
      <c r="EE138" s="1570"/>
      <c r="EF138" s="1570"/>
      <c r="EG138" s="1570"/>
      <c r="EH138" s="1570"/>
      <c r="EI138" s="1570"/>
      <c r="EJ138" s="1570"/>
      <c r="EK138" s="1570"/>
      <c r="EL138" s="1570"/>
      <c r="EM138" s="1570"/>
      <c r="EN138" s="1570"/>
      <c r="EO138" s="1570"/>
      <c r="EP138" s="1570"/>
      <c r="EQ138" s="1570"/>
      <c r="ER138" s="1570"/>
      <c r="ES138" s="1570"/>
      <c r="ET138" s="1570"/>
      <c r="EU138" s="1632"/>
      <c r="EV138" s="1632"/>
      <c r="EW138" s="1632"/>
      <c r="EX138" s="1632"/>
      <c r="EY138" s="1632"/>
      <c r="EZ138" s="1632"/>
      <c r="FA138" s="1632"/>
      <c r="FB138" s="1570"/>
      <c r="FC138" s="1571"/>
      <c r="FD138" s="1571"/>
      <c r="FE138" s="1571"/>
      <c r="FF138" s="1571"/>
      <c r="FG138" s="1571"/>
      <c r="FH138" s="1571"/>
      <c r="FI138" s="1571"/>
      <c r="FJ138" s="1571"/>
      <c r="FK138" s="1571"/>
      <c r="FL138" s="1571"/>
      <c r="FM138" s="1571"/>
      <c r="FN138" s="1573"/>
      <c r="FO138" s="1573"/>
      <c r="FP138" s="1573"/>
      <c r="FQ138" s="1573"/>
      <c r="FR138" s="1573"/>
      <c r="FS138" s="1573"/>
      <c r="FT138" s="1573"/>
      <c r="FU138" s="1573"/>
      <c r="FV138" s="1573"/>
      <c r="FW138" s="1573"/>
      <c r="FX138" s="1595"/>
      <c r="GA138" s="1647"/>
      <c r="GB138" s="1648"/>
    </row>
    <row r="139" spans="3:184">
      <c r="C139" s="1570"/>
      <c r="D139" s="1570"/>
      <c r="E139" s="2315"/>
      <c r="F139" s="1651"/>
      <c r="G139" s="1646"/>
      <c r="H139" s="1662"/>
      <c r="I139" s="1662"/>
      <c r="J139" s="1658"/>
      <c r="K139" s="1654"/>
      <c r="L139" s="1570"/>
      <c r="M139" s="1651"/>
      <c r="N139" s="1646"/>
      <c r="O139" s="1646"/>
      <c r="P139" s="1632"/>
      <c r="Q139" s="1632"/>
      <c r="R139" s="1632"/>
      <c r="S139" s="1632"/>
      <c r="T139" s="1632"/>
      <c r="U139" s="1632"/>
      <c r="V139" s="1632"/>
      <c r="W139" s="1632"/>
      <c r="X139" s="1632"/>
      <c r="Y139" s="1632"/>
      <c r="Z139" s="1632"/>
      <c r="AA139" s="1632"/>
      <c r="AB139" s="1632"/>
      <c r="AC139" s="1632"/>
      <c r="AD139" s="1632"/>
      <c r="AE139" s="1632"/>
      <c r="AF139" s="1632"/>
      <c r="AG139" s="1632"/>
      <c r="AH139" s="1632"/>
      <c r="AI139" s="1632"/>
      <c r="AJ139" s="1632"/>
      <c r="AK139" s="1632"/>
      <c r="AL139" s="1632"/>
      <c r="AM139" s="1632"/>
      <c r="AN139" s="1632"/>
      <c r="AO139" s="1632"/>
      <c r="AP139" s="1632"/>
      <c r="AQ139" s="1632"/>
      <c r="AR139" s="1632"/>
      <c r="AS139" s="1632"/>
      <c r="AT139" s="1632"/>
      <c r="AU139" s="1632"/>
      <c r="AV139" s="1632"/>
      <c r="AW139" s="1632"/>
      <c r="AX139" s="1632"/>
      <c r="AY139" s="1632"/>
      <c r="AZ139" s="1570"/>
      <c r="BA139" s="1570"/>
      <c r="BB139" s="1570"/>
      <c r="BC139" s="1570"/>
      <c r="BD139" s="1570"/>
      <c r="BE139" s="1570"/>
      <c r="BF139" s="1570"/>
      <c r="BG139" s="1570"/>
      <c r="BH139" s="1570"/>
      <c r="BI139" s="1570"/>
      <c r="BJ139" s="1570"/>
      <c r="BK139" s="1570"/>
      <c r="BL139" s="1570"/>
      <c r="BM139" s="1653"/>
      <c r="BN139" s="1660"/>
      <c r="BO139" s="1653"/>
      <c r="BP139" s="1653"/>
      <c r="BQ139" s="1653"/>
      <c r="BR139" s="1570"/>
      <c r="BS139" s="1570"/>
      <c r="BT139" s="1570"/>
      <c r="BU139" s="1570"/>
      <c r="BV139" s="1570"/>
      <c r="BW139" s="1570"/>
      <c r="BX139" s="1570"/>
      <c r="BY139" s="1570"/>
      <c r="BZ139" s="1570"/>
      <c r="CA139" s="1570"/>
      <c r="CB139" s="1570"/>
      <c r="CC139" s="1570"/>
      <c r="CD139" s="1570"/>
      <c r="CE139" s="1570"/>
      <c r="CF139" s="1570"/>
      <c r="CG139" s="1570"/>
      <c r="CH139" s="1570"/>
      <c r="CI139" s="1570"/>
      <c r="CJ139" s="1570"/>
      <c r="CK139" s="1570"/>
      <c r="CL139" s="1570"/>
      <c r="CM139" s="1570"/>
      <c r="CN139" s="1570"/>
      <c r="CO139" s="1570"/>
      <c r="CP139" s="1570"/>
      <c r="CQ139" s="1570"/>
      <c r="CR139" s="1570"/>
      <c r="CS139" s="1570"/>
      <c r="CT139" s="1570"/>
      <c r="CU139" s="1570"/>
      <c r="CV139" s="1570"/>
      <c r="CW139" s="1570"/>
      <c r="CX139" s="1570"/>
      <c r="CY139" s="1570"/>
      <c r="CZ139" s="1570"/>
      <c r="DA139" s="1570"/>
      <c r="DB139" s="1570"/>
      <c r="DC139" s="1570"/>
      <c r="DD139" s="1570"/>
      <c r="DE139" s="1570"/>
      <c r="DF139" s="1570"/>
      <c r="DG139" s="1570"/>
      <c r="DH139" s="1570"/>
      <c r="DI139" s="1570"/>
      <c r="DJ139" s="1570"/>
      <c r="DK139" s="1570"/>
      <c r="DL139" s="1570"/>
      <c r="DM139" s="1570"/>
      <c r="DN139" s="1570"/>
      <c r="DO139" s="1570"/>
      <c r="DP139" s="1570"/>
      <c r="DQ139" s="1570"/>
      <c r="DR139" s="1570"/>
      <c r="DS139" s="1570"/>
      <c r="DT139" s="1570"/>
      <c r="DU139" s="1570"/>
      <c r="DV139" s="1570"/>
      <c r="DW139" s="1570"/>
      <c r="DX139" s="1570"/>
      <c r="DY139" s="1570"/>
      <c r="DZ139" s="1570"/>
      <c r="EA139" s="1570"/>
      <c r="EB139" s="1570"/>
      <c r="EC139" s="1570"/>
      <c r="ED139" s="1570"/>
      <c r="EE139" s="1570"/>
      <c r="EF139" s="1570"/>
      <c r="EG139" s="1570"/>
      <c r="EH139" s="1570"/>
      <c r="EI139" s="1570"/>
      <c r="EJ139" s="1570"/>
      <c r="EK139" s="1570"/>
      <c r="EL139" s="1570"/>
      <c r="EM139" s="1570"/>
      <c r="EN139" s="1570"/>
      <c r="EO139" s="1570"/>
      <c r="EP139" s="1570"/>
      <c r="EQ139" s="1570"/>
      <c r="ER139" s="1570"/>
      <c r="ES139" s="1570"/>
      <c r="ET139" s="1570"/>
      <c r="EU139" s="1632"/>
      <c r="EV139" s="1632"/>
      <c r="EW139" s="1632"/>
      <c r="EX139" s="1632"/>
      <c r="EY139" s="1632"/>
      <c r="EZ139" s="1632"/>
      <c r="FA139" s="1632"/>
      <c r="FB139" s="1570"/>
      <c r="FC139" s="1571"/>
      <c r="FD139" s="1571"/>
      <c r="FE139" s="1571"/>
      <c r="FF139" s="1571"/>
      <c r="FG139" s="1571"/>
      <c r="FH139" s="1571"/>
      <c r="FI139" s="1571"/>
      <c r="FJ139" s="1571"/>
      <c r="FK139" s="1571"/>
      <c r="FL139" s="1571"/>
      <c r="FM139" s="1571"/>
      <c r="FN139" s="1573"/>
      <c r="FO139" s="1573"/>
      <c r="FP139" s="1573"/>
      <c r="FQ139" s="1573"/>
      <c r="FR139" s="1573"/>
      <c r="FS139" s="1573"/>
      <c r="FT139" s="1573"/>
      <c r="FU139" s="1573"/>
      <c r="FV139" s="1573"/>
      <c r="FW139" s="1573"/>
      <c r="FX139" s="1595"/>
      <c r="GA139" s="1647"/>
      <c r="GB139" s="1648"/>
    </row>
    <row r="140" spans="3:184">
      <c r="C140" s="1570"/>
      <c r="D140" s="1570"/>
      <c r="E140" s="2315"/>
      <c r="F140" s="1651"/>
      <c r="G140" s="1646"/>
      <c r="H140" s="1662"/>
      <c r="I140" s="1662"/>
      <c r="J140" s="1658"/>
      <c r="K140" s="1654"/>
      <c r="L140" s="1570"/>
      <c r="M140" s="1651"/>
      <c r="N140" s="1646"/>
      <c r="O140" s="1646"/>
      <c r="P140" s="1632"/>
      <c r="Q140" s="1632"/>
      <c r="R140" s="1632"/>
      <c r="S140" s="1632"/>
      <c r="T140" s="1632"/>
      <c r="U140" s="1632"/>
      <c r="V140" s="1632"/>
      <c r="W140" s="1632"/>
      <c r="X140" s="1632"/>
      <c r="Y140" s="1632"/>
      <c r="Z140" s="1632"/>
      <c r="AA140" s="1632"/>
      <c r="AB140" s="1632"/>
      <c r="AC140" s="1632"/>
      <c r="AD140" s="1632"/>
      <c r="AE140" s="1632"/>
      <c r="AF140" s="1632"/>
      <c r="AG140" s="1632"/>
      <c r="AH140" s="1632"/>
      <c r="AI140" s="1632"/>
      <c r="AJ140" s="1632"/>
      <c r="AK140" s="1632"/>
      <c r="AL140" s="1632"/>
      <c r="AM140" s="1632"/>
      <c r="AN140" s="1632"/>
      <c r="AO140" s="1632"/>
      <c r="AP140" s="1632"/>
      <c r="AQ140" s="1632"/>
      <c r="AR140" s="1632"/>
      <c r="AS140" s="1632"/>
      <c r="AT140" s="1632"/>
      <c r="AU140" s="1632"/>
      <c r="AV140" s="1632"/>
      <c r="AW140" s="1632"/>
      <c r="AX140" s="1632"/>
      <c r="AY140" s="1632"/>
      <c r="AZ140" s="1570"/>
      <c r="BA140" s="1570"/>
      <c r="BB140" s="1570"/>
      <c r="BC140" s="1570"/>
      <c r="BD140" s="1570"/>
      <c r="BE140" s="1570"/>
      <c r="BF140" s="1570"/>
      <c r="BG140" s="1570"/>
      <c r="BH140" s="1570"/>
      <c r="BI140" s="1570"/>
      <c r="BJ140" s="1570"/>
      <c r="BK140" s="1570"/>
      <c r="BL140" s="1570"/>
      <c r="BM140" s="1653"/>
      <c r="BN140" s="1660"/>
      <c r="BO140" s="1653"/>
      <c r="BP140" s="1653"/>
      <c r="BQ140" s="1653"/>
      <c r="BR140" s="1570"/>
      <c r="BS140" s="1570"/>
      <c r="BT140" s="1570"/>
      <c r="BU140" s="1570"/>
      <c r="BV140" s="1570"/>
      <c r="BW140" s="1570"/>
      <c r="BX140" s="1570"/>
      <c r="BY140" s="1570"/>
      <c r="BZ140" s="1570"/>
      <c r="CA140" s="1570"/>
      <c r="CB140" s="1570"/>
      <c r="CC140" s="1570"/>
      <c r="CD140" s="1570"/>
      <c r="CE140" s="1570"/>
      <c r="CF140" s="1570"/>
      <c r="CG140" s="1570"/>
      <c r="CH140" s="1570"/>
      <c r="CI140" s="1570"/>
      <c r="CJ140" s="1570"/>
      <c r="CK140" s="1570"/>
      <c r="CL140" s="1570"/>
      <c r="CM140" s="1570"/>
      <c r="CN140" s="1570"/>
      <c r="CO140" s="1570"/>
      <c r="CP140" s="1570"/>
      <c r="CQ140" s="1570"/>
      <c r="CR140" s="1570"/>
      <c r="CS140" s="1570"/>
      <c r="CT140" s="1570"/>
      <c r="CU140" s="1570"/>
      <c r="CV140" s="1570"/>
      <c r="CW140" s="1570"/>
      <c r="CX140" s="1570"/>
      <c r="CY140" s="1570"/>
      <c r="CZ140" s="1570"/>
      <c r="DA140" s="1570"/>
      <c r="DB140" s="1570"/>
      <c r="DC140" s="1570"/>
      <c r="DD140" s="1570"/>
      <c r="DE140" s="1570"/>
      <c r="DF140" s="1570"/>
      <c r="DG140" s="1570"/>
      <c r="DH140" s="1570"/>
      <c r="DI140" s="1570"/>
      <c r="DJ140" s="1570"/>
      <c r="DK140" s="1570"/>
      <c r="DL140" s="1570"/>
      <c r="DM140" s="1570"/>
      <c r="DN140" s="1570"/>
      <c r="DO140" s="1570"/>
      <c r="DP140" s="1570"/>
      <c r="DQ140" s="1570"/>
      <c r="DR140" s="1570"/>
      <c r="DS140" s="1570"/>
      <c r="DT140" s="1570"/>
      <c r="DU140" s="1570"/>
      <c r="DV140" s="1570"/>
      <c r="DW140" s="1570"/>
      <c r="DX140" s="1570"/>
      <c r="DY140" s="1570"/>
      <c r="DZ140" s="1570"/>
      <c r="EA140" s="1570"/>
      <c r="EB140" s="1570"/>
      <c r="EC140" s="1570"/>
      <c r="ED140" s="1570"/>
      <c r="EE140" s="1570"/>
      <c r="EF140" s="1570"/>
      <c r="EG140" s="1570"/>
      <c r="EH140" s="1570"/>
      <c r="EI140" s="1570"/>
      <c r="EJ140" s="1570"/>
      <c r="EK140" s="1570"/>
      <c r="EL140" s="1570"/>
      <c r="EM140" s="1570"/>
      <c r="EN140" s="1570"/>
      <c r="EO140" s="1570"/>
      <c r="EP140" s="1570"/>
      <c r="EQ140" s="1570"/>
      <c r="ER140" s="1570"/>
      <c r="ES140" s="1570"/>
      <c r="ET140" s="1570"/>
      <c r="EU140" s="1632"/>
      <c r="EV140" s="1632"/>
      <c r="EW140" s="1632"/>
      <c r="EX140" s="1632"/>
      <c r="EY140" s="1632"/>
      <c r="EZ140" s="1632"/>
      <c r="FA140" s="1632"/>
      <c r="FB140" s="1570"/>
      <c r="FC140" s="1571"/>
      <c r="FD140" s="1571"/>
      <c r="FE140" s="1571"/>
      <c r="FF140" s="1571"/>
      <c r="FG140" s="1571"/>
      <c r="FH140" s="1571"/>
      <c r="FI140" s="1571"/>
      <c r="FJ140" s="1571"/>
      <c r="FK140" s="1571"/>
      <c r="FL140" s="1571"/>
      <c r="FM140" s="1571"/>
      <c r="FN140" s="1573"/>
      <c r="FO140" s="1573"/>
      <c r="FP140" s="1573"/>
      <c r="FQ140" s="1573"/>
      <c r="FR140" s="1573"/>
      <c r="FS140" s="1573"/>
      <c r="FT140" s="1573"/>
      <c r="FU140" s="1573"/>
      <c r="FV140" s="1573"/>
      <c r="FW140" s="1573"/>
      <c r="FX140" s="1595"/>
      <c r="GA140" s="1647"/>
      <c r="GB140" s="1648"/>
    </row>
    <row r="141" spans="3:184">
      <c r="C141" s="1570"/>
      <c r="D141" s="1570"/>
      <c r="E141" s="2315"/>
      <c r="F141" s="1651"/>
      <c r="G141" s="1646"/>
      <c r="H141" s="1662"/>
      <c r="I141" s="1662"/>
      <c r="J141" s="1658"/>
      <c r="K141" s="1654"/>
      <c r="L141" s="1570"/>
      <c r="M141" s="1651"/>
      <c r="N141" s="1646"/>
      <c r="O141" s="1646"/>
      <c r="P141" s="1632"/>
      <c r="Q141" s="1632"/>
      <c r="R141" s="1632"/>
      <c r="S141" s="1632"/>
      <c r="T141" s="1632"/>
      <c r="U141" s="1632"/>
      <c r="V141" s="1632"/>
      <c r="W141" s="1632"/>
      <c r="X141" s="1632"/>
      <c r="Y141" s="1632"/>
      <c r="Z141" s="1632"/>
      <c r="AA141" s="1632"/>
      <c r="AB141" s="1632"/>
      <c r="AC141" s="1632"/>
      <c r="AD141" s="1632"/>
      <c r="AE141" s="1632"/>
      <c r="AF141" s="1632"/>
      <c r="AG141" s="1632"/>
      <c r="AH141" s="1632"/>
      <c r="AI141" s="1632"/>
      <c r="AJ141" s="1632"/>
      <c r="AK141" s="1632"/>
      <c r="AL141" s="1632"/>
      <c r="AM141" s="1632"/>
      <c r="AN141" s="1632"/>
      <c r="AO141" s="1632"/>
      <c r="AP141" s="1632"/>
      <c r="AQ141" s="1632"/>
      <c r="AR141" s="1632"/>
      <c r="AS141" s="1632"/>
      <c r="AT141" s="1632"/>
      <c r="AU141" s="1632"/>
      <c r="AV141" s="1632"/>
      <c r="AW141" s="1632"/>
      <c r="AX141" s="1632"/>
      <c r="AY141" s="1632"/>
      <c r="AZ141" s="1570"/>
      <c r="BA141" s="1570"/>
      <c r="BB141" s="1570"/>
      <c r="BC141" s="1570"/>
      <c r="BD141" s="1570"/>
      <c r="BE141" s="1570"/>
      <c r="BF141" s="1570"/>
      <c r="BG141" s="1570"/>
      <c r="BH141" s="1570"/>
      <c r="BI141" s="1570"/>
      <c r="BJ141" s="1570"/>
      <c r="BK141" s="1570"/>
      <c r="BL141" s="1570"/>
      <c r="BM141" s="1653"/>
      <c r="BN141" s="1660"/>
      <c r="BO141" s="1653"/>
      <c r="BP141" s="1653"/>
      <c r="BQ141" s="1653"/>
      <c r="BR141" s="1570"/>
      <c r="BS141" s="1570"/>
      <c r="BT141" s="1570"/>
      <c r="BU141" s="1570"/>
      <c r="BV141" s="1570"/>
      <c r="BW141" s="1570"/>
      <c r="BX141" s="1570"/>
      <c r="BY141" s="1570"/>
      <c r="BZ141" s="1570"/>
      <c r="CA141" s="1570"/>
      <c r="CB141" s="1570"/>
      <c r="CC141" s="1570"/>
      <c r="CD141" s="1570"/>
      <c r="CE141" s="1570"/>
      <c r="CF141" s="1570"/>
      <c r="CG141" s="1570"/>
      <c r="CH141" s="1570"/>
      <c r="CI141" s="1570"/>
      <c r="CJ141" s="1570"/>
      <c r="CK141" s="1570"/>
      <c r="CL141" s="1570"/>
      <c r="CM141" s="1570"/>
      <c r="CN141" s="1570"/>
      <c r="CO141" s="1570"/>
      <c r="CP141" s="1570"/>
      <c r="CQ141" s="1570"/>
      <c r="CR141" s="1570"/>
      <c r="CS141" s="1570"/>
      <c r="CT141" s="1570"/>
      <c r="CU141" s="1570"/>
      <c r="CV141" s="1570"/>
      <c r="CW141" s="1570"/>
      <c r="CX141" s="1570"/>
      <c r="CY141" s="1570"/>
      <c r="CZ141" s="1570"/>
      <c r="DA141" s="1570"/>
      <c r="DB141" s="1570"/>
      <c r="DC141" s="1570"/>
      <c r="DD141" s="1570"/>
      <c r="DE141" s="1570"/>
      <c r="DF141" s="1570"/>
      <c r="DG141" s="1570"/>
      <c r="DH141" s="1570"/>
      <c r="DI141" s="1570"/>
      <c r="DJ141" s="1570"/>
      <c r="DK141" s="1570"/>
      <c r="DL141" s="1570"/>
      <c r="DM141" s="1570"/>
      <c r="DN141" s="1570"/>
      <c r="DO141" s="1570"/>
      <c r="DP141" s="1570"/>
      <c r="DQ141" s="1570"/>
      <c r="DR141" s="1570"/>
      <c r="DS141" s="1570"/>
      <c r="DT141" s="1570"/>
      <c r="DU141" s="1570"/>
      <c r="DV141" s="1570"/>
      <c r="DW141" s="1570"/>
      <c r="DX141" s="1570"/>
      <c r="DY141" s="1570"/>
      <c r="DZ141" s="1570"/>
      <c r="EA141" s="1570"/>
      <c r="EB141" s="1570"/>
      <c r="EC141" s="1570"/>
      <c r="ED141" s="1570"/>
      <c r="EE141" s="1570"/>
      <c r="EF141" s="1570"/>
      <c r="EG141" s="1570"/>
      <c r="EH141" s="1570"/>
      <c r="EI141" s="1570"/>
      <c r="EJ141" s="1570"/>
      <c r="EK141" s="1570"/>
      <c r="EL141" s="1570"/>
      <c r="EM141" s="1570"/>
      <c r="EN141" s="1570"/>
      <c r="EO141" s="1570"/>
      <c r="EP141" s="1570"/>
      <c r="EQ141" s="1570"/>
      <c r="ER141" s="1570"/>
      <c r="ES141" s="1570"/>
      <c r="ET141" s="1570"/>
      <c r="EU141" s="1632"/>
      <c r="EV141" s="1632"/>
      <c r="EW141" s="1632"/>
      <c r="EX141" s="1632"/>
      <c r="EY141" s="1632"/>
      <c r="EZ141" s="1632"/>
      <c r="FA141" s="1632"/>
      <c r="FB141" s="1570"/>
      <c r="FC141" s="1571"/>
      <c r="FD141" s="1571"/>
      <c r="FE141" s="1571"/>
      <c r="FF141" s="1571"/>
      <c r="FG141" s="1571"/>
      <c r="FH141" s="1571"/>
      <c r="FI141" s="1571"/>
      <c r="FJ141" s="1571"/>
      <c r="FK141" s="1571"/>
      <c r="FL141" s="1571"/>
      <c r="FM141" s="1571"/>
      <c r="FN141" s="1573"/>
      <c r="FO141" s="1573"/>
      <c r="FP141" s="1573"/>
      <c r="FQ141" s="1573"/>
      <c r="FR141" s="1573"/>
      <c r="FS141" s="1573"/>
      <c r="FT141" s="1573"/>
      <c r="FU141" s="1573"/>
      <c r="FV141" s="1573"/>
      <c r="FW141" s="1573"/>
      <c r="FX141" s="1595"/>
      <c r="GA141" s="1647"/>
      <c r="GB141" s="1648"/>
    </row>
    <row r="142" spans="3:184">
      <c r="C142" s="1570"/>
      <c r="D142" s="1570"/>
      <c r="E142" s="2315"/>
      <c r="F142" s="1651"/>
      <c r="G142" s="1646"/>
      <c r="H142" s="1662"/>
      <c r="I142" s="1662"/>
      <c r="J142" s="1658"/>
      <c r="K142" s="1654"/>
      <c r="L142" s="1570"/>
      <c r="M142" s="1651"/>
      <c r="N142" s="1646"/>
      <c r="O142" s="1646"/>
      <c r="P142" s="1632"/>
      <c r="Q142" s="1632"/>
      <c r="R142" s="1632"/>
      <c r="S142" s="1632"/>
      <c r="T142" s="1632"/>
      <c r="U142" s="1632"/>
      <c r="V142" s="1632"/>
      <c r="W142" s="1632"/>
      <c r="X142" s="1632"/>
      <c r="Y142" s="1632"/>
      <c r="Z142" s="1632"/>
      <c r="AA142" s="1632"/>
      <c r="AB142" s="1632"/>
      <c r="AC142" s="1632"/>
      <c r="AD142" s="1632"/>
      <c r="AE142" s="1632"/>
      <c r="AF142" s="1632"/>
      <c r="AG142" s="1632"/>
      <c r="AH142" s="1632"/>
      <c r="AI142" s="1632"/>
      <c r="AJ142" s="1632"/>
      <c r="AK142" s="1632"/>
      <c r="AL142" s="1632"/>
      <c r="AM142" s="1632"/>
      <c r="AN142" s="1632"/>
      <c r="AO142" s="1632"/>
      <c r="AP142" s="1632"/>
      <c r="AQ142" s="1632"/>
      <c r="AR142" s="1632"/>
      <c r="AS142" s="1632"/>
      <c r="AT142" s="1632"/>
      <c r="AU142" s="1632"/>
      <c r="AV142" s="1632"/>
      <c r="AW142" s="1632"/>
      <c r="AX142" s="1632"/>
      <c r="AY142" s="1632"/>
      <c r="AZ142" s="1570"/>
      <c r="BA142" s="1570"/>
      <c r="BB142" s="1570"/>
      <c r="BC142" s="1570"/>
      <c r="BD142" s="1570"/>
      <c r="BE142" s="1570"/>
      <c r="BF142" s="1570"/>
      <c r="BG142" s="1570"/>
      <c r="BH142" s="1570"/>
      <c r="BI142" s="1570"/>
      <c r="BJ142" s="1570"/>
      <c r="BK142" s="1570"/>
      <c r="BL142" s="1570"/>
      <c r="BM142" s="1653"/>
      <c r="BN142" s="1660"/>
      <c r="BO142" s="1653"/>
      <c r="BP142" s="1653"/>
      <c r="BQ142" s="1653"/>
      <c r="BR142" s="1570"/>
      <c r="BS142" s="1570"/>
      <c r="BT142" s="1570"/>
      <c r="BU142" s="1570"/>
      <c r="BV142" s="1570"/>
      <c r="BW142" s="1570"/>
      <c r="BX142" s="1570"/>
      <c r="BY142" s="1570"/>
      <c r="BZ142" s="1570"/>
      <c r="CA142" s="1570"/>
      <c r="CB142" s="1570"/>
      <c r="CC142" s="1570"/>
      <c r="CD142" s="1570"/>
      <c r="CE142" s="1570"/>
      <c r="CF142" s="1570"/>
      <c r="CG142" s="1570"/>
      <c r="CH142" s="1570"/>
      <c r="CI142" s="1570"/>
      <c r="CJ142" s="1570"/>
      <c r="CK142" s="1570"/>
      <c r="CL142" s="1570"/>
      <c r="CM142" s="1570"/>
      <c r="CN142" s="1570"/>
      <c r="CO142" s="1570"/>
      <c r="CP142" s="1570"/>
      <c r="CQ142" s="1570"/>
      <c r="CR142" s="1570"/>
      <c r="CS142" s="1570"/>
      <c r="CT142" s="1570"/>
      <c r="CU142" s="1570"/>
      <c r="CV142" s="1570"/>
      <c r="CW142" s="1570"/>
      <c r="CX142" s="1570"/>
      <c r="CY142" s="1570"/>
      <c r="CZ142" s="1570"/>
      <c r="DA142" s="1570"/>
      <c r="DB142" s="1570"/>
      <c r="DC142" s="1570"/>
      <c r="DD142" s="1570"/>
      <c r="DE142" s="1570"/>
      <c r="DF142" s="1570"/>
      <c r="DG142" s="1570"/>
      <c r="DH142" s="1570"/>
      <c r="DI142" s="1570"/>
      <c r="DJ142" s="1570"/>
      <c r="DK142" s="1570"/>
      <c r="DL142" s="1570"/>
      <c r="DM142" s="1570"/>
      <c r="DN142" s="1570"/>
      <c r="DO142" s="1570"/>
      <c r="DP142" s="1570"/>
      <c r="DQ142" s="1570"/>
      <c r="DR142" s="1570"/>
      <c r="DS142" s="1570"/>
      <c r="DT142" s="1570"/>
      <c r="DU142" s="1570"/>
      <c r="DV142" s="1570"/>
      <c r="DW142" s="1570"/>
      <c r="DX142" s="1570"/>
      <c r="DY142" s="1570"/>
      <c r="DZ142" s="1570"/>
      <c r="EA142" s="1570"/>
      <c r="EB142" s="1570"/>
      <c r="EC142" s="1570"/>
      <c r="ED142" s="1570"/>
      <c r="EE142" s="1570"/>
      <c r="EF142" s="1570"/>
      <c r="EG142" s="1570"/>
      <c r="EH142" s="1570"/>
      <c r="EI142" s="1570"/>
      <c r="EJ142" s="1570"/>
      <c r="EK142" s="1570"/>
      <c r="EL142" s="1570"/>
      <c r="EM142" s="1570"/>
      <c r="EN142" s="1570"/>
      <c r="EO142" s="1570"/>
      <c r="EP142" s="1570"/>
      <c r="EQ142" s="1570"/>
      <c r="ER142" s="1570"/>
      <c r="ES142" s="1570"/>
      <c r="ET142" s="1570"/>
      <c r="EU142" s="1632"/>
      <c r="EV142" s="1632"/>
      <c r="EW142" s="1632"/>
      <c r="EX142" s="1632"/>
      <c r="EY142" s="1632"/>
      <c r="EZ142" s="1632"/>
      <c r="FA142" s="1632"/>
      <c r="FB142" s="1570"/>
      <c r="FC142" s="1571"/>
      <c r="FD142" s="1571"/>
      <c r="FE142" s="1571"/>
      <c r="FF142" s="1571"/>
      <c r="FG142" s="1571"/>
      <c r="FH142" s="1571"/>
      <c r="FI142" s="1571"/>
      <c r="FJ142" s="1571"/>
      <c r="FK142" s="1571"/>
      <c r="FL142" s="1571"/>
      <c r="FM142" s="1571"/>
      <c r="FN142" s="1573"/>
      <c r="FO142" s="1573"/>
      <c r="FP142" s="1573"/>
      <c r="FQ142" s="1573"/>
      <c r="FR142" s="1573"/>
      <c r="FS142" s="1573"/>
      <c r="FT142" s="1573"/>
      <c r="FU142" s="1573"/>
      <c r="FV142" s="1573"/>
      <c r="FW142" s="1573"/>
      <c r="FX142" s="1595"/>
      <c r="GA142" s="1647"/>
      <c r="GB142" s="1648"/>
    </row>
    <row r="143" spans="3:184">
      <c r="C143" s="1570"/>
      <c r="D143" s="1570"/>
      <c r="E143" s="2315"/>
      <c r="F143" s="1651"/>
      <c r="G143" s="1646"/>
      <c r="H143" s="1662"/>
      <c r="I143" s="1662"/>
      <c r="J143" s="1658"/>
      <c r="K143" s="1654"/>
      <c r="L143" s="1570"/>
      <c r="M143" s="1651"/>
      <c r="N143" s="1646"/>
      <c r="O143" s="1646"/>
      <c r="P143" s="1632"/>
      <c r="Q143" s="1632"/>
      <c r="R143" s="1632"/>
      <c r="S143" s="1632"/>
      <c r="T143" s="1632"/>
      <c r="U143" s="1632"/>
      <c r="V143" s="1632"/>
      <c r="W143" s="1632"/>
      <c r="X143" s="1632"/>
      <c r="Y143" s="1632"/>
      <c r="Z143" s="1632"/>
      <c r="AA143" s="1632"/>
      <c r="AB143" s="1632"/>
      <c r="AC143" s="1632"/>
      <c r="AD143" s="1632"/>
      <c r="AE143" s="1632"/>
      <c r="AF143" s="1632"/>
      <c r="AG143" s="1632"/>
      <c r="AH143" s="1632"/>
      <c r="AI143" s="1632"/>
      <c r="AJ143" s="1632"/>
      <c r="AK143" s="1632"/>
      <c r="AL143" s="1632"/>
      <c r="AM143" s="1632"/>
      <c r="AN143" s="1632"/>
      <c r="AO143" s="1632"/>
      <c r="AP143" s="1632"/>
      <c r="AQ143" s="1632"/>
      <c r="AR143" s="1632"/>
      <c r="AS143" s="1632"/>
      <c r="AT143" s="1632"/>
      <c r="AU143" s="1632"/>
      <c r="AV143" s="1632"/>
      <c r="AW143" s="1632"/>
      <c r="AX143" s="1632"/>
      <c r="AY143" s="1632"/>
      <c r="AZ143" s="1570"/>
      <c r="BA143" s="1570"/>
      <c r="BB143" s="1570"/>
      <c r="BC143" s="1570"/>
      <c r="BD143" s="1570"/>
      <c r="BE143" s="1570"/>
      <c r="BF143" s="1570"/>
      <c r="BG143" s="1570"/>
      <c r="BH143" s="1570"/>
      <c r="BI143" s="1570"/>
      <c r="BJ143" s="1570"/>
      <c r="BK143" s="1570"/>
      <c r="BL143" s="1570"/>
      <c r="BM143" s="1653"/>
      <c r="BN143" s="1660"/>
      <c r="BO143" s="1653"/>
      <c r="BP143" s="1653"/>
      <c r="BQ143" s="1653"/>
      <c r="BR143" s="1570"/>
      <c r="BS143" s="1570"/>
      <c r="BT143" s="1570"/>
      <c r="BU143" s="1570"/>
      <c r="BV143" s="1570"/>
      <c r="BW143" s="1570"/>
      <c r="BX143" s="1570"/>
      <c r="BY143" s="1570"/>
      <c r="BZ143" s="1570"/>
      <c r="CA143" s="1570"/>
      <c r="CB143" s="1570"/>
      <c r="CC143" s="1570"/>
      <c r="CD143" s="1570"/>
      <c r="CE143" s="1570"/>
      <c r="CF143" s="1570"/>
      <c r="CG143" s="1570"/>
      <c r="CH143" s="1570"/>
      <c r="CI143" s="1570"/>
      <c r="CJ143" s="1570"/>
      <c r="CK143" s="1570"/>
      <c r="CL143" s="1570"/>
      <c r="CM143" s="1570"/>
      <c r="CN143" s="1570"/>
      <c r="CO143" s="1570"/>
      <c r="CP143" s="1570"/>
      <c r="CQ143" s="1570"/>
      <c r="CR143" s="1570"/>
      <c r="CS143" s="1570"/>
      <c r="CT143" s="1570"/>
      <c r="CU143" s="1570"/>
      <c r="CV143" s="1570"/>
      <c r="CW143" s="1570"/>
      <c r="CX143" s="1570"/>
      <c r="CY143" s="1570"/>
      <c r="CZ143" s="1570"/>
      <c r="DA143" s="1570"/>
      <c r="DB143" s="1570"/>
      <c r="DC143" s="1570"/>
      <c r="DD143" s="1570"/>
      <c r="DE143" s="1570"/>
      <c r="DF143" s="1570"/>
      <c r="DG143" s="1570"/>
      <c r="DH143" s="1570"/>
      <c r="DI143" s="1570"/>
      <c r="DJ143" s="1570"/>
      <c r="DK143" s="1570"/>
      <c r="DL143" s="1570"/>
      <c r="DM143" s="1570"/>
      <c r="DN143" s="1570"/>
      <c r="DO143" s="1570"/>
      <c r="DP143" s="1570"/>
      <c r="DQ143" s="1570"/>
      <c r="DR143" s="1570"/>
      <c r="DS143" s="1570"/>
      <c r="DT143" s="1570"/>
      <c r="DU143" s="1570"/>
      <c r="DV143" s="1570"/>
      <c r="DW143" s="1570"/>
      <c r="DX143" s="1570"/>
      <c r="DY143" s="1570"/>
      <c r="DZ143" s="1570"/>
      <c r="EA143" s="1570"/>
      <c r="EB143" s="1570"/>
      <c r="EC143" s="1570"/>
      <c r="ED143" s="1570"/>
      <c r="EE143" s="1570"/>
      <c r="EF143" s="1570"/>
      <c r="EG143" s="1570"/>
      <c r="EH143" s="1570"/>
      <c r="EI143" s="1570"/>
      <c r="EJ143" s="1570"/>
      <c r="EK143" s="1570"/>
      <c r="EL143" s="1570"/>
      <c r="EM143" s="1570"/>
      <c r="EN143" s="1570"/>
      <c r="EO143" s="1570"/>
      <c r="EP143" s="1570"/>
      <c r="EQ143" s="1570"/>
      <c r="ER143" s="1570"/>
      <c r="ES143" s="1570"/>
      <c r="ET143" s="1570"/>
      <c r="EU143" s="1632"/>
      <c r="EV143" s="1632"/>
      <c r="EW143" s="1632"/>
      <c r="EX143" s="1632"/>
      <c r="EY143" s="1632"/>
      <c r="EZ143" s="1632"/>
      <c r="FA143" s="1632"/>
      <c r="FB143" s="1570"/>
      <c r="FC143" s="1571"/>
      <c r="FD143" s="1571"/>
      <c r="FE143" s="1571"/>
      <c r="FF143" s="1571"/>
      <c r="FG143" s="1571"/>
      <c r="FH143" s="1571"/>
      <c r="FI143" s="1571"/>
      <c r="FJ143" s="1571"/>
      <c r="FK143" s="1571"/>
      <c r="FL143" s="1571"/>
      <c r="FM143" s="1571"/>
      <c r="FN143" s="1573"/>
      <c r="FO143" s="1573"/>
      <c r="FP143" s="1573"/>
      <c r="FQ143" s="1573"/>
      <c r="FR143" s="1573"/>
      <c r="FS143" s="1573"/>
      <c r="FT143" s="1573"/>
      <c r="FU143" s="1573"/>
      <c r="FV143" s="1573"/>
      <c r="FW143" s="1573"/>
      <c r="FX143" s="1595"/>
      <c r="GA143" s="1647"/>
      <c r="GB143" s="1648"/>
    </row>
    <row r="144" spans="3:184">
      <c r="C144" s="1570"/>
      <c r="D144" s="1570"/>
      <c r="E144" s="2315"/>
      <c r="F144" s="1651"/>
      <c r="G144" s="1646"/>
      <c r="H144" s="1662"/>
      <c r="I144" s="1662"/>
      <c r="J144" s="1658"/>
      <c r="K144" s="1654"/>
      <c r="L144" s="1570"/>
      <c r="M144" s="1651"/>
      <c r="N144" s="1646"/>
      <c r="O144" s="1646"/>
      <c r="P144" s="1632"/>
      <c r="Q144" s="1632"/>
      <c r="R144" s="1632"/>
      <c r="S144" s="1632"/>
      <c r="T144" s="1632"/>
      <c r="U144" s="1632"/>
      <c r="V144" s="1632"/>
      <c r="W144" s="1632"/>
      <c r="X144" s="1632"/>
      <c r="Y144" s="1632"/>
      <c r="Z144" s="1632"/>
      <c r="AA144" s="1632"/>
      <c r="AB144" s="1632"/>
      <c r="AC144" s="1632"/>
      <c r="AD144" s="1632"/>
      <c r="AE144" s="1632"/>
      <c r="AF144" s="1632"/>
      <c r="AG144" s="1632"/>
      <c r="AH144" s="1632"/>
      <c r="AI144" s="1632"/>
      <c r="AJ144" s="1632"/>
      <c r="AK144" s="1632"/>
      <c r="AL144" s="1632"/>
      <c r="AM144" s="1632"/>
      <c r="AN144" s="1632"/>
      <c r="AO144" s="1632"/>
      <c r="AP144" s="1632"/>
      <c r="AQ144" s="1632"/>
      <c r="AR144" s="1632"/>
      <c r="AS144" s="1632"/>
      <c r="AT144" s="1632"/>
      <c r="AU144" s="1632"/>
      <c r="AV144" s="1632"/>
      <c r="AW144" s="1632"/>
      <c r="AX144" s="1632"/>
      <c r="AY144" s="1632"/>
      <c r="AZ144" s="1570"/>
      <c r="BA144" s="1570"/>
      <c r="BB144" s="1570"/>
      <c r="BC144" s="1570"/>
      <c r="BD144" s="1570"/>
      <c r="BE144" s="1570"/>
      <c r="BF144" s="1570"/>
      <c r="BG144" s="1570"/>
      <c r="BH144" s="1570"/>
      <c r="BI144" s="1570"/>
      <c r="BJ144" s="1570"/>
      <c r="BK144" s="1570"/>
      <c r="BL144" s="1570"/>
      <c r="BM144" s="1653"/>
      <c r="BN144" s="1660"/>
      <c r="BO144" s="1653"/>
      <c r="BP144" s="1653"/>
      <c r="BQ144" s="1653"/>
      <c r="BR144" s="1570"/>
      <c r="BS144" s="1570"/>
      <c r="BT144" s="1570"/>
      <c r="BU144" s="1570"/>
      <c r="BV144" s="1570"/>
      <c r="BW144" s="1570"/>
      <c r="BX144" s="1570"/>
      <c r="BY144" s="1570"/>
      <c r="BZ144" s="1570"/>
      <c r="CA144" s="1570"/>
      <c r="CB144" s="1570"/>
      <c r="CC144" s="1570"/>
      <c r="CD144" s="1570"/>
      <c r="CE144" s="1570"/>
      <c r="CF144" s="1570"/>
      <c r="CG144" s="1570"/>
      <c r="CH144" s="1570"/>
      <c r="CI144" s="1570"/>
      <c r="CJ144" s="1570"/>
      <c r="CK144" s="1570"/>
      <c r="CL144" s="1570"/>
      <c r="CM144" s="1570"/>
      <c r="CN144" s="1570"/>
      <c r="CO144" s="1570"/>
      <c r="CP144" s="1570"/>
      <c r="CQ144" s="1570"/>
      <c r="CR144" s="1570"/>
      <c r="CS144" s="1570"/>
      <c r="CT144" s="1570"/>
      <c r="CU144" s="1570"/>
      <c r="CV144" s="1570"/>
      <c r="CW144" s="1570"/>
      <c r="CX144" s="1570"/>
      <c r="CY144" s="1570"/>
      <c r="CZ144" s="1570"/>
      <c r="DA144" s="1570"/>
      <c r="DB144" s="1570"/>
      <c r="DC144" s="1570"/>
      <c r="DD144" s="1570"/>
      <c r="DE144" s="1570"/>
      <c r="DF144" s="1570"/>
      <c r="DG144" s="1570"/>
      <c r="DH144" s="1570"/>
      <c r="DI144" s="1570"/>
      <c r="DJ144" s="1570"/>
      <c r="DK144" s="1570"/>
      <c r="DL144" s="1570"/>
      <c r="DM144" s="1570"/>
      <c r="DN144" s="1570"/>
      <c r="DO144" s="1570"/>
      <c r="DP144" s="1570"/>
      <c r="DQ144" s="1570"/>
      <c r="DR144" s="1570"/>
      <c r="DS144" s="1570"/>
      <c r="DT144" s="1570"/>
      <c r="DU144" s="1570"/>
      <c r="DV144" s="1570"/>
      <c r="DW144" s="1570"/>
      <c r="DX144" s="1570"/>
      <c r="DY144" s="1570"/>
      <c r="DZ144" s="1570"/>
      <c r="EA144" s="1570"/>
      <c r="EB144" s="1570"/>
      <c r="EC144" s="1570"/>
      <c r="ED144" s="1570"/>
      <c r="EE144" s="1570"/>
      <c r="EF144" s="1570"/>
      <c r="EG144" s="1570"/>
      <c r="EH144" s="1570"/>
      <c r="EI144" s="1570"/>
      <c r="EJ144" s="1570"/>
      <c r="EK144" s="1570"/>
      <c r="EL144" s="1570"/>
      <c r="EM144" s="1570"/>
      <c r="EN144" s="1570"/>
      <c r="EO144" s="1570"/>
      <c r="EP144" s="1570"/>
      <c r="EQ144" s="1570"/>
      <c r="ER144" s="1570"/>
      <c r="ES144" s="1570"/>
      <c r="ET144" s="1570"/>
      <c r="EU144" s="1632"/>
      <c r="EV144" s="1632"/>
      <c r="EW144" s="1632"/>
      <c r="EX144" s="1632"/>
      <c r="EY144" s="1632"/>
      <c r="EZ144" s="1632"/>
      <c r="FA144" s="1632"/>
      <c r="FB144" s="1570"/>
      <c r="FC144" s="1571"/>
      <c r="FD144" s="1571"/>
      <c r="FE144" s="1571"/>
      <c r="FF144" s="1571"/>
      <c r="FG144" s="1571"/>
      <c r="FH144" s="1571"/>
      <c r="FI144" s="1571"/>
      <c r="FJ144" s="1571"/>
      <c r="FK144" s="1571"/>
      <c r="FL144" s="1571"/>
      <c r="FM144" s="1571"/>
      <c r="FN144" s="1573"/>
      <c r="FO144" s="1573"/>
      <c r="FP144" s="1573"/>
      <c r="FQ144" s="1573"/>
      <c r="FR144" s="1573"/>
      <c r="FS144" s="1573"/>
      <c r="FT144" s="1573"/>
      <c r="FU144" s="1573"/>
      <c r="FV144" s="1573"/>
      <c r="FW144" s="1573"/>
      <c r="FX144" s="1595"/>
      <c r="GA144" s="1647"/>
      <c r="GB144" s="1648"/>
    </row>
    <row r="145" spans="3:184">
      <c r="C145" s="1570"/>
      <c r="D145" s="1570"/>
      <c r="E145" s="2315"/>
      <c r="F145" s="1651"/>
      <c r="G145" s="1646"/>
      <c r="H145" s="1662"/>
      <c r="I145" s="1662"/>
      <c r="J145" s="1658"/>
      <c r="K145" s="1654"/>
      <c r="L145" s="1570"/>
      <c r="M145" s="1651"/>
      <c r="N145" s="1646"/>
      <c r="O145" s="1646"/>
      <c r="P145" s="1632"/>
      <c r="Q145" s="1632"/>
      <c r="R145" s="1632"/>
      <c r="S145" s="1632"/>
      <c r="T145" s="1632"/>
      <c r="U145" s="1632"/>
      <c r="V145" s="1632"/>
      <c r="W145" s="1632"/>
      <c r="X145" s="1632"/>
      <c r="Y145" s="1632"/>
      <c r="Z145" s="1632"/>
      <c r="AA145" s="1632"/>
      <c r="AB145" s="1632"/>
      <c r="AC145" s="1632"/>
      <c r="AD145" s="1632"/>
      <c r="AE145" s="1632"/>
      <c r="AF145" s="1632"/>
      <c r="AG145" s="1632"/>
      <c r="AH145" s="1632"/>
      <c r="AI145" s="1632"/>
      <c r="AJ145" s="1632"/>
      <c r="AK145" s="1632"/>
      <c r="AL145" s="1632"/>
      <c r="AM145" s="1632"/>
      <c r="AN145" s="1632"/>
      <c r="AO145" s="1632"/>
      <c r="AP145" s="1632"/>
      <c r="AQ145" s="1632"/>
      <c r="AR145" s="1632"/>
      <c r="AS145" s="1632"/>
      <c r="AT145" s="1632"/>
      <c r="AU145" s="1632"/>
      <c r="AV145" s="1632"/>
      <c r="AW145" s="1632"/>
      <c r="AX145" s="1632"/>
      <c r="AY145" s="1632"/>
      <c r="AZ145" s="1570"/>
      <c r="BA145" s="1570"/>
      <c r="BB145" s="1570"/>
      <c r="BC145" s="1570"/>
      <c r="BD145" s="1570"/>
      <c r="BE145" s="1570"/>
      <c r="BF145" s="1570"/>
      <c r="BG145" s="1570"/>
      <c r="BH145" s="1570"/>
      <c r="BI145" s="1570"/>
      <c r="BJ145" s="1570"/>
      <c r="BK145" s="1570"/>
      <c r="BL145" s="1570"/>
      <c r="BM145" s="1653"/>
      <c r="BN145" s="1660"/>
      <c r="BO145" s="1653"/>
      <c r="BP145" s="1653"/>
      <c r="BQ145" s="1653"/>
      <c r="BR145" s="1570"/>
      <c r="BS145" s="1570"/>
      <c r="BT145" s="1570"/>
      <c r="BU145" s="1570"/>
      <c r="BV145" s="1570"/>
      <c r="BW145" s="1570"/>
      <c r="BX145" s="1570"/>
      <c r="BY145" s="1570"/>
      <c r="BZ145" s="1570"/>
      <c r="CA145" s="1570"/>
      <c r="CB145" s="1570"/>
      <c r="CC145" s="1570"/>
      <c r="CD145" s="1570"/>
      <c r="CE145" s="1570"/>
      <c r="CF145" s="1570"/>
      <c r="CG145" s="1570"/>
      <c r="CH145" s="1570"/>
      <c r="CI145" s="1570"/>
      <c r="CJ145" s="1570"/>
      <c r="CK145" s="1570"/>
      <c r="CL145" s="1570"/>
      <c r="CM145" s="1570"/>
      <c r="CN145" s="1570"/>
      <c r="CO145" s="1570"/>
      <c r="CP145" s="1570"/>
      <c r="CQ145" s="1570"/>
      <c r="CR145" s="1570"/>
      <c r="CS145" s="1570"/>
      <c r="CT145" s="1570"/>
      <c r="CU145" s="1570"/>
      <c r="CV145" s="1570"/>
      <c r="CW145" s="1570"/>
      <c r="CX145" s="1570"/>
      <c r="CY145" s="1570"/>
      <c r="CZ145" s="1570"/>
      <c r="DA145" s="1570"/>
      <c r="DB145" s="1570"/>
      <c r="DC145" s="1570"/>
      <c r="DD145" s="1570"/>
      <c r="DE145" s="1570"/>
      <c r="DF145" s="1570"/>
      <c r="DG145" s="1570"/>
      <c r="DH145" s="1570"/>
      <c r="DI145" s="1570"/>
      <c r="DJ145" s="1570"/>
      <c r="DK145" s="1570"/>
      <c r="DL145" s="1570"/>
      <c r="DM145" s="1570"/>
      <c r="DN145" s="1570"/>
      <c r="DO145" s="1570"/>
      <c r="DP145" s="1570"/>
      <c r="DQ145" s="1570"/>
      <c r="DR145" s="1570"/>
      <c r="DS145" s="1570"/>
      <c r="DT145" s="1570"/>
      <c r="DU145" s="1570"/>
      <c r="DV145" s="1570"/>
      <c r="DW145" s="1570"/>
      <c r="DX145" s="1570"/>
      <c r="DY145" s="1570"/>
      <c r="DZ145" s="1570"/>
      <c r="EA145" s="1570"/>
      <c r="EB145" s="1570"/>
      <c r="EC145" s="1570"/>
      <c r="ED145" s="1570"/>
      <c r="EE145" s="1570"/>
      <c r="EF145" s="1570"/>
      <c r="EG145" s="1570"/>
      <c r="EH145" s="1570"/>
      <c r="EI145" s="1570"/>
      <c r="EJ145" s="1570"/>
      <c r="EK145" s="1570"/>
      <c r="EL145" s="1570"/>
      <c r="EM145" s="1570"/>
      <c r="EN145" s="1570"/>
      <c r="EO145" s="1570"/>
      <c r="EP145" s="1570"/>
      <c r="EQ145" s="1570"/>
      <c r="ER145" s="1570"/>
      <c r="ES145" s="1570"/>
      <c r="ET145" s="1570"/>
      <c r="EU145" s="1632"/>
      <c r="EV145" s="1632"/>
      <c r="EW145" s="1632"/>
      <c r="EX145" s="1632"/>
      <c r="EY145" s="1632"/>
      <c r="EZ145" s="1632"/>
      <c r="FA145" s="1632"/>
      <c r="FB145" s="1570"/>
      <c r="FC145" s="1571"/>
      <c r="FD145" s="1571"/>
      <c r="FE145" s="1571"/>
      <c r="FF145" s="1571"/>
      <c r="FG145" s="1571"/>
      <c r="FH145" s="1571"/>
      <c r="FI145" s="1571"/>
      <c r="FJ145" s="1571"/>
      <c r="FK145" s="1571"/>
      <c r="FL145" s="1571"/>
      <c r="FM145" s="1571"/>
      <c r="FN145" s="1573"/>
      <c r="FO145" s="1573"/>
      <c r="FP145" s="1573"/>
      <c r="FQ145" s="1573"/>
      <c r="FR145" s="1573"/>
      <c r="FS145" s="1573"/>
      <c r="FT145" s="1573"/>
      <c r="FU145" s="1573"/>
      <c r="FV145" s="1573"/>
      <c r="FW145" s="1573"/>
      <c r="FX145" s="1595"/>
      <c r="GA145" s="1647"/>
      <c r="GB145" s="1648"/>
    </row>
    <row r="146" spans="3:184">
      <c r="C146" s="1570"/>
      <c r="D146" s="1570"/>
      <c r="E146" s="2315"/>
      <c r="F146" s="1651"/>
      <c r="G146" s="1646"/>
      <c r="H146" s="1662"/>
      <c r="I146" s="1662"/>
      <c r="J146" s="1658"/>
      <c r="K146" s="1654"/>
      <c r="L146" s="1570"/>
      <c r="M146" s="1651"/>
      <c r="N146" s="1646"/>
      <c r="O146" s="1646"/>
      <c r="P146" s="1632"/>
      <c r="Q146" s="1632"/>
      <c r="R146" s="1632"/>
      <c r="S146" s="1632"/>
      <c r="T146" s="1632"/>
      <c r="U146" s="1632"/>
      <c r="V146" s="1632"/>
      <c r="W146" s="1632"/>
      <c r="X146" s="1632"/>
      <c r="Y146" s="1632"/>
      <c r="Z146" s="1632"/>
      <c r="AA146" s="1632"/>
      <c r="AB146" s="1632"/>
      <c r="AC146" s="1632"/>
      <c r="AD146" s="1632"/>
      <c r="AE146" s="1632"/>
      <c r="AF146" s="1632"/>
      <c r="AG146" s="1632"/>
      <c r="AH146" s="1632"/>
      <c r="AI146" s="1632"/>
      <c r="AJ146" s="1632"/>
      <c r="AK146" s="1632"/>
      <c r="AL146" s="1632"/>
      <c r="AM146" s="1632"/>
      <c r="AN146" s="1632"/>
      <c r="AO146" s="1632"/>
      <c r="AP146" s="1632"/>
      <c r="AQ146" s="1632"/>
      <c r="AR146" s="1632"/>
      <c r="AS146" s="1632"/>
      <c r="AT146" s="1632"/>
      <c r="AU146" s="1632"/>
      <c r="AV146" s="1632"/>
      <c r="AW146" s="1632"/>
      <c r="AX146" s="1632"/>
      <c r="AY146" s="1632"/>
      <c r="AZ146" s="1570"/>
      <c r="BA146" s="1570"/>
      <c r="BB146" s="1570"/>
      <c r="BC146" s="1570"/>
      <c r="BD146" s="1570"/>
      <c r="BE146" s="1570"/>
      <c r="BF146" s="1570"/>
      <c r="BG146" s="1570"/>
      <c r="BH146" s="1570"/>
      <c r="BI146" s="1570"/>
      <c r="BJ146" s="1570"/>
      <c r="BK146" s="1570"/>
      <c r="BL146" s="1570"/>
      <c r="BM146" s="1653"/>
      <c r="BN146" s="1660"/>
      <c r="BO146" s="1653"/>
      <c r="BP146" s="1653"/>
      <c r="BQ146" s="1653"/>
      <c r="BR146" s="1570"/>
      <c r="BS146" s="1570"/>
      <c r="BT146" s="1570"/>
      <c r="BU146" s="1570"/>
      <c r="BV146" s="1570"/>
      <c r="BW146" s="1570"/>
      <c r="BX146" s="1570"/>
      <c r="BY146" s="1570"/>
      <c r="BZ146" s="1570"/>
      <c r="CA146" s="1570"/>
      <c r="CB146" s="1570"/>
      <c r="CC146" s="1570"/>
      <c r="CD146" s="1570"/>
      <c r="CE146" s="1570"/>
      <c r="CF146" s="1570"/>
      <c r="CG146" s="1570"/>
      <c r="CH146" s="1570"/>
      <c r="CI146" s="1570"/>
      <c r="CJ146" s="1570"/>
      <c r="CK146" s="1570"/>
      <c r="CL146" s="1570"/>
      <c r="CM146" s="1570"/>
      <c r="CN146" s="1570"/>
      <c r="CO146" s="1570"/>
      <c r="CP146" s="1570"/>
      <c r="CQ146" s="1570"/>
      <c r="CR146" s="1570"/>
      <c r="CS146" s="1570"/>
      <c r="CT146" s="1570"/>
      <c r="CU146" s="1570"/>
      <c r="CV146" s="1570"/>
      <c r="CW146" s="1570"/>
      <c r="CX146" s="1570"/>
      <c r="CY146" s="1570"/>
      <c r="CZ146" s="1570"/>
      <c r="DA146" s="1570"/>
      <c r="DB146" s="1570"/>
      <c r="DC146" s="1570"/>
      <c r="DD146" s="1570"/>
      <c r="DE146" s="1570"/>
      <c r="DF146" s="1570"/>
      <c r="DG146" s="1570"/>
      <c r="DH146" s="1570"/>
      <c r="DI146" s="1570"/>
      <c r="DJ146" s="1570"/>
      <c r="DK146" s="1570"/>
      <c r="DL146" s="1570"/>
      <c r="DM146" s="1570"/>
      <c r="DN146" s="1570"/>
      <c r="DO146" s="1570"/>
      <c r="DP146" s="1570"/>
      <c r="DQ146" s="1570"/>
      <c r="DR146" s="1570"/>
      <c r="DS146" s="1570"/>
      <c r="DT146" s="1570"/>
      <c r="DU146" s="1570"/>
      <c r="DV146" s="1570"/>
      <c r="DW146" s="1570"/>
      <c r="DX146" s="1570"/>
      <c r="DY146" s="1570"/>
      <c r="DZ146" s="1570"/>
      <c r="EA146" s="1570"/>
      <c r="EB146" s="1570"/>
      <c r="EC146" s="1570"/>
      <c r="ED146" s="1570"/>
      <c r="EE146" s="1570"/>
      <c r="EF146" s="1570"/>
      <c r="EG146" s="1570"/>
      <c r="EH146" s="1570"/>
      <c r="EI146" s="1570"/>
      <c r="EJ146" s="1570"/>
      <c r="EK146" s="1570"/>
      <c r="EL146" s="1570"/>
      <c r="EM146" s="1570"/>
      <c r="EN146" s="1570"/>
      <c r="EO146" s="1570"/>
      <c r="EP146" s="1570"/>
      <c r="EQ146" s="1570"/>
      <c r="ER146" s="1570"/>
      <c r="ES146" s="1570"/>
      <c r="ET146" s="1570"/>
      <c r="EU146" s="1632"/>
      <c r="EV146" s="1632"/>
      <c r="EW146" s="1632"/>
      <c r="EX146" s="1632"/>
      <c r="EY146" s="1632"/>
      <c r="EZ146" s="1632"/>
      <c r="FA146" s="1632"/>
      <c r="FB146" s="1570"/>
      <c r="FC146" s="1571"/>
      <c r="FD146" s="1571"/>
      <c r="FE146" s="1571"/>
      <c r="FF146" s="1571"/>
      <c r="FG146" s="1571"/>
      <c r="FH146" s="1571"/>
      <c r="FI146" s="1571"/>
      <c r="FJ146" s="1571"/>
      <c r="FK146" s="1571"/>
      <c r="FL146" s="1571"/>
      <c r="FM146" s="1571"/>
      <c r="FN146" s="1573"/>
      <c r="FO146" s="1573"/>
      <c r="FP146" s="1573"/>
      <c r="FQ146" s="1573"/>
      <c r="FR146" s="1573"/>
      <c r="FS146" s="1573"/>
      <c r="FT146" s="1573"/>
      <c r="FU146" s="1573"/>
      <c r="FV146" s="1573"/>
      <c r="FW146" s="1573"/>
      <c r="FX146" s="1595"/>
      <c r="GA146" s="1647"/>
      <c r="GB146" s="1648"/>
    </row>
    <row r="147" spans="3:184">
      <c r="C147" s="1570"/>
      <c r="D147" s="1570"/>
      <c r="E147" s="2315"/>
      <c r="F147" s="1651"/>
      <c r="G147" s="1646"/>
      <c r="H147" s="1662"/>
      <c r="I147" s="1662"/>
      <c r="J147" s="1658"/>
      <c r="K147" s="1654"/>
      <c r="L147" s="1570"/>
      <c r="M147" s="1651"/>
      <c r="N147" s="1646"/>
      <c r="O147" s="1646"/>
      <c r="P147" s="1632"/>
      <c r="Q147" s="1632"/>
      <c r="R147" s="1632"/>
      <c r="S147" s="1632"/>
      <c r="T147" s="1632"/>
      <c r="U147" s="1632"/>
      <c r="V147" s="1632"/>
      <c r="W147" s="1632"/>
      <c r="X147" s="1632"/>
      <c r="Y147" s="1632"/>
      <c r="Z147" s="1632"/>
      <c r="AA147" s="1632"/>
      <c r="AB147" s="1632"/>
      <c r="AC147" s="1632"/>
      <c r="AD147" s="1632"/>
      <c r="AE147" s="1632"/>
      <c r="AF147" s="1632"/>
      <c r="AG147" s="1632"/>
      <c r="AH147" s="1632"/>
      <c r="AI147" s="1632"/>
      <c r="AJ147" s="1632"/>
      <c r="AK147" s="1632"/>
      <c r="AL147" s="1632"/>
      <c r="AM147" s="1632"/>
      <c r="AN147" s="1632"/>
      <c r="AO147" s="1632"/>
      <c r="AP147" s="1632"/>
      <c r="AQ147" s="1632"/>
      <c r="AR147" s="1632"/>
      <c r="AS147" s="1632"/>
      <c r="AT147" s="1632"/>
      <c r="AU147" s="1632"/>
      <c r="AV147" s="1632"/>
      <c r="AW147" s="1632"/>
      <c r="AX147" s="1632"/>
      <c r="AY147" s="1632"/>
      <c r="AZ147" s="1570"/>
      <c r="BA147" s="1570"/>
      <c r="BB147" s="1570"/>
      <c r="BC147" s="1570"/>
      <c r="BD147" s="1570"/>
      <c r="BE147" s="1570"/>
      <c r="BF147" s="1570"/>
      <c r="BG147" s="1570"/>
      <c r="BH147" s="1570"/>
      <c r="BI147" s="1570"/>
      <c r="BJ147" s="1570"/>
      <c r="BK147" s="1570"/>
      <c r="BL147" s="1570"/>
      <c r="BM147" s="1653"/>
      <c r="BN147" s="1660"/>
      <c r="BO147" s="1653"/>
      <c r="BP147" s="1653"/>
      <c r="BQ147" s="1653"/>
      <c r="BR147" s="1570"/>
      <c r="BS147" s="1570"/>
      <c r="BT147" s="1570"/>
      <c r="BU147" s="1570"/>
      <c r="BV147" s="1570"/>
      <c r="BW147" s="1570"/>
      <c r="BX147" s="1570"/>
      <c r="BY147" s="1570"/>
      <c r="BZ147" s="1570"/>
      <c r="CA147" s="1570"/>
      <c r="CB147" s="1570"/>
      <c r="CC147" s="1570"/>
      <c r="CD147" s="1570"/>
      <c r="CE147" s="1570"/>
      <c r="CF147" s="1570"/>
      <c r="CG147" s="1570"/>
      <c r="CH147" s="1570"/>
      <c r="CI147" s="1570"/>
      <c r="CJ147" s="1570"/>
      <c r="CK147" s="1570"/>
      <c r="CL147" s="1570"/>
      <c r="CM147" s="1570"/>
      <c r="CN147" s="1570"/>
      <c r="CO147" s="1570"/>
      <c r="CP147" s="1570"/>
      <c r="CQ147" s="1570"/>
      <c r="CR147" s="1570"/>
      <c r="CS147" s="1570"/>
      <c r="CT147" s="1570"/>
      <c r="CU147" s="1570"/>
      <c r="CV147" s="1570"/>
      <c r="CW147" s="1570"/>
      <c r="CX147" s="1570"/>
      <c r="CY147" s="1570"/>
      <c r="CZ147" s="1570"/>
      <c r="DA147" s="1570"/>
      <c r="DB147" s="1570"/>
      <c r="DC147" s="1570"/>
      <c r="DD147" s="1570"/>
      <c r="DE147" s="1570"/>
      <c r="DF147" s="1570"/>
      <c r="DG147" s="1570"/>
      <c r="DH147" s="1570"/>
      <c r="DI147" s="1570"/>
      <c r="DJ147" s="1570"/>
      <c r="DK147" s="1570"/>
      <c r="DL147" s="1570"/>
      <c r="DM147" s="1570"/>
      <c r="DN147" s="1570"/>
      <c r="DO147" s="1570"/>
      <c r="DP147" s="1570"/>
      <c r="DQ147" s="1570"/>
      <c r="DR147" s="1570"/>
      <c r="DS147" s="1570"/>
      <c r="DT147" s="1570"/>
      <c r="DU147" s="1570"/>
      <c r="DV147" s="1570"/>
      <c r="DW147" s="1570"/>
      <c r="DX147" s="1570"/>
      <c r="DY147" s="1570"/>
      <c r="DZ147" s="1570"/>
      <c r="EA147" s="1570"/>
      <c r="EB147" s="1570"/>
      <c r="EC147" s="1570"/>
      <c r="ED147" s="1570"/>
      <c r="EE147" s="1570"/>
      <c r="EF147" s="1570"/>
      <c r="EG147" s="1570"/>
      <c r="EH147" s="1570"/>
      <c r="EI147" s="1570"/>
      <c r="EJ147" s="1570"/>
      <c r="EK147" s="1570"/>
      <c r="EL147" s="1570"/>
      <c r="EM147" s="1570"/>
      <c r="EN147" s="1570"/>
      <c r="EO147" s="1570"/>
      <c r="EP147" s="1570"/>
      <c r="EQ147" s="1570"/>
      <c r="ER147" s="1570"/>
      <c r="ES147" s="1570"/>
      <c r="ET147" s="1570"/>
      <c r="EU147" s="1632"/>
      <c r="EV147" s="1632"/>
      <c r="EW147" s="1632"/>
      <c r="EX147" s="1632"/>
      <c r="EY147" s="1632"/>
      <c r="EZ147" s="1632"/>
      <c r="FA147" s="1632"/>
      <c r="FB147" s="1570"/>
      <c r="FC147" s="1571"/>
      <c r="FD147" s="1571"/>
      <c r="FE147" s="1571"/>
      <c r="FF147" s="1571"/>
      <c r="FG147" s="1571"/>
      <c r="FH147" s="1571"/>
      <c r="FI147" s="1571"/>
      <c r="FJ147" s="1571"/>
      <c r="FK147" s="1571"/>
      <c r="FL147" s="1571"/>
      <c r="FM147" s="1571"/>
      <c r="FN147" s="1573"/>
      <c r="FO147" s="1573"/>
      <c r="FP147" s="1573"/>
      <c r="FQ147" s="1573"/>
      <c r="FR147" s="1573"/>
      <c r="FS147" s="1573"/>
      <c r="FT147" s="1573"/>
      <c r="FU147" s="1573"/>
      <c r="FV147" s="1573"/>
      <c r="FW147" s="1573"/>
      <c r="FX147" s="1595"/>
      <c r="GA147" s="1647"/>
      <c r="GB147" s="1648"/>
    </row>
    <row r="148" spans="3:184">
      <c r="C148" s="1570"/>
      <c r="D148" s="1570"/>
      <c r="E148" s="2315"/>
      <c r="F148" s="1651"/>
      <c r="G148" s="1646"/>
      <c r="H148" s="1662"/>
      <c r="I148" s="1662"/>
      <c r="J148" s="1658"/>
      <c r="K148" s="1654"/>
      <c r="L148" s="1570"/>
      <c r="M148" s="1651"/>
      <c r="N148" s="1646"/>
      <c r="O148" s="1646"/>
      <c r="P148" s="1632"/>
      <c r="Q148" s="1632"/>
      <c r="R148" s="1632"/>
      <c r="S148" s="1632"/>
      <c r="T148" s="1632"/>
      <c r="U148" s="1632"/>
      <c r="V148" s="1632"/>
      <c r="W148" s="1632"/>
      <c r="X148" s="1632"/>
      <c r="Y148" s="1632"/>
      <c r="Z148" s="1632"/>
      <c r="AA148" s="1632"/>
      <c r="AB148" s="1632"/>
      <c r="AC148" s="1632"/>
      <c r="AD148" s="1632"/>
      <c r="AE148" s="1632"/>
      <c r="AF148" s="1632"/>
      <c r="AG148" s="1632"/>
      <c r="AH148" s="1632"/>
      <c r="AI148" s="1632"/>
      <c r="AJ148" s="1632"/>
      <c r="AK148" s="1632"/>
      <c r="AL148" s="1632"/>
      <c r="AM148" s="1632"/>
      <c r="AN148" s="1632"/>
      <c r="AO148" s="1632"/>
      <c r="AP148" s="1632"/>
      <c r="AQ148" s="1632"/>
      <c r="AR148" s="1632"/>
      <c r="AS148" s="1632"/>
      <c r="AT148" s="1632"/>
      <c r="AU148" s="1632"/>
      <c r="AV148" s="1632"/>
      <c r="AW148" s="1632"/>
      <c r="AX148" s="1632"/>
      <c r="AY148" s="1632"/>
      <c r="AZ148" s="1570"/>
      <c r="BA148" s="1570"/>
      <c r="BB148" s="1570"/>
      <c r="BC148" s="1570"/>
      <c r="BD148" s="1570"/>
      <c r="BE148" s="1570"/>
      <c r="BF148" s="1570"/>
      <c r="BG148" s="1570"/>
      <c r="BH148" s="1570"/>
      <c r="BI148" s="1570"/>
      <c r="BJ148" s="1570"/>
      <c r="BK148" s="1570"/>
      <c r="BL148" s="1570"/>
      <c r="BM148" s="1653"/>
      <c r="BN148" s="1660"/>
      <c r="BO148" s="1653"/>
      <c r="BP148" s="1653"/>
      <c r="BQ148" s="1653"/>
      <c r="BR148" s="1570"/>
      <c r="BS148" s="1570"/>
      <c r="BT148" s="1570"/>
      <c r="BU148" s="1570"/>
      <c r="BV148" s="1570"/>
      <c r="BW148" s="1570"/>
      <c r="BX148" s="1570"/>
      <c r="BY148" s="1570"/>
      <c r="BZ148" s="1570"/>
      <c r="CA148" s="1570"/>
      <c r="CB148" s="1570"/>
      <c r="CC148" s="1570"/>
      <c r="CD148" s="1570"/>
      <c r="CE148" s="1570"/>
      <c r="CF148" s="1570"/>
      <c r="CG148" s="1570"/>
      <c r="CH148" s="1570"/>
      <c r="CI148" s="1570"/>
      <c r="CJ148" s="1570"/>
      <c r="CK148" s="1570"/>
      <c r="CL148" s="1570"/>
      <c r="CM148" s="1570"/>
      <c r="CN148" s="1570"/>
      <c r="CO148" s="1570"/>
      <c r="CP148" s="1570"/>
      <c r="CQ148" s="1570"/>
      <c r="CR148" s="1570"/>
      <c r="CS148" s="1570"/>
      <c r="CT148" s="1570"/>
      <c r="CU148" s="1570"/>
      <c r="CV148" s="1570"/>
      <c r="CW148" s="1570"/>
      <c r="CX148" s="1570"/>
      <c r="CY148" s="1570"/>
      <c r="CZ148" s="1570"/>
      <c r="DA148" s="1570"/>
      <c r="DB148" s="1570"/>
      <c r="DC148" s="1570"/>
      <c r="DD148" s="1570"/>
      <c r="DE148" s="1570"/>
      <c r="DF148" s="1570"/>
      <c r="DG148" s="1570"/>
      <c r="DH148" s="1570"/>
      <c r="DI148" s="1570"/>
      <c r="DJ148" s="1570"/>
      <c r="DK148" s="1570"/>
      <c r="DL148" s="1570"/>
      <c r="DM148" s="1570"/>
      <c r="DN148" s="1570"/>
      <c r="DO148" s="1570"/>
      <c r="DP148" s="1570"/>
      <c r="DQ148" s="1570"/>
      <c r="DR148" s="1570"/>
      <c r="DS148" s="1570"/>
      <c r="DT148" s="1570"/>
      <c r="DU148" s="1570"/>
      <c r="DV148" s="1570"/>
      <c r="DW148" s="1570"/>
      <c r="DX148" s="1570"/>
      <c r="DY148" s="1570"/>
      <c r="DZ148" s="1570"/>
      <c r="EA148" s="1570"/>
      <c r="EB148" s="1570"/>
      <c r="EC148" s="1570"/>
      <c r="ED148" s="1570"/>
      <c r="EE148" s="1570"/>
      <c r="EF148" s="1570"/>
      <c r="EG148" s="1570"/>
      <c r="EH148" s="1570"/>
      <c r="EI148" s="1570"/>
      <c r="EJ148" s="1570"/>
      <c r="EK148" s="1570"/>
      <c r="EL148" s="1570"/>
      <c r="EM148" s="1570"/>
      <c r="EN148" s="1570"/>
      <c r="EO148" s="1570"/>
      <c r="EP148" s="1570"/>
      <c r="EQ148" s="1570"/>
      <c r="ER148" s="1570"/>
      <c r="ES148" s="1570"/>
      <c r="ET148" s="1570"/>
      <c r="EU148" s="1632"/>
      <c r="EV148" s="1632"/>
      <c r="EW148" s="1632"/>
      <c r="EX148" s="1632"/>
      <c r="EY148" s="1632"/>
      <c r="EZ148" s="1632"/>
      <c r="FA148" s="1632"/>
      <c r="FB148" s="1570"/>
      <c r="FC148" s="1571"/>
      <c r="FD148" s="1571"/>
      <c r="FE148" s="1571"/>
      <c r="FF148" s="1571"/>
      <c r="FG148" s="1571"/>
      <c r="FH148" s="1571"/>
      <c r="FI148" s="1571"/>
      <c r="FJ148" s="1571"/>
      <c r="FK148" s="1571"/>
      <c r="FL148" s="1571"/>
      <c r="FM148" s="1571"/>
      <c r="FN148" s="1573"/>
      <c r="FO148" s="1573"/>
      <c r="FP148" s="1573"/>
      <c r="FQ148" s="1573"/>
      <c r="FR148" s="1573"/>
      <c r="FS148" s="1573"/>
      <c r="FT148" s="1573"/>
      <c r="FU148" s="1573"/>
      <c r="FV148" s="1573"/>
      <c r="FW148" s="1573"/>
      <c r="FX148" s="1595"/>
      <c r="GA148" s="1647"/>
      <c r="GB148" s="1648"/>
    </row>
    <row r="149" spans="3:184">
      <c r="C149" s="1570"/>
      <c r="D149" s="1570"/>
      <c r="E149" s="2315"/>
      <c r="F149" s="1651"/>
      <c r="G149" s="1646"/>
      <c r="H149" s="1662"/>
      <c r="I149" s="1662"/>
      <c r="J149" s="1658"/>
      <c r="K149" s="1654"/>
      <c r="L149" s="1570"/>
      <c r="M149" s="1651"/>
      <c r="N149" s="1646"/>
      <c r="O149" s="1646"/>
      <c r="P149" s="1632"/>
      <c r="Q149" s="1632"/>
      <c r="R149" s="1632"/>
      <c r="S149" s="1632"/>
      <c r="T149" s="1632"/>
      <c r="U149" s="1632"/>
      <c r="V149" s="1632"/>
      <c r="W149" s="1632"/>
      <c r="X149" s="1632"/>
      <c r="Y149" s="1632"/>
      <c r="Z149" s="1632"/>
      <c r="AA149" s="1632"/>
      <c r="AB149" s="1632"/>
      <c r="AC149" s="1632"/>
      <c r="AD149" s="1632"/>
      <c r="AE149" s="1632"/>
      <c r="AF149" s="1632"/>
      <c r="AG149" s="1632"/>
      <c r="AH149" s="1632"/>
      <c r="AI149" s="1632"/>
      <c r="AJ149" s="1632"/>
      <c r="AK149" s="1632"/>
      <c r="AL149" s="1632"/>
      <c r="AM149" s="1632"/>
      <c r="AN149" s="1632"/>
      <c r="AO149" s="1632"/>
      <c r="AP149" s="1632"/>
      <c r="AQ149" s="1632"/>
      <c r="AR149" s="1632"/>
      <c r="AS149" s="1632"/>
      <c r="AT149" s="1632"/>
      <c r="AU149" s="1632"/>
      <c r="AV149" s="1632"/>
      <c r="AW149" s="1632"/>
      <c r="AX149" s="1632"/>
      <c r="AY149" s="1632"/>
      <c r="AZ149" s="1570"/>
      <c r="BA149" s="1570"/>
      <c r="BB149" s="1570"/>
      <c r="BC149" s="1570"/>
      <c r="BD149" s="1570"/>
      <c r="BE149" s="1570"/>
      <c r="BF149" s="1570"/>
      <c r="BG149" s="1570"/>
      <c r="BH149" s="1570"/>
      <c r="BI149" s="1570"/>
      <c r="BJ149" s="1570"/>
      <c r="BK149" s="1570"/>
      <c r="BL149" s="1570"/>
      <c r="BM149" s="1653"/>
      <c r="BN149" s="1660"/>
      <c r="BO149" s="1653"/>
      <c r="BP149" s="1653"/>
      <c r="BQ149" s="1653"/>
      <c r="BR149" s="1570"/>
      <c r="BS149" s="1570"/>
      <c r="BT149" s="1570"/>
      <c r="BU149" s="1570"/>
      <c r="BV149" s="1570"/>
      <c r="BW149" s="1570"/>
      <c r="BX149" s="1570"/>
      <c r="BY149" s="1570"/>
      <c r="BZ149" s="1570"/>
      <c r="CA149" s="1570"/>
      <c r="CB149" s="1570"/>
      <c r="CC149" s="1570"/>
      <c r="CD149" s="1570"/>
      <c r="CE149" s="1570"/>
      <c r="CF149" s="1570"/>
      <c r="CG149" s="1570"/>
      <c r="CH149" s="1570"/>
      <c r="CI149" s="1570"/>
      <c r="CJ149" s="1570"/>
      <c r="CK149" s="1570"/>
      <c r="CL149" s="1570"/>
      <c r="CM149" s="1570"/>
      <c r="CN149" s="1570"/>
      <c r="CO149" s="1570"/>
      <c r="CP149" s="1570"/>
      <c r="CQ149" s="1570"/>
      <c r="CR149" s="1570"/>
      <c r="CS149" s="1570"/>
      <c r="CT149" s="1570"/>
      <c r="CU149" s="1570"/>
      <c r="CV149" s="1570"/>
      <c r="CW149" s="1570"/>
      <c r="CX149" s="1570"/>
      <c r="CY149" s="1570"/>
      <c r="CZ149" s="1570"/>
      <c r="DA149" s="1570"/>
      <c r="DB149" s="1570"/>
      <c r="DC149" s="1570"/>
      <c r="DD149" s="1570"/>
      <c r="DE149" s="1570"/>
      <c r="DF149" s="1570"/>
      <c r="DG149" s="1570"/>
      <c r="DH149" s="1570"/>
      <c r="DI149" s="1570"/>
      <c r="DJ149" s="1570"/>
      <c r="DK149" s="1570"/>
      <c r="DL149" s="1570"/>
      <c r="DM149" s="1570"/>
      <c r="DN149" s="1570"/>
      <c r="DO149" s="1570"/>
      <c r="DP149" s="1570"/>
      <c r="DQ149" s="1570"/>
      <c r="DR149" s="1570"/>
      <c r="DS149" s="1570"/>
      <c r="DT149" s="1570"/>
      <c r="DU149" s="1570"/>
      <c r="DV149" s="1570"/>
      <c r="DW149" s="1570"/>
      <c r="DX149" s="1570"/>
      <c r="DY149" s="1570"/>
      <c r="DZ149" s="1570"/>
      <c r="EA149" s="1570"/>
      <c r="EB149" s="1570"/>
      <c r="EC149" s="1570"/>
      <c r="ED149" s="1570"/>
      <c r="EE149" s="1570"/>
      <c r="EF149" s="1570"/>
      <c r="EG149" s="1570"/>
      <c r="EH149" s="1570"/>
      <c r="EI149" s="1570"/>
      <c r="EJ149" s="1570"/>
      <c r="EK149" s="1570"/>
      <c r="EL149" s="1570"/>
      <c r="EM149" s="1570"/>
      <c r="EN149" s="1570"/>
      <c r="EO149" s="1570"/>
      <c r="EP149" s="1570"/>
      <c r="EQ149" s="1570"/>
      <c r="ER149" s="1570"/>
      <c r="ES149" s="1570"/>
      <c r="ET149" s="1570"/>
      <c r="EU149" s="1632"/>
      <c r="EV149" s="1632"/>
      <c r="EW149" s="1632"/>
      <c r="EX149" s="1632"/>
      <c r="EY149" s="1632"/>
      <c r="EZ149" s="1632"/>
      <c r="FA149" s="1632"/>
      <c r="FB149" s="1570"/>
      <c r="FC149" s="1571"/>
      <c r="FD149" s="1571"/>
      <c r="FE149" s="1571"/>
      <c r="FF149" s="1571"/>
      <c r="FG149" s="1571"/>
      <c r="FH149" s="1571"/>
      <c r="FI149" s="1571"/>
      <c r="FJ149" s="1571"/>
      <c r="FK149" s="1571"/>
      <c r="FL149" s="1571"/>
      <c r="FM149" s="1571"/>
      <c r="FN149" s="1573"/>
      <c r="FO149" s="1573"/>
      <c r="FP149" s="1573"/>
      <c r="FQ149" s="1573"/>
      <c r="FR149" s="1573"/>
      <c r="FS149" s="1573"/>
      <c r="FT149" s="1573"/>
      <c r="FU149" s="1573"/>
      <c r="FV149" s="1573"/>
      <c r="FW149" s="1573"/>
      <c r="FX149" s="1595"/>
      <c r="GA149" s="1647"/>
      <c r="GB149" s="1648"/>
    </row>
    <row r="150" spans="3:184">
      <c r="C150" s="1570"/>
      <c r="D150" s="1570"/>
      <c r="E150" s="2315"/>
      <c r="F150" s="1651"/>
      <c r="G150" s="1646"/>
      <c r="H150" s="1662"/>
      <c r="I150" s="1662"/>
      <c r="J150" s="1658"/>
      <c r="K150" s="1654"/>
      <c r="L150" s="1570"/>
      <c r="M150" s="1651"/>
      <c r="N150" s="1646"/>
      <c r="O150" s="1646"/>
      <c r="P150" s="1632"/>
      <c r="Q150" s="1632"/>
      <c r="R150" s="1632"/>
      <c r="S150" s="1632"/>
      <c r="T150" s="1632"/>
      <c r="U150" s="1632"/>
      <c r="V150" s="1632"/>
      <c r="W150" s="1632"/>
      <c r="X150" s="1632"/>
      <c r="Y150" s="1632"/>
      <c r="Z150" s="1632"/>
      <c r="AA150" s="1632"/>
      <c r="AB150" s="1632"/>
      <c r="AC150" s="1632"/>
      <c r="AD150" s="1632"/>
      <c r="AE150" s="1632"/>
      <c r="AF150" s="1632"/>
      <c r="AG150" s="1632"/>
      <c r="AH150" s="1632"/>
      <c r="AI150" s="1632"/>
      <c r="AJ150" s="1632"/>
      <c r="AK150" s="1632"/>
      <c r="AL150" s="1632"/>
      <c r="AM150" s="1632"/>
      <c r="AN150" s="1632"/>
      <c r="AO150" s="1632"/>
      <c r="AP150" s="1632"/>
      <c r="AQ150" s="1632"/>
      <c r="AR150" s="1632"/>
      <c r="AS150" s="1632"/>
      <c r="AT150" s="1632"/>
      <c r="AU150" s="1632"/>
      <c r="AV150" s="1632"/>
      <c r="AW150" s="1632"/>
      <c r="AX150" s="1632"/>
      <c r="AY150" s="1632"/>
      <c r="AZ150" s="1570"/>
      <c r="BA150" s="1570"/>
      <c r="BB150" s="1570"/>
      <c r="BC150" s="1570"/>
      <c r="BD150" s="1570"/>
      <c r="BE150" s="1570"/>
      <c r="BF150" s="1570"/>
      <c r="BG150" s="1570"/>
      <c r="BH150" s="1570"/>
      <c r="BI150" s="1570"/>
      <c r="BJ150" s="1570"/>
      <c r="BK150" s="1570"/>
      <c r="BL150" s="1570"/>
      <c r="BM150" s="1653"/>
      <c r="BN150" s="1660"/>
      <c r="BO150" s="1653"/>
      <c r="BP150" s="1653"/>
      <c r="BQ150" s="1653"/>
      <c r="BR150" s="1570"/>
      <c r="BS150" s="1570"/>
      <c r="BT150" s="1570"/>
      <c r="BU150" s="1570"/>
      <c r="BV150" s="1570"/>
      <c r="BW150" s="1570"/>
      <c r="BX150" s="1570"/>
      <c r="BY150" s="1570"/>
      <c r="BZ150" s="1570"/>
      <c r="CA150" s="1570"/>
      <c r="CB150" s="1570"/>
      <c r="CC150" s="1570"/>
      <c r="CD150" s="1570"/>
      <c r="CE150" s="1570"/>
      <c r="CF150" s="1570"/>
      <c r="CG150" s="1570"/>
      <c r="CH150" s="1570"/>
      <c r="CI150" s="1570"/>
      <c r="CJ150" s="1570"/>
      <c r="CK150" s="1570"/>
      <c r="CL150" s="1570"/>
      <c r="CM150" s="1570"/>
      <c r="CN150" s="1570"/>
      <c r="CO150" s="1570"/>
      <c r="CP150" s="1570"/>
      <c r="CQ150" s="1570"/>
      <c r="CR150" s="1570"/>
      <c r="CS150" s="1570"/>
      <c r="CT150" s="1570"/>
      <c r="CU150" s="1570"/>
      <c r="CV150" s="1570"/>
      <c r="CW150" s="1570"/>
      <c r="CX150" s="1570"/>
      <c r="CY150" s="1570"/>
      <c r="CZ150" s="1570"/>
      <c r="DA150" s="1570"/>
      <c r="DB150" s="1570"/>
      <c r="DC150" s="1570"/>
      <c r="DD150" s="1570"/>
      <c r="DE150" s="1570"/>
      <c r="DF150" s="1570"/>
      <c r="DG150" s="1570"/>
      <c r="DH150" s="1570"/>
      <c r="DI150" s="1570"/>
      <c r="DJ150" s="1570"/>
      <c r="DK150" s="1570"/>
      <c r="DL150" s="1570"/>
      <c r="DM150" s="1570"/>
      <c r="DN150" s="1570"/>
      <c r="DO150" s="1570"/>
      <c r="DP150" s="1570"/>
      <c r="DQ150" s="1570"/>
      <c r="DR150" s="1570"/>
      <c r="DS150" s="1570"/>
      <c r="DT150" s="1570"/>
      <c r="DU150" s="1570"/>
      <c r="DV150" s="1570"/>
      <c r="DW150" s="1570"/>
      <c r="DX150" s="1570"/>
      <c r="DY150" s="1570"/>
      <c r="DZ150" s="1570"/>
      <c r="EA150" s="1570"/>
      <c r="EB150" s="1570"/>
      <c r="EC150" s="1570"/>
      <c r="ED150" s="1570"/>
      <c r="EE150" s="1570"/>
      <c r="EF150" s="1570"/>
      <c r="EG150" s="1570"/>
      <c r="EH150" s="1570"/>
      <c r="EI150" s="1570"/>
      <c r="EJ150" s="1570"/>
      <c r="EK150" s="1570"/>
      <c r="EL150" s="1570"/>
      <c r="EM150" s="1570"/>
      <c r="EN150" s="1570"/>
      <c r="EO150" s="1570"/>
      <c r="EP150" s="1570"/>
      <c r="EQ150" s="1570"/>
      <c r="ER150" s="1570"/>
      <c r="ES150" s="1570"/>
      <c r="ET150" s="1570"/>
      <c r="EU150" s="1632"/>
      <c r="EV150" s="1632"/>
      <c r="EW150" s="1632"/>
      <c r="EX150" s="1632"/>
      <c r="EY150" s="1632"/>
      <c r="EZ150" s="1632"/>
      <c r="FA150" s="1632"/>
      <c r="FB150" s="1570"/>
      <c r="FC150" s="1571"/>
      <c r="FD150" s="1571"/>
      <c r="FE150" s="1571"/>
      <c r="FF150" s="1571"/>
      <c r="FG150" s="1571"/>
      <c r="FH150" s="1571"/>
      <c r="FI150" s="1571"/>
      <c r="FJ150" s="1571"/>
      <c r="FK150" s="1571"/>
      <c r="FL150" s="1571"/>
      <c r="FM150" s="1571"/>
      <c r="FN150" s="1573"/>
      <c r="FO150" s="1573"/>
      <c r="FP150" s="1573"/>
      <c r="FQ150" s="1573"/>
      <c r="FR150" s="1573"/>
      <c r="FS150" s="1573"/>
      <c r="FT150" s="1573"/>
      <c r="FU150" s="1573"/>
      <c r="FV150" s="1573"/>
      <c r="FW150" s="1573"/>
      <c r="FX150" s="1595"/>
      <c r="GA150" s="1647"/>
      <c r="GB150" s="1648"/>
    </row>
    <row r="151" spans="3:184">
      <c r="C151" s="1570"/>
      <c r="D151" s="1570"/>
      <c r="E151" s="2315"/>
      <c r="F151" s="1651"/>
      <c r="G151" s="1646"/>
      <c r="H151" s="1662"/>
      <c r="I151" s="1662"/>
      <c r="J151" s="1658"/>
      <c r="K151" s="1654"/>
      <c r="L151" s="1570"/>
      <c r="M151" s="1651"/>
      <c r="N151" s="1646"/>
      <c r="O151" s="1646"/>
      <c r="P151" s="1632"/>
      <c r="Q151" s="1632"/>
      <c r="R151" s="1632"/>
      <c r="S151" s="1632"/>
      <c r="T151" s="1632"/>
      <c r="U151" s="1632"/>
      <c r="V151" s="1632"/>
      <c r="W151" s="1632"/>
      <c r="X151" s="1632"/>
      <c r="Y151" s="1632"/>
      <c r="Z151" s="1632"/>
      <c r="AA151" s="1632"/>
      <c r="AB151" s="1632"/>
      <c r="AC151" s="1632"/>
      <c r="AD151" s="1632"/>
      <c r="AE151" s="1632"/>
      <c r="AF151" s="1632"/>
      <c r="AG151" s="1632"/>
      <c r="AH151" s="1632"/>
      <c r="AI151" s="1632"/>
      <c r="AJ151" s="1632"/>
      <c r="AK151" s="1632"/>
      <c r="AL151" s="1632"/>
      <c r="AM151" s="1632"/>
      <c r="AN151" s="1632"/>
      <c r="AO151" s="1632"/>
      <c r="AP151" s="1632"/>
      <c r="AQ151" s="1632"/>
      <c r="AR151" s="1632"/>
      <c r="AS151" s="1632"/>
      <c r="AT151" s="1632"/>
      <c r="AU151" s="1632"/>
      <c r="AV151" s="1632"/>
      <c r="AW151" s="1632"/>
      <c r="AX151" s="1632"/>
      <c r="AY151" s="1632"/>
      <c r="AZ151" s="1570"/>
      <c r="BA151" s="1570"/>
      <c r="BB151" s="1570"/>
      <c r="BC151" s="1570"/>
      <c r="BD151" s="1570"/>
      <c r="BE151" s="1570"/>
      <c r="BF151" s="1570"/>
      <c r="BG151" s="1570"/>
      <c r="BH151" s="1570"/>
      <c r="BI151" s="1570"/>
      <c r="BJ151" s="1570"/>
      <c r="BK151" s="1570"/>
      <c r="BL151" s="1570"/>
      <c r="BM151" s="1653"/>
      <c r="BN151" s="1660"/>
      <c r="BO151" s="1653"/>
      <c r="BP151" s="1653"/>
      <c r="BQ151" s="1653"/>
      <c r="BR151" s="1570"/>
      <c r="BS151" s="1570"/>
      <c r="BT151" s="1570"/>
      <c r="BU151" s="1570"/>
      <c r="BV151" s="1570"/>
      <c r="BW151" s="1570"/>
      <c r="BX151" s="1570"/>
      <c r="BY151" s="1570"/>
      <c r="BZ151" s="1570"/>
      <c r="CA151" s="1570"/>
      <c r="CB151" s="1570"/>
      <c r="CC151" s="1570"/>
      <c r="CD151" s="1570"/>
      <c r="CE151" s="1570"/>
      <c r="CF151" s="1570"/>
      <c r="CG151" s="1570"/>
      <c r="CH151" s="1570"/>
      <c r="CI151" s="1570"/>
      <c r="CJ151" s="1570"/>
      <c r="CK151" s="1570"/>
      <c r="CL151" s="1570"/>
      <c r="CM151" s="1570"/>
      <c r="CN151" s="1570"/>
      <c r="CO151" s="1570"/>
      <c r="CP151" s="1570"/>
      <c r="CQ151" s="1570"/>
      <c r="CR151" s="1570"/>
      <c r="CS151" s="1570"/>
      <c r="CT151" s="1570"/>
      <c r="CU151" s="1570"/>
      <c r="CV151" s="1570"/>
      <c r="CW151" s="1570"/>
      <c r="CX151" s="1570"/>
      <c r="CY151" s="1570"/>
      <c r="CZ151" s="1570"/>
      <c r="DA151" s="1570"/>
      <c r="DB151" s="1570"/>
      <c r="DC151" s="1570"/>
      <c r="DD151" s="1570"/>
      <c r="DE151" s="1570"/>
      <c r="DF151" s="1570"/>
      <c r="DG151" s="1570"/>
      <c r="DH151" s="1570"/>
      <c r="DI151" s="1570"/>
      <c r="DJ151" s="1570"/>
      <c r="DK151" s="1570"/>
      <c r="DL151" s="1570"/>
      <c r="DM151" s="1570"/>
      <c r="DN151" s="1570"/>
      <c r="DO151" s="1570"/>
      <c r="DP151" s="1570"/>
      <c r="DQ151" s="1570"/>
      <c r="DR151" s="1570"/>
      <c r="DS151" s="1570"/>
      <c r="DT151" s="1570"/>
      <c r="DU151" s="1570"/>
      <c r="DV151" s="1570"/>
      <c r="DW151" s="1570"/>
      <c r="DX151" s="1570"/>
      <c r="DY151" s="1570"/>
      <c r="DZ151" s="1570"/>
      <c r="EA151" s="1570"/>
      <c r="EB151" s="1570"/>
      <c r="EC151" s="1570"/>
      <c r="ED151" s="1570"/>
      <c r="EE151" s="1570"/>
      <c r="EF151" s="1570"/>
      <c r="EG151" s="1570"/>
      <c r="EH151" s="1570"/>
      <c r="EI151" s="1570"/>
      <c r="EJ151" s="1570"/>
      <c r="EK151" s="1570"/>
      <c r="EL151" s="1570"/>
      <c r="EM151" s="1570"/>
      <c r="EN151" s="1570"/>
      <c r="EO151" s="1570"/>
      <c r="EP151" s="1570"/>
      <c r="EQ151" s="1570"/>
      <c r="ER151" s="1570"/>
      <c r="ES151" s="1570"/>
      <c r="ET151" s="1570"/>
      <c r="EU151" s="1632"/>
      <c r="EV151" s="1632"/>
      <c r="EW151" s="1632"/>
      <c r="EX151" s="1632"/>
      <c r="EY151" s="1632"/>
      <c r="EZ151" s="1632"/>
      <c r="FA151" s="1632"/>
      <c r="FB151" s="1570"/>
      <c r="FC151" s="1571"/>
      <c r="FD151" s="1571"/>
      <c r="FE151" s="1571"/>
      <c r="FF151" s="1571"/>
      <c r="FG151" s="1571"/>
      <c r="FH151" s="1571"/>
      <c r="FI151" s="1571"/>
      <c r="FJ151" s="1571"/>
      <c r="FK151" s="1571"/>
      <c r="FL151" s="1571"/>
      <c r="FM151" s="1571"/>
      <c r="FN151" s="1573"/>
      <c r="FO151" s="1573"/>
      <c r="FP151" s="1573"/>
      <c r="FQ151" s="1573"/>
      <c r="FR151" s="1573"/>
      <c r="FS151" s="1573"/>
      <c r="FT151" s="1573"/>
      <c r="FU151" s="1573"/>
      <c r="FV151" s="1573"/>
      <c r="FW151" s="1573"/>
      <c r="FX151" s="1595"/>
      <c r="GA151" s="1647"/>
      <c r="GB151" s="1648"/>
    </row>
    <row r="152" spans="3:184">
      <c r="C152" s="1570"/>
      <c r="D152" s="1570"/>
      <c r="E152" s="2315"/>
      <c r="F152" s="1651"/>
      <c r="G152" s="1646"/>
      <c r="H152" s="1662"/>
      <c r="I152" s="1662"/>
      <c r="J152" s="1662"/>
      <c r="K152" s="1654"/>
      <c r="L152" s="1570"/>
      <c r="M152" s="1651"/>
      <c r="N152" s="1646"/>
      <c r="O152" s="1646"/>
      <c r="P152" s="1632"/>
      <c r="Q152" s="1632"/>
      <c r="R152" s="1632"/>
      <c r="S152" s="1632"/>
      <c r="T152" s="1632"/>
      <c r="U152" s="1632"/>
      <c r="V152" s="1632"/>
      <c r="W152" s="1632"/>
      <c r="X152" s="1632"/>
      <c r="Y152" s="1632"/>
      <c r="Z152" s="1632"/>
      <c r="AA152" s="1632"/>
      <c r="AB152" s="1632"/>
      <c r="AC152" s="1632"/>
      <c r="AD152" s="1632"/>
      <c r="AE152" s="1632"/>
      <c r="AF152" s="1632"/>
      <c r="AG152" s="1632"/>
      <c r="AH152" s="1632"/>
      <c r="AI152" s="1632"/>
      <c r="AJ152" s="1632"/>
      <c r="AK152" s="1632"/>
      <c r="AL152" s="1632"/>
      <c r="AM152" s="1632"/>
      <c r="AN152" s="1632"/>
      <c r="AO152" s="1632"/>
      <c r="AP152" s="1632"/>
      <c r="AQ152" s="1632"/>
      <c r="AR152" s="1632"/>
      <c r="AS152" s="1632"/>
      <c r="AT152" s="1632"/>
      <c r="AU152" s="1632"/>
      <c r="AV152" s="1632"/>
      <c r="AW152" s="1632"/>
      <c r="AX152" s="1632"/>
      <c r="AY152" s="1632"/>
      <c r="AZ152" s="1570"/>
      <c r="BA152" s="1570"/>
      <c r="BB152" s="1570"/>
      <c r="BC152" s="1570"/>
      <c r="BD152" s="1570"/>
      <c r="BE152" s="1570"/>
      <c r="BF152" s="1570"/>
      <c r="BG152" s="1570"/>
      <c r="BH152" s="1570"/>
      <c r="BI152" s="1570"/>
      <c r="BJ152" s="1570"/>
      <c r="BK152" s="1570"/>
      <c r="BL152" s="1570"/>
      <c r="BM152" s="1653"/>
      <c r="BN152" s="1660"/>
      <c r="BO152" s="1653"/>
      <c r="BP152" s="1653"/>
      <c r="BQ152" s="1653"/>
      <c r="BR152" s="1570"/>
      <c r="BS152" s="1570"/>
      <c r="BT152" s="1570"/>
      <c r="BU152" s="1570"/>
      <c r="BV152" s="1570"/>
      <c r="BW152" s="1570"/>
      <c r="BX152" s="1570"/>
      <c r="BY152" s="1570"/>
      <c r="BZ152" s="1570"/>
      <c r="CA152" s="1570"/>
      <c r="CB152" s="1570"/>
      <c r="CC152" s="1570"/>
      <c r="CD152" s="1570"/>
      <c r="CE152" s="1570"/>
      <c r="CF152" s="1570"/>
      <c r="CG152" s="1570"/>
      <c r="CH152" s="1570"/>
      <c r="CI152" s="1570"/>
      <c r="CJ152" s="1570"/>
      <c r="CK152" s="1570"/>
      <c r="CL152" s="1570"/>
      <c r="CM152" s="1570"/>
      <c r="CN152" s="1570"/>
      <c r="CO152" s="1570"/>
      <c r="CP152" s="1570"/>
      <c r="CQ152" s="1570"/>
      <c r="CR152" s="1570"/>
      <c r="CS152" s="1570"/>
      <c r="CT152" s="1570"/>
      <c r="CU152" s="1570"/>
      <c r="CV152" s="1570"/>
      <c r="CW152" s="1570"/>
      <c r="CX152" s="1570"/>
      <c r="CY152" s="1570"/>
      <c r="CZ152" s="1570"/>
      <c r="DA152" s="1570"/>
      <c r="DB152" s="1570"/>
      <c r="DC152" s="1570"/>
      <c r="DD152" s="1570"/>
      <c r="DE152" s="1570"/>
      <c r="DF152" s="1570"/>
      <c r="DG152" s="1570"/>
      <c r="DH152" s="1570"/>
      <c r="DI152" s="1570"/>
      <c r="DJ152" s="1570"/>
      <c r="DK152" s="1570"/>
      <c r="DL152" s="1570"/>
      <c r="DM152" s="1570"/>
      <c r="DN152" s="1570"/>
      <c r="DO152" s="1570"/>
      <c r="DP152" s="1570"/>
      <c r="DQ152" s="1570"/>
      <c r="DR152" s="1570"/>
      <c r="DS152" s="1570"/>
      <c r="DT152" s="1570"/>
      <c r="DU152" s="1570"/>
      <c r="DV152" s="1570"/>
      <c r="DW152" s="1570"/>
      <c r="DX152" s="1570"/>
      <c r="DY152" s="1570"/>
      <c r="DZ152" s="1570"/>
      <c r="EA152" s="1570"/>
      <c r="EB152" s="1570"/>
      <c r="EC152" s="1570"/>
      <c r="ED152" s="1570"/>
      <c r="EE152" s="1570"/>
      <c r="EF152" s="1570"/>
      <c r="EG152" s="1570"/>
      <c r="EH152" s="1570"/>
      <c r="EI152" s="1570"/>
      <c r="EJ152" s="1570"/>
      <c r="EK152" s="1570"/>
      <c r="EL152" s="1570"/>
      <c r="EM152" s="1570"/>
      <c r="EN152" s="1570"/>
      <c r="EO152" s="1570"/>
      <c r="EP152" s="1570"/>
      <c r="EQ152" s="1570"/>
      <c r="ER152" s="1570"/>
      <c r="ES152" s="1570"/>
      <c r="ET152" s="1570"/>
      <c r="EU152" s="1632"/>
      <c r="EV152" s="1632"/>
      <c r="EW152" s="1632"/>
      <c r="EX152" s="1632"/>
      <c r="EY152" s="1632"/>
      <c r="EZ152" s="1632"/>
      <c r="FA152" s="1632"/>
      <c r="FB152" s="1570"/>
      <c r="FC152" s="1571"/>
      <c r="FD152" s="1571"/>
      <c r="FE152" s="1571"/>
      <c r="FF152" s="1571"/>
      <c r="FG152" s="1571"/>
      <c r="FH152" s="1571"/>
      <c r="FI152" s="1571"/>
      <c r="FJ152" s="1571"/>
      <c r="FK152" s="1571"/>
      <c r="FL152" s="1571"/>
      <c r="FM152" s="1571"/>
      <c r="FN152" s="1573"/>
      <c r="FO152" s="1573"/>
      <c r="FP152" s="1573"/>
      <c r="FQ152" s="1573"/>
      <c r="FR152" s="1573"/>
      <c r="FS152" s="1573"/>
      <c r="FT152" s="1573"/>
      <c r="FU152" s="1573"/>
      <c r="FV152" s="1573"/>
      <c r="FW152" s="1573"/>
      <c r="FX152" s="1595"/>
      <c r="GA152" s="1647"/>
      <c r="GB152" s="1648"/>
    </row>
    <row r="153" spans="3:184">
      <c r="C153" s="1570"/>
      <c r="D153" s="1570"/>
      <c r="E153" s="2315"/>
      <c r="F153" s="1651"/>
      <c r="G153" s="1646"/>
      <c r="H153" s="1662"/>
      <c r="I153" s="1662"/>
      <c r="J153" s="1658"/>
      <c r="K153" s="1654"/>
      <c r="L153" s="1570"/>
      <c r="M153" s="1651"/>
      <c r="N153" s="1646"/>
      <c r="O153" s="1646"/>
      <c r="P153" s="1632"/>
      <c r="Q153" s="1632"/>
      <c r="R153" s="1632"/>
      <c r="S153" s="1632"/>
      <c r="T153" s="1632"/>
      <c r="U153" s="1632"/>
      <c r="V153" s="1632"/>
      <c r="W153" s="1632"/>
      <c r="X153" s="1632"/>
      <c r="Y153" s="1632"/>
      <c r="Z153" s="1632"/>
      <c r="AA153" s="1632"/>
      <c r="AB153" s="1632"/>
      <c r="AC153" s="1632"/>
      <c r="AD153" s="1632"/>
      <c r="AE153" s="1632"/>
      <c r="AF153" s="1632"/>
      <c r="AG153" s="1632"/>
      <c r="AH153" s="1632"/>
      <c r="AI153" s="1632"/>
      <c r="AJ153" s="1632"/>
      <c r="AK153" s="1632"/>
      <c r="AL153" s="1632"/>
      <c r="AM153" s="1632"/>
      <c r="AN153" s="1632"/>
      <c r="AO153" s="1632"/>
      <c r="AP153" s="1632"/>
      <c r="AQ153" s="1632"/>
      <c r="AR153" s="1632"/>
      <c r="AS153" s="1632"/>
      <c r="AT153" s="1632"/>
      <c r="AU153" s="1632"/>
      <c r="AV153" s="1632"/>
      <c r="AW153" s="1632"/>
      <c r="AX153" s="1632"/>
      <c r="AY153" s="1632"/>
      <c r="AZ153" s="1570"/>
      <c r="BA153" s="1570"/>
      <c r="BB153" s="1570"/>
      <c r="BC153" s="1570"/>
      <c r="BD153" s="1570"/>
      <c r="BE153" s="1570"/>
      <c r="BF153" s="1570"/>
      <c r="BG153" s="1570"/>
      <c r="BH153" s="1570"/>
      <c r="BI153" s="1570"/>
      <c r="BJ153" s="1570"/>
      <c r="BK153" s="1570"/>
      <c r="BL153" s="1570"/>
      <c r="BM153" s="1653"/>
      <c r="BN153" s="1660"/>
      <c r="BO153" s="1653"/>
      <c r="BP153" s="1653"/>
      <c r="BQ153" s="1653"/>
      <c r="BR153" s="1570"/>
      <c r="BS153" s="1570"/>
      <c r="BT153" s="1570"/>
      <c r="BU153" s="1570"/>
      <c r="BV153" s="1570"/>
      <c r="BW153" s="1570"/>
      <c r="BX153" s="1570"/>
      <c r="BY153" s="1570"/>
      <c r="BZ153" s="1570"/>
      <c r="CA153" s="1570"/>
      <c r="CB153" s="1570"/>
      <c r="CC153" s="1570"/>
      <c r="CD153" s="1570"/>
      <c r="CE153" s="1570"/>
      <c r="CF153" s="1570"/>
      <c r="CG153" s="1570"/>
      <c r="CH153" s="1570"/>
      <c r="CI153" s="1570"/>
      <c r="CJ153" s="1570"/>
      <c r="CK153" s="1570"/>
      <c r="CL153" s="1570"/>
      <c r="CM153" s="1570"/>
      <c r="CN153" s="1570"/>
      <c r="CO153" s="1570"/>
      <c r="CP153" s="1570"/>
      <c r="CQ153" s="1570"/>
      <c r="CR153" s="1570"/>
      <c r="CS153" s="1570"/>
      <c r="CT153" s="1570"/>
      <c r="CU153" s="1570"/>
      <c r="CV153" s="1570"/>
      <c r="CW153" s="1570"/>
      <c r="CX153" s="1570"/>
      <c r="CY153" s="1570"/>
      <c r="CZ153" s="1570"/>
      <c r="DA153" s="1570"/>
      <c r="DB153" s="1570"/>
      <c r="DC153" s="1570"/>
      <c r="DD153" s="1570"/>
      <c r="DE153" s="1570"/>
      <c r="DF153" s="1570"/>
      <c r="DG153" s="1570"/>
      <c r="DH153" s="1570"/>
      <c r="DI153" s="1570"/>
      <c r="DJ153" s="1570"/>
      <c r="DK153" s="1570"/>
      <c r="DL153" s="1570"/>
      <c r="DM153" s="1570"/>
      <c r="DN153" s="1570"/>
      <c r="DO153" s="1570"/>
      <c r="DP153" s="1570"/>
      <c r="DQ153" s="1570"/>
      <c r="DR153" s="1570"/>
      <c r="DS153" s="1570"/>
      <c r="DT153" s="1570"/>
      <c r="DU153" s="1570"/>
      <c r="DV153" s="1570"/>
      <c r="DW153" s="1570"/>
      <c r="DX153" s="1570"/>
      <c r="DY153" s="1570"/>
      <c r="DZ153" s="1570"/>
      <c r="EA153" s="1570"/>
      <c r="EB153" s="1570"/>
      <c r="EC153" s="1570"/>
      <c r="ED153" s="1570"/>
      <c r="EE153" s="1570"/>
      <c r="EF153" s="1570"/>
      <c r="EG153" s="1570"/>
      <c r="EH153" s="1570"/>
      <c r="EI153" s="1570"/>
      <c r="EJ153" s="1570"/>
      <c r="EK153" s="1570"/>
      <c r="EL153" s="1570"/>
      <c r="EM153" s="1570"/>
      <c r="EN153" s="1570"/>
      <c r="EO153" s="1570"/>
      <c r="EP153" s="1570"/>
      <c r="EQ153" s="1570"/>
      <c r="ER153" s="1570"/>
      <c r="ES153" s="1570"/>
      <c r="ET153" s="1570"/>
      <c r="EU153" s="1632"/>
      <c r="EV153" s="1632"/>
      <c r="EW153" s="1632"/>
      <c r="EX153" s="1632"/>
      <c r="EY153" s="1632"/>
      <c r="EZ153" s="1632"/>
      <c r="FA153" s="1632"/>
      <c r="FB153" s="1570"/>
      <c r="FC153" s="1571"/>
      <c r="FD153" s="1571"/>
      <c r="FE153" s="1571"/>
      <c r="FF153" s="1571"/>
      <c r="FG153" s="1571"/>
      <c r="FH153" s="1571"/>
      <c r="FI153" s="1571"/>
      <c r="FJ153" s="1571"/>
      <c r="FK153" s="1571"/>
      <c r="FL153" s="1571"/>
      <c r="FM153" s="1571"/>
      <c r="FN153" s="1573"/>
      <c r="FO153" s="1573"/>
      <c r="FP153" s="1573"/>
      <c r="FQ153" s="1573"/>
      <c r="FR153" s="1573"/>
      <c r="FS153" s="1573"/>
      <c r="FT153" s="1573"/>
      <c r="FU153" s="1573"/>
      <c r="FV153" s="1573"/>
      <c r="FW153" s="1573"/>
      <c r="FX153" s="1595"/>
      <c r="GA153" s="1647"/>
      <c r="GB153" s="1648"/>
    </row>
    <row r="154" spans="3:184">
      <c r="C154" s="1570"/>
      <c r="D154" s="1570"/>
      <c r="E154" s="2315"/>
      <c r="F154" s="1651"/>
      <c r="G154" s="1646"/>
      <c r="H154" s="1662"/>
      <c r="I154" s="1662"/>
      <c r="J154" s="1658"/>
      <c r="K154" s="1654"/>
      <c r="L154" s="1570"/>
      <c r="M154" s="1651"/>
      <c r="N154" s="1646"/>
      <c r="O154" s="1646"/>
      <c r="P154" s="1632"/>
      <c r="Q154" s="1632"/>
      <c r="R154" s="1632"/>
      <c r="S154" s="1632"/>
      <c r="T154" s="1632"/>
      <c r="U154" s="1632"/>
      <c r="V154" s="1632"/>
      <c r="W154" s="1632"/>
      <c r="X154" s="1632"/>
      <c r="Y154" s="1632"/>
      <c r="Z154" s="1632"/>
      <c r="AA154" s="1632"/>
      <c r="AB154" s="1632"/>
      <c r="AC154" s="1632"/>
      <c r="AD154" s="1632"/>
      <c r="AE154" s="1632"/>
      <c r="AF154" s="1632"/>
      <c r="AG154" s="1632"/>
      <c r="AH154" s="1632"/>
      <c r="AI154" s="1632"/>
      <c r="AJ154" s="1632"/>
      <c r="AK154" s="1632"/>
      <c r="AL154" s="1632"/>
      <c r="AM154" s="1632"/>
      <c r="AN154" s="1632"/>
      <c r="AO154" s="1632"/>
      <c r="AP154" s="1632"/>
      <c r="AQ154" s="1632"/>
      <c r="AR154" s="1632"/>
      <c r="AS154" s="1632"/>
      <c r="AT154" s="1632"/>
      <c r="AU154" s="1632"/>
      <c r="AV154" s="1632"/>
      <c r="AW154" s="1632"/>
      <c r="AX154" s="1632"/>
      <c r="AY154" s="1632"/>
      <c r="AZ154" s="1570"/>
      <c r="BA154" s="1570"/>
      <c r="BB154" s="1570"/>
      <c r="BC154" s="1570"/>
      <c r="BD154" s="1570"/>
      <c r="BE154" s="1570"/>
      <c r="BF154" s="1570"/>
      <c r="BG154" s="1570"/>
      <c r="BH154" s="1570"/>
      <c r="BI154" s="1570"/>
      <c r="BJ154" s="1570"/>
      <c r="BK154" s="1570"/>
      <c r="BL154" s="1570"/>
      <c r="BM154" s="1653"/>
      <c r="BN154" s="1660"/>
      <c r="BO154" s="1653"/>
      <c r="BP154" s="1653"/>
      <c r="BQ154" s="1653"/>
      <c r="BR154" s="1570"/>
      <c r="BS154" s="1570"/>
      <c r="BT154" s="1570"/>
      <c r="BU154" s="1570"/>
      <c r="BV154" s="1570"/>
      <c r="BW154" s="1570"/>
      <c r="BX154" s="1570"/>
      <c r="BY154" s="1570"/>
      <c r="BZ154" s="1570"/>
      <c r="CA154" s="1570"/>
      <c r="CB154" s="1570"/>
      <c r="CC154" s="1570"/>
      <c r="CD154" s="1570"/>
      <c r="CE154" s="1570"/>
      <c r="CF154" s="1570"/>
      <c r="CG154" s="1570"/>
      <c r="CH154" s="1570"/>
      <c r="CI154" s="1570"/>
      <c r="CJ154" s="1570"/>
      <c r="CK154" s="1570"/>
      <c r="CL154" s="1570"/>
      <c r="CM154" s="1570"/>
      <c r="CN154" s="1570"/>
      <c r="CO154" s="1570"/>
      <c r="CP154" s="1570"/>
      <c r="CQ154" s="1570"/>
      <c r="CR154" s="1570"/>
      <c r="CS154" s="1570"/>
      <c r="CT154" s="1570"/>
      <c r="CU154" s="1570"/>
      <c r="CV154" s="1570"/>
      <c r="CW154" s="1570"/>
      <c r="CX154" s="1570"/>
      <c r="CY154" s="1570"/>
      <c r="CZ154" s="1570"/>
      <c r="DA154" s="1570"/>
      <c r="DB154" s="1570"/>
      <c r="DC154" s="1570"/>
      <c r="DD154" s="1570"/>
      <c r="DE154" s="1570"/>
      <c r="DF154" s="1570"/>
      <c r="DG154" s="1570"/>
      <c r="DH154" s="1570"/>
      <c r="DI154" s="1570"/>
      <c r="DJ154" s="1570"/>
      <c r="DK154" s="1570"/>
      <c r="DL154" s="1570"/>
      <c r="DM154" s="1570"/>
      <c r="DN154" s="1570"/>
      <c r="DO154" s="1570"/>
      <c r="DP154" s="1570"/>
      <c r="DQ154" s="1570"/>
      <c r="DR154" s="1570"/>
      <c r="DS154" s="1570"/>
      <c r="DT154" s="1570"/>
      <c r="DU154" s="1570"/>
      <c r="DV154" s="1570"/>
      <c r="DW154" s="1570"/>
      <c r="DX154" s="1570"/>
      <c r="DY154" s="1570"/>
      <c r="DZ154" s="1570"/>
      <c r="EA154" s="1570"/>
      <c r="EB154" s="1570"/>
      <c r="EC154" s="1570"/>
      <c r="ED154" s="1570"/>
      <c r="EE154" s="1570"/>
      <c r="EF154" s="1570"/>
      <c r="EG154" s="1570"/>
      <c r="EH154" s="1570"/>
      <c r="EI154" s="1570"/>
      <c r="EJ154" s="1570"/>
      <c r="EK154" s="1570"/>
      <c r="EL154" s="1570"/>
      <c r="EM154" s="1570"/>
      <c r="EN154" s="1570"/>
      <c r="EO154" s="1570"/>
      <c r="EP154" s="1570"/>
      <c r="EQ154" s="1570"/>
      <c r="ER154" s="1570"/>
      <c r="ES154" s="1570"/>
      <c r="ET154" s="1570"/>
      <c r="EU154" s="1632"/>
      <c r="EV154" s="1632"/>
      <c r="EW154" s="1632"/>
      <c r="EX154" s="1632"/>
      <c r="EY154" s="1632"/>
      <c r="EZ154" s="1632"/>
      <c r="FA154" s="1632"/>
      <c r="FB154" s="1570"/>
      <c r="FC154" s="1571"/>
      <c r="FD154" s="1571"/>
      <c r="FE154" s="1571"/>
      <c r="FF154" s="1571"/>
      <c r="FG154" s="1571"/>
      <c r="FH154" s="1571"/>
      <c r="FI154" s="1571"/>
      <c r="FJ154" s="1571"/>
      <c r="FK154" s="1571"/>
      <c r="FL154" s="1571"/>
      <c r="FM154" s="1571"/>
      <c r="FN154" s="1573"/>
      <c r="FO154" s="1573"/>
      <c r="FP154" s="1573"/>
      <c r="FQ154" s="1573"/>
      <c r="FR154" s="1573"/>
      <c r="FS154" s="1573"/>
      <c r="FT154" s="1573"/>
      <c r="FU154" s="1573"/>
      <c r="FV154" s="1573"/>
      <c r="FW154" s="1573"/>
      <c r="FX154" s="1595"/>
      <c r="GA154" s="1647"/>
      <c r="GB154" s="1648"/>
    </row>
    <row r="155" spans="3:184">
      <c r="C155" s="1570"/>
      <c r="D155" s="1570"/>
      <c r="E155" s="2315"/>
      <c r="F155" s="1651"/>
      <c r="G155" s="1646"/>
      <c r="H155" s="1662"/>
      <c r="I155" s="1662"/>
      <c r="J155" s="1658"/>
      <c r="K155" s="1654"/>
      <c r="L155" s="1570"/>
      <c r="M155" s="1651"/>
      <c r="N155" s="1646"/>
      <c r="O155" s="1646"/>
      <c r="P155" s="1632"/>
      <c r="Q155" s="1632"/>
      <c r="R155" s="1632"/>
      <c r="S155" s="1632"/>
      <c r="T155" s="1632"/>
      <c r="U155" s="1632"/>
      <c r="V155" s="1632"/>
      <c r="W155" s="1632"/>
      <c r="X155" s="1632"/>
      <c r="Y155" s="1632"/>
      <c r="Z155" s="1632"/>
      <c r="AA155" s="1632"/>
      <c r="AB155" s="1632"/>
      <c r="AC155" s="1632"/>
      <c r="AD155" s="1632"/>
      <c r="AE155" s="1632"/>
      <c r="AF155" s="1632"/>
      <c r="AG155" s="1632"/>
      <c r="AH155" s="1632"/>
      <c r="AI155" s="1632"/>
      <c r="AJ155" s="1632"/>
      <c r="AK155" s="1632"/>
      <c r="AL155" s="1632"/>
      <c r="AM155" s="1632"/>
      <c r="AN155" s="1632"/>
      <c r="AO155" s="1632"/>
      <c r="AP155" s="1632"/>
      <c r="AQ155" s="1632"/>
      <c r="AR155" s="1632"/>
      <c r="AS155" s="1632"/>
      <c r="AT155" s="1632"/>
      <c r="AU155" s="1632"/>
      <c r="AV155" s="1632"/>
      <c r="AW155" s="1632"/>
      <c r="AX155" s="1632"/>
      <c r="AY155" s="1632"/>
      <c r="AZ155" s="1570"/>
      <c r="BA155" s="1570"/>
      <c r="BB155" s="1570"/>
      <c r="BC155" s="1570"/>
      <c r="BD155" s="1570"/>
      <c r="BE155" s="1570"/>
      <c r="BF155" s="1570"/>
      <c r="BG155" s="1570"/>
      <c r="BH155" s="1570"/>
      <c r="BI155" s="1570"/>
      <c r="BJ155" s="1570"/>
      <c r="BK155" s="1570"/>
      <c r="BL155" s="1570"/>
      <c r="BM155" s="1653"/>
      <c r="BN155" s="1660"/>
      <c r="BO155" s="1653"/>
      <c r="BP155" s="1653"/>
      <c r="BQ155" s="1653"/>
      <c r="BR155" s="1570"/>
      <c r="BS155" s="1570"/>
      <c r="BT155" s="1570"/>
      <c r="BU155" s="1570"/>
      <c r="BV155" s="1570"/>
      <c r="BW155" s="1570"/>
      <c r="BX155" s="1570"/>
      <c r="BY155" s="1570"/>
      <c r="BZ155" s="1570"/>
      <c r="CA155" s="1570"/>
      <c r="CB155" s="1570"/>
      <c r="CC155" s="1570"/>
      <c r="CD155" s="1570"/>
      <c r="CE155" s="1570"/>
      <c r="CF155" s="1570"/>
      <c r="CG155" s="1570"/>
      <c r="CH155" s="1570"/>
      <c r="CI155" s="1570"/>
      <c r="CJ155" s="1570"/>
      <c r="CK155" s="1570"/>
      <c r="CL155" s="1570"/>
      <c r="CM155" s="1570"/>
      <c r="CN155" s="1570"/>
      <c r="CO155" s="1570"/>
      <c r="CP155" s="1570"/>
      <c r="CQ155" s="1570"/>
      <c r="CR155" s="1570"/>
      <c r="CS155" s="1570"/>
      <c r="CT155" s="1570"/>
      <c r="CU155" s="1570"/>
      <c r="CV155" s="1570"/>
      <c r="CW155" s="1570"/>
      <c r="CX155" s="1570"/>
      <c r="CY155" s="1570"/>
      <c r="CZ155" s="1570"/>
      <c r="DA155" s="1570"/>
      <c r="DB155" s="1570"/>
      <c r="DC155" s="1570"/>
      <c r="DD155" s="1570"/>
      <c r="DE155" s="1570"/>
      <c r="DF155" s="1570"/>
      <c r="DG155" s="1570"/>
      <c r="DH155" s="1570"/>
      <c r="DI155" s="1570"/>
      <c r="DJ155" s="1570"/>
      <c r="DK155" s="1570"/>
      <c r="DL155" s="1570"/>
      <c r="DM155" s="1570"/>
      <c r="DN155" s="1570"/>
      <c r="DO155" s="1570"/>
      <c r="DP155" s="1570"/>
      <c r="DQ155" s="1570"/>
      <c r="DR155" s="1570"/>
      <c r="DS155" s="1570"/>
      <c r="DT155" s="1570"/>
      <c r="DU155" s="1570"/>
      <c r="DV155" s="1570"/>
      <c r="DW155" s="1570"/>
      <c r="DX155" s="1570"/>
      <c r="DY155" s="1570"/>
      <c r="DZ155" s="1570"/>
      <c r="EA155" s="1570"/>
      <c r="EB155" s="1570"/>
      <c r="EC155" s="1570"/>
      <c r="ED155" s="1570"/>
      <c r="EE155" s="1570"/>
      <c r="EF155" s="1570"/>
      <c r="EG155" s="1570"/>
      <c r="EH155" s="1570"/>
      <c r="EI155" s="1570"/>
      <c r="EJ155" s="1570"/>
      <c r="EK155" s="1570"/>
      <c r="EL155" s="1570"/>
      <c r="EM155" s="1570"/>
      <c r="EN155" s="1570"/>
      <c r="EO155" s="1570"/>
      <c r="EP155" s="1570"/>
      <c r="EQ155" s="1570"/>
      <c r="ER155" s="1570"/>
      <c r="ES155" s="1570"/>
      <c r="ET155" s="1570"/>
      <c r="EU155" s="1632"/>
      <c r="EV155" s="1632"/>
      <c r="EW155" s="1632"/>
      <c r="EX155" s="1632"/>
      <c r="EY155" s="1632"/>
      <c r="EZ155" s="1632"/>
      <c r="FA155" s="1632"/>
      <c r="FB155" s="1570"/>
      <c r="FC155" s="1571"/>
      <c r="FD155" s="1571"/>
      <c r="FE155" s="1571"/>
      <c r="FF155" s="1571"/>
      <c r="FG155" s="1571"/>
      <c r="FH155" s="1571"/>
      <c r="FI155" s="1571"/>
      <c r="FJ155" s="1571"/>
      <c r="FK155" s="1571"/>
      <c r="FL155" s="1571"/>
      <c r="FM155" s="1571"/>
      <c r="FN155" s="1573"/>
      <c r="FO155" s="1573"/>
      <c r="FP155" s="1573"/>
      <c r="FQ155" s="1573"/>
      <c r="FR155" s="1573"/>
      <c r="FS155" s="1573"/>
      <c r="FT155" s="1573"/>
      <c r="FU155" s="1573"/>
      <c r="FV155" s="1573"/>
      <c r="FW155" s="1573"/>
      <c r="FX155" s="1595"/>
      <c r="GA155" s="1647"/>
      <c r="GB155" s="1648"/>
    </row>
    <row r="156" spans="3:184">
      <c r="C156" s="1570"/>
      <c r="D156" s="1570"/>
      <c r="E156" s="2315"/>
      <c r="F156" s="1651"/>
      <c r="G156" s="1646"/>
      <c r="H156" s="1662"/>
      <c r="I156" s="1662"/>
      <c r="J156" s="1658"/>
      <c r="K156" s="1654"/>
      <c r="L156" s="1570"/>
      <c r="M156" s="1651"/>
      <c r="N156" s="1646"/>
      <c r="O156" s="1646"/>
      <c r="P156" s="1632"/>
      <c r="Q156" s="1632"/>
      <c r="R156" s="1632"/>
      <c r="S156" s="1632"/>
      <c r="T156" s="1632"/>
      <c r="U156" s="1632"/>
      <c r="V156" s="1632"/>
      <c r="W156" s="1632"/>
      <c r="X156" s="1632"/>
      <c r="Y156" s="1632"/>
      <c r="Z156" s="1632"/>
      <c r="AA156" s="1632"/>
      <c r="AB156" s="1632"/>
      <c r="AC156" s="1632"/>
      <c r="AD156" s="1632"/>
      <c r="AE156" s="1632"/>
      <c r="AF156" s="1632"/>
      <c r="AG156" s="1632"/>
      <c r="AH156" s="1632"/>
      <c r="AI156" s="1632"/>
      <c r="AJ156" s="1632"/>
      <c r="AK156" s="1632"/>
      <c r="AL156" s="1632"/>
      <c r="AM156" s="1632"/>
      <c r="AN156" s="1632"/>
      <c r="AO156" s="1632"/>
      <c r="AP156" s="1632"/>
      <c r="AQ156" s="1632"/>
      <c r="AR156" s="1632"/>
      <c r="AS156" s="1632"/>
      <c r="AT156" s="1632"/>
      <c r="AU156" s="1632"/>
      <c r="AV156" s="1632"/>
      <c r="AW156" s="1632"/>
      <c r="AX156" s="1632"/>
      <c r="AY156" s="1632"/>
      <c r="AZ156" s="1570"/>
      <c r="BA156" s="1570"/>
      <c r="BB156" s="1570"/>
      <c r="BC156" s="1570"/>
      <c r="BD156" s="1570"/>
      <c r="BE156" s="1570"/>
      <c r="BF156" s="1570"/>
      <c r="BG156" s="1570"/>
      <c r="BH156" s="1570"/>
      <c r="BI156" s="1570"/>
      <c r="BJ156" s="1570"/>
      <c r="BK156" s="1570"/>
      <c r="BL156" s="1570"/>
      <c r="BM156" s="1653"/>
      <c r="BN156" s="1660"/>
      <c r="BO156" s="1653"/>
      <c r="BP156" s="1653"/>
      <c r="BQ156" s="1653"/>
      <c r="BR156" s="1570"/>
      <c r="BS156" s="1570"/>
      <c r="BT156" s="1570"/>
      <c r="BU156" s="1570"/>
      <c r="BV156" s="1570"/>
      <c r="BW156" s="1570"/>
      <c r="BX156" s="1570"/>
      <c r="BY156" s="1570"/>
      <c r="BZ156" s="1570"/>
      <c r="CA156" s="1570"/>
      <c r="CB156" s="1570"/>
      <c r="CC156" s="1570"/>
      <c r="CD156" s="1570"/>
      <c r="CE156" s="1570"/>
      <c r="CF156" s="1570"/>
      <c r="CG156" s="1570"/>
      <c r="CH156" s="1570"/>
      <c r="CI156" s="1570"/>
      <c r="CJ156" s="1570"/>
      <c r="CK156" s="1570"/>
      <c r="CL156" s="1570"/>
      <c r="CM156" s="1570"/>
      <c r="CN156" s="1570"/>
      <c r="CO156" s="1570"/>
      <c r="CP156" s="1570"/>
      <c r="CQ156" s="1570"/>
      <c r="CR156" s="1570"/>
      <c r="CS156" s="1570"/>
      <c r="CT156" s="1570"/>
      <c r="CU156" s="1570"/>
      <c r="CV156" s="1570"/>
      <c r="CW156" s="1570"/>
      <c r="CX156" s="1570"/>
      <c r="CY156" s="1570"/>
      <c r="CZ156" s="1570"/>
      <c r="DA156" s="1570"/>
      <c r="DB156" s="1570"/>
      <c r="DC156" s="1570"/>
      <c r="DD156" s="1570"/>
      <c r="DE156" s="1570"/>
      <c r="DF156" s="1570"/>
      <c r="DG156" s="1570"/>
      <c r="DH156" s="1570"/>
      <c r="DI156" s="1570"/>
      <c r="DJ156" s="1570"/>
      <c r="DK156" s="1570"/>
      <c r="DL156" s="1570"/>
      <c r="DM156" s="1570"/>
      <c r="DN156" s="1570"/>
      <c r="DO156" s="1570"/>
      <c r="DP156" s="1570"/>
      <c r="DQ156" s="1570"/>
      <c r="DR156" s="1570"/>
      <c r="DS156" s="1570"/>
      <c r="DT156" s="1570"/>
      <c r="DU156" s="1570"/>
      <c r="DV156" s="1570"/>
      <c r="DW156" s="1570"/>
      <c r="DX156" s="1570"/>
      <c r="DY156" s="1570"/>
      <c r="DZ156" s="1570"/>
      <c r="EA156" s="1570"/>
      <c r="EB156" s="1570"/>
      <c r="EC156" s="1570"/>
      <c r="ED156" s="1570"/>
      <c r="EE156" s="1570"/>
      <c r="EF156" s="1570"/>
      <c r="EG156" s="1570"/>
      <c r="EH156" s="1570"/>
      <c r="EI156" s="1570"/>
      <c r="EJ156" s="1570"/>
      <c r="EK156" s="1570"/>
      <c r="EL156" s="1570"/>
      <c r="EM156" s="1570"/>
      <c r="EN156" s="1570"/>
      <c r="EO156" s="1570"/>
      <c r="EP156" s="1570"/>
      <c r="EQ156" s="1570"/>
      <c r="ER156" s="1570"/>
      <c r="ES156" s="1570"/>
      <c r="ET156" s="1570"/>
      <c r="EU156" s="1632"/>
      <c r="EV156" s="1632"/>
      <c r="EW156" s="1632"/>
      <c r="EX156" s="1632"/>
      <c r="EY156" s="1632"/>
      <c r="EZ156" s="1632"/>
      <c r="FA156" s="1632"/>
      <c r="FB156" s="1570"/>
      <c r="FC156" s="1571"/>
      <c r="FD156" s="1571"/>
      <c r="FE156" s="1571"/>
      <c r="FF156" s="1571"/>
      <c r="FG156" s="1571"/>
      <c r="FH156" s="1571"/>
      <c r="FI156" s="1571"/>
      <c r="FJ156" s="1571"/>
      <c r="FK156" s="1571"/>
      <c r="FL156" s="1571"/>
      <c r="FM156" s="1571"/>
      <c r="FN156" s="1573"/>
      <c r="FO156" s="1573"/>
      <c r="FP156" s="1573"/>
      <c r="FQ156" s="1573"/>
      <c r="FR156" s="1573"/>
      <c r="FS156" s="1573"/>
      <c r="FT156" s="1573"/>
      <c r="FU156" s="1573"/>
      <c r="FV156" s="1573"/>
      <c r="FW156" s="1573"/>
      <c r="FX156" s="1595"/>
      <c r="GA156" s="1647"/>
      <c r="GB156" s="1648"/>
    </row>
    <row r="157" spans="3:184">
      <c r="C157" s="1570"/>
      <c r="D157" s="1570"/>
      <c r="E157" s="2315"/>
      <c r="F157" s="1651"/>
      <c r="G157" s="1646"/>
      <c r="H157" s="1662"/>
      <c r="I157" s="1662"/>
      <c r="J157" s="1658"/>
      <c r="K157" s="1654"/>
      <c r="L157" s="1570"/>
      <c r="M157" s="1651"/>
      <c r="N157" s="1646"/>
      <c r="O157" s="1646"/>
      <c r="P157" s="1632"/>
      <c r="Q157" s="1632"/>
      <c r="R157" s="1632"/>
      <c r="S157" s="1632"/>
      <c r="T157" s="1632"/>
      <c r="U157" s="1632"/>
      <c r="V157" s="1632"/>
      <c r="W157" s="1632"/>
      <c r="X157" s="1632"/>
      <c r="Y157" s="1632"/>
      <c r="Z157" s="1632"/>
      <c r="AA157" s="1632"/>
      <c r="AB157" s="1632"/>
      <c r="AC157" s="1632"/>
      <c r="AD157" s="1632"/>
      <c r="AE157" s="1632"/>
      <c r="AF157" s="1632"/>
      <c r="AG157" s="1632"/>
      <c r="AH157" s="1632"/>
      <c r="AI157" s="1632"/>
      <c r="AJ157" s="1632"/>
      <c r="AK157" s="1632"/>
      <c r="AL157" s="1632"/>
      <c r="AM157" s="1632"/>
      <c r="AN157" s="1632"/>
      <c r="AO157" s="1632"/>
      <c r="AP157" s="1632"/>
      <c r="AQ157" s="1632"/>
      <c r="AR157" s="1632"/>
      <c r="AS157" s="1632"/>
      <c r="AT157" s="1632"/>
      <c r="AU157" s="1632"/>
      <c r="AV157" s="1632"/>
      <c r="AW157" s="1632"/>
      <c r="AX157" s="1632"/>
      <c r="AY157" s="1632"/>
      <c r="AZ157" s="1570"/>
      <c r="BA157" s="1570"/>
      <c r="BB157" s="1570"/>
      <c r="BC157" s="1570"/>
      <c r="BD157" s="1570"/>
      <c r="BE157" s="1570"/>
      <c r="BF157" s="1570"/>
      <c r="BG157" s="1570"/>
      <c r="BH157" s="1570"/>
      <c r="BI157" s="1570"/>
      <c r="BJ157" s="1570"/>
      <c r="BK157" s="1570"/>
      <c r="BL157" s="1570"/>
      <c r="BM157" s="1653"/>
      <c r="BN157" s="1660"/>
      <c r="BO157" s="1653"/>
      <c r="BP157" s="1653"/>
      <c r="BQ157" s="1653"/>
      <c r="BR157" s="1570"/>
      <c r="BS157" s="1570"/>
      <c r="BT157" s="1570"/>
      <c r="BU157" s="1570"/>
      <c r="BV157" s="1570"/>
      <c r="BW157" s="1570"/>
      <c r="BX157" s="1570"/>
      <c r="BY157" s="1570"/>
      <c r="BZ157" s="1570"/>
      <c r="CA157" s="1570"/>
      <c r="CB157" s="1570"/>
      <c r="CC157" s="1570"/>
      <c r="CD157" s="1570"/>
      <c r="CE157" s="1570"/>
      <c r="CF157" s="1570"/>
      <c r="CG157" s="1570"/>
      <c r="CH157" s="1570"/>
      <c r="CI157" s="1570"/>
      <c r="CJ157" s="1570"/>
      <c r="CK157" s="1570"/>
      <c r="CL157" s="1570"/>
      <c r="CM157" s="1570"/>
      <c r="CN157" s="1570"/>
      <c r="CO157" s="1570"/>
      <c r="CP157" s="1570"/>
      <c r="CQ157" s="1570"/>
      <c r="CR157" s="1570"/>
      <c r="CS157" s="1570"/>
      <c r="CT157" s="1570"/>
      <c r="CU157" s="1570"/>
      <c r="CV157" s="1570"/>
      <c r="CW157" s="1570"/>
      <c r="CX157" s="1570"/>
      <c r="CY157" s="1570"/>
      <c r="CZ157" s="1570"/>
      <c r="DA157" s="1570"/>
      <c r="DB157" s="1570"/>
      <c r="DC157" s="1570"/>
      <c r="DD157" s="1570"/>
      <c r="DE157" s="1570"/>
      <c r="DF157" s="1570"/>
      <c r="DG157" s="1570"/>
      <c r="DH157" s="1570"/>
      <c r="DI157" s="1570"/>
      <c r="DJ157" s="1570"/>
      <c r="DK157" s="1570"/>
      <c r="DL157" s="1570"/>
      <c r="DM157" s="1570"/>
      <c r="DN157" s="1570"/>
      <c r="DO157" s="1570"/>
      <c r="DP157" s="1570"/>
      <c r="DQ157" s="1570"/>
      <c r="DR157" s="1570"/>
      <c r="DS157" s="1570"/>
      <c r="DT157" s="1570"/>
      <c r="DU157" s="1570"/>
      <c r="DV157" s="1570"/>
      <c r="DW157" s="1570"/>
      <c r="DX157" s="1570"/>
      <c r="DY157" s="1570"/>
      <c r="DZ157" s="1570"/>
      <c r="EA157" s="1570"/>
      <c r="EB157" s="1570"/>
      <c r="EC157" s="1570"/>
      <c r="ED157" s="1570"/>
      <c r="EE157" s="1570"/>
      <c r="EF157" s="1570"/>
      <c r="EG157" s="1570"/>
      <c r="EH157" s="1570"/>
      <c r="EI157" s="1570"/>
      <c r="EJ157" s="1570"/>
      <c r="EK157" s="1570"/>
      <c r="EL157" s="1570"/>
      <c r="EM157" s="1570"/>
      <c r="EN157" s="1570"/>
      <c r="EO157" s="1570"/>
      <c r="EP157" s="1570"/>
      <c r="EQ157" s="1570"/>
      <c r="ER157" s="1570"/>
      <c r="ES157" s="1570"/>
      <c r="ET157" s="1570"/>
      <c r="EU157" s="1632"/>
      <c r="EV157" s="1632"/>
      <c r="EW157" s="1632"/>
      <c r="EX157" s="1632"/>
      <c r="EY157" s="1632"/>
      <c r="EZ157" s="1632"/>
      <c r="FA157" s="1632"/>
      <c r="FB157" s="1570"/>
      <c r="FC157" s="1571"/>
      <c r="FD157" s="1571"/>
      <c r="FE157" s="1571"/>
      <c r="FF157" s="1571"/>
      <c r="FG157" s="1571"/>
      <c r="FH157" s="1571"/>
      <c r="FI157" s="1571"/>
      <c r="FJ157" s="1571"/>
      <c r="FK157" s="1571"/>
      <c r="FL157" s="1571"/>
      <c r="FM157" s="1571"/>
      <c r="FN157" s="1573"/>
      <c r="FO157" s="1573"/>
      <c r="FP157" s="1573"/>
      <c r="FQ157" s="1573"/>
      <c r="FR157" s="1573"/>
      <c r="FS157" s="1573"/>
      <c r="FT157" s="1573"/>
      <c r="FU157" s="1573"/>
      <c r="FV157" s="1573"/>
      <c r="FW157" s="1573"/>
      <c r="FX157" s="1595"/>
      <c r="GA157" s="1647"/>
      <c r="GB157" s="1648"/>
    </row>
    <row r="158" spans="3:184">
      <c r="C158" s="1570"/>
      <c r="D158" s="1570"/>
      <c r="E158" s="2315"/>
      <c r="F158" s="1651"/>
      <c r="G158" s="1646"/>
      <c r="H158" s="1662"/>
      <c r="I158" s="1662"/>
      <c r="J158" s="1658"/>
      <c r="K158" s="1654"/>
      <c r="L158" s="1570"/>
      <c r="M158" s="1651"/>
      <c r="N158" s="1646"/>
      <c r="O158" s="1646"/>
      <c r="P158" s="1632"/>
      <c r="Q158" s="1632"/>
      <c r="R158" s="1632"/>
      <c r="S158" s="1632"/>
      <c r="T158" s="1632"/>
      <c r="U158" s="1632"/>
      <c r="V158" s="1632"/>
      <c r="W158" s="1632"/>
      <c r="X158" s="1632"/>
      <c r="Y158" s="1632"/>
      <c r="Z158" s="1632"/>
      <c r="AA158" s="1632"/>
      <c r="AB158" s="1632"/>
      <c r="AC158" s="1632"/>
      <c r="AD158" s="1632"/>
      <c r="AE158" s="1632"/>
      <c r="AF158" s="1632"/>
      <c r="AG158" s="1632"/>
      <c r="AH158" s="1632"/>
      <c r="AI158" s="1632"/>
      <c r="AJ158" s="1632"/>
      <c r="AK158" s="1632"/>
      <c r="AL158" s="1632"/>
      <c r="AM158" s="1632"/>
      <c r="AN158" s="1632"/>
      <c r="AO158" s="1632"/>
      <c r="AP158" s="1632"/>
      <c r="AQ158" s="1632"/>
      <c r="AR158" s="1632"/>
      <c r="AS158" s="1632"/>
      <c r="AT158" s="1632"/>
      <c r="AU158" s="1632"/>
      <c r="AV158" s="1632"/>
      <c r="AW158" s="1632"/>
      <c r="AX158" s="1632"/>
      <c r="AY158" s="1632"/>
      <c r="AZ158" s="1570"/>
      <c r="BA158" s="1570"/>
      <c r="BB158" s="1570"/>
      <c r="BC158" s="1570"/>
      <c r="BD158" s="1570"/>
      <c r="BE158" s="1570"/>
      <c r="BF158" s="1570"/>
      <c r="BG158" s="1570"/>
      <c r="BH158" s="1570"/>
      <c r="BI158" s="1570"/>
      <c r="BJ158" s="1570"/>
      <c r="BK158" s="1570"/>
      <c r="BL158" s="1570"/>
      <c r="BM158" s="1653"/>
      <c r="BN158" s="1660"/>
      <c r="BO158" s="1653"/>
      <c r="BP158" s="1653"/>
      <c r="BQ158" s="1653"/>
      <c r="BR158" s="1570"/>
      <c r="BS158" s="1570"/>
      <c r="BT158" s="1570"/>
      <c r="BU158" s="1570"/>
      <c r="BV158" s="1570"/>
      <c r="BW158" s="1570"/>
      <c r="BX158" s="1570"/>
      <c r="BY158" s="1570"/>
      <c r="BZ158" s="1570"/>
      <c r="CA158" s="1570"/>
      <c r="CB158" s="1570"/>
      <c r="CC158" s="1570"/>
      <c r="CD158" s="1570"/>
      <c r="CE158" s="1570"/>
      <c r="CF158" s="1570"/>
      <c r="CG158" s="1570"/>
      <c r="CH158" s="1570"/>
      <c r="CI158" s="1570"/>
      <c r="CJ158" s="1570"/>
      <c r="CK158" s="1570"/>
      <c r="CL158" s="1570"/>
      <c r="CM158" s="1570"/>
      <c r="CN158" s="1570"/>
      <c r="CO158" s="1570"/>
      <c r="CP158" s="1570"/>
      <c r="CQ158" s="1570"/>
      <c r="CR158" s="1570"/>
      <c r="CS158" s="1570"/>
      <c r="CT158" s="1570"/>
      <c r="CU158" s="1570"/>
      <c r="CV158" s="1570"/>
      <c r="CW158" s="1570"/>
      <c r="CX158" s="1570"/>
      <c r="CY158" s="1570"/>
      <c r="CZ158" s="1570"/>
      <c r="DA158" s="1570"/>
      <c r="DB158" s="1570"/>
      <c r="DC158" s="1570"/>
      <c r="DD158" s="1570"/>
      <c r="DE158" s="1570"/>
      <c r="DF158" s="1570"/>
      <c r="DG158" s="1570"/>
      <c r="DH158" s="1570"/>
      <c r="DI158" s="1570"/>
      <c r="DJ158" s="1570"/>
      <c r="DK158" s="1570"/>
      <c r="DL158" s="1570"/>
      <c r="DM158" s="1570"/>
      <c r="DN158" s="1570"/>
      <c r="DO158" s="1570"/>
      <c r="DP158" s="1570"/>
      <c r="DQ158" s="1570"/>
      <c r="DR158" s="1570"/>
      <c r="DS158" s="1570"/>
      <c r="DT158" s="1570"/>
      <c r="DU158" s="1570"/>
      <c r="DV158" s="1570"/>
      <c r="DW158" s="1570"/>
      <c r="DX158" s="1570"/>
      <c r="DY158" s="1570"/>
      <c r="DZ158" s="1570"/>
      <c r="EA158" s="1570"/>
      <c r="EB158" s="1570"/>
      <c r="EC158" s="1570"/>
      <c r="ED158" s="1570"/>
      <c r="EE158" s="1570"/>
      <c r="EF158" s="1570"/>
      <c r="EG158" s="1570"/>
      <c r="EH158" s="1570"/>
      <c r="EI158" s="1570"/>
      <c r="EJ158" s="1570"/>
      <c r="EK158" s="1570"/>
      <c r="EL158" s="1570"/>
      <c r="EM158" s="1570"/>
      <c r="EN158" s="1570"/>
      <c r="EO158" s="1570"/>
      <c r="EP158" s="1570"/>
      <c r="EQ158" s="1570"/>
      <c r="ER158" s="1570"/>
      <c r="ES158" s="1570"/>
      <c r="ET158" s="1570"/>
      <c r="EU158" s="1632"/>
      <c r="EV158" s="1632"/>
      <c r="EW158" s="1632"/>
      <c r="EX158" s="1632"/>
      <c r="EY158" s="1632"/>
      <c r="EZ158" s="1632"/>
      <c r="FA158" s="1632"/>
      <c r="FB158" s="1570"/>
      <c r="FC158" s="1571"/>
      <c r="FD158" s="1571"/>
      <c r="FE158" s="1571"/>
      <c r="FF158" s="1571"/>
      <c r="FG158" s="1571"/>
      <c r="FH158" s="1571"/>
      <c r="FI158" s="1571"/>
      <c r="FJ158" s="1571"/>
      <c r="FK158" s="1571"/>
      <c r="FL158" s="1571"/>
      <c r="FM158" s="1571"/>
      <c r="FN158" s="1573"/>
      <c r="FO158" s="1573"/>
      <c r="FP158" s="1573"/>
      <c r="FQ158" s="1573"/>
      <c r="FR158" s="1573"/>
      <c r="FS158" s="1573"/>
      <c r="FT158" s="1573"/>
      <c r="FU158" s="1573"/>
      <c r="FV158" s="1573"/>
      <c r="FW158" s="1573"/>
      <c r="FX158" s="1595"/>
      <c r="GA158" s="1647"/>
      <c r="GB158" s="1648"/>
    </row>
    <row r="159" spans="3:184">
      <c r="C159" s="1570"/>
      <c r="D159" s="1570"/>
      <c r="E159" s="2315"/>
      <c r="F159" s="1651"/>
      <c r="G159" s="1646"/>
      <c r="H159" s="1662"/>
      <c r="I159" s="1662"/>
      <c r="J159" s="1658"/>
      <c r="K159" s="1654"/>
      <c r="L159" s="1570"/>
      <c r="M159" s="1651"/>
      <c r="N159" s="1646"/>
      <c r="O159" s="1646"/>
      <c r="P159" s="1632"/>
      <c r="Q159" s="1632"/>
      <c r="R159" s="1632"/>
      <c r="S159" s="1632"/>
      <c r="T159" s="1632"/>
      <c r="U159" s="1632"/>
      <c r="V159" s="1632"/>
      <c r="W159" s="1632"/>
      <c r="X159" s="1632"/>
      <c r="Y159" s="1632"/>
      <c r="Z159" s="1632"/>
      <c r="AA159" s="1632"/>
      <c r="AB159" s="1632"/>
      <c r="AC159" s="1632"/>
      <c r="AD159" s="1632"/>
      <c r="AE159" s="1632"/>
      <c r="AF159" s="1632"/>
      <c r="AG159" s="1632"/>
      <c r="AH159" s="1632"/>
      <c r="AI159" s="1632"/>
      <c r="AJ159" s="1632"/>
      <c r="AK159" s="1632"/>
      <c r="AL159" s="1632"/>
      <c r="AM159" s="1632"/>
      <c r="AN159" s="1632"/>
      <c r="AO159" s="1632"/>
      <c r="AP159" s="1632"/>
      <c r="AQ159" s="1632"/>
      <c r="AR159" s="1632"/>
      <c r="AS159" s="1632"/>
      <c r="AT159" s="1632"/>
      <c r="AU159" s="1632"/>
      <c r="AV159" s="1632"/>
      <c r="AW159" s="1632"/>
      <c r="AX159" s="1632"/>
      <c r="AY159" s="1632"/>
      <c r="AZ159" s="1570"/>
      <c r="BA159" s="1570"/>
      <c r="BB159" s="1570"/>
      <c r="BC159" s="1570"/>
      <c r="BD159" s="1570"/>
      <c r="BE159" s="1570"/>
      <c r="BF159" s="1570"/>
      <c r="BG159" s="1570"/>
      <c r="BH159" s="1570"/>
      <c r="BI159" s="1570"/>
      <c r="BJ159" s="1570"/>
      <c r="BK159" s="1570"/>
      <c r="BL159" s="1570"/>
      <c r="BM159" s="1653"/>
      <c r="BN159" s="1660"/>
      <c r="BO159" s="1653"/>
      <c r="BP159" s="1653"/>
      <c r="BQ159" s="1653"/>
      <c r="BR159" s="1570"/>
      <c r="BS159" s="1570"/>
      <c r="BT159" s="1570"/>
      <c r="BU159" s="1570"/>
      <c r="BV159" s="1570"/>
      <c r="BW159" s="1570"/>
      <c r="BX159" s="1570"/>
      <c r="BY159" s="1570"/>
      <c r="BZ159" s="1570"/>
      <c r="CA159" s="1570"/>
      <c r="CB159" s="1570"/>
      <c r="CC159" s="1570"/>
      <c r="CD159" s="1570"/>
      <c r="CE159" s="1570"/>
      <c r="CF159" s="1570"/>
      <c r="CG159" s="1570"/>
      <c r="CH159" s="1570"/>
      <c r="CI159" s="1570"/>
      <c r="CJ159" s="1570"/>
      <c r="CK159" s="1570"/>
      <c r="CL159" s="1570"/>
      <c r="CM159" s="1570"/>
      <c r="CN159" s="1570"/>
      <c r="CO159" s="1570"/>
      <c r="CP159" s="1570"/>
      <c r="CQ159" s="1570"/>
      <c r="CR159" s="1570"/>
      <c r="CS159" s="1570"/>
      <c r="CT159" s="1570"/>
      <c r="CU159" s="1570"/>
      <c r="CV159" s="1570"/>
      <c r="CW159" s="1570"/>
      <c r="CX159" s="1570"/>
      <c r="CY159" s="1570"/>
      <c r="CZ159" s="1570"/>
      <c r="DA159" s="1570"/>
      <c r="DB159" s="1570"/>
      <c r="DC159" s="1570"/>
      <c r="DD159" s="1570"/>
      <c r="DE159" s="1570"/>
      <c r="DF159" s="1570"/>
      <c r="DG159" s="1570"/>
      <c r="DH159" s="1570"/>
      <c r="DI159" s="1570"/>
      <c r="DJ159" s="1570"/>
      <c r="DK159" s="1570"/>
      <c r="DL159" s="1570"/>
      <c r="DM159" s="1570"/>
      <c r="DN159" s="1570"/>
      <c r="DO159" s="1570"/>
      <c r="DP159" s="1570"/>
      <c r="DQ159" s="1570"/>
      <c r="DR159" s="1570"/>
      <c r="DS159" s="1570"/>
      <c r="DT159" s="1570"/>
      <c r="DU159" s="1570"/>
      <c r="DV159" s="1570"/>
      <c r="DW159" s="1570"/>
      <c r="DX159" s="1570"/>
      <c r="DY159" s="1570"/>
      <c r="DZ159" s="1570"/>
      <c r="EA159" s="1570"/>
      <c r="EB159" s="1570"/>
      <c r="EC159" s="1570"/>
      <c r="ED159" s="1570"/>
      <c r="EE159" s="1570"/>
      <c r="EF159" s="1570"/>
      <c r="EG159" s="1570"/>
      <c r="EH159" s="1570"/>
      <c r="EI159" s="1570"/>
      <c r="EJ159" s="1570"/>
      <c r="EK159" s="1570"/>
      <c r="EL159" s="1570"/>
      <c r="EM159" s="1570"/>
      <c r="EN159" s="1570"/>
      <c r="EO159" s="1570"/>
      <c r="EP159" s="1570"/>
      <c r="EQ159" s="1570"/>
      <c r="ER159" s="1570"/>
      <c r="ES159" s="1570"/>
      <c r="ET159" s="1570"/>
      <c r="EU159" s="1632"/>
      <c r="EV159" s="1632"/>
      <c r="EW159" s="1632"/>
      <c r="EX159" s="1632"/>
      <c r="EY159" s="1632"/>
      <c r="EZ159" s="1632"/>
      <c r="FA159" s="1632"/>
      <c r="FB159" s="1570"/>
      <c r="FC159" s="1571"/>
      <c r="FD159" s="1571"/>
      <c r="FE159" s="1571"/>
      <c r="FF159" s="1571"/>
      <c r="FG159" s="1571"/>
      <c r="FH159" s="1571"/>
      <c r="FI159" s="1571"/>
      <c r="FJ159" s="1571"/>
      <c r="FK159" s="1571"/>
      <c r="FL159" s="1571"/>
      <c r="FM159" s="1571"/>
      <c r="FN159" s="1573"/>
      <c r="FO159" s="1573"/>
      <c r="FP159" s="1573"/>
      <c r="FQ159" s="1573"/>
      <c r="FR159" s="1573"/>
      <c r="FS159" s="1573"/>
      <c r="FT159" s="1573"/>
      <c r="FU159" s="1573"/>
      <c r="FV159" s="1573"/>
      <c r="FW159" s="1573"/>
      <c r="FX159" s="1595"/>
      <c r="GA159" s="1647"/>
      <c r="GB159" s="1648"/>
    </row>
    <row r="160" spans="3:184">
      <c r="C160" s="1570"/>
      <c r="D160" s="1570"/>
      <c r="E160" s="2315"/>
      <c r="F160" s="1651"/>
      <c r="G160" s="1646"/>
      <c r="H160" s="1662"/>
      <c r="I160" s="1662"/>
      <c r="J160" s="1658"/>
      <c r="K160" s="1654"/>
      <c r="L160" s="1570"/>
      <c r="M160" s="1651"/>
      <c r="N160" s="1646"/>
      <c r="O160" s="1646"/>
      <c r="P160" s="1632"/>
      <c r="Q160" s="1632"/>
      <c r="R160" s="1632"/>
      <c r="S160" s="1632"/>
      <c r="T160" s="1632"/>
      <c r="U160" s="1632"/>
      <c r="V160" s="1632"/>
      <c r="W160" s="1632"/>
      <c r="X160" s="1632"/>
      <c r="Y160" s="1632"/>
      <c r="Z160" s="1632"/>
      <c r="AA160" s="1632"/>
      <c r="AB160" s="1632"/>
      <c r="AC160" s="1632"/>
      <c r="AD160" s="1632"/>
      <c r="AE160" s="1632"/>
      <c r="AF160" s="1632"/>
      <c r="AG160" s="1632"/>
      <c r="AH160" s="1632"/>
      <c r="AI160" s="1632"/>
      <c r="AJ160" s="1632"/>
      <c r="AK160" s="1632"/>
      <c r="AL160" s="1632"/>
      <c r="AM160" s="1632"/>
      <c r="AN160" s="1632"/>
      <c r="AO160" s="1632"/>
      <c r="AP160" s="1632"/>
      <c r="AQ160" s="1632"/>
      <c r="AR160" s="1632"/>
      <c r="AS160" s="1632"/>
      <c r="AT160" s="1632"/>
      <c r="AU160" s="1632"/>
      <c r="AV160" s="1632"/>
      <c r="AW160" s="1632"/>
      <c r="AX160" s="1632"/>
      <c r="AY160" s="1632"/>
      <c r="AZ160" s="1570"/>
      <c r="BA160" s="1570"/>
      <c r="BB160" s="1570"/>
      <c r="BC160" s="1570"/>
      <c r="BD160" s="1570"/>
      <c r="BE160" s="1570"/>
      <c r="BF160" s="1570"/>
      <c r="BG160" s="1570"/>
      <c r="BH160" s="1570"/>
      <c r="BI160" s="1570"/>
      <c r="BJ160" s="1570"/>
      <c r="BK160" s="1570"/>
      <c r="BL160" s="1570"/>
      <c r="BM160" s="1653"/>
      <c r="BN160" s="1660"/>
      <c r="BO160" s="1653"/>
      <c r="BP160" s="1653"/>
      <c r="BQ160" s="1653"/>
      <c r="BR160" s="1570"/>
      <c r="BS160" s="1570"/>
      <c r="BT160" s="1570"/>
      <c r="BU160" s="1570"/>
      <c r="BV160" s="1570"/>
      <c r="BW160" s="1570"/>
      <c r="BX160" s="1570"/>
      <c r="BY160" s="1570"/>
      <c r="BZ160" s="1570"/>
      <c r="CA160" s="1570"/>
      <c r="CB160" s="1570"/>
      <c r="CC160" s="1570"/>
      <c r="CD160" s="1570"/>
      <c r="CE160" s="1570"/>
      <c r="CF160" s="1570"/>
      <c r="CG160" s="1570"/>
      <c r="CH160" s="1570"/>
      <c r="CI160" s="1570"/>
      <c r="CJ160" s="1570"/>
      <c r="CK160" s="1570"/>
      <c r="CL160" s="1570"/>
      <c r="CM160" s="1570"/>
      <c r="CN160" s="1570"/>
      <c r="CO160" s="1570"/>
      <c r="CP160" s="1570"/>
      <c r="CQ160" s="1570"/>
      <c r="CR160" s="1570"/>
      <c r="CS160" s="1570"/>
      <c r="CT160" s="1570"/>
      <c r="CU160" s="1570"/>
      <c r="CV160" s="1570"/>
      <c r="CW160" s="1570"/>
      <c r="CX160" s="1570"/>
      <c r="CY160" s="1570"/>
      <c r="CZ160" s="1570"/>
      <c r="DA160" s="1570"/>
      <c r="DB160" s="1570"/>
      <c r="DC160" s="1570"/>
      <c r="DD160" s="1570"/>
      <c r="DE160" s="1570"/>
      <c r="DF160" s="1570"/>
      <c r="DG160" s="1570"/>
      <c r="DH160" s="1570"/>
      <c r="DI160" s="1570"/>
      <c r="DJ160" s="1570"/>
      <c r="DK160" s="1570"/>
      <c r="DL160" s="1570"/>
      <c r="DM160" s="1570"/>
      <c r="DN160" s="1570"/>
      <c r="DO160" s="1570"/>
      <c r="DP160" s="1570"/>
      <c r="DQ160" s="1570"/>
      <c r="DR160" s="1570"/>
      <c r="DS160" s="1570"/>
      <c r="DT160" s="1570"/>
      <c r="DU160" s="1570"/>
      <c r="DV160" s="1570"/>
      <c r="DW160" s="1570"/>
      <c r="DX160" s="1570"/>
      <c r="DY160" s="1570"/>
      <c r="DZ160" s="1570"/>
      <c r="EA160" s="1570"/>
      <c r="EB160" s="1570"/>
      <c r="EC160" s="1570"/>
      <c r="ED160" s="1570"/>
      <c r="EE160" s="1570"/>
      <c r="EF160" s="1570"/>
      <c r="EG160" s="1570"/>
      <c r="EH160" s="1570"/>
      <c r="EI160" s="1570"/>
      <c r="EJ160" s="1570"/>
      <c r="EK160" s="1570"/>
      <c r="EL160" s="1570"/>
      <c r="EM160" s="1570"/>
      <c r="EN160" s="1570"/>
      <c r="EO160" s="1570"/>
      <c r="EP160" s="1570"/>
      <c r="EQ160" s="1570"/>
      <c r="ER160" s="1570"/>
      <c r="ES160" s="1570"/>
      <c r="ET160" s="1570"/>
      <c r="EU160" s="1632"/>
      <c r="EV160" s="1632"/>
      <c r="EW160" s="1632"/>
      <c r="EX160" s="1632"/>
      <c r="EY160" s="1632"/>
      <c r="EZ160" s="1632"/>
      <c r="FA160" s="1632"/>
      <c r="FB160" s="1570"/>
      <c r="FC160" s="1571"/>
      <c r="FD160" s="1571"/>
      <c r="FE160" s="1571"/>
      <c r="FF160" s="1571"/>
      <c r="FG160" s="1571"/>
      <c r="FH160" s="1571"/>
      <c r="FI160" s="1571"/>
      <c r="FJ160" s="1571"/>
      <c r="FK160" s="1571"/>
      <c r="FL160" s="1571"/>
      <c r="FM160" s="1571"/>
      <c r="FN160" s="1573"/>
      <c r="FO160" s="1573"/>
      <c r="FP160" s="1573"/>
      <c r="FQ160" s="1573"/>
      <c r="FR160" s="1573"/>
      <c r="FS160" s="1573"/>
      <c r="FT160" s="1573"/>
      <c r="FU160" s="1573"/>
      <c r="FV160" s="1573"/>
      <c r="FW160" s="1573"/>
      <c r="FX160" s="1595"/>
      <c r="GA160" s="1647"/>
      <c r="GB160" s="1648"/>
    </row>
    <row r="161" spans="3:184">
      <c r="C161" s="1570"/>
      <c r="D161" s="1570"/>
      <c r="E161" s="2315"/>
      <c r="F161" s="1651"/>
      <c r="G161" s="1646"/>
      <c r="H161" s="1662"/>
      <c r="I161" s="1662"/>
      <c r="J161" s="1658"/>
      <c r="K161" s="1654"/>
      <c r="L161" s="1570"/>
      <c r="M161" s="1651"/>
      <c r="N161" s="1646"/>
      <c r="O161" s="1646"/>
      <c r="P161" s="1632"/>
      <c r="Q161" s="1632"/>
      <c r="R161" s="1632"/>
      <c r="S161" s="1632"/>
      <c r="T161" s="1632"/>
      <c r="U161" s="1632"/>
      <c r="V161" s="1632"/>
      <c r="W161" s="1632"/>
      <c r="X161" s="1632"/>
      <c r="Y161" s="1632"/>
      <c r="Z161" s="1632"/>
      <c r="AA161" s="1632"/>
      <c r="AB161" s="1632"/>
      <c r="AC161" s="1632"/>
      <c r="AD161" s="1632"/>
      <c r="AE161" s="1632"/>
      <c r="AF161" s="1632"/>
      <c r="AG161" s="1632"/>
      <c r="AH161" s="1632"/>
      <c r="AI161" s="1632"/>
      <c r="AJ161" s="1632"/>
      <c r="AK161" s="1632"/>
      <c r="AL161" s="1632"/>
      <c r="AM161" s="1632"/>
      <c r="AN161" s="1632"/>
      <c r="AO161" s="1632"/>
      <c r="AP161" s="1632"/>
      <c r="AQ161" s="1632"/>
      <c r="AR161" s="1632"/>
      <c r="AS161" s="1632"/>
      <c r="AT161" s="1632"/>
      <c r="AU161" s="1632"/>
      <c r="AV161" s="1632"/>
      <c r="AW161" s="1632"/>
      <c r="AX161" s="1632"/>
      <c r="AY161" s="1632"/>
      <c r="AZ161" s="1570"/>
      <c r="BA161" s="1570"/>
      <c r="BB161" s="1570"/>
      <c r="BC161" s="1570"/>
      <c r="BD161" s="1570"/>
      <c r="BE161" s="1570"/>
      <c r="BF161" s="1570"/>
      <c r="BG161" s="1570"/>
      <c r="BH161" s="1570"/>
      <c r="BI161" s="1570"/>
      <c r="BJ161" s="1570"/>
      <c r="BK161" s="1570"/>
      <c r="BL161" s="1570"/>
      <c r="BM161" s="1653"/>
      <c r="BN161" s="1660"/>
      <c r="BO161" s="1653"/>
      <c r="BP161" s="1653"/>
      <c r="BQ161" s="1653"/>
      <c r="BR161" s="1570"/>
      <c r="BS161" s="1570"/>
      <c r="BT161" s="1570"/>
      <c r="BU161" s="1570"/>
      <c r="BV161" s="1570"/>
      <c r="BW161" s="1570"/>
      <c r="BX161" s="1570"/>
      <c r="BY161" s="1570"/>
      <c r="BZ161" s="1570"/>
      <c r="CA161" s="1570"/>
      <c r="CB161" s="1570"/>
      <c r="CC161" s="1570"/>
      <c r="CD161" s="1570"/>
      <c r="CE161" s="1570"/>
      <c r="CF161" s="1570"/>
      <c r="CG161" s="1570"/>
      <c r="CH161" s="1570"/>
      <c r="CI161" s="1570"/>
      <c r="CJ161" s="1570"/>
      <c r="CK161" s="1570"/>
      <c r="CL161" s="1570"/>
      <c r="CM161" s="1570"/>
      <c r="CN161" s="1570"/>
      <c r="CO161" s="1570"/>
      <c r="CP161" s="1570"/>
      <c r="CQ161" s="1570"/>
      <c r="CR161" s="1570"/>
      <c r="CS161" s="1570"/>
      <c r="CT161" s="1570"/>
      <c r="CU161" s="1570"/>
      <c r="CV161" s="1570"/>
      <c r="CW161" s="1570"/>
      <c r="CX161" s="1570"/>
      <c r="CY161" s="1570"/>
      <c r="CZ161" s="1570"/>
      <c r="DA161" s="1570"/>
      <c r="DB161" s="1570"/>
      <c r="DC161" s="1570"/>
      <c r="DD161" s="1570"/>
      <c r="DE161" s="1570"/>
      <c r="DF161" s="1570"/>
      <c r="DG161" s="1570"/>
      <c r="DH161" s="1570"/>
      <c r="DI161" s="1570"/>
      <c r="DJ161" s="1570"/>
      <c r="DK161" s="1570"/>
      <c r="DL161" s="1570"/>
      <c r="DM161" s="1570"/>
      <c r="DN161" s="1570"/>
      <c r="DO161" s="1570"/>
      <c r="DP161" s="1570"/>
      <c r="DQ161" s="1570"/>
      <c r="DR161" s="1570"/>
      <c r="DS161" s="1570"/>
      <c r="DT161" s="1570"/>
      <c r="DU161" s="1570"/>
      <c r="DV161" s="1570"/>
      <c r="DW161" s="1570"/>
      <c r="DX161" s="1570"/>
      <c r="DY161" s="1570"/>
      <c r="DZ161" s="1570"/>
      <c r="EA161" s="1570"/>
      <c r="EB161" s="1570"/>
      <c r="EC161" s="1570"/>
      <c r="ED161" s="1570"/>
      <c r="EE161" s="1570"/>
      <c r="EF161" s="1570"/>
      <c r="EG161" s="1570"/>
      <c r="EH161" s="1570"/>
      <c r="EI161" s="1570"/>
      <c r="EJ161" s="1570"/>
      <c r="EK161" s="1570"/>
      <c r="EL161" s="1570"/>
      <c r="EM161" s="1570"/>
      <c r="EN161" s="1570"/>
      <c r="EO161" s="1570"/>
      <c r="EP161" s="1570"/>
      <c r="EQ161" s="1570"/>
      <c r="ER161" s="1570"/>
      <c r="ES161" s="1570"/>
      <c r="ET161" s="1570"/>
      <c r="EU161" s="1632"/>
      <c r="EV161" s="1632"/>
      <c r="EW161" s="1632"/>
      <c r="EX161" s="1632"/>
      <c r="EY161" s="1632"/>
      <c r="EZ161" s="1632"/>
      <c r="FA161" s="1632"/>
      <c r="FB161" s="1570"/>
      <c r="FC161" s="1571"/>
      <c r="FD161" s="1571"/>
      <c r="FE161" s="1571"/>
      <c r="FF161" s="1571"/>
      <c r="FG161" s="1571"/>
      <c r="FH161" s="1571"/>
      <c r="FI161" s="1571"/>
      <c r="FJ161" s="1571"/>
      <c r="FK161" s="1571"/>
      <c r="FL161" s="1571"/>
      <c r="FM161" s="1571"/>
      <c r="FN161" s="1573"/>
      <c r="FO161" s="1573"/>
      <c r="FP161" s="1573"/>
      <c r="FQ161" s="1573"/>
      <c r="FR161" s="1573"/>
      <c r="FS161" s="1573"/>
      <c r="FT161" s="1573"/>
      <c r="FU161" s="1573"/>
      <c r="FV161" s="1573"/>
      <c r="FW161" s="1573"/>
      <c r="FX161" s="1595"/>
      <c r="GA161" s="1647"/>
      <c r="GB161" s="1648"/>
    </row>
    <row r="162" spans="3:184">
      <c r="C162" s="1570"/>
      <c r="D162" s="1570"/>
      <c r="E162" s="2315"/>
      <c r="F162" s="1651"/>
      <c r="G162" s="1646"/>
      <c r="H162" s="1662"/>
      <c r="I162" s="1662"/>
      <c r="J162" s="1658"/>
      <c r="K162" s="1654"/>
      <c r="L162" s="1570"/>
      <c r="M162" s="1651"/>
      <c r="N162" s="1646"/>
      <c r="O162" s="1646"/>
      <c r="P162" s="1632"/>
      <c r="Q162" s="1632"/>
      <c r="R162" s="1632"/>
      <c r="S162" s="1632"/>
      <c r="T162" s="1632"/>
      <c r="U162" s="1632"/>
      <c r="V162" s="1632"/>
      <c r="W162" s="1632"/>
      <c r="X162" s="1632"/>
      <c r="Y162" s="1632"/>
      <c r="Z162" s="1632"/>
      <c r="AA162" s="1632"/>
      <c r="AB162" s="1632"/>
      <c r="AC162" s="1632"/>
      <c r="AD162" s="1632"/>
      <c r="AE162" s="1632"/>
      <c r="AF162" s="1632"/>
      <c r="AG162" s="1632"/>
      <c r="AH162" s="1632"/>
      <c r="AI162" s="1632"/>
      <c r="AJ162" s="1632"/>
      <c r="AK162" s="1632"/>
      <c r="AL162" s="1632"/>
      <c r="AM162" s="1632"/>
      <c r="AN162" s="1632"/>
      <c r="AO162" s="1632"/>
      <c r="AP162" s="1632"/>
      <c r="AQ162" s="1632"/>
      <c r="AR162" s="1632"/>
      <c r="AS162" s="1632"/>
      <c r="AT162" s="1632"/>
      <c r="AU162" s="1632"/>
      <c r="AV162" s="1632"/>
      <c r="AW162" s="1632"/>
      <c r="AX162" s="1632"/>
      <c r="AY162" s="1632"/>
      <c r="AZ162" s="1570"/>
      <c r="BA162" s="1570"/>
      <c r="BB162" s="1570"/>
      <c r="BC162" s="1570"/>
      <c r="BD162" s="1570"/>
      <c r="BE162" s="1570"/>
      <c r="BF162" s="1570"/>
      <c r="BG162" s="1570"/>
      <c r="BH162" s="1570"/>
      <c r="BI162" s="1570"/>
      <c r="BJ162" s="1570"/>
      <c r="BK162" s="1570"/>
      <c r="BL162" s="1570"/>
      <c r="BM162" s="1653"/>
      <c r="BN162" s="1660"/>
      <c r="BO162" s="1653"/>
      <c r="BP162" s="1653"/>
      <c r="BQ162" s="1653"/>
      <c r="BR162" s="1570"/>
      <c r="BS162" s="1570"/>
      <c r="BT162" s="1570"/>
      <c r="BU162" s="1570"/>
      <c r="BV162" s="1570"/>
      <c r="BW162" s="1570"/>
      <c r="BX162" s="1570"/>
      <c r="BY162" s="1570"/>
      <c r="BZ162" s="1570"/>
      <c r="CA162" s="1570"/>
      <c r="CB162" s="1570"/>
      <c r="CC162" s="1570"/>
      <c r="CD162" s="1570"/>
      <c r="CE162" s="1570"/>
      <c r="CF162" s="1570"/>
      <c r="CG162" s="1570"/>
      <c r="CH162" s="1570"/>
      <c r="CI162" s="1570"/>
      <c r="CJ162" s="1570"/>
      <c r="CK162" s="1570"/>
      <c r="CL162" s="1570"/>
      <c r="CM162" s="1570"/>
      <c r="CN162" s="1570"/>
      <c r="CO162" s="1570"/>
      <c r="CP162" s="1570"/>
      <c r="CQ162" s="1570"/>
      <c r="CR162" s="1570"/>
      <c r="CS162" s="1570"/>
      <c r="CT162" s="1570"/>
      <c r="CU162" s="1570"/>
      <c r="CV162" s="1570"/>
      <c r="CW162" s="1570"/>
      <c r="CX162" s="1570"/>
      <c r="CY162" s="1570"/>
      <c r="CZ162" s="1570"/>
      <c r="DA162" s="1570"/>
      <c r="DB162" s="1570"/>
      <c r="DC162" s="1570"/>
      <c r="DD162" s="1570"/>
      <c r="DE162" s="1570"/>
      <c r="DF162" s="1570"/>
      <c r="DG162" s="1570"/>
      <c r="DH162" s="1570"/>
      <c r="DI162" s="1570"/>
      <c r="DJ162" s="1570"/>
      <c r="DK162" s="1570"/>
      <c r="DL162" s="1570"/>
      <c r="DM162" s="1570"/>
      <c r="DN162" s="1570"/>
      <c r="DO162" s="1570"/>
      <c r="DP162" s="1570"/>
      <c r="DQ162" s="1570"/>
      <c r="DR162" s="1570"/>
      <c r="DS162" s="1570"/>
      <c r="DT162" s="1570"/>
      <c r="DU162" s="1570"/>
      <c r="DV162" s="1570"/>
      <c r="DW162" s="1570"/>
      <c r="DX162" s="1570"/>
      <c r="DY162" s="1570"/>
      <c r="DZ162" s="1570"/>
      <c r="EA162" s="1570"/>
      <c r="EB162" s="1570"/>
      <c r="EC162" s="1570"/>
      <c r="ED162" s="1570"/>
      <c r="EE162" s="1570"/>
      <c r="EF162" s="1570"/>
      <c r="EG162" s="1570"/>
      <c r="EH162" s="1570"/>
      <c r="EI162" s="1570"/>
      <c r="EJ162" s="1570"/>
      <c r="EK162" s="1570"/>
      <c r="EL162" s="1570"/>
      <c r="EM162" s="1570"/>
      <c r="EN162" s="1570"/>
      <c r="EO162" s="1570"/>
      <c r="EP162" s="1570"/>
      <c r="EQ162" s="1570"/>
      <c r="ER162" s="1570"/>
      <c r="ES162" s="1570"/>
      <c r="ET162" s="1570"/>
      <c r="EU162" s="1632"/>
      <c r="EV162" s="1632"/>
      <c r="EW162" s="1632"/>
      <c r="EX162" s="1632"/>
      <c r="EY162" s="1632"/>
      <c r="EZ162" s="1632"/>
      <c r="FA162" s="1632"/>
      <c r="FB162" s="1570"/>
      <c r="FC162" s="1571"/>
      <c r="FD162" s="1571"/>
      <c r="FE162" s="1571"/>
      <c r="FF162" s="1571"/>
      <c r="FG162" s="1571"/>
      <c r="FH162" s="1571"/>
      <c r="FI162" s="1571"/>
      <c r="FJ162" s="1571"/>
      <c r="FK162" s="1571"/>
      <c r="FL162" s="1571"/>
      <c r="FM162" s="1571"/>
      <c r="FN162" s="1573"/>
      <c r="FO162" s="1573"/>
      <c r="FP162" s="1573"/>
      <c r="FQ162" s="1573"/>
      <c r="FR162" s="1573"/>
      <c r="FS162" s="1573"/>
      <c r="FT162" s="1573"/>
      <c r="FU162" s="1573"/>
      <c r="FV162" s="1573"/>
      <c r="FW162" s="1573"/>
      <c r="FX162" s="1595"/>
      <c r="GA162" s="1647"/>
      <c r="GB162" s="1648"/>
    </row>
    <row r="163" spans="3:184">
      <c r="C163" s="1570"/>
      <c r="D163" s="1570"/>
      <c r="E163" s="2315"/>
      <c r="F163" s="1651"/>
      <c r="G163" s="1646"/>
      <c r="H163" s="1662"/>
      <c r="I163" s="1662"/>
      <c r="J163" s="1658"/>
      <c r="K163" s="1654"/>
      <c r="L163" s="1570"/>
      <c r="M163" s="1651"/>
      <c r="N163" s="1646"/>
      <c r="O163" s="1646"/>
      <c r="P163" s="1632"/>
      <c r="Q163" s="1632"/>
      <c r="R163" s="1632"/>
      <c r="S163" s="1632"/>
      <c r="T163" s="1632"/>
      <c r="U163" s="1632"/>
      <c r="V163" s="1632"/>
      <c r="W163" s="1632"/>
      <c r="X163" s="1632"/>
      <c r="Y163" s="1632"/>
      <c r="Z163" s="1632"/>
      <c r="AA163" s="1632"/>
      <c r="AB163" s="1632"/>
      <c r="AC163" s="1632"/>
      <c r="AD163" s="1632"/>
      <c r="AE163" s="1632"/>
      <c r="AF163" s="1632"/>
      <c r="AG163" s="1632"/>
      <c r="AH163" s="1632"/>
      <c r="AI163" s="1632"/>
      <c r="AJ163" s="1632"/>
      <c r="AK163" s="1632"/>
      <c r="AL163" s="1632"/>
      <c r="AM163" s="1632"/>
      <c r="AN163" s="1632"/>
      <c r="AO163" s="1632"/>
      <c r="AP163" s="1632"/>
      <c r="AQ163" s="1632"/>
      <c r="AR163" s="1632"/>
      <c r="AS163" s="1632"/>
      <c r="AT163" s="1632"/>
      <c r="AU163" s="1632"/>
      <c r="AV163" s="1632"/>
      <c r="AW163" s="1632"/>
      <c r="AX163" s="1632"/>
      <c r="AY163" s="1632"/>
      <c r="AZ163" s="1570"/>
      <c r="BA163" s="1570"/>
      <c r="BB163" s="1570"/>
      <c r="BC163" s="1570"/>
      <c r="BD163" s="1570"/>
      <c r="BE163" s="1570"/>
      <c r="BF163" s="1570"/>
      <c r="BG163" s="1570"/>
      <c r="BH163" s="1570"/>
      <c r="BI163" s="1570"/>
      <c r="BJ163" s="1570"/>
      <c r="BK163" s="1570"/>
      <c r="BL163" s="1570"/>
      <c r="BM163" s="1653"/>
      <c r="BN163" s="1660"/>
      <c r="BO163" s="1653"/>
      <c r="BP163" s="1653"/>
      <c r="BQ163" s="1653"/>
      <c r="BR163" s="1570"/>
      <c r="BS163" s="1570"/>
      <c r="BT163" s="1570"/>
      <c r="BU163" s="1570"/>
      <c r="BV163" s="1570"/>
      <c r="BW163" s="1570"/>
      <c r="BX163" s="1570"/>
      <c r="BY163" s="1570"/>
      <c r="BZ163" s="1570"/>
      <c r="CA163" s="1570"/>
      <c r="CB163" s="1570"/>
      <c r="CC163" s="1570"/>
      <c r="CD163" s="1570"/>
      <c r="CE163" s="1570"/>
      <c r="CF163" s="1570"/>
      <c r="CG163" s="1570"/>
      <c r="CH163" s="1570"/>
      <c r="CI163" s="1570"/>
      <c r="CJ163" s="1570"/>
      <c r="CK163" s="1570"/>
      <c r="CL163" s="1570"/>
      <c r="CM163" s="1570"/>
      <c r="CN163" s="1570"/>
      <c r="CO163" s="1570"/>
      <c r="CP163" s="1570"/>
      <c r="CQ163" s="1570"/>
      <c r="CR163" s="1570"/>
      <c r="CS163" s="1570"/>
      <c r="CT163" s="1570"/>
      <c r="CU163" s="1570"/>
      <c r="CV163" s="1570"/>
      <c r="CW163" s="1570"/>
      <c r="CX163" s="1570"/>
      <c r="CY163" s="1570"/>
      <c r="CZ163" s="1570"/>
      <c r="DA163" s="1570"/>
      <c r="DB163" s="1570"/>
      <c r="DC163" s="1570"/>
      <c r="DD163" s="1570"/>
      <c r="DE163" s="1570"/>
      <c r="DF163" s="1570"/>
      <c r="DG163" s="1570"/>
      <c r="DH163" s="1570"/>
      <c r="DI163" s="1570"/>
      <c r="DJ163" s="1570"/>
      <c r="DK163" s="1570"/>
      <c r="DL163" s="1570"/>
      <c r="DM163" s="1570"/>
      <c r="DN163" s="1570"/>
      <c r="DO163" s="1570"/>
      <c r="DP163" s="1570"/>
      <c r="DQ163" s="1570"/>
      <c r="DR163" s="1570"/>
      <c r="DS163" s="1570"/>
      <c r="DT163" s="1570"/>
      <c r="DU163" s="1570"/>
      <c r="DV163" s="1570"/>
      <c r="DW163" s="1570"/>
      <c r="DX163" s="1570"/>
      <c r="DY163" s="1570"/>
      <c r="DZ163" s="1570"/>
      <c r="EA163" s="1570"/>
      <c r="EB163" s="1570"/>
      <c r="EC163" s="1570"/>
      <c r="ED163" s="1570"/>
      <c r="EE163" s="1570"/>
      <c r="EF163" s="1570"/>
      <c r="EG163" s="1570"/>
      <c r="EH163" s="1570"/>
      <c r="EI163" s="1570"/>
      <c r="EJ163" s="1570"/>
      <c r="EK163" s="1570"/>
      <c r="EL163" s="1570"/>
      <c r="EM163" s="1570"/>
      <c r="EN163" s="1570"/>
      <c r="EO163" s="1570"/>
      <c r="EP163" s="1570"/>
      <c r="EQ163" s="1570"/>
      <c r="ER163" s="1570"/>
      <c r="ES163" s="1570"/>
      <c r="ET163" s="1570"/>
      <c r="EU163" s="1632"/>
      <c r="EV163" s="1632"/>
      <c r="EW163" s="1632"/>
      <c r="EX163" s="1632"/>
      <c r="EY163" s="1632"/>
      <c r="EZ163" s="1632"/>
      <c r="FA163" s="1632"/>
      <c r="FB163" s="1570"/>
      <c r="FC163" s="1571"/>
      <c r="FD163" s="1571"/>
      <c r="FE163" s="1571"/>
      <c r="FF163" s="1571"/>
      <c r="FG163" s="1571"/>
      <c r="FH163" s="1571"/>
      <c r="FI163" s="1571"/>
      <c r="FJ163" s="1571"/>
      <c r="FK163" s="1571"/>
      <c r="FL163" s="1571"/>
      <c r="FM163" s="1571"/>
      <c r="FN163" s="1573"/>
      <c r="FO163" s="1573"/>
      <c r="FP163" s="1573"/>
      <c r="FQ163" s="1573"/>
      <c r="FR163" s="1573"/>
      <c r="FS163" s="1573"/>
      <c r="FT163" s="1573"/>
      <c r="FU163" s="1573"/>
      <c r="FV163" s="1573"/>
      <c r="FW163" s="1573"/>
      <c r="FX163" s="1595"/>
      <c r="GA163" s="1647"/>
      <c r="GB163" s="1648"/>
    </row>
    <row r="164" spans="3:184">
      <c r="C164" s="1570"/>
      <c r="D164" s="1570"/>
      <c r="E164" s="2315"/>
      <c r="F164" s="1651"/>
      <c r="G164" s="1646"/>
      <c r="H164" s="1662"/>
      <c r="I164" s="1662"/>
      <c r="J164" s="1658"/>
      <c r="K164" s="1654"/>
      <c r="L164" s="1570"/>
      <c r="M164" s="1651"/>
      <c r="N164" s="1646"/>
      <c r="O164" s="1646"/>
      <c r="P164" s="1632"/>
      <c r="Q164" s="1632"/>
      <c r="R164" s="1632"/>
      <c r="S164" s="1632"/>
      <c r="T164" s="1632"/>
      <c r="U164" s="1632"/>
      <c r="V164" s="1632"/>
      <c r="W164" s="1632"/>
      <c r="X164" s="1632"/>
      <c r="Y164" s="1632"/>
      <c r="Z164" s="1632"/>
      <c r="AA164" s="1632"/>
      <c r="AB164" s="1632"/>
      <c r="AC164" s="1632"/>
      <c r="AD164" s="1632"/>
      <c r="AE164" s="1632"/>
      <c r="AF164" s="1632"/>
      <c r="AG164" s="1632"/>
      <c r="AH164" s="1632"/>
      <c r="AI164" s="1632"/>
      <c r="AJ164" s="1632"/>
      <c r="AK164" s="1632"/>
      <c r="AL164" s="1632"/>
      <c r="AM164" s="1632"/>
      <c r="AN164" s="1632"/>
      <c r="AO164" s="1632"/>
      <c r="AP164" s="1632"/>
      <c r="AQ164" s="1632"/>
      <c r="AR164" s="1632"/>
      <c r="AS164" s="1632"/>
      <c r="AT164" s="1632"/>
      <c r="AU164" s="1632"/>
      <c r="AV164" s="1632"/>
      <c r="AW164" s="1632"/>
      <c r="AX164" s="1632"/>
      <c r="AY164" s="1632"/>
      <c r="AZ164" s="1570"/>
      <c r="BA164" s="1570"/>
      <c r="BB164" s="1570"/>
      <c r="BC164" s="1570"/>
      <c r="BD164" s="1570"/>
      <c r="BE164" s="1570"/>
      <c r="BF164" s="1570"/>
      <c r="BG164" s="1570"/>
      <c r="BH164" s="1570"/>
      <c r="BI164" s="1570"/>
      <c r="BJ164" s="1570"/>
      <c r="BK164" s="1570"/>
      <c r="BL164" s="1570"/>
      <c r="BM164" s="1653"/>
      <c r="BN164" s="1660"/>
      <c r="BO164" s="1653"/>
      <c r="BP164" s="1653"/>
      <c r="BQ164" s="1653"/>
      <c r="BR164" s="1570"/>
      <c r="BS164" s="1570"/>
      <c r="BT164" s="1570"/>
      <c r="BU164" s="1570"/>
      <c r="BV164" s="1570"/>
      <c r="BW164" s="1570"/>
      <c r="BX164" s="1570"/>
      <c r="BY164" s="1570"/>
      <c r="BZ164" s="1570"/>
      <c r="CA164" s="1570"/>
      <c r="CB164" s="1570"/>
      <c r="CC164" s="1570"/>
      <c r="CD164" s="1570"/>
      <c r="CE164" s="1570"/>
      <c r="CF164" s="1570"/>
      <c r="CG164" s="1570"/>
      <c r="CH164" s="1570"/>
      <c r="CI164" s="1570"/>
      <c r="CJ164" s="1570"/>
      <c r="CK164" s="1570"/>
      <c r="CL164" s="1570"/>
      <c r="CM164" s="1570"/>
      <c r="CN164" s="1570"/>
      <c r="CO164" s="1570"/>
      <c r="CP164" s="1570"/>
      <c r="CQ164" s="1570"/>
      <c r="CR164" s="1570"/>
      <c r="CS164" s="1570"/>
      <c r="CT164" s="1570"/>
      <c r="CU164" s="1570"/>
      <c r="CV164" s="1570"/>
      <c r="CW164" s="1570"/>
      <c r="CX164" s="1570"/>
      <c r="CY164" s="1570"/>
      <c r="CZ164" s="1570"/>
      <c r="DA164" s="1570"/>
      <c r="DB164" s="1570"/>
      <c r="DC164" s="1570"/>
      <c r="DD164" s="1570"/>
      <c r="DE164" s="1570"/>
      <c r="DF164" s="1570"/>
      <c r="DG164" s="1570"/>
      <c r="DH164" s="1570"/>
      <c r="DI164" s="1570"/>
      <c r="DJ164" s="1570"/>
      <c r="DK164" s="1570"/>
      <c r="DL164" s="1570"/>
      <c r="DM164" s="1570"/>
      <c r="DN164" s="1570"/>
      <c r="DO164" s="1570"/>
      <c r="DP164" s="1570"/>
      <c r="DQ164" s="1570"/>
      <c r="DR164" s="1570"/>
      <c r="DS164" s="1570"/>
      <c r="DT164" s="1570"/>
      <c r="DU164" s="1570"/>
      <c r="DV164" s="1570"/>
      <c r="DW164" s="1570"/>
      <c r="DX164" s="1570"/>
      <c r="DY164" s="1570"/>
      <c r="DZ164" s="1570"/>
      <c r="EA164" s="1570"/>
      <c r="EB164" s="1570"/>
      <c r="EC164" s="1570"/>
      <c r="ED164" s="1570"/>
      <c r="EE164" s="1570"/>
      <c r="EF164" s="1570"/>
      <c r="EG164" s="1570"/>
      <c r="EH164" s="1570"/>
      <c r="EI164" s="1570"/>
      <c r="EJ164" s="1570"/>
      <c r="EK164" s="1570"/>
      <c r="EL164" s="1570"/>
      <c r="EM164" s="1570"/>
      <c r="EN164" s="1570"/>
      <c r="EO164" s="1570"/>
      <c r="EP164" s="1570"/>
      <c r="EQ164" s="1570"/>
      <c r="ER164" s="1570"/>
      <c r="ES164" s="1570"/>
      <c r="ET164" s="1570"/>
      <c r="EU164" s="1632"/>
      <c r="EV164" s="1632"/>
      <c r="EW164" s="1632"/>
      <c r="EX164" s="1632"/>
      <c r="EY164" s="1632"/>
      <c r="EZ164" s="1632"/>
      <c r="FA164" s="1632"/>
      <c r="FB164" s="1570"/>
      <c r="FC164" s="1571"/>
      <c r="FD164" s="1571"/>
      <c r="FE164" s="1571"/>
      <c r="FF164" s="1571"/>
      <c r="FG164" s="1571"/>
      <c r="FH164" s="1571"/>
      <c r="FI164" s="1571"/>
      <c r="FJ164" s="1571"/>
      <c r="FK164" s="1571"/>
      <c r="FL164" s="1571"/>
      <c r="FM164" s="1571"/>
      <c r="FN164" s="1573"/>
      <c r="FO164" s="1573"/>
      <c r="FP164" s="1573"/>
      <c r="FQ164" s="1573"/>
      <c r="FR164" s="1573"/>
      <c r="FS164" s="1573"/>
      <c r="FT164" s="1573"/>
      <c r="FU164" s="1573"/>
      <c r="FV164" s="1573"/>
      <c r="FW164" s="1573"/>
      <c r="FX164" s="1595"/>
      <c r="GA164" s="1647"/>
      <c r="GB164" s="1648"/>
    </row>
    <row r="165" spans="3:184">
      <c r="C165" s="1570"/>
      <c r="D165" s="1570"/>
      <c r="E165" s="2315"/>
      <c r="F165" s="1651"/>
      <c r="G165" s="1646"/>
      <c r="H165" s="1662"/>
      <c r="I165" s="1662"/>
      <c r="J165" s="1658"/>
      <c r="K165" s="1654"/>
      <c r="L165" s="1570"/>
      <c r="M165" s="1651"/>
      <c r="N165" s="1646"/>
      <c r="O165" s="1646"/>
      <c r="P165" s="1632"/>
      <c r="Q165" s="1632"/>
      <c r="R165" s="1632"/>
      <c r="S165" s="1632"/>
      <c r="T165" s="1632"/>
      <c r="U165" s="1632"/>
      <c r="V165" s="1632"/>
      <c r="W165" s="1632"/>
      <c r="X165" s="1632"/>
      <c r="Y165" s="1632"/>
      <c r="Z165" s="1632"/>
      <c r="AA165" s="1632"/>
      <c r="AB165" s="1632"/>
      <c r="AC165" s="1632"/>
      <c r="AD165" s="1632"/>
      <c r="AE165" s="1632"/>
      <c r="AF165" s="1632"/>
      <c r="AG165" s="1632"/>
      <c r="AH165" s="1632"/>
      <c r="AI165" s="1632"/>
      <c r="AJ165" s="1632"/>
      <c r="AK165" s="1632"/>
      <c r="AL165" s="1632"/>
      <c r="AM165" s="1632"/>
      <c r="AN165" s="1632"/>
      <c r="AO165" s="1632"/>
      <c r="AP165" s="1632"/>
      <c r="AQ165" s="1632"/>
      <c r="AR165" s="1632"/>
      <c r="AS165" s="1632"/>
      <c r="AT165" s="1632"/>
      <c r="AU165" s="1632"/>
      <c r="AV165" s="1632"/>
      <c r="AW165" s="1632"/>
      <c r="AX165" s="1632"/>
      <c r="AY165" s="1632"/>
      <c r="AZ165" s="1570"/>
      <c r="BA165" s="1570"/>
      <c r="BB165" s="1570"/>
      <c r="BC165" s="1570"/>
      <c r="BD165" s="1570"/>
      <c r="BE165" s="1570"/>
      <c r="BF165" s="1570"/>
      <c r="BG165" s="1570"/>
      <c r="BH165" s="1570"/>
      <c r="BI165" s="1570"/>
      <c r="BJ165" s="1570"/>
      <c r="BK165" s="1570"/>
      <c r="BL165" s="1570"/>
      <c r="BM165" s="1653"/>
      <c r="BN165" s="1660"/>
      <c r="BO165" s="1653"/>
      <c r="BP165" s="1653"/>
      <c r="BQ165" s="1653"/>
      <c r="BR165" s="1570"/>
      <c r="BS165" s="1570"/>
      <c r="BT165" s="1570"/>
      <c r="BU165" s="1570"/>
      <c r="BV165" s="1570"/>
      <c r="BW165" s="1570"/>
      <c r="BX165" s="1570"/>
      <c r="BY165" s="1570"/>
      <c r="BZ165" s="1570"/>
      <c r="CA165" s="1570"/>
      <c r="CB165" s="1570"/>
      <c r="CC165" s="1570"/>
      <c r="CD165" s="1570"/>
      <c r="CE165" s="1570"/>
      <c r="CF165" s="1570"/>
      <c r="CG165" s="1570"/>
      <c r="CH165" s="1570"/>
      <c r="CI165" s="1570"/>
      <c r="CJ165" s="1570"/>
      <c r="CK165" s="1570"/>
      <c r="CL165" s="1570"/>
      <c r="CM165" s="1570"/>
      <c r="CN165" s="1570"/>
      <c r="CO165" s="1570"/>
      <c r="CP165" s="1570"/>
      <c r="CQ165" s="1570"/>
      <c r="CR165" s="1570"/>
      <c r="CS165" s="1570"/>
      <c r="CT165" s="1570"/>
      <c r="CU165" s="1570"/>
      <c r="CV165" s="1570"/>
      <c r="CW165" s="1570"/>
      <c r="CX165" s="1570"/>
      <c r="CY165" s="1570"/>
      <c r="CZ165" s="1570"/>
      <c r="DA165" s="1570"/>
      <c r="DB165" s="1570"/>
      <c r="DC165" s="1570"/>
      <c r="DD165" s="1570"/>
      <c r="DE165" s="1570"/>
      <c r="DF165" s="1570"/>
      <c r="DG165" s="1570"/>
      <c r="DH165" s="1570"/>
      <c r="DI165" s="1570"/>
      <c r="DJ165" s="1570"/>
      <c r="DK165" s="1570"/>
      <c r="DL165" s="1570"/>
      <c r="DM165" s="1570"/>
      <c r="DN165" s="1570"/>
      <c r="DO165" s="1570"/>
      <c r="DP165" s="1570"/>
      <c r="DQ165" s="1570"/>
      <c r="DR165" s="1570"/>
      <c r="DS165" s="1570"/>
      <c r="DT165" s="1570"/>
      <c r="DU165" s="1570"/>
      <c r="DV165" s="1570"/>
      <c r="DW165" s="1570"/>
      <c r="DX165" s="1570"/>
      <c r="DY165" s="1570"/>
      <c r="DZ165" s="1570"/>
      <c r="EA165" s="1570"/>
      <c r="EB165" s="1570"/>
      <c r="EC165" s="1570"/>
      <c r="ED165" s="1570"/>
      <c r="EE165" s="1570"/>
      <c r="EF165" s="1570"/>
      <c r="EG165" s="1570"/>
      <c r="EH165" s="1570"/>
      <c r="EI165" s="1570"/>
      <c r="EJ165" s="1570"/>
      <c r="EK165" s="1570"/>
      <c r="EL165" s="1570"/>
      <c r="EM165" s="1570"/>
      <c r="EN165" s="1570"/>
      <c r="EO165" s="1570"/>
      <c r="EP165" s="1570"/>
      <c r="EQ165" s="1570"/>
      <c r="ER165" s="1570"/>
      <c r="ES165" s="1570"/>
      <c r="ET165" s="1570"/>
      <c r="EU165" s="1632"/>
      <c r="EV165" s="1632"/>
      <c r="EW165" s="1632"/>
      <c r="EX165" s="1632"/>
      <c r="EY165" s="1632"/>
      <c r="EZ165" s="1632"/>
      <c r="FA165" s="1632"/>
      <c r="FB165" s="1570"/>
      <c r="FC165" s="1571"/>
      <c r="FD165" s="1571"/>
      <c r="FE165" s="1571"/>
      <c r="FF165" s="1571"/>
      <c r="FG165" s="1571"/>
      <c r="FH165" s="1571"/>
      <c r="FI165" s="1571"/>
      <c r="FJ165" s="1571"/>
      <c r="FK165" s="1571"/>
      <c r="FL165" s="1571"/>
      <c r="FM165" s="1571"/>
      <c r="FN165" s="1573"/>
      <c r="FO165" s="1573"/>
      <c r="FP165" s="1573"/>
      <c r="FQ165" s="1573"/>
      <c r="FR165" s="1573"/>
      <c r="FS165" s="1573"/>
      <c r="FT165" s="1573"/>
      <c r="FU165" s="1573"/>
      <c r="FV165" s="1573"/>
      <c r="FW165" s="1573"/>
      <c r="FX165" s="1595"/>
      <c r="GA165" s="1647"/>
      <c r="GB165" s="1648"/>
    </row>
    <row r="166" spans="3:184">
      <c r="C166" s="1570"/>
      <c r="D166" s="1570"/>
      <c r="E166" s="2315"/>
      <c r="F166" s="1651"/>
      <c r="G166" s="1646"/>
      <c r="H166" s="1662"/>
      <c r="I166" s="1662"/>
      <c r="J166" s="1658"/>
      <c r="K166" s="1654"/>
      <c r="L166" s="1570"/>
      <c r="M166" s="1651"/>
      <c r="N166" s="1646"/>
      <c r="O166" s="1646"/>
      <c r="P166" s="1632"/>
      <c r="Q166" s="1632"/>
      <c r="R166" s="1632"/>
      <c r="S166" s="1632"/>
      <c r="T166" s="1632"/>
      <c r="U166" s="1632"/>
      <c r="V166" s="1632"/>
      <c r="W166" s="1632"/>
      <c r="X166" s="1632"/>
      <c r="Y166" s="1632"/>
      <c r="Z166" s="1632"/>
      <c r="AA166" s="1632"/>
      <c r="AB166" s="1632"/>
      <c r="AC166" s="1632"/>
      <c r="AD166" s="1632"/>
      <c r="AE166" s="1632"/>
      <c r="AF166" s="1632"/>
      <c r="AG166" s="1632"/>
      <c r="AH166" s="1632"/>
      <c r="AI166" s="1632"/>
      <c r="AJ166" s="1632"/>
      <c r="AK166" s="1632"/>
      <c r="AL166" s="1632"/>
      <c r="AM166" s="1632"/>
      <c r="AN166" s="1632"/>
      <c r="AO166" s="1632"/>
      <c r="AP166" s="1632"/>
      <c r="AQ166" s="1632"/>
      <c r="AR166" s="1632"/>
      <c r="AS166" s="1632"/>
      <c r="AT166" s="1632"/>
      <c r="AU166" s="1632"/>
      <c r="AV166" s="1632"/>
      <c r="AW166" s="1632"/>
      <c r="AX166" s="1632"/>
      <c r="AY166" s="1632"/>
      <c r="AZ166" s="1570"/>
      <c r="BA166" s="1570"/>
      <c r="BB166" s="1570"/>
      <c r="BC166" s="1570"/>
      <c r="BD166" s="1570"/>
      <c r="BE166" s="1570"/>
      <c r="BF166" s="1570"/>
      <c r="BG166" s="1570"/>
      <c r="BH166" s="1570"/>
      <c r="BI166" s="1570"/>
      <c r="BJ166" s="1570"/>
      <c r="BK166" s="1570"/>
      <c r="BL166" s="1570"/>
      <c r="BM166" s="1653"/>
      <c r="BN166" s="1660"/>
      <c r="BO166" s="1653"/>
      <c r="BP166" s="1653"/>
      <c r="BQ166" s="1653"/>
      <c r="BR166" s="1570"/>
      <c r="BS166" s="1570"/>
      <c r="BT166" s="1570"/>
      <c r="BU166" s="1570"/>
      <c r="BV166" s="1570"/>
      <c r="BW166" s="1570"/>
      <c r="BX166" s="1570"/>
      <c r="BY166" s="1570"/>
      <c r="BZ166" s="1570"/>
      <c r="CA166" s="1570"/>
      <c r="CB166" s="1570"/>
      <c r="CC166" s="1570"/>
      <c r="CD166" s="1570"/>
      <c r="CE166" s="1570"/>
      <c r="CF166" s="1570"/>
      <c r="CG166" s="1570"/>
      <c r="CH166" s="1570"/>
      <c r="CI166" s="1570"/>
      <c r="CJ166" s="1570"/>
      <c r="CK166" s="1570"/>
      <c r="CL166" s="1570"/>
      <c r="CM166" s="1570"/>
      <c r="CN166" s="1570"/>
      <c r="CO166" s="1570"/>
      <c r="CP166" s="1570"/>
      <c r="CQ166" s="1570"/>
      <c r="CR166" s="1570"/>
      <c r="CS166" s="1570"/>
      <c r="CT166" s="1570"/>
      <c r="CU166" s="1570"/>
      <c r="CV166" s="1570"/>
      <c r="CW166" s="1570"/>
      <c r="CX166" s="1570"/>
      <c r="CY166" s="1570"/>
      <c r="CZ166" s="1570"/>
      <c r="DA166" s="1570"/>
      <c r="DB166" s="1570"/>
      <c r="DC166" s="1570"/>
      <c r="DD166" s="1570"/>
      <c r="DE166" s="1570"/>
      <c r="DF166" s="1570"/>
      <c r="DG166" s="1570"/>
      <c r="DH166" s="1570"/>
      <c r="DI166" s="1570"/>
      <c r="DJ166" s="1570"/>
      <c r="DK166" s="1570"/>
      <c r="DL166" s="1570"/>
      <c r="DM166" s="1570"/>
      <c r="DN166" s="1570"/>
      <c r="DO166" s="1570"/>
      <c r="DP166" s="1570"/>
      <c r="DQ166" s="1570"/>
      <c r="DR166" s="1570"/>
      <c r="DS166" s="1570"/>
      <c r="DT166" s="1570"/>
      <c r="DU166" s="1570"/>
      <c r="DV166" s="1570"/>
      <c r="DW166" s="1570"/>
      <c r="DX166" s="1570"/>
      <c r="DY166" s="1570"/>
      <c r="DZ166" s="1570"/>
      <c r="EA166" s="1570"/>
      <c r="EB166" s="1570"/>
      <c r="EC166" s="1570"/>
      <c r="ED166" s="1570"/>
      <c r="EE166" s="1570"/>
      <c r="EF166" s="1570"/>
      <c r="EG166" s="1570"/>
      <c r="EH166" s="1570"/>
      <c r="EI166" s="1570"/>
      <c r="EJ166" s="1570"/>
      <c r="EK166" s="1570"/>
      <c r="EL166" s="1570"/>
      <c r="EM166" s="1570"/>
      <c r="EN166" s="1570"/>
      <c r="EO166" s="1570"/>
      <c r="EP166" s="1570"/>
      <c r="EQ166" s="1570"/>
      <c r="ER166" s="1570"/>
      <c r="ES166" s="1570"/>
      <c r="ET166" s="1570"/>
      <c r="EU166" s="1632"/>
      <c r="EV166" s="1632"/>
      <c r="EW166" s="1632"/>
      <c r="EX166" s="1632"/>
      <c r="EY166" s="1632"/>
      <c r="EZ166" s="1632"/>
      <c r="FA166" s="1632"/>
      <c r="FB166" s="1570"/>
      <c r="FC166" s="1571"/>
      <c r="FD166" s="1571"/>
      <c r="FE166" s="1571"/>
      <c r="FF166" s="1571"/>
      <c r="FG166" s="1571"/>
      <c r="FH166" s="1571"/>
      <c r="FI166" s="1571"/>
      <c r="FJ166" s="1571"/>
      <c r="FK166" s="1571"/>
      <c r="FL166" s="1571"/>
      <c r="FM166" s="1571"/>
      <c r="FN166" s="1573"/>
      <c r="FO166" s="1573"/>
      <c r="FP166" s="1573"/>
      <c r="FQ166" s="1573"/>
      <c r="FR166" s="1573"/>
      <c r="FS166" s="1573"/>
      <c r="FT166" s="1573"/>
      <c r="FU166" s="1573"/>
      <c r="FV166" s="1573"/>
      <c r="FW166" s="1573"/>
      <c r="FX166" s="1595"/>
      <c r="GA166" s="1647"/>
      <c r="GB166" s="1648"/>
    </row>
    <row r="167" spans="3:184">
      <c r="C167" s="1570"/>
      <c r="D167" s="1570"/>
      <c r="E167" s="2315"/>
      <c r="F167" s="1651"/>
      <c r="G167" s="1646"/>
      <c r="H167" s="1662"/>
      <c r="I167" s="1662"/>
      <c r="J167" s="1658"/>
      <c r="K167" s="1654"/>
      <c r="L167" s="1570"/>
      <c r="M167" s="1651"/>
      <c r="N167" s="1646"/>
      <c r="O167" s="1646"/>
      <c r="P167" s="1632"/>
      <c r="Q167" s="1632"/>
      <c r="R167" s="1632"/>
      <c r="S167" s="1632"/>
      <c r="T167" s="1632"/>
      <c r="U167" s="1632"/>
      <c r="V167" s="1632"/>
      <c r="W167" s="1632"/>
      <c r="X167" s="1632"/>
      <c r="Y167" s="1632"/>
      <c r="Z167" s="1632"/>
      <c r="AA167" s="1632"/>
      <c r="AB167" s="1632"/>
      <c r="AC167" s="1632"/>
      <c r="AD167" s="1632"/>
      <c r="AE167" s="1632"/>
      <c r="AF167" s="1632"/>
      <c r="AG167" s="1632"/>
      <c r="AH167" s="1632"/>
      <c r="AI167" s="1632"/>
      <c r="AJ167" s="1632"/>
      <c r="AK167" s="1632"/>
      <c r="AL167" s="1632"/>
      <c r="AM167" s="1632"/>
      <c r="AN167" s="1632"/>
      <c r="AO167" s="1632"/>
      <c r="AP167" s="1632"/>
      <c r="AQ167" s="1632"/>
      <c r="AR167" s="1632"/>
      <c r="AS167" s="1632"/>
      <c r="AT167" s="1632"/>
      <c r="AU167" s="1632"/>
      <c r="AV167" s="1632"/>
      <c r="AW167" s="1632"/>
      <c r="AX167" s="1632"/>
      <c r="AY167" s="1632"/>
      <c r="AZ167" s="1570"/>
      <c r="BA167" s="1570"/>
      <c r="BB167" s="1570"/>
      <c r="BC167" s="1570"/>
      <c r="BD167" s="1570"/>
      <c r="BE167" s="1570"/>
      <c r="BF167" s="1570"/>
      <c r="BG167" s="1570"/>
      <c r="BH167" s="1570"/>
      <c r="BI167" s="1570"/>
      <c r="BJ167" s="1570"/>
      <c r="BK167" s="1570"/>
      <c r="BL167" s="1570"/>
      <c r="BM167" s="1653"/>
      <c r="BN167" s="1660"/>
      <c r="BO167" s="1653"/>
      <c r="BP167" s="1653"/>
      <c r="BQ167" s="1653"/>
      <c r="BR167" s="1570"/>
      <c r="BS167" s="1570"/>
      <c r="BT167" s="1570"/>
      <c r="BU167" s="1570"/>
      <c r="BV167" s="1570"/>
      <c r="BW167" s="1570"/>
      <c r="BX167" s="1570"/>
      <c r="BY167" s="1570"/>
      <c r="BZ167" s="1570"/>
      <c r="CA167" s="1570"/>
      <c r="CB167" s="1570"/>
      <c r="CC167" s="1570"/>
      <c r="CD167" s="1570"/>
      <c r="CE167" s="1570"/>
      <c r="CF167" s="1570"/>
      <c r="CG167" s="1570"/>
      <c r="CH167" s="1570"/>
      <c r="CI167" s="1570"/>
      <c r="CJ167" s="1570"/>
      <c r="CK167" s="1570"/>
      <c r="CL167" s="1570"/>
      <c r="CM167" s="1570"/>
      <c r="CN167" s="1570"/>
      <c r="CO167" s="1570"/>
      <c r="CP167" s="1570"/>
      <c r="CQ167" s="1570"/>
      <c r="CR167" s="1570"/>
      <c r="CS167" s="1570"/>
      <c r="CT167" s="1570"/>
      <c r="CU167" s="1570"/>
      <c r="CV167" s="1570"/>
      <c r="CW167" s="1570"/>
      <c r="CX167" s="1570"/>
      <c r="CY167" s="1570"/>
      <c r="CZ167" s="1570"/>
      <c r="DA167" s="1570"/>
      <c r="DB167" s="1570"/>
      <c r="DC167" s="1570"/>
      <c r="DD167" s="1570"/>
      <c r="DE167" s="1570"/>
      <c r="DF167" s="1570"/>
      <c r="DG167" s="1570"/>
      <c r="DH167" s="1570"/>
      <c r="DI167" s="1570"/>
      <c r="DJ167" s="1570"/>
      <c r="DK167" s="1570"/>
      <c r="DL167" s="1570"/>
      <c r="DM167" s="1570"/>
      <c r="DN167" s="1570"/>
      <c r="DO167" s="1570"/>
      <c r="DP167" s="1570"/>
      <c r="DQ167" s="1570"/>
      <c r="DR167" s="1570"/>
      <c r="DS167" s="1570"/>
      <c r="DT167" s="1570"/>
      <c r="DU167" s="1570"/>
      <c r="DV167" s="1570"/>
      <c r="DW167" s="1570"/>
      <c r="DX167" s="1570"/>
      <c r="DY167" s="1570"/>
      <c r="DZ167" s="1570"/>
      <c r="EA167" s="1570"/>
      <c r="EB167" s="1570"/>
      <c r="EC167" s="1570"/>
      <c r="ED167" s="1570"/>
      <c r="EE167" s="1570"/>
      <c r="EF167" s="1570"/>
      <c r="EG167" s="1570"/>
      <c r="EH167" s="1570"/>
      <c r="EI167" s="1570"/>
      <c r="EJ167" s="1570"/>
      <c r="EK167" s="1570"/>
      <c r="EL167" s="1570"/>
      <c r="EM167" s="1570"/>
      <c r="EN167" s="1570"/>
      <c r="EO167" s="1570"/>
      <c r="EP167" s="1570"/>
      <c r="EQ167" s="1570"/>
      <c r="ER167" s="1570"/>
      <c r="ES167" s="1570"/>
      <c r="ET167" s="1570"/>
      <c r="EU167" s="1632"/>
      <c r="EV167" s="1632"/>
      <c r="EW167" s="1632"/>
      <c r="EX167" s="1632"/>
      <c r="EY167" s="1632"/>
      <c r="EZ167" s="1632"/>
      <c r="FA167" s="1632"/>
      <c r="FB167" s="1570"/>
      <c r="FC167" s="1571"/>
      <c r="FD167" s="1571"/>
      <c r="FE167" s="1571"/>
      <c r="FF167" s="1571"/>
      <c r="FG167" s="1571"/>
      <c r="FH167" s="1571"/>
      <c r="FI167" s="1571"/>
      <c r="FJ167" s="1571"/>
      <c r="FK167" s="1571"/>
      <c r="FL167" s="1571"/>
      <c r="FM167" s="1571"/>
      <c r="FN167" s="1573"/>
      <c r="FO167" s="1573"/>
      <c r="FP167" s="1573"/>
      <c r="FQ167" s="1573"/>
      <c r="FR167" s="1573"/>
      <c r="FS167" s="1573"/>
      <c r="FT167" s="1573"/>
      <c r="FU167" s="1573"/>
      <c r="FV167" s="1573"/>
      <c r="FW167" s="1573"/>
      <c r="FX167" s="1595"/>
      <c r="GA167" s="1647"/>
      <c r="GB167" s="1648"/>
    </row>
    <row r="168" spans="3:184">
      <c r="C168" s="1570"/>
      <c r="D168" s="1570"/>
      <c r="E168" s="2315"/>
      <c r="F168" s="1651"/>
      <c r="G168" s="1646"/>
      <c r="H168" s="1662"/>
      <c r="I168" s="1662"/>
      <c r="J168" s="1658"/>
      <c r="K168" s="1654"/>
      <c r="L168" s="1570"/>
      <c r="M168" s="1651"/>
      <c r="N168" s="1646"/>
      <c r="O168" s="1646"/>
      <c r="P168" s="1632"/>
      <c r="Q168" s="1632"/>
      <c r="R168" s="1632"/>
      <c r="S168" s="1632"/>
      <c r="T168" s="1632"/>
      <c r="U168" s="1632"/>
      <c r="V168" s="1632"/>
      <c r="W168" s="1632"/>
      <c r="X168" s="1632"/>
      <c r="Y168" s="1632"/>
      <c r="Z168" s="1632"/>
      <c r="AA168" s="1632"/>
      <c r="AB168" s="1632"/>
      <c r="AC168" s="1632"/>
      <c r="AD168" s="1632"/>
      <c r="AE168" s="1632"/>
      <c r="AF168" s="1632"/>
      <c r="AG168" s="1632"/>
      <c r="AH168" s="1632"/>
      <c r="AI168" s="1632"/>
      <c r="AJ168" s="1632"/>
      <c r="AK168" s="1632"/>
      <c r="AL168" s="1632"/>
      <c r="AM168" s="1632"/>
      <c r="AN168" s="1632"/>
      <c r="AO168" s="1632"/>
      <c r="AP168" s="1632"/>
      <c r="AQ168" s="1632"/>
      <c r="AR168" s="1632"/>
      <c r="AS168" s="1632"/>
      <c r="AT168" s="1632"/>
      <c r="AU168" s="1632"/>
      <c r="AV168" s="1632"/>
      <c r="AW168" s="1632"/>
      <c r="AX168" s="1632"/>
      <c r="AY168" s="1632"/>
      <c r="AZ168" s="1570"/>
      <c r="BA168" s="1570"/>
      <c r="BB168" s="1570"/>
      <c r="BC168" s="1570"/>
      <c r="BD168" s="1570"/>
      <c r="BE168" s="1570"/>
      <c r="BF168" s="1570"/>
      <c r="BG168" s="1570"/>
      <c r="BH168" s="1570"/>
      <c r="BI168" s="1570"/>
      <c r="BJ168" s="1570"/>
      <c r="BK168" s="1570"/>
      <c r="BL168" s="1570"/>
      <c r="BM168" s="1653"/>
      <c r="BN168" s="1660"/>
      <c r="BO168" s="1653"/>
      <c r="BP168" s="1653"/>
      <c r="BQ168" s="1653"/>
      <c r="BR168" s="1570"/>
      <c r="BS168" s="1570"/>
      <c r="BT168" s="1570"/>
      <c r="BU168" s="1570"/>
      <c r="BV168" s="1570"/>
      <c r="BW168" s="1570"/>
      <c r="BX168" s="1570"/>
      <c r="BY168" s="1570"/>
      <c r="BZ168" s="1570"/>
      <c r="CA168" s="1570"/>
      <c r="CB168" s="1570"/>
      <c r="CC168" s="1570"/>
      <c r="CD168" s="1570"/>
      <c r="CE168" s="1570"/>
      <c r="CF168" s="1570"/>
      <c r="CG168" s="1570"/>
      <c r="CH168" s="1570"/>
      <c r="CI168" s="1570"/>
      <c r="CJ168" s="1570"/>
      <c r="CK168" s="1570"/>
      <c r="CL168" s="1570"/>
      <c r="CM168" s="1570"/>
      <c r="CN168" s="1570"/>
      <c r="CO168" s="1570"/>
      <c r="CP168" s="1570"/>
      <c r="CQ168" s="1570"/>
      <c r="CR168" s="1570"/>
      <c r="CS168" s="1570"/>
      <c r="CT168" s="1570"/>
      <c r="CU168" s="1570"/>
      <c r="CV168" s="1570"/>
      <c r="CW168" s="1570"/>
      <c r="CX168" s="1570"/>
      <c r="CY168" s="1570"/>
      <c r="CZ168" s="1570"/>
      <c r="DA168" s="1570"/>
      <c r="DB168" s="1570"/>
      <c r="DC168" s="1570"/>
      <c r="DD168" s="1570"/>
      <c r="DE168" s="1570"/>
      <c r="DF168" s="1570"/>
      <c r="DG168" s="1570"/>
      <c r="DH168" s="1570"/>
      <c r="DI168" s="1570"/>
      <c r="DJ168" s="1570"/>
      <c r="DK168" s="1570"/>
      <c r="DL168" s="1570"/>
      <c r="DM168" s="1570"/>
      <c r="DN168" s="1570"/>
      <c r="DO168" s="1570"/>
      <c r="DP168" s="1570"/>
      <c r="DQ168" s="1570"/>
      <c r="DR168" s="1570"/>
      <c r="DS168" s="1570"/>
      <c r="DT168" s="1570"/>
      <c r="DU168" s="1570"/>
      <c r="DV168" s="1570"/>
      <c r="DW168" s="1570"/>
      <c r="DX168" s="1570"/>
      <c r="DY168" s="1570"/>
      <c r="DZ168" s="1570"/>
      <c r="EA168" s="1570"/>
      <c r="EB168" s="1570"/>
      <c r="EC168" s="1570"/>
      <c r="ED168" s="1570"/>
      <c r="EE168" s="1570"/>
      <c r="EF168" s="1570"/>
      <c r="EG168" s="1570"/>
      <c r="EH168" s="1570"/>
      <c r="EI168" s="1570"/>
      <c r="EJ168" s="1570"/>
      <c r="EK168" s="1570"/>
      <c r="EL168" s="1570"/>
      <c r="EM168" s="1570"/>
      <c r="EN168" s="1570"/>
      <c r="EO168" s="1570"/>
      <c r="EP168" s="1570"/>
      <c r="EQ168" s="1570"/>
      <c r="ER168" s="1570"/>
      <c r="ES168" s="1570"/>
      <c r="ET168" s="1570"/>
      <c r="EU168" s="1632"/>
      <c r="EV168" s="1632"/>
      <c r="EW168" s="1632"/>
      <c r="EX168" s="1632"/>
      <c r="EY168" s="1632"/>
      <c r="EZ168" s="1632"/>
      <c r="FA168" s="1632"/>
      <c r="FB168" s="1570"/>
      <c r="FC168" s="1571"/>
      <c r="FD168" s="1571"/>
      <c r="FE168" s="1571"/>
      <c r="FF168" s="1571"/>
      <c r="FG168" s="1571"/>
      <c r="FH168" s="1571"/>
      <c r="FI168" s="1571"/>
      <c r="FJ168" s="1571"/>
      <c r="FK168" s="1571"/>
      <c r="FL168" s="1571"/>
      <c r="FM168" s="1571"/>
      <c r="FN168" s="1573"/>
      <c r="FO168" s="1573"/>
      <c r="FP168" s="1573"/>
      <c r="FQ168" s="1573"/>
      <c r="FR168" s="1573"/>
      <c r="FS168" s="1573"/>
      <c r="FT168" s="1573"/>
      <c r="FU168" s="1573"/>
      <c r="FV168" s="1573"/>
      <c r="FW168" s="1573"/>
      <c r="FX168" s="1595"/>
      <c r="GA168" s="1647"/>
      <c r="GB168" s="1648"/>
    </row>
    <row r="169" spans="3:184">
      <c r="C169" s="1570"/>
      <c r="D169" s="1570"/>
      <c r="E169" s="2315"/>
      <c r="F169" s="1651"/>
      <c r="G169" s="1646"/>
      <c r="H169" s="1662"/>
      <c r="I169" s="1662"/>
      <c r="J169" s="1658"/>
      <c r="K169" s="1654"/>
      <c r="L169" s="1570"/>
      <c r="M169" s="1651"/>
      <c r="N169" s="1646"/>
      <c r="O169" s="1646"/>
      <c r="P169" s="1632"/>
      <c r="Q169" s="1632"/>
      <c r="R169" s="1632"/>
      <c r="S169" s="1632"/>
      <c r="T169" s="1632"/>
      <c r="U169" s="1632"/>
      <c r="V169" s="1632"/>
      <c r="W169" s="1632"/>
      <c r="X169" s="1632"/>
      <c r="Y169" s="1632"/>
      <c r="Z169" s="1632"/>
      <c r="AA169" s="1632"/>
      <c r="AB169" s="1632"/>
      <c r="AC169" s="1632"/>
      <c r="AD169" s="1632"/>
      <c r="AE169" s="1632"/>
      <c r="AF169" s="1632"/>
      <c r="AG169" s="1632"/>
      <c r="AH169" s="1632"/>
      <c r="AI169" s="1632"/>
      <c r="AJ169" s="1632"/>
      <c r="AK169" s="1632"/>
      <c r="AL169" s="1632"/>
      <c r="AM169" s="1632"/>
      <c r="AN169" s="1632"/>
      <c r="AO169" s="1632"/>
      <c r="AP169" s="1632"/>
      <c r="AQ169" s="1632"/>
      <c r="AR169" s="1632"/>
      <c r="AS169" s="1632"/>
      <c r="AT169" s="1632"/>
      <c r="AU169" s="1632"/>
      <c r="AV169" s="1632"/>
      <c r="AW169" s="1632"/>
      <c r="AX169" s="1632"/>
      <c r="AY169" s="1632"/>
      <c r="AZ169" s="1570"/>
      <c r="BA169" s="1570"/>
      <c r="BB169" s="1570"/>
      <c r="BC169" s="1570"/>
      <c r="BD169" s="1570"/>
      <c r="BE169" s="1570"/>
      <c r="BF169" s="1570"/>
      <c r="BG169" s="1570"/>
      <c r="BH169" s="1570"/>
      <c r="BI169" s="1570"/>
      <c r="BJ169" s="1570"/>
      <c r="BK169" s="1570"/>
      <c r="BL169" s="1570"/>
      <c r="BM169" s="1653"/>
      <c r="BN169" s="1660"/>
      <c r="BO169" s="1653"/>
      <c r="BP169" s="1653"/>
      <c r="BQ169" s="1653"/>
      <c r="BR169" s="1570"/>
      <c r="BS169" s="1570"/>
      <c r="BT169" s="1570"/>
      <c r="BU169" s="1570"/>
      <c r="BV169" s="1570"/>
      <c r="BW169" s="1570"/>
      <c r="BX169" s="1570"/>
      <c r="BY169" s="1570"/>
      <c r="BZ169" s="1570"/>
      <c r="CA169" s="1570"/>
      <c r="CB169" s="1570"/>
      <c r="CC169" s="1570"/>
      <c r="CD169" s="1570"/>
      <c r="CE169" s="1570"/>
      <c r="CF169" s="1570"/>
      <c r="CG169" s="1570"/>
      <c r="CH169" s="1570"/>
      <c r="CI169" s="1570"/>
      <c r="CJ169" s="1570"/>
      <c r="CK169" s="1570"/>
      <c r="CL169" s="1570"/>
      <c r="CM169" s="1570"/>
      <c r="CN169" s="1570"/>
      <c r="CO169" s="1570"/>
      <c r="CP169" s="1570"/>
      <c r="CQ169" s="1570"/>
      <c r="CR169" s="1570"/>
      <c r="CS169" s="1570"/>
      <c r="CT169" s="1570"/>
      <c r="CU169" s="1570"/>
      <c r="CV169" s="1570"/>
      <c r="CW169" s="1570"/>
      <c r="CX169" s="1570"/>
      <c r="CY169" s="1570"/>
      <c r="CZ169" s="1570"/>
      <c r="DA169" s="1570"/>
      <c r="DB169" s="1570"/>
      <c r="DC169" s="1570"/>
      <c r="DD169" s="1570"/>
      <c r="DE169" s="1570"/>
      <c r="DF169" s="1570"/>
      <c r="DG169" s="1570"/>
      <c r="DH169" s="1570"/>
      <c r="DI169" s="1570"/>
      <c r="DJ169" s="1570"/>
      <c r="DK169" s="1570"/>
      <c r="DL169" s="1570"/>
      <c r="DM169" s="1570"/>
      <c r="DN169" s="1570"/>
      <c r="DO169" s="1570"/>
      <c r="DP169" s="1570"/>
      <c r="DQ169" s="1570"/>
      <c r="DR169" s="1570"/>
      <c r="DS169" s="1570"/>
      <c r="DT169" s="1570"/>
      <c r="DU169" s="1570"/>
      <c r="DV169" s="1570"/>
      <c r="DW169" s="1570"/>
      <c r="DX169" s="1570"/>
      <c r="DY169" s="1570"/>
      <c r="DZ169" s="1570"/>
      <c r="EA169" s="1570"/>
      <c r="EB169" s="1570"/>
      <c r="EC169" s="1570"/>
      <c r="ED169" s="1570"/>
      <c r="EE169" s="1570"/>
      <c r="EF169" s="1570"/>
      <c r="EG169" s="1570"/>
      <c r="EH169" s="1570"/>
      <c r="EI169" s="1570"/>
      <c r="EJ169" s="1570"/>
      <c r="EK169" s="1570"/>
      <c r="EL169" s="1570"/>
      <c r="EM169" s="1570"/>
      <c r="EN169" s="1570"/>
      <c r="EO169" s="1570"/>
      <c r="EP169" s="1570"/>
      <c r="EQ169" s="1570"/>
      <c r="ER169" s="1570"/>
      <c r="ES169" s="1570"/>
      <c r="ET169" s="1570"/>
      <c r="EU169" s="1632"/>
      <c r="EV169" s="1632"/>
      <c r="EW169" s="1632"/>
      <c r="EX169" s="1632"/>
      <c r="EY169" s="1632"/>
      <c r="EZ169" s="1632"/>
      <c r="FA169" s="1632"/>
      <c r="FB169" s="1570"/>
      <c r="FC169" s="1571"/>
      <c r="FD169" s="1571"/>
      <c r="FE169" s="1571"/>
      <c r="FF169" s="1571"/>
      <c r="FG169" s="1571"/>
      <c r="FH169" s="1571"/>
      <c r="FI169" s="1571"/>
      <c r="FJ169" s="1571"/>
      <c r="FK169" s="1571"/>
      <c r="FL169" s="1571"/>
      <c r="FM169" s="1571"/>
      <c r="FN169" s="1573"/>
      <c r="FO169" s="1573"/>
      <c r="FP169" s="1573"/>
      <c r="FQ169" s="1573"/>
      <c r="FR169" s="1573"/>
      <c r="FS169" s="1573"/>
      <c r="FT169" s="1573"/>
      <c r="FU169" s="1573"/>
      <c r="FV169" s="1573"/>
      <c r="FW169" s="1573"/>
      <c r="FX169" s="1595"/>
      <c r="GA169" s="1647"/>
      <c r="GB169" s="1648"/>
    </row>
    <row r="170" spans="3:184">
      <c r="C170" s="1570"/>
      <c r="D170" s="1570"/>
      <c r="E170" s="2315"/>
      <c r="F170" s="1651"/>
      <c r="G170" s="1646"/>
      <c r="H170" s="1662"/>
      <c r="I170" s="1662"/>
      <c r="J170" s="1658"/>
      <c r="K170" s="1654"/>
      <c r="L170" s="1570"/>
      <c r="M170" s="1651"/>
      <c r="N170" s="1646"/>
      <c r="O170" s="1646"/>
      <c r="P170" s="1632"/>
      <c r="Q170" s="1632"/>
      <c r="R170" s="1632"/>
      <c r="S170" s="1632"/>
      <c r="T170" s="1632"/>
      <c r="U170" s="1632"/>
      <c r="V170" s="1632"/>
      <c r="W170" s="1632"/>
      <c r="X170" s="1632"/>
      <c r="Y170" s="1632"/>
      <c r="Z170" s="1632"/>
      <c r="AA170" s="1632"/>
      <c r="AB170" s="1632"/>
      <c r="AC170" s="1632"/>
      <c r="AD170" s="1632"/>
      <c r="AE170" s="1632"/>
      <c r="AF170" s="1632"/>
      <c r="AG170" s="1632"/>
      <c r="AH170" s="1632"/>
      <c r="AI170" s="1632"/>
      <c r="AJ170" s="1632"/>
      <c r="AK170" s="1632"/>
      <c r="AL170" s="1632"/>
      <c r="AM170" s="1632"/>
      <c r="AN170" s="1632"/>
      <c r="AO170" s="1632"/>
      <c r="AP170" s="1632"/>
      <c r="AQ170" s="1632"/>
      <c r="AR170" s="1632"/>
      <c r="AS170" s="1632"/>
      <c r="AT170" s="1632"/>
      <c r="AU170" s="1632"/>
      <c r="AV170" s="1632"/>
      <c r="AW170" s="1632"/>
      <c r="AX170" s="1632"/>
      <c r="AY170" s="1632"/>
      <c r="AZ170" s="1570"/>
      <c r="BA170" s="1570"/>
      <c r="BB170" s="1570"/>
      <c r="BC170" s="1570"/>
      <c r="BD170" s="1570"/>
      <c r="BE170" s="1570"/>
      <c r="BF170" s="1570"/>
      <c r="BG170" s="1570"/>
      <c r="BH170" s="1570"/>
      <c r="BI170" s="1570"/>
      <c r="BJ170" s="1570"/>
      <c r="BK170" s="1570"/>
      <c r="BL170" s="1570"/>
      <c r="BM170" s="1653"/>
      <c r="BN170" s="1660"/>
      <c r="BO170" s="1653"/>
      <c r="BP170" s="1653"/>
      <c r="BQ170" s="1653"/>
      <c r="BR170" s="1570"/>
      <c r="BS170" s="1570"/>
      <c r="BT170" s="1570"/>
      <c r="BU170" s="1570"/>
      <c r="BV170" s="1570"/>
      <c r="BW170" s="1570"/>
      <c r="BX170" s="1570"/>
      <c r="BY170" s="1570"/>
      <c r="BZ170" s="1570"/>
      <c r="CA170" s="1570"/>
      <c r="CB170" s="1570"/>
      <c r="CC170" s="1570"/>
      <c r="CD170" s="1570"/>
      <c r="CE170" s="1570"/>
      <c r="CF170" s="1570"/>
      <c r="CG170" s="1570"/>
      <c r="CH170" s="1570"/>
      <c r="CI170" s="1570"/>
      <c r="CJ170" s="1570"/>
      <c r="CK170" s="1570"/>
      <c r="CL170" s="1570"/>
      <c r="CM170" s="1570"/>
      <c r="CN170" s="1570"/>
      <c r="CO170" s="1570"/>
      <c r="CP170" s="1570"/>
      <c r="CQ170" s="1570"/>
      <c r="CR170" s="1570"/>
      <c r="CS170" s="1570"/>
      <c r="CT170" s="1570"/>
      <c r="CU170" s="1570"/>
      <c r="CV170" s="1570"/>
      <c r="CW170" s="1570"/>
      <c r="CX170" s="1570"/>
      <c r="CY170" s="1570"/>
      <c r="CZ170" s="1570"/>
      <c r="DA170" s="1570"/>
      <c r="DB170" s="1570"/>
      <c r="DC170" s="1570"/>
      <c r="DD170" s="1570"/>
      <c r="DE170" s="1570"/>
      <c r="DF170" s="1570"/>
      <c r="DG170" s="1570"/>
      <c r="DH170" s="1570"/>
      <c r="DI170" s="1570"/>
      <c r="DJ170" s="1570"/>
      <c r="DK170" s="1570"/>
      <c r="DL170" s="1570"/>
      <c r="DM170" s="1570"/>
      <c r="DN170" s="1570"/>
      <c r="DO170" s="1570"/>
      <c r="DP170" s="1570"/>
      <c r="DQ170" s="1570"/>
      <c r="DR170" s="1570"/>
      <c r="DS170" s="1570"/>
      <c r="DT170" s="1570"/>
      <c r="DU170" s="1570"/>
      <c r="DV170" s="1570"/>
      <c r="DW170" s="1570"/>
      <c r="DX170" s="1570"/>
      <c r="DY170" s="1570"/>
      <c r="DZ170" s="1570"/>
      <c r="EA170" s="1570"/>
      <c r="EB170" s="1570"/>
      <c r="EC170" s="1570"/>
      <c r="ED170" s="1570"/>
      <c r="EE170" s="1570"/>
      <c r="EF170" s="1570"/>
      <c r="EG170" s="1570"/>
      <c r="EH170" s="1570"/>
      <c r="EI170" s="1570"/>
      <c r="EJ170" s="1570"/>
      <c r="EK170" s="1570"/>
      <c r="EL170" s="1570"/>
      <c r="EM170" s="1570"/>
      <c r="EN170" s="1570"/>
      <c r="EO170" s="1570"/>
      <c r="EP170" s="1570"/>
      <c r="EQ170" s="1570"/>
      <c r="ER170" s="1570"/>
      <c r="ES170" s="1570"/>
      <c r="ET170" s="1570"/>
      <c r="EU170" s="1632"/>
      <c r="EV170" s="1632"/>
      <c r="EW170" s="1632"/>
      <c r="EX170" s="1632"/>
      <c r="EY170" s="1632"/>
      <c r="EZ170" s="1632"/>
      <c r="FA170" s="1632"/>
      <c r="FB170" s="1570"/>
      <c r="FC170" s="1571"/>
      <c r="FD170" s="1571"/>
      <c r="FE170" s="1571"/>
      <c r="FF170" s="1571"/>
      <c r="FG170" s="1571"/>
      <c r="FH170" s="1571"/>
      <c r="FI170" s="1571"/>
      <c r="FJ170" s="1571"/>
      <c r="FK170" s="1571"/>
      <c r="FL170" s="1571"/>
      <c r="FM170" s="1571"/>
      <c r="FN170" s="1573"/>
      <c r="FO170" s="1573"/>
      <c r="FP170" s="1573"/>
      <c r="FQ170" s="1573"/>
      <c r="FR170" s="1573"/>
      <c r="FS170" s="1573"/>
      <c r="FT170" s="1573"/>
      <c r="FU170" s="1573"/>
      <c r="FV170" s="1573"/>
      <c r="FW170" s="1573"/>
      <c r="GA170" s="1647"/>
      <c r="GB170" s="1648"/>
    </row>
    <row r="171" spans="3:184">
      <c r="C171" s="1570"/>
      <c r="D171" s="1570"/>
      <c r="E171" s="2315"/>
      <c r="F171" s="1651"/>
      <c r="G171" s="1646"/>
      <c r="H171" s="1662"/>
      <c r="I171" s="1662"/>
      <c r="J171" s="1658"/>
      <c r="K171" s="1654"/>
      <c r="L171" s="1570"/>
      <c r="M171" s="1651"/>
      <c r="N171" s="1646"/>
      <c r="O171" s="1646"/>
      <c r="P171" s="1632"/>
      <c r="Q171" s="1632"/>
      <c r="R171" s="1632"/>
      <c r="S171" s="1632"/>
      <c r="T171" s="1632"/>
      <c r="U171" s="1632"/>
      <c r="V171" s="1632"/>
      <c r="W171" s="1632"/>
      <c r="X171" s="1632"/>
      <c r="Y171" s="1632"/>
      <c r="Z171" s="1632"/>
      <c r="AA171" s="1632"/>
      <c r="AB171" s="1632"/>
      <c r="AC171" s="1632"/>
      <c r="AD171" s="1632"/>
      <c r="AE171" s="1632"/>
      <c r="AF171" s="1632"/>
      <c r="AG171" s="1632"/>
      <c r="AH171" s="1632"/>
      <c r="AI171" s="1632"/>
      <c r="AJ171" s="1632"/>
      <c r="AK171" s="1632"/>
      <c r="AL171" s="1632"/>
      <c r="AM171" s="1632"/>
      <c r="AN171" s="1632"/>
      <c r="AO171" s="1632"/>
      <c r="AP171" s="1632"/>
      <c r="AQ171" s="1632"/>
      <c r="AR171" s="1632"/>
      <c r="AS171" s="1632"/>
      <c r="AT171" s="1632"/>
      <c r="AU171" s="1632"/>
      <c r="AV171" s="1632"/>
      <c r="AW171" s="1632"/>
      <c r="AX171" s="1632"/>
      <c r="AY171" s="1632"/>
      <c r="AZ171" s="1570"/>
      <c r="BA171" s="1570"/>
      <c r="BB171" s="1570"/>
      <c r="BC171" s="1570"/>
      <c r="BD171" s="1570"/>
      <c r="BE171" s="1570"/>
      <c r="BF171" s="1570"/>
      <c r="BG171" s="1570"/>
      <c r="BH171" s="1570"/>
      <c r="BI171" s="1570"/>
      <c r="BJ171" s="1570"/>
      <c r="BK171" s="1570"/>
      <c r="BL171" s="1570"/>
      <c r="BM171" s="1653"/>
      <c r="BN171" s="1660"/>
      <c r="BO171" s="1653"/>
      <c r="BP171" s="1653"/>
      <c r="BQ171" s="1653"/>
      <c r="BR171" s="1570"/>
      <c r="BS171" s="1570"/>
      <c r="BT171" s="1570"/>
      <c r="BU171" s="1570"/>
      <c r="BV171" s="1570"/>
      <c r="BW171" s="1570"/>
      <c r="BX171" s="1570"/>
      <c r="BY171" s="1570"/>
      <c r="BZ171" s="1570"/>
      <c r="CA171" s="1570"/>
      <c r="CB171" s="1570"/>
      <c r="CC171" s="1570"/>
      <c r="CD171" s="1570"/>
      <c r="CE171" s="1570"/>
      <c r="CF171" s="1570"/>
      <c r="CG171" s="1570"/>
      <c r="CH171" s="1570"/>
      <c r="CI171" s="1570"/>
      <c r="CJ171" s="1570"/>
      <c r="CK171" s="1570"/>
      <c r="CL171" s="1570"/>
      <c r="CM171" s="1570"/>
      <c r="CN171" s="1570"/>
      <c r="CO171" s="1570"/>
      <c r="CP171" s="1570"/>
      <c r="CQ171" s="1570"/>
      <c r="CR171" s="1570"/>
      <c r="CS171" s="1570"/>
      <c r="CT171" s="1570"/>
      <c r="CU171" s="1570"/>
      <c r="CV171" s="1570"/>
      <c r="CW171" s="1570"/>
      <c r="CX171" s="1570"/>
      <c r="CY171" s="1570"/>
      <c r="CZ171" s="1570"/>
      <c r="DA171" s="1570"/>
      <c r="DB171" s="1570"/>
      <c r="DC171" s="1570"/>
      <c r="DD171" s="1570"/>
      <c r="DE171" s="1570"/>
      <c r="DF171" s="1570"/>
      <c r="DG171" s="1570"/>
      <c r="DH171" s="1570"/>
      <c r="DI171" s="1570"/>
      <c r="DJ171" s="1570"/>
      <c r="DK171" s="1570"/>
      <c r="DL171" s="1570"/>
      <c r="DM171" s="1570"/>
      <c r="DN171" s="1570"/>
      <c r="DO171" s="1570"/>
      <c r="DP171" s="1570"/>
      <c r="DQ171" s="1570"/>
      <c r="DR171" s="1570"/>
      <c r="DS171" s="1570"/>
      <c r="DT171" s="1570"/>
      <c r="DU171" s="1570"/>
      <c r="DV171" s="1570"/>
      <c r="DW171" s="1570"/>
      <c r="DX171" s="1570"/>
      <c r="DY171" s="1570"/>
      <c r="DZ171" s="1570"/>
      <c r="EA171" s="1570"/>
      <c r="EB171" s="1570"/>
      <c r="EC171" s="1570"/>
      <c r="ED171" s="1570"/>
      <c r="EE171" s="1570"/>
      <c r="EF171" s="1570"/>
      <c r="EG171" s="1570"/>
      <c r="EH171" s="1570"/>
      <c r="EI171" s="1570"/>
      <c r="EJ171" s="1570"/>
      <c r="EK171" s="1570"/>
      <c r="EL171" s="1570"/>
      <c r="EM171" s="1570"/>
      <c r="EN171" s="1570"/>
      <c r="EO171" s="1570"/>
      <c r="EP171" s="1570"/>
      <c r="EQ171" s="1570"/>
      <c r="ER171" s="1570"/>
      <c r="ES171" s="1570"/>
      <c r="ET171" s="1570"/>
      <c r="EU171" s="1632"/>
      <c r="EV171" s="1632"/>
      <c r="EW171" s="1632"/>
      <c r="EX171" s="1632"/>
      <c r="EY171" s="1632"/>
      <c r="EZ171" s="1632"/>
      <c r="FA171" s="1632"/>
      <c r="FB171" s="1570"/>
      <c r="FC171" s="1571"/>
      <c r="FD171" s="1571"/>
      <c r="FE171" s="1571"/>
      <c r="FF171" s="1571"/>
      <c r="FG171" s="1571"/>
      <c r="FH171" s="1571"/>
      <c r="FI171" s="1571"/>
      <c r="FJ171" s="1571"/>
      <c r="FK171" s="1571"/>
      <c r="FL171" s="1571"/>
      <c r="FM171" s="1571"/>
      <c r="FN171" s="1573"/>
      <c r="FO171" s="1573"/>
      <c r="FP171" s="1573"/>
      <c r="FQ171" s="1573"/>
      <c r="FR171" s="1573"/>
      <c r="FS171" s="1573"/>
      <c r="FT171" s="1573"/>
      <c r="FU171" s="1573"/>
      <c r="FV171" s="1573"/>
      <c r="FW171" s="1573"/>
      <c r="FX171" s="1349"/>
      <c r="GA171" s="1647"/>
      <c r="GB171" s="1648"/>
    </row>
    <row r="172" spans="3:184">
      <c r="C172" s="1570"/>
      <c r="D172" s="1570"/>
      <c r="E172" s="2315"/>
      <c r="F172" s="1651"/>
      <c r="G172" s="1646"/>
      <c r="H172" s="1662"/>
      <c r="I172" s="1662"/>
      <c r="J172" s="1658"/>
      <c r="K172" s="1654"/>
      <c r="L172" s="1570"/>
      <c r="M172" s="1651"/>
      <c r="N172" s="1646"/>
      <c r="O172" s="1646"/>
      <c r="P172" s="1632"/>
      <c r="Q172" s="1632"/>
      <c r="R172" s="1632"/>
      <c r="S172" s="1632"/>
      <c r="T172" s="1632"/>
      <c r="U172" s="1632"/>
      <c r="V172" s="1632"/>
      <c r="W172" s="1632"/>
      <c r="X172" s="1632"/>
      <c r="Y172" s="1632"/>
      <c r="Z172" s="1632"/>
      <c r="AA172" s="1632"/>
      <c r="AB172" s="1632"/>
      <c r="AC172" s="1632"/>
      <c r="AD172" s="1632"/>
      <c r="AE172" s="1632"/>
      <c r="AF172" s="1632"/>
      <c r="AG172" s="1632"/>
      <c r="AH172" s="1632"/>
      <c r="AI172" s="1632"/>
      <c r="AJ172" s="1632"/>
      <c r="AK172" s="1632"/>
      <c r="AL172" s="1632"/>
      <c r="AM172" s="1632"/>
      <c r="AN172" s="1632"/>
      <c r="AO172" s="1632"/>
      <c r="AP172" s="1632"/>
      <c r="AQ172" s="1632"/>
      <c r="AR172" s="1632"/>
      <c r="AS172" s="1632"/>
      <c r="AT172" s="1632"/>
      <c r="AU172" s="1632"/>
      <c r="AV172" s="1632"/>
      <c r="AW172" s="1632"/>
      <c r="AX172" s="1632"/>
      <c r="AY172" s="1632"/>
      <c r="AZ172" s="1570"/>
      <c r="BA172" s="1570"/>
      <c r="BB172" s="1570"/>
      <c r="BC172" s="1570"/>
      <c r="BD172" s="1570"/>
      <c r="BE172" s="1570"/>
      <c r="BF172" s="1570"/>
      <c r="BG172" s="1570"/>
      <c r="BH172" s="1570"/>
      <c r="BI172" s="1570"/>
      <c r="BJ172" s="1570"/>
      <c r="BK172" s="1570"/>
      <c r="BL172" s="1570"/>
      <c r="BM172" s="1653"/>
      <c r="BN172" s="1660"/>
      <c r="BO172" s="1653"/>
      <c r="BP172" s="1653"/>
      <c r="BQ172" s="1653"/>
      <c r="BR172" s="1570"/>
      <c r="BS172" s="1570"/>
      <c r="BT172" s="1570"/>
      <c r="BU172" s="1570"/>
      <c r="BV172" s="1570"/>
      <c r="BW172" s="1570"/>
      <c r="BX172" s="1570"/>
      <c r="BY172" s="1570"/>
      <c r="BZ172" s="1570"/>
      <c r="CA172" s="1570"/>
      <c r="CB172" s="1570"/>
      <c r="CC172" s="1570"/>
      <c r="CD172" s="1570"/>
      <c r="CE172" s="1570"/>
      <c r="CF172" s="1570"/>
      <c r="CG172" s="1570"/>
      <c r="CH172" s="1570"/>
      <c r="CI172" s="1570"/>
      <c r="CJ172" s="1570"/>
      <c r="CK172" s="1570"/>
      <c r="CL172" s="1570"/>
      <c r="CM172" s="1570"/>
      <c r="CN172" s="1570"/>
      <c r="CO172" s="1570"/>
      <c r="CP172" s="1570"/>
      <c r="CQ172" s="1570"/>
      <c r="CR172" s="1570"/>
      <c r="CS172" s="1570"/>
      <c r="CT172" s="1570"/>
      <c r="CU172" s="1570"/>
      <c r="CV172" s="1570"/>
      <c r="CW172" s="1570"/>
      <c r="CX172" s="1570"/>
      <c r="CY172" s="1570"/>
      <c r="CZ172" s="1570"/>
      <c r="DA172" s="1570"/>
      <c r="DB172" s="1570"/>
      <c r="DC172" s="1570"/>
      <c r="DD172" s="1570"/>
      <c r="DE172" s="1570"/>
      <c r="DF172" s="1570"/>
      <c r="DG172" s="1570"/>
      <c r="DH172" s="1570"/>
      <c r="DI172" s="1570"/>
      <c r="DJ172" s="1570"/>
      <c r="DK172" s="1570"/>
      <c r="DL172" s="1570"/>
      <c r="DM172" s="1570"/>
      <c r="DN172" s="1570"/>
      <c r="DO172" s="1570"/>
      <c r="DP172" s="1570"/>
      <c r="DQ172" s="1570"/>
      <c r="DR172" s="1570"/>
      <c r="DS172" s="1570"/>
      <c r="DT172" s="1570"/>
      <c r="DU172" s="1570"/>
      <c r="DV172" s="1570"/>
      <c r="DW172" s="1570"/>
      <c r="DX172" s="1570"/>
      <c r="DY172" s="1570"/>
      <c r="DZ172" s="1570"/>
      <c r="EA172" s="1570"/>
      <c r="EB172" s="1570"/>
      <c r="EC172" s="1570"/>
      <c r="ED172" s="1570"/>
      <c r="EE172" s="1570"/>
      <c r="EF172" s="1570"/>
      <c r="EG172" s="1570"/>
      <c r="EH172" s="1570"/>
      <c r="EI172" s="1570"/>
      <c r="EJ172" s="1570"/>
      <c r="EK172" s="1570"/>
      <c r="EL172" s="1570"/>
      <c r="EM172" s="1570"/>
      <c r="EN172" s="1570"/>
      <c r="EO172" s="1570"/>
      <c r="EP172" s="1570"/>
      <c r="EQ172" s="1570"/>
      <c r="ER172" s="1570"/>
      <c r="ES172" s="1570"/>
      <c r="ET172" s="1570"/>
      <c r="EU172" s="1632"/>
      <c r="EV172" s="1632"/>
      <c r="EW172" s="1632"/>
      <c r="EX172" s="1632"/>
      <c r="EY172" s="1632"/>
      <c r="EZ172" s="1632"/>
      <c r="FA172" s="1632"/>
      <c r="FB172" s="1570"/>
      <c r="FC172" s="1571"/>
      <c r="FD172" s="1571"/>
      <c r="FE172" s="1571"/>
      <c r="FF172" s="1571"/>
      <c r="FG172" s="1571"/>
      <c r="FH172" s="1571"/>
      <c r="FI172" s="1571"/>
      <c r="FJ172" s="1571"/>
      <c r="FK172" s="1571"/>
      <c r="FL172" s="1571"/>
      <c r="FM172" s="1571"/>
      <c r="FN172" s="1573"/>
      <c r="FO172" s="1573"/>
      <c r="FP172" s="1573"/>
      <c r="FQ172" s="1573"/>
      <c r="FR172" s="1573"/>
      <c r="FS172" s="1573"/>
      <c r="FT172" s="1573"/>
      <c r="FU172" s="1573"/>
      <c r="FV172" s="1573"/>
      <c r="FW172" s="1573"/>
      <c r="FX172" s="1349"/>
      <c r="GA172" s="1647"/>
      <c r="GB172" s="1648"/>
    </row>
    <row r="173" spans="3:184">
      <c r="C173" s="1570"/>
      <c r="D173" s="1570"/>
      <c r="E173" s="2315"/>
      <c r="F173" s="1651"/>
      <c r="G173" s="1646"/>
      <c r="H173" s="1662"/>
      <c r="I173" s="1662"/>
      <c r="J173" s="1658"/>
      <c r="K173" s="1654"/>
      <c r="L173" s="1570"/>
      <c r="M173" s="1651"/>
      <c r="N173" s="1646"/>
      <c r="O173" s="1646"/>
      <c r="P173" s="1632"/>
      <c r="Q173" s="1632"/>
      <c r="R173" s="1632"/>
      <c r="S173" s="1632"/>
      <c r="T173" s="1632"/>
      <c r="U173" s="1632"/>
      <c r="V173" s="1632"/>
      <c r="W173" s="1632"/>
      <c r="X173" s="1632"/>
      <c r="Y173" s="1632"/>
      <c r="Z173" s="1632"/>
      <c r="AA173" s="1632"/>
      <c r="AB173" s="1632"/>
      <c r="AC173" s="1632"/>
      <c r="AD173" s="1632"/>
      <c r="AE173" s="1632"/>
      <c r="AF173" s="1632"/>
      <c r="AG173" s="1632"/>
      <c r="AH173" s="1632"/>
      <c r="AI173" s="1632"/>
      <c r="AJ173" s="1632"/>
      <c r="AK173" s="1632"/>
      <c r="AL173" s="1632"/>
      <c r="AM173" s="1632"/>
      <c r="AN173" s="1632"/>
      <c r="AO173" s="1632"/>
      <c r="AP173" s="1632"/>
      <c r="AQ173" s="1632"/>
      <c r="AR173" s="1632"/>
      <c r="AS173" s="1632"/>
      <c r="AT173" s="1632"/>
      <c r="AU173" s="1632"/>
      <c r="AV173" s="1632"/>
      <c r="AW173" s="1632"/>
      <c r="AX173" s="1632"/>
      <c r="AY173" s="1632"/>
      <c r="AZ173" s="1570"/>
      <c r="BA173" s="1570"/>
      <c r="BB173" s="1570"/>
      <c r="BC173" s="1570"/>
      <c r="BD173" s="1570"/>
      <c r="BE173" s="1570"/>
      <c r="BF173" s="1570"/>
      <c r="BG173" s="1570"/>
      <c r="BH173" s="1570"/>
      <c r="BI173" s="1570"/>
      <c r="BJ173" s="1570"/>
      <c r="BK173" s="1570"/>
      <c r="BL173" s="1570"/>
      <c r="BM173" s="1653"/>
      <c r="BN173" s="1660"/>
      <c r="BO173" s="1653"/>
      <c r="BP173" s="1653"/>
      <c r="BQ173" s="1653"/>
      <c r="BR173" s="1570"/>
      <c r="BS173" s="1570"/>
      <c r="BT173" s="1570"/>
      <c r="BU173" s="1570"/>
      <c r="BV173" s="1570"/>
      <c r="BW173" s="1570"/>
      <c r="BX173" s="1570"/>
      <c r="BY173" s="1570"/>
      <c r="BZ173" s="1570"/>
      <c r="CA173" s="1570"/>
      <c r="CB173" s="1570"/>
      <c r="CC173" s="1570"/>
      <c r="CD173" s="1570"/>
      <c r="CE173" s="1570"/>
      <c r="CF173" s="1570"/>
      <c r="CG173" s="1570"/>
      <c r="CH173" s="1570"/>
      <c r="CI173" s="1570"/>
      <c r="CJ173" s="1570"/>
      <c r="CK173" s="1570"/>
      <c r="CL173" s="1570"/>
      <c r="CM173" s="1570"/>
      <c r="CN173" s="1570"/>
      <c r="CO173" s="1570"/>
      <c r="CP173" s="1570"/>
      <c r="CQ173" s="1570"/>
      <c r="CR173" s="1570"/>
      <c r="CS173" s="1570"/>
      <c r="CT173" s="1570"/>
      <c r="CU173" s="1570"/>
      <c r="CV173" s="1570"/>
      <c r="CW173" s="1570"/>
      <c r="CX173" s="1570"/>
      <c r="CY173" s="1570"/>
      <c r="CZ173" s="1570"/>
      <c r="DA173" s="1570"/>
      <c r="DB173" s="1570"/>
      <c r="DC173" s="1570"/>
      <c r="DD173" s="1570"/>
      <c r="DE173" s="1570"/>
      <c r="DF173" s="1570"/>
      <c r="DG173" s="1570"/>
      <c r="DH173" s="1570"/>
      <c r="DI173" s="1570"/>
      <c r="DJ173" s="1570"/>
      <c r="DK173" s="1570"/>
      <c r="DL173" s="1570"/>
      <c r="DM173" s="1570"/>
      <c r="DN173" s="1570"/>
      <c r="DO173" s="1570"/>
      <c r="DP173" s="1570"/>
      <c r="DQ173" s="1570"/>
      <c r="DR173" s="1570"/>
      <c r="DS173" s="1570"/>
      <c r="DT173" s="1570"/>
      <c r="DU173" s="1570"/>
      <c r="DV173" s="1570"/>
      <c r="DW173" s="1570"/>
      <c r="DX173" s="1570"/>
      <c r="DY173" s="1570"/>
      <c r="DZ173" s="1570"/>
      <c r="EA173" s="1570"/>
      <c r="EB173" s="1570"/>
      <c r="EC173" s="1570"/>
      <c r="ED173" s="1570"/>
      <c r="EE173" s="1570"/>
      <c r="EF173" s="1570"/>
      <c r="EG173" s="1570"/>
      <c r="EH173" s="1570"/>
      <c r="EI173" s="1570"/>
      <c r="EJ173" s="1570"/>
      <c r="EK173" s="1570"/>
      <c r="EL173" s="1570"/>
      <c r="EM173" s="1570"/>
      <c r="EN173" s="1570"/>
      <c r="EO173" s="1570"/>
      <c r="EP173" s="1570"/>
      <c r="EQ173" s="1570"/>
      <c r="ER173" s="1570"/>
      <c r="ES173" s="1570"/>
      <c r="ET173" s="1570"/>
      <c r="EU173" s="1632"/>
      <c r="EV173" s="1632"/>
      <c r="EW173" s="1632"/>
      <c r="EX173" s="1632"/>
      <c r="EY173" s="1632"/>
      <c r="EZ173" s="1632"/>
      <c r="FA173" s="1632"/>
      <c r="FB173" s="1570"/>
      <c r="FC173" s="1571"/>
      <c r="FD173" s="1571"/>
      <c r="FE173" s="1571"/>
      <c r="FF173" s="1571"/>
      <c r="FG173" s="1571"/>
      <c r="FH173" s="1571"/>
      <c r="FI173" s="1571"/>
      <c r="FJ173" s="1571"/>
      <c r="FK173" s="1571"/>
      <c r="FL173" s="1571"/>
      <c r="FM173" s="1571"/>
      <c r="FN173" s="1573"/>
      <c r="FO173" s="1573"/>
      <c r="FP173" s="1573"/>
      <c r="FQ173" s="1573"/>
      <c r="FR173" s="1573"/>
      <c r="FS173" s="1573"/>
      <c r="FT173" s="1573"/>
      <c r="FU173" s="1573"/>
      <c r="FV173" s="1573"/>
      <c r="FW173" s="1573"/>
      <c r="GA173" s="1647"/>
      <c r="GB173" s="1648"/>
    </row>
    <row r="174" spans="3:184">
      <c r="C174" s="1570"/>
      <c r="D174" s="1570"/>
      <c r="E174" s="2315"/>
      <c r="F174" s="1651"/>
      <c r="G174" s="1646"/>
      <c r="H174" s="1662"/>
      <c r="I174" s="1662"/>
      <c r="J174" s="1658"/>
      <c r="K174" s="1654"/>
      <c r="L174" s="1570"/>
      <c r="M174" s="1651"/>
      <c r="N174" s="1646"/>
      <c r="O174" s="1646"/>
      <c r="P174" s="1632"/>
      <c r="Q174" s="1632"/>
      <c r="R174" s="1632"/>
      <c r="S174" s="1632"/>
      <c r="T174" s="1632"/>
      <c r="U174" s="1632"/>
      <c r="V174" s="1632"/>
      <c r="W174" s="1632"/>
      <c r="X174" s="1632"/>
      <c r="Y174" s="1632"/>
      <c r="Z174" s="1632"/>
      <c r="AA174" s="1632"/>
      <c r="AB174" s="1632"/>
      <c r="AC174" s="1632"/>
      <c r="AD174" s="1632"/>
      <c r="AE174" s="1632"/>
      <c r="AF174" s="1632"/>
      <c r="AG174" s="1632"/>
      <c r="AH174" s="1632"/>
      <c r="AI174" s="1632"/>
      <c r="AJ174" s="1632"/>
      <c r="AK174" s="1632"/>
      <c r="AL174" s="1632"/>
      <c r="AM174" s="1632"/>
      <c r="AN174" s="1632"/>
      <c r="AO174" s="1632"/>
      <c r="AP174" s="1632"/>
      <c r="AQ174" s="1632"/>
      <c r="AR174" s="1632"/>
      <c r="AS174" s="1632"/>
      <c r="AT174" s="1632"/>
      <c r="AU174" s="1632"/>
      <c r="AV174" s="1632"/>
      <c r="AW174" s="1632"/>
      <c r="AX174" s="1632"/>
      <c r="AY174" s="1632"/>
      <c r="AZ174" s="1570"/>
      <c r="BA174" s="1570"/>
      <c r="BB174" s="1570"/>
      <c r="BC174" s="1570"/>
      <c r="BD174" s="1570"/>
      <c r="BE174" s="1570"/>
      <c r="BF174" s="1570"/>
      <c r="BG174" s="1570"/>
      <c r="BH174" s="1570"/>
      <c r="BI174" s="1570"/>
      <c r="BJ174" s="1570"/>
      <c r="BK174" s="1570"/>
      <c r="BL174" s="1570"/>
      <c r="BM174" s="1653"/>
      <c r="BN174" s="1660"/>
      <c r="BO174" s="1653"/>
      <c r="BP174" s="1653"/>
      <c r="BQ174" s="1653"/>
      <c r="BR174" s="1570"/>
      <c r="BS174" s="1570"/>
      <c r="BT174" s="1570"/>
      <c r="BU174" s="1570"/>
      <c r="BV174" s="1570"/>
      <c r="BW174" s="1570"/>
      <c r="BX174" s="1570"/>
      <c r="BY174" s="1570"/>
      <c r="BZ174" s="1570"/>
      <c r="CA174" s="1570"/>
      <c r="CB174" s="1570"/>
      <c r="CC174" s="1570"/>
      <c r="CD174" s="1570"/>
      <c r="CE174" s="1570"/>
      <c r="CF174" s="1570"/>
      <c r="CG174" s="1570"/>
      <c r="CH174" s="1570"/>
      <c r="CI174" s="1570"/>
      <c r="CJ174" s="1570"/>
      <c r="CK174" s="1570"/>
      <c r="CL174" s="1570"/>
      <c r="CM174" s="1570"/>
      <c r="CN174" s="1570"/>
      <c r="CO174" s="1570"/>
      <c r="CP174" s="1570"/>
      <c r="CQ174" s="1570"/>
      <c r="CR174" s="1570"/>
      <c r="CS174" s="1570"/>
      <c r="CT174" s="1570"/>
      <c r="CU174" s="1570"/>
      <c r="CV174" s="1570"/>
      <c r="CW174" s="1570"/>
      <c r="CX174" s="1570"/>
      <c r="CY174" s="1570"/>
      <c r="CZ174" s="1570"/>
      <c r="DA174" s="1570"/>
      <c r="DB174" s="1570"/>
      <c r="DC174" s="1570"/>
      <c r="DD174" s="1570"/>
      <c r="DE174" s="1570"/>
      <c r="DF174" s="1570"/>
      <c r="DG174" s="1570"/>
      <c r="DH174" s="1570"/>
      <c r="DI174" s="1570"/>
      <c r="DJ174" s="1570"/>
      <c r="DK174" s="1570"/>
      <c r="DL174" s="1570"/>
      <c r="DM174" s="1570"/>
      <c r="DN174" s="1570"/>
      <c r="DO174" s="1570"/>
      <c r="DP174" s="1570"/>
      <c r="DQ174" s="1570"/>
      <c r="DR174" s="1570"/>
      <c r="DS174" s="1570"/>
      <c r="DT174" s="1570"/>
      <c r="DU174" s="1570"/>
      <c r="DV174" s="1570"/>
      <c r="DW174" s="1570"/>
      <c r="DX174" s="1570"/>
      <c r="DY174" s="1570"/>
      <c r="DZ174" s="1570"/>
      <c r="EA174" s="1570"/>
      <c r="EB174" s="1570"/>
      <c r="EC174" s="1570"/>
      <c r="ED174" s="1570"/>
      <c r="EE174" s="1570"/>
      <c r="EF174" s="1570"/>
      <c r="EG174" s="1570"/>
      <c r="EH174" s="1570"/>
      <c r="EI174" s="1570"/>
      <c r="EJ174" s="1570"/>
      <c r="EK174" s="1570"/>
      <c r="EL174" s="1570"/>
      <c r="EM174" s="1570"/>
      <c r="EN174" s="1570"/>
      <c r="EO174" s="1570"/>
      <c r="EP174" s="1570"/>
      <c r="EQ174" s="1570"/>
      <c r="ER174" s="1570"/>
      <c r="ES174" s="1570"/>
      <c r="ET174" s="1570"/>
      <c r="EU174" s="1632"/>
      <c r="EV174" s="1632"/>
      <c r="EW174" s="1632"/>
      <c r="EX174" s="1632"/>
      <c r="EY174" s="1632"/>
      <c r="EZ174" s="1632"/>
      <c r="FA174" s="1632"/>
      <c r="FB174" s="1570"/>
      <c r="FC174" s="1571"/>
      <c r="FD174" s="1571"/>
      <c r="FE174" s="1571"/>
      <c r="FF174" s="1571"/>
      <c r="FG174" s="1571"/>
      <c r="FH174" s="1571"/>
      <c r="FI174" s="1571"/>
      <c r="FJ174" s="1571"/>
      <c r="FK174" s="1571"/>
      <c r="FL174" s="1571"/>
      <c r="FM174" s="1571"/>
      <c r="FN174" s="1573"/>
      <c r="FO174" s="1573"/>
      <c r="FP174" s="1573"/>
      <c r="FQ174" s="1573"/>
      <c r="FR174" s="1573"/>
      <c r="FS174" s="1573"/>
      <c r="FT174" s="1573"/>
      <c r="FU174" s="1573"/>
      <c r="FV174" s="1573"/>
      <c r="FW174" s="1573"/>
      <c r="GA174" s="1647"/>
      <c r="GB174" s="1648"/>
    </row>
    <row r="175" spans="3:184">
      <c r="C175" s="1570"/>
      <c r="D175" s="1570"/>
      <c r="E175" s="2315"/>
      <c r="F175" s="1651"/>
      <c r="G175" s="1646"/>
      <c r="H175" s="1662"/>
      <c r="I175" s="1662"/>
      <c r="J175" s="1658"/>
      <c r="K175" s="1654"/>
      <c r="L175" s="1570"/>
      <c r="M175" s="1651"/>
      <c r="N175" s="1646"/>
      <c r="O175" s="1646"/>
      <c r="P175" s="1632"/>
      <c r="Q175" s="1632"/>
      <c r="R175" s="1632"/>
      <c r="S175" s="1632"/>
      <c r="T175" s="1632"/>
      <c r="U175" s="1632"/>
      <c r="V175" s="1632"/>
      <c r="W175" s="1632"/>
      <c r="X175" s="1632"/>
      <c r="Y175" s="1632"/>
      <c r="Z175" s="1632"/>
      <c r="AA175" s="1632"/>
      <c r="AB175" s="1632"/>
      <c r="AC175" s="1632"/>
      <c r="AD175" s="1632"/>
      <c r="AE175" s="1632"/>
      <c r="AF175" s="1632"/>
      <c r="AG175" s="1632"/>
      <c r="AH175" s="1632"/>
      <c r="AI175" s="1632"/>
      <c r="AJ175" s="1632"/>
      <c r="AK175" s="1632"/>
      <c r="AL175" s="1632"/>
      <c r="AM175" s="1632"/>
      <c r="AN175" s="1632"/>
      <c r="AO175" s="1632"/>
      <c r="AP175" s="1632"/>
      <c r="AQ175" s="1632"/>
      <c r="AR175" s="1632"/>
      <c r="AS175" s="1632"/>
      <c r="AT175" s="1632"/>
      <c r="AU175" s="1632"/>
      <c r="AV175" s="1632"/>
      <c r="AW175" s="1632"/>
      <c r="AX175" s="1632"/>
      <c r="AY175" s="1632"/>
      <c r="AZ175" s="1570"/>
      <c r="BA175" s="1570"/>
      <c r="BB175" s="1570"/>
      <c r="BC175" s="1570"/>
      <c r="BD175" s="1570"/>
      <c r="BE175" s="1570"/>
      <c r="BF175" s="1570"/>
      <c r="BG175" s="1570"/>
      <c r="BH175" s="1570"/>
      <c r="BI175" s="1570"/>
      <c r="BJ175" s="1570"/>
      <c r="BK175" s="1570"/>
      <c r="BL175" s="1570"/>
      <c r="BM175" s="1653"/>
      <c r="BN175" s="1660"/>
      <c r="BO175" s="1653"/>
      <c r="BP175" s="1653"/>
      <c r="BQ175" s="1653"/>
      <c r="BR175" s="1570"/>
      <c r="BS175" s="1570"/>
      <c r="BT175" s="1570"/>
      <c r="BU175" s="1570"/>
      <c r="BV175" s="1570"/>
      <c r="BW175" s="1570"/>
      <c r="BX175" s="1570"/>
      <c r="BY175" s="1570"/>
      <c r="BZ175" s="1570"/>
      <c r="CA175" s="1570"/>
      <c r="CB175" s="1570"/>
      <c r="CC175" s="1570"/>
      <c r="CD175" s="1570"/>
      <c r="CE175" s="1570"/>
      <c r="CF175" s="1570"/>
      <c r="CG175" s="1570"/>
      <c r="CH175" s="1570"/>
      <c r="CI175" s="1570"/>
      <c r="CJ175" s="1570"/>
      <c r="CK175" s="1570"/>
      <c r="CL175" s="1570"/>
      <c r="CM175" s="1570"/>
      <c r="CN175" s="1570"/>
      <c r="CO175" s="1570"/>
      <c r="CP175" s="1570"/>
      <c r="CQ175" s="1570"/>
      <c r="CR175" s="1570"/>
      <c r="CS175" s="1570"/>
      <c r="CT175" s="1570"/>
      <c r="CU175" s="1570"/>
      <c r="CV175" s="1570"/>
      <c r="CW175" s="1570"/>
      <c r="CX175" s="1570"/>
      <c r="CY175" s="1570"/>
      <c r="CZ175" s="1570"/>
      <c r="DA175" s="1570"/>
      <c r="DB175" s="1570"/>
      <c r="DC175" s="1570"/>
      <c r="DD175" s="1570"/>
      <c r="DE175" s="1570"/>
      <c r="DF175" s="1570"/>
      <c r="DG175" s="1570"/>
      <c r="DH175" s="1570"/>
      <c r="DI175" s="1570"/>
      <c r="DJ175" s="1570"/>
      <c r="DK175" s="1570"/>
      <c r="DL175" s="1570"/>
      <c r="DM175" s="1570"/>
      <c r="DN175" s="1570"/>
      <c r="DO175" s="1570"/>
      <c r="DP175" s="1570"/>
      <c r="DQ175" s="1570"/>
      <c r="DR175" s="1570"/>
      <c r="DS175" s="1570"/>
      <c r="DT175" s="1570"/>
      <c r="DU175" s="1570"/>
      <c r="DV175" s="1570"/>
      <c r="DW175" s="1570"/>
      <c r="DX175" s="1570"/>
      <c r="DY175" s="1570"/>
      <c r="DZ175" s="1570"/>
      <c r="EA175" s="1570"/>
      <c r="EB175" s="1570"/>
      <c r="EC175" s="1570"/>
      <c r="ED175" s="1570"/>
      <c r="EE175" s="1570"/>
      <c r="EF175" s="1570"/>
      <c r="EG175" s="1570"/>
      <c r="EH175" s="1570"/>
      <c r="EI175" s="1570"/>
      <c r="EJ175" s="1570"/>
      <c r="EK175" s="1570"/>
      <c r="EL175" s="1570"/>
      <c r="EM175" s="1570"/>
      <c r="EN175" s="1570"/>
      <c r="EO175" s="1570"/>
      <c r="EP175" s="1570"/>
      <c r="EQ175" s="1570"/>
      <c r="ER175" s="1570"/>
      <c r="ES175" s="1570"/>
      <c r="ET175" s="1570"/>
      <c r="EU175" s="1632"/>
      <c r="EV175" s="1632"/>
      <c r="EW175" s="1632"/>
      <c r="EX175" s="1632"/>
      <c r="EY175" s="1632"/>
      <c r="EZ175" s="1632"/>
      <c r="FA175" s="1632"/>
      <c r="FB175" s="1570"/>
      <c r="FC175" s="1571"/>
      <c r="FD175" s="1571"/>
      <c r="FE175" s="1571"/>
      <c r="FF175" s="1571"/>
      <c r="FG175" s="1571"/>
      <c r="FH175" s="1571"/>
      <c r="FI175" s="1571"/>
      <c r="FJ175" s="1571"/>
      <c r="FK175" s="1571"/>
      <c r="FL175" s="1571"/>
      <c r="FM175" s="1571"/>
      <c r="FN175" s="1573"/>
      <c r="FO175" s="1573"/>
      <c r="FP175" s="1573"/>
      <c r="FQ175" s="1573"/>
      <c r="FR175" s="1573"/>
      <c r="FS175" s="1573"/>
      <c r="FT175" s="1573"/>
      <c r="FU175" s="1573"/>
      <c r="FV175" s="1573"/>
      <c r="FW175" s="1573"/>
      <c r="FX175" s="1349"/>
      <c r="GA175" s="1647"/>
      <c r="GB175" s="1648"/>
    </row>
    <row r="176" spans="3:184">
      <c r="C176" s="1570"/>
      <c r="D176" s="1570"/>
      <c r="E176" s="2315"/>
      <c r="F176" s="1651"/>
      <c r="G176" s="1646"/>
      <c r="H176" s="1662"/>
      <c r="I176" s="1662"/>
      <c r="J176" s="1658"/>
      <c r="K176" s="1654"/>
      <c r="L176" s="1570"/>
      <c r="M176" s="1651"/>
      <c r="N176" s="1646"/>
      <c r="O176" s="1646"/>
      <c r="P176" s="1632"/>
      <c r="Q176" s="1632"/>
      <c r="R176" s="1632"/>
      <c r="S176" s="1632"/>
      <c r="T176" s="1632"/>
      <c r="U176" s="1632"/>
      <c r="V176" s="1632"/>
      <c r="W176" s="1632"/>
      <c r="X176" s="1632"/>
      <c r="Y176" s="1632"/>
      <c r="Z176" s="1632"/>
      <c r="AA176" s="1632"/>
      <c r="AB176" s="1632"/>
      <c r="AC176" s="1632"/>
      <c r="AD176" s="1632"/>
      <c r="AE176" s="1632"/>
      <c r="AF176" s="1632"/>
      <c r="AG176" s="1632"/>
      <c r="AH176" s="1632"/>
      <c r="AI176" s="1632"/>
      <c r="AJ176" s="1632"/>
      <c r="AK176" s="1632"/>
      <c r="AL176" s="1632"/>
      <c r="AM176" s="1632"/>
      <c r="AN176" s="1632"/>
      <c r="AO176" s="1632"/>
      <c r="AP176" s="1632"/>
      <c r="AQ176" s="1632"/>
      <c r="AR176" s="1632"/>
      <c r="AS176" s="1632"/>
      <c r="AT176" s="1632"/>
      <c r="AU176" s="1632"/>
      <c r="AV176" s="1632"/>
      <c r="AW176" s="1632"/>
      <c r="AX176" s="1632"/>
      <c r="AY176" s="1632"/>
      <c r="AZ176" s="1570"/>
      <c r="BA176" s="1570"/>
      <c r="BB176" s="1570"/>
      <c r="BC176" s="1570"/>
      <c r="BD176" s="1570"/>
      <c r="BE176" s="1570"/>
      <c r="BF176" s="1570"/>
      <c r="BG176" s="1570"/>
      <c r="BH176" s="1570"/>
      <c r="BI176" s="1570"/>
      <c r="BJ176" s="1570"/>
      <c r="BK176" s="1570"/>
      <c r="BL176" s="1570"/>
      <c r="BM176" s="1653"/>
      <c r="BN176" s="1660"/>
      <c r="BO176" s="1653"/>
      <c r="BP176" s="1653"/>
      <c r="BQ176" s="1653"/>
      <c r="BR176" s="1570"/>
      <c r="BS176" s="1570"/>
      <c r="BT176" s="1570"/>
      <c r="BU176" s="1570"/>
      <c r="BV176" s="1570"/>
      <c r="BW176" s="1570"/>
      <c r="BX176" s="1570"/>
      <c r="BY176" s="1570"/>
      <c r="BZ176" s="1570"/>
      <c r="CA176" s="1570"/>
      <c r="CB176" s="1570"/>
      <c r="CC176" s="1570"/>
      <c r="CD176" s="1570"/>
      <c r="CE176" s="1570"/>
      <c r="CF176" s="1570"/>
      <c r="CG176" s="1570"/>
      <c r="CH176" s="1570"/>
      <c r="CI176" s="1570"/>
      <c r="CJ176" s="1570"/>
      <c r="CK176" s="1570"/>
      <c r="CL176" s="1570"/>
      <c r="CM176" s="1570"/>
      <c r="CN176" s="1570"/>
      <c r="CO176" s="1570"/>
      <c r="CP176" s="1570"/>
      <c r="CQ176" s="1570"/>
      <c r="CR176" s="1570"/>
      <c r="CS176" s="1570"/>
      <c r="CT176" s="1570"/>
      <c r="CU176" s="1570"/>
      <c r="CV176" s="1570"/>
      <c r="CW176" s="1570"/>
      <c r="CX176" s="1570"/>
      <c r="CY176" s="1570"/>
      <c r="CZ176" s="1570"/>
      <c r="DA176" s="1570"/>
      <c r="DB176" s="1570"/>
      <c r="DC176" s="1570"/>
      <c r="DD176" s="1570"/>
      <c r="DE176" s="1570"/>
      <c r="DF176" s="1570"/>
      <c r="DG176" s="1570"/>
      <c r="DH176" s="1570"/>
      <c r="DI176" s="1570"/>
      <c r="DJ176" s="1570"/>
      <c r="DK176" s="1570"/>
      <c r="DL176" s="1570"/>
      <c r="DM176" s="1570"/>
      <c r="DN176" s="1570"/>
      <c r="DO176" s="1570"/>
      <c r="DP176" s="1570"/>
      <c r="DQ176" s="1570"/>
      <c r="DR176" s="1570"/>
      <c r="DS176" s="1570"/>
      <c r="DT176" s="1570"/>
      <c r="DU176" s="1570"/>
      <c r="DV176" s="1570"/>
      <c r="DW176" s="1570"/>
      <c r="DX176" s="1570"/>
      <c r="DY176" s="1570"/>
      <c r="DZ176" s="1570"/>
      <c r="EA176" s="1570"/>
      <c r="EB176" s="1570"/>
      <c r="EC176" s="1570"/>
      <c r="ED176" s="1570"/>
      <c r="EE176" s="1570"/>
      <c r="EF176" s="1570"/>
      <c r="EG176" s="1570"/>
      <c r="EH176" s="1570"/>
      <c r="EI176" s="1570"/>
      <c r="EJ176" s="1570"/>
      <c r="EK176" s="1570"/>
      <c r="EL176" s="1570"/>
      <c r="EM176" s="1570"/>
      <c r="EN176" s="1570"/>
      <c r="EO176" s="1570"/>
      <c r="EP176" s="1570"/>
      <c r="EQ176" s="1570"/>
      <c r="ER176" s="1570"/>
      <c r="ES176" s="1570"/>
      <c r="ET176" s="1570"/>
      <c r="EU176" s="1632"/>
      <c r="EV176" s="1632"/>
      <c r="EW176" s="1632"/>
      <c r="EX176" s="1632"/>
      <c r="EY176" s="1632"/>
      <c r="EZ176" s="1632"/>
      <c r="FA176" s="1632"/>
      <c r="FB176" s="1570"/>
      <c r="FC176" s="1571"/>
      <c r="FD176" s="1571"/>
      <c r="FE176" s="1571"/>
      <c r="FF176" s="1571"/>
      <c r="FG176" s="1571"/>
      <c r="FH176" s="1571"/>
      <c r="FI176" s="1571"/>
      <c r="FJ176" s="1571"/>
      <c r="FK176" s="1571"/>
      <c r="FL176" s="1571"/>
      <c r="FM176" s="1571"/>
      <c r="FN176" s="1573"/>
      <c r="FO176" s="1573"/>
      <c r="FP176" s="1573"/>
      <c r="FQ176" s="1573"/>
      <c r="FR176" s="1573"/>
      <c r="FS176" s="1573"/>
      <c r="FT176" s="1573"/>
      <c r="FU176" s="1573"/>
      <c r="FV176" s="1573"/>
      <c r="FW176" s="1573"/>
      <c r="FX176" s="1349"/>
      <c r="GA176" s="1647"/>
      <c r="GB176" s="1648"/>
    </row>
    <row r="177" spans="3:184">
      <c r="C177" s="1570"/>
      <c r="D177" s="1570"/>
      <c r="E177" s="2315"/>
      <c r="F177" s="1651"/>
      <c r="G177" s="1646"/>
      <c r="H177" s="1662"/>
      <c r="I177" s="1662"/>
      <c r="J177" s="1658"/>
      <c r="K177" s="1654"/>
      <c r="L177" s="1570"/>
      <c r="M177" s="1651"/>
      <c r="N177" s="1646"/>
      <c r="O177" s="1646"/>
      <c r="P177" s="1632"/>
      <c r="Q177" s="1632"/>
      <c r="R177" s="1632"/>
      <c r="S177" s="1632"/>
      <c r="T177" s="1632"/>
      <c r="U177" s="1632"/>
      <c r="V177" s="1632"/>
      <c r="W177" s="1632"/>
      <c r="X177" s="1632"/>
      <c r="Y177" s="1632"/>
      <c r="Z177" s="1632"/>
      <c r="AA177" s="1632"/>
      <c r="AB177" s="1632"/>
      <c r="AC177" s="1632"/>
      <c r="AD177" s="1632"/>
      <c r="AE177" s="1632"/>
      <c r="AF177" s="1632"/>
      <c r="AG177" s="1632"/>
      <c r="AH177" s="1632"/>
      <c r="AI177" s="1632"/>
      <c r="AJ177" s="1632"/>
      <c r="AK177" s="1632"/>
      <c r="AL177" s="1632"/>
      <c r="AM177" s="1632"/>
      <c r="AN177" s="1632"/>
      <c r="AO177" s="1632"/>
      <c r="AP177" s="1632"/>
      <c r="AQ177" s="1632"/>
      <c r="AR177" s="1632"/>
      <c r="AS177" s="1632"/>
      <c r="AT177" s="1632"/>
      <c r="AU177" s="1632"/>
      <c r="AV177" s="1632"/>
      <c r="AW177" s="1632"/>
      <c r="AX177" s="1632"/>
      <c r="AY177" s="1632"/>
      <c r="AZ177" s="1570"/>
      <c r="BA177" s="1570"/>
      <c r="BB177" s="1570"/>
      <c r="BC177" s="1570"/>
      <c r="BD177" s="1570"/>
      <c r="BE177" s="1570"/>
      <c r="BF177" s="1570"/>
      <c r="BG177" s="1570"/>
      <c r="BH177" s="1570"/>
      <c r="BI177" s="1570"/>
      <c r="BJ177" s="1570"/>
      <c r="BK177" s="1570"/>
      <c r="BL177" s="1570"/>
      <c r="BM177" s="1653"/>
      <c r="BN177" s="1660"/>
      <c r="BO177" s="1653"/>
      <c r="BP177" s="1653"/>
      <c r="BQ177" s="1653"/>
      <c r="BR177" s="1570"/>
      <c r="BS177" s="1570"/>
      <c r="BT177" s="1570"/>
      <c r="BU177" s="1570"/>
      <c r="BV177" s="1570"/>
      <c r="BW177" s="1570"/>
      <c r="BX177" s="1570"/>
      <c r="BY177" s="1570"/>
      <c r="BZ177" s="1570"/>
      <c r="CA177" s="1570"/>
      <c r="CB177" s="1570"/>
      <c r="CC177" s="1570"/>
      <c r="CD177" s="1570"/>
      <c r="CE177" s="1570"/>
      <c r="CF177" s="1570"/>
      <c r="CG177" s="1570"/>
      <c r="CH177" s="1570"/>
      <c r="CI177" s="1570"/>
      <c r="CJ177" s="1570"/>
      <c r="CK177" s="1570"/>
      <c r="CL177" s="1570"/>
      <c r="CM177" s="1570"/>
      <c r="CN177" s="1570"/>
      <c r="CO177" s="1570"/>
      <c r="CP177" s="1570"/>
      <c r="CQ177" s="1570"/>
      <c r="CR177" s="1570"/>
      <c r="CS177" s="1570"/>
      <c r="CT177" s="1570"/>
      <c r="CU177" s="1570"/>
      <c r="CV177" s="1570"/>
      <c r="CW177" s="1570"/>
      <c r="CX177" s="1570"/>
      <c r="CY177" s="1570"/>
      <c r="CZ177" s="1570"/>
      <c r="DA177" s="1570"/>
      <c r="DB177" s="1570"/>
      <c r="DC177" s="1570"/>
      <c r="DD177" s="1570"/>
      <c r="DE177" s="1570"/>
      <c r="DF177" s="1570"/>
      <c r="DG177" s="1570"/>
      <c r="DH177" s="1570"/>
      <c r="DI177" s="1570"/>
      <c r="DJ177" s="1570"/>
      <c r="DK177" s="1570"/>
      <c r="DL177" s="1570"/>
      <c r="DM177" s="1570"/>
      <c r="DN177" s="1570"/>
      <c r="DO177" s="1570"/>
      <c r="DP177" s="1570"/>
      <c r="DQ177" s="1570"/>
      <c r="DR177" s="1570"/>
      <c r="DS177" s="1570"/>
      <c r="DT177" s="1570"/>
      <c r="DU177" s="1570"/>
      <c r="DV177" s="1570"/>
      <c r="DW177" s="1570"/>
      <c r="DX177" s="1570"/>
      <c r="DY177" s="1570"/>
      <c r="DZ177" s="1570"/>
      <c r="EA177" s="1570"/>
      <c r="EB177" s="1570"/>
      <c r="EC177" s="1570"/>
      <c r="ED177" s="1570"/>
      <c r="EE177" s="1570"/>
      <c r="EF177" s="1570"/>
      <c r="EG177" s="1570"/>
      <c r="EH177" s="1570"/>
      <c r="EI177" s="1570"/>
      <c r="EJ177" s="1570"/>
      <c r="EK177" s="1570"/>
      <c r="EL177" s="1570"/>
      <c r="EM177" s="1570"/>
      <c r="EN177" s="1570"/>
      <c r="EO177" s="1570"/>
      <c r="EP177" s="1570"/>
      <c r="EQ177" s="1570"/>
      <c r="ER177" s="1570"/>
      <c r="ES177" s="1570"/>
      <c r="ET177" s="1570"/>
      <c r="EU177" s="1632"/>
      <c r="EV177" s="1632"/>
      <c r="EW177" s="1632"/>
      <c r="EX177" s="1632"/>
      <c r="EY177" s="1632"/>
      <c r="EZ177" s="1632"/>
      <c r="FA177" s="1632"/>
      <c r="FB177" s="1570"/>
      <c r="FC177" s="1571"/>
      <c r="FD177" s="1571"/>
      <c r="FE177" s="1571"/>
      <c r="FF177" s="1571"/>
      <c r="FG177" s="1571"/>
      <c r="FH177" s="1571"/>
      <c r="FI177" s="1571"/>
      <c r="FJ177" s="1571"/>
      <c r="FK177" s="1571"/>
      <c r="FL177" s="1571"/>
      <c r="FM177" s="1571"/>
      <c r="FN177" s="1573"/>
      <c r="FO177" s="1573"/>
      <c r="FP177" s="1573"/>
      <c r="FQ177" s="1573"/>
      <c r="FR177" s="1573"/>
      <c r="FS177" s="1573"/>
      <c r="FT177" s="1573"/>
      <c r="FU177" s="1573"/>
      <c r="FV177" s="1573"/>
      <c r="FW177" s="1573"/>
      <c r="FX177" s="1349"/>
      <c r="GA177" s="1647"/>
      <c r="GB177" s="1648"/>
    </row>
    <row r="178" spans="3:184">
      <c r="C178" s="1570"/>
      <c r="D178" s="1570"/>
      <c r="E178" s="2315"/>
      <c r="F178" s="1651"/>
      <c r="G178" s="1646"/>
      <c r="H178" s="1662"/>
      <c r="I178" s="1662"/>
      <c r="J178" s="1658"/>
      <c r="K178" s="1654"/>
      <c r="L178" s="1570"/>
      <c r="M178" s="1651"/>
      <c r="N178" s="1646"/>
      <c r="O178" s="1646"/>
      <c r="P178" s="1632"/>
      <c r="Q178" s="1632"/>
      <c r="R178" s="1632"/>
      <c r="S178" s="1632"/>
      <c r="T178" s="1632"/>
      <c r="U178" s="1632"/>
      <c r="V178" s="1632"/>
      <c r="W178" s="1632"/>
      <c r="X178" s="1632"/>
      <c r="Y178" s="1632"/>
      <c r="Z178" s="1632"/>
      <c r="AA178" s="1632"/>
      <c r="AB178" s="1632"/>
      <c r="AC178" s="1632"/>
      <c r="AD178" s="1632"/>
      <c r="AE178" s="1632"/>
      <c r="AF178" s="1632"/>
      <c r="AG178" s="1632"/>
      <c r="AH178" s="1632"/>
      <c r="AI178" s="1632"/>
      <c r="AJ178" s="1632"/>
      <c r="AK178" s="1632"/>
      <c r="AL178" s="1632"/>
      <c r="AM178" s="1632"/>
      <c r="AN178" s="1632"/>
      <c r="AO178" s="1632"/>
      <c r="AP178" s="1632"/>
      <c r="AQ178" s="1632"/>
      <c r="AR178" s="1632"/>
      <c r="AS178" s="1632"/>
      <c r="AT178" s="1632"/>
      <c r="AU178" s="1632"/>
      <c r="AV178" s="1632"/>
      <c r="AW178" s="1632"/>
      <c r="AX178" s="1632"/>
      <c r="AY178" s="1632"/>
      <c r="AZ178" s="1570"/>
      <c r="BA178" s="1570"/>
      <c r="BB178" s="1570"/>
      <c r="BC178" s="1570"/>
      <c r="BD178" s="1570"/>
      <c r="BE178" s="1570"/>
      <c r="BF178" s="1570"/>
      <c r="BG178" s="1570"/>
      <c r="BH178" s="1570"/>
      <c r="BI178" s="1570"/>
      <c r="BJ178" s="1570"/>
      <c r="BK178" s="1570"/>
      <c r="BL178" s="1570"/>
      <c r="BM178" s="1653"/>
      <c r="BN178" s="1660"/>
      <c r="BO178" s="1653"/>
      <c r="BP178" s="1653"/>
      <c r="BQ178" s="1653"/>
      <c r="BR178" s="1570"/>
      <c r="BS178" s="1570"/>
      <c r="BT178" s="1570"/>
      <c r="BU178" s="1570"/>
      <c r="BV178" s="1570"/>
      <c r="BW178" s="1570"/>
      <c r="BX178" s="1570"/>
      <c r="BY178" s="1570"/>
      <c r="BZ178" s="1570"/>
      <c r="CA178" s="1570"/>
      <c r="CB178" s="1570"/>
      <c r="CC178" s="1570"/>
      <c r="CD178" s="1570"/>
      <c r="CE178" s="1570"/>
      <c r="CF178" s="1570"/>
      <c r="CG178" s="1570"/>
      <c r="CH178" s="1570"/>
      <c r="CI178" s="1570"/>
      <c r="CJ178" s="1570"/>
      <c r="CK178" s="1570"/>
      <c r="CL178" s="1570"/>
      <c r="CM178" s="1570"/>
      <c r="CN178" s="1570"/>
      <c r="CO178" s="1570"/>
      <c r="CP178" s="1570"/>
      <c r="CQ178" s="1570"/>
      <c r="CR178" s="1570"/>
      <c r="CS178" s="1570"/>
      <c r="CT178" s="1570"/>
      <c r="CU178" s="1570"/>
      <c r="CV178" s="1570"/>
      <c r="CW178" s="1570"/>
      <c r="CX178" s="1570"/>
      <c r="CY178" s="1570"/>
      <c r="CZ178" s="1570"/>
      <c r="DA178" s="1570"/>
      <c r="DB178" s="1570"/>
      <c r="DC178" s="1570"/>
      <c r="DD178" s="1570"/>
      <c r="DE178" s="1570"/>
      <c r="DF178" s="1570"/>
      <c r="DG178" s="1570"/>
      <c r="DH178" s="1570"/>
      <c r="DI178" s="1570"/>
      <c r="DJ178" s="1570"/>
      <c r="DK178" s="1570"/>
      <c r="DL178" s="1570"/>
      <c r="DM178" s="1570"/>
      <c r="DN178" s="1570"/>
      <c r="DO178" s="1570"/>
      <c r="DP178" s="1570"/>
      <c r="DQ178" s="1570"/>
      <c r="DR178" s="1570"/>
      <c r="DS178" s="1570"/>
      <c r="DT178" s="1570"/>
      <c r="DU178" s="1570"/>
      <c r="DV178" s="1570"/>
      <c r="DW178" s="1570"/>
      <c r="DX178" s="1570"/>
      <c r="DY178" s="1570"/>
      <c r="DZ178" s="1570"/>
      <c r="EA178" s="1570"/>
      <c r="EB178" s="1570"/>
      <c r="EC178" s="1570"/>
      <c r="ED178" s="1570"/>
      <c r="EE178" s="1570"/>
      <c r="EF178" s="1570"/>
      <c r="EG178" s="1570"/>
      <c r="EH178" s="1570"/>
      <c r="EI178" s="1570"/>
      <c r="EJ178" s="1570"/>
      <c r="EK178" s="1570"/>
      <c r="EL178" s="1570"/>
      <c r="EM178" s="1570"/>
      <c r="EN178" s="1570"/>
      <c r="EO178" s="1570"/>
      <c r="EP178" s="1570"/>
      <c r="EQ178" s="1570"/>
      <c r="ER178" s="1570"/>
      <c r="ES178" s="1570"/>
      <c r="ET178" s="1570"/>
      <c r="EU178" s="1632"/>
      <c r="EV178" s="1632"/>
      <c r="EW178" s="1632"/>
      <c r="EX178" s="1632"/>
      <c r="EY178" s="1632"/>
      <c r="EZ178" s="1632"/>
      <c r="FA178" s="1632"/>
      <c r="FB178" s="1570"/>
      <c r="FC178" s="1571"/>
      <c r="FD178" s="1571"/>
      <c r="FE178" s="1571"/>
      <c r="FF178" s="1571"/>
      <c r="FG178" s="1571"/>
      <c r="FH178" s="1571"/>
      <c r="FI178" s="1571"/>
      <c r="FJ178" s="1571"/>
      <c r="FK178" s="1571"/>
      <c r="FL178" s="1571"/>
      <c r="FM178" s="1571"/>
      <c r="FN178" s="1573"/>
      <c r="FO178" s="1573"/>
      <c r="FP178" s="1573"/>
      <c r="FQ178" s="1573"/>
      <c r="FR178" s="1573"/>
      <c r="FS178" s="1573"/>
      <c r="FT178" s="1573"/>
      <c r="FU178" s="1573"/>
      <c r="FV178" s="1573"/>
      <c r="FW178" s="1573"/>
      <c r="FX178" s="1595"/>
      <c r="GA178" s="1647"/>
      <c r="GB178" s="1648"/>
    </row>
    <row r="179" spans="3:184">
      <c r="C179" s="1570"/>
      <c r="D179" s="1570"/>
      <c r="E179" s="2315"/>
      <c r="F179" s="1651"/>
      <c r="G179" s="1646"/>
      <c r="H179" s="1662"/>
      <c r="I179" s="1662"/>
      <c r="J179" s="1658"/>
      <c r="K179" s="1654"/>
      <c r="L179" s="1570"/>
      <c r="M179" s="1651"/>
      <c r="N179" s="1646"/>
      <c r="O179" s="1646"/>
      <c r="P179" s="1632"/>
      <c r="Q179" s="1632"/>
      <c r="R179" s="1632"/>
      <c r="S179" s="1632"/>
      <c r="T179" s="1632"/>
      <c r="U179" s="1632"/>
      <c r="V179" s="1632"/>
      <c r="W179" s="1632"/>
      <c r="X179" s="1632"/>
      <c r="Y179" s="1632"/>
      <c r="Z179" s="1632"/>
      <c r="AA179" s="1632"/>
      <c r="AB179" s="1632"/>
      <c r="AC179" s="1632"/>
      <c r="AD179" s="1632"/>
      <c r="AE179" s="1632"/>
      <c r="AF179" s="1632"/>
      <c r="AG179" s="1632"/>
      <c r="AH179" s="1632"/>
      <c r="AI179" s="1632"/>
      <c r="AJ179" s="1632"/>
      <c r="AK179" s="1632"/>
      <c r="AL179" s="1632"/>
      <c r="AM179" s="1632"/>
      <c r="AN179" s="1632"/>
      <c r="AO179" s="1632"/>
      <c r="AP179" s="1632"/>
      <c r="AQ179" s="1632"/>
      <c r="AR179" s="1632"/>
      <c r="AS179" s="1632"/>
      <c r="AT179" s="1632"/>
      <c r="AU179" s="1632"/>
      <c r="AV179" s="1632"/>
      <c r="AW179" s="1632"/>
      <c r="AX179" s="1632"/>
      <c r="AY179" s="1632"/>
      <c r="AZ179" s="1570"/>
      <c r="BA179" s="1570"/>
      <c r="BB179" s="1570"/>
      <c r="BC179" s="1570"/>
      <c r="BD179" s="1570"/>
      <c r="BE179" s="1570"/>
      <c r="BF179" s="1570"/>
      <c r="BG179" s="1570"/>
      <c r="BH179" s="1570"/>
      <c r="BI179" s="1570"/>
      <c r="BJ179" s="1570"/>
      <c r="BK179" s="1570"/>
      <c r="BL179" s="1570"/>
      <c r="BM179" s="1653"/>
      <c r="BN179" s="1660"/>
      <c r="BO179" s="1653"/>
      <c r="BP179" s="1653"/>
      <c r="BQ179" s="1653"/>
      <c r="BR179" s="1570"/>
      <c r="BS179" s="1570"/>
      <c r="BT179" s="1570"/>
      <c r="BU179" s="1570"/>
      <c r="BV179" s="1570"/>
      <c r="BW179" s="1570"/>
      <c r="BX179" s="1570"/>
      <c r="BY179" s="1570"/>
      <c r="BZ179" s="1570"/>
      <c r="CA179" s="1570"/>
      <c r="CB179" s="1570"/>
      <c r="CC179" s="1570"/>
      <c r="CD179" s="1570"/>
      <c r="CE179" s="1570"/>
      <c r="CF179" s="1570"/>
      <c r="CG179" s="1570"/>
      <c r="CH179" s="1570"/>
      <c r="CI179" s="1570"/>
      <c r="CJ179" s="1570"/>
      <c r="CK179" s="1570"/>
      <c r="CL179" s="1570"/>
      <c r="CM179" s="1570"/>
      <c r="CN179" s="1570"/>
      <c r="CO179" s="1570"/>
      <c r="CP179" s="1570"/>
      <c r="CQ179" s="1570"/>
      <c r="CR179" s="1570"/>
      <c r="CS179" s="1570"/>
      <c r="CT179" s="1570"/>
      <c r="CU179" s="1570"/>
      <c r="CV179" s="1570"/>
      <c r="CW179" s="1570"/>
      <c r="CX179" s="1570"/>
      <c r="CY179" s="1570"/>
      <c r="CZ179" s="1570"/>
      <c r="DA179" s="1570"/>
      <c r="DB179" s="1570"/>
      <c r="DC179" s="1570"/>
      <c r="DD179" s="1570"/>
      <c r="DE179" s="1570"/>
      <c r="DF179" s="1570"/>
      <c r="DG179" s="1570"/>
      <c r="DH179" s="1570"/>
      <c r="DI179" s="1570"/>
      <c r="DJ179" s="1570"/>
      <c r="DK179" s="1570"/>
      <c r="DL179" s="1570"/>
      <c r="DM179" s="1570"/>
      <c r="DN179" s="1570"/>
      <c r="DO179" s="1570"/>
      <c r="DP179" s="1570"/>
      <c r="DQ179" s="1570"/>
      <c r="DR179" s="1570"/>
      <c r="DS179" s="1570"/>
      <c r="DT179" s="1570"/>
      <c r="DU179" s="1570"/>
      <c r="DV179" s="1570"/>
      <c r="DW179" s="1570"/>
      <c r="DX179" s="1570"/>
      <c r="DY179" s="1570"/>
      <c r="DZ179" s="1570"/>
      <c r="EA179" s="1570"/>
      <c r="EB179" s="1570"/>
      <c r="EC179" s="1570"/>
      <c r="ED179" s="1570"/>
      <c r="EE179" s="1570"/>
      <c r="EF179" s="1570"/>
      <c r="EG179" s="1570"/>
      <c r="EH179" s="1570"/>
      <c r="EI179" s="1570"/>
      <c r="EJ179" s="1570"/>
      <c r="EK179" s="1570"/>
      <c r="EL179" s="1570"/>
      <c r="EM179" s="1570"/>
      <c r="EN179" s="1570"/>
      <c r="EO179" s="1570"/>
      <c r="EP179" s="1570"/>
      <c r="EQ179" s="1570"/>
      <c r="ER179" s="1570"/>
      <c r="ES179" s="1570"/>
      <c r="ET179" s="1570"/>
      <c r="EU179" s="1632"/>
      <c r="EV179" s="1632"/>
      <c r="EW179" s="1632"/>
      <c r="EX179" s="1632"/>
      <c r="EY179" s="1632"/>
      <c r="EZ179" s="1632"/>
      <c r="FA179" s="1632"/>
      <c r="FB179" s="1570"/>
      <c r="FC179" s="1571"/>
      <c r="FD179" s="1571"/>
      <c r="FE179" s="1571"/>
      <c r="FF179" s="1571"/>
      <c r="FG179" s="1571"/>
      <c r="FH179" s="1571"/>
      <c r="FI179" s="1571"/>
      <c r="FJ179" s="1571"/>
      <c r="FK179" s="1571"/>
      <c r="FL179" s="1571"/>
      <c r="FM179" s="1571"/>
      <c r="FN179" s="1573"/>
      <c r="FO179" s="1573"/>
      <c r="FP179" s="1573"/>
      <c r="FQ179" s="1573"/>
      <c r="FR179" s="1573"/>
      <c r="FS179" s="1573"/>
      <c r="FT179" s="1573"/>
      <c r="FU179" s="1573"/>
      <c r="FV179" s="1573"/>
      <c r="FW179" s="1573"/>
      <c r="FX179" s="1595"/>
      <c r="GA179" s="1647"/>
      <c r="GB179" s="1648"/>
    </row>
    <row r="180" spans="3:184">
      <c r="C180" s="1570"/>
      <c r="D180" s="1570"/>
      <c r="E180" s="2315"/>
      <c r="F180" s="1651"/>
      <c r="G180" s="1646"/>
      <c r="H180" s="1662"/>
      <c r="I180" s="1662"/>
      <c r="J180" s="1658"/>
      <c r="K180" s="1654"/>
      <c r="L180" s="1570"/>
      <c r="M180" s="1651"/>
      <c r="N180" s="1646"/>
      <c r="O180" s="1646"/>
      <c r="P180" s="1632"/>
      <c r="Q180" s="1632"/>
      <c r="R180" s="1632"/>
      <c r="S180" s="1632"/>
      <c r="T180" s="1632"/>
      <c r="U180" s="1632"/>
      <c r="V180" s="1632"/>
      <c r="W180" s="1632"/>
      <c r="X180" s="1632"/>
      <c r="Y180" s="1632"/>
      <c r="Z180" s="1632"/>
      <c r="AA180" s="1632"/>
      <c r="AB180" s="1632"/>
      <c r="AC180" s="1632"/>
      <c r="AD180" s="1632"/>
      <c r="AE180" s="1632"/>
      <c r="AF180" s="1632"/>
      <c r="AG180" s="1632"/>
      <c r="AH180" s="1632"/>
      <c r="AI180" s="1632"/>
      <c r="AJ180" s="1632"/>
      <c r="AK180" s="1632"/>
      <c r="AL180" s="1632"/>
      <c r="AM180" s="1632"/>
      <c r="AN180" s="1632"/>
      <c r="AO180" s="1632"/>
      <c r="AP180" s="1632"/>
      <c r="AQ180" s="1632"/>
      <c r="AR180" s="1632"/>
      <c r="AS180" s="1632"/>
      <c r="AT180" s="1632"/>
      <c r="AU180" s="1632"/>
      <c r="AV180" s="1632"/>
      <c r="AW180" s="1632"/>
      <c r="AX180" s="1632"/>
      <c r="AY180" s="1632"/>
      <c r="AZ180" s="1570"/>
      <c r="BA180" s="1570"/>
      <c r="BB180" s="1570"/>
      <c r="BC180" s="1570"/>
      <c r="BD180" s="1570"/>
      <c r="BE180" s="1570"/>
      <c r="BF180" s="1570"/>
      <c r="BG180" s="1570"/>
      <c r="BH180" s="1570"/>
      <c r="BI180" s="1570"/>
      <c r="BJ180" s="1570"/>
      <c r="BK180" s="1570"/>
      <c r="BL180" s="1570"/>
      <c r="BM180" s="1653"/>
      <c r="BN180" s="1660"/>
      <c r="BO180" s="1653"/>
      <c r="BP180" s="1653"/>
      <c r="BQ180" s="1653"/>
      <c r="BR180" s="1570"/>
      <c r="BS180" s="1570"/>
      <c r="BT180" s="1570"/>
      <c r="BU180" s="1570"/>
      <c r="BV180" s="1570"/>
      <c r="BW180" s="1570"/>
      <c r="BX180" s="1570"/>
      <c r="BY180" s="1570"/>
      <c r="BZ180" s="1570"/>
      <c r="CA180" s="1570"/>
      <c r="CB180" s="1570"/>
      <c r="CC180" s="1570"/>
      <c r="CD180" s="1570"/>
      <c r="CE180" s="1570"/>
      <c r="CF180" s="1570"/>
      <c r="CG180" s="1570"/>
      <c r="CH180" s="1570"/>
      <c r="CI180" s="1570"/>
      <c r="CJ180" s="1570"/>
      <c r="CK180" s="1570"/>
      <c r="CL180" s="1570"/>
      <c r="CM180" s="1570"/>
      <c r="CN180" s="1570"/>
      <c r="CO180" s="1570"/>
      <c r="CP180" s="1570"/>
      <c r="CQ180" s="1570"/>
      <c r="CR180" s="1570"/>
      <c r="CS180" s="1570"/>
      <c r="CT180" s="1570"/>
      <c r="CU180" s="1570"/>
      <c r="CV180" s="1570"/>
      <c r="CW180" s="1570"/>
      <c r="CX180" s="1570"/>
      <c r="CY180" s="1570"/>
      <c r="CZ180" s="1570"/>
      <c r="DA180" s="1570"/>
      <c r="DB180" s="1570"/>
      <c r="DC180" s="1570"/>
      <c r="DD180" s="1570"/>
      <c r="DE180" s="1570"/>
      <c r="DF180" s="1570"/>
      <c r="DG180" s="1570"/>
      <c r="DH180" s="1570"/>
      <c r="DI180" s="1570"/>
      <c r="DJ180" s="1570"/>
      <c r="DK180" s="1570"/>
      <c r="DL180" s="1570"/>
      <c r="DM180" s="1570"/>
      <c r="DN180" s="1570"/>
      <c r="DO180" s="1570"/>
      <c r="DP180" s="1570"/>
      <c r="DQ180" s="1570"/>
      <c r="DR180" s="1570"/>
      <c r="DS180" s="1570"/>
      <c r="DT180" s="1570"/>
      <c r="DU180" s="1570"/>
      <c r="DV180" s="1570"/>
      <c r="DW180" s="1570"/>
      <c r="DX180" s="1570"/>
      <c r="DY180" s="1570"/>
      <c r="DZ180" s="1570"/>
      <c r="EA180" s="1570"/>
      <c r="EB180" s="1570"/>
      <c r="EC180" s="1570"/>
      <c r="ED180" s="1570"/>
      <c r="EE180" s="1570"/>
      <c r="EF180" s="1570"/>
      <c r="EG180" s="1570"/>
      <c r="EH180" s="1570"/>
      <c r="EI180" s="1570"/>
      <c r="EJ180" s="1570"/>
      <c r="EK180" s="1570"/>
      <c r="EL180" s="1570"/>
      <c r="EM180" s="1570"/>
      <c r="EN180" s="1570"/>
      <c r="EO180" s="1570"/>
      <c r="EP180" s="1570"/>
      <c r="EQ180" s="1570"/>
      <c r="ER180" s="1570"/>
      <c r="ES180" s="1570"/>
      <c r="ET180" s="1570"/>
      <c r="EU180" s="1632"/>
      <c r="EV180" s="1632"/>
      <c r="EW180" s="1632"/>
      <c r="EX180" s="1632"/>
      <c r="EY180" s="1632"/>
      <c r="EZ180" s="1632"/>
      <c r="FA180" s="1632"/>
      <c r="FB180" s="1570"/>
      <c r="FC180" s="1571"/>
      <c r="FD180" s="1571"/>
      <c r="FE180" s="1571"/>
      <c r="FF180" s="1571"/>
      <c r="FG180" s="1571"/>
      <c r="FH180" s="1571"/>
      <c r="FI180" s="1571"/>
      <c r="FJ180" s="1571"/>
      <c r="FK180" s="1571"/>
      <c r="FL180" s="1571"/>
      <c r="FM180" s="1571"/>
      <c r="FN180" s="1573"/>
      <c r="FO180" s="1573"/>
      <c r="FP180" s="1573"/>
      <c r="FQ180" s="1573"/>
      <c r="FR180" s="1573"/>
      <c r="FS180" s="1573"/>
      <c r="FT180" s="1573"/>
      <c r="FU180" s="1573"/>
      <c r="FV180" s="1573"/>
      <c r="FW180" s="1573"/>
      <c r="FX180" s="1595"/>
      <c r="GA180" s="1647"/>
      <c r="GB180" s="1648"/>
    </row>
    <row r="181" spans="3:184">
      <c r="C181" s="1570"/>
      <c r="D181" s="1570"/>
      <c r="E181" s="2315"/>
      <c r="F181" s="1651"/>
      <c r="G181" s="1646"/>
      <c r="H181" s="1662"/>
      <c r="I181" s="1662"/>
      <c r="J181" s="1658"/>
      <c r="K181" s="1654"/>
      <c r="L181" s="1570"/>
      <c r="M181" s="1651"/>
      <c r="N181" s="1646"/>
      <c r="O181" s="1646"/>
      <c r="P181" s="1632"/>
      <c r="Q181" s="1632"/>
      <c r="R181" s="1632"/>
      <c r="S181" s="1632"/>
      <c r="T181" s="1632"/>
      <c r="U181" s="1632"/>
      <c r="V181" s="1632"/>
      <c r="W181" s="1632"/>
      <c r="X181" s="1632"/>
      <c r="Y181" s="1632"/>
      <c r="Z181" s="1632"/>
      <c r="AA181" s="1632"/>
      <c r="AB181" s="1632"/>
      <c r="AC181" s="1632"/>
      <c r="AD181" s="1632"/>
      <c r="AE181" s="1632"/>
      <c r="AF181" s="1632"/>
      <c r="AG181" s="1632"/>
      <c r="AH181" s="1632"/>
      <c r="AI181" s="1632"/>
      <c r="AJ181" s="1632"/>
      <c r="AK181" s="1632"/>
      <c r="AL181" s="1632"/>
      <c r="AM181" s="1632"/>
      <c r="AN181" s="1632"/>
      <c r="AO181" s="1632"/>
      <c r="AP181" s="1632"/>
      <c r="AQ181" s="1632"/>
      <c r="AR181" s="1632"/>
      <c r="AS181" s="1632"/>
      <c r="AT181" s="1632"/>
      <c r="AU181" s="1632"/>
      <c r="AV181" s="1632"/>
      <c r="AW181" s="1632"/>
      <c r="AX181" s="1632"/>
      <c r="AY181" s="1632"/>
      <c r="AZ181" s="1570"/>
      <c r="BA181" s="1570"/>
      <c r="BB181" s="1570"/>
      <c r="BC181" s="1570"/>
      <c r="BD181" s="1570"/>
      <c r="BE181" s="1570"/>
      <c r="BF181" s="1570"/>
      <c r="BG181" s="1570"/>
      <c r="BH181" s="1570"/>
      <c r="BI181" s="1570"/>
      <c r="BJ181" s="1570"/>
      <c r="BK181" s="1570"/>
      <c r="BL181" s="1570"/>
      <c r="BM181" s="1653"/>
      <c r="BN181" s="1660"/>
      <c r="BO181" s="1653"/>
      <c r="BP181" s="1653"/>
      <c r="BQ181" s="1653"/>
      <c r="BR181" s="1570"/>
      <c r="BS181" s="1570"/>
      <c r="BT181" s="1570"/>
      <c r="BU181" s="1570"/>
      <c r="BV181" s="1570"/>
      <c r="BW181" s="1570"/>
      <c r="BX181" s="1570"/>
      <c r="BY181" s="1570"/>
      <c r="BZ181" s="1570"/>
      <c r="CA181" s="1570"/>
      <c r="CB181" s="1570"/>
      <c r="CC181" s="1570"/>
      <c r="CD181" s="1570"/>
      <c r="CE181" s="1570"/>
      <c r="CF181" s="1570"/>
      <c r="CG181" s="1570"/>
      <c r="CH181" s="1570"/>
      <c r="CI181" s="1570"/>
      <c r="CJ181" s="1570"/>
      <c r="CK181" s="1570"/>
      <c r="CL181" s="1570"/>
      <c r="CM181" s="1570"/>
      <c r="CN181" s="1570"/>
      <c r="CO181" s="1570"/>
      <c r="CP181" s="1570"/>
      <c r="CQ181" s="1570"/>
      <c r="CR181" s="1570"/>
      <c r="CS181" s="1570"/>
      <c r="CT181" s="1570"/>
      <c r="CU181" s="1570"/>
      <c r="CV181" s="1570"/>
      <c r="CW181" s="1570"/>
      <c r="CX181" s="1570"/>
      <c r="CY181" s="1570"/>
      <c r="CZ181" s="1570"/>
      <c r="DA181" s="1570"/>
      <c r="DB181" s="1570"/>
      <c r="DC181" s="1570"/>
      <c r="DD181" s="1570"/>
      <c r="DE181" s="1570"/>
      <c r="DF181" s="1570"/>
      <c r="DG181" s="1570"/>
      <c r="DH181" s="1570"/>
      <c r="DI181" s="1570"/>
      <c r="DJ181" s="1570"/>
      <c r="DK181" s="1570"/>
      <c r="DL181" s="1570"/>
      <c r="DM181" s="1570"/>
      <c r="DN181" s="1570"/>
      <c r="DO181" s="1570"/>
      <c r="DP181" s="1570"/>
      <c r="DQ181" s="1570"/>
      <c r="DR181" s="1570"/>
      <c r="DS181" s="1570"/>
      <c r="DT181" s="1570"/>
      <c r="DU181" s="1570"/>
      <c r="DV181" s="1570"/>
      <c r="DW181" s="1570"/>
      <c r="DX181" s="1570"/>
      <c r="DY181" s="1570"/>
      <c r="DZ181" s="1570"/>
      <c r="EA181" s="1570"/>
      <c r="EB181" s="1570"/>
      <c r="EC181" s="1570"/>
      <c r="ED181" s="1570"/>
      <c r="EE181" s="1570"/>
      <c r="EF181" s="1570"/>
      <c r="EG181" s="1570"/>
      <c r="EH181" s="1570"/>
      <c r="EI181" s="1570"/>
      <c r="EJ181" s="1570"/>
      <c r="EK181" s="1570"/>
      <c r="EL181" s="1570"/>
      <c r="EM181" s="1570"/>
      <c r="EN181" s="1570"/>
      <c r="EO181" s="1570"/>
      <c r="EP181" s="1570"/>
      <c r="EQ181" s="1570"/>
      <c r="ER181" s="1570"/>
      <c r="ES181" s="1570"/>
      <c r="ET181" s="1570"/>
      <c r="EU181" s="1632"/>
      <c r="EV181" s="1632"/>
      <c r="EW181" s="1632"/>
      <c r="EX181" s="1632"/>
      <c r="EY181" s="1632"/>
      <c r="EZ181" s="1632"/>
      <c r="FA181" s="1632"/>
      <c r="FB181" s="1570"/>
      <c r="FC181" s="1571"/>
      <c r="FD181" s="1571"/>
      <c r="FE181" s="1571"/>
      <c r="FF181" s="1571"/>
      <c r="FG181" s="1571"/>
      <c r="FH181" s="1571"/>
      <c r="FI181" s="1571"/>
      <c r="FJ181" s="1571"/>
      <c r="FK181" s="1571"/>
      <c r="FL181" s="1571"/>
      <c r="FM181" s="1571"/>
      <c r="FN181" s="1573"/>
      <c r="FO181" s="1573"/>
      <c r="FP181" s="1573"/>
      <c r="FQ181" s="1573"/>
      <c r="FR181" s="1573"/>
      <c r="FS181" s="1573"/>
      <c r="FT181" s="1573"/>
      <c r="FU181" s="1573"/>
      <c r="FV181" s="1573"/>
      <c r="FW181" s="1573"/>
      <c r="FX181" s="1595"/>
      <c r="GA181" s="1647"/>
      <c r="GB181" s="1648"/>
    </row>
    <row r="182" spans="3:184">
      <c r="C182" s="1570"/>
      <c r="D182" s="1570"/>
      <c r="E182" s="2315"/>
      <c r="F182" s="1651"/>
      <c r="G182" s="1646"/>
      <c r="H182" s="1662"/>
      <c r="I182" s="1662"/>
      <c r="J182" s="1658"/>
      <c r="K182" s="1654"/>
      <c r="L182" s="1570"/>
      <c r="M182" s="1651"/>
      <c r="N182" s="1646"/>
      <c r="O182" s="1646"/>
      <c r="P182" s="1632"/>
      <c r="Q182" s="1632"/>
      <c r="R182" s="1632"/>
      <c r="S182" s="1632"/>
      <c r="T182" s="1632"/>
      <c r="U182" s="1632"/>
      <c r="V182" s="1632"/>
      <c r="W182" s="1632"/>
      <c r="X182" s="1632"/>
      <c r="Y182" s="1632"/>
      <c r="Z182" s="1632"/>
      <c r="AA182" s="1632"/>
      <c r="AB182" s="1632"/>
      <c r="AC182" s="1632"/>
      <c r="AD182" s="1632"/>
      <c r="AE182" s="1632"/>
      <c r="AF182" s="1632"/>
      <c r="AG182" s="1632"/>
      <c r="AH182" s="1632"/>
      <c r="AI182" s="1632"/>
      <c r="AJ182" s="1632"/>
      <c r="AK182" s="1632"/>
      <c r="AL182" s="1632"/>
      <c r="AM182" s="1632"/>
      <c r="AN182" s="1632"/>
      <c r="AO182" s="1632"/>
      <c r="AP182" s="1632"/>
      <c r="AQ182" s="1632"/>
      <c r="AR182" s="1632"/>
      <c r="AS182" s="1632"/>
      <c r="AT182" s="1632"/>
      <c r="AU182" s="1632"/>
      <c r="AV182" s="1632"/>
      <c r="AW182" s="1632"/>
      <c r="AX182" s="1632"/>
      <c r="AY182" s="1632"/>
      <c r="AZ182" s="1570"/>
      <c r="BA182" s="1570"/>
      <c r="BB182" s="1570"/>
      <c r="BC182" s="1570"/>
      <c r="BD182" s="1570"/>
      <c r="BE182" s="1570"/>
      <c r="BF182" s="1570"/>
      <c r="BG182" s="1570"/>
      <c r="BH182" s="1570"/>
      <c r="BI182" s="1570"/>
      <c r="BJ182" s="1570"/>
      <c r="BK182" s="1570"/>
      <c r="BL182" s="1570"/>
      <c r="BM182" s="1653"/>
      <c r="BN182" s="1660"/>
      <c r="BO182" s="1653"/>
      <c r="BP182" s="1653"/>
      <c r="BQ182" s="1653"/>
      <c r="BR182" s="1570"/>
      <c r="BS182" s="1570"/>
      <c r="BT182" s="1570"/>
      <c r="BU182" s="1570"/>
      <c r="BV182" s="1570"/>
      <c r="BW182" s="1570"/>
      <c r="BX182" s="1570"/>
      <c r="BY182" s="1570"/>
      <c r="BZ182" s="1570"/>
      <c r="CA182" s="1570"/>
      <c r="CB182" s="1570"/>
      <c r="CC182" s="1570"/>
      <c r="CD182" s="1570"/>
      <c r="CE182" s="1570"/>
      <c r="CF182" s="1570"/>
      <c r="CG182" s="1570"/>
      <c r="CH182" s="1570"/>
      <c r="CI182" s="1570"/>
      <c r="CJ182" s="1570"/>
      <c r="CK182" s="1570"/>
      <c r="CL182" s="1570"/>
      <c r="CM182" s="1570"/>
      <c r="CN182" s="1570"/>
      <c r="CO182" s="1570"/>
      <c r="CP182" s="1570"/>
      <c r="CQ182" s="1570"/>
      <c r="CR182" s="1570"/>
      <c r="CS182" s="1570"/>
      <c r="CT182" s="1570"/>
      <c r="CU182" s="1570"/>
      <c r="CV182" s="1570"/>
      <c r="CW182" s="1570"/>
      <c r="CX182" s="1570"/>
      <c r="CY182" s="1570"/>
      <c r="CZ182" s="1570"/>
      <c r="DA182" s="1570"/>
      <c r="DB182" s="1570"/>
      <c r="DC182" s="1570"/>
      <c r="DD182" s="1570"/>
      <c r="DE182" s="1570"/>
      <c r="DF182" s="1570"/>
      <c r="DG182" s="1570"/>
      <c r="DH182" s="1570"/>
      <c r="DI182" s="1570"/>
      <c r="DJ182" s="1570"/>
      <c r="DK182" s="1570"/>
      <c r="DL182" s="1570"/>
      <c r="DM182" s="1570"/>
      <c r="DN182" s="1570"/>
      <c r="DO182" s="1570"/>
      <c r="DP182" s="1570"/>
      <c r="DQ182" s="1570"/>
      <c r="DR182" s="1570"/>
      <c r="DS182" s="1570"/>
      <c r="DT182" s="1570"/>
      <c r="DU182" s="1570"/>
      <c r="DV182" s="1570"/>
      <c r="DW182" s="1570"/>
      <c r="DX182" s="1570"/>
      <c r="DY182" s="1570"/>
      <c r="DZ182" s="1570"/>
      <c r="EA182" s="1570"/>
      <c r="EB182" s="1570"/>
      <c r="EC182" s="1570"/>
      <c r="ED182" s="1570"/>
      <c r="EE182" s="1570"/>
      <c r="EF182" s="1570"/>
      <c r="EG182" s="1570"/>
      <c r="EH182" s="1570"/>
      <c r="EI182" s="1570"/>
      <c r="EJ182" s="1570"/>
      <c r="EK182" s="1570"/>
      <c r="EL182" s="1570"/>
      <c r="EM182" s="1570"/>
      <c r="EN182" s="1570"/>
      <c r="EO182" s="1570"/>
      <c r="EP182" s="1570"/>
      <c r="EQ182" s="1570"/>
      <c r="ER182" s="1570"/>
      <c r="ES182" s="1570"/>
      <c r="ET182" s="1570"/>
      <c r="EU182" s="1632"/>
      <c r="EV182" s="1632"/>
      <c r="EW182" s="1632"/>
      <c r="EX182" s="1632"/>
      <c r="EY182" s="1632"/>
      <c r="EZ182" s="1632"/>
      <c r="FA182" s="1632"/>
      <c r="FB182" s="1570"/>
      <c r="FC182" s="1571"/>
      <c r="FD182" s="1571"/>
      <c r="FE182" s="1571"/>
      <c r="FF182" s="1571"/>
      <c r="FG182" s="1571"/>
      <c r="FH182" s="1571"/>
      <c r="FI182" s="1571"/>
      <c r="FJ182" s="1571"/>
      <c r="FK182" s="1571"/>
      <c r="FL182" s="1571"/>
      <c r="FM182" s="1571"/>
      <c r="FN182" s="1573"/>
      <c r="FO182" s="1573"/>
      <c r="FP182" s="1573"/>
      <c r="FQ182" s="1573"/>
      <c r="FR182" s="1573"/>
      <c r="FS182" s="1573"/>
      <c r="FT182" s="1573"/>
      <c r="FU182" s="1573"/>
      <c r="FV182" s="1573"/>
      <c r="FW182" s="1573"/>
      <c r="FX182" s="1595"/>
      <c r="GA182" s="1647"/>
      <c r="GB182" s="1648"/>
    </row>
    <row r="183" spans="3:184">
      <c r="C183" s="1570"/>
      <c r="D183" s="1570"/>
      <c r="E183" s="2315"/>
      <c r="F183" s="1651"/>
      <c r="G183" s="1646"/>
      <c r="H183" s="1662"/>
      <c r="I183" s="1662"/>
      <c r="J183" s="1658"/>
      <c r="K183" s="1654"/>
      <c r="L183" s="1570"/>
      <c r="M183" s="1651"/>
      <c r="N183" s="1646"/>
      <c r="O183" s="1646"/>
      <c r="P183" s="1632"/>
      <c r="Q183" s="1632"/>
      <c r="R183" s="1632"/>
      <c r="S183" s="1632"/>
      <c r="T183" s="1632"/>
      <c r="U183" s="1632"/>
      <c r="V183" s="1632"/>
      <c r="W183" s="1632"/>
      <c r="X183" s="1632"/>
      <c r="Y183" s="1632"/>
      <c r="Z183" s="1632"/>
      <c r="AA183" s="1632"/>
      <c r="AB183" s="1632"/>
      <c r="AC183" s="1632"/>
      <c r="AD183" s="1632"/>
      <c r="AE183" s="1632"/>
      <c r="AF183" s="1632"/>
      <c r="AG183" s="1632"/>
      <c r="AH183" s="1632"/>
      <c r="AI183" s="1632"/>
      <c r="AJ183" s="1632"/>
      <c r="AK183" s="1632"/>
      <c r="AL183" s="1632"/>
      <c r="AM183" s="1632"/>
      <c r="AN183" s="1632"/>
      <c r="AO183" s="1632"/>
      <c r="AP183" s="1632"/>
      <c r="AQ183" s="1632"/>
      <c r="AR183" s="1632"/>
      <c r="AS183" s="1632"/>
      <c r="AT183" s="1632"/>
      <c r="AU183" s="1632"/>
      <c r="AV183" s="1632"/>
      <c r="AW183" s="1632"/>
      <c r="AX183" s="1632"/>
      <c r="AY183" s="1632"/>
      <c r="AZ183" s="1570"/>
      <c r="BA183" s="1570"/>
      <c r="BB183" s="1570"/>
      <c r="BC183" s="1570"/>
      <c r="BD183" s="1570"/>
      <c r="BE183" s="1570"/>
      <c r="BF183" s="1570"/>
      <c r="BG183" s="1570"/>
      <c r="BH183" s="1570"/>
      <c r="BI183" s="1570"/>
      <c r="BJ183" s="1570"/>
      <c r="BK183" s="1570"/>
      <c r="BL183" s="1570"/>
      <c r="BM183" s="1653"/>
      <c r="BN183" s="1660"/>
      <c r="BO183" s="1653"/>
      <c r="BP183" s="1653"/>
      <c r="BQ183" s="1653"/>
      <c r="BR183" s="1570"/>
      <c r="BS183" s="1570"/>
      <c r="BT183" s="1570"/>
      <c r="BU183" s="1570"/>
      <c r="BV183" s="1570"/>
      <c r="BW183" s="1570"/>
      <c r="BX183" s="1570"/>
      <c r="BY183" s="1570"/>
      <c r="BZ183" s="1570"/>
      <c r="CA183" s="1570"/>
      <c r="CB183" s="1570"/>
      <c r="CC183" s="1570"/>
      <c r="CD183" s="1570"/>
      <c r="CE183" s="1570"/>
      <c r="CF183" s="1570"/>
      <c r="CG183" s="1570"/>
      <c r="CH183" s="1570"/>
      <c r="CI183" s="1570"/>
      <c r="CJ183" s="1570"/>
      <c r="CK183" s="1570"/>
      <c r="CL183" s="1570"/>
      <c r="CM183" s="1570"/>
      <c r="CN183" s="1570"/>
      <c r="CO183" s="1570"/>
      <c r="CP183" s="1570"/>
      <c r="CQ183" s="1570"/>
      <c r="CR183" s="1570"/>
      <c r="CS183" s="1570"/>
      <c r="CT183" s="1570"/>
      <c r="CU183" s="1570"/>
      <c r="CV183" s="1570"/>
      <c r="CW183" s="1570"/>
      <c r="CX183" s="1570"/>
      <c r="CY183" s="1570"/>
      <c r="CZ183" s="1570"/>
      <c r="DA183" s="1570"/>
      <c r="DB183" s="1570"/>
      <c r="DC183" s="1570"/>
      <c r="DD183" s="1570"/>
      <c r="DE183" s="1570"/>
      <c r="DF183" s="1570"/>
      <c r="DG183" s="1570"/>
      <c r="DH183" s="1570"/>
      <c r="DI183" s="1570"/>
      <c r="DJ183" s="1570"/>
      <c r="DK183" s="1570"/>
      <c r="DL183" s="1570"/>
      <c r="DM183" s="1570"/>
      <c r="DN183" s="1570"/>
      <c r="DO183" s="1570"/>
      <c r="DP183" s="1570"/>
      <c r="DQ183" s="1570"/>
      <c r="DR183" s="1570"/>
      <c r="DS183" s="1570"/>
      <c r="DT183" s="1570"/>
      <c r="DU183" s="1570"/>
      <c r="DV183" s="1570"/>
      <c r="DW183" s="1570"/>
      <c r="DX183" s="1570"/>
      <c r="DY183" s="1570"/>
      <c r="DZ183" s="1570"/>
      <c r="EA183" s="1570"/>
      <c r="EB183" s="1570"/>
      <c r="EC183" s="1570"/>
      <c r="ED183" s="1570"/>
      <c r="EE183" s="1570"/>
      <c r="EF183" s="1570"/>
      <c r="EG183" s="1570"/>
      <c r="EH183" s="1570"/>
      <c r="EI183" s="1570"/>
      <c r="EJ183" s="1570"/>
      <c r="EK183" s="1570"/>
      <c r="EL183" s="1570"/>
      <c r="EM183" s="1570"/>
      <c r="EN183" s="1570"/>
      <c r="EO183" s="1570"/>
      <c r="EP183" s="1570"/>
      <c r="EQ183" s="1570"/>
      <c r="ER183" s="1570"/>
      <c r="ES183" s="1570"/>
      <c r="ET183" s="1570"/>
      <c r="EU183" s="1632"/>
      <c r="EV183" s="1632"/>
      <c r="EW183" s="1632"/>
      <c r="EX183" s="1632"/>
      <c r="EY183" s="1632"/>
      <c r="EZ183" s="1632"/>
      <c r="FA183" s="1632"/>
      <c r="FB183" s="1570"/>
      <c r="FC183" s="1571"/>
      <c r="FD183" s="1571"/>
      <c r="FE183" s="1571"/>
      <c r="FF183" s="1571"/>
      <c r="FG183" s="1571"/>
      <c r="FH183" s="1571"/>
      <c r="FI183" s="1571"/>
      <c r="FJ183" s="1571"/>
      <c r="FK183" s="1571"/>
      <c r="FL183" s="1571"/>
      <c r="FM183" s="1571"/>
      <c r="FN183" s="1573"/>
      <c r="FO183" s="1573"/>
      <c r="FP183" s="1573"/>
      <c r="FQ183" s="1573"/>
      <c r="FR183" s="1573"/>
      <c r="FS183" s="1573"/>
      <c r="FT183" s="1573"/>
      <c r="FU183" s="1573"/>
      <c r="FV183" s="1573"/>
      <c r="FW183" s="1573"/>
      <c r="FX183" s="1595"/>
      <c r="GA183" s="1647"/>
      <c r="GB183" s="1648"/>
    </row>
    <row r="184" spans="3:184">
      <c r="C184" s="1570"/>
      <c r="D184" s="1570"/>
      <c r="E184" s="2315"/>
      <c r="F184" s="1651"/>
      <c r="G184" s="1646"/>
      <c r="H184" s="1662"/>
      <c r="I184" s="1662"/>
      <c r="J184" s="1658"/>
      <c r="K184" s="1654"/>
      <c r="L184" s="1570"/>
      <c r="M184" s="1651"/>
      <c r="N184" s="1646"/>
      <c r="O184" s="1646"/>
      <c r="P184" s="1632"/>
      <c r="Q184" s="1632"/>
      <c r="R184" s="1632"/>
      <c r="S184" s="1632"/>
      <c r="T184" s="1632"/>
      <c r="U184" s="1632"/>
      <c r="V184" s="1632"/>
      <c r="W184" s="1632"/>
      <c r="X184" s="1632"/>
      <c r="Y184" s="1632"/>
      <c r="Z184" s="1632"/>
      <c r="AA184" s="1632"/>
      <c r="AB184" s="1632"/>
      <c r="AC184" s="1632"/>
      <c r="AD184" s="1632"/>
      <c r="AE184" s="1632"/>
      <c r="AF184" s="1632"/>
      <c r="AG184" s="1632"/>
      <c r="AH184" s="1632"/>
      <c r="AI184" s="1632"/>
      <c r="AJ184" s="1632"/>
      <c r="AK184" s="1632"/>
      <c r="AL184" s="1632"/>
      <c r="AM184" s="1632"/>
      <c r="AN184" s="1632"/>
      <c r="AO184" s="1632"/>
      <c r="AP184" s="1632"/>
      <c r="AQ184" s="1632"/>
      <c r="AR184" s="1632"/>
      <c r="AS184" s="1632"/>
      <c r="AT184" s="1632"/>
      <c r="AU184" s="1632"/>
      <c r="AV184" s="1632"/>
      <c r="AW184" s="1632"/>
      <c r="AX184" s="1632"/>
      <c r="AY184" s="1632"/>
      <c r="AZ184" s="1570"/>
      <c r="BA184" s="1570"/>
      <c r="BB184" s="1570"/>
      <c r="BC184" s="1570"/>
      <c r="BD184" s="1570"/>
      <c r="BE184" s="1570"/>
      <c r="BF184" s="1570"/>
      <c r="BG184" s="1570"/>
      <c r="BH184" s="1570"/>
      <c r="BI184" s="1570"/>
      <c r="BJ184" s="1570"/>
      <c r="BK184" s="1570"/>
      <c r="BL184" s="1570"/>
      <c r="BM184" s="1653"/>
      <c r="BN184" s="1660"/>
      <c r="BO184" s="1653"/>
      <c r="BP184" s="1653"/>
      <c r="BQ184" s="1653"/>
      <c r="BR184" s="1570"/>
      <c r="BS184" s="1570"/>
      <c r="BT184" s="1570"/>
      <c r="BU184" s="1570"/>
      <c r="BV184" s="1570"/>
      <c r="BW184" s="1570"/>
      <c r="BX184" s="1570"/>
      <c r="BY184" s="1570"/>
      <c r="BZ184" s="1570"/>
      <c r="CA184" s="1570"/>
      <c r="CB184" s="1570"/>
      <c r="CC184" s="1570"/>
      <c r="CD184" s="1570"/>
      <c r="CE184" s="1570"/>
      <c r="CF184" s="1570"/>
      <c r="CG184" s="1570"/>
      <c r="CH184" s="1570"/>
      <c r="CI184" s="1570"/>
      <c r="CJ184" s="1570"/>
      <c r="CK184" s="1570"/>
      <c r="CL184" s="1570"/>
      <c r="CM184" s="1570"/>
      <c r="CN184" s="1570"/>
      <c r="CO184" s="1570"/>
      <c r="CP184" s="1570"/>
      <c r="CQ184" s="1570"/>
      <c r="CR184" s="1570"/>
      <c r="CS184" s="1570"/>
      <c r="CT184" s="1570"/>
      <c r="CU184" s="1570"/>
      <c r="CV184" s="1570"/>
      <c r="CW184" s="1570"/>
      <c r="CX184" s="1570"/>
      <c r="CY184" s="1570"/>
      <c r="CZ184" s="1570"/>
      <c r="DA184" s="1570"/>
      <c r="DB184" s="1570"/>
      <c r="DC184" s="1570"/>
      <c r="DD184" s="1570"/>
      <c r="DE184" s="1570"/>
      <c r="DF184" s="1570"/>
      <c r="DG184" s="1570"/>
      <c r="DH184" s="1570"/>
      <c r="DI184" s="1570"/>
      <c r="DJ184" s="1570"/>
      <c r="DK184" s="1570"/>
      <c r="DL184" s="1570"/>
      <c r="DM184" s="1570"/>
      <c r="DN184" s="1570"/>
      <c r="DO184" s="1570"/>
      <c r="DP184" s="1570"/>
      <c r="DQ184" s="1570"/>
      <c r="DR184" s="1570"/>
      <c r="DS184" s="1570"/>
      <c r="DT184" s="1570"/>
      <c r="DU184" s="1570"/>
      <c r="DV184" s="1570"/>
      <c r="DW184" s="1570"/>
      <c r="DX184" s="1570"/>
      <c r="DY184" s="1570"/>
      <c r="DZ184" s="1570"/>
      <c r="EA184" s="1570"/>
      <c r="EB184" s="1570"/>
      <c r="EC184" s="1570"/>
      <c r="ED184" s="1570"/>
      <c r="EE184" s="1570"/>
      <c r="EF184" s="1570"/>
      <c r="EG184" s="1570"/>
      <c r="EH184" s="1570"/>
      <c r="EI184" s="1570"/>
      <c r="EJ184" s="1570"/>
      <c r="EK184" s="1570"/>
      <c r="EL184" s="1570"/>
      <c r="EM184" s="1570"/>
      <c r="EN184" s="1570"/>
      <c r="EO184" s="1570"/>
      <c r="EP184" s="1570"/>
      <c r="EQ184" s="1570"/>
      <c r="ER184" s="1570"/>
      <c r="ES184" s="1570"/>
      <c r="ET184" s="1570"/>
      <c r="EU184" s="1632"/>
      <c r="EV184" s="1632"/>
      <c r="EW184" s="1632"/>
      <c r="EX184" s="1632"/>
      <c r="EY184" s="1632"/>
      <c r="EZ184" s="1632"/>
      <c r="FA184" s="1632"/>
      <c r="FB184" s="1570"/>
      <c r="FC184" s="1571"/>
      <c r="FD184" s="1571"/>
      <c r="FE184" s="1571"/>
      <c r="FF184" s="1571"/>
      <c r="FG184" s="1571"/>
      <c r="FH184" s="1571"/>
      <c r="FI184" s="1571"/>
      <c r="FJ184" s="1571"/>
      <c r="FK184" s="1571"/>
      <c r="FL184" s="1571"/>
      <c r="FM184" s="1571"/>
      <c r="FN184" s="1573"/>
      <c r="FO184" s="1573"/>
      <c r="FP184" s="1573"/>
      <c r="FQ184" s="1573"/>
      <c r="FR184" s="1573"/>
      <c r="FS184" s="1573"/>
      <c r="FT184" s="1573"/>
      <c r="FU184" s="1573"/>
      <c r="FV184" s="1573"/>
      <c r="FW184" s="1573"/>
      <c r="FX184" s="1595"/>
      <c r="GA184" s="1647"/>
      <c r="GB184" s="1648"/>
    </row>
    <row r="185" spans="3:184">
      <c r="C185" s="1570"/>
      <c r="D185" s="1570"/>
      <c r="E185" s="2315"/>
      <c r="F185" s="1651"/>
      <c r="G185" s="1646"/>
      <c r="H185" s="1662"/>
      <c r="I185" s="1662"/>
      <c r="J185" s="1658"/>
      <c r="K185" s="1654"/>
      <c r="L185" s="1570"/>
      <c r="M185" s="1651"/>
      <c r="N185" s="1646"/>
      <c r="O185" s="1646"/>
      <c r="P185" s="1632"/>
      <c r="Q185" s="1632"/>
      <c r="R185" s="1632"/>
      <c r="S185" s="1632"/>
      <c r="T185" s="1632"/>
      <c r="U185" s="1632"/>
      <c r="V185" s="1632"/>
      <c r="W185" s="1632"/>
      <c r="X185" s="1632"/>
      <c r="Y185" s="1632"/>
      <c r="Z185" s="1632"/>
      <c r="AA185" s="1632"/>
      <c r="AB185" s="1632"/>
      <c r="AC185" s="1632"/>
      <c r="AD185" s="1632"/>
      <c r="AE185" s="1632"/>
      <c r="AF185" s="1632"/>
      <c r="AG185" s="1632"/>
      <c r="AH185" s="1632"/>
      <c r="AI185" s="1632"/>
      <c r="AJ185" s="1632"/>
      <c r="AK185" s="1632"/>
      <c r="AL185" s="1632"/>
      <c r="AM185" s="1632"/>
      <c r="AN185" s="1632"/>
      <c r="AO185" s="1632"/>
      <c r="AP185" s="1632"/>
      <c r="AQ185" s="1632"/>
      <c r="AR185" s="1632"/>
      <c r="AS185" s="1632"/>
      <c r="AT185" s="1632"/>
      <c r="AU185" s="1632"/>
      <c r="AV185" s="1632"/>
      <c r="AW185" s="1632"/>
      <c r="AX185" s="1632"/>
      <c r="AY185" s="1632"/>
      <c r="AZ185" s="1570"/>
      <c r="BA185" s="1570"/>
      <c r="BB185" s="1570"/>
      <c r="BC185" s="1570"/>
      <c r="BD185" s="1570"/>
      <c r="BE185" s="1570"/>
      <c r="BF185" s="1570"/>
      <c r="BG185" s="1570"/>
      <c r="BH185" s="1570"/>
      <c r="BI185" s="1570"/>
      <c r="BJ185" s="1570"/>
      <c r="BK185" s="1570"/>
      <c r="BL185" s="1570"/>
      <c r="BM185" s="1653"/>
      <c r="BN185" s="1660"/>
      <c r="BO185" s="1653"/>
      <c r="BP185" s="1653"/>
      <c r="BQ185" s="1653"/>
      <c r="BR185" s="1570"/>
      <c r="BS185" s="1570"/>
      <c r="BT185" s="1570"/>
      <c r="BU185" s="1570"/>
      <c r="BV185" s="1570"/>
      <c r="BW185" s="1570"/>
      <c r="BX185" s="1570"/>
      <c r="BY185" s="1570"/>
      <c r="BZ185" s="1570"/>
      <c r="CA185" s="1570"/>
      <c r="CB185" s="1570"/>
      <c r="CC185" s="1570"/>
      <c r="CD185" s="1570"/>
      <c r="CE185" s="1570"/>
      <c r="CF185" s="1570"/>
      <c r="CG185" s="1570"/>
      <c r="CH185" s="1570"/>
      <c r="CI185" s="1570"/>
      <c r="CJ185" s="1570"/>
      <c r="CK185" s="1570"/>
      <c r="CL185" s="1570"/>
      <c r="CM185" s="1570"/>
      <c r="CN185" s="1570"/>
      <c r="CO185" s="1570"/>
      <c r="CP185" s="1570"/>
      <c r="CQ185" s="1570"/>
      <c r="CR185" s="1570"/>
      <c r="CS185" s="1570"/>
      <c r="CT185" s="1570"/>
      <c r="CU185" s="1570"/>
      <c r="CV185" s="1570"/>
      <c r="CW185" s="1570"/>
      <c r="CX185" s="1570"/>
      <c r="CY185" s="1570"/>
      <c r="CZ185" s="1570"/>
      <c r="DA185" s="1570"/>
      <c r="DB185" s="1570"/>
      <c r="DC185" s="1570"/>
      <c r="DD185" s="1570"/>
      <c r="DE185" s="1570"/>
      <c r="DF185" s="1570"/>
      <c r="DG185" s="1570"/>
      <c r="DH185" s="1570"/>
      <c r="DI185" s="1570"/>
      <c r="DJ185" s="1570"/>
      <c r="DK185" s="1570"/>
      <c r="DL185" s="1570"/>
      <c r="DM185" s="1570"/>
      <c r="DN185" s="1570"/>
      <c r="DO185" s="1570"/>
      <c r="DP185" s="1570"/>
      <c r="DQ185" s="1570"/>
      <c r="DR185" s="1570"/>
      <c r="DS185" s="1570"/>
      <c r="DT185" s="1570"/>
      <c r="DU185" s="1570"/>
      <c r="DV185" s="1570"/>
      <c r="DW185" s="1570"/>
      <c r="DX185" s="1570"/>
      <c r="DY185" s="1570"/>
      <c r="DZ185" s="1570"/>
      <c r="EA185" s="1570"/>
      <c r="EB185" s="1570"/>
      <c r="EC185" s="1570"/>
      <c r="ED185" s="1570"/>
      <c r="EE185" s="1570"/>
      <c r="EF185" s="1570"/>
      <c r="EG185" s="1570"/>
      <c r="EH185" s="1570"/>
      <c r="EI185" s="1570"/>
      <c r="EJ185" s="1570"/>
      <c r="EK185" s="1570"/>
      <c r="EL185" s="1570"/>
      <c r="EM185" s="1570"/>
      <c r="EN185" s="1570"/>
      <c r="EO185" s="1570"/>
      <c r="EP185" s="1570"/>
      <c r="EQ185" s="1570"/>
      <c r="ER185" s="1570"/>
      <c r="ES185" s="1570"/>
      <c r="ET185" s="1570"/>
      <c r="EU185" s="1632"/>
      <c r="EV185" s="1632"/>
      <c r="EW185" s="1632"/>
      <c r="EX185" s="1632"/>
      <c r="EY185" s="1632"/>
      <c r="EZ185" s="1632"/>
      <c r="FA185" s="1632"/>
      <c r="FB185" s="1570"/>
      <c r="FC185" s="1571"/>
      <c r="FD185" s="1571"/>
      <c r="FE185" s="1571"/>
      <c r="FF185" s="1571"/>
      <c r="FG185" s="1571"/>
      <c r="FH185" s="1571"/>
      <c r="FI185" s="1571"/>
      <c r="FJ185" s="1571"/>
      <c r="FK185" s="1571"/>
      <c r="FL185" s="1571"/>
      <c r="FM185" s="1571"/>
      <c r="FN185" s="1573"/>
      <c r="FO185" s="1573"/>
      <c r="FP185" s="1573"/>
      <c r="FQ185" s="1573"/>
      <c r="FR185" s="1573"/>
      <c r="FS185" s="1573"/>
      <c r="FT185" s="1573"/>
      <c r="FU185" s="1573"/>
      <c r="FV185" s="1573"/>
      <c r="FW185" s="1573"/>
      <c r="FX185" s="1595"/>
      <c r="GA185" s="1647"/>
      <c r="GB185" s="1648"/>
    </row>
    <row r="186" spans="3:184">
      <c r="C186" s="1570"/>
      <c r="D186" s="1570"/>
      <c r="E186" s="2315"/>
      <c r="F186" s="1651"/>
      <c r="G186" s="1646"/>
      <c r="H186" s="1662"/>
      <c r="I186" s="1662"/>
      <c r="J186" s="1658"/>
      <c r="K186" s="1654"/>
      <c r="L186" s="1570"/>
      <c r="M186" s="1651"/>
      <c r="N186" s="1646"/>
      <c r="O186" s="1646"/>
      <c r="P186" s="1632"/>
      <c r="Q186" s="1632"/>
      <c r="R186" s="1632"/>
      <c r="S186" s="1632"/>
      <c r="T186" s="1632"/>
      <c r="U186" s="1632"/>
      <c r="V186" s="1632"/>
      <c r="W186" s="1632"/>
      <c r="X186" s="1632"/>
      <c r="Y186" s="1632"/>
      <c r="Z186" s="1632"/>
      <c r="AA186" s="1632"/>
      <c r="AB186" s="1632"/>
      <c r="AC186" s="1632"/>
      <c r="AD186" s="1632"/>
      <c r="AE186" s="1632"/>
      <c r="AF186" s="1632"/>
      <c r="AG186" s="1632"/>
      <c r="AH186" s="1632"/>
      <c r="AI186" s="1632"/>
      <c r="AJ186" s="1632"/>
      <c r="AK186" s="1632"/>
      <c r="AL186" s="1632"/>
      <c r="AM186" s="1632"/>
      <c r="AN186" s="1632"/>
      <c r="AO186" s="1632"/>
      <c r="AP186" s="1632"/>
      <c r="AQ186" s="1632"/>
      <c r="AR186" s="1632"/>
      <c r="AS186" s="1632"/>
      <c r="AT186" s="1632"/>
      <c r="AU186" s="1632"/>
      <c r="AV186" s="1632"/>
      <c r="AW186" s="1632"/>
      <c r="AX186" s="1632"/>
      <c r="AY186" s="1632"/>
      <c r="AZ186" s="1570"/>
      <c r="BA186" s="1570"/>
      <c r="BB186" s="1570"/>
      <c r="BC186" s="1570"/>
      <c r="BD186" s="1570"/>
      <c r="BE186" s="1570"/>
      <c r="BF186" s="1570"/>
      <c r="BG186" s="1570"/>
      <c r="BH186" s="1570"/>
      <c r="BI186" s="1570"/>
      <c r="BJ186" s="1570"/>
      <c r="BK186" s="1570"/>
      <c r="BL186" s="1570"/>
      <c r="BM186" s="1653"/>
      <c r="BN186" s="1660"/>
      <c r="BO186" s="1653"/>
      <c r="BP186" s="1653"/>
      <c r="BQ186" s="1653"/>
      <c r="BR186" s="1570"/>
      <c r="BS186" s="1570"/>
      <c r="BT186" s="1570"/>
      <c r="BU186" s="1570"/>
      <c r="BV186" s="1570"/>
      <c r="BW186" s="1570"/>
      <c r="BX186" s="1570"/>
      <c r="BY186" s="1570"/>
      <c r="BZ186" s="1570"/>
      <c r="CA186" s="1570"/>
      <c r="CB186" s="1570"/>
      <c r="CC186" s="1570"/>
      <c r="CD186" s="1570"/>
      <c r="CE186" s="1570"/>
      <c r="CF186" s="1570"/>
      <c r="CG186" s="1570"/>
      <c r="CH186" s="1570"/>
      <c r="CI186" s="1570"/>
      <c r="CJ186" s="1570"/>
      <c r="CK186" s="1570"/>
      <c r="CL186" s="1570"/>
      <c r="CM186" s="1570"/>
      <c r="CN186" s="1570"/>
      <c r="CO186" s="1570"/>
      <c r="CP186" s="1570"/>
      <c r="CQ186" s="1570"/>
      <c r="CR186" s="1570"/>
      <c r="CS186" s="1570"/>
      <c r="CT186" s="1570"/>
      <c r="CU186" s="1570"/>
      <c r="CV186" s="1570"/>
      <c r="CW186" s="1570"/>
      <c r="CX186" s="1570"/>
      <c r="CY186" s="1570"/>
      <c r="CZ186" s="1570"/>
      <c r="DA186" s="1570"/>
      <c r="DB186" s="1570"/>
      <c r="DC186" s="1570"/>
      <c r="DD186" s="1570"/>
      <c r="DE186" s="1570"/>
      <c r="DF186" s="1570"/>
      <c r="DG186" s="1570"/>
      <c r="DH186" s="1570"/>
      <c r="DI186" s="1570"/>
      <c r="DJ186" s="1570"/>
      <c r="DK186" s="1570"/>
      <c r="DL186" s="1570"/>
      <c r="DM186" s="1570"/>
      <c r="DN186" s="1570"/>
      <c r="DO186" s="1570"/>
      <c r="DP186" s="1570"/>
      <c r="DQ186" s="1570"/>
      <c r="DR186" s="1570"/>
      <c r="DS186" s="1570"/>
      <c r="DT186" s="1570"/>
      <c r="DU186" s="1570"/>
      <c r="DV186" s="1570"/>
      <c r="DW186" s="1570"/>
      <c r="DX186" s="1570"/>
      <c r="DY186" s="1570"/>
      <c r="DZ186" s="1570"/>
      <c r="EA186" s="1570"/>
      <c r="EB186" s="1570"/>
      <c r="EC186" s="1570"/>
      <c r="ED186" s="1570"/>
      <c r="EE186" s="1570"/>
      <c r="EF186" s="1570"/>
      <c r="EG186" s="1570"/>
      <c r="EH186" s="1570"/>
      <c r="EI186" s="1570"/>
      <c r="EJ186" s="1570"/>
      <c r="EK186" s="1570"/>
      <c r="EL186" s="1570"/>
      <c r="EM186" s="1570"/>
      <c r="EN186" s="1570"/>
      <c r="EO186" s="1570"/>
      <c r="EP186" s="1570"/>
      <c r="EQ186" s="1570"/>
      <c r="ER186" s="1570"/>
      <c r="ES186" s="1570"/>
      <c r="ET186" s="1570"/>
      <c r="EU186" s="1632"/>
      <c r="EV186" s="1632"/>
      <c r="EW186" s="1632"/>
      <c r="EX186" s="1632"/>
      <c r="EY186" s="1632"/>
      <c r="EZ186" s="1632"/>
      <c r="FA186" s="1632"/>
      <c r="FB186" s="1570"/>
      <c r="FC186" s="1571"/>
      <c r="FD186" s="1571"/>
      <c r="FE186" s="1571"/>
      <c r="FF186" s="1571"/>
      <c r="FG186" s="1571"/>
      <c r="FH186" s="1571"/>
      <c r="FI186" s="1571"/>
      <c r="FJ186" s="1571"/>
      <c r="FK186" s="1571"/>
      <c r="FL186" s="1571"/>
      <c r="FM186" s="1571"/>
      <c r="FN186" s="1573"/>
      <c r="FO186" s="1573"/>
      <c r="FP186" s="1573"/>
      <c r="FQ186" s="1573"/>
      <c r="FR186" s="1573"/>
      <c r="FS186" s="1573"/>
      <c r="FT186" s="1573"/>
      <c r="FU186" s="1573"/>
      <c r="FV186" s="1573"/>
      <c r="FW186" s="1573"/>
      <c r="FX186" s="1595"/>
      <c r="GA186" s="1647"/>
      <c r="GB186" s="1648"/>
    </row>
    <row r="187" spans="3:184">
      <c r="C187" s="1570"/>
      <c r="D187" s="1570"/>
      <c r="E187" s="2315"/>
      <c r="F187" s="1651"/>
      <c r="G187" s="1646"/>
      <c r="H187" s="1662"/>
      <c r="I187" s="1662"/>
      <c r="J187" s="1658"/>
      <c r="K187" s="1654"/>
      <c r="L187" s="1570"/>
      <c r="M187" s="1651"/>
      <c r="N187" s="1646"/>
      <c r="O187" s="1646"/>
      <c r="P187" s="1632"/>
      <c r="Q187" s="1632"/>
      <c r="R187" s="1632"/>
      <c r="S187" s="1632"/>
      <c r="T187" s="1632"/>
      <c r="U187" s="1632"/>
      <c r="V187" s="1632"/>
      <c r="W187" s="1632"/>
      <c r="X187" s="1632"/>
      <c r="Y187" s="1632"/>
      <c r="Z187" s="1632"/>
      <c r="AA187" s="1632"/>
      <c r="AB187" s="1632"/>
      <c r="AC187" s="1632"/>
      <c r="AD187" s="1632"/>
      <c r="AE187" s="1632"/>
      <c r="AF187" s="1632"/>
      <c r="AG187" s="1632"/>
      <c r="AH187" s="1632"/>
      <c r="AI187" s="1632"/>
      <c r="AJ187" s="1632"/>
      <c r="AK187" s="1632"/>
      <c r="AL187" s="1632"/>
      <c r="AM187" s="1632"/>
      <c r="AN187" s="1632"/>
      <c r="AO187" s="1632"/>
      <c r="AP187" s="1632"/>
      <c r="AQ187" s="1632"/>
      <c r="AR187" s="1632"/>
      <c r="AS187" s="1632"/>
      <c r="AT187" s="1632"/>
      <c r="AU187" s="1632"/>
      <c r="AV187" s="1632"/>
      <c r="AW187" s="1632"/>
      <c r="AX187" s="1632"/>
      <c r="AY187" s="1632"/>
      <c r="AZ187" s="1570"/>
      <c r="BA187" s="1570"/>
      <c r="BB187" s="1570"/>
      <c r="BC187" s="1570"/>
      <c r="BD187" s="1570"/>
      <c r="BE187" s="1570"/>
      <c r="BF187" s="1570"/>
      <c r="BG187" s="1570"/>
      <c r="BH187" s="1570"/>
      <c r="BI187" s="1570"/>
      <c r="BJ187" s="1570"/>
      <c r="BK187" s="1570"/>
      <c r="BL187" s="1570"/>
      <c r="BM187" s="1653"/>
      <c r="BN187" s="1660"/>
      <c r="BO187" s="1653"/>
      <c r="BP187" s="1653"/>
      <c r="BQ187" s="1653"/>
      <c r="BR187" s="1570"/>
      <c r="BS187" s="1570"/>
      <c r="BT187" s="1570"/>
      <c r="BU187" s="1570"/>
      <c r="BV187" s="1570"/>
      <c r="BW187" s="1570"/>
      <c r="BX187" s="1570"/>
      <c r="BY187" s="1570"/>
      <c r="BZ187" s="1570"/>
      <c r="CA187" s="1570"/>
      <c r="CB187" s="1570"/>
      <c r="CC187" s="1570"/>
      <c r="CD187" s="1570"/>
      <c r="CE187" s="1570"/>
      <c r="CF187" s="1570"/>
      <c r="CG187" s="1570"/>
      <c r="CH187" s="1570"/>
      <c r="CI187" s="1570"/>
      <c r="CJ187" s="1570"/>
      <c r="CK187" s="1570"/>
      <c r="CL187" s="1570"/>
      <c r="CM187" s="1570"/>
      <c r="CN187" s="1570"/>
      <c r="CO187" s="1570"/>
      <c r="CP187" s="1570"/>
      <c r="CQ187" s="1570"/>
      <c r="CR187" s="1570"/>
      <c r="CS187" s="1570"/>
      <c r="CT187" s="1570"/>
      <c r="CU187" s="1570"/>
      <c r="CV187" s="1570"/>
      <c r="CW187" s="1570"/>
      <c r="CX187" s="1570"/>
      <c r="CY187" s="1570"/>
      <c r="CZ187" s="1570"/>
      <c r="DA187" s="1570"/>
      <c r="DB187" s="1570"/>
      <c r="DC187" s="1570"/>
      <c r="DD187" s="1570"/>
      <c r="DE187" s="1570"/>
      <c r="DF187" s="1570"/>
      <c r="DG187" s="1570"/>
      <c r="DH187" s="1570"/>
      <c r="DI187" s="1570"/>
      <c r="DJ187" s="1570"/>
      <c r="DK187" s="1570"/>
      <c r="DL187" s="1570"/>
      <c r="DM187" s="1570"/>
      <c r="DN187" s="1570"/>
      <c r="DO187" s="1570"/>
      <c r="DP187" s="1570"/>
      <c r="DQ187" s="1570"/>
      <c r="DR187" s="1570"/>
      <c r="DS187" s="1570"/>
      <c r="DT187" s="1570"/>
      <c r="DU187" s="1570"/>
      <c r="DV187" s="1570"/>
      <c r="DW187" s="1570"/>
      <c r="DX187" s="1570"/>
      <c r="DY187" s="1570"/>
      <c r="DZ187" s="1570"/>
      <c r="EA187" s="1570"/>
      <c r="EB187" s="1570"/>
      <c r="EC187" s="1570"/>
      <c r="ED187" s="1570"/>
      <c r="EE187" s="1570"/>
      <c r="EF187" s="1570"/>
      <c r="EG187" s="1570"/>
      <c r="EH187" s="1570"/>
      <c r="EI187" s="1570"/>
      <c r="EJ187" s="1570"/>
      <c r="EK187" s="1570"/>
      <c r="EL187" s="1570"/>
      <c r="EM187" s="1570"/>
      <c r="EN187" s="1570"/>
      <c r="EO187" s="1570"/>
      <c r="EP187" s="1570"/>
      <c r="EQ187" s="1570"/>
      <c r="ER187" s="1570"/>
      <c r="ES187" s="1570"/>
      <c r="ET187" s="1570"/>
      <c r="EU187" s="1632"/>
      <c r="EV187" s="1632"/>
      <c r="EW187" s="1632"/>
      <c r="EX187" s="1632"/>
      <c r="EY187" s="1632"/>
      <c r="EZ187" s="1632"/>
      <c r="FA187" s="1632"/>
      <c r="FB187" s="1570"/>
      <c r="FC187" s="1571"/>
      <c r="FD187" s="1571"/>
      <c r="FE187" s="1571"/>
      <c r="FF187" s="1571"/>
      <c r="FG187" s="1571"/>
      <c r="FH187" s="1571"/>
      <c r="FI187" s="1571"/>
      <c r="FJ187" s="1571"/>
      <c r="FK187" s="1571"/>
      <c r="FL187" s="1571"/>
      <c r="FM187" s="1571"/>
      <c r="FN187" s="1573"/>
      <c r="FO187" s="1573"/>
      <c r="FP187" s="1573"/>
      <c r="FQ187" s="1573"/>
      <c r="FR187" s="1573"/>
      <c r="FS187" s="1573"/>
      <c r="FT187" s="1573"/>
      <c r="FU187" s="1573"/>
      <c r="FV187" s="1573"/>
      <c r="FW187" s="1573"/>
      <c r="FX187" s="1595"/>
      <c r="GA187" s="1647"/>
      <c r="GB187" s="1648"/>
    </row>
    <row r="188" spans="3:184">
      <c r="C188" s="1570"/>
      <c r="D188" s="1570"/>
      <c r="E188" s="2315"/>
      <c r="F188" s="1651"/>
      <c r="G188" s="1646"/>
      <c r="H188" s="1662"/>
      <c r="I188" s="1662"/>
      <c r="J188" s="1658"/>
      <c r="K188" s="1654"/>
      <c r="L188" s="1570"/>
      <c r="M188" s="1651"/>
      <c r="N188" s="1646"/>
      <c r="O188" s="1646"/>
      <c r="P188" s="1632"/>
      <c r="Q188" s="1632"/>
      <c r="R188" s="1632"/>
      <c r="S188" s="1632"/>
      <c r="T188" s="1632"/>
      <c r="U188" s="1632"/>
      <c r="V188" s="1632"/>
      <c r="W188" s="1632"/>
      <c r="X188" s="1632"/>
      <c r="Y188" s="1632"/>
      <c r="Z188" s="1632"/>
      <c r="AA188" s="1632"/>
      <c r="AB188" s="1632"/>
      <c r="AC188" s="1632"/>
      <c r="AD188" s="1632"/>
      <c r="AE188" s="1632"/>
      <c r="AF188" s="1632"/>
      <c r="AG188" s="1632"/>
      <c r="AH188" s="1632"/>
      <c r="AI188" s="1632"/>
      <c r="AJ188" s="1632"/>
      <c r="AK188" s="1632"/>
      <c r="AL188" s="1632"/>
      <c r="AM188" s="1632"/>
      <c r="AN188" s="1632"/>
      <c r="AO188" s="1632"/>
      <c r="AP188" s="1632"/>
      <c r="AQ188" s="1632"/>
      <c r="AR188" s="1632"/>
      <c r="AS188" s="1632"/>
      <c r="AT188" s="1632"/>
      <c r="AU188" s="1632"/>
      <c r="AV188" s="1632"/>
      <c r="AW188" s="1632"/>
      <c r="AX188" s="1632"/>
      <c r="AY188" s="1632"/>
      <c r="AZ188" s="1570"/>
      <c r="BA188" s="1570"/>
      <c r="BB188" s="1570"/>
      <c r="BC188" s="1570"/>
      <c r="BD188" s="1570"/>
      <c r="BE188" s="1570"/>
      <c r="BF188" s="1570"/>
      <c r="BG188" s="1570"/>
      <c r="BH188" s="1570"/>
      <c r="BI188" s="1570"/>
      <c r="BJ188" s="1570"/>
      <c r="BK188" s="1570"/>
      <c r="BL188" s="1570"/>
      <c r="BM188" s="1653"/>
      <c r="BN188" s="1660"/>
      <c r="BO188" s="1653"/>
      <c r="BP188" s="1653"/>
      <c r="BQ188" s="1653"/>
      <c r="BR188" s="1570"/>
      <c r="BS188" s="1570"/>
      <c r="BT188" s="1570"/>
      <c r="BU188" s="1570"/>
      <c r="BV188" s="1570"/>
      <c r="BW188" s="1570"/>
      <c r="BX188" s="1570"/>
      <c r="BY188" s="1570"/>
      <c r="BZ188" s="1570"/>
      <c r="CA188" s="1570"/>
      <c r="CB188" s="1570"/>
      <c r="CC188" s="1570"/>
      <c r="CD188" s="1570"/>
      <c r="CE188" s="1570"/>
      <c r="CF188" s="1570"/>
      <c r="CG188" s="1570"/>
      <c r="CH188" s="1570"/>
      <c r="CI188" s="1570"/>
      <c r="CJ188" s="1570"/>
      <c r="CK188" s="1570"/>
      <c r="CL188" s="1570"/>
      <c r="CM188" s="1570"/>
      <c r="CN188" s="1570"/>
      <c r="CO188" s="1570"/>
      <c r="CP188" s="1570"/>
      <c r="CQ188" s="1570"/>
      <c r="CR188" s="1570"/>
      <c r="CS188" s="1570"/>
      <c r="CT188" s="1570"/>
      <c r="CU188" s="1570"/>
      <c r="CV188" s="1570"/>
      <c r="CW188" s="1570"/>
      <c r="CX188" s="1570"/>
      <c r="CY188" s="1570"/>
      <c r="CZ188" s="1570"/>
      <c r="DA188" s="1570"/>
      <c r="DB188" s="1570"/>
      <c r="DC188" s="1570"/>
      <c r="DD188" s="1570"/>
      <c r="DE188" s="1570"/>
      <c r="DF188" s="1570"/>
      <c r="DG188" s="1570"/>
      <c r="DH188" s="1570"/>
      <c r="DI188" s="1570"/>
      <c r="DJ188" s="1570"/>
      <c r="DK188" s="1570"/>
      <c r="DL188" s="1570"/>
      <c r="DM188" s="1570"/>
      <c r="DN188" s="1570"/>
      <c r="DO188" s="1570"/>
      <c r="DP188" s="1570"/>
      <c r="DQ188" s="1570"/>
      <c r="DR188" s="1570"/>
      <c r="DS188" s="1570"/>
      <c r="DT188" s="1570"/>
      <c r="DU188" s="1570"/>
      <c r="DV188" s="1570"/>
      <c r="DW188" s="1570"/>
      <c r="DX188" s="1570"/>
      <c r="DY188" s="1570"/>
      <c r="DZ188" s="1570"/>
      <c r="EA188" s="1570"/>
      <c r="EB188" s="1570"/>
      <c r="EC188" s="1570"/>
      <c r="ED188" s="1570"/>
      <c r="EE188" s="1570"/>
      <c r="EF188" s="1570"/>
      <c r="EG188" s="1570"/>
      <c r="EH188" s="1570"/>
      <c r="EI188" s="1570"/>
      <c r="EJ188" s="1570"/>
      <c r="EK188" s="1570"/>
      <c r="EL188" s="1570"/>
      <c r="EM188" s="1570"/>
      <c r="EN188" s="1570"/>
      <c r="EO188" s="1570"/>
      <c r="EP188" s="1570"/>
      <c r="EQ188" s="1570"/>
      <c r="ER188" s="1570"/>
      <c r="ES188" s="1570"/>
      <c r="ET188" s="1570"/>
      <c r="EU188" s="1632"/>
      <c r="EV188" s="1632"/>
      <c r="EW188" s="1632"/>
      <c r="EX188" s="1632"/>
      <c r="EY188" s="1632"/>
      <c r="EZ188" s="1632"/>
      <c r="FA188" s="1632"/>
      <c r="FB188" s="1570"/>
      <c r="FC188" s="1571"/>
      <c r="FD188" s="1571"/>
      <c r="FE188" s="1571"/>
      <c r="FF188" s="1571"/>
      <c r="FG188" s="1571"/>
      <c r="FH188" s="1571"/>
      <c r="FI188" s="1571"/>
      <c r="FJ188" s="1571"/>
      <c r="FK188" s="1571"/>
      <c r="FL188" s="1571"/>
      <c r="FM188" s="1571"/>
      <c r="FN188" s="1573"/>
      <c r="FO188" s="1573"/>
      <c r="FP188" s="1573"/>
      <c r="FQ188" s="1573"/>
      <c r="FR188" s="1573"/>
      <c r="FS188" s="1573"/>
      <c r="FT188" s="1573"/>
      <c r="FU188" s="1573"/>
      <c r="FV188" s="1573"/>
      <c r="FW188" s="1573"/>
      <c r="FX188" s="1595"/>
      <c r="GA188" s="1647"/>
      <c r="GB188" s="1648"/>
    </row>
    <row r="189" spans="3:184">
      <c r="C189" s="1570"/>
      <c r="D189" s="1570"/>
      <c r="E189" s="2315"/>
      <c r="F189" s="1651"/>
      <c r="G189" s="1646"/>
      <c r="H189" s="1662"/>
      <c r="I189" s="1662"/>
      <c r="J189" s="1658"/>
      <c r="K189" s="1654"/>
      <c r="L189" s="1570"/>
      <c r="M189" s="1651"/>
      <c r="N189" s="1646"/>
      <c r="O189" s="1646"/>
      <c r="P189" s="1632"/>
      <c r="Q189" s="1632"/>
      <c r="R189" s="1632"/>
      <c r="S189" s="1632"/>
      <c r="T189" s="1632"/>
      <c r="U189" s="1632"/>
      <c r="V189" s="1632"/>
      <c r="W189" s="1632"/>
      <c r="X189" s="1632"/>
      <c r="Y189" s="1632"/>
      <c r="Z189" s="1632"/>
      <c r="AA189" s="1632"/>
      <c r="AB189" s="1632"/>
      <c r="AC189" s="1632"/>
      <c r="AD189" s="1632"/>
      <c r="AE189" s="1632"/>
      <c r="AF189" s="1632"/>
      <c r="AG189" s="1632"/>
      <c r="AH189" s="1632"/>
      <c r="AI189" s="1632"/>
      <c r="AJ189" s="1632"/>
      <c r="AK189" s="1632"/>
      <c r="AL189" s="1632"/>
      <c r="AM189" s="1632"/>
      <c r="AN189" s="1632"/>
      <c r="AO189" s="1632"/>
      <c r="AP189" s="1632"/>
      <c r="AQ189" s="1632"/>
      <c r="AR189" s="1632"/>
      <c r="AS189" s="1632"/>
      <c r="AT189" s="1632"/>
      <c r="AU189" s="1632"/>
      <c r="AV189" s="1632"/>
      <c r="AW189" s="1632"/>
      <c r="AX189" s="1632"/>
      <c r="AY189" s="1632"/>
      <c r="AZ189" s="1570"/>
      <c r="BA189" s="1570"/>
      <c r="BB189" s="1570"/>
      <c r="BC189" s="1570"/>
      <c r="BD189" s="1570"/>
      <c r="BE189" s="1570"/>
      <c r="BF189" s="1570"/>
      <c r="BG189" s="1570"/>
      <c r="BH189" s="1570"/>
      <c r="BI189" s="1570"/>
      <c r="BJ189" s="1570"/>
      <c r="BK189" s="1570"/>
      <c r="BL189" s="1570"/>
      <c r="BM189" s="1653"/>
      <c r="BN189" s="1660"/>
      <c r="BO189" s="1653"/>
      <c r="BP189" s="1653"/>
      <c r="BQ189" s="1653"/>
      <c r="BR189" s="1570"/>
      <c r="BS189" s="1570"/>
      <c r="BT189" s="1570"/>
      <c r="BU189" s="1570"/>
      <c r="BV189" s="1570"/>
      <c r="BW189" s="1570"/>
      <c r="BX189" s="1570"/>
      <c r="BY189" s="1570"/>
      <c r="BZ189" s="1570"/>
      <c r="CA189" s="1570"/>
      <c r="CB189" s="1570"/>
      <c r="CC189" s="1570"/>
      <c r="CD189" s="1570"/>
      <c r="CE189" s="1570"/>
      <c r="CF189" s="1570"/>
      <c r="CG189" s="1570"/>
      <c r="CH189" s="1570"/>
      <c r="CI189" s="1570"/>
      <c r="CJ189" s="1570"/>
      <c r="CK189" s="1570"/>
      <c r="CL189" s="1570"/>
      <c r="CM189" s="1570"/>
      <c r="CN189" s="1570"/>
      <c r="CO189" s="1570"/>
      <c r="CP189" s="1570"/>
      <c r="CQ189" s="1570"/>
      <c r="CR189" s="1570"/>
      <c r="CS189" s="1570"/>
      <c r="CT189" s="1570"/>
      <c r="CU189" s="1570"/>
      <c r="CV189" s="1570"/>
      <c r="CW189" s="1570"/>
      <c r="CX189" s="1570"/>
      <c r="CY189" s="1570"/>
      <c r="CZ189" s="1570"/>
      <c r="DA189" s="1570"/>
      <c r="DB189" s="1570"/>
      <c r="DC189" s="1570"/>
      <c r="DD189" s="1570"/>
      <c r="DE189" s="1570"/>
      <c r="DF189" s="1570"/>
      <c r="DG189" s="1570"/>
      <c r="DH189" s="1570"/>
      <c r="DI189" s="1570"/>
      <c r="DJ189" s="1570"/>
      <c r="DK189" s="1570"/>
      <c r="DL189" s="1570"/>
      <c r="DM189" s="1570"/>
      <c r="DN189" s="1570"/>
      <c r="DO189" s="1570"/>
      <c r="DP189" s="1570"/>
      <c r="DQ189" s="1570"/>
      <c r="DR189" s="1570"/>
      <c r="DS189" s="1570"/>
      <c r="DT189" s="1570"/>
      <c r="DU189" s="1570"/>
      <c r="DV189" s="1570"/>
      <c r="DW189" s="1570"/>
      <c r="DX189" s="1570"/>
      <c r="DY189" s="1570"/>
      <c r="DZ189" s="1570"/>
      <c r="EA189" s="1570"/>
      <c r="EB189" s="1570"/>
      <c r="EC189" s="1570"/>
      <c r="ED189" s="1570"/>
      <c r="EE189" s="1570"/>
      <c r="EF189" s="1570"/>
      <c r="EG189" s="1570"/>
      <c r="EH189" s="1570"/>
      <c r="EI189" s="1570"/>
      <c r="EJ189" s="1570"/>
      <c r="EK189" s="1570"/>
      <c r="EL189" s="1570"/>
      <c r="EM189" s="1570"/>
      <c r="EN189" s="1570"/>
      <c r="EO189" s="1570"/>
      <c r="EP189" s="1570"/>
      <c r="EQ189" s="1570"/>
      <c r="ER189" s="1570"/>
      <c r="ES189" s="1570"/>
      <c r="ET189" s="1570"/>
      <c r="EU189" s="1632"/>
      <c r="EV189" s="1632"/>
      <c r="EW189" s="1632"/>
      <c r="EX189" s="1632"/>
      <c r="EY189" s="1632"/>
      <c r="EZ189" s="1632"/>
      <c r="FA189" s="1632"/>
      <c r="FB189" s="1570"/>
      <c r="FC189" s="1571"/>
      <c r="FD189" s="1571"/>
      <c r="FE189" s="1571"/>
      <c r="FF189" s="1571"/>
      <c r="FG189" s="1571"/>
      <c r="FH189" s="1571"/>
      <c r="FI189" s="1571"/>
      <c r="FJ189" s="1571"/>
      <c r="FK189" s="1571"/>
      <c r="FL189" s="1571"/>
      <c r="FM189" s="1571"/>
      <c r="FN189" s="1573"/>
      <c r="FO189" s="1573"/>
      <c r="FP189" s="1573"/>
      <c r="FQ189" s="1573"/>
      <c r="FR189" s="1573"/>
      <c r="FS189" s="1573"/>
      <c r="FT189" s="1573"/>
      <c r="FU189" s="1573"/>
      <c r="FV189" s="1573"/>
      <c r="FW189" s="1573"/>
      <c r="FX189" s="1595"/>
      <c r="GA189" s="1647"/>
      <c r="GB189" s="1648"/>
    </row>
    <row r="190" spans="3:184">
      <c r="C190" s="1570"/>
      <c r="D190" s="1570"/>
      <c r="E190" s="2315"/>
      <c r="F190" s="1651"/>
      <c r="G190" s="1646"/>
      <c r="H190" s="1662"/>
      <c r="I190" s="1662"/>
      <c r="J190" s="1658"/>
      <c r="K190" s="1654"/>
      <c r="L190" s="1570"/>
      <c r="M190" s="1651"/>
      <c r="N190" s="1646"/>
      <c r="O190" s="1646"/>
      <c r="P190" s="1632"/>
      <c r="Q190" s="1632"/>
      <c r="R190" s="1632"/>
      <c r="S190" s="1632"/>
      <c r="T190" s="1632"/>
      <c r="U190" s="1632"/>
      <c r="V190" s="1632"/>
      <c r="W190" s="1632"/>
      <c r="X190" s="1632"/>
      <c r="Y190" s="1632"/>
      <c r="Z190" s="1632"/>
      <c r="AA190" s="1632"/>
      <c r="AB190" s="1632"/>
      <c r="AC190" s="1632"/>
      <c r="AD190" s="1632"/>
      <c r="AE190" s="1632"/>
      <c r="AF190" s="1632"/>
      <c r="AG190" s="1632"/>
      <c r="AH190" s="1632"/>
      <c r="AI190" s="1632"/>
      <c r="AJ190" s="1632"/>
      <c r="AK190" s="1632"/>
      <c r="AL190" s="1632"/>
      <c r="AM190" s="1632"/>
      <c r="AN190" s="1632"/>
      <c r="AO190" s="1632"/>
      <c r="AP190" s="1632"/>
      <c r="AQ190" s="1632"/>
      <c r="AR190" s="1632"/>
      <c r="AS190" s="1632"/>
      <c r="AT190" s="1632"/>
      <c r="AU190" s="1632"/>
      <c r="AV190" s="1632"/>
      <c r="AW190" s="1632"/>
      <c r="AX190" s="1632"/>
      <c r="AY190" s="1632"/>
      <c r="AZ190" s="1570"/>
      <c r="BA190" s="1570"/>
      <c r="BB190" s="1570"/>
      <c r="BC190" s="1570"/>
      <c r="BD190" s="1570"/>
      <c r="BE190" s="1570"/>
      <c r="BF190" s="1570"/>
      <c r="BG190" s="1570"/>
      <c r="BH190" s="1570"/>
      <c r="BI190" s="1570"/>
      <c r="BJ190" s="1570"/>
      <c r="BK190" s="1570"/>
      <c r="BL190" s="1570"/>
      <c r="BM190" s="1653"/>
      <c r="BN190" s="1660"/>
      <c r="BO190" s="1653"/>
      <c r="BP190" s="1653"/>
      <c r="BQ190" s="1653"/>
      <c r="BR190" s="1570"/>
      <c r="BS190" s="1570"/>
      <c r="BT190" s="1570"/>
      <c r="BU190" s="1570"/>
      <c r="BV190" s="1570"/>
      <c r="BW190" s="1570"/>
      <c r="BX190" s="1570"/>
      <c r="BY190" s="1570"/>
      <c r="BZ190" s="1570"/>
      <c r="CA190" s="1570"/>
      <c r="CB190" s="1570"/>
      <c r="CC190" s="1570"/>
      <c r="CD190" s="1570"/>
      <c r="CE190" s="1570"/>
      <c r="CF190" s="1570"/>
      <c r="CG190" s="1570"/>
      <c r="CH190" s="1570"/>
      <c r="CI190" s="1570"/>
      <c r="CJ190" s="1570"/>
      <c r="CK190" s="1570"/>
      <c r="CL190" s="1570"/>
      <c r="CM190" s="1570"/>
      <c r="CN190" s="1570"/>
      <c r="CO190" s="1570"/>
      <c r="CP190" s="1570"/>
      <c r="CQ190" s="1570"/>
      <c r="CR190" s="1570"/>
      <c r="CS190" s="1570"/>
      <c r="CT190" s="1570"/>
      <c r="CU190" s="1570"/>
      <c r="CV190" s="1570"/>
      <c r="CW190" s="1570"/>
      <c r="CX190" s="1570"/>
      <c r="CY190" s="1570"/>
      <c r="CZ190" s="1570"/>
      <c r="DA190" s="1570"/>
      <c r="DB190" s="1570"/>
      <c r="DC190" s="1570"/>
      <c r="DD190" s="1570"/>
      <c r="DE190" s="1570"/>
      <c r="DF190" s="1570"/>
      <c r="DG190" s="1570"/>
      <c r="DH190" s="1570"/>
      <c r="DI190" s="1570"/>
      <c r="DJ190" s="1570"/>
      <c r="DK190" s="1570"/>
      <c r="DL190" s="1570"/>
      <c r="DM190" s="1570"/>
      <c r="DN190" s="1570"/>
      <c r="DO190" s="1570"/>
      <c r="DP190" s="1570"/>
      <c r="DQ190" s="1570"/>
      <c r="DR190" s="1570"/>
      <c r="DS190" s="1570"/>
      <c r="DT190" s="1570"/>
      <c r="DU190" s="1570"/>
      <c r="DV190" s="1570"/>
      <c r="DW190" s="1570"/>
      <c r="DX190" s="1570"/>
      <c r="DY190" s="1570"/>
      <c r="DZ190" s="1570"/>
      <c r="EA190" s="1570"/>
      <c r="EB190" s="1570"/>
      <c r="EC190" s="1570"/>
      <c r="ED190" s="1570"/>
      <c r="EE190" s="1570"/>
      <c r="EF190" s="1570"/>
      <c r="EG190" s="1570"/>
      <c r="EH190" s="1570"/>
      <c r="EI190" s="1570"/>
      <c r="EJ190" s="1570"/>
      <c r="EK190" s="1570"/>
      <c r="EL190" s="1570"/>
      <c r="EM190" s="1570"/>
      <c r="EN190" s="1570"/>
      <c r="EO190" s="1570"/>
      <c r="EP190" s="1570"/>
      <c r="EQ190" s="1570"/>
      <c r="ER190" s="1570"/>
      <c r="ES190" s="1570"/>
      <c r="ET190" s="1570"/>
      <c r="EU190" s="1632"/>
      <c r="EV190" s="1632"/>
      <c r="EW190" s="1632"/>
      <c r="EX190" s="1632"/>
      <c r="EY190" s="1632"/>
      <c r="EZ190" s="1632"/>
      <c r="FA190" s="1632"/>
      <c r="FB190" s="1570"/>
      <c r="FC190" s="1571"/>
      <c r="FD190" s="1571"/>
      <c r="FE190" s="1571"/>
      <c r="FF190" s="1571"/>
      <c r="FG190" s="1571"/>
      <c r="FH190" s="1571"/>
      <c r="FI190" s="1571"/>
      <c r="FJ190" s="1571"/>
      <c r="FK190" s="1571"/>
      <c r="FL190" s="1571"/>
      <c r="FM190" s="1571"/>
      <c r="FN190" s="1573"/>
      <c r="FO190" s="1573"/>
      <c r="FP190" s="1573"/>
      <c r="FQ190" s="1573"/>
      <c r="FR190" s="1573"/>
      <c r="FS190" s="1573"/>
      <c r="FT190" s="1573"/>
      <c r="FU190" s="1573"/>
      <c r="FV190" s="1573"/>
      <c r="FW190" s="1573"/>
      <c r="FX190" s="1595"/>
      <c r="GA190" s="1647"/>
      <c r="GB190" s="1648"/>
    </row>
    <row r="191" spans="3:184">
      <c r="C191" s="1570"/>
      <c r="D191" s="1570"/>
      <c r="E191" s="2315"/>
      <c r="F191" s="1651"/>
      <c r="G191" s="1646"/>
      <c r="H191" s="1662"/>
      <c r="I191" s="1662"/>
      <c r="J191" s="1658"/>
      <c r="K191" s="1654"/>
      <c r="L191" s="1570"/>
      <c r="M191" s="1651"/>
      <c r="N191" s="1646"/>
      <c r="O191" s="1646"/>
      <c r="P191" s="1632"/>
      <c r="Q191" s="1632"/>
      <c r="R191" s="1632"/>
      <c r="S191" s="1632"/>
      <c r="T191" s="1632"/>
      <c r="U191" s="1632"/>
      <c r="V191" s="1632"/>
      <c r="W191" s="1632"/>
      <c r="X191" s="1632"/>
      <c r="Y191" s="1632"/>
      <c r="Z191" s="1632"/>
      <c r="AA191" s="1632"/>
      <c r="AB191" s="1632"/>
      <c r="AC191" s="1632"/>
      <c r="AD191" s="1632"/>
      <c r="AE191" s="1632"/>
      <c r="AF191" s="1632"/>
      <c r="AG191" s="1632"/>
      <c r="AH191" s="1632"/>
      <c r="AI191" s="1632"/>
      <c r="AJ191" s="1632"/>
      <c r="AK191" s="1632"/>
      <c r="AL191" s="1632"/>
      <c r="AM191" s="1632"/>
      <c r="AN191" s="1632"/>
      <c r="AO191" s="1632"/>
      <c r="AP191" s="1632"/>
      <c r="AQ191" s="1632"/>
      <c r="AR191" s="1632"/>
      <c r="AS191" s="1632"/>
      <c r="AT191" s="1632"/>
      <c r="AU191" s="1632"/>
      <c r="AV191" s="1632"/>
      <c r="AW191" s="1632"/>
      <c r="AX191" s="1632"/>
      <c r="AY191" s="1632"/>
      <c r="AZ191" s="1570"/>
      <c r="BA191" s="1570"/>
      <c r="BB191" s="1570"/>
      <c r="BC191" s="1570"/>
      <c r="BD191" s="1570"/>
      <c r="BE191" s="1570"/>
      <c r="BF191" s="1570"/>
      <c r="BG191" s="1570"/>
      <c r="BH191" s="1570"/>
      <c r="BI191" s="1570"/>
      <c r="BJ191" s="1570"/>
      <c r="BK191" s="1570"/>
      <c r="BL191" s="1570"/>
      <c r="BM191" s="1653"/>
      <c r="BN191" s="1660"/>
      <c r="BO191" s="1653"/>
      <c r="BP191" s="1653"/>
      <c r="BQ191" s="1653"/>
      <c r="BR191" s="1570"/>
      <c r="BS191" s="1570"/>
      <c r="BT191" s="1570"/>
      <c r="BU191" s="1570"/>
      <c r="BV191" s="1570"/>
      <c r="BW191" s="1570"/>
      <c r="BX191" s="1570"/>
      <c r="BY191" s="1570"/>
      <c r="BZ191" s="1570"/>
      <c r="CA191" s="1570"/>
      <c r="CB191" s="1570"/>
      <c r="CC191" s="1570"/>
      <c r="CD191" s="1570"/>
      <c r="CE191" s="1570"/>
      <c r="CF191" s="1570"/>
      <c r="CG191" s="1570"/>
      <c r="CH191" s="1570"/>
      <c r="CI191" s="1570"/>
      <c r="CJ191" s="1570"/>
      <c r="CK191" s="1570"/>
      <c r="CL191" s="1570"/>
      <c r="CM191" s="1570"/>
      <c r="CN191" s="1570"/>
      <c r="CO191" s="1570"/>
      <c r="CP191" s="1570"/>
      <c r="CQ191" s="1570"/>
      <c r="CR191" s="1570"/>
      <c r="CS191" s="1570"/>
      <c r="CT191" s="1570"/>
      <c r="CU191" s="1570"/>
      <c r="CV191" s="1570"/>
      <c r="CW191" s="1570"/>
      <c r="CX191" s="1570"/>
      <c r="CY191" s="1570"/>
      <c r="CZ191" s="1570"/>
      <c r="DA191" s="1570"/>
      <c r="DB191" s="1570"/>
      <c r="DC191" s="1570"/>
      <c r="DD191" s="1570"/>
      <c r="DE191" s="1570"/>
      <c r="DF191" s="1570"/>
      <c r="DG191" s="1570"/>
      <c r="DH191" s="1570"/>
      <c r="DI191" s="1570"/>
      <c r="DJ191" s="1570"/>
      <c r="DK191" s="1570"/>
      <c r="DL191" s="1570"/>
      <c r="DM191" s="1570"/>
      <c r="DN191" s="1570"/>
      <c r="DO191" s="1570"/>
      <c r="DP191" s="1570"/>
      <c r="DQ191" s="1570"/>
      <c r="DR191" s="1570"/>
      <c r="DS191" s="1570"/>
      <c r="DT191" s="1570"/>
      <c r="DU191" s="1570"/>
      <c r="DV191" s="1570"/>
      <c r="DW191" s="1570"/>
      <c r="DX191" s="1570"/>
      <c r="DY191" s="1570"/>
      <c r="DZ191" s="1570"/>
      <c r="EA191" s="1570"/>
      <c r="EB191" s="1570"/>
      <c r="EC191" s="1570"/>
      <c r="ED191" s="1570"/>
      <c r="EE191" s="1570"/>
      <c r="EF191" s="1570"/>
      <c r="EG191" s="1570"/>
      <c r="EH191" s="1570"/>
      <c r="EI191" s="1570"/>
      <c r="EJ191" s="1570"/>
      <c r="EK191" s="1570"/>
      <c r="EL191" s="1570"/>
      <c r="EM191" s="1570"/>
      <c r="EN191" s="1570"/>
      <c r="EO191" s="1570"/>
      <c r="EP191" s="1570"/>
      <c r="EQ191" s="1570"/>
      <c r="ER191" s="1570"/>
      <c r="ES191" s="1570"/>
      <c r="ET191" s="1570"/>
      <c r="EU191" s="1632"/>
      <c r="EV191" s="1632"/>
      <c r="EW191" s="1632"/>
      <c r="EX191" s="1632"/>
      <c r="EY191" s="1632"/>
      <c r="EZ191" s="1632"/>
      <c r="FA191" s="1632"/>
      <c r="FB191" s="1570"/>
      <c r="FC191" s="1571"/>
      <c r="FD191" s="1571"/>
      <c r="FE191" s="1571"/>
      <c r="FF191" s="1571"/>
      <c r="FG191" s="1571"/>
      <c r="FH191" s="1571"/>
      <c r="FI191" s="1571"/>
      <c r="FJ191" s="1571"/>
      <c r="FK191" s="1571"/>
      <c r="FL191" s="1571"/>
      <c r="FM191" s="1571"/>
      <c r="FN191" s="1573"/>
      <c r="FO191" s="1573"/>
      <c r="FP191" s="1573"/>
      <c r="FQ191" s="1573"/>
      <c r="FR191" s="1573"/>
      <c r="FS191" s="1573"/>
      <c r="FT191" s="1573"/>
      <c r="FU191" s="1573"/>
      <c r="FV191" s="1573"/>
      <c r="FW191" s="1573"/>
      <c r="FX191" s="1595"/>
      <c r="GA191" s="1647"/>
      <c r="GB191" s="1648"/>
    </row>
    <row r="192" spans="3:184">
      <c r="C192" s="1570"/>
      <c r="D192" s="1570"/>
      <c r="E192" s="2315"/>
      <c r="F192" s="1651"/>
      <c r="G192" s="1646"/>
      <c r="H192" s="1662"/>
      <c r="I192" s="1662"/>
      <c r="J192" s="1658"/>
      <c r="K192" s="1654"/>
      <c r="L192" s="1570"/>
      <c r="M192" s="1651"/>
      <c r="N192" s="1646"/>
      <c r="O192" s="1646"/>
      <c r="P192" s="1632"/>
      <c r="Q192" s="1632"/>
      <c r="R192" s="1632"/>
      <c r="S192" s="1632"/>
      <c r="T192" s="1632"/>
      <c r="U192" s="1632"/>
      <c r="V192" s="1632"/>
      <c r="W192" s="1632"/>
      <c r="X192" s="1632"/>
      <c r="Y192" s="1632"/>
      <c r="Z192" s="1632"/>
      <c r="AA192" s="1632"/>
      <c r="AB192" s="1632"/>
      <c r="AC192" s="1632"/>
      <c r="AD192" s="1632"/>
      <c r="AE192" s="1632"/>
      <c r="AF192" s="1632"/>
      <c r="AG192" s="1632"/>
      <c r="AH192" s="1632"/>
      <c r="AI192" s="1632"/>
      <c r="AJ192" s="1632"/>
      <c r="AK192" s="1632"/>
      <c r="AL192" s="1632"/>
      <c r="AM192" s="1632"/>
      <c r="AN192" s="1632"/>
      <c r="AO192" s="1632"/>
      <c r="AP192" s="1632"/>
      <c r="AQ192" s="1632"/>
      <c r="AR192" s="1632"/>
      <c r="AS192" s="1632"/>
      <c r="AT192" s="1632"/>
      <c r="AU192" s="1632"/>
      <c r="AV192" s="1632"/>
      <c r="AW192" s="1632"/>
      <c r="AX192" s="1632"/>
      <c r="AY192" s="1632"/>
      <c r="AZ192" s="1570"/>
      <c r="BA192" s="1570"/>
      <c r="BB192" s="1570"/>
      <c r="BC192" s="1570"/>
      <c r="BD192" s="1570"/>
      <c r="BE192" s="1570"/>
      <c r="BF192" s="1570"/>
      <c r="BG192" s="1570"/>
      <c r="BH192" s="1570"/>
      <c r="BI192" s="1570"/>
      <c r="BJ192" s="1570"/>
      <c r="BK192" s="1570"/>
      <c r="BL192" s="1570"/>
      <c r="BM192" s="1653"/>
      <c r="BN192" s="1660"/>
      <c r="BO192" s="1653"/>
      <c r="BP192" s="1653"/>
      <c r="BQ192" s="1653"/>
      <c r="BR192" s="1570"/>
      <c r="BS192" s="1570"/>
      <c r="BT192" s="1570"/>
      <c r="BU192" s="1570"/>
      <c r="BV192" s="1570"/>
      <c r="BW192" s="1570"/>
      <c r="BX192" s="1570"/>
      <c r="BY192" s="1570"/>
      <c r="BZ192" s="1570"/>
      <c r="CA192" s="1570"/>
      <c r="CB192" s="1570"/>
      <c r="CC192" s="1570"/>
      <c r="CD192" s="1570"/>
      <c r="CE192" s="1570"/>
      <c r="CF192" s="1570"/>
      <c r="CG192" s="1570"/>
      <c r="CH192" s="1570"/>
      <c r="CI192" s="1570"/>
      <c r="CJ192" s="1570"/>
      <c r="CK192" s="1570"/>
      <c r="CL192" s="1570"/>
      <c r="CM192" s="1570"/>
      <c r="CN192" s="1570"/>
      <c r="CO192" s="1570"/>
      <c r="CP192" s="1570"/>
      <c r="CQ192" s="1570"/>
      <c r="CR192" s="1570"/>
      <c r="CS192" s="1570"/>
      <c r="CT192" s="1570"/>
      <c r="CU192" s="1570"/>
      <c r="CV192" s="1570"/>
      <c r="CW192" s="1570"/>
      <c r="CX192" s="1570"/>
      <c r="CY192" s="1570"/>
      <c r="CZ192" s="1570"/>
      <c r="DA192" s="1570"/>
      <c r="DB192" s="1570"/>
      <c r="DC192" s="1570"/>
      <c r="DD192" s="1570"/>
      <c r="DE192" s="1570"/>
      <c r="DF192" s="1570"/>
      <c r="DG192" s="1570"/>
      <c r="DH192" s="1570"/>
      <c r="DI192" s="1570"/>
      <c r="DJ192" s="1570"/>
      <c r="DK192" s="1570"/>
      <c r="DL192" s="1570"/>
      <c r="DM192" s="1570"/>
      <c r="DN192" s="1570"/>
      <c r="DO192" s="1570"/>
      <c r="DP192" s="1570"/>
      <c r="DQ192" s="1570"/>
      <c r="DR192" s="1570"/>
      <c r="DS192" s="1570"/>
      <c r="DT192" s="1570"/>
      <c r="DU192" s="1570"/>
      <c r="DV192" s="1570"/>
      <c r="DW192" s="1570"/>
      <c r="DX192" s="1570"/>
      <c r="DY192" s="1570"/>
      <c r="DZ192" s="1570"/>
      <c r="EA192" s="1570"/>
      <c r="EB192" s="1570"/>
      <c r="EC192" s="1570"/>
      <c r="ED192" s="1570"/>
      <c r="EE192" s="1570"/>
      <c r="EF192" s="1570"/>
      <c r="EG192" s="1570"/>
      <c r="EH192" s="1570"/>
      <c r="EI192" s="1570"/>
      <c r="EJ192" s="1570"/>
      <c r="EK192" s="1570"/>
      <c r="EL192" s="1570"/>
      <c r="EM192" s="1570"/>
      <c r="EN192" s="1570"/>
      <c r="EO192" s="1570"/>
      <c r="EP192" s="1570"/>
      <c r="EQ192" s="1570"/>
      <c r="ER192" s="1570"/>
      <c r="ES192" s="1570"/>
      <c r="ET192" s="1570"/>
      <c r="EU192" s="1632"/>
      <c r="EV192" s="1632"/>
      <c r="EW192" s="1632"/>
      <c r="EX192" s="1632"/>
      <c r="EY192" s="1632"/>
      <c r="EZ192" s="1632"/>
      <c r="FA192" s="1632"/>
      <c r="FB192" s="1570"/>
      <c r="FC192" s="1571"/>
      <c r="FD192" s="1571"/>
      <c r="FE192" s="1571"/>
      <c r="FF192" s="1571"/>
      <c r="FG192" s="1571"/>
      <c r="FH192" s="1571"/>
      <c r="FI192" s="1571"/>
      <c r="FJ192" s="1571"/>
      <c r="FK192" s="1571"/>
      <c r="FL192" s="1571"/>
      <c r="FM192" s="1571"/>
      <c r="FN192" s="1573"/>
      <c r="FO192" s="1573"/>
      <c r="FP192" s="1573"/>
      <c r="FQ192" s="1573"/>
      <c r="FR192" s="1573"/>
      <c r="FS192" s="1573"/>
      <c r="FT192" s="1573"/>
      <c r="FU192" s="1573"/>
      <c r="FV192" s="1573"/>
      <c r="FW192" s="1573"/>
      <c r="FX192" s="1595"/>
      <c r="GA192" s="1647"/>
      <c r="GB192" s="1648"/>
    </row>
    <row r="193" spans="3:184">
      <c r="C193" s="1570"/>
      <c r="D193" s="1570"/>
      <c r="E193" s="2315"/>
      <c r="F193" s="1651"/>
      <c r="G193" s="1646"/>
      <c r="H193" s="1662"/>
      <c r="I193" s="1662"/>
      <c r="J193" s="1658"/>
      <c r="K193" s="1654"/>
      <c r="L193" s="1570"/>
      <c r="M193" s="1651"/>
      <c r="N193" s="1646"/>
      <c r="O193" s="1646"/>
      <c r="P193" s="1632"/>
      <c r="Q193" s="1632"/>
      <c r="R193" s="1632"/>
      <c r="S193" s="1632"/>
      <c r="T193" s="1632"/>
      <c r="U193" s="1632"/>
      <c r="V193" s="1632"/>
      <c r="W193" s="1632"/>
      <c r="X193" s="1632"/>
      <c r="Y193" s="1632"/>
      <c r="Z193" s="1632"/>
      <c r="AA193" s="1632"/>
      <c r="AB193" s="1632"/>
      <c r="AC193" s="1632"/>
      <c r="AD193" s="1632"/>
      <c r="AE193" s="1632"/>
      <c r="AF193" s="1632"/>
      <c r="AG193" s="1632"/>
      <c r="AH193" s="1632"/>
      <c r="AI193" s="1632"/>
      <c r="AJ193" s="1632"/>
      <c r="AK193" s="1632"/>
      <c r="AL193" s="1632"/>
      <c r="AM193" s="1632"/>
      <c r="AN193" s="1632"/>
      <c r="AO193" s="1632"/>
      <c r="AP193" s="1632"/>
      <c r="AQ193" s="1632"/>
      <c r="AR193" s="1632"/>
      <c r="AS193" s="1632"/>
      <c r="AT193" s="1632"/>
      <c r="AU193" s="1632"/>
      <c r="AV193" s="1632"/>
      <c r="AW193" s="1632"/>
      <c r="AX193" s="1632"/>
      <c r="AY193" s="1632"/>
      <c r="AZ193" s="1570"/>
      <c r="BA193" s="1570"/>
      <c r="BB193" s="1570"/>
      <c r="BC193" s="1570"/>
      <c r="BD193" s="1570"/>
      <c r="BE193" s="1570"/>
      <c r="BF193" s="1570"/>
      <c r="BG193" s="1570"/>
      <c r="BH193" s="1570"/>
      <c r="BI193" s="1570"/>
      <c r="BJ193" s="1570"/>
      <c r="BK193" s="1570"/>
      <c r="BL193" s="1570"/>
      <c r="BM193" s="1653"/>
      <c r="BN193" s="1660"/>
      <c r="BO193" s="1653"/>
      <c r="BP193" s="1653"/>
      <c r="BQ193" s="1653"/>
      <c r="BR193" s="1570"/>
      <c r="BS193" s="1570"/>
      <c r="BT193" s="1570"/>
      <c r="BU193" s="1570"/>
      <c r="BV193" s="1570"/>
      <c r="BW193" s="1570"/>
      <c r="BX193" s="1570"/>
      <c r="BY193" s="1570"/>
      <c r="BZ193" s="1570"/>
      <c r="CA193" s="1570"/>
      <c r="CB193" s="1570"/>
      <c r="CC193" s="1570"/>
      <c r="CD193" s="1570"/>
      <c r="CE193" s="1570"/>
      <c r="CF193" s="1570"/>
      <c r="CG193" s="1570"/>
      <c r="CH193" s="1570"/>
      <c r="CI193" s="1570"/>
      <c r="CJ193" s="1570"/>
      <c r="CK193" s="1570"/>
      <c r="CL193" s="1570"/>
      <c r="CM193" s="1570"/>
      <c r="CN193" s="1570"/>
      <c r="CO193" s="1570"/>
      <c r="CP193" s="1570"/>
      <c r="CQ193" s="1570"/>
      <c r="CR193" s="1570"/>
      <c r="CS193" s="1570"/>
      <c r="CT193" s="1570"/>
      <c r="CU193" s="1570"/>
      <c r="CV193" s="1570"/>
      <c r="CW193" s="1570"/>
      <c r="CX193" s="1570"/>
      <c r="CY193" s="1570"/>
      <c r="CZ193" s="1570"/>
      <c r="DA193" s="1570"/>
      <c r="DB193" s="1570"/>
      <c r="DC193" s="1570"/>
      <c r="DD193" s="1570"/>
      <c r="DE193" s="1570"/>
      <c r="DF193" s="1570"/>
      <c r="DG193" s="1570"/>
      <c r="DH193" s="1570"/>
      <c r="DI193" s="1570"/>
      <c r="DJ193" s="1570"/>
      <c r="DK193" s="1570"/>
      <c r="DL193" s="1570"/>
      <c r="DM193" s="1570"/>
      <c r="DN193" s="1570"/>
      <c r="DO193" s="1570"/>
      <c r="DP193" s="1570"/>
      <c r="DQ193" s="1570"/>
      <c r="DR193" s="1570"/>
      <c r="DS193" s="1570"/>
      <c r="DT193" s="1570"/>
      <c r="DU193" s="1570"/>
      <c r="DV193" s="1570"/>
      <c r="DW193" s="1570"/>
      <c r="DX193" s="1570"/>
      <c r="DY193" s="1570"/>
      <c r="DZ193" s="1570"/>
      <c r="EA193" s="1570"/>
      <c r="EB193" s="1570"/>
      <c r="EC193" s="1570"/>
      <c r="ED193" s="1570"/>
      <c r="EE193" s="1570"/>
      <c r="EF193" s="1570"/>
      <c r="EG193" s="1570"/>
      <c r="EH193" s="1570"/>
      <c r="EI193" s="1570"/>
      <c r="EJ193" s="1570"/>
      <c r="EK193" s="1570"/>
      <c r="EL193" s="1570"/>
      <c r="EM193" s="1570"/>
      <c r="EN193" s="1570"/>
      <c r="EO193" s="1570"/>
      <c r="EP193" s="1570"/>
      <c r="EQ193" s="1570"/>
      <c r="ER193" s="1570"/>
      <c r="ES193" s="1570"/>
      <c r="ET193" s="1570"/>
      <c r="EU193" s="1632"/>
      <c r="EV193" s="1632"/>
      <c r="EW193" s="1632"/>
      <c r="EX193" s="1632"/>
      <c r="EY193" s="1632"/>
      <c r="EZ193" s="1632"/>
      <c r="FA193" s="1632"/>
      <c r="FB193" s="1570"/>
      <c r="FC193" s="1571"/>
      <c r="FD193" s="1571"/>
      <c r="FE193" s="1571"/>
      <c r="FF193" s="1571"/>
      <c r="FG193" s="1571"/>
      <c r="FH193" s="1571"/>
      <c r="FI193" s="1571"/>
      <c r="FJ193" s="1571"/>
      <c r="FK193" s="1571"/>
      <c r="FL193" s="1571"/>
      <c r="FM193" s="1571"/>
      <c r="FN193" s="1573"/>
      <c r="FO193" s="1573"/>
      <c r="FP193" s="1573"/>
      <c r="FQ193" s="1573"/>
      <c r="FR193" s="1573"/>
      <c r="FS193" s="1573"/>
      <c r="FT193" s="1573"/>
      <c r="FU193" s="1573"/>
      <c r="FV193" s="1573"/>
      <c r="FW193" s="1573"/>
      <c r="FX193" s="1595"/>
      <c r="GA193" s="1647"/>
      <c r="GB193" s="1648"/>
    </row>
    <row r="194" spans="3:184">
      <c r="C194" s="1570"/>
      <c r="D194" s="1570"/>
      <c r="E194" s="2315"/>
      <c r="F194" s="1651"/>
      <c r="G194" s="1646"/>
      <c r="H194" s="1662"/>
      <c r="I194" s="1662"/>
      <c r="J194" s="1658"/>
      <c r="K194" s="1654"/>
      <c r="L194" s="1570"/>
      <c r="M194" s="1651"/>
      <c r="N194" s="1646"/>
      <c r="O194" s="1646"/>
      <c r="P194" s="1632"/>
      <c r="Q194" s="1632"/>
      <c r="R194" s="1632"/>
      <c r="S194" s="1632"/>
      <c r="T194" s="1632"/>
      <c r="U194" s="1632"/>
      <c r="V194" s="1632"/>
      <c r="W194" s="1632"/>
      <c r="X194" s="1632"/>
      <c r="Y194" s="1632"/>
      <c r="Z194" s="1632"/>
      <c r="AA194" s="1632"/>
      <c r="AB194" s="1632"/>
      <c r="AC194" s="1632"/>
      <c r="AD194" s="1632"/>
      <c r="AE194" s="1632"/>
      <c r="AF194" s="1632"/>
      <c r="AG194" s="1632"/>
      <c r="AH194" s="1632"/>
      <c r="AI194" s="1632"/>
      <c r="AJ194" s="1632"/>
      <c r="AK194" s="1632"/>
      <c r="AL194" s="1632"/>
      <c r="AM194" s="1632"/>
      <c r="AN194" s="1632"/>
      <c r="AO194" s="1632"/>
      <c r="AP194" s="1632"/>
      <c r="AQ194" s="1632"/>
      <c r="AR194" s="1632"/>
      <c r="AS194" s="1632"/>
      <c r="AT194" s="1632"/>
      <c r="AU194" s="1632"/>
      <c r="AV194" s="1632"/>
      <c r="AW194" s="1632"/>
      <c r="AX194" s="1632"/>
      <c r="AY194" s="1632"/>
      <c r="AZ194" s="1570"/>
      <c r="BA194" s="1570"/>
      <c r="BB194" s="1570"/>
      <c r="BC194" s="1570"/>
      <c r="BD194" s="1570"/>
      <c r="BE194" s="1570"/>
      <c r="BF194" s="1570"/>
      <c r="BG194" s="1570"/>
      <c r="BH194" s="1570"/>
      <c r="BI194" s="1570"/>
      <c r="BJ194" s="1570"/>
      <c r="BK194" s="1570"/>
      <c r="BL194" s="1570"/>
      <c r="BM194" s="1653"/>
      <c r="BN194" s="1660"/>
      <c r="BO194" s="1653"/>
      <c r="BP194" s="1653"/>
      <c r="BQ194" s="1653"/>
      <c r="BR194" s="1570"/>
      <c r="BS194" s="1570"/>
      <c r="BT194" s="1570"/>
      <c r="BU194" s="1570"/>
      <c r="BV194" s="1570"/>
      <c r="BW194" s="1570"/>
      <c r="BX194" s="1570"/>
      <c r="BY194" s="1570"/>
      <c r="BZ194" s="1570"/>
      <c r="CA194" s="1570"/>
      <c r="CB194" s="1570"/>
      <c r="CC194" s="1570"/>
      <c r="CD194" s="1570"/>
      <c r="CE194" s="1570"/>
      <c r="CF194" s="1570"/>
      <c r="CG194" s="1570"/>
      <c r="CH194" s="1570"/>
      <c r="CI194" s="1570"/>
      <c r="CJ194" s="1570"/>
      <c r="CK194" s="1570"/>
      <c r="CL194" s="1570"/>
      <c r="CM194" s="1570"/>
      <c r="CN194" s="1570"/>
      <c r="CO194" s="1570"/>
      <c r="CP194" s="1570"/>
      <c r="CQ194" s="1570"/>
      <c r="CR194" s="1570"/>
      <c r="CS194" s="1570"/>
      <c r="CT194" s="1570"/>
      <c r="CU194" s="1570"/>
      <c r="CV194" s="1570"/>
      <c r="CW194" s="1570"/>
      <c r="CX194" s="1570"/>
      <c r="CY194" s="1570"/>
      <c r="CZ194" s="1570"/>
      <c r="DA194" s="1570"/>
      <c r="DB194" s="1570"/>
      <c r="DC194" s="1570"/>
      <c r="DD194" s="1570"/>
      <c r="DE194" s="1570"/>
      <c r="DF194" s="1570"/>
      <c r="DG194" s="1570"/>
      <c r="DH194" s="1570"/>
      <c r="DI194" s="1570"/>
      <c r="DJ194" s="1570"/>
      <c r="DK194" s="1570"/>
      <c r="DL194" s="1570"/>
      <c r="DM194" s="1570"/>
      <c r="DN194" s="1570"/>
      <c r="DO194" s="1570"/>
      <c r="DP194" s="1570"/>
      <c r="DQ194" s="1570"/>
      <c r="DR194" s="1570"/>
      <c r="DS194" s="1570"/>
      <c r="DT194" s="1570"/>
      <c r="DU194" s="1570"/>
      <c r="DV194" s="1570"/>
      <c r="DW194" s="1570"/>
      <c r="DX194" s="1570"/>
      <c r="DY194" s="1570"/>
      <c r="DZ194" s="1570"/>
      <c r="EA194" s="1570"/>
      <c r="EB194" s="1570"/>
      <c r="EC194" s="1570"/>
      <c r="ED194" s="1570"/>
      <c r="EE194" s="1570"/>
      <c r="EF194" s="1570"/>
      <c r="EG194" s="1570"/>
      <c r="EH194" s="1570"/>
      <c r="EI194" s="1570"/>
      <c r="EJ194" s="1570"/>
      <c r="EK194" s="1570"/>
      <c r="EL194" s="1570"/>
      <c r="EM194" s="1570"/>
      <c r="EN194" s="1570"/>
      <c r="EO194" s="1570"/>
      <c r="EP194" s="1570"/>
      <c r="EQ194" s="1570"/>
      <c r="ER194" s="1570"/>
      <c r="ES194" s="1570"/>
      <c r="ET194" s="1570"/>
      <c r="EU194" s="1632"/>
      <c r="EV194" s="1632"/>
      <c r="EW194" s="1632"/>
      <c r="EX194" s="1632"/>
      <c r="EY194" s="1632"/>
      <c r="EZ194" s="1632"/>
      <c r="FA194" s="1632"/>
      <c r="FB194" s="1570"/>
      <c r="FC194" s="1571"/>
      <c r="FD194" s="1571"/>
      <c r="FE194" s="1571"/>
      <c r="FF194" s="1571"/>
      <c r="FG194" s="1571"/>
      <c r="FH194" s="1571"/>
      <c r="FI194" s="1571"/>
      <c r="FJ194" s="1571"/>
      <c r="FK194" s="1571"/>
      <c r="FL194" s="1571"/>
      <c r="FM194" s="1571"/>
      <c r="FN194" s="1573"/>
      <c r="FO194" s="1573"/>
      <c r="FP194" s="1573"/>
      <c r="FQ194" s="1573"/>
      <c r="FR194" s="1573"/>
      <c r="FS194" s="1573"/>
      <c r="FT194" s="1573"/>
      <c r="FU194" s="1573"/>
      <c r="FV194" s="1573"/>
      <c r="FW194" s="1573"/>
      <c r="FX194" s="1595"/>
      <c r="GA194" s="1647"/>
      <c r="GB194" s="1648"/>
    </row>
    <row r="195" spans="3:184">
      <c r="C195" s="1570"/>
      <c r="D195" s="1570"/>
      <c r="E195" s="2315"/>
      <c r="F195" s="1651"/>
      <c r="G195" s="1646"/>
      <c r="H195" s="1662"/>
      <c r="I195" s="1662"/>
      <c r="J195" s="1658"/>
      <c r="K195" s="1654"/>
      <c r="L195" s="1570"/>
      <c r="M195" s="1651"/>
      <c r="N195" s="1646"/>
      <c r="O195" s="1646"/>
      <c r="P195" s="1632"/>
      <c r="Q195" s="1632"/>
      <c r="R195" s="1632"/>
      <c r="S195" s="1632"/>
      <c r="T195" s="1632"/>
      <c r="U195" s="1632"/>
      <c r="V195" s="1632"/>
      <c r="W195" s="1632"/>
      <c r="X195" s="1632"/>
      <c r="Y195" s="1632"/>
      <c r="Z195" s="1632"/>
      <c r="AA195" s="1632"/>
      <c r="AB195" s="1632"/>
      <c r="AC195" s="1632"/>
      <c r="AD195" s="1632"/>
      <c r="AE195" s="1632"/>
      <c r="AF195" s="1632"/>
      <c r="AG195" s="1632"/>
      <c r="AH195" s="1632"/>
      <c r="AI195" s="1632"/>
      <c r="AJ195" s="1632"/>
      <c r="AK195" s="1632"/>
      <c r="AL195" s="1632"/>
      <c r="AM195" s="1632"/>
      <c r="AN195" s="1632"/>
      <c r="AO195" s="1632"/>
      <c r="AP195" s="1632"/>
      <c r="AQ195" s="1632"/>
      <c r="AR195" s="1632"/>
      <c r="AS195" s="1632"/>
      <c r="AT195" s="1632"/>
      <c r="AU195" s="1632"/>
      <c r="AV195" s="1632"/>
      <c r="AW195" s="1632"/>
      <c r="AX195" s="1632"/>
      <c r="AY195" s="1632"/>
      <c r="AZ195" s="1570"/>
      <c r="BA195" s="1570"/>
      <c r="BB195" s="1570"/>
      <c r="BC195" s="1570"/>
      <c r="BD195" s="1570"/>
      <c r="BE195" s="1570"/>
      <c r="BF195" s="1570"/>
      <c r="BG195" s="1570"/>
      <c r="BH195" s="1570"/>
      <c r="BI195" s="1570"/>
      <c r="BJ195" s="1570"/>
      <c r="BK195" s="1570"/>
      <c r="BL195" s="1570"/>
      <c r="BM195" s="1653"/>
      <c r="BN195" s="1660"/>
      <c r="BO195" s="1653"/>
      <c r="BP195" s="1653"/>
      <c r="BQ195" s="1653"/>
      <c r="BR195" s="1570"/>
      <c r="BS195" s="1570"/>
      <c r="BT195" s="1570"/>
      <c r="BU195" s="1570"/>
      <c r="BV195" s="1570"/>
      <c r="BW195" s="1570"/>
      <c r="BX195" s="1570"/>
      <c r="BY195" s="1570"/>
      <c r="BZ195" s="1570"/>
      <c r="CA195" s="1570"/>
      <c r="CB195" s="1570"/>
      <c r="CC195" s="1570"/>
      <c r="CD195" s="1570"/>
      <c r="CE195" s="1570"/>
      <c r="CF195" s="1570"/>
      <c r="CG195" s="1570"/>
      <c r="CH195" s="1570"/>
      <c r="CI195" s="1570"/>
      <c r="CJ195" s="1570"/>
      <c r="CK195" s="1570"/>
      <c r="CL195" s="1570"/>
      <c r="CM195" s="1570"/>
      <c r="CN195" s="1570"/>
      <c r="CO195" s="1570"/>
      <c r="CP195" s="1570"/>
      <c r="CQ195" s="1570"/>
      <c r="CR195" s="1570"/>
      <c r="CS195" s="1570"/>
      <c r="CT195" s="1570"/>
      <c r="CU195" s="1570"/>
      <c r="CV195" s="1570"/>
      <c r="CW195" s="1570"/>
      <c r="CX195" s="1570"/>
      <c r="CY195" s="1570"/>
      <c r="CZ195" s="1570"/>
      <c r="DA195" s="1570"/>
      <c r="DB195" s="1570"/>
      <c r="DC195" s="1570"/>
      <c r="DD195" s="1570"/>
      <c r="DE195" s="1570"/>
      <c r="DF195" s="1570"/>
      <c r="DG195" s="1570"/>
      <c r="DH195" s="1570"/>
      <c r="DI195" s="1570"/>
      <c r="DJ195" s="1570"/>
      <c r="DK195" s="1570"/>
      <c r="DL195" s="1570"/>
      <c r="DM195" s="1570"/>
      <c r="DN195" s="1570"/>
      <c r="DO195" s="1570"/>
      <c r="DP195" s="1570"/>
      <c r="DQ195" s="1570"/>
      <c r="DR195" s="1570"/>
      <c r="DS195" s="1570"/>
      <c r="DT195" s="1570"/>
      <c r="DU195" s="1570"/>
      <c r="DV195" s="1570"/>
      <c r="DW195" s="1570"/>
      <c r="DX195" s="1570"/>
      <c r="DY195" s="1570"/>
      <c r="DZ195" s="1570"/>
      <c r="EA195" s="1570"/>
      <c r="EB195" s="1570"/>
      <c r="EC195" s="1570"/>
      <c r="ED195" s="1570"/>
      <c r="EE195" s="1570"/>
      <c r="EF195" s="1570"/>
      <c r="EG195" s="1570"/>
      <c r="EH195" s="1570"/>
      <c r="EI195" s="1570"/>
      <c r="EJ195" s="1570"/>
      <c r="EK195" s="1570"/>
      <c r="EL195" s="1570"/>
      <c r="EM195" s="1570"/>
      <c r="EN195" s="1570"/>
      <c r="EO195" s="1570"/>
      <c r="EP195" s="1570"/>
      <c r="EQ195" s="1570"/>
      <c r="ER195" s="1570"/>
      <c r="ES195" s="1570"/>
      <c r="ET195" s="1570"/>
      <c r="EU195" s="1632"/>
      <c r="EV195" s="1632"/>
      <c r="EW195" s="1632"/>
      <c r="EX195" s="1632"/>
      <c r="EY195" s="1632"/>
      <c r="EZ195" s="1632"/>
      <c r="FA195" s="1632"/>
      <c r="FB195" s="1570"/>
      <c r="FC195" s="1571"/>
      <c r="FD195" s="1571"/>
      <c r="FE195" s="1571"/>
      <c r="FF195" s="1571"/>
      <c r="FG195" s="1571"/>
      <c r="FH195" s="1571"/>
      <c r="FI195" s="1571"/>
      <c r="FJ195" s="1571"/>
      <c r="FK195" s="1571"/>
      <c r="FL195" s="1571"/>
      <c r="FM195" s="1571"/>
      <c r="FN195" s="1573"/>
      <c r="FO195" s="1573"/>
      <c r="FP195" s="1573"/>
      <c r="FQ195" s="1573"/>
      <c r="FR195" s="1573"/>
      <c r="FS195" s="1573"/>
      <c r="FT195" s="1573"/>
      <c r="FU195" s="1573"/>
      <c r="FV195" s="1573"/>
      <c r="FW195" s="1573"/>
      <c r="FX195" s="1595"/>
      <c r="GA195" s="1647"/>
      <c r="GB195" s="1648"/>
    </row>
    <row r="196" spans="3:184">
      <c r="C196" s="1570"/>
      <c r="D196" s="1570"/>
      <c r="E196" s="2315"/>
      <c r="F196" s="1651"/>
      <c r="G196" s="1646"/>
      <c r="H196" s="1662"/>
      <c r="I196" s="1662"/>
      <c r="J196" s="1658"/>
      <c r="K196" s="1654"/>
      <c r="L196" s="1570"/>
      <c r="M196" s="1651"/>
      <c r="N196" s="1646"/>
      <c r="O196" s="1646"/>
      <c r="P196" s="1632"/>
      <c r="Q196" s="1632"/>
      <c r="R196" s="1632"/>
      <c r="S196" s="1632"/>
      <c r="T196" s="1632"/>
      <c r="U196" s="1632"/>
      <c r="V196" s="1632"/>
      <c r="W196" s="1632"/>
      <c r="X196" s="1632"/>
      <c r="Y196" s="1632"/>
      <c r="Z196" s="1632"/>
      <c r="AA196" s="1632"/>
      <c r="AB196" s="1632"/>
      <c r="AC196" s="1632"/>
      <c r="AD196" s="1632"/>
      <c r="AE196" s="1632"/>
      <c r="AF196" s="1632"/>
      <c r="AG196" s="1632"/>
      <c r="AH196" s="1632"/>
      <c r="AI196" s="1632"/>
      <c r="AJ196" s="1632"/>
      <c r="AK196" s="1632"/>
      <c r="AL196" s="1632"/>
      <c r="AM196" s="1632"/>
      <c r="AN196" s="1632"/>
      <c r="AO196" s="1632"/>
      <c r="AP196" s="1632"/>
      <c r="AQ196" s="1632"/>
      <c r="AR196" s="1632"/>
      <c r="AS196" s="1632"/>
      <c r="AT196" s="1632"/>
      <c r="AU196" s="1632"/>
      <c r="AV196" s="1632"/>
      <c r="AW196" s="1632"/>
      <c r="AX196" s="1632"/>
      <c r="AY196" s="1632"/>
      <c r="AZ196" s="1570"/>
      <c r="BA196" s="1570"/>
      <c r="BB196" s="1570"/>
      <c r="BC196" s="1570"/>
      <c r="BD196" s="1570"/>
      <c r="BE196" s="1570"/>
      <c r="BF196" s="1570"/>
      <c r="BG196" s="1570"/>
      <c r="BH196" s="1570"/>
      <c r="BI196" s="1570"/>
      <c r="BJ196" s="1570"/>
      <c r="BK196" s="1570"/>
      <c r="BL196" s="1570"/>
      <c r="BM196" s="1653"/>
      <c r="BN196" s="1660"/>
      <c r="BO196" s="1653"/>
      <c r="BP196" s="1653"/>
      <c r="BQ196" s="1653"/>
      <c r="BR196" s="1570"/>
      <c r="BS196" s="1570"/>
      <c r="BT196" s="1570"/>
      <c r="BU196" s="1570"/>
      <c r="BV196" s="1570"/>
      <c r="BW196" s="1570"/>
      <c r="BX196" s="1570"/>
      <c r="BY196" s="1570"/>
      <c r="BZ196" s="1570"/>
      <c r="CA196" s="1570"/>
      <c r="CB196" s="1570"/>
      <c r="CC196" s="1570"/>
      <c r="CD196" s="1570"/>
      <c r="CE196" s="1570"/>
      <c r="CF196" s="1570"/>
      <c r="CG196" s="1570"/>
      <c r="CH196" s="1570"/>
      <c r="CI196" s="1570"/>
      <c r="CJ196" s="1570"/>
      <c r="CK196" s="1570"/>
      <c r="CL196" s="1570"/>
      <c r="CM196" s="1570"/>
      <c r="CN196" s="1570"/>
      <c r="CO196" s="1570"/>
      <c r="CP196" s="1570"/>
      <c r="CQ196" s="1570"/>
      <c r="CR196" s="1570"/>
      <c r="CS196" s="1570"/>
      <c r="CT196" s="1570"/>
      <c r="CU196" s="1570"/>
      <c r="CV196" s="1570"/>
      <c r="CW196" s="1570"/>
      <c r="CX196" s="1570"/>
      <c r="CY196" s="1570"/>
      <c r="CZ196" s="1570"/>
      <c r="DA196" s="1570"/>
      <c r="DB196" s="1570"/>
      <c r="DC196" s="1570"/>
      <c r="DD196" s="1570"/>
      <c r="DE196" s="1570"/>
      <c r="DF196" s="1570"/>
      <c r="DG196" s="1570"/>
      <c r="DH196" s="1570"/>
      <c r="DI196" s="1570"/>
      <c r="DJ196" s="1570"/>
      <c r="DK196" s="1570"/>
      <c r="DL196" s="1570"/>
      <c r="DM196" s="1570"/>
      <c r="DN196" s="1570"/>
      <c r="DO196" s="1570"/>
      <c r="DP196" s="1570"/>
      <c r="DQ196" s="1570"/>
      <c r="DR196" s="1570"/>
      <c r="DS196" s="1570"/>
      <c r="DT196" s="1570"/>
      <c r="DU196" s="1570"/>
      <c r="DV196" s="1570"/>
      <c r="DW196" s="1570"/>
      <c r="DX196" s="1570"/>
      <c r="DY196" s="1570"/>
      <c r="DZ196" s="1570"/>
      <c r="EA196" s="1570"/>
      <c r="EB196" s="1570"/>
      <c r="EC196" s="1570"/>
      <c r="ED196" s="1570"/>
      <c r="EE196" s="1570"/>
      <c r="EF196" s="1570"/>
      <c r="EG196" s="1570"/>
      <c r="EH196" s="1570"/>
      <c r="EI196" s="1570"/>
      <c r="EJ196" s="1570"/>
      <c r="EK196" s="1570"/>
      <c r="EL196" s="1570"/>
      <c r="EM196" s="1570"/>
      <c r="EN196" s="1570"/>
      <c r="EO196" s="1570"/>
      <c r="EP196" s="1570"/>
      <c r="EQ196" s="1570"/>
      <c r="ER196" s="1570"/>
      <c r="ES196" s="1570"/>
      <c r="ET196" s="1570"/>
      <c r="EU196" s="1632"/>
      <c r="EV196" s="1632"/>
      <c r="EW196" s="1632"/>
      <c r="EX196" s="1632"/>
      <c r="EY196" s="1632"/>
      <c r="EZ196" s="1632"/>
      <c r="FA196" s="1632"/>
      <c r="FB196" s="1570"/>
      <c r="FC196" s="1571"/>
      <c r="FD196" s="1571"/>
      <c r="FE196" s="1571"/>
      <c r="FF196" s="1571"/>
      <c r="FG196" s="1571"/>
      <c r="FH196" s="1571"/>
      <c r="FI196" s="1571"/>
      <c r="FJ196" s="1571"/>
      <c r="FK196" s="1571"/>
      <c r="FL196" s="1571"/>
      <c r="FM196" s="1571"/>
      <c r="FN196" s="1573"/>
      <c r="FO196" s="1573"/>
      <c r="FP196" s="1573"/>
      <c r="FQ196" s="1573"/>
      <c r="FR196" s="1573"/>
      <c r="FS196" s="1573"/>
      <c r="FT196" s="1573"/>
      <c r="FU196" s="1573"/>
      <c r="FV196" s="1573"/>
      <c r="FW196" s="1573"/>
      <c r="FX196" s="1595"/>
      <c r="GA196" s="1647"/>
      <c r="GB196" s="1648"/>
    </row>
    <row r="197" spans="3:184">
      <c r="C197" s="1570"/>
      <c r="D197" s="1570"/>
      <c r="E197" s="2315"/>
      <c r="F197" s="1651"/>
      <c r="G197" s="1646"/>
      <c r="H197" s="1662"/>
      <c r="I197" s="1662"/>
      <c r="J197" s="1658"/>
      <c r="K197" s="1654"/>
      <c r="L197" s="1570"/>
      <c r="M197" s="1651"/>
      <c r="N197" s="1646"/>
      <c r="O197" s="1646"/>
      <c r="P197" s="1632"/>
      <c r="Q197" s="1632"/>
      <c r="R197" s="1632"/>
      <c r="S197" s="1632"/>
      <c r="T197" s="1632"/>
      <c r="U197" s="1632"/>
      <c r="V197" s="1632"/>
      <c r="W197" s="1632"/>
      <c r="X197" s="1632"/>
      <c r="Y197" s="1632"/>
      <c r="Z197" s="1632"/>
      <c r="AA197" s="1632"/>
      <c r="AB197" s="1632"/>
      <c r="AC197" s="1632"/>
      <c r="AD197" s="1632"/>
      <c r="AE197" s="1632"/>
      <c r="AF197" s="1632"/>
      <c r="AG197" s="1632"/>
      <c r="AH197" s="1632"/>
      <c r="AI197" s="1632"/>
      <c r="AJ197" s="1632"/>
      <c r="AK197" s="1632"/>
      <c r="AL197" s="1632"/>
      <c r="AM197" s="1632"/>
      <c r="AN197" s="1632"/>
      <c r="AO197" s="1632"/>
      <c r="AP197" s="1632"/>
      <c r="AQ197" s="1632"/>
      <c r="AR197" s="1632"/>
      <c r="AS197" s="1632"/>
      <c r="AT197" s="1632"/>
      <c r="AU197" s="1632"/>
      <c r="AV197" s="1632"/>
      <c r="AW197" s="1632"/>
      <c r="AX197" s="1632"/>
      <c r="AY197" s="1632"/>
      <c r="AZ197" s="1570"/>
      <c r="BA197" s="1570"/>
      <c r="BB197" s="1570"/>
      <c r="BC197" s="1570"/>
      <c r="BD197" s="1570"/>
      <c r="BE197" s="1570"/>
      <c r="BF197" s="1570"/>
      <c r="BG197" s="1570"/>
      <c r="BH197" s="1570"/>
      <c r="BI197" s="1570"/>
      <c r="BJ197" s="1570"/>
      <c r="BK197" s="1570"/>
      <c r="BL197" s="1570"/>
      <c r="BM197" s="1653"/>
      <c r="BN197" s="1660"/>
      <c r="BO197" s="1653"/>
      <c r="BP197" s="1653"/>
      <c r="BQ197" s="1653"/>
      <c r="BR197" s="1570"/>
      <c r="BS197" s="1570"/>
      <c r="BT197" s="1570"/>
      <c r="BU197" s="1570"/>
      <c r="BV197" s="1570"/>
      <c r="BW197" s="1570"/>
      <c r="BX197" s="1570"/>
      <c r="BY197" s="1570"/>
      <c r="BZ197" s="1570"/>
      <c r="CA197" s="1570"/>
      <c r="CB197" s="1570"/>
      <c r="CC197" s="1570"/>
      <c r="CD197" s="1570"/>
      <c r="CE197" s="1570"/>
      <c r="CF197" s="1570"/>
      <c r="CG197" s="1570"/>
      <c r="CH197" s="1570"/>
      <c r="CI197" s="1570"/>
      <c r="CJ197" s="1570"/>
      <c r="CK197" s="1570"/>
      <c r="CL197" s="1570"/>
      <c r="CM197" s="1570"/>
      <c r="CN197" s="1570"/>
      <c r="CO197" s="1570"/>
      <c r="CP197" s="1570"/>
      <c r="CQ197" s="1570"/>
      <c r="CR197" s="1570"/>
      <c r="CS197" s="1570"/>
      <c r="CT197" s="1570"/>
      <c r="CU197" s="1570"/>
      <c r="CV197" s="1570"/>
      <c r="CW197" s="1570"/>
      <c r="CX197" s="1570"/>
      <c r="CY197" s="1570"/>
      <c r="CZ197" s="1570"/>
      <c r="DA197" s="1570"/>
      <c r="DB197" s="1570"/>
      <c r="DC197" s="1570"/>
      <c r="DD197" s="1570"/>
      <c r="DE197" s="1570"/>
      <c r="DF197" s="1570"/>
      <c r="DG197" s="1570"/>
      <c r="DH197" s="1570"/>
      <c r="DI197" s="1570"/>
      <c r="DJ197" s="1570"/>
      <c r="DK197" s="1570"/>
      <c r="DL197" s="1570"/>
      <c r="DM197" s="1570"/>
      <c r="DN197" s="1570"/>
      <c r="DO197" s="1570"/>
      <c r="DP197" s="1570"/>
      <c r="DQ197" s="1570"/>
      <c r="DR197" s="1570"/>
      <c r="DS197" s="1570"/>
      <c r="DT197" s="1570"/>
      <c r="DU197" s="1570"/>
      <c r="DV197" s="1570"/>
      <c r="DW197" s="1570"/>
      <c r="DX197" s="1570"/>
      <c r="DY197" s="1570"/>
      <c r="DZ197" s="1570"/>
      <c r="EA197" s="1570"/>
      <c r="EB197" s="1570"/>
      <c r="EC197" s="1570"/>
      <c r="ED197" s="1570"/>
      <c r="EE197" s="1570"/>
      <c r="EF197" s="1570"/>
      <c r="EG197" s="1570"/>
      <c r="EH197" s="1570"/>
      <c r="EI197" s="1570"/>
      <c r="EJ197" s="1570"/>
      <c r="EK197" s="1570"/>
      <c r="EL197" s="1570"/>
      <c r="EM197" s="1570"/>
      <c r="EN197" s="1570"/>
      <c r="EO197" s="1570"/>
      <c r="EP197" s="1570"/>
      <c r="EQ197" s="1570"/>
      <c r="ER197" s="1570"/>
      <c r="ES197" s="1570"/>
      <c r="ET197" s="1570"/>
      <c r="EU197" s="1632"/>
      <c r="EV197" s="1632"/>
      <c r="EW197" s="1632"/>
      <c r="EX197" s="1632"/>
      <c r="EY197" s="1632"/>
      <c r="EZ197" s="1632"/>
      <c r="FA197" s="1632"/>
      <c r="FB197" s="1570"/>
      <c r="FC197" s="1571"/>
      <c r="FD197" s="1571"/>
      <c r="FE197" s="1571"/>
      <c r="FF197" s="1571"/>
      <c r="FG197" s="1571"/>
      <c r="FH197" s="1571"/>
      <c r="FI197" s="1571"/>
      <c r="FJ197" s="1571"/>
      <c r="FK197" s="1571"/>
      <c r="FL197" s="1571"/>
      <c r="FM197" s="1571"/>
      <c r="FN197" s="1573"/>
      <c r="FO197" s="1573"/>
      <c r="FP197" s="1573"/>
      <c r="FQ197" s="1573"/>
      <c r="FR197" s="1573"/>
      <c r="FS197" s="1573"/>
      <c r="FT197" s="1573"/>
      <c r="FU197" s="1573"/>
      <c r="FV197" s="1573"/>
      <c r="FW197" s="1573"/>
      <c r="FX197" s="1595"/>
      <c r="GA197" s="1647"/>
      <c r="GB197" s="1648"/>
    </row>
    <row r="198" spans="3:184">
      <c r="C198" s="1570"/>
      <c r="D198" s="1570"/>
      <c r="E198" s="2315"/>
      <c r="F198" s="1651"/>
      <c r="G198" s="1646"/>
      <c r="H198" s="1662"/>
      <c r="I198" s="1662"/>
      <c r="J198" s="1658"/>
      <c r="K198" s="1654"/>
      <c r="L198" s="1570"/>
      <c r="M198" s="1651"/>
      <c r="N198" s="1646"/>
      <c r="O198" s="1646"/>
      <c r="P198" s="1632"/>
      <c r="Q198" s="1632"/>
      <c r="R198" s="1632"/>
      <c r="S198" s="1632"/>
      <c r="T198" s="1632"/>
      <c r="U198" s="1632"/>
      <c r="V198" s="1632"/>
      <c r="W198" s="1632"/>
      <c r="X198" s="1632"/>
      <c r="Y198" s="1632"/>
      <c r="Z198" s="1632"/>
      <c r="AA198" s="1632"/>
      <c r="AB198" s="1632"/>
      <c r="AC198" s="1632"/>
      <c r="AD198" s="1632"/>
      <c r="AE198" s="1632"/>
      <c r="AF198" s="1632"/>
      <c r="AG198" s="1632"/>
      <c r="AH198" s="1632"/>
      <c r="AI198" s="1632"/>
      <c r="AJ198" s="1632"/>
      <c r="AK198" s="1632"/>
      <c r="AL198" s="1632"/>
      <c r="AM198" s="1632"/>
      <c r="AN198" s="1632"/>
      <c r="AO198" s="1632"/>
      <c r="AP198" s="1632"/>
      <c r="AQ198" s="1632"/>
      <c r="AR198" s="1632"/>
      <c r="AS198" s="1632"/>
      <c r="AT198" s="1632"/>
      <c r="AU198" s="1632"/>
      <c r="AV198" s="1632"/>
      <c r="AW198" s="1632"/>
      <c r="AX198" s="1632"/>
      <c r="AY198" s="1632"/>
      <c r="AZ198" s="1570"/>
      <c r="BA198" s="1570"/>
      <c r="BB198" s="1570"/>
      <c r="BC198" s="1570"/>
      <c r="BD198" s="1570"/>
      <c r="BE198" s="1570"/>
      <c r="BF198" s="1570"/>
      <c r="BG198" s="1570"/>
      <c r="BH198" s="1570"/>
      <c r="BI198" s="1570"/>
      <c r="BJ198" s="1570"/>
      <c r="BK198" s="1570"/>
      <c r="BL198" s="1570"/>
      <c r="BM198" s="1653"/>
      <c r="BN198" s="1660"/>
      <c r="BO198" s="1653"/>
      <c r="BP198" s="1653"/>
      <c r="BQ198" s="1653"/>
      <c r="BR198" s="1570"/>
      <c r="BS198" s="1570"/>
      <c r="BT198" s="1570"/>
      <c r="BU198" s="1570"/>
      <c r="BV198" s="1570"/>
      <c r="BW198" s="1570"/>
      <c r="BX198" s="1570"/>
      <c r="BY198" s="1570"/>
      <c r="BZ198" s="1570"/>
      <c r="CA198" s="1570"/>
      <c r="CB198" s="1570"/>
      <c r="CC198" s="1570"/>
      <c r="CD198" s="1570"/>
      <c r="CE198" s="1570"/>
      <c r="CF198" s="1570"/>
      <c r="CG198" s="1570"/>
      <c r="CH198" s="1570"/>
      <c r="CI198" s="1570"/>
      <c r="CJ198" s="1570"/>
      <c r="CK198" s="1570"/>
      <c r="CL198" s="1570"/>
      <c r="CM198" s="1570"/>
      <c r="CN198" s="1570"/>
      <c r="CO198" s="1570"/>
      <c r="CP198" s="1570"/>
      <c r="CQ198" s="1570"/>
      <c r="CR198" s="1570"/>
      <c r="CS198" s="1570"/>
      <c r="CT198" s="1570"/>
      <c r="CU198" s="1570"/>
      <c r="CV198" s="1570"/>
      <c r="CW198" s="1570"/>
      <c r="CX198" s="1570"/>
      <c r="CY198" s="1570"/>
      <c r="CZ198" s="1570"/>
      <c r="DA198" s="1570"/>
      <c r="DB198" s="1570"/>
      <c r="DC198" s="1570"/>
      <c r="DD198" s="1570"/>
      <c r="DE198" s="1570"/>
      <c r="DF198" s="1570"/>
      <c r="DG198" s="1570"/>
      <c r="DH198" s="1570"/>
      <c r="DI198" s="1570"/>
      <c r="DJ198" s="1570"/>
      <c r="DK198" s="1570"/>
      <c r="DL198" s="1570"/>
      <c r="DM198" s="1570"/>
      <c r="DN198" s="1570"/>
      <c r="DO198" s="1570"/>
      <c r="DP198" s="1570"/>
      <c r="DQ198" s="1570"/>
      <c r="DR198" s="1570"/>
      <c r="DS198" s="1570"/>
      <c r="DT198" s="1570"/>
      <c r="DU198" s="1570"/>
      <c r="DV198" s="1570"/>
      <c r="DW198" s="1570"/>
      <c r="DX198" s="1570"/>
      <c r="DY198" s="1570"/>
      <c r="DZ198" s="1570"/>
      <c r="EA198" s="1570"/>
      <c r="EB198" s="1570"/>
      <c r="EC198" s="1570"/>
      <c r="ED198" s="1570"/>
      <c r="EE198" s="1570"/>
      <c r="EF198" s="1570"/>
      <c r="EG198" s="1570"/>
      <c r="EH198" s="1570"/>
      <c r="EI198" s="1570"/>
      <c r="EJ198" s="1570"/>
      <c r="EK198" s="1570"/>
      <c r="EL198" s="1570"/>
      <c r="EM198" s="1570"/>
      <c r="EN198" s="1570"/>
      <c r="EO198" s="1570"/>
      <c r="EP198" s="1570"/>
      <c r="EQ198" s="1570"/>
      <c r="ER198" s="1570"/>
      <c r="ES198" s="1570"/>
      <c r="ET198" s="1570"/>
      <c r="EU198" s="1632"/>
      <c r="EV198" s="1632"/>
      <c r="EW198" s="1632"/>
      <c r="EX198" s="1632"/>
      <c r="EY198" s="1632"/>
      <c r="EZ198" s="1632"/>
      <c r="FA198" s="1632"/>
      <c r="FB198" s="1570"/>
      <c r="FC198" s="1571"/>
      <c r="FD198" s="1571"/>
      <c r="FE198" s="1571"/>
      <c r="FF198" s="1571"/>
      <c r="FG198" s="1571"/>
      <c r="FH198" s="1571"/>
      <c r="FI198" s="1571"/>
      <c r="FJ198" s="1571"/>
      <c r="FK198" s="1571"/>
      <c r="FL198" s="1571"/>
      <c r="FM198" s="1571"/>
      <c r="FN198" s="1573"/>
      <c r="FO198" s="1573"/>
      <c r="FP198" s="1573"/>
      <c r="FQ198" s="1573"/>
      <c r="FR198" s="1573"/>
      <c r="FS198" s="1573"/>
      <c r="FT198" s="1573"/>
      <c r="FU198" s="1573"/>
      <c r="FV198" s="1573"/>
      <c r="FW198" s="1573"/>
      <c r="FX198" s="1595"/>
      <c r="GA198" s="1647"/>
      <c r="GB198" s="1648"/>
    </row>
    <row r="199" spans="3:184">
      <c r="C199" s="1570"/>
      <c r="D199" s="1570"/>
      <c r="E199" s="2315"/>
      <c r="F199" s="1651"/>
      <c r="G199" s="1646"/>
      <c r="H199" s="1662"/>
      <c r="I199" s="1662"/>
      <c r="J199" s="1658"/>
      <c r="K199" s="1654"/>
      <c r="L199" s="1570"/>
      <c r="M199" s="1651"/>
      <c r="N199" s="1646"/>
      <c r="O199" s="1646"/>
      <c r="P199" s="1632"/>
      <c r="Q199" s="1632"/>
      <c r="R199" s="1632"/>
      <c r="S199" s="1632"/>
      <c r="T199" s="1632"/>
      <c r="U199" s="1632"/>
      <c r="V199" s="1632"/>
      <c r="W199" s="1632"/>
      <c r="X199" s="1632"/>
      <c r="Y199" s="1632"/>
      <c r="Z199" s="1632"/>
      <c r="AA199" s="1632"/>
      <c r="AB199" s="1632"/>
      <c r="AC199" s="1632"/>
      <c r="AD199" s="1632"/>
      <c r="AE199" s="1632"/>
      <c r="AF199" s="1632"/>
      <c r="AG199" s="1632"/>
      <c r="AH199" s="1632"/>
      <c r="AI199" s="1632"/>
      <c r="AJ199" s="1632"/>
      <c r="AK199" s="1632"/>
      <c r="AL199" s="1632"/>
      <c r="AM199" s="1632"/>
      <c r="AN199" s="1632"/>
      <c r="AO199" s="1632"/>
      <c r="AP199" s="1632"/>
      <c r="AQ199" s="1632"/>
      <c r="AR199" s="1632"/>
      <c r="AS199" s="1632"/>
      <c r="AT199" s="1632"/>
      <c r="AU199" s="1632"/>
      <c r="AV199" s="1632"/>
      <c r="AW199" s="1632"/>
      <c r="AX199" s="1632"/>
      <c r="AY199" s="1632"/>
      <c r="AZ199" s="1570"/>
      <c r="BA199" s="1570"/>
      <c r="BB199" s="1570"/>
      <c r="BC199" s="1570"/>
      <c r="BD199" s="1570"/>
      <c r="BE199" s="1570"/>
      <c r="BF199" s="1570"/>
      <c r="BG199" s="1570"/>
      <c r="BH199" s="1570"/>
      <c r="BI199" s="1570"/>
      <c r="BJ199" s="1570"/>
      <c r="BK199" s="1570"/>
      <c r="BL199" s="1570"/>
      <c r="BM199" s="1653"/>
      <c r="BN199" s="1660"/>
      <c r="BO199" s="1653"/>
      <c r="BP199" s="1653"/>
      <c r="BQ199" s="1653"/>
      <c r="BR199" s="1570"/>
      <c r="BS199" s="1570"/>
      <c r="BT199" s="1570"/>
      <c r="BU199" s="1570"/>
      <c r="BV199" s="1570"/>
      <c r="BW199" s="1570"/>
      <c r="BX199" s="1570"/>
      <c r="BY199" s="1570"/>
      <c r="BZ199" s="1570"/>
      <c r="CA199" s="1570"/>
      <c r="CB199" s="1570"/>
      <c r="CC199" s="1570"/>
      <c r="CD199" s="1570"/>
      <c r="CE199" s="1570"/>
      <c r="CF199" s="1570"/>
      <c r="CG199" s="1570"/>
      <c r="CH199" s="1570"/>
      <c r="CI199" s="1570"/>
      <c r="CJ199" s="1570"/>
      <c r="CK199" s="1570"/>
      <c r="CL199" s="1570"/>
      <c r="CM199" s="1570"/>
      <c r="CN199" s="1570"/>
      <c r="CO199" s="1570"/>
      <c r="CP199" s="1570"/>
      <c r="CQ199" s="1570"/>
      <c r="CR199" s="1570"/>
      <c r="CS199" s="1570"/>
      <c r="CT199" s="1570"/>
      <c r="CU199" s="1570"/>
      <c r="CV199" s="1570"/>
      <c r="CW199" s="1570"/>
      <c r="CX199" s="1570"/>
      <c r="CY199" s="1570"/>
      <c r="CZ199" s="1570"/>
      <c r="DA199" s="1570"/>
      <c r="DB199" s="1570"/>
      <c r="DC199" s="1570"/>
      <c r="DD199" s="1570"/>
      <c r="DE199" s="1570"/>
      <c r="DF199" s="1570"/>
      <c r="DG199" s="1570"/>
      <c r="DH199" s="1570"/>
      <c r="DI199" s="1570"/>
      <c r="DJ199" s="1570"/>
      <c r="DK199" s="1570"/>
      <c r="DL199" s="1570"/>
      <c r="DM199" s="1570"/>
      <c r="DN199" s="1570"/>
      <c r="DO199" s="1570"/>
      <c r="DP199" s="1570"/>
      <c r="DQ199" s="1570"/>
      <c r="DR199" s="1570"/>
      <c r="DS199" s="1570"/>
      <c r="DT199" s="1570"/>
      <c r="DU199" s="1570"/>
      <c r="DV199" s="1570"/>
      <c r="DW199" s="1570"/>
      <c r="DX199" s="1570"/>
      <c r="DY199" s="1570"/>
      <c r="DZ199" s="1570"/>
      <c r="EA199" s="1570"/>
      <c r="EB199" s="1570"/>
      <c r="EC199" s="1570"/>
      <c r="ED199" s="1570"/>
      <c r="EE199" s="1570"/>
      <c r="EF199" s="1570"/>
      <c r="EG199" s="1570"/>
      <c r="EH199" s="1570"/>
      <c r="EI199" s="1570"/>
      <c r="EJ199" s="1570"/>
      <c r="EK199" s="1570"/>
      <c r="EL199" s="1570"/>
      <c r="EM199" s="1570"/>
      <c r="EN199" s="1570"/>
      <c r="EO199" s="1570"/>
      <c r="EP199" s="1570"/>
      <c r="EQ199" s="1570"/>
      <c r="ER199" s="1570"/>
      <c r="ES199" s="1570"/>
      <c r="ET199" s="1570"/>
      <c r="EU199" s="1632"/>
      <c r="EV199" s="1632"/>
      <c r="EW199" s="1632"/>
      <c r="EX199" s="1632"/>
      <c r="EY199" s="1632"/>
      <c r="EZ199" s="1632"/>
      <c r="FA199" s="1632"/>
      <c r="FB199" s="1570"/>
      <c r="FC199" s="1571"/>
      <c r="FD199" s="1571"/>
      <c r="FE199" s="1571"/>
      <c r="FF199" s="1571"/>
      <c r="FG199" s="1571"/>
      <c r="FH199" s="1571"/>
      <c r="FI199" s="1571"/>
      <c r="FJ199" s="1571"/>
      <c r="FK199" s="1571"/>
      <c r="FL199" s="1571"/>
      <c r="FM199" s="1571"/>
      <c r="FN199" s="1573"/>
      <c r="FO199" s="1573"/>
      <c r="FP199" s="1573"/>
      <c r="FQ199" s="1573"/>
      <c r="FR199" s="1573"/>
      <c r="FS199" s="1573"/>
      <c r="FT199" s="1573"/>
      <c r="FU199" s="1573"/>
      <c r="FV199" s="1573"/>
      <c r="FW199" s="1573"/>
      <c r="FX199" s="1595"/>
      <c r="GA199" s="1647"/>
      <c r="GB199" s="1648"/>
    </row>
    <row r="200" spans="3:184">
      <c r="C200" s="1570"/>
      <c r="D200" s="1570"/>
      <c r="E200" s="2315"/>
      <c r="F200" s="1651"/>
      <c r="G200" s="1646"/>
      <c r="H200" s="1662"/>
      <c r="I200" s="1662"/>
      <c r="J200" s="1658"/>
      <c r="K200" s="1654"/>
      <c r="L200" s="1570"/>
      <c r="M200" s="1651"/>
      <c r="N200" s="1646"/>
      <c r="O200" s="1646"/>
      <c r="P200" s="1632"/>
      <c r="Q200" s="1632"/>
      <c r="R200" s="1632"/>
      <c r="S200" s="1632"/>
      <c r="T200" s="1632"/>
      <c r="U200" s="1632"/>
      <c r="V200" s="1632"/>
      <c r="W200" s="1632"/>
      <c r="X200" s="1632"/>
      <c r="Y200" s="1632"/>
      <c r="Z200" s="1632"/>
      <c r="AA200" s="1632"/>
      <c r="AB200" s="1632"/>
      <c r="AC200" s="1632"/>
      <c r="AD200" s="1632"/>
      <c r="AE200" s="1632"/>
      <c r="AF200" s="1632"/>
      <c r="AG200" s="1632"/>
      <c r="AH200" s="1632"/>
      <c r="AI200" s="1632"/>
      <c r="AJ200" s="1632"/>
      <c r="AK200" s="1632"/>
      <c r="AL200" s="1632"/>
      <c r="AM200" s="1632"/>
      <c r="AN200" s="1632"/>
      <c r="AO200" s="1632"/>
      <c r="AP200" s="1632"/>
      <c r="AQ200" s="1632"/>
      <c r="AR200" s="1632"/>
      <c r="AS200" s="1632"/>
      <c r="AT200" s="1632"/>
      <c r="AU200" s="1632"/>
      <c r="AV200" s="1632"/>
      <c r="AW200" s="1632"/>
      <c r="AX200" s="1632"/>
      <c r="AY200" s="1632"/>
      <c r="AZ200" s="1570"/>
      <c r="BA200" s="1570"/>
      <c r="BB200" s="1570"/>
      <c r="BC200" s="1570"/>
      <c r="BD200" s="1570"/>
      <c r="BE200" s="1570"/>
      <c r="BF200" s="1570"/>
      <c r="BG200" s="1570"/>
      <c r="BH200" s="1570"/>
      <c r="BI200" s="1570"/>
      <c r="BJ200" s="1570"/>
      <c r="BK200" s="1570"/>
      <c r="BL200" s="1570"/>
      <c r="BM200" s="1653"/>
      <c r="BN200" s="1660"/>
      <c r="BO200" s="1653"/>
      <c r="BP200" s="1653"/>
      <c r="BQ200" s="1653"/>
      <c r="BR200" s="1570"/>
      <c r="BS200" s="1570"/>
      <c r="BT200" s="1570"/>
      <c r="BU200" s="1570"/>
      <c r="BV200" s="1570"/>
      <c r="BW200" s="1570"/>
      <c r="BX200" s="1570"/>
      <c r="BY200" s="1570"/>
      <c r="BZ200" s="1570"/>
      <c r="CA200" s="1570"/>
      <c r="CB200" s="1570"/>
      <c r="CC200" s="1570"/>
      <c r="CD200" s="1570"/>
      <c r="CE200" s="1570"/>
      <c r="CF200" s="1570"/>
      <c r="CG200" s="1570"/>
      <c r="CH200" s="1570"/>
      <c r="CI200" s="1570"/>
      <c r="CJ200" s="1570"/>
      <c r="CK200" s="1570"/>
      <c r="CL200" s="1570"/>
      <c r="CM200" s="1570"/>
      <c r="CN200" s="1570"/>
      <c r="CO200" s="1570"/>
      <c r="CP200" s="1570"/>
      <c r="CQ200" s="1570"/>
      <c r="CR200" s="1570"/>
      <c r="CS200" s="1570"/>
      <c r="CT200" s="1570"/>
      <c r="CU200" s="1570"/>
      <c r="CV200" s="1570"/>
      <c r="CW200" s="1570"/>
      <c r="CX200" s="1570"/>
      <c r="CY200" s="1570"/>
      <c r="CZ200" s="1570"/>
      <c r="DA200" s="1570"/>
      <c r="DB200" s="1570"/>
      <c r="DC200" s="1570"/>
      <c r="DD200" s="1570"/>
      <c r="DE200" s="1570"/>
      <c r="DF200" s="1570"/>
      <c r="DG200" s="1570"/>
      <c r="DH200" s="1570"/>
      <c r="DI200" s="1570"/>
      <c r="DJ200" s="1570"/>
      <c r="DK200" s="1570"/>
      <c r="DL200" s="1570"/>
      <c r="DM200" s="1570"/>
      <c r="DN200" s="1570"/>
      <c r="DO200" s="1570"/>
      <c r="DP200" s="1570"/>
      <c r="DQ200" s="1570"/>
      <c r="DR200" s="1570"/>
      <c r="DS200" s="1570"/>
      <c r="DT200" s="1570"/>
      <c r="DU200" s="1570"/>
      <c r="DV200" s="1570"/>
      <c r="DW200" s="1570"/>
      <c r="DX200" s="1570"/>
      <c r="DY200" s="1570"/>
      <c r="DZ200" s="1570"/>
      <c r="EA200" s="1570"/>
      <c r="EB200" s="1570"/>
      <c r="EC200" s="1570"/>
      <c r="ED200" s="1570"/>
      <c r="EE200" s="1570"/>
      <c r="EF200" s="1570"/>
      <c r="EG200" s="1570"/>
      <c r="EH200" s="1570"/>
      <c r="EI200" s="1570"/>
      <c r="EJ200" s="1570"/>
      <c r="EK200" s="1570"/>
      <c r="EL200" s="1570"/>
      <c r="EM200" s="1570"/>
      <c r="EN200" s="1570"/>
      <c r="EO200" s="1570"/>
      <c r="EP200" s="1570"/>
      <c r="EQ200" s="1570"/>
      <c r="ER200" s="1570"/>
      <c r="ES200" s="1570"/>
      <c r="ET200" s="1570"/>
      <c r="EU200" s="1632"/>
      <c r="EV200" s="1632"/>
      <c r="EW200" s="1632"/>
      <c r="EX200" s="1632"/>
      <c r="EY200" s="1632"/>
      <c r="EZ200" s="1632"/>
      <c r="FA200" s="1632"/>
      <c r="FB200" s="1570"/>
      <c r="FC200" s="1571"/>
      <c r="FD200" s="1571"/>
      <c r="FE200" s="1571"/>
      <c r="FF200" s="1571"/>
      <c r="FG200" s="1571"/>
      <c r="FH200" s="1571"/>
      <c r="FI200" s="1571"/>
      <c r="FJ200" s="1571"/>
      <c r="FK200" s="1571"/>
      <c r="FL200" s="1571"/>
      <c r="FM200" s="1571"/>
      <c r="FN200" s="1573"/>
      <c r="FO200" s="1573"/>
      <c r="FP200" s="1573"/>
      <c r="FQ200" s="1573"/>
      <c r="FR200" s="1573"/>
      <c r="FS200" s="1573"/>
      <c r="FT200" s="1573"/>
      <c r="FU200" s="1573"/>
      <c r="FV200" s="1573"/>
      <c r="FW200" s="1573"/>
      <c r="FX200" s="1595"/>
      <c r="GA200" s="1647"/>
      <c r="GB200" s="1648"/>
    </row>
    <row r="201" spans="3:184">
      <c r="C201" s="1570"/>
      <c r="D201" s="1570"/>
      <c r="E201" s="2315"/>
      <c r="F201" s="1651"/>
      <c r="G201" s="1646"/>
      <c r="H201" s="1662"/>
      <c r="I201" s="1662"/>
      <c r="J201" s="1658"/>
      <c r="K201" s="1654"/>
      <c r="L201" s="1570"/>
      <c r="M201" s="1651"/>
      <c r="N201" s="1646"/>
      <c r="O201" s="1646"/>
      <c r="P201" s="1632"/>
      <c r="Q201" s="1632"/>
      <c r="R201" s="1632"/>
      <c r="S201" s="1632"/>
      <c r="T201" s="1632"/>
      <c r="U201" s="1632"/>
      <c r="V201" s="1632"/>
      <c r="W201" s="1632"/>
      <c r="X201" s="1632"/>
      <c r="Y201" s="1632"/>
      <c r="Z201" s="1632"/>
      <c r="AA201" s="1632"/>
      <c r="AB201" s="1632"/>
      <c r="AC201" s="1632"/>
      <c r="AD201" s="1632"/>
      <c r="AE201" s="1632"/>
      <c r="AF201" s="1632"/>
      <c r="AG201" s="1632"/>
      <c r="AH201" s="1632"/>
      <c r="AI201" s="1632"/>
      <c r="AJ201" s="1632"/>
      <c r="AK201" s="1632"/>
      <c r="AL201" s="1632"/>
      <c r="AM201" s="1632"/>
      <c r="AN201" s="1632"/>
      <c r="AO201" s="1632"/>
      <c r="AP201" s="1632"/>
      <c r="AQ201" s="1632"/>
      <c r="AR201" s="1632"/>
      <c r="AS201" s="1632"/>
      <c r="AT201" s="1632"/>
      <c r="AU201" s="1632"/>
      <c r="AV201" s="1632"/>
      <c r="AW201" s="1632"/>
      <c r="AX201" s="1632"/>
      <c r="AY201" s="1632"/>
      <c r="AZ201" s="1570"/>
      <c r="BA201" s="1570"/>
      <c r="BB201" s="1570"/>
      <c r="BC201" s="1570"/>
      <c r="BD201" s="1570"/>
      <c r="BE201" s="1570"/>
      <c r="BF201" s="1570"/>
      <c r="BG201" s="1570"/>
      <c r="BH201" s="1570"/>
      <c r="BI201" s="1570"/>
      <c r="BJ201" s="1570"/>
      <c r="BK201" s="1570"/>
      <c r="BL201" s="1570"/>
      <c r="BM201" s="1653"/>
      <c r="BN201" s="1660"/>
      <c r="BO201" s="1653"/>
      <c r="BP201" s="1653"/>
      <c r="BQ201" s="1653"/>
      <c r="BR201" s="1570"/>
      <c r="BS201" s="1570"/>
      <c r="BT201" s="1570"/>
      <c r="BU201" s="1570"/>
      <c r="BV201" s="1570"/>
      <c r="BW201" s="1570"/>
      <c r="BX201" s="1570"/>
      <c r="BY201" s="1570"/>
      <c r="BZ201" s="1570"/>
      <c r="CA201" s="1570"/>
      <c r="CB201" s="1570"/>
      <c r="CC201" s="1570"/>
      <c r="CD201" s="1570"/>
      <c r="CE201" s="1570"/>
      <c r="CF201" s="1570"/>
      <c r="CG201" s="1570"/>
      <c r="CH201" s="1570"/>
      <c r="CI201" s="1570"/>
      <c r="CJ201" s="1570"/>
      <c r="CK201" s="1570"/>
      <c r="CL201" s="1570"/>
      <c r="CM201" s="1570"/>
      <c r="CN201" s="1570"/>
      <c r="CO201" s="1570"/>
      <c r="CP201" s="1570"/>
      <c r="CQ201" s="1570"/>
      <c r="CR201" s="1570"/>
      <c r="CS201" s="1570"/>
      <c r="CT201" s="1570"/>
      <c r="CU201" s="1570"/>
      <c r="CV201" s="1570"/>
      <c r="CW201" s="1570"/>
      <c r="CX201" s="1570"/>
      <c r="CY201" s="1570"/>
      <c r="CZ201" s="1570"/>
      <c r="DA201" s="1570"/>
      <c r="DB201" s="1570"/>
      <c r="DC201" s="1570"/>
      <c r="DD201" s="1570"/>
      <c r="DE201" s="1570"/>
      <c r="DF201" s="1570"/>
      <c r="DG201" s="1570"/>
      <c r="DH201" s="1570"/>
      <c r="DI201" s="1570"/>
      <c r="DJ201" s="1570"/>
      <c r="DK201" s="1570"/>
      <c r="DL201" s="1570"/>
      <c r="DM201" s="1570"/>
      <c r="DN201" s="1570"/>
      <c r="DO201" s="1570"/>
      <c r="DP201" s="1570"/>
      <c r="DQ201" s="1570"/>
      <c r="DR201" s="1570"/>
      <c r="DS201" s="1570"/>
      <c r="DT201" s="1570"/>
      <c r="DU201" s="1570"/>
      <c r="DV201" s="1570"/>
      <c r="DW201" s="1570"/>
      <c r="DX201" s="1570"/>
      <c r="DY201" s="1570"/>
      <c r="DZ201" s="1570"/>
      <c r="EA201" s="1570"/>
      <c r="EB201" s="1570"/>
      <c r="EC201" s="1570"/>
      <c r="ED201" s="1570"/>
      <c r="EE201" s="1570"/>
      <c r="EF201" s="1570"/>
      <c r="EG201" s="1570"/>
      <c r="EH201" s="1570"/>
      <c r="EI201" s="1570"/>
      <c r="EJ201" s="1570"/>
      <c r="EK201" s="1570"/>
      <c r="EL201" s="1570"/>
      <c r="EM201" s="1570"/>
      <c r="EN201" s="1570"/>
      <c r="EO201" s="1570"/>
      <c r="EP201" s="1570"/>
      <c r="EQ201" s="1570"/>
      <c r="ER201" s="1570"/>
      <c r="ES201" s="1570"/>
      <c r="ET201" s="1570"/>
      <c r="EU201" s="1632"/>
      <c r="EV201" s="1632"/>
      <c r="EW201" s="1632"/>
      <c r="EX201" s="1632"/>
      <c r="EY201" s="1632"/>
      <c r="EZ201" s="1632"/>
      <c r="FA201" s="1632"/>
      <c r="FB201" s="1570"/>
      <c r="FC201" s="1571"/>
      <c r="FD201" s="1571"/>
      <c r="FE201" s="1571"/>
      <c r="FF201" s="1571"/>
      <c r="FG201" s="1571"/>
      <c r="FH201" s="1571"/>
      <c r="FI201" s="1571"/>
      <c r="FJ201" s="1571"/>
      <c r="FK201" s="1571"/>
      <c r="FL201" s="1571"/>
      <c r="FM201" s="1571"/>
      <c r="FN201" s="1573"/>
      <c r="FO201" s="1573"/>
      <c r="FP201" s="1573"/>
      <c r="FQ201" s="1573"/>
      <c r="FR201" s="1573"/>
      <c r="FS201" s="1573"/>
      <c r="FT201" s="1573"/>
      <c r="FU201" s="1573"/>
      <c r="FV201" s="1573"/>
      <c r="FW201" s="1573"/>
      <c r="FX201" s="1595"/>
      <c r="GA201" s="1647"/>
      <c r="GB201" s="1648"/>
    </row>
    <row r="202" spans="3:184">
      <c r="C202" s="1570"/>
      <c r="D202" s="1570"/>
      <c r="E202" s="2315"/>
      <c r="F202" s="1651"/>
      <c r="G202" s="1646"/>
      <c r="H202" s="1662"/>
      <c r="I202" s="1662"/>
      <c r="J202" s="1658"/>
      <c r="K202" s="1654"/>
      <c r="L202" s="1570"/>
      <c r="M202" s="1651"/>
      <c r="N202" s="1646"/>
      <c r="O202" s="1646"/>
      <c r="P202" s="1632"/>
      <c r="Q202" s="1632"/>
      <c r="R202" s="1632"/>
      <c r="S202" s="1632"/>
      <c r="T202" s="1632"/>
      <c r="U202" s="1632"/>
      <c r="V202" s="1632"/>
      <c r="W202" s="1632"/>
      <c r="X202" s="1632"/>
      <c r="Y202" s="1632"/>
      <c r="Z202" s="1632"/>
      <c r="AA202" s="1632"/>
      <c r="AB202" s="1632"/>
      <c r="AC202" s="1632"/>
      <c r="AD202" s="1632"/>
      <c r="AE202" s="1632"/>
      <c r="AF202" s="1632"/>
      <c r="AG202" s="1632"/>
      <c r="AH202" s="1632"/>
      <c r="AI202" s="1632"/>
      <c r="AJ202" s="1632"/>
      <c r="AK202" s="1632"/>
      <c r="AL202" s="1632"/>
      <c r="AM202" s="1632"/>
      <c r="AN202" s="1632"/>
      <c r="AO202" s="1632"/>
      <c r="AP202" s="1632"/>
      <c r="AQ202" s="1632"/>
      <c r="AR202" s="1632"/>
      <c r="AS202" s="1632"/>
      <c r="AT202" s="1632"/>
      <c r="AU202" s="1632"/>
      <c r="AV202" s="1632"/>
      <c r="AW202" s="1632"/>
      <c r="AX202" s="1632"/>
      <c r="AY202" s="1632"/>
      <c r="AZ202" s="1570"/>
      <c r="BA202" s="1570"/>
      <c r="BB202" s="1570"/>
      <c r="BC202" s="1570"/>
      <c r="BD202" s="1570"/>
      <c r="BE202" s="1570"/>
      <c r="BF202" s="1570"/>
      <c r="BG202" s="1570"/>
      <c r="BH202" s="1570"/>
      <c r="BI202" s="1570"/>
      <c r="BJ202" s="1570"/>
      <c r="BK202" s="1570"/>
      <c r="BL202" s="1570"/>
      <c r="BM202" s="1653"/>
      <c r="BN202" s="1660"/>
      <c r="BO202" s="1653"/>
      <c r="BP202" s="1653"/>
      <c r="BQ202" s="1653"/>
      <c r="BR202" s="1570"/>
      <c r="BS202" s="1570"/>
      <c r="BT202" s="1570"/>
      <c r="BU202" s="1570"/>
      <c r="BV202" s="1570"/>
      <c r="BW202" s="1570"/>
      <c r="BX202" s="1570"/>
      <c r="BY202" s="1570"/>
      <c r="BZ202" s="1570"/>
      <c r="CA202" s="1570"/>
      <c r="CB202" s="1570"/>
      <c r="CC202" s="1570"/>
      <c r="CD202" s="1570"/>
      <c r="CE202" s="1570"/>
      <c r="CF202" s="1570"/>
      <c r="CG202" s="1570"/>
      <c r="CH202" s="1570"/>
      <c r="CI202" s="1570"/>
      <c r="CJ202" s="1570"/>
      <c r="CK202" s="1570"/>
      <c r="CL202" s="1570"/>
      <c r="CM202" s="1570"/>
      <c r="CN202" s="1570"/>
      <c r="CO202" s="1570"/>
      <c r="CP202" s="1570"/>
      <c r="CQ202" s="1570"/>
      <c r="CR202" s="1570"/>
      <c r="CS202" s="1570"/>
      <c r="CT202" s="1570"/>
      <c r="CU202" s="1570"/>
      <c r="CV202" s="1570"/>
      <c r="CW202" s="1570"/>
      <c r="CX202" s="1570"/>
      <c r="CY202" s="1570"/>
      <c r="CZ202" s="1570"/>
      <c r="DA202" s="1570"/>
      <c r="DB202" s="1570"/>
      <c r="DC202" s="1570"/>
      <c r="DD202" s="1570"/>
      <c r="DE202" s="1570"/>
      <c r="DF202" s="1570"/>
      <c r="DG202" s="1570"/>
      <c r="DH202" s="1570"/>
      <c r="DI202" s="1570"/>
      <c r="DJ202" s="1570"/>
      <c r="DK202" s="1570"/>
      <c r="DL202" s="1570"/>
      <c r="DM202" s="1570"/>
      <c r="DN202" s="1570"/>
      <c r="DO202" s="1570"/>
      <c r="DP202" s="1570"/>
      <c r="DQ202" s="1570"/>
      <c r="DR202" s="1570"/>
      <c r="DS202" s="1570"/>
      <c r="DT202" s="1570"/>
      <c r="DU202" s="1570"/>
      <c r="DV202" s="1570"/>
      <c r="DW202" s="1570"/>
      <c r="DX202" s="1570"/>
      <c r="DY202" s="1570"/>
      <c r="DZ202" s="1570"/>
      <c r="EA202" s="1570"/>
      <c r="EB202" s="1570"/>
      <c r="EC202" s="1570"/>
      <c r="ED202" s="1570"/>
      <c r="EE202" s="1570"/>
      <c r="EF202" s="1570"/>
      <c r="EG202" s="1570"/>
      <c r="EH202" s="1570"/>
      <c r="EI202" s="1570"/>
      <c r="EJ202" s="1570"/>
      <c r="EK202" s="1570"/>
      <c r="EL202" s="1570"/>
      <c r="EM202" s="1570"/>
      <c r="EN202" s="1570"/>
      <c r="EO202" s="1570"/>
      <c r="EP202" s="1570"/>
      <c r="EQ202" s="1570"/>
      <c r="ER202" s="1570"/>
      <c r="ES202" s="1570"/>
      <c r="ET202" s="1570"/>
      <c r="EU202" s="1632"/>
      <c r="EV202" s="1632"/>
      <c r="EW202" s="1632"/>
      <c r="EX202" s="1632"/>
      <c r="EY202" s="1632"/>
      <c r="EZ202" s="1632"/>
      <c r="FA202" s="1632"/>
      <c r="FB202" s="1570"/>
      <c r="FC202" s="1571"/>
      <c r="FD202" s="1571"/>
      <c r="FE202" s="1571"/>
      <c r="FF202" s="1571"/>
      <c r="FG202" s="1571"/>
      <c r="FH202" s="1571"/>
      <c r="FI202" s="1571"/>
      <c r="FJ202" s="1571"/>
      <c r="FK202" s="1571"/>
      <c r="FL202" s="1571"/>
      <c r="FM202" s="1571"/>
      <c r="FN202" s="1573"/>
      <c r="FO202" s="1573"/>
      <c r="FP202" s="1573"/>
      <c r="FQ202" s="1573"/>
      <c r="FR202" s="1573"/>
      <c r="FS202" s="1573"/>
      <c r="FT202" s="1573"/>
      <c r="FU202" s="1573"/>
      <c r="FV202" s="1573"/>
      <c r="FW202" s="1573"/>
      <c r="FX202" s="1595"/>
      <c r="GA202" s="1647"/>
      <c r="GB202" s="1648"/>
    </row>
    <row r="203" spans="3:184">
      <c r="C203" s="1570"/>
      <c r="D203" s="1570"/>
      <c r="E203" s="2315"/>
      <c r="F203" s="1651"/>
      <c r="G203" s="1646"/>
      <c r="H203" s="1662"/>
      <c r="I203" s="1662"/>
      <c r="J203" s="1658"/>
      <c r="K203" s="1654"/>
      <c r="L203" s="1570"/>
      <c r="M203" s="1651"/>
      <c r="N203" s="1646"/>
      <c r="O203" s="1646"/>
      <c r="P203" s="1632"/>
      <c r="Q203" s="1632"/>
      <c r="R203" s="1632"/>
      <c r="S203" s="1632"/>
      <c r="T203" s="1632"/>
      <c r="U203" s="1632"/>
      <c r="V203" s="1632"/>
      <c r="W203" s="1632"/>
      <c r="X203" s="1632"/>
      <c r="Y203" s="1632"/>
      <c r="Z203" s="1632"/>
      <c r="AA203" s="1632"/>
      <c r="AB203" s="1632"/>
      <c r="AC203" s="1632"/>
      <c r="AD203" s="1632"/>
      <c r="AE203" s="1632"/>
      <c r="AF203" s="1632"/>
      <c r="AG203" s="1632"/>
      <c r="AH203" s="1632"/>
      <c r="AI203" s="1632"/>
      <c r="AJ203" s="1632"/>
      <c r="AK203" s="1632"/>
      <c r="AL203" s="1632"/>
      <c r="AM203" s="1632"/>
      <c r="AN203" s="1632"/>
      <c r="AO203" s="1632"/>
      <c r="AP203" s="1632"/>
      <c r="AQ203" s="1632"/>
      <c r="AR203" s="1632"/>
      <c r="AS203" s="1632"/>
      <c r="AT203" s="1632"/>
      <c r="AU203" s="1632"/>
      <c r="AV203" s="1632"/>
      <c r="AW203" s="1632"/>
      <c r="AX203" s="1632"/>
      <c r="AY203" s="1632"/>
      <c r="AZ203" s="1570"/>
      <c r="BA203" s="1570"/>
      <c r="BB203" s="1570"/>
      <c r="BC203" s="1570"/>
      <c r="BD203" s="1570"/>
      <c r="BE203" s="1570"/>
      <c r="BF203" s="1570"/>
      <c r="BG203" s="1570"/>
      <c r="BH203" s="1570"/>
      <c r="BI203" s="1570"/>
      <c r="BJ203" s="1570"/>
      <c r="BK203" s="1570"/>
      <c r="BL203" s="1570"/>
      <c r="BM203" s="1653"/>
      <c r="BN203" s="1660"/>
      <c r="BO203" s="1653"/>
      <c r="BP203" s="1653"/>
      <c r="BQ203" s="1653"/>
      <c r="BR203" s="1570"/>
      <c r="BS203" s="1570"/>
      <c r="BT203" s="1570"/>
      <c r="BU203" s="1570"/>
      <c r="BV203" s="1570"/>
      <c r="BW203" s="1570"/>
      <c r="BX203" s="1570"/>
      <c r="BY203" s="1570"/>
      <c r="BZ203" s="1570"/>
      <c r="CA203" s="1570"/>
      <c r="CB203" s="1570"/>
      <c r="CC203" s="1570"/>
      <c r="CD203" s="1570"/>
      <c r="CE203" s="1570"/>
      <c r="CF203" s="1570"/>
      <c r="CG203" s="1570"/>
      <c r="CH203" s="1570"/>
      <c r="CI203" s="1570"/>
      <c r="CJ203" s="1570"/>
      <c r="CK203" s="1570"/>
      <c r="CL203" s="1570"/>
      <c r="CM203" s="1570"/>
      <c r="CN203" s="1570"/>
      <c r="CO203" s="1570"/>
      <c r="CP203" s="1570"/>
      <c r="CQ203" s="1570"/>
      <c r="CR203" s="1570"/>
      <c r="CS203" s="1570"/>
      <c r="CT203" s="1570"/>
      <c r="CU203" s="1570"/>
      <c r="CV203" s="1570"/>
      <c r="CW203" s="1570"/>
      <c r="CX203" s="1570"/>
      <c r="CY203" s="1570"/>
      <c r="CZ203" s="1570"/>
      <c r="DA203" s="1570"/>
      <c r="DB203" s="1570"/>
      <c r="DC203" s="1570"/>
      <c r="DD203" s="1570"/>
      <c r="DE203" s="1570"/>
      <c r="DF203" s="1570"/>
      <c r="DG203" s="1570"/>
      <c r="DH203" s="1570"/>
      <c r="DI203" s="1570"/>
      <c r="DJ203" s="1570"/>
      <c r="DK203" s="1570"/>
      <c r="DL203" s="1570"/>
      <c r="DM203" s="1570"/>
      <c r="DN203" s="1570"/>
      <c r="DO203" s="1570"/>
      <c r="DP203" s="1570"/>
      <c r="DQ203" s="1570"/>
      <c r="DR203" s="1570"/>
      <c r="DS203" s="1570"/>
      <c r="DT203" s="1570"/>
      <c r="DU203" s="1570"/>
      <c r="DV203" s="1570"/>
      <c r="DW203" s="1570"/>
      <c r="DX203" s="1570"/>
      <c r="DY203" s="1570"/>
      <c r="DZ203" s="1570"/>
      <c r="EA203" s="1570"/>
      <c r="EB203" s="1570"/>
      <c r="EC203" s="1570"/>
      <c r="ED203" s="1570"/>
      <c r="EE203" s="1570"/>
      <c r="EF203" s="1570"/>
      <c r="EG203" s="1570"/>
      <c r="EH203" s="1570"/>
      <c r="EI203" s="1570"/>
      <c r="EJ203" s="1570"/>
      <c r="EK203" s="1570"/>
      <c r="EL203" s="1570"/>
      <c r="EM203" s="1570"/>
      <c r="EN203" s="1570"/>
      <c r="EO203" s="1570"/>
      <c r="EP203" s="1570"/>
      <c r="EQ203" s="1570"/>
      <c r="ER203" s="1570"/>
      <c r="ES203" s="1570"/>
      <c r="ET203" s="1570"/>
      <c r="EU203" s="1632"/>
      <c r="EV203" s="1632"/>
      <c r="EW203" s="1632"/>
      <c r="EX203" s="1632"/>
      <c r="EY203" s="1632"/>
      <c r="EZ203" s="1632"/>
      <c r="FA203" s="1632"/>
      <c r="FB203" s="1570"/>
      <c r="FC203" s="1571"/>
      <c r="FD203" s="1571"/>
      <c r="FE203" s="1571"/>
      <c r="FF203" s="1571"/>
      <c r="FG203" s="1571"/>
      <c r="FH203" s="1571"/>
      <c r="FI203" s="1571"/>
      <c r="FJ203" s="1571"/>
      <c r="FK203" s="1571"/>
      <c r="FL203" s="1571"/>
      <c r="FM203" s="1571"/>
      <c r="FN203" s="1573"/>
      <c r="FO203" s="1573"/>
      <c r="FP203" s="1573"/>
      <c r="FQ203" s="1573"/>
      <c r="FR203" s="1573"/>
      <c r="FS203" s="1573"/>
      <c r="FT203" s="1573"/>
      <c r="FU203" s="1573"/>
      <c r="FV203" s="1573"/>
      <c r="FW203" s="1573"/>
      <c r="FX203" s="1595"/>
      <c r="GA203" s="1647"/>
      <c r="GB203" s="1648"/>
    </row>
    <row r="204" spans="3:184">
      <c r="C204" s="1570"/>
      <c r="D204" s="1570"/>
      <c r="E204" s="2315"/>
      <c r="F204" s="1651"/>
      <c r="G204" s="1646"/>
      <c r="H204" s="1662"/>
      <c r="I204" s="1662"/>
      <c r="J204" s="1658"/>
      <c r="K204" s="1654"/>
      <c r="L204" s="1570"/>
      <c r="M204" s="1651"/>
      <c r="N204" s="1646"/>
      <c r="O204" s="1646"/>
      <c r="P204" s="1632"/>
      <c r="Q204" s="1632"/>
      <c r="R204" s="1632"/>
      <c r="S204" s="1632"/>
      <c r="T204" s="1632"/>
      <c r="U204" s="1632"/>
      <c r="V204" s="1632"/>
      <c r="W204" s="1632"/>
      <c r="X204" s="1632"/>
      <c r="Y204" s="1632"/>
      <c r="Z204" s="1632"/>
      <c r="AA204" s="1632"/>
      <c r="AB204" s="1632"/>
      <c r="AC204" s="1632"/>
      <c r="AD204" s="1632"/>
      <c r="AE204" s="1632"/>
      <c r="AF204" s="1632"/>
      <c r="AG204" s="1632"/>
      <c r="AH204" s="1632"/>
      <c r="AI204" s="1632"/>
      <c r="AJ204" s="1632"/>
      <c r="AK204" s="1632"/>
      <c r="AL204" s="1632"/>
      <c r="AM204" s="1632"/>
      <c r="AN204" s="1632"/>
      <c r="AO204" s="1632"/>
      <c r="AP204" s="1632"/>
      <c r="AQ204" s="1632"/>
      <c r="AR204" s="1632"/>
      <c r="AS204" s="1632"/>
      <c r="AT204" s="1632"/>
      <c r="AU204" s="1632"/>
      <c r="AV204" s="1632"/>
      <c r="AW204" s="1632"/>
      <c r="AX204" s="1632"/>
      <c r="AY204" s="1632"/>
      <c r="AZ204" s="1570"/>
      <c r="BA204" s="1570"/>
      <c r="BB204" s="1570"/>
      <c r="BC204" s="1570"/>
      <c r="BD204" s="1570"/>
      <c r="BE204" s="1570"/>
      <c r="BF204" s="1570"/>
      <c r="BG204" s="1570"/>
      <c r="BH204" s="1570"/>
      <c r="BI204" s="1570"/>
      <c r="BJ204" s="1570"/>
      <c r="BK204" s="1570"/>
      <c r="BL204" s="1570"/>
      <c r="BM204" s="1653"/>
      <c r="BN204" s="1660"/>
      <c r="BO204" s="1653"/>
      <c r="BP204" s="1653"/>
      <c r="BQ204" s="1653"/>
      <c r="BR204" s="1570"/>
      <c r="BS204" s="1570"/>
      <c r="BT204" s="1570"/>
      <c r="BU204" s="1570"/>
      <c r="BV204" s="1570"/>
      <c r="BW204" s="1570"/>
      <c r="BX204" s="1570"/>
      <c r="BY204" s="1570"/>
      <c r="BZ204" s="1570"/>
      <c r="CA204" s="1570"/>
      <c r="CB204" s="1570"/>
      <c r="CC204" s="1570"/>
      <c r="CD204" s="1570"/>
      <c r="CE204" s="1570"/>
      <c r="CF204" s="1570"/>
      <c r="CG204" s="1570"/>
      <c r="CH204" s="1570"/>
      <c r="CI204" s="1570"/>
      <c r="CJ204" s="1570"/>
      <c r="CK204" s="1570"/>
      <c r="CL204" s="1570"/>
      <c r="CM204" s="1570"/>
      <c r="CN204" s="1570"/>
      <c r="CO204" s="1570"/>
      <c r="CP204" s="1570"/>
      <c r="CQ204" s="1570"/>
      <c r="CR204" s="1570"/>
      <c r="CS204" s="1570"/>
      <c r="CT204" s="1570"/>
      <c r="CU204" s="1570"/>
      <c r="CV204" s="1570"/>
      <c r="CW204" s="1570"/>
      <c r="CX204" s="1570"/>
      <c r="CY204" s="1570"/>
      <c r="CZ204" s="1570"/>
      <c r="DA204" s="1570"/>
      <c r="DB204" s="1570"/>
      <c r="DC204" s="1570"/>
      <c r="DD204" s="1570"/>
      <c r="DE204" s="1570"/>
      <c r="DF204" s="1570"/>
      <c r="DG204" s="1570"/>
      <c r="DH204" s="1570"/>
      <c r="DI204" s="1570"/>
      <c r="DJ204" s="1570"/>
      <c r="DK204" s="1570"/>
      <c r="DL204" s="1570"/>
      <c r="DM204" s="1570"/>
      <c r="DN204" s="1570"/>
      <c r="DO204" s="1570"/>
      <c r="DP204" s="1570"/>
      <c r="DQ204" s="1570"/>
      <c r="DR204" s="1570"/>
      <c r="DS204" s="1570"/>
      <c r="DT204" s="1570"/>
      <c r="DU204" s="1570"/>
      <c r="DV204" s="1570"/>
      <c r="DW204" s="1570"/>
      <c r="DX204" s="1570"/>
      <c r="DY204" s="1570"/>
      <c r="DZ204" s="1570"/>
      <c r="EA204" s="1570"/>
      <c r="EB204" s="1570"/>
      <c r="EC204" s="1570"/>
      <c r="ED204" s="1570"/>
      <c r="EE204" s="1570"/>
      <c r="EF204" s="1570"/>
      <c r="EG204" s="1570"/>
      <c r="EH204" s="1570"/>
      <c r="EI204" s="1570"/>
      <c r="EJ204" s="1570"/>
      <c r="EK204" s="1570"/>
      <c r="EL204" s="1570"/>
      <c r="EM204" s="1570"/>
      <c r="EN204" s="1570"/>
      <c r="EO204" s="1570"/>
      <c r="EP204" s="1570"/>
      <c r="EQ204" s="1570"/>
      <c r="ER204" s="1570"/>
      <c r="ES204" s="1570"/>
      <c r="ET204" s="1570"/>
      <c r="EU204" s="1632"/>
      <c r="EV204" s="1632"/>
      <c r="EW204" s="1632"/>
      <c r="EX204" s="1632"/>
      <c r="EY204" s="1632"/>
      <c r="EZ204" s="1632"/>
      <c r="FA204" s="1632"/>
      <c r="FB204" s="1570"/>
      <c r="FC204" s="1571"/>
      <c r="FD204" s="1571"/>
      <c r="FE204" s="1571"/>
      <c r="FF204" s="1571"/>
      <c r="FG204" s="1571"/>
      <c r="FH204" s="1571"/>
      <c r="FI204" s="1571"/>
      <c r="FJ204" s="1571"/>
      <c r="FK204" s="1571"/>
      <c r="FL204" s="1571"/>
      <c r="FM204" s="1571"/>
      <c r="FN204" s="1573"/>
      <c r="FO204" s="1573"/>
      <c r="FP204" s="1573"/>
      <c r="FQ204" s="1573"/>
      <c r="FR204" s="1573"/>
      <c r="FS204" s="1573"/>
      <c r="FT204" s="1573"/>
      <c r="FU204" s="1573"/>
      <c r="FV204" s="1573"/>
      <c r="FW204" s="1573"/>
      <c r="FX204" s="1595"/>
      <c r="GA204" s="1647"/>
      <c r="GB204" s="1648"/>
    </row>
    <row r="205" spans="3:184">
      <c r="C205" s="1570"/>
      <c r="D205" s="1570"/>
      <c r="E205" s="2315"/>
      <c r="F205" s="1651"/>
      <c r="G205" s="1646"/>
      <c r="H205" s="1662"/>
      <c r="I205" s="1662"/>
      <c r="J205" s="1658"/>
      <c r="K205" s="1654"/>
      <c r="L205" s="1570"/>
      <c r="M205" s="1651"/>
      <c r="N205" s="1646"/>
      <c r="O205" s="1646"/>
      <c r="P205" s="1632"/>
      <c r="Q205" s="1632"/>
      <c r="R205" s="1632"/>
      <c r="S205" s="1632"/>
      <c r="T205" s="1632"/>
      <c r="U205" s="1632"/>
      <c r="V205" s="1632"/>
      <c r="W205" s="1632"/>
      <c r="X205" s="1632"/>
      <c r="Y205" s="1632"/>
      <c r="Z205" s="1632"/>
      <c r="AA205" s="1632"/>
      <c r="AB205" s="1632"/>
      <c r="AC205" s="1632"/>
      <c r="AD205" s="1632"/>
      <c r="AE205" s="1632"/>
      <c r="AF205" s="1632"/>
      <c r="AG205" s="1632"/>
      <c r="AH205" s="1632"/>
      <c r="AI205" s="1632"/>
      <c r="AJ205" s="1632"/>
      <c r="AK205" s="1632"/>
      <c r="AL205" s="1632"/>
      <c r="AM205" s="1632"/>
      <c r="AN205" s="1632"/>
      <c r="AO205" s="1632"/>
      <c r="AP205" s="1632"/>
      <c r="AQ205" s="1632"/>
      <c r="AR205" s="1632"/>
      <c r="AS205" s="1632"/>
      <c r="AT205" s="1632"/>
      <c r="AU205" s="1632"/>
      <c r="AV205" s="1632"/>
      <c r="AW205" s="1632"/>
      <c r="AX205" s="1632"/>
      <c r="AY205" s="1632"/>
      <c r="AZ205" s="1570"/>
      <c r="BA205" s="1570"/>
      <c r="BB205" s="1570"/>
      <c r="BC205" s="1570"/>
      <c r="BD205" s="1570"/>
      <c r="BE205" s="1570"/>
      <c r="BF205" s="1570"/>
      <c r="BG205" s="1570"/>
      <c r="BH205" s="1570"/>
      <c r="BI205" s="1570"/>
      <c r="BJ205" s="1570"/>
      <c r="BK205" s="1570"/>
      <c r="BL205" s="1570"/>
      <c r="BM205" s="1653"/>
      <c r="BN205" s="1660"/>
      <c r="BO205" s="1653"/>
      <c r="BP205" s="1653"/>
      <c r="BQ205" s="1653"/>
      <c r="BR205" s="1570"/>
      <c r="BS205" s="1570"/>
      <c r="BT205" s="1570"/>
      <c r="BU205" s="1570"/>
      <c r="BV205" s="1570"/>
      <c r="BW205" s="1570"/>
      <c r="BX205" s="1570"/>
      <c r="BY205" s="1570"/>
      <c r="BZ205" s="1570"/>
      <c r="CA205" s="1570"/>
      <c r="CB205" s="1570"/>
      <c r="CC205" s="1570"/>
      <c r="CD205" s="1570"/>
      <c r="CE205" s="1570"/>
      <c r="CF205" s="1570"/>
      <c r="CG205" s="1570"/>
      <c r="CH205" s="1570"/>
      <c r="CI205" s="1570"/>
      <c r="CJ205" s="1570"/>
      <c r="CK205" s="1570"/>
      <c r="CL205" s="1570"/>
      <c r="CM205" s="1570"/>
      <c r="CN205" s="1570"/>
      <c r="CO205" s="1570"/>
      <c r="CP205" s="1570"/>
      <c r="CQ205" s="1570"/>
      <c r="CR205" s="1570"/>
      <c r="CS205" s="1570"/>
      <c r="CT205" s="1570"/>
      <c r="CU205" s="1570"/>
      <c r="CV205" s="1570"/>
      <c r="CW205" s="1570"/>
      <c r="CX205" s="1570"/>
      <c r="CY205" s="1570"/>
      <c r="CZ205" s="1570"/>
      <c r="DA205" s="1570"/>
      <c r="DB205" s="1570"/>
      <c r="DC205" s="1570"/>
      <c r="DD205" s="1570"/>
      <c r="DE205" s="1570"/>
      <c r="DF205" s="1570"/>
      <c r="DG205" s="1570"/>
      <c r="DH205" s="1570"/>
      <c r="DI205" s="1570"/>
      <c r="DJ205" s="1570"/>
      <c r="DK205" s="1570"/>
      <c r="DL205" s="1570"/>
      <c r="DM205" s="1570"/>
      <c r="DN205" s="1570"/>
      <c r="DO205" s="1570"/>
      <c r="DP205" s="1570"/>
      <c r="DQ205" s="1570"/>
      <c r="DR205" s="1570"/>
      <c r="DS205" s="1570"/>
      <c r="DT205" s="1570"/>
      <c r="DU205" s="1570"/>
      <c r="DV205" s="1570"/>
      <c r="DW205" s="1570"/>
      <c r="DX205" s="1570"/>
      <c r="DY205" s="1570"/>
      <c r="DZ205" s="1570"/>
      <c r="EA205" s="1570"/>
      <c r="EB205" s="1570"/>
      <c r="EC205" s="1570"/>
      <c r="ED205" s="1570"/>
      <c r="EE205" s="1570"/>
      <c r="EF205" s="1570"/>
      <c r="EG205" s="1570"/>
      <c r="EH205" s="1570"/>
      <c r="EI205" s="1570"/>
      <c r="EJ205" s="1570"/>
      <c r="EK205" s="1570"/>
      <c r="EL205" s="1570"/>
      <c r="EM205" s="1570"/>
      <c r="EN205" s="1570"/>
      <c r="EO205" s="1570"/>
      <c r="EP205" s="1570"/>
      <c r="EQ205" s="1570"/>
      <c r="ER205" s="1570"/>
      <c r="ES205" s="1570"/>
      <c r="ET205" s="1570"/>
      <c r="EU205" s="1632"/>
      <c r="EV205" s="1632"/>
      <c r="EW205" s="1632"/>
      <c r="EX205" s="1632"/>
      <c r="EY205" s="1632"/>
      <c r="EZ205" s="1632"/>
      <c r="FA205" s="1632"/>
      <c r="FB205" s="1570"/>
      <c r="FC205" s="1571"/>
      <c r="FD205" s="1571"/>
      <c r="FE205" s="1571"/>
      <c r="FF205" s="1571"/>
      <c r="FG205" s="1571"/>
      <c r="FH205" s="1571"/>
      <c r="FI205" s="1571"/>
      <c r="FJ205" s="1571"/>
      <c r="FK205" s="1571"/>
      <c r="FL205" s="1571"/>
      <c r="FM205" s="1571"/>
      <c r="FN205" s="1573"/>
      <c r="FO205" s="1573"/>
      <c r="FP205" s="1573"/>
      <c r="FQ205" s="1573"/>
      <c r="FR205" s="1573"/>
      <c r="FS205" s="1573"/>
      <c r="FT205" s="1573"/>
      <c r="FU205" s="1573"/>
      <c r="FV205" s="1573"/>
      <c r="FW205" s="1573"/>
      <c r="FX205" s="1595"/>
      <c r="GA205" s="1647"/>
      <c r="GB205" s="1648"/>
    </row>
    <row r="206" spans="3:184">
      <c r="C206" s="1570"/>
      <c r="D206" s="1570"/>
      <c r="E206" s="2315"/>
      <c r="F206" s="1651"/>
      <c r="G206" s="1646"/>
      <c r="H206" s="1662"/>
      <c r="I206" s="1662"/>
      <c r="J206" s="1658"/>
      <c r="K206" s="1654"/>
      <c r="L206" s="1570"/>
      <c r="M206" s="1651"/>
      <c r="N206" s="1646"/>
      <c r="O206" s="1646"/>
      <c r="P206" s="1632"/>
      <c r="Q206" s="1632"/>
      <c r="R206" s="1632"/>
      <c r="S206" s="1632"/>
      <c r="T206" s="1632"/>
      <c r="U206" s="1632"/>
      <c r="V206" s="1632"/>
      <c r="W206" s="1632"/>
      <c r="X206" s="1632"/>
      <c r="Y206" s="1632"/>
      <c r="Z206" s="1632"/>
      <c r="AA206" s="1632"/>
      <c r="AB206" s="1632"/>
      <c r="AC206" s="1632"/>
      <c r="AD206" s="1632"/>
      <c r="AE206" s="1632"/>
      <c r="AF206" s="1632"/>
      <c r="AG206" s="1632"/>
      <c r="AH206" s="1632"/>
      <c r="AI206" s="1632"/>
      <c r="AJ206" s="1632"/>
      <c r="AK206" s="1632"/>
      <c r="AL206" s="1632"/>
      <c r="AM206" s="1632"/>
      <c r="AN206" s="1632"/>
      <c r="AO206" s="1632"/>
      <c r="AP206" s="1632"/>
      <c r="AQ206" s="1632"/>
      <c r="AR206" s="1632"/>
      <c r="AS206" s="1632"/>
      <c r="AT206" s="1632"/>
      <c r="AU206" s="1632"/>
      <c r="AV206" s="1632"/>
      <c r="AW206" s="1632"/>
      <c r="AX206" s="1632"/>
      <c r="AY206" s="1632"/>
      <c r="AZ206" s="1570"/>
      <c r="BA206" s="1570"/>
      <c r="BB206" s="1570"/>
      <c r="BC206" s="1570"/>
      <c r="BD206" s="1570"/>
      <c r="BE206" s="1570"/>
      <c r="BF206" s="1570"/>
      <c r="BG206" s="1570"/>
      <c r="BH206" s="1570"/>
      <c r="BI206" s="1570"/>
      <c r="BJ206" s="1570"/>
      <c r="BK206" s="1570"/>
      <c r="BL206" s="1570"/>
      <c r="BM206" s="1653"/>
      <c r="BN206" s="1660"/>
      <c r="BO206" s="1653"/>
      <c r="BP206" s="1653"/>
      <c r="BQ206" s="1653"/>
      <c r="BR206" s="1570"/>
      <c r="BS206" s="1570"/>
      <c r="BT206" s="1570"/>
      <c r="BU206" s="1570"/>
      <c r="BV206" s="1570"/>
      <c r="BW206" s="1570"/>
      <c r="BX206" s="1570"/>
      <c r="BY206" s="1570"/>
      <c r="BZ206" s="1570"/>
      <c r="CA206" s="1570"/>
      <c r="CB206" s="1570"/>
      <c r="CC206" s="1570"/>
      <c r="CD206" s="1570"/>
      <c r="CE206" s="1570"/>
      <c r="CF206" s="1570"/>
      <c r="CG206" s="1570"/>
      <c r="CH206" s="1570"/>
      <c r="CI206" s="1570"/>
      <c r="CJ206" s="1570"/>
      <c r="CK206" s="1570"/>
      <c r="CL206" s="1570"/>
      <c r="CM206" s="1570"/>
      <c r="CN206" s="1570"/>
      <c r="CO206" s="1570"/>
      <c r="CP206" s="1570"/>
      <c r="CQ206" s="1570"/>
      <c r="CR206" s="1570"/>
      <c r="CS206" s="1570"/>
      <c r="CT206" s="1570"/>
      <c r="CU206" s="1570"/>
      <c r="CV206" s="1570"/>
      <c r="CW206" s="1570"/>
      <c r="CX206" s="1570"/>
      <c r="CY206" s="1570"/>
      <c r="CZ206" s="1570"/>
      <c r="DA206" s="1570"/>
      <c r="DB206" s="1570"/>
      <c r="DC206" s="1570"/>
      <c r="DD206" s="1570"/>
      <c r="DE206" s="1570"/>
      <c r="DF206" s="1570"/>
      <c r="DG206" s="1570"/>
      <c r="DH206" s="1570"/>
      <c r="DI206" s="1570"/>
      <c r="DJ206" s="1570"/>
      <c r="DK206" s="1570"/>
      <c r="DL206" s="1570"/>
      <c r="DM206" s="1570"/>
      <c r="DN206" s="1570"/>
      <c r="DO206" s="1570"/>
      <c r="DP206" s="1570"/>
      <c r="DQ206" s="1570"/>
      <c r="DR206" s="1570"/>
      <c r="DS206" s="1570"/>
      <c r="DT206" s="1570"/>
      <c r="DU206" s="1570"/>
      <c r="DV206" s="1570"/>
      <c r="DW206" s="1570"/>
      <c r="DX206" s="1570"/>
      <c r="DY206" s="1570"/>
      <c r="DZ206" s="1570"/>
      <c r="EA206" s="1570"/>
      <c r="EB206" s="1570"/>
      <c r="EC206" s="1570"/>
      <c r="ED206" s="1570"/>
      <c r="EE206" s="1570"/>
      <c r="EF206" s="1570"/>
      <c r="EG206" s="1570"/>
      <c r="EH206" s="1570"/>
      <c r="EI206" s="1570"/>
      <c r="EJ206" s="1570"/>
      <c r="EK206" s="1570"/>
      <c r="EL206" s="1570"/>
      <c r="EM206" s="1570"/>
      <c r="EN206" s="1570"/>
      <c r="EO206" s="1570"/>
      <c r="EP206" s="1570"/>
      <c r="EQ206" s="1570"/>
      <c r="ER206" s="1570"/>
      <c r="ES206" s="1570"/>
      <c r="ET206" s="1570"/>
      <c r="EU206" s="1632"/>
      <c r="EV206" s="1632"/>
      <c r="EW206" s="1632"/>
      <c r="EX206" s="1632"/>
      <c r="EY206" s="1632"/>
      <c r="EZ206" s="1632"/>
      <c r="FA206" s="1632"/>
      <c r="FB206" s="1570"/>
      <c r="FC206" s="1571"/>
      <c r="FD206" s="1571"/>
      <c r="FE206" s="1571"/>
      <c r="FF206" s="1571"/>
      <c r="FG206" s="1571"/>
      <c r="FH206" s="1571"/>
      <c r="FI206" s="1571"/>
      <c r="FJ206" s="1571"/>
      <c r="FK206" s="1571"/>
      <c r="FL206" s="1571"/>
      <c r="FM206" s="1571"/>
      <c r="FN206" s="1573"/>
      <c r="FO206" s="1573"/>
      <c r="FP206" s="1573"/>
      <c r="FQ206" s="1573"/>
      <c r="FR206" s="1573"/>
      <c r="FS206" s="1573"/>
      <c r="FT206" s="1573"/>
      <c r="FU206" s="1573"/>
      <c r="FV206" s="1573"/>
      <c r="FW206" s="1573"/>
      <c r="FX206" s="1595"/>
      <c r="GA206" s="1647"/>
      <c r="GB206" s="1648"/>
    </row>
    <row r="207" spans="3:184">
      <c r="C207" s="1570"/>
      <c r="D207" s="1570"/>
      <c r="E207" s="2315"/>
      <c r="F207" s="1651"/>
      <c r="G207" s="1646"/>
      <c r="H207" s="1662"/>
      <c r="I207" s="1662"/>
      <c r="J207" s="1658"/>
      <c r="K207" s="1654"/>
      <c r="L207" s="1570"/>
      <c r="M207" s="1651"/>
      <c r="N207" s="1646"/>
      <c r="O207" s="1646"/>
      <c r="P207" s="1632"/>
      <c r="Q207" s="1632"/>
      <c r="R207" s="1632"/>
      <c r="S207" s="1632"/>
      <c r="T207" s="1632"/>
      <c r="U207" s="1632"/>
      <c r="V207" s="1632"/>
      <c r="W207" s="1632"/>
      <c r="X207" s="1632"/>
      <c r="Y207" s="1632"/>
      <c r="Z207" s="1632"/>
      <c r="AA207" s="1632"/>
      <c r="AB207" s="1632"/>
      <c r="AC207" s="1632"/>
      <c r="AD207" s="1632"/>
      <c r="AE207" s="1632"/>
      <c r="AF207" s="1632"/>
      <c r="AG207" s="1632"/>
      <c r="AH207" s="1632"/>
      <c r="AI207" s="1632"/>
      <c r="AJ207" s="1632"/>
      <c r="AK207" s="1632"/>
      <c r="AL207" s="1632"/>
      <c r="AM207" s="1632"/>
      <c r="AN207" s="1632"/>
      <c r="AO207" s="1632"/>
      <c r="AP207" s="1632"/>
      <c r="AQ207" s="1632"/>
      <c r="AR207" s="1632"/>
      <c r="AS207" s="1632"/>
      <c r="AT207" s="1632"/>
      <c r="AU207" s="1632"/>
      <c r="AV207" s="1632"/>
      <c r="AW207" s="1632"/>
      <c r="AX207" s="1632"/>
      <c r="AY207" s="1632"/>
      <c r="AZ207" s="1570"/>
      <c r="BA207" s="1570"/>
      <c r="BB207" s="1570"/>
      <c r="BC207" s="1570"/>
      <c r="BD207" s="1570"/>
      <c r="BE207" s="1570"/>
      <c r="BF207" s="1570"/>
      <c r="BG207" s="1570"/>
      <c r="BH207" s="1570"/>
      <c r="BI207" s="1570"/>
      <c r="BJ207" s="1570"/>
      <c r="BK207" s="1570"/>
      <c r="BL207" s="1570"/>
      <c r="BM207" s="1653"/>
      <c r="BN207" s="1660"/>
      <c r="BO207" s="1653"/>
      <c r="BP207" s="1653"/>
      <c r="BQ207" s="1653"/>
      <c r="BR207" s="1570"/>
      <c r="BS207" s="1570"/>
      <c r="BT207" s="1570"/>
      <c r="BU207" s="1570"/>
      <c r="BV207" s="1570"/>
      <c r="BW207" s="1570"/>
      <c r="BX207" s="1570"/>
      <c r="BY207" s="1570"/>
      <c r="BZ207" s="1570"/>
      <c r="CA207" s="1570"/>
      <c r="CB207" s="1570"/>
      <c r="CC207" s="1570"/>
      <c r="CD207" s="1570"/>
      <c r="CE207" s="1570"/>
      <c r="CF207" s="1570"/>
      <c r="CG207" s="1570"/>
      <c r="CH207" s="1570"/>
      <c r="CI207" s="1570"/>
      <c r="CJ207" s="1570"/>
      <c r="CK207" s="1570"/>
      <c r="CL207" s="1570"/>
      <c r="CM207" s="1570"/>
      <c r="CN207" s="1570"/>
      <c r="CO207" s="1570"/>
      <c r="CP207" s="1570"/>
      <c r="CQ207" s="1570"/>
      <c r="CR207" s="1570"/>
      <c r="CS207" s="1570"/>
      <c r="CT207" s="1570"/>
      <c r="CU207" s="1570"/>
      <c r="CV207" s="1570"/>
      <c r="CW207" s="1570"/>
      <c r="CX207" s="1570"/>
      <c r="CY207" s="1570"/>
      <c r="CZ207" s="1570"/>
      <c r="DA207" s="1570"/>
      <c r="DB207" s="1570"/>
      <c r="DC207" s="1570"/>
      <c r="DD207" s="1570"/>
      <c r="DE207" s="1570"/>
      <c r="DF207" s="1570"/>
      <c r="DG207" s="1570"/>
      <c r="DH207" s="1570"/>
      <c r="DI207" s="1570"/>
      <c r="DJ207" s="1570"/>
      <c r="DK207" s="1570"/>
      <c r="DL207" s="1570"/>
      <c r="DM207" s="1570"/>
      <c r="DN207" s="1570"/>
      <c r="DO207" s="1570"/>
      <c r="DP207" s="1570"/>
      <c r="DQ207" s="1570"/>
      <c r="DR207" s="1570"/>
      <c r="DS207" s="1570"/>
      <c r="DT207" s="1570"/>
      <c r="DU207" s="1570"/>
      <c r="DV207" s="1570"/>
      <c r="DW207" s="1570"/>
      <c r="DX207" s="1570"/>
      <c r="DY207" s="1570"/>
      <c r="DZ207" s="1570"/>
      <c r="EA207" s="1570"/>
      <c r="EB207" s="1570"/>
      <c r="EC207" s="1570"/>
      <c r="ED207" s="1570"/>
      <c r="EE207" s="1570"/>
      <c r="EF207" s="1570"/>
      <c r="EG207" s="1570"/>
      <c r="EH207" s="1570"/>
      <c r="EI207" s="1570"/>
      <c r="EJ207" s="1570"/>
      <c r="EK207" s="1570"/>
      <c r="EL207" s="1570"/>
      <c r="EM207" s="1570"/>
      <c r="EN207" s="1570"/>
      <c r="EO207" s="1570"/>
      <c r="EP207" s="1570"/>
      <c r="EQ207" s="1570"/>
      <c r="ER207" s="1570"/>
      <c r="ES207" s="1570"/>
      <c r="ET207" s="1570"/>
      <c r="EU207" s="1632"/>
      <c r="EV207" s="1632"/>
      <c r="EW207" s="1632"/>
      <c r="EX207" s="1632"/>
      <c r="EY207" s="1632"/>
      <c r="EZ207" s="1632"/>
      <c r="FA207" s="1632"/>
      <c r="FB207" s="1570"/>
      <c r="FC207" s="1571"/>
      <c r="FD207" s="1571"/>
      <c r="FE207" s="1571"/>
      <c r="FF207" s="1571"/>
      <c r="FG207" s="1571"/>
      <c r="FH207" s="1571"/>
      <c r="FI207" s="1571"/>
      <c r="FJ207" s="1571"/>
      <c r="FK207" s="1571"/>
      <c r="FL207" s="1571"/>
      <c r="FM207" s="1571"/>
      <c r="FN207" s="1573"/>
      <c r="FO207" s="1573"/>
      <c r="FP207" s="1573"/>
      <c r="FQ207" s="1573"/>
      <c r="FR207" s="1573"/>
      <c r="FS207" s="1573"/>
      <c r="FT207" s="1573"/>
      <c r="FU207" s="1573"/>
      <c r="FV207" s="1573"/>
      <c r="FW207" s="1573"/>
      <c r="FX207" s="1595"/>
      <c r="GA207" s="1647"/>
      <c r="GB207" s="1648"/>
    </row>
    <row r="208" spans="3:184">
      <c r="C208" s="1570"/>
      <c r="D208" s="1570"/>
      <c r="E208" s="2315"/>
      <c r="F208" s="1651"/>
      <c r="G208" s="1646"/>
      <c r="H208" s="1662"/>
      <c r="I208" s="1662"/>
      <c r="J208" s="1662"/>
      <c r="K208" s="1654"/>
      <c r="L208" s="1570"/>
      <c r="M208" s="1651"/>
      <c r="N208" s="1646"/>
      <c r="O208" s="1646"/>
      <c r="P208" s="1632"/>
      <c r="Q208" s="1632"/>
      <c r="R208" s="1632"/>
      <c r="S208" s="1632"/>
      <c r="T208" s="1632"/>
      <c r="U208" s="1632"/>
      <c r="V208" s="1632"/>
      <c r="W208" s="1632"/>
      <c r="X208" s="1632"/>
      <c r="Y208" s="1632"/>
      <c r="Z208" s="1632"/>
      <c r="AA208" s="1632"/>
      <c r="AB208" s="1632"/>
      <c r="AC208" s="1632"/>
      <c r="AD208" s="1632"/>
      <c r="AE208" s="1632"/>
      <c r="AF208" s="1632"/>
      <c r="AG208" s="1632"/>
      <c r="AH208" s="1632"/>
      <c r="AI208" s="1632"/>
      <c r="AJ208" s="1632"/>
      <c r="AK208" s="1632"/>
      <c r="AL208" s="1632"/>
      <c r="AM208" s="1632"/>
      <c r="AN208" s="1632"/>
      <c r="AO208" s="1632"/>
      <c r="AP208" s="1632"/>
      <c r="AQ208" s="1632"/>
      <c r="AR208" s="1632"/>
      <c r="AS208" s="1632"/>
      <c r="AT208" s="1632"/>
      <c r="AU208" s="1632"/>
      <c r="AV208" s="1632"/>
      <c r="AW208" s="1632"/>
      <c r="AX208" s="1632"/>
      <c r="AY208" s="1632"/>
      <c r="AZ208" s="1570"/>
      <c r="BA208" s="1570"/>
      <c r="BB208" s="1570"/>
      <c r="BC208" s="1570"/>
      <c r="BD208" s="1570"/>
      <c r="BE208" s="1570"/>
      <c r="BF208" s="1570"/>
      <c r="BG208" s="1570"/>
      <c r="BH208" s="1570"/>
      <c r="BI208" s="1570"/>
      <c r="BJ208" s="1570"/>
      <c r="BK208" s="1570"/>
      <c r="BL208" s="1570"/>
      <c r="BM208" s="1653"/>
      <c r="BN208" s="1660"/>
      <c r="BO208" s="1653"/>
      <c r="BP208" s="1653"/>
      <c r="BQ208" s="1653"/>
      <c r="BR208" s="1570"/>
      <c r="BS208" s="1570"/>
      <c r="BT208" s="1570"/>
      <c r="BU208" s="1570"/>
      <c r="BV208" s="1570"/>
      <c r="BW208" s="1570"/>
      <c r="BX208" s="1570"/>
      <c r="BY208" s="1570"/>
      <c r="BZ208" s="1570"/>
      <c r="CA208" s="1570"/>
      <c r="CB208" s="1570"/>
      <c r="CC208" s="1570"/>
      <c r="CD208" s="1570"/>
      <c r="CE208" s="1570"/>
      <c r="CF208" s="1570"/>
      <c r="CG208" s="1570"/>
      <c r="CH208" s="1570"/>
      <c r="CI208" s="1570"/>
      <c r="CJ208" s="1570"/>
      <c r="CK208" s="1570"/>
      <c r="CL208" s="1570"/>
      <c r="CM208" s="1570"/>
      <c r="CN208" s="1570"/>
      <c r="CO208" s="1570"/>
      <c r="CP208" s="1570"/>
      <c r="CQ208" s="1570"/>
      <c r="CR208" s="1570"/>
      <c r="CS208" s="1570"/>
      <c r="CT208" s="1570"/>
      <c r="CU208" s="1570"/>
      <c r="CV208" s="1570"/>
      <c r="CW208" s="1570"/>
      <c r="CX208" s="1570"/>
      <c r="CY208" s="1570"/>
      <c r="CZ208" s="1570"/>
      <c r="DA208" s="1570"/>
      <c r="DB208" s="1570"/>
      <c r="DC208" s="1570"/>
      <c r="DD208" s="1570"/>
      <c r="DE208" s="1570"/>
      <c r="DF208" s="1570"/>
      <c r="DG208" s="1570"/>
      <c r="DH208" s="1570"/>
      <c r="DI208" s="1570"/>
      <c r="DJ208" s="1570"/>
      <c r="DK208" s="1570"/>
      <c r="DL208" s="1570"/>
      <c r="DM208" s="1570"/>
      <c r="DN208" s="1570"/>
      <c r="DO208" s="1570"/>
      <c r="DP208" s="1570"/>
      <c r="DQ208" s="1570"/>
      <c r="DR208" s="1570"/>
      <c r="DS208" s="1570"/>
      <c r="DT208" s="1570"/>
      <c r="DU208" s="1570"/>
      <c r="DV208" s="1570"/>
      <c r="DW208" s="1570"/>
      <c r="DX208" s="1570"/>
      <c r="DY208" s="1570"/>
      <c r="DZ208" s="1570"/>
      <c r="EA208" s="1570"/>
      <c r="EB208" s="1570"/>
      <c r="EC208" s="1570"/>
      <c r="ED208" s="1570"/>
      <c r="EE208" s="1570"/>
      <c r="EF208" s="1570"/>
      <c r="EG208" s="1570"/>
      <c r="EH208" s="1570"/>
      <c r="EI208" s="1570"/>
      <c r="EJ208" s="1570"/>
      <c r="EK208" s="1570"/>
      <c r="EL208" s="1570"/>
      <c r="EM208" s="1570"/>
      <c r="EN208" s="1570"/>
      <c r="EO208" s="1570"/>
      <c r="EP208" s="1570"/>
      <c r="EQ208" s="1570"/>
      <c r="ER208" s="1570"/>
      <c r="ES208" s="1570"/>
      <c r="ET208" s="1570"/>
      <c r="EU208" s="1632"/>
      <c r="EV208" s="1632"/>
      <c r="EW208" s="1632"/>
      <c r="EX208" s="1632"/>
      <c r="EY208" s="1632"/>
      <c r="EZ208" s="1632"/>
      <c r="FA208" s="1632"/>
      <c r="FB208" s="1570"/>
      <c r="FC208" s="1571"/>
      <c r="FD208" s="1571"/>
      <c r="FE208" s="1571"/>
      <c r="FF208" s="1571"/>
      <c r="FG208" s="1571"/>
      <c r="FH208" s="1571"/>
      <c r="FI208" s="1571"/>
      <c r="FJ208" s="1571"/>
      <c r="FK208" s="1571"/>
      <c r="FL208" s="1571"/>
      <c r="FM208" s="1571"/>
      <c r="FN208" s="1573"/>
      <c r="FO208" s="1573"/>
      <c r="FP208" s="1573"/>
      <c r="FQ208" s="1573"/>
      <c r="FR208" s="1573"/>
      <c r="FS208" s="1573"/>
      <c r="FT208" s="1573"/>
      <c r="FU208" s="1573"/>
      <c r="FV208" s="1573"/>
      <c r="FW208" s="1573"/>
      <c r="FX208" s="1595"/>
      <c r="GA208" s="1647"/>
      <c r="GB208" s="1648"/>
    </row>
    <row r="209" spans="3:184">
      <c r="C209" s="1570"/>
      <c r="D209" s="1570"/>
      <c r="E209" s="2315"/>
      <c r="F209" s="1651"/>
      <c r="G209" s="1646"/>
      <c r="H209" s="1662"/>
      <c r="I209" s="1662"/>
      <c r="J209" s="1658"/>
      <c r="K209" s="1654"/>
      <c r="L209" s="1570"/>
      <c r="M209" s="1651"/>
      <c r="N209" s="1646"/>
      <c r="O209" s="1646"/>
      <c r="P209" s="1632"/>
      <c r="Q209" s="1632"/>
      <c r="R209" s="1632"/>
      <c r="S209" s="1632"/>
      <c r="T209" s="1632"/>
      <c r="U209" s="1632"/>
      <c r="V209" s="1632"/>
      <c r="W209" s="1632"/>
      <c r="X209" s="1632"/>
      <c r="Y209" s="1632"/>
      <c r="Z209" s="1632"/>
      <c r="AA209" s="1632"/>
      <c r="AB209" s="1632"/>
      <c r="AC209" s="1632"/>
      <c r="AD209" s="1632"/>
      <c r="AE209" s="1632"/>
      <c r="AF209" s="1632"/>
      <c r="AG209" s="1632"/>
      <c r="AH209" s="1632"/>
      <c r="AI209" s="1632"/>
      <c r="AJ209" s="1632"/>
      <c r="AK209" s="1632"/>
      <c r="AL209" s="1632"/>
      <c r="AM209" s="1632"/>
      <c r="AN209" s="1632"/>
      <c r="AO209" s="1632"/>
      <c r="AP209" s="1632"/>
      <c r="AQ209" s="1632"/>
      <c r="AR209" s="1632"/>
      <c r="AS209" s="1632"/>
      <c r="AT209" s="1632"/>
      <c r="AU209" s="1632"/>
      <c r="AV209" s="1632"/>
      <c r="AW209" s="1632"/>
      <c r="AX209" s="1632"/>
      <c r="AY209" s="1632"/>
      <c r="AZ209" s="1570"/>
      <c r="BA209" s="1570"/>
      <c r="BB209" s="1570"/>
      <c r="BC209" s="1570"/>
      <c r="BD209" s="1570"/>
      <c r="BE209" s="1570"/>
      <c r="BF209" s="1570"/>
      <c r="BG209" s="1570"/>
      <c r="BH209" s="1570"/>
      <c r="BI209" s="1570"/>
      <c r="BJ209" s="1570"/>
      <c r="BK209" s="1570"/>
      <c r="BL209" s="1570"/>
      <c r="BM209" s="1653"/>
      <c r="BN209" s="1660"/>
      <c r="BO209" s="1653"/>
      <c r="BP209" s="1653"/>
      <c r="BQ209" s="1653"/>
      <c r="BR209" s="1570"/>
      <c r="BS209" s="1570"/>
      <c r="BT209" s="1570"/>
      <c r="BU209" s="1570"/>
      <c r="BV209" s="1570"/>
      <c r="BW209" s="1570"/>
      <c r="BX209" s="1570"/>
      <c r="BY209" s="1570"/>
      <c r="BZ209" s="1570"/>
      <c r="CA209" s="1570"/>
      <c r="CB209" s="1570"/>
      <c r="CC209" s="1570"/>
      <c r="CD209" s="1570"/>
      <c r="CE209" s="1570"/>
      <c r="CF209" s="1570"/>
      <c r="CG209" s="1570"/>
      <c r="CH209" s="1570"/>
      <c r="CI209" s="1570"/>
      <c r="CJ209" s="1570"/>
      <c r="CK209" s="1570"/>
      <c r="CL209" s="1570"/>
      <c r="CM209" s="1570"/>
      <c r="CN209" s="1570"/>
      <c r="CO209" s="1570"/>
      <c r="CP209" s="1570"/>
      <c r="CQ209" s="1570"/>
      <c r="CR209" s="1570"/>
      <c r="CS209" s="1570"/>
      <c r="CT209" s="1570"/>
      <c r="CU209" s="1570"/>
      <c r="CV209" s="1570"/>
      <c r="CW209" s="1570"/>
      <c r="CX209" s="1570"/>
      <c r="CY209" s="1570"/>
      <c r="CZ209" s="1570"/>
      <c r="DA209" s="1570"/>
      <c r="DB209" s="1570"/>
      <c r="DC209" s="1570"/>
      <c r="DD209" s="1570"/>
      <c r="DE209" s="1570"/>
      <c r="DF209" s="1570"/>
      <c r="DG209" s="1570"/>
      <c r="DH209" s="1570"/>
      <c r="DI209" s="1570"/>
      <c r="DJ209" s="1570"/>
      <c r="DK209" s="1570"/>
      <c r="DL209" s="1570"/>
      <c r="DM209" s="1570"/>
      <c r="DN209" s="1570"/>
      <c r="DO209" s="1570"/>
      <c r="DP209" s="1570"/>
      <c r="DQ209" s="1570"/>
      <c r="DR209" s="1570"/>
      <c r="DS209" s="1570"/>
      <c r="DT209" s="1570"/>
      <c r="DU209" s="1570"/>
      <c r="DV209" s="1570"/>
      <c r="DW209" s="1570"/>
      <c r="DX209" s="1570"/>
      <c r="DY209" s="1570"/>
      <c r="DZ209" s="1570"/>
      <c r="EA209" s="1570"/>
      <c r="EB209" s="1570"/>
      <c r="EC209" s="1570"/>
      <c r="ED209" s="1570"/>
      <c r="EE209" s="1570"/>
      <c r="EF209" s="1570"/>
      <c r="EG209" s="1570"/>
      <c r="EH209" s="1570"/>
      <c r="EI209" s="1570"/>
      <c r="EJ209" s="1570"/>
      <c r="EK209" s="1570"/>
      <c r="EL209" s="1570"/>
      <c r="EM209" s="1570"/>
      <c r="EN209" s="1570"/>
      <c r="EO209" s="1570"/>
      <c r="EP209" s="1570"/>
      <c r="EQ209" s="1570"/>
      <c r="ER209" s="1570"/>
      <c r="ES209" s="1570"/>
      <c r="ET209" s="1570"/>
      <c r="EU209" s="1632"/>
      <c r="EV209" s="1632"/>
      <c r="EW209" s="1632"/>
      <c r="EX209" s="1632"/>
      <c r="EY209" s="1632"/>
      <c r="EZ209" s="1632"/>
      <c r="FA209" s="1632"/>
      <c r="FB209" s="1570"/>
      <c r="FC209" s="1571"/>
      <c r="FD209" s="1571"/>
      <c r="FE209" s="1571"/>
      <c r="FF209" s="1571"/>
      <c r="FG209" s="1571"/>
      <c r="FH209" s="1571"/>
      <c r="FI209" s="1571"/>
      <c r="FJ209" s="1571"/>
      <c r="FK209" s="1571"/>
      <c r="FL209" s="1571"/>
      <c r="FM209" s="1571"/>
      <c r="FN209" s="1573"/>
      <c r="FO209" s="1573"/>
      <c r="FP209" s="1573"/>
      <c r="FQ209" s="1573"/>
      <c r="FR209" s="1573"/>
      <c r="FS209" s="1573"/>
      <c r="FT209" s="1573"/>
      <c r="FU209" s="1573"/>
      <c r="FV209" s="1573"/>
      <c r="FW209" s="1573"/>
      <c r="FX209" s="1595"/>
      <c r="GA209" s="1647"/>
      <c r="GB209" s="1648"/>
    </row>
    <row r="210" spans="3:184">
      <c r="C210" s="1570"/>
      <c r="D210" s="1570"/>
      <c r="E210" s="2315"/>
      <c r="F210" s="1651"/>
      <c r="G210" s="1646"/>
      <c r="H210" s="1662"/>
      <c r="I210" s="1662"/>
      <c r="J210" s="1658"/>
      <c r="K210" s="1654"/>
      <c r="L210" s="1570"/>
      <c r="M210" s="1651"/>
      <c r="N210" s="1646"/>
      <c r="O210" s="1646"/>
      <c r="P210" s="1632"/>
      <c r="Q210" s="1632"/>
      <c r="R210" s="1632"/>
      <c r="S210" s="1632"/>
      <c r="T210" s="1632"/>
      <c r="U210" s="1632"/>
      <c r="V210" s="1632"/>
      <c r="W210" s="1632"/>
      <c r="X210" s="1632"/>
      <c r="Y210" s="1632"/>
      <c r="Z210" s="1632"/>
      <c r="AA210" s="1632"/>
      <c r="AB210" s="1632"/>
      <c r="AC210" s="1632"/>
      <c r="AD210" s="1632"/>
      <c r="AE210" s="1632"/>
      <c r="AF210" s="1632"/>
      <c r="AG210" s="1632"/>
      <c r="AH210" s="1632"/>
      <c r="AI210" s="1632"/>
      <c r="AJ210" s="1632"/>
      <c r="AK210" s="1632"/>
      <c r="AL210" s="1632"/>
      <c r="AM210" s="1632"/>
      <c r="AN210" s="1632"/>
      <c r="AO210" s="1632"/>
      <c r="AP210" s="1632"/>
      <c r="AQ210" s="1632"/>
      <c r="AR210" s="1632"/>
      <c r="AS210" s="1632"/>
      <c r="AT210" s="1632"/>
      <c r="AU210" s="1632"/>
      <c r="AV210" s="1632"/>
      <c r="AW210" s="1632"/>
      <c r="AX210" s="1632"/>
      <c r="AY210" s="1632"/>
      <c r="AZ210" s="1570"/>
      <c r="BA210" s="1570"/>
      <c r="BB210" s="1570"/>
      <c r="BC210" s="1570"/>
      <c r="BD210" s="1570"/>
      <c r="BE210" s="1570"/>
      <c r="BF210" s="1570"/>
      <c r="BG210" s="1570"/>
      <c r="BH210" s="1570"/>
      <c r="BI210" s="1570"/>
      <c r="BJ210" s="1570"/>
      <c r="BK210" s="1570"/>
      <c r="BL210" s="1570"/>
      <c r="BM210" s="1653"/>
      <c r="BN210" s="1660"/>
      <c r="BO210" s="1653"/>
      <c r="BP210" s="1653"/>
      <c r="BQ210" s="1653"/>
      <c r="BR210" s="1570"/>
      <c r="BS210" s="1570"/>
      <c r="BT210" s="1570"/>
      <c r="BU210" s="1570"/>
      <c r="BV210" s="1570"/>
      <c r="BW210" s="1570"/>
      <c r="BX210" s="1570"/>
      <c r="BY210" s="1570"/>
      <c r="BZ210" s="1570"/>
      <c r="CA210" s="1570"/>
      <c r="CB210" s="1570"/>
      <c r="CC210" s="1570"/>
      <c r="CD210" s="1570"/>
      <c r="CE210" s="1570"/>
      <c r="CF210" s="1570"/>
      <c r="CG210" s="1570"/>
      <c r="CH210" s="1570"/>
      <c r="CI210" s="1570"/>
      <c r="CJ210" s="1570"/>
      <c r="CK210" s="1570"/>
      <c r="CL210" s="1570"/>
      <c r="CM210" s="1570"/>
      <c r="CN210" s="1570"/>
      <c r="CO210" s="1570"/>
      <c r="CP210" s="1570"/>
      <c r="CQ210" s="1570"/>
      <c r="CR210" s="1570"/>
      <c r="CS210" s="1570"/>
      <c r="CT210" s="1570"/>
      <c r="CU210" s="1570"/>
      <c r="CV210" s="1570"/>
      <c r="CW210" s="1570"/>
      <c r="CX210" s="1570"/>
      <c r="CY210" s="1570"/>
      <c r="CZ210" s="1570"/>
      <c r="DA210" s="1570"/>
      <c r="DB210" s="1570"/>
      <c r="DC210" s="1570"/>
      <c r="DD210" s="1570"/>
      <c r="DE210" s="1570"/>
      <c r="DF210" s="1570"/>
      <c r="DG210" s="1570"/>
      <c r="DH210" s="1570"/>
      <c r="DI210" s="1570"/>
      <c r="DJ210" s="1570"/>
      <c r="DK210" s="1570"/>
      <c r="DL210" s="1570"/>
      <c r="DM210" s="1570"/>
      <c r="DN210" s="1570"/>
      <c r="DO210" s="1570"/>
      <c r="DP210" s="1570"/>
      <c r="DQ210" s="1570"/>
      <c r="DR210" s="1570"/>
      <c r="DS210" s="1570"/>
      <c r="DT210" s="1570"/>
      <c r="DU210" s="1570"/>
      <c r="DV210" s="1570"/>
      <c r="DW210" s="1570"/>
      <c r="DX210" s="1570"/>
      <c r="DY210" s="1570"/>
      <c r="DZ210" s="1570"/>
      <c r="EA210" s="1570"/>
      <c r="EB210" s="1570"/>
      <c r="EC210" s="1570"/>
      <c r="ED210" s="1570"/>
      <c r="EE210" s="1570"/>
      <c r="EF210" s="1570"/>
      <c r="EG210" s="1570"/>
      <c r="EH210" s="1570"/>
      <c r="EI210" s="1570"/>
      <c r="EJ210" s="1570"/>
      <c r="EK210" s="1570"/>
      <c r="EL210" s="1570"/>
      <c r="EM210" s="1570"/>
      <c r="EN210" s="1570"/>
      <c r="EO210" s="1570"/>
      <c r="EP210" s="1570"/>
      <c r="EQ210" s="1570"/>
      <c r="ER210" s="1570"/>
      <c r="ES210" s="1570"/>
      <c r="ET210" s="1570"/>
      <c r="EU210" s="1632"/>
      <c r="EV210" s="1632"/>
      <c r="EW210" s="1632"/>
      <c r="EX210" s="1632"/>
      <c r="EY210" s="1632"/>
      <c r="EZ210" s="1632"/>
      <c r="FA210" s="1632"/>
      <c r="FB210" s="1570"/>
      <c r="FC210" s="1571"/>
      <c r="FD210" s="1571"/>
      <c r="FE210" s="1571"/>
      <c r="FF210" s="1571"/>
      <c r="FG210" s="1571"/>
      <c r="FH210" s="1571"/>
      <c r="FI210" s="1571"/>
      <c r="FJ210" s="1571"/>
      <c r="FK210" s="1571"/>
      <c r="FL210" s="1571"/>
      <c r="FM210" s="1571"/>
      <c r="FN210" s="1573"/>
      <c r="FO210" s="1573"/>
      <c r="FP210" s="1573"/>
      <c r="FQ210" s="1573"/>
      <c r="FR210" s="1573"/>
      <c r="FS210" s="1573"/>
      <c r="FT210" s="1573"/>
      <c r="FU210" s="1573"/>
      <c r="FV210" s="1573"/>
      <c r="FW210" s="1573"/>
      <c r="FX210" s="1595"/>
      <c r="GA210" s="1647"/>
      <c r="GB210" s="1648"/>
    </row>
    <row r="211" spans="3:184">
      <c r="C211" s="1570"/>
      <c r="D211" s="1570"/>
      <c r="E211" s="2315"/>
      <c r="F211" s="1651"/>
      <c r="G211" s="1646"/>
      <c r="H211" s="1662"/>
      <c r="I211" s="1662"/>
      <c r="J211" s="1658"/>
      <c r="K211" s="1654"/>
      <c r="L211" s="1570"/>
      <c r="M211" s="1651"/>
      <c r="N211" s="1646"/>
      <c r="O211" s="1646"/>
      <c r="P211" s="1632"/>
      <c r="Q211" s="1632"/>
      <c r="R211" s="1632"/>
      <c r="S211" s="1632"/>
      <c r="T211" s="1632"/>
      <c r="U211" s="1632"/>
      <c r="V211" s="1632"/>
      <c r="W211" s="1632"/>
      <c r="X211" s="1632"/>
      <c r="Y211" s="1632"/>
      <c r="Z211" s="1632"/>
      <c r="AA211" s="1632"/>
      <c r="AB211" s="1632"/>
      <c r="AC211" s="1632"/>
      <c r="AD211" s="1632"/>
      <c r="AE211" s="1632"/>
      <c r="AF211" s="1632"/>
      <c r="AG211" s="1632"/>
      <c r="AH211" s="1632"/>
      <c r="AI211" s="1632"/>
      <c r="AJ211" s="1632"/>
      <c r="AK211" s="1632"/>
      <c r="AL211" s="1632"/>
      <c r="AM211" s="1632"/>
      <c r="AN211" s="1632"/>
      <c r="AO211" s="1632"/>
      <c r="AP211" s="1632"/>
      <c r="AQ211" s="1632"/>
      <c r="AR211" s="1632"/>
      <c r="AS211" s="1632"/>
      <c r="AT211" s="1632"/>
      <c r="AU211" s="1632"/>
      <c r="AV211" s="1632"/>
      <c r="AW211" s="1632"/>
      <c r="AX211" s="1632"/>
      <c r="AY211" s="1632"/>
      <c r="AZ211" s="1570"/>
      <c r="BA211" s="1570"/>
      <c r="BB211" s="1570"/>
      <c r="BC211" s="1570"/>
      <c r="BD211" s="1570"/>
      <c r="BE211" s="1570"/>
      <c r="BF211" s="1570"/>
      <c r="BG211" s="1570"/>
      <c r="BH211" s="1570"/>
      <c r="BI211" s="1570"/>
      <c r="BJ211" s="1570"/>
      <c r="BK211" s="1570"/>
      <c r="BL211" s="1570"/>
      <c r="BM211" s="1653"/>
      <c r="BN211" s="1660"/>
      <c r="BO211" s="1653"/>
      <c r="BP211" s="1653"/>
      <c r="BQ211" s="1653"/>
      <c r="BR211" s="1570"/>
      <c r="BS211" s="1570"/>
      <c r="BT211" s="1570"/>
      <c r="BU211" s="1570"/>
      <c r="BV211" s="1570"/>
      <c r="BW211" s="1570"/>
      <c r="BX211" s="1570"/>
      <c r="BY211" s="1570"/>
      <c r="BZ211" s="1570"/>
      <c r="CA211" s="1570"/>
      <c r="CB211" s="1570"/>
      <c r="CC211" s="1570"/>
      <c r="CD211" s="1570"/>
      <c r="CE211" s="1570"/>
      <c r="CF211" s="1570"/>
      <c r="CG211" s="1570"/>
      <c r="CH211" s="1570"/>
      <c r="CI211" s="1570"/>
      <c r="CJ211" s="1570"/>
      <c r="CK211" s="1570"/>
      <c r="CL211" s="1570"/>
      <c r="CM211" s="1570"/>
      <c r="CN211" s="1570"/>
      <c r="CO211" s="1570"/>
      <c r="CP211" s="1570"/>
      <c r="CQ211" s="1570"/>
      <c r="CR211" s="1570"/>
      <c r="CS211" s="1570"/>
      <c r="CT211" s="1570"/>
      <c r="CU211" s="1570"/>
      <c r="CV211" s="1570"/>
      <c r="CW211" s="1570"/>
      <c r="CX211" s="1570"/>
      <c r="CY211" s="1570"/>
      <c r="CZ211" s="1570"/>
      <c r="DA211" s="1570"/>
      <c r="DB211" s="1570"/>
      <c r="DC211" s="1570"/>
      <c r="DD211" s="1570"/>
      <c r="DE211" s="1570"/>
      <c r="DF211" s="1570"/>
      <c r="DG211" s="1570"/>
      <c r="DH211" s="1570"/>
      <c r="DI211" s="1570"/>
      <c r="DJ211" s="1570"/>
      <c r="DK211" s="1570"/>
      <c r="DL211" s="1570"/>
      <c r="DM211" s="1570"/>
      <c r="DN211" s="1570"/>
      <c r="DO211" s="1570"/>
      <c r="DP211" s="1570"/>
      <c r="DQ211" s="1570"/>
      <c r="DR211" s="1570"/>
      <c r="DS211" s="1570"/>
      <c r="DT211" s="1570"/>
      <c r="DU211" s="1570"/>
      <c r="DV211" s="1570"/>
      <c r="DW211" s="1570"/>
      <c r="DX211" s="1570"/>
      <c r="DY211" s="1570"/>
      <c r="DZ211" s="1570"/>
      <c r="EA211" s="1570"/>
      <c r="EB211" s="1570"/>
      <c r="EC211" s="1570"/>
      <c r="ED211" s="1570"/>
      <c r="EE211" s="1570"/>
      <c r="EF211" s="1570"/>
      <c r="EG211" s="1570"/>
      <c r="EH211" s="1570"/>
      <c r="EI211" s="1570"/>
      <c r="EJ211" s="1570"/>
      <c r="EK211" s="1570"/>
      <c r="EL211" s="1570"/>
      <c r="EM211" s="1570"/>
      <c r="EN211" s="1570"/>
      <c r="EO211" s="1570"/>
      <c r="EP211" s="1570"/>
      <c r="EQ211" s="1570"/>
      <c r="ER211" s="1570"/>
      <c r="ES211" s="1570"/>
      <c r="ET211" s="1570"/>
      <c r="EU211" s="1632"/>
      <c r="EV211" s="1632"/>
      <c r="EW211" s="1632"/>
      <c r="EX211" s="1632"/>
      <c r="EY211" s="1632"/>
      <c r="EZ211" s="1632"/>
      <c r="FA211" s="1632"/>
      <c r="FB211" s="1570"/>
      <c r="FC211" s="1571"/>
      <c r="FD211" s="1571"/>
      <c r="FE211" s="1571"/>
      <c r="FF211" s="1571"/>
      <c r="FG211" s="1571"/>
      <c r="FH211" s="1571"/>
      <c r="FI211" s="1571"/>
      <c r="FJ211" s="1571"/>
      <c r="FK211" s="1571"/>
      <c r="FL211" s="1571"/>
      <c r="FM211" s="1571"/>
      <c r="FN211" s="1573"/>
      <c r="FO211" s="1573"/>
      <c r="FP211" s="1573"/>
      <c r="FQ211" s="1573"/>
      <c r="FR211" s="1573"/>
      <c r="FS211" s="1573"/>
      <c r="FT211" s="1573"/>
      <c r="FU211" s="1573"/>
      <c r="FV211" s="1573"/>
      <c r="FW211" s="1573"/>
      <c r="FX211" s="1595"/>
      <c r="GA211" s="1647"/>
      <c r="GB211" s="1648"/>
    </row>
    <row r="212" spans="3:184">
      <c r="C212" s="1570"/>
      <c r="D212" s="1570"/>
      <c r="E212" s="2315"/>
      <c r="F212" s="1651"/>
      <c r="G212" s="1646"/>
      <c r="H212" s="1662"/>
      <c r="I212" s="1662"/>
      <c r="J212" s="1658"/>
      <c r="K212" s="1654"/>
      <c r="L212" s="1570"/>
      <c r="M212" s="1651"/>
      <c r="N212" s="1646"/>
      <c r="O212" s="1646"/>
      <c r="P212" s="1632"/>
      <c r="Q212" s="1632"/>
      <c r="R212" s="1632"/>
      <c r="S212" s="1632"/>
      <c r="T212" s="1632"/>
      <c r="U212" s="1632"/>
      <c r="V212" s="1632"/>
      <c r="W212" s="1632"/>
      <c r="X212" s="1632"/>
      <c r="Y212" s="1632"/>
      <c r="Z212" s="1632"/>
      <c r="AA212" s="1632"/>
      <c r="AB212" s="1632"/>
      <c r="AC212" s="1632"/>
      <c r="AD212" s="1632"/>
      <c r="AE212" s="1632"/>
      <c r="AF212" s="1632"/>
      <c r="AG212" s="1632"/>
      <c r="AH212" s="1632"/>
      <c r="AI212" s="1632"/>
      <c r="AJ212" s="1632"/>
      <c r="AK212" s="1632"/>
      <c r="AL212" s="1632"/>
      <c r="AM212" s="1632"/>
      <c r="AN212" s="1632"/>
      <c r="AO212" s="1632"/>
      <c r="AP212" s="1632"/>
      <c r="AQ212" s="1632"/>
      <c r="AR212" s="1632"/>
      <c r="AS212" s="1632"/>
      <c r="AT212" s="1632"/>
      <c r="AU212" s="1632"/>
      <c r="AV212" s="1632"/>
      <c r="AW212" s="1632"/>
      <c r="AX212" s="1632"/>
      <c r="AY212" s="1632"/>
      <c r="AZ212" s="1570"/>
      <c r="BA212" s="1570"/>
      <c r="BB212" s="1570"/>
      <c r="BC212" s="1570"/>
      <c r="BD212" s="1570"/>
      <c r="BE212" s="1570"/>
      <c r="BF212" s="1570"/>
      <c r="BG212" s="1570"/>
      <c r="BH212" s="1570"/>
      <c r="BI212" s="1570"/>
      <c r="BJ212" s="1570"/>
      <c r="BK212" s="1570"/>
      <c r="BL212" s="1570"/>
      <c r="BM212" s="1653"/>
      <c r="BN212" s="1660"/>
      <c r="BO212" s="1653"/>
      <c r="BP212" s="1653"/>
      <c r="BQ212" s="1653"/>
      <c r="BR212" s="1570"/>
      <c r="BS212" s="1570"/>
      <c r="BT212" s="1570"/>
      <c r="BU212" s="1570"/>
      <c r="BV212" s="1570"/>
      <c r="BW212" s="1570"/>
      <c r="BX212" s="1570"/>
      <c r="BY212" s="1570"/>
      <c r="BZ212" s="1570"/>
      <c r="CA212" s="1570"/>
      <c r="CB212" s="1570"/>
      <c r="CC212" s="1570"/>
      <c r="CD212" s="1570"/>
      <c r="CE212" s="1570"/>
      <c r="CF212" s="1570"/>
      <c r="CG212" s="1570"/>
      <c r="CH212" s="1570"/>
      <c r="CI212" s="1570"/>
      <c r="CJ212" s="1570"/>
      <c r="CK212" s="1570"/>
      <c r="CL212" s="1570"/>
      <c r="CM212" s="1570"/>
      <c r="CN212" s="1570"/>
      <c r="CO212" s="1570"/>
      <c r="CP212" s="1570"/>
      <c r="CQ212" s="1570"/>
      <c r="CR212" s="1570"/>
      <c r="CS212" s="1570"/>
      <c r="CT212" s="1570"/>
      <c r="CU212" s="1570"/>
      <c r="CV212" s="1570"/>
      <c r="CW212" s="1570"/>
      <c r="CX212" s="1570"/>
      <c r="CY212" s="1570"/>
      <c r="CZ212" s="1570"/>
      <c r="DA212" s="1570"/>
      <c r="DB212" s="1570"/>
      <c r="DC212" s="1570"/>
      <c r="DD212" s="1570"/>
      <c r="DE212" s="1570"/>
      <c r="DF212" s="1570"/>
      <c r="DG212" s="1570"/>
      <c r="DH212" s="1570"/>
      <c r="DI212" s="1570"/>
      <c r="DJ212" s="1570"/>
      <c r="DK212" s="1570"/>
      <c r="DL212" s="1570"/>
      <c r="DM212" s="1570"/>
      <c r="DN212" s="1570"/>
      <c r="DO212" s="1570"/>
      <c r="DP212" s="1570"/>
      <c r="DQ212" s="1570"/>
      <c r="DR212" s="1570"/>
      <c r="DS212" s="1570"/>
      <c r="DT212" s="1570"/>
      <c r="DU212" s="1570"/>
      <c r="DV212" s="1570"/>
      <c r="DW212" s="1570"/>
      <c r="DX212" s="1570"/>
      <c r="DY212" s="1570"/>
      <c r="DZ212" s="1570"/>
      <c r="EA212" s="1570"/>
      <c r="EB212" s="1570"/>
      <c r="EC212" s="1570"/>
      <c r="ED212" s="1570"/>
      <c r="EE212" s="1570"/>
      <c r="EF212" s="1570"/>
      <c r="EG212" s="1570"/>
      <c r="EH212" s="1570"/>
      <c r="EI212" s="1570"/>
      <c r="EJ212" s="1570"/>
      <c r="EK212" s="1570"/>
      <c r="EL212" s="1570"/>
      <c r="EM212" s="1570"/>
      <c r="EN212" s="1570"/>
      <c r="EO212" s="1570"/>
      <c r="EP212" s="1570"/>
      <c r="EQ212" s="1570"/>
      <c r="ER212" s="1570"/>
      <c r="ES212" s="1570"/>
      <c r="ET212" s="1570"/>
      <c r="EU212" s="1632"/>
      <c r="EV212" s="1632"/>
      <c r="EW212" s="1632"/>
      <c r="EX212" s="1632"/>
      <c r="EY212" s="1632"/>
      <c r="EZ212" s="1632"/>
      <c r="FA212" s="1632"/>
      <c r="FB212" s="1570"/>
      <c r="FC212" s="1571"/>
      <c r="FD212" s="1571"/>
      <c r="FE212" s="1571"/>
      <c r="FF212" s="1571"/>
      <c r="FG212" s="1571"/>
      <c r="FH212" s="1571"/>
      <c r="FI212" s="1571"/>
      <c r="FJ212" s="1571"/>
      <c r="FK212" s="1571"/>
      <c r="FL212" s="1571"/>
      <c r="FM212" s="1571"/>
      <c r="FN212" s="1573"/>
      <c r="FO212" s="1573"/>
      <c r="FP212" s="1573"/>
      <c r="FQ212" s="1573"/>
      <c r="FR212" s="1573"/>
      <c r="FS212" s="1573"/>
      <c r="FT212" s="1573"/>
      <c r="FU212" s="1573"/>
      <c r="FV212" s="1573"/>
      <c r="FW212" s="1573"/>
      <c r="FX212" s="1595"/>
      <c r="GA212" s="1647"/>
      <c r="GB212" s="1648"/>
    </row>
    <row r="213" spans="3:184">
      <c r="C213" s="1570"/>
      <c r="D213" s="1570"/>
      <c r="E213" s="2315"/>
      <c r="F213" s="1651"/>
      <c r="G213" s="1646"/>
      <c r="H213" s="1662"/>
      <c r="I213" s="1662"/>
      <c r="J213" s="1658"/>
      <c r="K213" s="1654"/>
      <c r="L213" s="1570"/>
      <c r="M213" s="1651"/>
      <c r="N213" s="1646"/>
      <c r="O213" s="1646"/>
      <c r="P213" s="1632"/>
      <c r="Q213" s="1632"/>
      <c r="R213" s="1632"/>
      <c r="S213" s="1632"/>
      <c r="T213" s="1632"/>
      <c r="U213" s="1632"/>
      <c r="V213" s="1632"/>
      <c r="W213" s="1632"/>
      <c r="X213" s="1632"/>
      <c r="Y213" s="1632"/>
      <c r="Z213" s="1632"/>
      <c r="AA213" s="1632"/>
      <c r="AB213" s="1632"/>
      <c r="AC213" s="1632"/>
      <c r="AD213" s="1632"/>
      <c r="AE213" s="1632"/>
      <c r="AF213" s="1632"/>
      <c r="AG213" s="1632"/>
      <c r="AH213" s="1632"/>
      <c r="AI213" s="1632"/>
      <c r="AJ213" s="1632"/>
      <c r="AK213" s="1632"/>
      <c r="AL213" s="1632"/>
      <c r="AM213" s="1632"/>
      <c r="AN213" s="1632"/>
      <c r="AO213" s="1632"/>
      <c r="AP213" s="1632"/>
      <c r="AQ213" s="1632"/>
      <c r="AR213" s="1632"/>
      <c r="AS213" s="1632"/>
      <c r="AT213" s="1632"/>
      <c r="AU213" s="1632"/>
      <c r="AV213" s="1632"/>
      <c r="AW213" s="1632"/>
      <c r="AX213" s="1632"/>
      <c r="AY213" s="1632"/>
      <c r="AZ213" s="1570"/>
      <c r="BA213" s="1570"/>
      <c r="BB213" s="1570"/>
      <c r="BC213" s="1570"/>
      <c r="BD213" s="1570"/>
      <c r="BE213" s="1570"/>
      <c r="BF213" s="1570"/>
      <c r="BG213" s="1570"/>
      <c r="BH213" s="1570"/>
      <c r="BI213" s="1570"/>
      <c r="BJ213" s="1570"/>
      <c r="BK213" s="1570"/>
      <c r="BL213" s="1570"/>
      <c r="BM213" s="1653"/>
      <c r="BN213" s="1660"/>
      <c r="BO213" s="1653"/>
      <c r="BP213" s="1653"/>
      <c r="BQ213" s="1653"/>
      <c r="BR213" s="1570"/>
      <c r="BS213" s="1570"/>
      <c r="BT213" s="1570"/>
      <c r="BU213" s="1570"/>
      <c r="BV213" s="1570"/>
      <c r="BW213" s="1570"/>
      <c r="BX213" s="1570"/>
      <c r="BY213" s="1570"/>
      <c r="BZ213" s="1570"/>
      <c r="CA213" s="1570"/>
      <c r="CB213" s="1570"/>
      <c r="CC213" s="1570"/>
      <c r="CD213" s="1570"/>
      <c r="CE213" s="1570"/>
      <c r="CF213" s="1570"/>
      <c r="CG213" s="1570"/>
      <c r="CH213" s="1570"/>
      <c r="CI213" s="1570"/>
      <c r="CJ213" s="1570"/>
      <c r="CK213" s="1570"/>
      <c r="CL213" s="1570"/>
      <c r="CM213" s="1570"/>
      <c r="CN213" s="1570"/>
      <c r="CO213" s="1570"/>
      <c r="CP213" s="1570"/>
      <c r="CQ213" s="1570"/>
      <c r="CR213" s="1570"/>
      <c r="CS213" s="1570"/>
      <c r="CT213" s="1570"/>
      <c r="CU213" s="1570"/>
      <c r="CV213" s="1570"/>
      <c r="CW213" s="1570"/>
      <c r="CX213" s="1570"/>
      <c r="CY213" s="1570"/>
      <c r="CZ213" s="1570"/>
      <c r="DA213" s="1570"/>
      <c r="DB213" s="1570"/>
      <c r="DC213" s="1570"/>
      <c r="DD213" s="1570"/>
      <c r="DE213" s="1570"/>
      <c r="DF213" s="1570"/>
      <c r="DG213" s="1570"/>
      <c r="DH213" s="1570"/>
      <c r="DI213" s="1570"/>
      <c r="DJ213" s="1570"/>
      <c r="DK213" s="1570"/>
      <c r="DL213" s="1570"/>
      <c r="DM213" s="1570"/>
      <c r="DN213" s="1570"/>
      <c r="DO213" s="1570"/>
      <c r="DP213" s="1570"/>
      <c r="DQ213" s="1570"/>
      <c r="DR213" s="1570"/>
      <c r="DS213" s="1570"/>
      <c r="DT213" s="1570"/>
      <c r="DU213" s="1570"/>
      <c r="DV213" s="1570"/>
      <c r="DW213" s="1570"/>
      <c r="DX213" s="1570"/>
      <c r="DY213" s="1570"/>
      <c r="DZ213" s="1570"/>
      <c r="EA213" s="1570"/>
      <c r="EB213" s="1570"/>
      <c r="EC213" s="1570"/>
      <c r="ED213" s="1570"/>
      <c r="EE213" s="1570"/>
      <c r="EF213" s="1570"/>
      <c r="EG213" s="1570"/>
      <c r="EH213" s="1570"/>
      <c r="EI213" s="1570"/>
      <c r="EJ213" s="1570"/>
      <c r="EK213" s="1570"/>
      <c r="EL213" s="1570"/>
      <c r="EM213" s="1570"/>
      <c r="EN213" s="1570"/>
      <c r="EO213" s="1570"/>
      <c r="EP213" s="1570"/>
      <c r="EQ213" s="1570"/>
      <c r="ER213" s="1570"/>
      <c r="ES213" s="1570"/>
      <c r="ET213" s="1570"/>
      <c r="EU213" s="1632"/>
      <c r="EV213" s="1632"/>
      <c r="EW213" s="1632"/>
      <c r="EX213" s="1632"/>
      <c r="EY213" s="1632"/>
      <c r="EZ213" s="1632"/>
      <c r="FA213" s="1632"/>
      <c r="FB213" s="1570"/>
      <c r="FC213" s="1571"/>
      <c r="FD213" s="1571"/>
      <c r="FE213" s="1571"/>
      <c r="FF213" s="1571"/>
      <c r="FG213" s="1571"/>
      <c r="FH213" s="1571"/>
      <c r="FI213" s="1571"/>
      <c r="FJ213" s="1571"/>
      <c r="FK213" s="1571"/>
      <c r="FL213" s="1571"/>
      <c r="FM213" s="1571"/>
      <c r="FN213" s="1573"/>
      <c r="FO213" s="1573"/>
      <c r="FP213" s="1573"/>
      <c r="FQ213" s="1573"/>
      <c r="FR213" s="1573"/>
      <c r="FS213" s="1573"/>
      <c r="FT213" s="1573"/>
      <c r="FU213" s="1573"/>
      <c r="FV213" s="1573"/>
      <c r="FW213" s="1573"/>
      <c r="FX213" s="1595"/>
      <c r="GA213" s="1647"/>
      <c r="GB213" s="1648"/>
    </row>
    <row r="214" spans="3:184">
      <c r="C214" s="1570"/>
      <c r="D214" s="1570"/>
      <c r="E214" s="2315"/>
      <c r="F214" s="1651"/>
      <c r="G214" s="1646"/>
      <c r="H214" s="1662"/>
      <c r="I214" s="1662"/>
      <c r="J214" s="1658"/>
      <c r="K214" s="1654"/>
      <c r="L214" s="1570"/>
      <c r="M214" s="1651"/>
      <c r="N214" s="1646"/>
      <c r="O214" s="1646"/>
      <c r="P214" s="1632"/>
      <c r="Q214" s="1632"/>
      <c r="R214" s="1632"/>
      <c r="S214" s="1632"/>
      <c r="T214" s="1632"/>
      <c r="U214" s="1632"/>
      <c r="V214" s="1632"/>
      <c r="W214" s="1632"/>
      <c r="X214" s="1632"/>
      <c r="Y214" s="1632"/>
      <c r="Z214" s="1632"/>
      <c r="AA214" s="1632"/>
      <c r="AB214" s="1632"/>
      <c r="AC214" s="1632"/>
      <c r="AD214" s="1632"/>
      <c r="AE214" s="1632"/>
      <c r="AF214" s="1632"/>
      <c r="AG214" s="1632"/>
      <c r="AH214" s="1632"/>
      <c r="AI214" s="1632"/>
      <c r="AJ214" s="1632"/>
      <c r="AK214" s="1632"/>
      <c r="AL214" s="1632"/>
      <c r="AM214" s="1632"/>
      <c r="AN214" s="1632"/>
      <c r="AO214" s="1632"/>
      <c r="AP214" s="1632"/>
      <c r="AQ214" s="1632"/>
      <c r="AR214" s="1632"/>
      <c r="AS214" s="1632"/>
      <c r="AT214" s="1632"/>
      <c r="AU214" s="1632"/>
      <c r="AV214" s="1632"/>
      <c r="AW214" s="1632"/>
      <c r="AX214" s="1632"/>
      <c r="AY214" s="1632"/>
      <c r="AZ214" s="1570"/>
      <c r="BA214" s="1570"/>
      <c r="BB214" s="1570"/>
      <c r="BC214" s="1570"/>
      <c r="BD214" s="1570"/>
      <c r="BE214" s="1570"/>
      <c r="BF214" s="1570"/>
      <c r="BG214" s="1570"/>
      <c r="BH214" s="1570"/>
      <c r="BI214" s="1570"/>
      <c r="BJ214" s="1570"/>
      <c r="BK214" s="1570"/>
      <c r="BL214" s="1570"/>
      <c r="BM214" s="1653"/>
      <c r="BN214" s="1660"/>
      <c r="BO214" s="1653"/>
      <c r="BP214" s="1653"/>
      <c r="BQ214" s="1653"/>
      <c r="BR214" s="1570"/>
      <c r="BS214" s="1570"/>
      <c r="BT214" s="1570"/>
      <c r="BU214" s="1570"/>
      <c r="BV214" s="1570"/>
      <c r="BW214" s="1570"/>
      <c r="BX214" s="1570"/>
      <c r="BY214" s="1570"/>
      <c r="BZ214" s="1570"/>
      <c r="CA214" s="1570"/>
      <c r="CB214" s="1570"/>
      <c r="CC214" s="1570"/>
      <c r="CD214" s="1570"/>
      <c r="CE214" s="1570"/>
      <c r="CF214" s="1570"/>
      <c r="CG214" s="1570"/>
      <c r="CH214" s="1570"/>
      <c r="CI214" s="1570"/>
      <c r="CJ214" s="1570"/>
      <c r="CK214" s="1570"/>
      <c r="CL214" s="1570"/>
      <c r="CM214" s="1570"/>
      <c r="CN214" s="1570"/>
      <c r="CO214" s="1570"/>
      <c r="CP214" s="1570"/>
      <c r="CQ214" s="1570"/>
      <c r="CR214" s="1570"/>
      <c r="CS214" s="1570"/>
      <c r="CT214" s="1570"/>
      <c r="CU214" s="1570"/>
      <c r="CV214" s="1570"/>
      <c r="CW214" s="1570"/>
      <c r="CX214" s="1570"/>
      <c r="CY214" s="1570"/>
      <c r="CZ214" s="1570"/>
      <c r="DA214" s="1570"/>
      <c r="DB214" s="1570"/>
      <c r="DC214" s="1570"/>
      <c r="DD214" s="1570"/>
      <c r="DE214" s="1570"/>
      <c r="DF214" s="1570"/>
      <c r="DG214" s="1570"/>
      <c r="DH214" s="1570"/>
      <c r="DI214" s="1570"/>
      <c r="DJ214" s="1570"/>
      <c r="DK214" s="1570"/>
      <c r="DL214" s="1570"/>
      <c r="DM214" s="1570"/>
      <c r="DN214" s="1570"/>
      <c r="DO214" s="1570"/>
      <c r="DP214" s="1570"/>
      <c r="DQ214" s="1570"/>
      <c r="DR214" s="1570"/>
      <c r="DS214" s="1570"/>
      <c r="DT214" s="1570"/>
      <c r="DU214" s="1570"/>
      <c r="DV214" s="1570"/>
      <c r="DW214" s="1570"/>
      <c r="DX214" s="1570"/>
      <c r="DY214" s="1570"/>
      <c r="DZ214" s="1570"/>
      <c r="EA214" s="1570"/>
      <c r="EB214" s="1570"/>
      <c r="EC214" s="1570"/>
      <c r="ED214" s="1570"/>
      <c r="EE214" s="1570"/>
      <c r="EF214" s="1570"/>
      <c r="EG214" s="1570"/>
      <c r="EH214" s="1570"/>
      <c r="EI214" s="1570"/>
      <c r="EJ214" s="1570"/>
      <c r="EK214" s="1570"/>
      <c r="EL214" s="1570"/>
      <c r="EM214" s="1570"/>
      <c r="EN214" s="1570"/>
      <c r="EO214" s="1570"/>
      <c r="EP214" s="1570"/>
      <c r="EQ214" s="1570"/>
      <c r="ER214" s="1570"/>
      <c r="ES214" s="1570"/>
      <c r="ET214" s="1570"/>
      <c r="EU214" s="1632"/>
      <c r="EV214" s="1632"/>
      <c r="EW214" s="1632"/>
      <c r="EX214" s="1632"/>
      <c r="EY214" s="1632"/>
      <c r="EZ214" s="1632"/>
      <c r="FA214" s="1632"/>
      <c r="FB214" s="1570"/>
      <c r="FC214" s="1571"/>
      <c r="FD214" s="1571"/>
      <c r="FE214" s="1571"/>
      <c r="FF214" s="1571"/>
      <c r="FG214" s="1571"/>
      <c r="FH214" s="1571"/>
      <c r="FI214" s="1571"/>
      <c r="FJ214" s="1571"/>
      <c r="FK214" s="1571"/>
      <c r="FL214" s="1571"/>
      <c r="FM214" s="1571"/>
      <c r="FN214" s="1573"/>
      <c r="FO214" s="1573"/>
      <c r="FP214" s="1573"/>
      <c r="FQ214" s="1573"/>
      <c r="FR214" s="1573"/>
      <c r="FS214" s="1573"/>
      <c r="FT214" s="1573"/>
      <c r="FU214" s="1573"/>
      <c r="FV214" s="1573"/>
      <c r="FW214" s="1573"/>
      <c r="FX214" s="1595"/>
      <c r="GA214" s="1647"/>
      <c r="GB214" s="1648"/>
    </row>
    <row r="215" spans="3:184">
      <c r="C215" s="1570"/>
      <c r="D215" s="1570"/>
      <c r="E215" s="2315"/>
      <c r="F215" s="1651"/>
      <c r="G215" s="1646"/>
      <c r="H215" s="1662"/>
      <c r="I215" s="1662"/>
      <c r="J215" s="1658"/>
      <c r="K215" s="1654"/>
      <c r="L215" s="1570"/>
      <c r="M215" s="1651"/>
      <c r="N215" s="1646"/>
      <c r="O215" s="1646"/>
      <c r="P215" s="1632"/>
      <c r="Q215" s="1632"/>
      <c r="R215" s="1632"/>
      <c r="S215" s="1632"/>
      <c r="T215" s="1632"/>
      <c r="U215" s="1632"/>
      <c r="V215" s="1632"/>
      <c r="W215" s="1632"/>
      <c r="X215" s="1632"/>
      <c r="Y215" s="1632"/>
      <c r="Z215" s="1632"/>
      <c r="AA215" s="1632"/>
      <c r="AB215" s="1632"/>
      <c r="AC215" s="1632"/>
      <c r="AD215" s="1632"/>
      <c r="AE215" s="1632"/>
      <c r="AF215" s="1632"/>
      <c r="AG215" s="1632"/>
      <c r="AH215" s="1632"/>
      <c r="AI215" s="1632"/>
      <c r="AJ215" s="1632"/>
      <c r="AK215" s="1632"/>
      <c r="AL215" s="1632"/>
      <c r="AM215" s="1632"/>
      <c r="AN215" s="1632"/>
      <c r="AO215" s="1632"/>
      <c r="AP215" s="1632"/>
      <c r="AQ215" s="1632"/>
      <c r="AR215" s="1632"/>
      <c r="AS215" s="1632"/>
      <c r="AT215" s="1632"/>
      <c r="AU215" s="1632"/>
      <c r="AV215" s="1632"/>
      <c r="AW215" s="1632"/>
      <c r="AX215" s="1632"/>
      <c r="AY215" s="1632"/>
      <c r="AZ215" s="1570"/>
      <c r="BA215" s="1570"/>
      <c r="BB215" s="1570"/>
      <c r="BC215" s="1570"/>
      <c r="BD215" s="1570"/>
      <c r="BE215" s="1570"/>
      <c r="BF215" s="1570"/>
      <c r="BG215" s="1570"/>
      <c r="BH215" s="1570"/>
      <c r="BI215" s="1570"/>
      <c r="BJ215" s="1570"/>
      <c r="BK215" s="1570"/>
      <c r="BL215" s="1570"/>
      <c r="BM215" s="1653"/>
      <c r="BN215" s="1660"/>
      <c r="BO215" s="1653"/>
      <c r="BP215" s="1653"/>
      <c r="BQ215" s="1653"/>
      <c r="BR215" s="1570"/>
      <c r="BS215" s="1570"/>
      <c r="BT215" s="1570"/>
      <c r="BU215" s="1570"/>
      <c r="BV215" s="1570"/>
      <c r="BW215" s="1570"/>
      <c r="BX215" s="1570"/>
      <c r="BY215" s="1570"/>
      <c r="BZ215" s="1570"/>
      <c r="CA215" s="1570"/>
      <c r="CB215" s="1570"/>
      <c r="CC215" s="1570"/>
      <c r="CD215" s="1570"/>
      <c r="CE215" s="1570"/>
      <c r="CF215" s="1570"/>
      <c r="CG215" s="1570"/>
      <c r="CH215" s="1570"/>
      <c r="CI215" s="1570"/>
      <c r="CJ215" s="1570"/>
      <c r="CK215" s="1570"/>
      <c r="CL215" s="1570"/>
      <c r="CM215" s="1570"/>
      <c r="CN215" s="1570"/>
      <c r="CO215" s="1570"/>
      <c r="CP215" s="1570"/>
      <c r="CQ215" s="1570"/>
      <c r="CR215" s="1570"/>
      <c r="CS215" s="1570"/>
      <c r="CT215" s="1570"/>
      <c r="CU215" s="1570"/>
      <c r="CV215" s="1570"/>
      <c r="CW215" s="1570"/>
      <c r="CX215" s="1570"/>
      <c r="CY215" s="1570"/>
      <c r="CZ215" s="1570"/>
      <c r="DA215" s="1570"/>
      <c r="DB215" s="1570"/>
      <c r="DC215" s="1570"/>
      <c r="DD215" s="1570"/>
      <c r="DE215" s="1570"/>
      <c r="DF215" s="1570"/>
      <c r="DG215" s="1570"/>
      <c r="DH215" s="1570"/>
      <c r="DI215" s="1570"/>
      <c r="DJ215" s="1570"/>
      <c r="DK215" s="1570"/>
      <c r="DL215" s="1570"/>
      <c r="DM215" s="1570"/>
      <c r="DN215" s="1570"/>
      <c r="DO215" s="1570"/>
      <c r="DP215" s="1570"/>
      <c r="DQ215" s="1570"/>
      <c r="DR215" s="1570"/>
      <c r="DS215" s="1570"/>
      <c r="DT215" s="1570"/>
      <c r="DU215" s="1570"/>
      <c r="DV215" s="1570"/>
      <c r="DW215" s="1570"/>
      <c r="DX215" s="1570"/>
      <c r="DY215" s="1570"/>
      <c r="DZ215" s="1570"/>
      <c r="EA215" s="1570"/>
      <c r="EB215" s="1570"/>
      <c r="EC215" s="1570"/>
      <c r="ED215" s="1570"/>
      <c r="EE215" s="1570"/>
      <c r="EF215" s="1570"/>
      <c r="EG215" s="1570"/>
      <c r="EH215" s="1570"/>
      <c r="EI215" s="1570"/>
      <c r="EJ215" s="1570"/>
      <c r="EK215" s="1570"/>
      <c r="EL215" s="1570"/>
      <c r="EM215" s="1570"/>
      <c r="EN215" s="1570"/>
      <c r="EO215" s="1570"/>
      <c r="EP215" s="1570"/>
      <c r="EQ215" s="1570"/>
      <c r="ER215" s="1570"/>
      <c r="ES215" s="1570"/>
      <c r="ET215" s="1570"/>
      <c r="EU215" s="1632"/>
      <c r="EV215" s="1632"/>
      <c r="EW215" s="1632"/>
      <c r="EX215" s="1632"/>
      <c r="EY215" s="1632"/>
      <c r="EZ215" s="1632"/>
      <c r="FA215" s="1632"/>
      <c r="FB215" s="1570"/>
      <c r="FC215" s="1571"/>
      <c r="FD215" s="1571"/>
      <c r="FE215" s="1571"/>
      <c r="FF215" s="1571"/>
      <c r="FG215" s="1571"/>
      <c r="FH215" s="1571"/>
      <c r="FI215" s="1571"/>
      <c r="FJ215" s="1571"/>
      <c r="FK215" s="1571"/>
      <c r="FL215" s="1571"/>
      <c r="FM215" s="1571"/>
      <c r="FN215" s="1573"/>
      <c r="FO215" s="1573"/>
      <c r="FP215" s="1573"/>
      <c r="FQ215" s="1573"/>
      <c r="FR215" s="1573"/>
      <c r="FS215" s="1573"/>
      <c r="FT215" s="1573"/>
      <c r="FU215" s="1573"/>
      <c r="FV215" s="1573"/>
      <c r="FW215" s="1573"/>
      <c r="FX215" s="1595"/>
      <c r="GA215" s="1647"/>
      <c r="GB215" s="1648"/>
    </row>
    <row r="216" spans="3:184">
      <c r="C216" s="1570"/>
      <c r="D216" s="1570"/>
      <c r="E216" s="2315"/>
      <c r="F216" s="1651"/>
      <c r="G216" s="1646"/>
      <c r="H216" s="1662"/>
      <c r="I216" s="1662"/>
      <c r="J216" s="1658"/>
      <c r="K216" s="1654"/>
      <c r="L216" s="1570"/>
      <c r="M216" s="1651"/>
      <c r="N216" s="1646"/>
      <c r="O216" s="1646"/>
      <c r="P216" s="1632"/>
      <c r="Q216" s="1632"/>
      <c r="R216" s="1632"/>
      <c r="S216" s="1632"/>
      <c r="T216" s="1632"/>
      <c r="U216" s="1632"/>
      <c r="V216" s="1632"/>
      <c r="W216" s="1632"/>
      <c r="X216" s="1632"/>
      <c r="Y216" s="1632"/>
      <c r="Z216" s="1632"/>
      <c r="AA216" s="1632"/>
      <c r="AB216" s="1632"/>
      <c r="AC216" s="1632"/>
      <c r="AD216" s="1632"/>
      <c r="AE216" s="1632"/>
      <c r="AF216" s="1632"/>
      <c r="AG216" s="1632"/>
      <c r="AH216" s="1632"/>
      <c r="AI216" s="1632"/>
      <c r="AJ216" s="1632"/>
      <c r="AK216" s="1632"/>
      <c r="AL216" s="1632"/>
      <c r="AM216" s="1632"/>
      <c r="AN216" s="1632"/>
      <c r="AO216" s="1632"/>
      <c r="AP216" s="1632"/>
      <c r="AQ216" s="1632"/>
      <c r="AR216" s="1632"/>
      <c r="AS216" s="1632"/>
      <c r="AT216" s="1632"/>
      <c r="AU216" s="1632"/>
      <c r="AV216" s="1632"/>
      <c r="AW216" s="1632"/>
      <c r="AX216" s="1632"/>
      <c r="AY216" s="1632"/>
      <c r="AZ216" s="1570"/>
      <c r="BA216" s="1570"/>
      <c r="BB216" s="1570"/>
      <c r="BC216" s="1570"/>
      <c r="BD216" s="1570"/>
      <c r="BE216" s="1570"/>
      <c r="BF216" s="1570"/>
      <c r="BG216" s="1570"/>
      <c r="BH216" s="1570"/>
      <c r="BI216" s="1570"/>
      <c r="BJ216" s="1570"/>
      <c r="BK216" s="1570"/>
      <c r="BL216" s="1570"/>
      <c r="BM216" s="1653"/>
      <c r="BN216" s="1660"/>
      <c r="BO216" s="1653"/>
      <c r="BP216" s="1653"/>
      <c r="BQ216" s="1653"/>
      <c r="BR216" s="1570"/>
      <c r="BS216" s="1570"/>
      <c r="BT216" s="1570"/>
      <c r="BU216" s="1570"/>
      <c r="BV216" s="1570"/>
      <c r="BW216" s="1570"/>
      <c r="BX216" s="1570"/>
      <c r="BY216" s="1570"/>
      <c r="BZ216" s="1570"/>
      <c r="CA216" s="1570"/>
      <c r="CB216" s="1570"/>
      <c r="CC216" s="1570"/>
      <c r="CD216" s="1570"/>
      <c r="CE216" s="1570"/>
      <c r="CF216" s="1570"/>
      <c r="CG216" s="1570"/>
      <c r="CH216" s="1570"/>
      <c r="CI216" s="1570"/>
      <c r="CJ216" s="1570"/>
      <c r="CK216" s="1570"/>
      <c r="CL216" s="1570"/>
      <c r="CM216" s="1570"/>
      <c r="CN216" s="1570"/>
      <c r="CO216" s="1570"/>
      <c r="CP216" s="1570"/>
      <c r="CQ216" s="1570"/>
      <c r="CR216" s="1570"/>
      <c r="CS216" s="1570"/>
      <c r="CT216" s="1570"/>
      <c r="CU216" s="1570"/>
      <c r="CV216" s="1570"/>
      <c r="CW216" s="1570"/>
      <c r="CX216" s="1570"/>
      <c r="CY216" s="1570"/>
      <c r="CZ216" s="1570"/>
      <c r="DA216" s="1570"/>
      <c r="DB216" s="1570"/>
      <c r="DC216" s="1570"/>
      <c r="DD216" s="1570"/>
      <c r="DE216" s="1570"/>
      <c r="DF216" s="1570"/>
      <c r="DG216" s="1570"/>
      <c r="DH216" s="1570"/>
      <c r="DI216" s="1570"/>
      <c r="DJ216" s="1570"/>
      <c r="DK216" s="1570"/>
      <c r="DL216" s="1570"/>
      <c r="DM216" s="1570"/>
      <c r="DN216" s="1570"/>
      <c r="DO216" s="1570"/>
      <c r="DP216" s="1570"/>
      <c r="DQ216" s="1570"/>
      <c r="DR216" s="1570"/>
      <c r="DS216" s="1570"/>
      <c r="DT216" s="1570"/>
      <c r="DU216" s="1570"/>
      <c r="DV216" s="1570"/>
      <c r="DW216" s="1570"/>
      <c r="DX216" s="1570"/>
      <c r="DY216" s="1570"/>
      <c r="DZ216" s="1570"/>
      <c r="EA216" s="1570"/>
      <c r="EB216" s="1570"/>
      <c r="EC216" s="1570"/>
      <c r="ED216" s="1570"/>
      <c r="EE216" s="1570"/>
      <c r="EF216" s="1570"/>
      <c r="EG216" s="1570"/>
      <c r="EH216" s="1570"/>
      <c r="EI216" s="1570"/>
      <c r="EJ216" s="1570"/>
      <c r="EK216" s="1570"/>
      <c r="EL216" s="1570"/>
      <c r="EM216" s="1570"/>
      <c r="EN216" s="1570"/>
      <c r="EO216" s="1570"/>
      <c r="EP216" s="1570"/>
      <c r="EQ216" s="1570"/>
      <c r="ER216" s="1570"/>
      <c r="ES216" s="1570"/>
      <c r="ET216" s="1570"/>
      <c r="EU216" s="1632"/>
      <c r="EV216" s="1632"/>
      <c r="EW216" s="1632"/>
      <c r="EX216" s="1632"/>
      <c r="EY216" s="1632"/>
      <c r="EZ216" s="1632"/>
      <c r="FA216" s="1632"/>
      <c r="FB216" s="1570"/>
      <c r="FC216" s="1571"/>
      <c r="FD216" s="1571"/>
      <c r="FE216" s="1571"/>
      <c r="FF216" s="1571"/>
      <c r="FG216" s="1571"/>
      <c r="FH216" s="1571"/>
      <c r="FI216" s="1571"/>
      <c r="FJ216" s="1571"/>
      <c r="FK216" s="1571"/>
      <c r="FL216" s="1571"/>
      <c r="FM216" s="1571"/>
      <c r="FN216" s="1573"/>
      <c r="FO216" s="1573"/>
      <c r="FP216" s="1573"/>
      <c r="FQ216" s="1573"/>
      <c r="FR216" s="1573"/>
      <c r="FS216" s="1573"/>
      <c r="FT216" s="1573"/>
      <c r="FU216" s="1573"/>
      <c r="FV216" s="1573"/>
      <c r="FW216" s="1573"/>
      <c r="FX216" s="1595"/>
      <c r="GA216" s="1647"/>
      <c r="GB216" s="1648"/>
    </row>
    <row r="217" spans="3:184">
      <c r="C217" s="1570"/>
      <c r="D217" s="1570"/>
      <c r="E217" s="2315"/>
      <c r="F217" s="1651"/>
      <c r="G217" s="1646"/>
      <c r="H217" s="1662"/>
      <c r="I217" s="1662"/>
      <c r="J217" s="1658"/>
      <c r="K217" s="1654"/>
      <c r="L217" s="1570"/>
      <c r="M217" s="1651"/>
      <c r="N217" s="1646"/>
      <c r="O217" s="1646"/>
      <c r="P217" s="1632"/>
      <c r="Q217" s="1632"/>
      <c r="R217" s="1632"/>
      <c r="S217" s="1632"/>
      <c r="T217" s="1632"/>
      <c r="U217" s="1632"/>
      <c r="V217" s="1632"/>
      <c r="W217" s="1632"/>
      <c r="X217" s="1632"/>
      <c r="Y217" s="1632"/>
      <c r="Z217" s="1632"/>
      <c r="AA217" s="1632"/>
      <c r="AB217" s="1632"/>
      <c r="AC217" s="1632"/>
      <c r="AD217" s="1632"/>
      <c r="AE217" s="1632"/>
      <c r="AF217" s="1632"/>
      <c r="AG217" s="1632"/>
      <c r="AH217" s="1632"/>
      <c r="AI217" s="1632"/>
      <c r="AJ217" s="1632"/>
      <c r="AK217" s="1632"/>
      <c r="AL217" s="1632"/>
      <c r="AM217" s="1632"/>
      <c r="AN217" s="1632"/>
      <c r="AO217" s="1632"/>
      <c r="AP217" s="1632"/>
      <c r="AQ217" s="1632"/>
      <c r="AR217" s="1632"/>
      <c r="AS217" s="1632"/>
      <c r="AT217" s="1632"/>
      <c r="AU217" s="1632"/>
      <c r="AV217" s="1632"/>
      <c r="AW217" s="1632"/>
      <c r="AX217" s="1632"/>
      <c r="AY217" s="1632"/>
      <c r="AZ217" s="1570"/>
      <c r="BA217" s="1570"/>
      <c r="BB217" s="1570"/>
      <c r="BC217" s="1570"/>
      <c r="BD217" s="1570"/>
      <c r="BE217" s="1570"/>
      <c r="BF217" s="1570"/>
      <c r="BG217" s="1570"/>
      <c r="BH217" s="1570"/>
      <c r="BI217" s="1570"/>
      <c r="BJ217" s="1570"/>
      <c r="BK217" s="1570"/>
      <c r="BL217" s="1570"/>
      <c r="BM217" s="1653"/>
      <c r="BN217" s="1660"/>
      <c r="BO217" s="1653"/>
      <c r="BP217" s="1653"/>
      <c r="BQ217" s="1653"/>
      <c r="BR217" s="1570"/>
      <c r="BS217" s="1570"/>
      <c r="BT217" s="1570"/>
      <c r="BU217" s="1570"/>
      <c r="BV217" s="1570"/>
      <c r="BW217" s="1570"/>
      <c r="BX217" s="1570"/>
      <c r="BY217" s="1570"/>
      <c r="BZ217" s="1570"/>
      <c r="CA217" s="1570"/>
      <c r="CB217" s="1570"/>
      <c r="CC217" s="1570"/>
      <c r="CD217" s="1570"/>
      <c r="CE217" s="1570"/>
      <c r="CF217" s="1570"/>
      <c r="CG217" s="1570"/>
      <c r="CH217" s="1570"/>
      <c r="CI217" s="1570"/>
      <c r="CJ217" s="1570"/>
      <c r="CK217" s="1570"/>
      <c r="CL217" s="1570"/>
      <c r="CM217" s="1570"/>
      <c r="CN217" s="1570"/>
      <c r="CO217" s="1570"/>
      <c r="CP217" s="1570"/>
      <c r="CQ217" s="1570"/>
      <c r="CR217" s="1570"/>
      <c r="CS217" s="1570"/>
      <c r="CT217" s="1570"/>
      <c r="CU217" s="1570"/>
      <c r="CV217" s="1570"/>
      <c r="CW217" s="1570"/>
      <c r="CX217" s="1570"/>
      <c r="CY217" s="1570"/>
      <c r="CZ217" s="1570"/>
      <c r="DA217" s="1570"/>
      <c r="DB217" s="1570"/>
      <c r="DC217" s="1570"/>
      <c r="DD217" s="1570"/>
      <c r="DE217" s="1570"/>
      <c r="DF217" s="1570"/>
      <c r="DG217" s="1570"/>
      <c r="DH217" s="1570"/>
      <c r="DI217" s="1570"/>
      <c r="DJ217" s="1570"/>
      <c r="DK217" s="1570"/>
      <c r="DL217" s="1570"/>
      <c r="DM217" s="1570"/>
      <c r="DN217" s="1570"/>
      <c r="DO217" s="1570"/>
      <c r="DP217" s="1570"/>
      <c r="DQ217" s="1570"/>
      <c r="DR217" s="1570"/>
      <c r="DS217" s="1570"/>
      <c r="DT217" s="1570"/>
      <c r="DU217" s="1570"/>
      <c r="DV217" s="1570"/>
      <c r="DW217" s="1570"/>
      <c r="DX217" s="1570"/>
      <c r="DY217" s="1570"/>
      <c r="DZ217" s="1570"/>
      <c r="EA217" s="1570"/>
      <c r="EB217" s="1570"/>
      <c r="EC217" s="1570"/>
      <c r="ED217" s="1570"/>
      <c r="EE217" s="1570"/>
      <c r="EF217" s="1570"/>
      <c r="EG217" s="1570"/>
      <c r="EH217" s="1570"/>
      <c r="EI217" s="1570"/>
      <c r="EJ217" s="1570"/>
      <c r="EK217" s="1570"/>
      <c r="EL217" s="1570"/>
      <c r="EM217" s="1570"/>
      <c r="EN217" s="1570"/>
      <c r="EO217" s="1570"/>
      <c r="EP217" s="1570"/>
      <c r="EQ217" s="1570"/>
      <c r="ER217" s="1570"/>
      <c r="ES217" s="1570"/>
      <c r="ET217" s="1570"/>
      <c r="EU217" s="1632"/>
      <c r="EV217" s="1632"/>
      <c r="EW217" s="1632"/>
      <c r="EX217" s="1632"/>
      <c r="EY217" s="1632"/>
      <c r="EZ217" s="1632"/>
      <c r="FA217" s="1632"/>
      <c r="FB217" s="1570"/>
      <c r="FC217" s="1571"/>
      <c r="FD217" s="1571"/>
      <c r="FE217" s="1571"/>
      <c r="FF217" s="1571"/>
      <c r="FG217" s="1571"/>
      <c r="FH217" s="1571"/>
      <c r="FI217" s="1571"/>
      <c r="FJ217" s="1571"/>
      <c r="FK217" s="1571"/>
      <c r="FL217" s="1571"/>
      <c r="FM217" s="1571"/>
      <c r="FN217" s="1573"/>
      <c r="FO217" s="1573"/>
      <c r="FP217" s="1573"/>
      <c r="FQ217" s="1573"/>
      <c r="FR217" s="1573"/>
      <c r="FS217" s="1573"/>
      <c r="FT217" s="1573"/>
      <c r="FU217" s="1573"/>
      <c r="FV217" s="1573"/>
      <c r="FW217" s="1573"/>
      <c r="FX217" s="1595"/>
      <c r="GA217" s="1647"/>
      <c r="GB217" s="1648"/>
    </row>
    <row r="218" spans="3:184">
      <c r="C218" s="1570"/>
      <c r="D218" s="1570"/>
      <c r="E218" s="2315"/>
      <c r="F218" s="1651"/>
      <c r="G218" s="1646"/>
      <c r="H218" s="1662"/>
      <c r="I218" s="1662"/>
      <c r="J218" s="1658"/>
      <c r="K218" s="1654"/>
      <c r="L218" s="1570"/>
      <c r="M218" s="1651"/>
      <c r="N218" s="1646"/>
      <c r="O218" s="1646"/>
      <c r="P218" s="1632"/>
      <c r="Q218" s="1632"/>
      <c r="R218" s="1632"/>
      <c r="S218" s="1632"/>
      <c r="T218" s="1632"/>
      <c r="U218" s="1632"/>
      <c r="V218" s="1632"/>
      <c r="W218" s="1632"/>
      <c r="X218" s="1632"/>
      <c r="Y218" s="1632"/>
      <c r="Z218" s="1632"/>
      <c r="AA218" s="1632"/>
      <c r="AB218" s="1632"/>
      <c r="AC218" s="1632"/>
      <c r="AD218" s="1632"/>
      <c r="AE218" s="1632"/>
      <c r="AF218" s="1632"/>
      <c r="AG218" s="1632"/>
      <c r="AH218" s="1632"/>
      <c r="AI218" s="1632"/>
      <c r="AJ218" s="1632"/>
      <c r="AK218" s="1632"/>
      <c r="AL218" s="1632"/>
      <c r="AM218" s="1632"/>
      <c r="AN218" s="1632"/>
      <c r="AO218" s="1632"/>
      <c r="AP218" s="1632"/>
      <c r="AQ218" s="1632"/>
      <c r="AR218" s="1632"/>
      <c r="AS218" s="1632"/>
      <c r="AT218" s="1632"/>
      <c r="AU218" s="1632"/>
      <c r="AV218" s="1632"/>
      <c r="AW218" s="1632"/>
      <c r="AX218" s="1632"/>
      <c r="AY218" s="1632"/>
      <c r="AZ218" s="1570"/>
      <c r="BA218" s="1570"/>
      <c r="BB218" s="1570"/>
      <c r="BC218" s="1570"/>
      <c r="BD218" s="1570"/>
      <c r="BE218" s="1570"/>
      <c r="BF218" s="1570"/>
      <c r="BG218" s="1570"/>
      <c r="BH218" s="1570"/>
      <c r="BI218" s="1570"/>
      <c r="BJ218" s="1570"/>
      <c r="BK218" s="1570"/>
      <c r="BL218" s="1570"/>
      <c r="BM218" s="1653"/>
      <c r="BN218" s="1660"/>
      <c r="BO218" s="1653"/>
      <c r="BP218" s="1653"/>
      <c r="BQ218" s="1653"/>
      <c r="BR218" s="1570"/>
      <c r="BS218" s="1570"/>
      <c r="BT218" s="1570"/>
      <c r="BU218" s="1570"/>
      <c r="BV218" s="1570"/>
      <c r="BW218" s="1570"/>
      <c r="BX218" s="1570"/>
      <c r="BY218" s="1570"/>
      <c r="BZ218" s="1570"/>
      <c r="CA218" s="1570"/>
      <c r="CB218" s="1570"/>
      <c r="CC218" s="1570"/>
      <c r="CD218" s="1570"/>
      <c r="CE218" s="1570"/>
      <c r="CF218" s="1570"/>
      <c r="CG218" s="1570"/>
      <c r="CH218" s="1570"/>
      <c r="CI218" s="1570"/>
      <c r="CJ218" s="1570"/>
      <c r="CK218" s="1570"/>
      <c r="CL218" s="1570"/>
      <c r="CM218" s="1570"/>
      <c r="CN218" s="1570"/>
      <c r="CO218" s="1570"/>
      <c r="CP218" s="1570"/>
      <c r="CQ218" s="1570"/>
      <c r="CR218" s="1570"/>
      <c r="CS218" s="1570"/>
      <c r="CT218" s="1570"/>
      <c r="CU218" s="1570"/>
      <c r="CV218" s="1570"/>
      <c r="CW218" s="1570"/>
      <c r="CX218" s="1570"/>
      <c r="CY218" s="1570"/>
      <c r="CZ218" s="1570"/>
      <c r="DA218" s="1570"/>
      <c r="DB218" s="1570"/>
      <c r="DC218" s="1570"/>
      <c r="DD218" s="1570"/>
      <c r="DE218" s="1570"/>
      <c r="DF218" s="1570"/>
      <c r="DG218" s="1570"/>
      <c r="DH218" s="1570"/>
      <c r="DI218" s="1570"/>
      <c r="DJ218" s="1570"/>
      <c r="DK218" s="1570"/>
      <c r="DL218" s="1570"/>
      <c r="DM218" s="1570"/>
      <c r="DN218" s="1570"/>
      <c r="DO218" s="1570"/>
      <c r="DP218" s="1570"/>
      <c r="DQ218" s="1570"/>
      <c r="DR218" s="1570"/>
      <c r="DS218" s="1570"/>
      <c r="DT218" s="1570"/>
      <c r="DU218" s="1570"/>
      <c r="DV218" s="1570"/>
      <c r="DW218" s="1570"/>
      <c r="DX218" s="1570"/>
      <c r="DY218" s="1570"/>
      <c r="DZ218" s="1570"/>
      <c r="EA218" s="1570"/>
      <c r="EB218" s="1570"/>
      <c r="EC218" s="1570"/>
      <c r="ED218" s="1570"/>
      <c r="EE218" s="1570"/>
      <c r="EF218" s="1570"/>
      <c r="EG218" s="1570"/>
      <c r="EH218" s="1570"/>
      <c r="EI218" s="1570"/>
      <c r="EJ218" s="1570"/>
      <c r="EK218" s="1570"/>
      <c r="EL218" s="1570"/>
      <c r="EM218" s="1570"/>
      <c r="EN218" s="1570"/>
      <c r="EO218" s="1570"/>
      <c r="EP218" s="1570"/>
      <c r="EQ218" s="1570"/>
      <c r="ER218" s="1570"/>
      <c r="ES218" s="1570"/>
      <c r="ET218" s="1570"/>
      <c r="EU218" s="1632"/>
      <c r="EV218" s="1632"/>
      <c r="EW218" s="1632"/>
      <c r="EX218" s="1632"/>
      <c r="EY218" s="1632"/>
      <c r="EZ218" s="1632"/>
      <c r="FA218" s="1632"/>
      <c r="FB218" s="1570"/>
      <c r="FC218" s="1571"/>
      <c r="FD218" s="1571"/>
      <c r="FE218" s="1571"/>
      <c r="FF218" s="1571"/>
      <c r="FG218" s="1571"/>
      <c r="FH218" s="1571"/>
      <c r="FI218" s="1571"/>
      <c r="FJ218" s="1571"/>
      <c r="FK218" s="1571"/>
      <c r="FL218" s="1571"/>
      <c r="FM218" s="1571"/>
      <c r="FN218" s="1573"/>
      <c r="FO218" s="1573"/>
      <c r="FP218" s="1573"/>
      <c r="FQ218" s="1573"/>
      <c r="FR218" s="1573"/>
      <c r="FS218" s="1573"/>
      <c r="FT218" s="1573"/>
      <c r="FU218" s="1573"/>
      <c r="FV218" s="1573"/>
      <c r="FW218" s="1573"/>
      <c r="GA218" s="1647"/>
      <c r="GB218" s="1648"/>
    </row>
    <row r="219" spans="3:184">
      <c r="C219" s="1570"/>
      <c r="D219" s="1570"/>
      <c r="E219" s="2315"/>
      <c r="F219" s="1651"/>
      <c r="G219" s="1646"/>
      <c r="H219" s="1662"/>
      <c r="I219" s="1662"/>
      <c r="J219" s="1658"/>
      <c r="K219" s="1654"/>
      <c r="L219" s="1570"/>
      <c r="M219" s="1651"/>
      <c r="N219" s="1646"/>
      <c r="O219" s="1646"/>
      <c r="P219" s="1632"/>
      <c r="Q219" s="1632"/>
      <c r="R219" s="1632"/>
      <c r="S219" s="1632"/>
      <c r="T219" s="1632"/>
      <c r="U219" s="1632"/>
      <c r="V219" s="1632"/>
      <c r="W219" s="1632"/>
      <c r="X219" s="1632"/>
      <c r="Y219" s="1632"/>
      <c r="Z219" s="1632"/>
      <c r="AA219" s="1632"/>
      <c r="AB219" s="1632"/>
      <c r="AC219" s="1632"/>
      <c r="AD219" s="1632"/>
      <c r="AE219" s="1632"/>
      <c r="AF219" s="1632"/>
      <c r="AG219" s="1632"/>
      <c r="AH219" s="1632"/>
      <c r="AI219" s="1632"/>
      <c r="AJ219" s="1632"/>
      <c r="AK219" s="1632"/>
      <c r="AL219" s="1632"/>
      <c r="AM219" s="1632"/>
      <c r="AN219" s="1632"/>
      <c r="AO219" s="1632"/>
      <c r="AP219" s="1632"/>
      <c r="AQ219" s="1632"/>
      <c r="AR219" s="1632"/>
      <c r="AS219" s="1632"/>
      <c r="AT219" s="1632"/>
      <c r="AU219" s="1632"/>
      <c r="AV219" s="1632"/>
      <c r="AW219" s="1632"/>
      <c r="AX219" s="1632"/>
      <c r="AY219" s="1632"/>
      <c r="AZ219" s="1570"/>
      <c r="BA219" s="1570"/>
      <c r="BB219" s="1570"/>
      <c r="BC219" s="1570"/>
      <c r="BD219" s="1570"/>
      <c r="BE219" s="1570"/>
      <c r="BF219" s="1570"/>
      <c r="BG219" s="1570"/>
      <c r="BH219" s="1570"/>
      <c r="BI219" s="1570"/>
      <c r="BJ219" s="1570"/>
      <c r="BK219" s="1570"/>
      <c r="BL219" s="1570"/>
      <c r="BM219" s="1653"/>
      <c r="BN219" s="1660"/>
      <c r="BO219" s="1653"/>
      <c r="BP219" s="1653"/>
      <c r="BQ219" s="1653"/>
      <c r="BR219" s="1570"/>
      <c r="BS219" s="1570"/>
      <c r="BT219" s="1570"/>
      <c r="BU219" s="1570"/>
      <c r="BV219" s="1570"/>
      <c r="BW219" s="1570"/>
      <c r="BX219" s="1570"/>
      <c r="BY219" s="1570"/>
      <c r="BZ219" s="1570"/>
      <c r="CA219" s="1570"/>
      <c r="CB219" s="1570"/>
      <c r="CC219" s="1570"/>
      <c r="CD219" s="1570"/>
      <c r="CE219" s="1570"/>
      <c r="CF219" s="1570"/>
      <c r="CG219" s="1570"/>
      <c r="CH219" s="1570"/>
      <c r="CI219" s="1570"/>
      <c r="CJ219" s="1570"/>
      <c r="CK219" s="1570"/>
      <c r="CL219" s="1570"/>
      <c r="CM219" s="1570"/>
      <c r="CN219" s="1570"/>
      <c r="CO219" s="1570"/>
      <c r="CP219" s="1570"/>
      <c r="CQ219" s="1570"/>
      <c r="CR219" s="1570"/>
      <c r="CS219" s="1570"/>
      <c r="CT219" s="1570"/>
      <c r="CU219" s="1570"/>
      <c r="CV219" s="1570"/>
      <c r="CW219" s="1570"/>
      <c r="CX219" s="1570"/>
      <c r="CY219" s="1570"/>
      <c r="CZ219" s="1570"/>
      <c r="DA219" s="1570"/>
      <c r="DB219" s="1570"/>
      <c r="DC219" s="1570"/>
      <c r="DD219" s="1570"/>
      <c r="DE219" s="1570"/>
      <c r="DF219" s="1570"/>
      <c r="DG219" s="1570"/>
      <c r="DH219" s="1570"/>
      <c r="DI219" s="1570"/>
      <c r="DJ219" s="1570"/>
      <c r="DK219" s="1570"/>
      <c r="DL219" s="1570"/>
      <c r="DM219" s="1570"/>
      <c r="DN219" s="1570"/>
      <c r="DO219" s="1570"/>
      <c r="DP219" s="1570"/>
      <c r="DQ219" s="1570"/>
      <c r="DR219" s="1570"/>
      <c r="DS219" s="1570"/>
      <c r="DT219" s="1570"/>
      <c r="DU219" s="1570"/>
      <c r="DV219" s="1570"/>
      <c r="DW219" s="1570"/>
      <c r="DX219" s="1570"/>
      <c r="DY219" s="1570"/>
      <c r="DZ219" s="1570"/>
      <c r="EA219" s="1570"/>
      <c r="EB219" s="1570"/>
      <c r="EC219" s="1570"/>
      <c r="ED219" s="1570"/>
      <c r="EE219" s="1570"/>
      <c r="EF219" s="1570"/>
      <c r="EG219" s="1570"/>
      <c r="EH219" s="1570"/>
      <c r="EI219" s="1570"/>
      <c r="EJ219" s="1570"/>
      <c r="EK219" s="1570"/>
      <c r="EL219" s="1570"/>
      <c r="EM219" s="1570"/>
      <c r="EN219" s="1570"/>
      <c r="EO219" s="1570"/>
      <c r="EP219" s="1570"/>
      <c r="EQ219" s="1570"/>
      <c r="ER219" s="1570"/>
      <c r="ES219" s="1570"/>
      <c r="ET219" s="1570"/>
      <c r="EU219" s="1632"/>
      <c r="EV219" s="1632"/>
      <c r="EW219" s="1632"/>
      <c r="EX219" s="1632"/>
      <c r="EY219" s="1632"/>
      <c r="EZ219" s="1632"/>
      <c r="FA219" s="1632"/>
      <c r="FB219" s="1570"/>
      <c r="FC219" s="1571"/>
      <c r="FD219" s="1571"/>
      <c r="FE219" s="1571"/>
      <c r="FF219" s="1571"/>
      <c r="FG219" s="1571"/>
      <c r="FH219" s="1571"/>
      <c r="FI219" s="1571"/>
      <c r="FJ219" s="1571"/>
      <c r="FK219" s="1571"/>
      <c r="FL219" s="1571"/>
      <c r="FM219" s="1571"/>
      <c r="FN219" s="1573"/>
      <c r="FO219" s="1573"/>
      <c r="FP219" s="1573"/>
      <c r="FQ219" s="1573"/>
      <c r="FR219" s="1573"/>
      <c r="FS219" s="1573"/>
      <c r="FT219" s="1573"/>
      <c r="FU219" s="1573"/>
      <c r="FV219" s="1573"/>
      <c r="FW219" s="1573"/>
      <c r="FX219" s="1349"/>
      <c r="GA219" s="1647"/>
      <c r="GB219" s="1648"/>
    </row>
    <row r="220" spans="3:184">
      <c r="C220" s="1570"/>
      <c r="D220" s="1570"/>
      <c r="E220" s="2315"/>
      <c r="F220" s="1651"/>
      <c r="G220" s="1646"/>
      <c r="H220" s="1662"/>
      <c r="I220" s="1662"/>
      <c r="J220" s="1658"/>
      <c r="K220" s="1654"/>
      <c r="L220" s="1570"/>
      <c r="M220" s="1651"/>
      <c r="N220" s="1646"/>
      <c r="O220" s="1646"/>
      <c r="P220" s="1632"/>
      <c r="Q220" s="1632"/>
      <c r="R220" s="1632"/>
      <c r="S220" s="1632"/>
      <c r="T220" s="1632"/>
      <c r="U220" s="1632"/>
      <c r="V220" s="1632"/>
      <c r="W220" s="1632"/>
      <c r="X220" s="1632"/>
      <c r="Y220" s="1632"/>
      <c r="Z220" s="1632"/>
      <c r="AA220" s="1632"/>
      <c r="AB220" s="1632"/>
      <c r="AC220" s="1632"/>
      <c r="AD220" s="1632"/>
      <c r="AE220" s="1632"/>
      <c r="AF220" s="1632"/>
      <c r="AG220" s="1632"/>
      <c r="AH220" s="1632"/>
      <c r="AI220" s="1632"/>
      <c r="AJ220" s="1632"/>
      <c r="AK220" s="1632"/>
      <c r="AL220" s="1632"/>
      <c r="AM220" s="1632"/>
      <c r="AN220" s="1632"/>
      <c r="AO220" s="1632"/>
      <c r="AP220" s="1632"/>
      <c r="AQ220" s="1632"/>
      <c r="AR220" s="1632"/>
      <c r="AS220" s="1632"/>
      <c r="AT220" s="1632"/>
      <c r="AU220" s="1632"/>
      <c r="AV220" s="1632"/>
      <c r="AW220" s="1632"/>
      <c r="AX220" s="1632"/>
      <c r="AY220" s="1632"/>
      <c r="AZ220" s="1570"/>
      <c r="BA220" s="1570"/>
      <c r="BB220" s="1570"/>
      <c r="BC220" s="1570"/>
      <c r="BD220" s="1570"/>
      <c r="BE220" s="1570"/>
      <c r="BF220" s="1570"/>
      <c r="BG220" s="1570"/>
      <c r="BH220" s="1570"/>
      <c r="BI220" s="1570"/>
      <c r="BJ220" s="1570"/>
      <c r="BK220" s="1570"/>
      <c r="BL220" s="1570"/>
      <c r="BM220" s="1653"/>
      <c r="BN220" s="1660"/>
      <c r="BO220" s="1653"/>
      <c r="BP220" s="1653"/>
      <c r="BQ220" s="1653"/>
      <c r="BR220" s="1570"/>
      <c r="BS220" s="1570"/>
      <c r="BT220" s="1570"/>
      <c r="BU220" s="1570"/>
      <c r="BV220" s="1570"/>
      <c r="BW220" s="1570"/>
      <c r="BX220" s="1570"/>
      <c r="BY220" s="1570"/>
      <c r="BZ220" s="1570"/>
      <c r="CA220" s="1570"/>
      <c r="CB220" s="1570"/>
      <c r="CC220" s="1570"/>
      <c r="CD220" s="1570"/>
      <c r="CE220" s="1570"/>
      <c r="CF220" s="1570"/>
      <c r="CG220" s="1570"/>
      <c r="CH220" s="1570"/>
      <c r="CI220" s="1570"/>
      <c r="CJ220" s="1570"/>
      <c r="CK220" s="1570"/>
      <c r="CL220" s="1570"/>
      <c r="CM220" s="1570"/>
      <c r="CN220" s="1570"/>
      <c r="CO220" s="1570"/>
      <c r="CP220" s="1570"/>
      <c r="CQ220" s="1570"/>
      <c r="CR220" s="1570"/>
      <c r="CS220" s="1570"/>
      <c r="CT220" s="1570"/>
      <c r="CU220" s="1570"/>
      <c r="CV220" s="1570"/>
      <c r="CW220" s="1570"/>
      <c r="CX220" s="1570"/>
      <c r="CY220" s="1570"/>
      <c r="CZ220" s="1570"/>
      <c r="DA220" s="1570"/>
      <c r="DB220" s="1570"/>
      <c r="DC220" s="1570"/>
      <c r="DD220" s="1570"/>
      <c r="DE220" s="1570"/>
      <c r="DF220" s="1570"/>
      <c r="DG220" s="1570"/>
      <c r="DH220" s="1570"/>
      <c r="DI220" s="1570"/>
      <c r="DJ220" s="1570"/>
      <c r="DK220" s="1570"/>
      <c r="DL220" s="1570"/>
      <c r="DM220" s="1570"/>
      <c r="DN220" s="1570"/>
      <c r="DO220" s="1570"/>
      <c r="DP220" s="1570"/>
      <c r="DQ220" s="1570"/>
      <c r="DR220" s="1570"/>
      <c r="DS220" s="1570"/>
      <c r="DT220" s="1570"/>
      <c r="DU220" s="1570"/>
      <c r="DV220" s="1570"/>
      <c r="DW220" s="1570"/>
      <c r="DX220" s="1570"/>
      <c r="DY220" s="1570"/>
      <c r="DZ220" s="1570"/>
      <c r="EA220" s="1570"/>
      <c r="EB220" s="1570"/>
      <c r="EC220" s="1570"/>
      <c r="ED220" s="1570"/>
      <c r="EE220" s="1570"/>
      <c r="EF220" s="1570"/>
      <c r="EG220" s="1570"/>
      <c r="EH220" s="1570"/>
      <c r="EI220" s="1570"/>
      <c r="EJ220" s="1570"/>
      <c r="EK220" s="1570"/>
      <c r="EL220" s="1570"/>
      <c r="EM220" s="1570"/>
      <c r="EN220" s="1570"/>
      <c r="EO220" s="1570"/>
      <c r="EP220" s="1570"/>
      <c r="EQ220" s="1570"/>
      <c r="ER220" s="1570"/>
      <c r="ES220" s="1570"/>
      <c r="ET220" s="1570"/>
      <c r="EU220" s="1632"/>
      <c r="EV220" s="1632"/>
      <c r="EW220" s="1632"/>
      <c r="EX220" s="1632"/>
      <c r="EY220" s="1632"/>
      <c r="EZ220" s="1632"/>
      <c r="FA220" s="1632"/>
      <c r="FB220" s="1570"/>
      <c r="FC220" s="1571"/>
      <c r="FD220" s="1571"/>
      <c r="FE220" s="1571"/>
      <c r="FF220" s="1571"/>
      <c r="FG220" s="1571"/>
      <c r="FH220" s="1571"/>
      <c r="FI220" s="1571"/>
      <c r="FJ220" s="1571"/>
      <c r="FK220" s="1571"/>
      <c r="FL220" s="1571"/>
      <c r="FM220" s="1571"/>
      <c r="FN220" s="1573"/>
      <c r="FO220" s="1573"/>
      <c r="FP220" s="1573"/>
      <c r="FQ220" s="1573"/>
      <c r="FR220" s="1573"/>
      <c r="FS220" s="1573"/>
      <c r="FT220" s="1573"/>
      <c r="FU220" s="1573"/>
      <c r="FV220" s="1573"/>
      <c r="FW220" s="1573"/>
      <c r="FX220" s="1349"/>
      <c r="GA220" s="1647"/>
      <c r="GB220" s="1648"/>
    </row>
    <row r="221" spans="3:184">
      <c r="C221" s="1570"/>
      <c r="D221" s="1570"/>
      <c r="E221" s="2315"/>
      <c r="F221" s="1651"/>
      <c r="G221" s="1646"/>
      <c r="H221" s="1662"/>
      <c r="I221" s="1662"/>
      <c r="J221" s="1658"/>
      <c r="K221" s="1654"/>
      <c r="L221" s="1570"/>
      <c r="M221" s="1651"/>
      <c r="N221" s="1646"/>
      <c r="O221" s="1646"/>
      <c r="P221" s="1632"/>
      <c r="Q221" s="1632"/>
      <c r="R221" s="1632"/>
      <c r="S221" s="1632"/>
      <c r="T221" s="1632"/>
      <c r="U221" s="1632"/>
      <c r="V221" s="1632"/>
      <c r="W221" s="1632"/>
      <c r="X221" s="1632"/>
      <c r="Y221" s="1632"/>
      <c r="Z221" s="1632"/>
      <c r="AA221" s="1632"/>
      <c r="AB221" s="1632"/>
      <c r="AC221" s="1632"/>
      <c r="AD221" s="1632"/>
      <c r="AE221" s="1632"/>
      <c r="AF221" s="1632"/>
      <c r="AG221" s="1632"/>
      <c r="AH221" s="1632"/>
      <c r="AI221" s="1632"/>
      <c r="AJ221" s="1632"/>
      <c r="AK221" s="1632"/>
      <c r="AL221" s="1632"/>
      <c r="AM221" s="1632"/>
      <c r="AN221" s="1632"/>
      <c r="AO221" s="1632"/>
      <c r="AP221" s="1632"/>
      <c r="AQ221" s="1632"/>
      <c r="AR221" s="1632"/>
      <c r="AS221" s="1632"/>
      <c r="AT221" s="1632"/>
      <c r="AU221" s="1632"/>
      <c r="AV221" s="1632"/>
      <c r="AW221" s="1632"/>
      <c r="AX221" s="1632"/>
      <c r="AY221" s="1632"/>
      <c r="AZ221" s="1570"/>
      <c r="BA221" s="1570"/>
      <c r="BB221" s="1570"/>
      <c r="BC221" s="1570"/>
      <c r="BD221" s="1570"/>
      <c r="BE221" s="1570"/>
      <c r="BF221" s="1570"/>
      <c r="BG221" s="1570"/>
      <c r="BH221" s="1570"/>
      <c r="BI221" s="1570"/>
      <c r="BJ221" s="1570"/>
      <c r="BK221" s="1570"/>
      <c r="BL221" s="1570"/>
      <c r="BM221" s="1653"/>
      <c r="BN221" s="1660"/>
      <c r="BO221" s="1653"/>
      <c r="BP221" s="1653"/>
      <c r="BQ221" s="1653"/>
      <c r="BR221" s="1570"/>
      <c r="BS221" s="1570"/>
      <c r="BT221" s="1570"/>
      <c r="BU221" s="1570"/>
      <c r="BV221" s="1570"/>
      <c r="BW221" s="1570"/>
      <c r="BX221" s="1570"/>
      <c r="BY221" s="1570"/>
      <c r="BZ221" s="1570"/>
      <c r="CA221" s="1570"/>
      <c r="CB221" s="1570"/>
      <c r="CC221" s="1570"/>
      <c r="CD221" s="1570"/>
      <c r="CE221" s="1570"/>
      <c r="CF221" s="1570"/>
      <c r="CG221" s="1570"/>
      <c r="CH221" s="1570"/>
      <c r="CI221" s="1570"/>
      <c r="CJ221" s="1570"/>
      <c r="CK221" s="1570"/>
      <c r="CL221" s="1570"/>
      <c r="CM221" s="1570"/>
      <c r="CN221" s="1570"/>
      <c r="CO221" s="1570"/>
      <c r="CP221" s="1570"/>
      <c r="CQ221" s="1570"/>
      <c r="CR221" s="1570"/>
      <c r="CS221" s="1570"/>
      <c r="CT221" s="1570"/>
      <c r="CU221" s="1570"/>
      <c r="CV221" s="1570"/>
      <c r="CW221" s="1570"/>
      <c r="CX221" s="1570"/>
      <c r="CY221" s="1570"/>
      <c r="CZ221" s="1570"/>
      <c r="DA221" s="1570"/>
      <c r="DB221" s="1570"/>
      <c r="DC221" s="1570"/>
      <c r="DD221" s="1570"/>
      <c r="DE221" s="1570"/>
      <c r="DF221" s="1570"/>
      <c r="DG221" s="1570"/>
      <c r="DH221" s="1570"/>
      <c r="DI221" s="1570"/>
      <c r="DJ221" s="1570"/>
      <c r="DK221" s="1570"/>
      <c r="DL221" s="1570"/>
      <c r="DM221" s="1570"/>
      <c r="DN221" s="1570"/>
      <c r="DO221" s="1570"/>
      <c r="DP221" s="1570"/>
      <c r="DQ221" s="1570"/>
      <c r="DR221" s="1570"/>
      <c r="DS221" s="1570"/>
      <c r="DT221" s="1570"/>
      <c r="DU221" s="1570"/>
      <c r="DV221" s="1570"/>
      <c r="DW221" s="1570"/>
      <c r="DX221" s="1570"/>
      <c r="DY221" s="1570"/>
      <c r="DZ221" s="1570"/>
      <c r="EA221" s="1570"/>
      <c r="EB221" s="1570"/>
      <c r="EC221" s="1570"/>
      <c r="ED221" s="1570"/>
      <c r="EE221" s="1570"/>
      <c r="EF221" s="1570"/>
      <c r="EG221" s="1570"/>
      <c r="EH221" s="1570"/>
      <c r="EI221" s="1570"/>
      <c r="EJ221" s="1570"/>
      <c r="EK221" s="1570"/>
      <c r="EL221" s="1570"/>
      <c r="EM221" s="1570"/>
      <c r="EN221" s="1570"/>
      <c r="EO221" s="1570"/>
      <c r="EP221" s="1570"/>
      <c r="EQ221" s="1570"/>
      <c r="ER221" s="1570"/>
      <c r="ES221" s="1570"/>
      <c r="ET221" s="1570"/>
      <c r="EU221" s="1632"/>
      <c r="EV221" s="1632"/>
      <c r="EW221" s="1632"/>
      <c r="EX221" s="1632"/>
      <c r="EY221" s="1632"/>
      <c r="EZ221" s="1632"/>
      <c r="FA221" s="1632"/>
      <c r="FB221" s="1570"/>
      <c r="FC221" s="1571"/>
      <c r="FD221" s="1571"/>
      <c r="FE221" s="1571"/>
      <c r="FF221" s="1571"/>
      <c r="FG221" s="1571"/>
      <c r="FH221" s="1571"/>
      <c r="FI221" s="1571"/>
      <c r="FJ221" s="1571"/>
      <c r="FK221" s="1571"/>
      <c r="FL221" s="1571"/>
      <c r="FM221" s="1571"/>
      <c r="FN221" s="1573"/>
      <c r="FO221" s="1573"/>
      <c r="FP221" s="1573"/>
      <c r="FQ221" s="1573"/>
      <c r="FR221" s="1573"/>
      <c r="FS221" s="1573"/>
      <c r="FT221" s="1573"/>
      <c r="FU221" s="1573"/>
      <c r="FV221" s="1573"/>
      <c r="FW221" s="1573"/>
      <c r="GA221" s="1647"/>
      <c r="GB221" s="1648"/>
    </row>
    <row r="222" spans="3:184">
      <c r="C222" s="1570"/>
      <c r="D222" s="1570"/>
      <c r="E222" s="2315"/>
      <c r="F222" s="1651"/>
      <c r="G222" s="1646"/>
      <c r="H222" s="1662"/>
      <c r="I222" s="1662"/>
      <c r="J222" s="1658"/>
      <c r="K222" s="1654"/>
      <c r="L222" s="1570"/>
      <c r="M222" s="1651"/>
      <c r="N222" s="1646"/>
      <c r="O222" s="1646"/>
      <c r="P222" s="1632"/>
      <c r="Q222" s="1632"/>
      <c r="R222" s="1632"/>
      <c r="S222" s="1632"/>
      <c r="T222" s="1632"/>
      <c r="U222" s="1632"/>
      <c r="V222" s="1632"/>
      <c r="W222" s="1632"/>
      <c r="X222" s="1632"/>
      <c r="Y222" s="1632"/>
      <c r="Z222" s="1632"/>
      <c r="AA222" s="1632"/>
      <c r="AB222" s="1632"/>
      <c r="AC222" s="1632"/>
      <c r="AD222" s="1632"/>
      <c r="AE222" s="1632"/>
      <c r="AF222" s="1632"/>
      <c r="AG222" s="1632"/>
      <c r="AH222" s="1632"/>
      <c r="AI222" s="1632"/>
      <c r="AJ222" s="1632"/>
      <c r="AK222" s="1632"/>
      <c r="AL222" s="1632"/>
      <c r="AM222" s="1632"/>
      <c r="AN222" s="1632"/>
      <c r="AO222" s="1632"/>
      <c r="AP222" s="1632"/>
      <c r="AQ222" s="1632"/>
      <c r="AR222" s="1632"/>
      <c r="AS222" s="1632"/>
      <c r="AT222" s="1632"/>
      <c r="AU222" s="1632"/>
      <c r="AV222" s="1632"/>
      <c r="AW222" s="1632"/>
      <c r="AX222" s="1632"/>
      <c r="AY222" s="1632"/>
      <c r="AZ222" s="1570"/>
      <c r="BA222" s="1570"/>
      <c r="BB222" s="1570"/>
      <c r="BC222" s="1570"/>
      <c r="BD222" s="1570"/>
      <c r="BE222" s="1570"/>
      <c r="BF222" s="1570"/>
      <c r="BG222" s="1570"/>
      <c r="BH222" s="1570"/>
      <c r="BI222" s="1570"/>
      <c r="BJ222" s="1570"/>
      <c r="BK222" s="1570"/>
      <c r="BL222" s="1570"/>
      <c r="BM222" s="1653"/>
      <c r="BN222" s="1660"/>
      <c r="BO222" s="1653"/>
      <c r="BP222" s="1653"/>
      <c r="BQ222" s="1653"/>
      <c r="BR222" s="1570"/>
      <c r="BS222" s="1570"/>
      <c r="BT222" s="1570"/>
      <c r="BU222" s="1570"/>
      <c r="BV222" s="1570"/>
      <c r="BW222" s="1570"/>
      <c r="BX222" s="1570"/>
      <c r="BY222" s="1570"/>
      <c r="BZ222" s="1570"/>
      <c r="CA222" s="1570"/>
      <c r="CB222" s="1570"/>
      <c r="CC222" s="1570"/>
      <c r="CD222" s="1570"/>
      <c r="CE222" s="1570"/>
      <c r="CF222" s="1570"/>
      <c r="CG222" s="1570"/>
      <c r="CH222" s="1570"/>
      <c r="CI222" s="1570"/>
      <c r="CJ222" s="1570"/>
      <c r="CK222" s="1570"/>
      <c r="CL222" s="1570"/>
      <c r="CM222" s="1570"/>
      <c r="CN222" s="1570"/>
      <c r="CO222" s="1570"/>
      <c r="CP222" s="1570"/>
      <c r="CQ222" s="1570"/>
      <c r="CR222" s="1570"/>
      <c r="CS222" s="1570"/>
      <c r="CT222" s="1570"/>
      <c r="CU222" s="1570"/>
      <c r="CV222" s="1570"/>
      <c r="CW222" s="1570"/>
      <c r="CX222" s="1570"/>
      <c r="CY222" s="1570"/>
      <c r="CZ222" s="1570"/>
      <c r="DA222" s="1570"/>
      <c r="DB222" s="1570"/>
      <c r="DC222" s="1570"/>
      <c r="DD222" s="1570"/>
      <c r="DE222" s="1570"/>
      <c r="DF222" s="1570"/>
      <c r="DG222" s="1570"/>
      <c r="DH222" s="1570"/>
      <c r="DI222" s="1570"/>
      <c r="DJ222" s="1570"/>
      <c r="DK222" s="1570"/>
      <c r="DL222" s="1570"/>
      <c r="DM222" s="1570"/>
      <c r="DN222" s="1570"/>
      <c r="DO222" s="1570"/>
      <c r="DP222" s="1570"/>
      <c r="DQ222" s="1570"/>
      <c r="DR222" s="1570"/>
      <c r="DS222" s="1570"/>
      <c r="DT222" s="1570"/>
      <c r="DU222" s="1570"/>
      <c r="DV222" s="1570"/>
      <c r="DW222" s="1570"/>
      <c r="DX222" s="1570"/>
      <c r="DY222" s="1570"/>
      <c r="DZ222" s="1570"/>
      <c r="EA222" s="1570"/>
      <c r="EB222" s="1570"/>
      <c r="EC222" s="1570"/>
      <c r="ED222" s="1570"/>
      <c r="EE222" s="1570"/>
      <c r="EF222" s="1570"/>
      <c r="EG222" s="1570"/>
      <c r="EH222" s="1570"/>
      <c r="EI222" s="1570"/>
      <c r="EJ222" s="1570"/>
      <c r="EK222" s="1570"/>
      <c r="EL222" s="1570"/>
      <c r="EM222" s="1570"/>
      <c r="EN222" s="1570"/>
      <c r="EO222" s="1570"/>
      <c r="EP222" s="1570"/>
      <c r="EQ222" s="1570"/>
      <c r="ER222" s="1570"/>
      <c r="ES222" s="1570"/>
      <c r="ET222" s="1570"/>
      <c r="EU222" s="1632"/>
      <c r="EV222" s="1632"/>
      <c r="EW222" s="1632"/>
      <c r="EX222" s="1632"/>
      <c r="EY222" s="1632"/>
      <c r="EZ222" s="1632"/>
      <c r="FA222" s="1632"/>
      <c r="FB222" s="1570"/>
      <c r="FC222" s="1571"/>
      <c r="FD222" s="1571"/>
      <c r="FE222" s="1571"/>
      <c r="FF222" s="1571"/>
      <c r="FG222" s="1571"/>
      <c r="FH222" s="1571"/>
      <c r="FI222" s="1571"/>
      <c r="FJ222" s="1571"/>
      <c r="FK222" s="1571"/>
      <c r="FL222" s="1571"/>
      <c r="FM222" s="1571"/>
      <c r="FN222" s="1573"/>
      <c r="FO222" s="1573"/>
      <c r="FP222" s="1573"/>
      <c r="FQ222" s="1573"/>
      <c r="FR222" s="1573"/>
      <c r="FS222" s="1573"/>
      <c r="FT222" s="1573"/>
      <c r="FU222" s="1573"/>
      <c r="FV222" s="1573"/>
      <c r="FW222" s="1573"/>
      <c r="GA222" s="1647"/>
      <c r="GB222" s="1648"/>
    </row>
    <row r="223" spans="3:184">
      <c r="C223" s="1570"/>
      <c r="D223" s="1570"/>
      <c r="E223" s="2315"/>
      <c r="F223" s="1651"/>
      <c r="G223" s="1646"/>
      <c r="H223" s="1662"/>
      <c r="I223" s="1662"/>
      <c r="J223" s="1658"/>
      <c r="K223" s="1654"/>
      <c r="L223" s="1570"/>
      <c r="M223" s="1651"/>
      <c r="N223" s="1646"/>
      <c r="O223" s="1646"/>
      <c r="P223" s="1632"/>
      <c r="Q223" s="1632"/>
      <c r="R223" s="1632"/>
      <c r="S223" s="1632"/>
      <c r="T223" s="1632"/>
      <c r="U223" s="1632"/>
      <c r="V223" s="1632"/>
      <c r="W223" s="1632"/>
      <c r="X223" s="1632"/>
      <c r="Y223" s="1632"/>
      <c r="Z223" s="1632"/>
      <c r="AA223" s="1632"/>
      <c r="AB223" s="1632"/>
      <c r="AC223" s="1632"/>
      <c r="AD223" s="1632"/>
      <c r="AE223" s="1632"/>
      <c r="AF223" s="1632"/>
      <c r="AG223" s="1632"/>
      <c r="AH223" s="1632"/>
      <c r="AI223" s="1632"/>
      <c r="AJ223" s="1632"/>
      <c r="AK223" s="1632"/>
      <c r="AL223" s="1632"/>
      <c r="AM223" s="1632"/>
      <c r="AN223" s="1632"/>
      <c r="AO223" s="1632"/>
      <c r="AP223" s="1632"/>
      <c r="AQ223" s="1632"/>
      <c r="AR223" s="1632"/>
      <c r="AS223" s="1632"/>
      <c r="AT223" s="1632"/>
      <c r="AU223" s="1632"/>
      <c r="AV223" s="1632"/>
      <c r="AW223" s="1632"/>
      <c r="AX223" s="1632"/>
      <c r="AY223" s="1632"/>
      <c r="AZ223" s="1570"/>
      <c r="BA223" s="1570"/>
      <c r="BB223" s="1570"/>
      <c r="BC223" s="1570"/>
      <c r="BD223" s="1570"/>
      <c r="BE223" s="1570"/>
      <c r="BF223" s="1570"/>
      <c r="BG223" s="1570"/>
      <c r="BH223" s="1570"/>
      <c r="BI223" s="1570"/>
      <c r="BJ223" s="1570"/>
      <c r="BK223" s="1570"/>
      <c r="BL223" s="1570"/>
      <c r="BM223" s="1653"/>
      <c r="BN223" s="1660"/>
      <c r="BO223" s="1653"/>
      <c r="BP223" s="1653"/>
      <c r="BQ223" s="1653"/>
      <c r="BR223" s="1570"/>
      <c r="BS223" s="1570"/>
      <c r="BT223" s="1570"/>
      <c r="BU223" s="1570"/>
      <c r="BV223" s="1570"/>
      <c r="BW223" s="1570"/>
      <c r="BX223" s="1570"/>
      <c r="BY223" s="1570"/>
      <c r="BZ223" s="1570"/>
      <c r="CA223" s="1570"/>
      <c r="CB223" s="1570"/>
      <c r="CC223" s="1570"/>
      <c r="CD223" s="1570"/>
      <c r="CE223" s="1570"/>
      <c r="CF223" s="1570"/>
      <c r="CG223" s="1570"/>
      <c r="CH223" s="1570"/>
      <c r="CI223" s="1570"/>
      <c r="CJ223" s="1570"/>
      <c r="CK223" s="1570"/>
      <c r="CL223" s="1570"/>
      <c r="CM223" s="1570"/>
      <c r="CN223" s="1570"/>
      <c r="CO223" s="1570"/>
      <c r="CP223" s="1570"/>
      <c r="CQ223" s="1570"/>
      <c r="CR223" s="1570"/>
      <c r="CS223" s="1570"/>
      <c r="CT223" s="1570"/>
      <c r="CU223" s="1570"/>
      <c r="CV223" s="1570"/>
      <c r="CW223" s="1570"/>
      <c r="CX223" s="1570"/>
      <c r="CY223" s="1570"/>
      <c r="CZ223" s="1570"/>
      <c r="DA223" s="1570"/>
      <c r="DB223" s="1570"/>
      <c r="DC223" s="1570"/>
      <c r="DD223" s="1570"/>
      <c r="DE223" s="1570"/>
      <c r="DF223" s="1570"/>
      <c r="DG223" s="1570"/>
      <c r="DH223" s="1570"/>
      <c r="DI223" s="1570"/>
      <c r="DJ223" s="1570"/>
      <c r="DK223" s="1570"/>
      <c r="DL223" s="1570"/>
      <c r="DM223" s="1570"/>
      <c r="DN223" s="1570"/>
      <c r="DO223" s="1570"/>
      <c r="DP223" s="1570"/>
      <c r="DQ223" s="1570"/>
      <c r="DR223" s="1570"/>
      <c r="DS223" s="1570"/>
      <c r="DT223" s="1570"/>
      <c r="DU223" s="1570"/>
      <c r="DV223" s="1570"/>
      <c r="DW223" s="1570"/>
      <c r="DX223" s="1570"/>
      <c r="DY223" s="1570"/>
      <c r="DZ223" s="1570"/>
      <c r="EA223" s="1570"/>
      <c r="EB223" s="1570"/>
      <c r="EC223" s="1570"/>
      <c r="ED223" s="1570"/>
      <c r="EE223" s="1570"/>
      <c r="EF223" s="1570"/>
      <c r="EG223" s="1570"/>
      <c r="EH223" s="1570"/>
      <c r="EI223" s="1570"/>
      <c r="EJ223" s="1570"/>
      <c r="EK223" s="1570"/>
      <c r="EL223" s="1570"/>
      <c r="EM223" s="1570"/>
      <c r="EN223" s="1570"/>
      <c r="EO223" s="1570"/>
      <c r="EP223" s="1570"/>
      <c r="EQ223" s="1570"/>
      <c r="ER223" s="1570"/>
      <c r="ES223" s="1570"/>
      <c r="ET223" s="1570"/>
      <c r="EU223" s="1632"/>
      <c r="EV223" s="1632"/>
      <c r="EW223" s="1632"/>
      <c r="EX223" s="1632"/>
      <c r="EY223" s="1632"/>
      <c r="EZ223" s="1632"/>
      <c r="FA223" s="1632"/>
      <c r="FB223" s="1570"/>
      <c r="FC223" s="1571"/>
      <c r="FD223" s="1571"/>
      <c r="FE223" s="1571"/>
      <c r="FF223" s="1571"/>
      <c r="FG223" s="1571"/>
      <c r="FH223" s="1571"/>
      <c r="FI223" s="1571"/>
      <c r="FJ223" s="1571"/>
      <c r="FK223" s="1571"/>
      <c r="FL223" s="1571"/>
      <c r="FM223" s="1571"/>
      <c r="FN223" s="1573"/>
      <c r="FO223" s="1573"/>
      <c r="FP223" s="1573"/>
      <c r="FQ223" s="1573"/>
      <c r="FR223" s="1573"/>
      <c r="FS223" s="1573"/>
      <c r="FT223" s="1573"/>
      <c r="FU223" s="1573"/>
      <c r="FV223" s="1573"/>
      <c r="FW223" s="1573"/>
      <c r="FX223" s="1349"/>
      <c r="GA223" s="1647"/>
      <c r="GB223" s="1648"/>
    </row>
    <row r="224" spans="3:184">
      <c r="C224" s="1570"/>
      <c r="D224" s="1570"/>
      <c r="E224" s="2315"/>
      <c r="F224" s="1651"/>
      <c r="G224" s="1646"/>
      <c r="H224" s="1662"/>
      <c r="I224" s="1662"/>
      <c r="J224" s="1658"/>
      <c r="K224" s="1654"/>
      <c r="L224" s="1570"/>
      <c r="M224" s="1651"/>
      <c r="N224" s="1646"/>
      <c r="O224" s="1646"/>
      <c r="P224" s="1632"/>
      <c r="Q224" s="1632"/>
      <c r="R224" s="1632"/>
      <c r="S224" s="1632"/>
      <c r="T224" s="1632"/>
      <c r="U224" s="1632"/>
      <c r="V224" s="1632"/>
      <c r="W224" s="1632"/>
      <c r="X224" s="1632"/>
      <c r="Y224" s="1632"/>
      <c r="Z224" s="1632"/>
      <c r="AA224" s="1632"/>
      <c r="AB224" s="1632"/>
      <c r="AC224" s="1632"/>
      <c r="AD224" s="1632"/>
      <c r="AE224" s="1632"/>
      <c r="AF224" s="1632"/>
      <c r="AG224" s="1632"/>
      <c r="AH224" s="1632"/>
      <c r="AI224" s="1632"/>
      <c r="AJ224" s="1632"/>
      <c r="AK224" s="1632"/>
      <c r="AL224" s="1632"/>
      <c r="AM224" s="1632"/>
      <c r="AN224" s="1632"/>
      <c r="AO224" s="1632"/>
      <c r="AP224" s="1632"/>
      <c r="AQ224" s="1632"/>
      <c r="AR224" s="1632"/>
      <c r="AS224" s="1632"/>
      <c r="AT224" s="1632"/>
      <c r="AU224" s="1632"/>
      <c r="AV224" s="1632"/>
      <c r="AW224" s="1632"/>
      <c r="AX224" s="1632"/>
      <c r="AY224" s="1632"/>
      <c r="AZ224" s="1570"/>
      <c r="BA224" s="1570"/>
      <c r="BB224" s="1570"/>
      <c r="BC224" s="1570"/>
      <c r="BD224" s="1570"/>
      <c r="BE224" s="1570"/>
      <c r="BF224" s="1570"/>
      <c r="BG224" s="1570"/>
      <c r="BH224" s="1570"/>
      <c r="BI224" s="1570"/>
      <c r="BJ224" s="1570"/>
      <c r="BK224" s="1570"/>
      <c r="BL224" s="1570"/>
      <c r="BM224" s="1653"/>
      <c r="BN224" s="1660"/>
      <c r="BO224" s="1653"/>
      <c r="BP224" s="1653"/>
      <c r="BQ224" s="1653"/>
      <c r="BR224" s="1570"/>
      <c r="BS224" s="1570"/>
      <c r="BT224" s="1570"/>
      <c r="BU224" s="1570"/>
      <c r="BV224" s="1570"/>
      <c r="BW224" s="1570"/>
      <c r="BX224" s="1570"/>
      <c r="BY224" s="1570"/>
      <c r="BZ224" s="1570"/>
      <c r="CA224" s="1570"/>
      <c r="CB224" s="1570"/>
      <c r="CC224" s="1570"/>
      <c r="CD224" s="1570"/>
      <c r="CE224" s="1570"/>
      <c r="CF224" s="1570"/>
      <c r="CG224" s="1570"/>
      <c r="CH224" s="1570"/>
      <c r="CI224" s="1570"/>
      <c r="CJ224" s="1570"/>
      <c r="CK224" s="1570"/>
      <c r="CL224" s="1570"/>
      <c r="CM224" s="1570"/>
      <c r="CN224" s="1570"/>
      <c r="CO224" s="1570"/>
      <c r="CP224" s="1570"/>
      <c r="CQ224" s="1570"/>
      <c r="CR224" s="1570"/>
      <c r="CS224" s="1570"/>
      <c r="CT224" s="1570"/>
      <c r="CU224" s="1570"/>
      <c r="CV224" s="1570"/>
      <c r="CW224" s="1570"/>
      <c r="CX224" s="1570"/>
      <c r="CY224" s="1570"/>
      <c r="CZ224" s="1570"/>
      <c r="DA224" s="1570"/>
      <c r="DB224" s="1570"/>
      <c r="DC224" s="1570"/>
      <c r="DD224" s="1570"/>
      <c r="DE224" s="1570"/>
      <c r="DF224" s="1570"/>
      <c r="DG224" s="1570"/>
      <c r="DH224" s="1570"/>
      <c r="DI224" s="1570"/>
      <c r="DJ224" s="1570"/>
      <c r="DK224" s="1570"/>
      <c r="DL224" s="1570"/>
      <c r="DM224" s="1570"/>
      <c r="DN224" s="1570"/>
      <c r="DO224" s="1570"/>
      <c r="DP224" s="1570"/>
      <c r="DQ224" s="1570"/>
      <c r="DR224" s="1570"/>
      <c r="DS224" s="1570"/>
      <c r="DT224" s="1570"/>
      <c r="DU224" s="1570"/>
      <c r="DV224" s="1570"/>
      <c r="DW224" s="1570"/>
      <c r="DX224" s="1570"/>
      <c r="DY224" s="1570"/>
      <c r="DZ224" s="1570"/>
      <c r="EA224" s="1570"/>
      <c r="EB224" s="1570"/>
      <c r="EC224" s="1570"/>
      <c r="ED224" s="1570"/>
      <c r="EE224" s="1570"/>
      <c r="EF224" s="1570"/>
      <c r="EG224" s="1570"/>
      <c r="EH224" s="1570"/>
      <c r="EI224" s="1570"/>
      <c r="EJ224" s="1570"/>
      <c r="EK224" s="1570"/>
      <c r="EL224" s="1570"/>
      <c r="EM224" s="1570"/>
      <c r="EN224" s="1570"/>
      <c r="EO224" s="1570"/>
      <c r="EP224" s="1570"/>
      <c r="EQ224" s="1570"/>
      <c r="ER224" s="1570"/>
      <c r="ES224" s="1570"/>
      <c r="ET224" s="1570"/>
      <c r="EU224" s="1632"/>
      <c r="EV224" s="1632"/>
      <c r="EW224" s="1632"/>
      <c r="EX224" s="1632"/>
      <c r="EY224" s="1632"/>
      <c r="EZ224" s="1632"/>
      <c r="FA224" s="1632"/>
      <c r="FB224" s="1570"/>
      <c r="FC224" s="1571"/>
      <c r="FD224" s="1571"/>
      <c r="FE224" s="1571"/>
      <c r="FF224" s="1571"/>
      <c r="FG224" s="1571"/>
      <c r="FH224" s="1571"/>
      <c r="FI224" s="1571"/>
      <c r="FJ224" s="1571"/>
      <c r="FK224" s="1571"/>
      <c r="FL224" s="1571"/>
      <c r="FM224" s="1571"/>
      <c r="FN224" s="1573"/>
      <c r="FO224" s="1573"/>
      <c r="FP224" s="1573"/>
      <c r="FQ224" s="1573"/>
      <c r="FR224" s="1573"/>
      <c r="FS224" s="1573"/>
      <c r="FT224" s="1573"/>
      <c r="FU224" s="1573"/>
      <c r="FV224" s="1573"/>
      <c r="FW224" s="1573"/>
      <c r="FX224" s="1349"/>
      <c r="GA224" s="1647"/>
      <c r="GB224" s="1648"/>
    </row>
    <row r="225" spans="3:184">
      <c r="C225" s="1570"/>
      <c r="D225" s="1570"/>
      <c r="E225" s="2315"/>
      <c r="F225" s="1651"/>
      <c r="G225" s="1646"/>
      <c r="H225" s="1662"/>
      <c r="I225" s="1662"/>
      <c r="J225" s="1658"/>
      <c r="K225" s="1654"/>
      <c r="L225" s="1570"/>
      <c r="M225" s="1651"/>
      <c r="N225" s="1646"/>
      <c r="O225" s="1646"/>
      <c r="P225" s="1632"/>
      <c r="Q225" s="1632"/>
      <c r="R225" s="1632"/>
      <c r="S225" s="1632"/>
      <c r="T225" s="1632"/>
      <c r="U225" s="1632"/>
      <c r="V225" s="1632"/>
      <c r="W225" s="1632"/>
      <c r="X225" s="1632"/>
      <c r="Y225" s="1632"/>
      <c r="Z225" s="1632"/>
      <c r="AA225" s="1632"/>
      <c r="AB225" s="1632"/>
      <c r="AC225" s="1632"/>
      <c r="AD225" s="1632"/>
      <c r="AE225" s="1632"/>
      <c r="AF225" s="1632"/>
      <c r="AG225" s="1632"/>
      <c r="AH225" s="1632"/>
      <c r="AI225" s="1632"/>
      <c r="AJ225" s="1632"/>
      <c r="AK225" s="1632"/>
      <c r="AL225" s="1632"/>
      <c r="AM225" s="1632"/>
      <c r="AN225" s="1632"/>
      <c r="AO225" s="1632"/>
      <c r="AP225" s="1632"/>
      <c r="AQ225" s="1632"/>
      <c r="AR225" s="1632"/>
      <c r="AS225" s="1632"/>
      <c r="AT225" s="1632"/>
      <c r="AU225" s="1632"/>
      <c r="AV225" s="1632"/>
      <c r="AW225" s="1632"/>
      <c r="AX225" s="1632"/>
      <c r="AY225" s="1632"/>
      <c r="AZ225" s="1570"/>
      <c r="BA225" s="1570"/>
      <c r="BB225" s="1570"/>
      <c r="BC225" s="1570"/>
      <c r="BD225" s="1570"/>
      <c r="BE225" s="1570"/>
      <c r="BF225" s="1570"/>
      <c r="BG225" s="1570"/>
      <c r="BH225" s="1570"/>
      <c r="BI225" s="1570"/>
      <c r="BJ225" s="1570"/>
      <c r="BK225" s="1570"/>
      <c r="BL225" s="1570"/>
      <c r="BM225" s="1653"/>
      <c r="BN225" s="1660"/>
      <c r="BO225" s="1653"/>
      <c r="BP225" s="1653"/>
      <c r="BQ225" s="1653"/>
      <c r="BR225" s="1570"/>
      <c r="BS225" s="1570"/>
      <c r="BT225" s="1570"/>
      <c r="BU225" s="1570"/>
      <c r="BV225" s="1570"/>
      <c r="BW225" s="1570"/>
      <c r="BX225" s="1570"/>
      <c r="BY225" s="1570"/>
      <c r="BZ225" s="1570"/>
      <c r="CA225" s="1570"/>
      <c r="CB225" s="1570"/>
      <c r="CC225" s="1570"/>
      <c r="CD225" s="1570"/>
      <c r="CE225" s="1570"/>
      <c r="CF225" s="1570"/>
      <c r="CG225" s="1570"/>
      <c r="CH225" s="1570"/>
      <c r="CI225" s="1570"/>
      <c r="CJ225" s="1570"/>
      <c r="CK225" s="1570"/>
      <c r="CL225" s="1570"/>
      <c r="CM225" s="1570"/>
      <c r="CN225" s="1570"/>
      <c r="CO225" s="1570"/>
      <c r="CP225" s="1570"/>
      <c r="CQ225" s="1570"/>
      <c r="CR225" s="1570"/>
      <c r="CS225" s="1570"/>
      <c r="CT225" s="1570"/>
      <c r="CU225" s="1570"/>
      <c r="CV225" s="1570"/>
      <c r="CW225" s="1570"/>
      <c r="CX225" s="1570"/>
      <c r="CY225" s="1570"/>
      <c r="CZ225" s="1570"/>
      <c r="DA225" s="1570"/>
      <c r="DB225" s="1570"/>
      <c r="DC225" s="1570"/>
      <c r="DD225" s="1570"/>
      <c r="DE225" s="1570"/>
      <c r="DF225" s="1570"/>
      <c r="DG225" s="1570"/>
      <c r="DH225" s="1570"/>
      <c r="DI225" s="1570"/>
      <c r="DJ225" s="1570"/>
      <c r="DK225" s="1570"/>
      <c r="DL225" s="1570"/>
      <c r="DM225" s="1570"/>
      <c r="DN225" s="1570"/>
      <c r="DO225" s="1570"/>
      <c r="DP225" s="1570"/>
      <c r="DQ225" s="1570"/>
      <c r="DR225" s="1570"/>
      <c r="DS225" s="1570"/>
      <c r="DT225" s="1570"/>
      <c r="DU225" s="1570"/>
      <c r="DV225" s="1570"/>
      <c r="DW225" s="1570"/>
      <c r="DX225" s="1570"/>
      <c r="DY225" s="1570"/>
      <c r="DZ225" s="1570"/>
      <c r="EA225" s="1570"/>
      <c r="EB225" s="1570"/>
      <c r="EC225" s="1570"/>
      <c r="ED225" s="1570"/>
      <c r="EE225" s="1570"/>
      <c r="EF225" s="1570"/>
      <c r="EG225" s="1570"/>
      <c r="EH225" s="1570"/>
      <c r="EI225" s="1570"/>
      <c r="EJ225" s="1570"/>
      <c r="EK225" s="1570"/>
      <c r="EL225" s="1570"/>
      <c r="EM225" s="1570"/>
      <c r="EN225" s="1570"/>
      <c r="EO225" s="1570"/>
      <c r="EP225" s="1570"/>
      <c r="EQ225" s="1570"/>
      <c r="ER225" s="1570"/>
      <c r="ES225" s="1570"/>
      <c r="ET225" s="1570"/>
      <c r="EU225" s="1632"/>
      <c r="EV225" s="1632"/>
      <c r="EW225" s="1632"/>
      <c r="EX225" s="1632"/>
      <c r="EY225" s="1632"/>
      <c r="EZ225" s="1632"/>
      <c r="FA225" s="1632"/>
      <c r="FB225" s="1570"/>
      <c r="FC225" s="1571"/>
      <c r="FD225" s="1571"/>
      <c r="FE225" s="1571"/>
      <c r="FF225" s="1571"/>
      <c r="FG225" s="1571"/>
      <c r="FH225" s="1571"/>
      <c r="FI225" s="1571"/>
      <c r="FJ225" s="1571"/>
      <c r="FK225" s="1571"/>
      <c r="FL225" s="1571"/>
      <c r="FM225" s="1571"/>
      <c r="FN225" s="1573"/>
      <c r="FO225" s="1573"/>
      <c r="FP225" s="1573"/>
      <c r="FQ225" s="1573"/>
      <c r="FR225" s="1573"/>
      <c r="FS225" s="1573"/>
      <c r="FT225" s="1573"/>
      <c r="FU225" s="1573"/>
      <c r="FV225" s="1573"/>
      <c r="FW225" s="1573"/>
      <c r="FX225" s="1349"/>
      <c r="GA225" s="1647"/>
      <c r="GB225" s="1648"/>
    </row>
    <row r="226" spans="3:184">
      <c r="C226" s="1570"/>
      <c r="D226" s="1570"/>
      <c r="E226" s="2315"/>
      <c r="F226" s="1651"/>
      <c r="G226" s="1646"/>
      <c r="H226" s="1662"/>
      <c r="I226" s="1662"/>
      <c r="J226" s="1658"/>
      <c r="K226" s="1654"/>
      <c r="L226" s="1570"/>
      <c r="M226" s="1651"/>
      <c r="N226" s="1646"/>
      <c r="O226" s="1646"/>
      <c r="P226" s="1632"/>
      <c r="Q226" s="1632"/>
      <c r="R226" s="1632"/>
      <c r="S226" s="1632"/>
      <c r="T226" s="1632"/>
      <c r="U226" s="1632"/>
      <c r="V226" s="1632"/>
      <c r="W226" s="1632"/>
      <c r="X226" s="1632"/>
      <c r="Y226" s="1632"/>
      <c r="Z226" s="1632"/>
      <c r="AA226" s="1632"/>
      <c r="AB226" s="1632"/>
      <c r="AC226" s="1632"/>
      <c r="AD226" s="1632"/>
      <c r="AE226" s="1632"/>
      <c r="AF226" s="1632"/>
      <c r="AG226" s="1632"/>
      <c r="AH226" s="1632"/>
      <c r="AI226" s="1632"/>
      <c r="AJ226" s="1632"/>
      <c r="AK226" s="1632"/>
      <c r="AL226" s="1632"/>
      <c r="AM226" s="1632"/>
      <c r="AN226" s="1632"/>
      <c r="AO226" s="1632"/>
      <c r="AP226" s="1632"/>
      <c r="AQ226" s="1632"/>
      <c r="AR226" s="1632"/>
      <c r="AS226" s="1632"/>
      <c r="AT226" s="1632"/>
      <c r="AU226" s="1632"/>
      <c r="AV226" s="1632"/>
      <c r="AW226" s="1632"/>
      <c r="AX226" s="1632"/>
      <c r="AY226" s="1632"/>
      <c r="AZ226" s="1570"/>
      <c r="BA226" s="1570"/>
      <c r="BB226" s="1570"/>
      <c r="BC226" s="1570"/>
      <c r="BD226" s="1570"/>
      <c r="BE226" s="1570"/>
      <c r="BF226" s="1570"/>
      <c r="BG226" s="1570"/>
      <c r="BH226" s="1570"/>
      <c r="BI226" s="1570"/>
      <c r="BJ226" s="1570"/>
      <c r="BK226" s="1570"/>
      <c r="BL226" s="1570"/>
      <c r="BM226" s="1653"/>
      <c r="BN226" s="1660"/>
      <c r="BO226" s="1653"/>
      <c r="BP226" s="1653"/>
      <c r="BQ226" s="1653"/>
      <c r="BR226" s="1570"/>
      <c r="BS226" s="1570"/>
      <c r="BT226" s="1570"/>
      <c r="BU226" s="1570"/>
      <c r="BV226" s="1570"/>
      <c r="BW226" s="1570"/>
      <c r="BX226" s="1570"/>
      <c r="BY226" s="1570"/>
      <c r="BZ226" s="1570"/>
      <c r="CA226" s="1570"/>
      <c r="CB226" s="1570"/>
      <c r="CC226" s="1570"/>
      <c r="CD226" s="1570"/>
      <c r="CE226" s="1570"/>
      <c r="CF226" s="1570"/>
      <c r="CG226" s="1570"/>
      <c r="CH226" s="1570"/>
      <c r="CI226" s="1570"/>
      <c r="CJ226" s="1570"/>
      <c r="CK226" s="1570"/>
      <c r="CL226" s="1570"/>
      <c r="CM226" s="1570"/>
      <c r="CN226" s="1570"/>
      <c r="CO226" s="1570"/>
      <c r="CP226" s="1570"/>
      <c r="CQ226" s="1570"/>
      <c r="CR226" s="1570"/>
      <c r="CS226" s="1570"/>
      <c r="CT226" s="1570"/>
      <c r="CU226" s="1570"/>
      <c r="CV226" s="1570"/>
      <c r="CW226" s="1570"/>
      <c r="CX226" s="1570"/>
      <c r="CY226" s="1570"/>
      <c r="CZ226" s="1570"/>
      <c r="DA226" s="1570"/>
      <c r="DB226" s="1570"/>
      <c r="DC226" s="1570"/>
      <c r="DD226" s="1570"/>
      <c r="DE226" s="1570"/>
      <c r="DF226" s="1570"/>
      <c r="DG226" s="1570"/>
      <c r="DH226" s="1570"/>
      <c r="DI226" s="1570"/>
      <c r="DJ226" s="1570"/>
      <c r="DK226" s="1570"/>
      <c r="DL226" s="1570"/>
      <c r="DM226" s="1570"/>
      <c r="DN226" s="1570"/>
      <c r="DO226" s="1570"/>
      <c r="DP226" s="1570"/>
      <c r="DQ226" s="1570"/>
      <c r="DR226" s="1570"/>
      <c r="DS226" s="1570"/>
      <c r="DT226" s="1570"/>
      <c r="DU226" s="1570"/>
      <c r="DV226" s="1570"/>
      <c r="DW226" s="1570"/>
      <c r="DX226" s="1570"/>
      <c r="DY226" s="1570"/>
      <c r="DZ226" s="1570"/>
      <c r="EA226" s="1570"/>
      <c r="EB226" s="1570"/>
      <c r="EC226" s="1570"/>
      <c r="ED226" s="1570"/>
      <c r="EE226" s="1570"/>
      <c r="EF226" s="1570"/>
      <c r="EG226" s="1570"/>
      <c r="EH226" s="1570"/>
      <c r="EI226" s="1570"/>
      <c r="EJ226" s="1570"/>
      <c r="EK226" s="1570"/>
      <c r="EL226" s="1570"/>
      <c r="EM226" s="1570"/>
      <c r="EN226" s="1570"/>
      <c r="EO226" s="1570"/>
      <c r="EP226" s="1570"/>
      <c r="EQ226" s="1570"/>
      <c r="ER226" s="1570"/>
      <c r="ES226" s="1570"/>
      <c r="ET226" s="1570"/>
      <c r="EU226" s="1632"/>
      <c r="EV226" s="1632"/>
      <c r="EW226" s="1632"/>
      <c r="EX226" s="1632"/>
      <c r="EY226" s="1632"/>
      <c r="EZ226" s="1632"/>
      <c r="FA226" s="1632"/>
      <c r="FB226" s="1570"/>
      <c r="FC226" s="1571"/>
      <c r="FD226" s="1571"/>
      <c r="FE226" s="1571"/>
      <c r="FF226" s="1571"/>
      <c r="FG226" s="1571"/>
      <c r="FH226" s="1571"/>
      <c r="FI226" s="1571"/>
      <c r="FJ226" s="1571"/>
      <c r="FK226" s="1571"/>
      <c r="FL226" s="1571"/>
      <c r="FM226" s="1571"/>
      <c r="FN226" s="1573"/>
      <c r="FO226" s="1573"/>
      <c r="FP226" s="1573"/>
      <c r="FQ226" s="1573"/>
      <c r="FR226" s="1573"/>
      <c r="FS226" s="1573"/>
      <c r="FT226" s="1573"/>
      <c r="FU226" s="1573"/>
      <c r="FV226" s="1573"/>
      <c r="FW226" s="1573"/>
      <c r="FX226" s="1595"/>
      <c r="GA226" s="1647"/>
      <c r="GB226" s="1648"/>
    </row>
    <row r="227" spans="3:184">
      <c r="C227" s="1570"/>
      <c r="D227" s="1570"/>
      <c r="E227" s="2315"/>
      <c r="F227" s="1651"/>
      <c r="G227" s="1646"/>
      <c r="H227" s="1662"/>
      <c r="I227" s="1662"/>
      <c r="J227" s="1658"/>
      <c r="K227" s="1654"/>
      <c r="L227" s="1570"/>
      <c r="M227" s="1651"/>
      <c r="N227" s="1646"/>
      <c r="O227" s="1646"/>
      <c r="P227" s="1632"/>
      <c r="Q227" s="1632"/>
      <c r="R227" s="1632"/>
      <c r="S227" s="1632"/>
      <c r="T227" s="1632"/>
      <c r="U227" s="1632"/>
      <c r="V227" s="1632"/>
      <c r="W227" s="1632"/>
      <c r="X227" s="1632"/>
      <c r="Y227" s="1632"/>
      <c r="Z227" s="1632"/>
      <c r="AA227" s="1632"/>
      <c r="AB227" s="1632"/>
      <c r="AC227" s="1632"/>
      <c r="AD227" s="1632"/>
      <c r="AE227" s="1632"/>
      <c r="AF227" s="1632"/>
      <c r="AG227" s="1632"/>
      <c r="AH227" s="1632"/>
      <c r="AI227" s="1632"/>
      <c r="AJ227" s="1632"/>
      <c r="AK227" s="1632"/>
      <c r="AL227" s="1632"/>
      <c r="AM227" s="1632"/>
      <c r="AN227" s="1632"/>
      <c r="AO227" s="1632"/>
      <c r="AP227" s="1632"/>
      <c r="AQ227" s="1632"/>
      <c r="AR227" s="1632"/>
      <c r="AS227" s="1632"/>
      <c r="AT227" s="1632"/>
      <c r="AU227" s="1632"/>
      <c r="AV227" s="1632"/>
      <c r="AW227" s="1632"/>
      <c r="AX227" s="1632"/>
      <c r="AY227" s="1632"/>
      <c r="AZ227" s="1570"/>
      <c r="BA227" s="1570"/>
      <c r="BB227" s="1570"/>
      <c r="BC227" s="1570"/>
      <c r="BD227" s="1570"/>
      <c r="BE227" s="1570"/>
      <c r="BF227" s="1570"/>
      <c r="BG227" s="1570"/>
      <c r="BH227" s="1570"/>
      <c r="BI227" s="1570"/>
      <c r="BJ227" s="1570"/>
      <c r="BK227" s="1570"/>
      <c r="BL227" s="1570"/>
      <c r="BM227" s="1653"/>
      <c r="BN227" s="1660"/>
      <c r="BO227" s="1653"/>
      <c r="BP227" s="1653"/>
      <c r="BQ227" s="1653"/>
      <c r="BR227" s="1570"/>
      <c r="BS227" s="1570"/>
      <c r="BT227" s="1570"/>
      <c r="BU227" s="1570"/>
      <c r="BV227" s="1570"/>
      <c r="BW227" s="1570"/>
      <c r="BX227" s="1570"/>
      <c r="BY227" s="1570"/>
      <c r="BZ227" s="1570"/>
      <c r="CA227" s="1570"/>
      <c r="CB227" s="1570"/>
      <c r="CC227" s="1570"/>
      <c r="CD227" s="1570"/>
      <c r="CE227" s="1570"/>
      <c r="CF227" s="1570"/>
      <c r="CG227" s="1570"/>
      <c r="CH227" s="1570"/>
      <c r="CI227" s="1570"/>
      <c r="CJ227" s="1570"/>
      <c r="CK227" s="1570"/>
      <c r="CL227" s="1570"/>
      <c r="CM227" s="1570"/>
      <c r="CN227" s="1570"/>
      <c r="CO227" s="1570"/>
      <c r="CP227" s="1570"/>
      <c r="CQ227" s="1570"/>
      <c r="CR227" s="1570"/>
      <c r="CS227" s="1570"/>
      <c r="CT227" s="1570"/>
      <c r="CU227" s="1570"/>
      <c r="CV227" s="1570"/>
      <c r="CW227" s="1570"/>
      <c r="CX227" s="1570"/>
      <c r="CY227" s="1570"/>
      <c r="CZ227" s="1570"/>
      <c r="DA227" s="1570"/>
      <c r="DB227" s="1570"/>
      <c r="DC227" s="1570"/>
      <c r="DD227" s="1570"/>
      <c r="DE227" s="1570"/>
      <c r="DF227" s="1570"/>
      <c r="DG227" s="1570"/>
      <c r="DH227" s="1570"/>
      <c r="DI227" s="1570"/>
      <c r="DJ227" s="1570"/>
      <c r="DK227" s="1570"/>
      <c r="DL227" s="1570"/>
      <c r="DM227" s="1570"/>
      <c r="DN227" s="1570"/>
      <c r="DO227" s="1570"/>
      <c r="DP227" s="1570"/>
      <c r="DQ227" s="1570"/>
      <c r="DR227" s="1570"/>
      <c r="DS227" s="1570"/>
      <c r="DT227" s="1570"/>
      <c r="DU227" s="1570"/>
      <c r="DV227" s="1570"/>
      <c r="DW227" s="1570"/>
      <c r="DX227" s="1570"/>
      <c r="DY227" s="1570"/>
      <c r="DZ227" s="1570"/>
      <c r="EA227" s="1570"/>
      <c r="EB227" s="1570"/>
      <c r="EC227" s="1570"/>
      <c r="ED227" s="1570"/>
      <c r="EE227" s="1570"/>
      <c r="EF227" s="1570"/>
      <c r="EG227" s="1570"/>
      <c r="EH227" s="1570"/>
      <c r="EI227" s="1570"/>
      <c r="EJ227" s="1570"/>
      <c r="EK227" s="1570"/>
      <c r="EL227" s="1570"/>
      <c r="EM227" s="1570"/>
      <c r="EN227" s="1570"/>
      <c r="EO227" s="1570"/>
      <c r="EP227" s="1570"/>
      <c r="EQ227" s="1570"/>
      <c r="ER227" s="1570"/>
      <c r="ES227" s="1570"/>
      <c r="ET227" s="1570"/>
      <c r="EU227" s="1632"/>
      <c r="EV227" s="1632"/>
      <c r="EW227" s="1632"/>
      <c r="EX227" s="1632"/>
      <c r="EY227" s="1632"/>
      <c r="EZ227" s="1632"/>
      <c r="FA227" s="1632"/>
      <c r="FB227" s="1570"/>
      <c r="FC227" s="1571"/>
      <c r="FD227" s="1571"/>
      <c r="FE227" s="1571"/>
      <c r="FF227" s="1571"/>
      <c r="FG227" s="1571"/>
      <c r="FH227" s="1571"/>
      <c r="FI227" s="1571"/>
      <c r="FJ227" s="1571"/>
      <c r="FK227" s="1571"/>
      <c r="FL227" s="1571"/>
      <c r="FM227" s="1571"/>
      <c r="FN227" s="1573"/>
      <c r="FO227" s="1573"/>
      <c r="FP227" s="1573"/>
      <c r="FQ227" s="1573"/>
      <c r="FR227" s="1573"/>
      <c r="FS227" s="1573"/>
      <c r="FT227" s="1573"/>
      <c r="FU227" s="1573"/>
      <c r="FV227" s="1573"/>
      <c r="FW227" s="1573"/>
      <c r="FX227" s="1595"/>
      <c r="GA227" s="1647"/>
      <c r="GB227" s="1648"/>
    </row>
    <row r="228" spans="3:184">
      <c r="C228" s="1570"/>
      <c r="D228" s="1570"/>
      <c r="E228" s="2315"/>
      <c r="F228" s="1651"/>
      <c r="G228" s="1646"/>
      <c r="H228" s="1662"/>
      <c r="I228" s="1662"/>
      <c r="J228" s="1658"/>
      <c r="K228" s="1654"/>
      <c r="L228" s="1570"/>
      <c r="M228" s="1651"/>
      <c r="N228" s="1646"/>
      <c r="O228" s="1646"/>
      <c r="P228" s="1632"/>
      <c r="Q228" s="1632"/>
      <c r="R228" s="1632"/>
      <c r="S228" s="1632"/>
      <c r="T228" s="1632"/>
      <c r="U228" s="1632"/>
      <c r="V228" s="1632"/>
      <c r="W228" s="1632"/>
      <c r="X228" s="1632"/>
      <c r="Y228" s="1632"/>
      <c r="Z228" s="1632"/>
      <c r="AA228" s="1632"/>
      <c r="AB228" s="1632"/>
      <c r="AC228" s="1632"/>
      <c r="AD228" s="1632"/>
      <c r="AE228" s="1632"/>
      <c r="AF228" s="1632"/>
      <c r="AG228" s="1632"/>
      <c r="AH228" s="1632"/>
      <c r="AI228" s="1632"/>
      <c r="AJ228" s="1632"/>
      <c r="AK228" s="1632"/>
      <c r="AL228" s="1632"/>
      <c r="AM228" s="1632"/>
      <c r="AN228" s="1632"/>
      <c r="AO228" s="1632"/>
      <c r="AP228" s="1632"/>
      <c r="AQ228" s="1632"/>
      <c r="AR228" s="1632"/>
      <c r="AS228" s="1632"/>
      <c r="AT228" s="1632"/>
      <c r="AU228" s="1632"/>
      <c r="AV228" s="1632"/>
      <c r="AW228" s="1632"/>
      <c r="AX228" s="1632"/>
      <c r="AY228" s="1632"/>
      <c r="AZ228" s="1570"/>
      <c r="BA228" s="1570"/>
      <c r="BB228" s="1570"/>
      <c r="BC228" s="1570"/>
      <c r="BD228" s="1570"/>
      <c r="BE228" s="1570"/>
      <c r="BF228" s="1570"/>
      <c r="BG228" s="1570"/>
      <c r="BH228" s="1570"/>
      <c r="BI228" s="1570"/>
      <c r="BJ228" s="1570"/>
      <c r="BK228" s="1570"/>
      <c r="BL228" s="1570"/>
      <c r="BM228" s="1653"/>
      <c r="BN228" s="1660"/>
      <c r="BO228" s="1653"/>
      <c r="BP228" s="1653"/>
      <c r="BQ228" s="1653"/>
      <c r="BR228" s="1570"/>
      <c r="BS228" s="1570"/>
      <c r="BT228" s="1570"/>
      <c r="BU228" s="1570"/>
      <c r="BV228" s="1570"/>
      <c r="BW228" s="1570"/>
      <c r="BX228" s="1570"/>
      <c r="BY228" s="1570"/>
      <c r="BZ228" s="1570"/>
      <c r="CA228" s="1570"/>
      <c r="CB228" s="1570"/>
      <c r="CC228" s="1570"/>
      <c r="CD228" s="1570"/>
      <c r="CE228" s="1570"/>
      <c r="CF228" s="1570"/>
      <c r="CG228" s="1570"/>
      <c r="CH228" s="1570"/>
      <c r="CI228" s="1570"/>
      <c r="CJ228" s="1570"/>
      <c r="CK228" s="1570"/>
      <c r="CL228" s="1570"/>
      <c r="CM228" s="1570"/>
      <c r="CN228" s="1570"/>
      <c r="CO228" s="1570"/>
      <c r="CP228" s="1570"/>
      <c r="CQ228" s="1570"/>
      <c r="CR228" s="1570"/>
      <c r="CS228" s="1570"/>
      <c r="CT228" s="1570"/>
      <c r="CU228" s="1570"/>
      <c r="CV228" s="1570"/>
      <c r="CW228" s="1570"/>
      <c r="CX228" s="1570"/>
      <c r="CY228" s="1570"/>
      <c r="CZ228" s="1570"/>
      <c r="DA228" s="1570"/>
      <c r="DB228" s="1570"/>
      <c r="DC228" s="1570"/>
      <c r="DD228" s="1570"/>
      <c r="DE228" s="1570"/>
      <c r="DF228" s="1570"/>
      <c r="DG228" s="1570"/>
      <c r="DH228" s="1570"/>
      <c r="DI228" s="1570"/>
      <c r="DJ228" s="1570"/>
      <c r="DK228" s="1570"/>
      <c r="DL228" s="1570"/>
      <c r="DM228" s="1570"/>
      <c r="DN228" s="1570"/>
      <c r="DO228" s="1570"/>
      <c r="DP228" s="1570"/>
      <c r="DQ228" s="1570"/>
      <c r="DR228" s="1570"/>
      <c r="DS228" s="1570"/>
      <c r="DT228" s="1570"/>
      <c r="DU228" s="1570"/>
      <c r="DV228" s="1570"/>
      <c r="DW228" s="1570"/>
      <c r="DX228" s="1570"/>
      <c r="DY228" s="1570"/>
      <c r="DZ228" s="1570"/>
      <c r="EA228" s="1570"/>
      <c r="EB228" s="1570"/>
      <c r="EC228" s="1570"/>
      <c r="ED228" s="1570"/>
      <c r="EE228" s="1570"/>
      <c r="EF228" s="1570"/>
      <c r="EG228" s="1570"/>
      <c r="EH228" s="1570"/>
      <c r="EI228" s="1570"/>
      <c r="EJ228" s="1570"/>
      <c r="EK228" s="1570"/>
      <c r="EL228" s="1570"/>
      <c r="EM228" s="1570"/>
      <c r="EN228" s="1570"/>
      <c r="EO228" s="1570"/>
      <c r="EP228" s="1570"/>
      <c r="EQ228" s="1570"/>
      <c r="ER228" s="1570"/>
      <c r="ES228" s="1570"/>
      <c r="ET228" s="1570"/>
      <c r="EU228" s="1632"/>
      <c r="EV228" s="1632"/>
      <c r="EW228" s="1632"/>
      <c r="EX228" s="1632"/>
      <c r="EY228" s="1632"/>
      <c r="EZ228" s="1632"/>
      <c r="FA228" s="1632"/>
      <c r="FB228" s="1570"/>
      <c r="FC228" s="1571"/>
      <c r="FD228" s="1571"/>
      <c r="FE228" s="1571"/>
      <c r="FF228" s="1571"/>
      <c r="FG228" s="1571"/>
      <c r="FH228" s="1571"/>
      <c r="FI228" s="1571"/>
      <c r="FJ228" s="1571"/>
      <c r="FK228" s="1571"/>
      <c r="FL228" s="1571"/>
      <c r="FM228" s="1571"/>
      <c r="FN228" s="1573"/>
      <c r="FO228" s="1573"/>
      <c r="FP228" s="1573"/>
      <c r="FQ228" s="1573"/>
      <c r="FR228" s="1573"/>
      <c r="FS228" s="1573"/>
      <c r="FT228" s="1573"/>
      <c r="FU228" s="1573"/>
      <c r="FV228" s="1573"/>
      <c r="FW228" s="1573"/>
      <c r="FX228" s="1595"/>
      <c r="GA228" s="1647"/>
      <c r="GB228" s="1648"/>
    </row>
    <row r="229" spans="3:184">
      <c r="C229" s="1570"/>
      <c r="D229" s="1570"/>
      <c r="E229" s="2315"/>
      <c r="F229" s="1651"/>
      <c r="G229" s="1646"/>
      <c r="H229" s="1662"/>
      <c r="I229" s="1662"/>
      <c r="J229" s="1658"/>
      <c r="K229" s="1654"/>
      <c r="L229" s="1570"/>
      <c r="M229" s="1651"/>
      <c r="N229" s="1646"/>
      <c r="O229" s="1646"/>
      <c r="P229" s="1632"/>
      <c r="Q229" s="1632"/>
      <c r="R229" s="1632"/>
      <c r="S229" s="1632"/>
      <c r="T229" s="1632"/>
      <c r="U229" s="1632"/>
      <c r="V229" s="1632"/>
      <c r="W229" s="1632"/>
      <c r="X229" s="1632"/>
      <c r="Y229" s="1632"/>
      <c r="Z229" s="1632"/>
      <c r="AA229" s="1632"/>
      <c r="AB229" s="1632"/>
      <c r="AC229" s="1632"/>
      <c r="AD229" s="1632"/>
      <c r="AE229" s="1632"/>
      <c r="AF229" s="1632"/>
      <c r="AG229" s="1632"/>
      <c r="AH229" s="1632"/>
      <c r="AI229" s="1632"/>
      <c r="AJ229" s="1632"/>
      <c r="AK229" s="1632"/>
      <c r="AL229" s="1632"/>
      <c r="AM229" s="1632"/>
      <c r="AN229" s="1632"/>
      <c r="AO229" s="1632"/>
      <c r="AP229" s="1632"/>
      <c r="AQ229" s="1632"/>
      <c r="AR229" s="1632"/>
      <c r="AS229" s="1632"/>
      <c r="AT229" s="1632"/>
      <c r="AU229" s="1632"/>
      <c r="AV229" s="1632"/>
      <c r="AW229" s="1632"/>
      <c r="AX229" s="1632"/>
      <c r="AY229" s="1632"/>
      <c r="AZ229" s="1570"/>
      <c r="BA229" s="1570"/>
      <c r="BB229" s="1570"/>
      <c r="BC229" s="1570"/>
      <c r="BD229" s="1570"/>
      <c r="BE229" s="1570"/>
      <c r="BF229" s="1570"/>
      <c r="BG229" s="1570"/>
      <c r="BH229" s="1570"/>
      <c r="BI229" s="1570"/>
      <c r="BJ229" s="1570"/>
      <c r="BK229" s="1570"/>
      <c r="BL229" s="1570"/>
      <c r="BM229" s="1653"/>
      <c r="BN229" s="1660"/>
      <c r="BO229" s="1653"/>
      <c r="BP229" s="1653"/>
      <c r="BQ229" s="1653"/>
      <c r="BR229" s="1570"/>
      <c r="BS229" s="1570"/>
      <c r="BT229" s="1570"/>
      <c r="BU229" s="1570"/>
      <c r="BV229" s="1570"/>
      <c r="BW229" s="1570"/>
      <c r="BX229" s="1570"/>
      <c r="BY229" s="1570"/>
      <c r="BZ229" s="1570"/>
      <c r="CA229" s="1570"/>
      <c r="CB229" s="1570"/>
      <c r="CC229" s="1570"/>
      <c r="CD229" s="1570"/>
      <c r="CE229" s="1570"/>
      <c r="CF229" s="1570"/>
      <c r="CG229" s="1570"/>
      <c r="CH229" s="1570"/>
      <c r="CI229" s="1570"/>
      <c r="CJ229" s="1570"/>
      <c r="CK229" s="1570"/>
      <c r="CL229" s="1570"/>
      <c r="CM229" s="1570"/>
      <c r="CN229" s="1570"/>
      <c r="CO229" s="1570"/>
      <c r="CP229" s="1570"/>
      <c r="CQ229" s="1570"/>
      <c r="CR229" s="1570"/>
      <c r="CS229" s="1570"/>
      <c r="CT229" s="1570"/>
      <c r="CU229" s="1570"/>
      <c r="CV229" s="1570"/>
      <c r="CW229" s="1570"/>
      <c r="CX229" s="1570"/>
      <c r="CY229" s="1570"/>
      <c r="CZ229" s="1570"/>
      <c r="DA229" s="1570"/>
      <c r="DB229" s="1570"/>
      <c r="DC229" s="1570"/>
      <c r="DD229" s="1570"/>
      <c r="DE229" s="1570"/>
      <c r="DF229" s="1570"/>
      <c r="DG229" s="1570"/>
      <c r="DH229" s="1570"/>
      <c r="DI229" s="1570"/>
      <c r="DJ229" s="1570"/>
      <c r="DK229" s="1570"/>
      <c r="DL229" s="1570"/>
      <c r="DM229" s="1570"/>
      <c r="DN229" s="1570"/>
      <c r="DO229" s="1570"/>
      <c r="DP229" s="1570"/>
      <c r="DQ229" s="1570"/>
      <c r="DR229" s="1570"/>
      <c r="DS229" s="1570"/>
      <c r="DT229" s="1570"/>
      <c r="DU229" s="1570"/>
      <c r="DV229" s="1570"/>
      <c r="DW229" s="1570"/>
      <c r="DX229" s="1570"/>
      <c r="DY229" s="1570"/>
      <c r="DZ229" s="1570"/>
      <c r="EA229" s="1570"/>
      <c r="EB229" s="1570"/>
      <c r="EC229" s="1570"/>
      <c r="ED229" s="1570"/>
      <c r="EE229" s="1570"/>
      <c r="EF229" s="1570"/>
      <c r="EG229" s="1570"/>
      <c r="EH229" s="1570"/>
      <c r="EI229" s="1570"/>
      <c r="EJ229" s="1570"/>
      <c r="EK229" s="1570"/>
      <c r="EL229" s="1570"/>
      <c r="EM229" s="1570"/>
      <c r="EN229" s="1570"/>
      <c r="EO229" s="1570"/>
      <c r="EP229" s="1570"/>
      <c r="EQ229" s="1570"/>
      <c r="ER229" s="1570"/>
      <c r="ES229" s="1570"/>
      <c r="ET229" s="1570"/>
      <c r="EU229" s="1632"/>
      <c r="EV229" s="1632"/>
      <c r="EW229" s="1632"/>
      <c r="EX229" s="1632"/>
      <c r="EY229" s="1632"/>
      <c r="EZ229" s="1632"/>
      <c r="FA229" s="1632"/>
      <c r="FB229" s="1570"/>
      <c r="FC229" s="1571"/>
      <c r="FD229" s="1571"/>
      <c r="FE229" s="1571"/>
      <c r="FF229" s="1571"/>
      <c r="FG229" s="1571"/>
      <c r="FH229" s="1571"/>
      <c r="FI229" s="1571"/>
      <c r="FJ229" s="1571"/>
      <c r="FK229" s="1571"/>
      <c r="FL229" s="1571"/>
      <c r="FM229" s="1571"/>
      <c r="FN229" s="1573"/>
      <c r="FO229" s="1573"/>
      <c r="FP229" s="1573"/>
      <c r="FQ229" s="1573"/>
      <c r="FR229" s="1573"/>
      <c r="FS229" s="1573"/>
      <c r="FT229" s="1573"/>
      <c r="FU229" s="1573"/>
      <c r="FV229" s="1573"/>
      <c r="FW229" s="1573"/>
      <c r="FX229" s="1595"/>
      <c r="GA229" s="1647"/>
      <c r="GB229" s="1648"/>
    </row>
    <row r="230" spans="3:184">
      <c r="C230" s="1570"/>
      <c r="D230" s="1570"/>
      <c r="E230" s="2315"/>
      <c r="F230" s="1651"/>
      <c r="G230" s="1646"/>
      <c r="H230" s="1662"/>
      <c r="I230" s="1662"/>
      <c r="J230" s="1658"/>
      <c r="K230" s="1654"/>
      <c r="L230" s="1570"/>
      <c r="M230" s="1651"/>
      <c r="N230" s="1646"/>
      <c r="O230" s="1646"/>
      <c r="P230" s="1632"/>
      <c r="Q230" s="1632"/>
      <c r="R230" s="1632"/>
      <c r="S230" s="1632"/>
      <c r="T230" s="1632"/>
      <c r="U230" s="1632"/>
      <c r="V230" s="1632"/>
      <c r="W230" s="1632"/>
      <c r="X230" s="1632"/>
      <c r="Y230" s="1632"/>
      <c r="Z230" s="1632"/>
      <c r="AA230" s="1632"/>
      <c r="AB230" s="1632"/>
      <c r="AC230" s="1632"/>
      <c r="AD230" s="1632"/>
      <c r="AE230" s="1632"/>
      <c r="AF230" s="1632"/>
      <c r="AG230" s="1632"/>
      <c r="AH230" s="1632"/>
      <c r="AI230" s="1632"/>
      <c r="AJ230" s="1632"/>
      <c r="AK230" s="1632"/>
      <c r="AL230" s="1632"/>
      <c r="AM230" s="1632"/>
      <c r="AN230" s="1632"/>
      <c r="AO230" s="1632"/>
      <c r="AP230" s="1632"/>
      <c r="AQ230" s="1632"/>
      <c r="AR230" s="1632"/>
      <c r="AS230" s="1632"/>
      <c r="AT230" s="1632"/>
      <c r="AU230" s="1632"/>
      <c r="AV230" s="1632"/>
      <c r="AW230" s="1632"/>
      <c r="AX230" s="1632"/>
      <c r="AY230" s="1632"/>
      <c r="AZ230" s="1570"/>
      <c r="BA230" s="1570"/>
      <c r="BB230" s="1570"/>
      <c r="BC230" s="1570"/>
      <c r="BD230" s="1570"/>
      <c r="BE230" s="1570"/>
      <c r="BF230" s="1570"/>
      <c r="BG230" s="1570"/>
      <c r="BH230" s="1570"/>
      <c r="BI230" s="1570"/>
      <c r="BJ230" s="1570"/>
      <c r="BK230" s="1570"/>
      <c r="BL230" s="1570"/>
      <c r="BM230" s="1653"/>
      <c r="BN230" s="1660"/>
      <c r="BO230" s="1653"/>
      <c r="BP230" s="1653"/>
      <c r="BQ230" s="1653"/>
      <c r="BR230" s="1570"/>
      <c r="BS230" s="1570"/>
      <c r="BT230" s="1570"/>
      <c r="BU230" s="1570"/>
      <c r="BV230" s="1570"/>
      <c r="BW230" s="1570"/>
      <c r="BX230" s="1570"/>
      <c r="BY230" s="1570"/>
      <c r="BZ230" s="1570"/>
      <c r="CA230" s="1570"/>
      <c r="CB230" s="1570"/>
      <c r="CC230" s="1570"/>
      <c r="CD230" s="1570"/>
      <c r="CE230" s="1570"/>
      <c r="CF230" s="1570"/>
      <c r="CG230" s="1570"/>
      <c r="CH230" s="1570"/>
      <c r="CI230" s="1570"/>
      <c r="CJ230" s="1570"/>
      <c r="CK230" s="1570"/>
      <c r="CL230" s="1570"/>
      <c r="CM230" s="1570"/>
      <c r="CN230" s="1570"/>
      <c r="CO230" s="1570"/>
      <c r="CP230" s="1570"/>
      <c r="CQ230" s="1570"/>
      <c r="CR230" s="1570"/>
      <c r="CS230" s="1570"/>
      <c r="CT230" s="1570"/>
      <c r="CU230" s="1570"/>
      <c r="CV230" s="1570"/>
      <c r="CW230" s="1570"/>
      <c r="CX230" s="1570"/>
      <c r="CY230" s="1570"/>
      <c r="CZ230" s="1570"/>
      <c r="DA230" s="1570"/>
      <c r="DB230" s="1570"/>
      <c r="DC230" s="1570"/>
      <c r="DD230" s="1570"/>
      <c r="DE230" s="1570"/>
      <c r="DF230" s="1570"/>
      <c r="DG230" s="1570"/>
      <c r="DH230" s="1570"/>
      <c r="DI230" s="1570"/>
      <c r="DJ230" s="1570"/>
      <c r="DK230" s="1570"/>
      <c r="DL230" s="1570"/>
      <c r="DM230" s="1570"/>
      <c r="DN230" s="1570"/>
      <c r="DO230" s="1570"/>
      <c r="DP230" s="1570"/>
      <c r="DQ230" s="1570"/>
      <c r="DR230" s="1570"/>
      <c r="DS230" s="1570"/>
      <c r="DT230" s="1570"/>
      <c r="DU230" s="1570"/>
      <c r="DV230" s="1570"/>
      <c r="DW230" s="1570"/>
      <c r="DX230" s="1570"/>
      <c r="DY230" s="1570"/>
      <c r="DZ230" s="1570"/>
      <c r="EA230" s="1570"/>
      <c r="EB230" s="1570"/>
      <c r="EC230" s="1570"/>
      <c r="ED230" s="1570"/>
      <c r="EE230" s="1570"/>
      <c r="EF230" s="1570"/>
      <c r="EG230" s="1570"/>
      <c r="EH230" s="1570"/>
      <c r="EI230" s="1570"/>
      <c r="EJ230" s="1570"/>
      <c r="EK230" s="1570"/>
      <c r="EL230" s="1570"/>
      <c r="EM230" s="1570"/>
      <c r="EN230" s="1570"/>
      <c r="EO230" s="1570"/>
      <c r="EP230" s="1570"/>
      <c r="EQ230" s="1570"/>
      <c r="ER230" s="1570"/>
      <c r="ES230" s="1570"/>
      <c r="ET230" s="1570"/>
      <c r="EU230" s="1632"/>
      <c r="EV230" s="1632"/>
      <c r="EW230" s="1632"/>
      <c r="EX230" s="1632"/>
      <c r="EY230" s="1632"/>
      <c r="EZ230" s="1632"/>
      <c r="FA230" s="1632"/>
      <c r="FB230" s="1570"/>
      <c r="FC230" s="1571"/>
      <c r="FD230" s="1571"/>
      <c r="FE230" s="1571"/>
      <c r="FF230" s="1571"/>
      <c r="FG230" s="1571"/>
      <c r="FH230" s="1571"/>
      <c r="FI230" s="1571"/>
      <c r="FJ230" s="1571"/>
      <c r="FK230" s="1571"/>
      <c r="FL230" s="1571"/>
      <c r="FM230" s="1571"/>
      <c r="FN230" s="1573"/>
      <c r="FO230" s="1573"/>
      <c r="FP230" s="1573"/>
      <c r="FQ230" s="1573"/>
      <c r="FR230" s="1573"/>
      <c r="FS230" s="1573"/>
      <c r="FT230" s="1573"/>
      <c r="FU230" s="1573"/>
      <c r="FV230" s="1573"/>
      <c r="FW230" s="1573"/>
      <c r="FX230" s="1595"/>
      <c r="GA230" s="1647"/>
      <c r="GB230" s="1648"/>
    </row>
    <row r="231" spans="3:184">
      <c r="C231" s="1570"/>
      <c r="D231" s="1570"/>
      <c r="E231" s="2315"/>
      <c r="F231" s="1651"/>
      <c r="G231" s="1646"/>
      <c r="H231" s="1662"/>
      <c r="I231" s="1662"/>
      <c r="J231" s="1658"/>
      <c r="K231" s="1654"/>
      <c r="L231" s="1570"/>
      <c r="M231" s="1651"/>
      <c r="N231" s="1646"/>
      <c r="O231" s="1646"/>
      <c r="P231" s="1632"/>
      <c r="Q231" s="1632"/>
      <c r="R231" s="1632"/>
      <c r="S231" s="1632"/>
      <c r="T231" s="1632"/>
      <c r="U231" s="1632"/>
      <c r="V231" s="1632"/>
      <c r="W231" s="1632"/>
      <c r="X231" s="1632"/>
      <c r="Y231" s="1632"/>
      <c r="Z231" s="1632"/>
      <c r="AA231" s="1632"/>
      <c r="AB231" s="1632"/>
      <c r="AC231" s="1632"/>
      <c r="AD231" s="1632"/>
      <c r="AE231" s="1632"/>
      <c r="AF231" s="1632"/>
      <c r="AG231" s="1632"/>
      <c r="AH231" s="1632"/>
      <c r="AI231" s="1632"/>
      <c r="AJ231" s="1632"/>
      <c r="AK231" s="1632"/>
      <c r="AL231" s="1632"/>
      <c r="AM231" s="1632"/>
      <c r="AN231" s="1632"/>
      <c r="AO231" s="1632"/>
      <c r="AP231" s="1632"/>
      <c r="AQ231" s="1632"/>
      <c r="AR231" s="1632"/>
      <c r="AS231" s="1632"/>
      <c r="AT231" s="1632"/>
      <c r="AU231" s="1632"/>
      <c r="AV231" s="1632"/>
      <c r="AW231" s="1632"/>
      <c r="AX231" s="1632"/>
      <c r="AY231" s="1632"/>
      <c r="AZ231" s="1570"/>
      <c r="BA231" s="1570"/>
      <c r="BB231" s="1570"/>
      <c r="BC231" s="1570"/>
      <c r="BD231" s="1570"/>
      <c r="BE231" s="1570"/>
      <c r="BF231" s="1570"/>
      <c r="BG231" s="1570"/>
      <c r="BH231" s="1570"/>
      <c r="BI231" s="1570"/>
      <c r="BJ231" s="1570"/>
      <c r="BK231" s="1570"/>
      <c r="BL231" s="1570"/>
      <c r="BM231" s="1653"/>
      <c r="BN231" s="1660"/>
      <c r="BO231" s="1653"/>
      <c r="BP231" s="1653"/>
      <c r="BQ231" s="1653"/>
      <c r="BR231" s="1570"/>
      <c r="BS231" s="1570"/>
      <c r="BT231" s="1570"/>
      <c r="BU231" s="1570"/>
      <c r="BV231" s="1570"/>
      <c r="BW231" s="1570"/>
      <c r="BX231" s="1570"/>
      <c r="BY231" s="1570"/>
      <c r="BZ231" s="1570"/>
      <c r="CA231" s="1570"/>
      <c r="CB231" s="1570"/>
      <c r="CC231" s="1570"/>
      <c r="CD231" s="1570"/>
      <c r="CE231" s="1570"/>
      <c r="CF231" s="1570"/>
      <c r="CG231" s="1570"/>
      <c r="CH231" s="1570"/>
      <c r="CI231" s="1570"/>
      <c r="CJ231" s="1570"/>
      <c r="CK231" s="1570"/>
      <c r="CL231" s="1570"/>
      <c r="CM231" s="1570"/>
      <c r="CN231" s="1570"/>
      <c r="CO231" s="1570"/>
      <c r="CP231" s="1570"/>
      <c r="CQ231" s="1570"/>
      <c r="CR231" s="1570"/>
      <c r="CS231" s="1570"/>
      <c r="CT231" s="1570"/>
      <c r="CU231" s="1570"/>
      <c r="CV231" s="1570"/>
      <c r="CW231" s="1570"/>
      <c r="CX231" s="1570"/>
      <c r="CY231" s="1570"/>
      <c r="CZ231" s="1570"/>
      <c r="DA231" s="1570"/>
      <c r="DB231" s="1570"/>
      <c r="DC231" s="1570"/>
      <c r="DD231" s="1570"/>
      <c r="DE231" s="1570"/>
      <c r="DF231" s="1570"/>
      <c r="DG231" s="1570"/>
      <c r="DH231" s="1570"/>
      <c r="DI231" s="1570"/>
      <c r="DJ231" s="1570"/>
      <c r="DK231" s="1570"/>
      <c r="DL231" s="1570"/>
      <c r="DM231" s="1570"/>
      <c r="DN231" s="1570"/>
      <c r="DO231" s="1570"/>
      <c r="DP231" s="1570"/>
      <c r="DQ231" s="1570"/>
      <c r="DR231" s="1570"/>
      <c r="DS231" s="1570"/>
      <c r="DT231" s="1570"/>
      <c r="DU231" s="1570"/>
      <c r="DV231" s="1570"/>
      <c r="DW231" s="1570"/>
      <c r="DX231" s="1570"/>
      <c r="DY231" s="1570"/>
      <c r="DZ231" s="1570"/>
      <c r="EA231" s="1570"/>
      <c r="EB231" s="1570"/>
      <c r="EC231" s="1570"/>
      <c r="ED231" s="1570"/>
      <c r="EE231" s="1570"/>
      <c r="EF231" s="1570"/>
      <c r="EG231" s="1570"/>
      <c r="EH231" s="1570"/>
      <c r="EI231" s="1570"/>
      <c r="EJ231" s="1570"/>
      <c r="EK231" s="1570"/>
      <c r="EL231" s="1570"/>
      <c r="EM231" s="1570"/>
      <c r="EN231" s="1570"/>
      <c r="EO231" s="1570"/>
      <c r="EP231" s="1570"/>
      <c r="EQ231" s="1570"/>
      <c r="ER231" s="1570"/>
      <c r="ES231" s="1570"/>
      <c r="ET231" s="1570"/>
      <c r="EU231" s="1632"/>
      <c r="EV231" s="1632"/>
      <c r="EW231" s="1632"/>
      <c r="EX231" s="1632"/>
      <c r="EY231" s="1632"/>
      <c r="EZ231" s="1632"/>
      <c r="FA231" s="1632"/>
      <c r="FB231" s="1570"/>
      <c r="FC231" s="1571"/>
      <c r="FD231" s="1571"/>
      <c r="FE231" s="1571"/>
      <c r="FF231" s="1571"/>
      <c r="FG231" s="1571"/>
      <c r="FH231" s="1571"/>
      <c r="FI231" s="1571"/>
      <c r="FJ231" s="1571"/>
      <c r="FK231" s="1571"/>
      <c r="FL231" s="1571"/>
      <c r="FM231" s="1571"/>
      <c r="FN231" s="1573"/>
      <c r="FO231" s="1573"/>
      <c r="FP231" s="1573"/>
      <c r="FQ231" s="1573"/>
      <c r="FR231" s="1573"/>
      <c r="FS231" s="1573"/>
      <c r="FT231" s="1573"/>
      <c r="FU231" s="1573"/>
      <c r="FV231" s="1573"/>
      <c r="FW231" s="1573"/>
      <c r="FX231" s="1595"/>
      <c r="GA231" s="1647"/>
      <c r="GB231" s="1648"/>
    </row>
    <row r="232" spans="3:184">
      <c r="C232" s="1570"/>
      <c r="D232" s="1570"/>
      <c r="E232" s="2315"/>
      <c r="F232" s="1651"/>
      <c r="G232" s="1646"/>
      <c r="H232" s="1658"/>
      <c r="I232" s="1658"/>
      <c r="J232" s="1664"/>
      <c r="K232" s="1654"/>
      <c r="L232" s="1570"/>
      <c r="M232" s="1651"/>
      <c r="N232" s="1646"/>
      <c r="O232" s="1646"/>
      <c r="P232" s="1632"/>
      <c r="Q232" s="1632"/>
      <c r="R232" s="1632"/>
      <c r="S232" s="1632"/>
      <c r="T232" s="1632"/>
      <c r="U232" s="1632"/>
      <c r="V232" s="1632"/>
      <c r="W232" s="1632"/>
      <c r="X232" s="1632"/>
      <c r="Y232" s="1632"/>
      <c r="Z232" s="1632"/>
      <c r="AA232" s="1632"/>
      <c r="AB232" s="1632"/>
      <c r="AC232" s="1632"/>
      <c r="AD232" s="1632"/>
      <c r="AE232" s="1632"/>
      <c r="AF232" s="1632"/>
      <c r="AG232" s="1632"/>
      <c r="AH232" s="1632"/>
      <c r="AI232" s="1632"/>
      <c r="AJ232" s="1632"/>
      <c r="AK232" s="1632"/>
      <c r="AL232" s="1632"/>
      <c r="AM232" s="1632"/>
      <c r="AN232" s="1632"/>
      <c r="AO232" s="1632"/>
      <c r="AP232" s="1632"/>
      <c r="AQ232" s="1632"/>
      <c r="AR232" s="1632"/>
      <c r="AS232" s="1632"/>
      <c r="AT232" s="1632"/>
      <c r="AU232" s="1632"/>
      <c r="AV232" s="1632"/>
      <c r="AW232" s="1632"/>
      <c r="AX232" s="1632"/>
      <c r="AY232" s="1632"/>
      <c r="AZ232" s="1570"/>
      <c r="BA232" s="1570"/>
      <c r="BB232" s="1570"/>
      <c r="BC232" s="1570"/>
      <c r="BD232" s="1570"/>
      <c r="BE232" s="1570"/>
      <c r="BF232" s="1570"/>
      <c r="BG232" s="1570"/>
      <c r="BH232" s="1570"/>
      <c r="BI232" s="1570"/>
      <c r="BJ232" s="1570"/>
      <c r="BK232" s="1570"/>
      <c r="BL232" s="1570"/>
      <c r="BM232" s="1653"/>
      <c r="BN232" s="1660"/>
      <c r="BO232" s="1653"/>
      <c r="BP232" s="1653"/>
      <c r="BQ232" s="1653"/>
      <c r="BR232" s="1570"/>
      <c r="BS232" s="1570"/>
      <c r="BT232" s="1570"/>
      <c r="BU232" s="1570"/>
      <c r="BV232" s="1570"/>
      <c r="BW232" s="1570"/>
      <c r="BX232" s="1570"/>
      <c r="BY232" s="1570"/>
      <c r="BZ232" s="1570"/>
      <c r="CA232" s="1570"/>
      <c r="CB232" s="1570"/>
      <c r="CC232" s="1570"/>
      <c r="CD232" s="1570"/>
      <c r="CE232" s="1570"/>
      <c r="CF232" s="1570"/>
      <c r="CG232" s="1570"/>
      <c r="CH232" s="1570"/>
      <c r="CI232" s="1570"/>
      <c r="CJ232" s="1570"/>
      <c r="CK232" s="1570"/>
      <c r="CL232" s="1570"/>
      <c r="CM232" s="1570"/>
      <c r="CN232" s="1570"/>
      <c r="CO232" s="1570"/>
      <c r="CP232" s="1570"/>
      <c r="CQ232" s="1570"/>
      <c r="CR232" s="1570"/>
      <c r="CS232" s="1570"/>
      <c r="CT232" s="1570"/>
      <c r="CU232" s="1570"/>
      <c r="CV232" s="1570"/>
      <c r="CW232" s="1570"/>
      <c r="CX232" s="1570"/>
      <c r="CY232" s="1570"/>
      <c r="CZ232" s="1570"/>
      <c r="DA232" s="1570"/>
      <c r="DB232" s="1570"/>
      <c r="DC232" s="1570"/>
      <c r="DD232" s="1570"/>
      <c r="DE232" s="1570"/>
      <c r="DF232" s="1570"/>
      <c r="DG232" s="1570"/>
      <c r="DH232" s="1570"/>
      <c r="DI232" s="1570"/>
      <c r="DJ232" s="1570"/>
      <c r="DK232" s="1570"/>
      <c r="DL232" s="1570"/>
      <c r="DM232" s="1570"/>
      <c r="DN232" s="1570"/>
      <c r="DO232" s="1570"/>
      <c r="DP232" s="1570"/>
      <c r="DQ232" s="1570"/>
      <c r="DR232" s="1570"/>
      <c r="DS232" s="1570"/>
      <c r="DT232" s="1570"/>
      <c r="DU232" s="1570"/>
      <c r="DV232" s="1570"/>
      <c r="DW232" s="1570"/>
      <c r="DX232" s="1570"/>
      <c r="DY232" s="1570"/>
      <c r="DZ232" s="1570"/>
      <c r="EA232" s="1570"/>
      <c r="EB232" s="1570"/>
      <c r="EC232" s="1570"/>
      <c r="ED232" s="1570"/>
      <c r="EE232" s="1570"/>
      <c r="EF232" s="1570"/>
      <c r="EG232" s="1570"/>
      <c r="EH232" s="1570"/>
      <c r="EI232" s="1570"/>
      <c r="EJ232" s="1570"/>
      <c r="EK232" s="1570"/>
      <c r="EL232" s="1570"/>
      <c r="EM232" s="1570"/>
      <c r="EN232" s="1570"/>
      <c r="EO232" s="1570"/>
      <c r="EP232" s="1570"/>
      <c r="EQ232" s="1570"/>
      <c r="ER232" s="1570"/>
      <c r="ES232" s="1570"/>
      <c r="ET232" s="1570"/>
      <c r="EU232" s="1632"/>
      <c r="EV232" s="1632"/>
      <c r="EW232" s="1632"/>
      <c r="EX232" s="1632"/>
      <c r="EY232" s="1632"/>
      <c r="EZ232" s="1632"/>
      <c r="FA232" s="1632"/>
      <c r="FB232" s="1570"/>
      <c r="FC232" s="1571"/>
      <c r="FD232" s="1571"/>
      <c r="FE232" s="1571"/>
      <c r="FF232" s="1571"/>
      <c r="FG232" s="1571"/>
      <c r="FH232" s="1571"/>
      <c r="FI232" s="1571"/>
      <c r="FJ232" s="1571"/>
      <c r="FK232" s="1571"/>
      <c r="FL232" s="1571"/>
      <c r="FM232" s="1571"/>
      <c r="FN232" s="1573"/>
      <c r="FO232" s="1573"/>
      <c r="FP232" s="1573"/>
      <c r="FQ232" s="1573"/>
      <c r="FR232" s="1573"/>
      <c r="FS232" s="1573"/>
      <c r="FT232" s="1573"/>
      <c r="FU232" s="1573"/>
      <c r="FV232" s="1573"/>
      <c r="FW232" s="1573"/>
      <c r="FX232" s="1595"/>
      <c r="GA232" s="1647"/>
      <c r="GB232" s="1648"/>
    </row>
    <row r="233" spans="3:184">
      <c r="C233" s="1570"/>
      <c r="D233" s="1570"/>
      <c r="E233" s="1570"/>
      <c r="F233" s="1570"/>
      <c r="G233" s="1570"/>
      <c r="H233" s="1570"/>
      <c r="I233" s="1570"/>
      <c r="J233" s="1570"/>
      <c r="K233" s="1570"/>
      <c r="L233" s="1570"/>
      <c r="M233" s="1651"/>
      <c r="N233" s="1646"/>
      <c r="O233" s="1646"/>
      <c r="P233" s="1632"/>
      <c r="Q233" s="1632"/>
      <c r="R233" s="1632"/>
      <c r="S233" s="1632"/>
      <c r="T233" s="1632"/>
      <c r="U233" s="1632"/>
      <c r="V233" s="1632"/>
      <c r="W233" s="1632"/>
      <c r="X233" s="1632"/>
      <c r="Y233" s="1632"/>
      <c r="Z233" s="1632"/>
      <c r="AA233" s="1632"/>
      <c r="AB233" s="1632"/>
      <c r="AC233" s="1632"/>
      <c r="AD233" s="1632"/>
      <c r="AE233" s="1632"/>
      <c r="AF233" s="1632"/>
      <c r="AG233" s="1632"/>
      <c r="AH233" s="1632"/>
      <c r="AI233" s="1632"/>
      <c r="AJ233" s="1632"/>
      <c r="AK233" s="1632"/>
      <c r="AL233" s="1632"/>
      <c r="AM233" s="1632"/>
      <c r="AN233" s="1632"/>
      <c r="AO233" s="1632"/>
      <c r="AP233" s="1632"/>
      <c r="AQ233" s="1632"/>
      <c r="AR233" s="1632"/>
      <c r="AS233" s="1632"/>
      <c r="AT233" s="1632"/>
      <c r="AU233" s="1632"/>
      <c r="AV233" s="1632"/>
      <c r="AW233" s="1632"/>
      <c r="AX233" s="1632"/>
      <c r="AY233" s="1632"/>
      <c r="AZ233" s="1570"/>
      <c r="BA233" s="1570"/>
      <c r="BB233" s="1570"/>
      <c r="BC233" s="1570"/>
      <c r="BD233" s="1570"/>
      <c r="BE233" s="1570"/>
      <c r="BF233" s="1570"/>
      <c r="BG233" s="1570"/>
      <c r="BH233" s="1570"/>
      <c r="BI233" s="1570"/>
      <c r="BJ233" s="1570"/>
      <c r="BK233" s="1570"/>
      <c r="BL233" s="1570"/>
      <c r="BM233" s="1653"/>
      <c r="BN233" s="1660"/>
      <c r="BO233" s="1653"/>
      <c r="BP233" s="1653"/>
      <c r="BQ233" s="1653"/>
      <c r="BR233" s="1570"/>
      <c r="BS233" s="1570"/>
      <c r="BT233" s="1570"/>
      <c r="BU233" s="1570"/>
      <c r="BV233" s="1570"/>
      <c r="BW233" s="1570"/>
      <c r="BX233" s="1570"/>
      <c r="BY233" s="1570"/>
      <c r="BZ233" s="1570"/>
      <c r="CA233" s="1570"/>
      <c r="CB233" s="1570"/>
      <c r="CC233" s="1570"/>
      <c r="CD233" s="1570"/>
      <c r="CE233" s="1570"/>
      <c r="CF233" s="1570"/>
      <c r="CG233" s="1570"/>
      <c r="CH233" s="1570"/>
      <c r="CI233" s="1570"/>
      <c r="CJ233" s="1570"/>
      <c r="CK233" s="1570"/>
      <c r="CL233" s="1570"/>
      <c r="CM233" s="1570"/>
      <c r="CN233" s="1570"/>
      <c r="CO233" s="1570"/>
      <c r="CP233" s="1570"/>
      <c r="CQ233" s="1570"/>
      <c r="CR233" s="1570"/>
      <c r="CS233" s="1570"/>
      <c r="CT233" s="1570"/>
      <c r="CU233" s="1570"/>
      <c r="CV233" s="1570"/>
      <c r="CW233" s="1570"/>
      <c r="CX233" s="1570"/>
      <c r="CY233" s="1570"/>
      <c r="CZ233" s="1570"/>
      <c r="DA233" s="1570"/>
      <c r="DB233" s="1570"/>
      <c r="DC233" s="1570"/>
      <c r="DD233" s="1570"/>
      <c r="DE233" s="1570"/>
      <c r="DF233" s="1570"/>
      <c r="DG233" s="1570"/>
      <c r="DH233" s="1570"/>
      <c r="DI233" s="1570"/>
      <c r="DJ233" s="1570"/>
      <c r="DK233" s="1570"/>
      <c r="DL233" s="1570"/>
      <c r="DM233" s="1570"/>
      <c r="DN233" s="1570"/>
      <c r="DO233" s="1570"/>
      <c r="DP233" s="1570"/>
      <c r="DQ233" s="1570"/>
      <c r="DR233" s="1570"/>
      <c r="DS233" s="1570"/>
      <c r="DT233" s="1570"/>
      <c r="DU233" s="1570"/>
      <c r="DV233" s="1570"/>
      <c r="DW233" s="1570"/>
      <c r="DX233" s="1570"/>
      <c r="DY233" s="1570"/>
      <c r="DZ233" s="1570"/>
      <c r="EA233" s="1570"/>
      <c r="EB233" s="1570"/>
      <c r="EC233" s="1570"/>
      <c r="ED233" s="1570"/>
      <c r="EE233" s="1570"/>
      <c r="EF233" s="1570"/>
      <c r="EG233" s="1570"/>
      <c r="EH233" s="1570"/>
      <c r="EI233" s="1570"/>
      <c r="EJ233" s="1570"/>
      <c r="EK233" s="1570"/>
      <c r="EL233" s="1570"/>
      <c r="EM233" s="1570"/>
      <c r="EN233" s="1570"/>
      <c r="EO233" s="1570"/>
      <c r="EP233" s="1570"/>
      <c r="EQ233" s="1570"/>
      <c r="ER233" s="1570"/>
      <c r="ES233" s="1570"/>
      <c r="ET233" s="1570"/>
      <c r="EU233" s="1632"/>
      <c r="EV233" s="1632"/>
      <c r="EW233" s="1632"/>
      <c r="EX233" s="1632"/>
      <c r="EY233" s="1632"/>
      <c r="EZ233" s="1632"/>
      <c r="FA233" s="1632"/>
      <c r="FB233" s="1570"/>
      <c r="FC233" s="1571"/>
      <c r="FD233" s="1571"/>
      <c r="FE233" s="1571"/>
      <c r="FF233" s="1571"/>
      <c r="FG233" s="1571"/>
      <c r="FH233" s="1571"/>
      <c r="FI233" s="1571"/>
      <c r="FJ233" s="1571"/>
      <c r="FK233" s="1571"/>
      <c r="FL233" s="1571"/>
      <c r="FM233" s="1571"/>
      <c r="FN233" s="1573"/>
      <c r="FO233" s="1573"/>
      <c r="FP233" s="1573"/>
      <c r="FQ233" s="1573"/>
      <c r="FR233" s="1573"/>
      <c r="FS233" s="1573"/>
      <c r="FT233" s="1573"/>
      <c r="FU233" s="1573"/>
      <c r="FV233" s="1573"/>
      <c r="FW233" s="1573"/>
      <c r="FX233" s="1595"/>
      <c r="GA233" s="1647"/>
      <c r="GB233" s="1648"/>
    </row>
    <row r="234" spans="3:184">
      <c r="C234" s="1570"/>
      <c r="D234" s="1570"/>
      <c r="E234" s="1570"/>
      <c r="F234" s="1570"/>
      <c r="G234" s="1570"/>
      <c r="H234" s="1570"/>
      <c r="I234" s="1570"/>
      <c r="J234" s="1570"/>
      <c r="K234" s="1570"/>
      <c r="L234" s="1570"/>
      <c r="M234" s="1651"/>
      <c r="N234" s="1646"/>
      <c r="O234" s="1646"/>
      <c r="P234" s="1632"/>
      <c r="Q234" s="1632"/>
      <c r="R234" s="1632"/>
      <c r="S234" s="1632"/>
      <c r="T234" s="1632"/>
      <c r="U234" s="1632"/>
      <c r="V234" s="1632"/>
      <c r="W234" s="1632"/>
      <c r="X234" s="1632"/>
      <c r="Y234" s="1632"/>
      <c r="Z234" s="1632"/>
      <c r="AA234" s="1632"/>
      <c r="AB234" s="1632"/>
      <c r="AC234" s="1632"/>
      <c r="AD234" s="1632"/>
      <c r="AE234" s="1632"/>
      <c r="AF234" s="1632"/>
      <c r="AG234" s="1632"/>
      <c r="AH234" s="1632"/>
      <c r="AI234" s="1632"/>
      <c r="AJ234" s="1632"/>
      <c r="AK234" s="1632"/>
      <c r="AL234" s="1632"/>
      <c r="AM234" s="1632"/>
      <c r="AN234" s="1632"/>
      <c r="AO234" s="1632"/>
      <c r="AP234" s="1632"/>
      <c r="AQ234" s="1632"/>
      <c r="AR234" s="1632"/>
      <c r="AS234" s="1632"/>
      <c r="AT234" s="1632"/>
      <c r="AU234" s="1632"/>
      <c r="AV234" s="1632"/>
      <c r="AW234" s="1632"/>
      <c r="AX234" s="1632"/>
      <c r="AY234" s="1632"/>
      <c r="AZ234" s="1570"/>
      <c r="BA234" s="1570"/>
      <c r="BB234" s="1570"/>
      <c r="BC234" s="1570"/>
      <c r="BD234" s="1570"/>
      <c r="BE234" s="1570"/>
      <c r="BF234" s="1570"/>
      <c r="BG234" s="1570"/>
      <c r="BH234" s="1570"/>
      <c r="BI234" s="1570"/>
      <c r="BJ234" s="1570"/>
      <c r="BK234" s="1570"/>
      <c r="BL234" s="1570"/>
      <c r="BM234" s="1653"/>
      <c r="BN234" s="1660"/>
      <c r="BO234" s="1653"/>
      <c r="BP234" s="1653"/>
      <c r="BQ234" s="1653"/>
      <c r="BR234" s="1570"/>
      <c r="BS234" s="1570"/>
      <c r="BT234" s="1570"/>
      <c r="BU234" s="1570"/>
      <c r="BV234" s="1570"/>
      <c r="BW234" s="1570"/>
      <c r="BX234" s="1570"/>
      <c r="BY234" s="1570"/>
      <c r="BZ234" s="1570"/>
      <c r="CA234" s="1570"/>
      <c r="CB234" s="1570"/>
      <c r="CC234" s="1570"/>
      <c r="CD234" s="1570"/>
      <c r="CE234" s="1570"/>
      <c r="CF234" s="1570"/>
      <c r="CG234" s="1570"/>
      <c r="CH234" s="1570"/>
      <c r="CI234" s="1570"/>
      <c r="CJ234" s="1570"/>
      <c r="CK234" s="1570"/>
      <c r="CL234" s="1570"/>
      <c r="CM234" s="1570"/>
      <c r="CN234" s="1570"/>
      <c r="CO234" s="1570"/>
      <c r="CP234" s="1570"/>
      <c r="CQ234" s="1570"/>
      <c r="CR234" s="1570"/>
      <c r="CS234" s="1570"/>
      <c r="CT234" s="1570"/>
      <c r="CU234" s="1570"/>
      <c r="CV234" s="1570"/>
      <c r="CW234" s="1570"/>
      <c r="CX234" s="1570"/>
      <c r="CY234" s="1570"/>
      <c r="CZ234" s="1570"/>
      <c r="DA234" s="1570"/>
      <c r="DB234" s="1570"/>
      <c r="DC234" s="1570"/>
      <c r="DD234" s="1570"/>
      <c r="DE234" s="1570"/>
      <c r="DF234" s="1570"/>
      <c r="DG234" s="1570"/>
      <c r="DH234" s="1570"/>
      <c r="DI234" s="1570"/>
      <c r="DJ234" s="1570"/>
      <c r="DK234" s="1570"/>
      <c r="DL234" s="1570"/>
      <c r="DM234" s="1570"/>
      <c r="DN234" s="1570"/>
      <c r="DO234" s="1570"/>
      <c r="DP234" s="1570"/>
      <c r="DQ234" s="1570"/>
      <c r="DR234" s="1570"/>
      <c r="DS234" s="1570"/>
      <c r="DT234" s="1570"/>
      <c r="DU234" s="1570"/>
      <c r="DV234" s="1570"/>
      <c r="DW234" s="1570"/>
      <c r="DX234" s="1570"/>
      <c r="DY234" s="1570"/>
      <c r="DZ234" s="1570"/>
      <c r="EA234" s="1570"/>
      <c r="EB234" s="1570"/>
      <c r="EC234" s="1570"/>
      <c r="ED234" s="1570"/>
      <c r="EE234" s="1570"/>
      <c r="EF234" s="1570"/>
      <c r="EG234" s="1570"/>
      <c r="EH234" s="1570"/>
      <c r="EI234" s="1570"/>
      <c r="EJ234" s="1570"/>
      <c r="EK234" s="1570"/>
      <c r="EL234" s="1570"/>
      <c r="EM234" s="1570"/>
      <c r="EN234" s="1570"/>
      <c r="EO234" s="1570"/>
      <c r="EP234" s="1570"/>
      <c r="EQ234" s="1570"/>
      <c r="ER234" s="1570"/>
      <c r="ES234" s="1570"/>
      <c r="ET234" s="1570"/>
      <c r="EU234" s="1632"/>
      <c r="EV234" s="1632"/>
      <c r="EW234" s="1632"/>
      <c r="EX234" s="1632"/>
      <c r="EY234" s="1632"/>
      <c r="EZ234" s="1632"/>
      <c r="FA234" s="1632"/>
      <c r="FB234" s="1570"/>
      <c r="FC234" s="1571"/>
      <c r="FD234" s="1571"/>
      <c r="FE234" s="1571"/>
      <c r="FF234" s="1571"/>
      <c r="FG234" s="1571"/>
      <c r="FH234" s="1571"/>
      <c r="FI234" s="1571"/>
      <c r="FJ234" s="1571"/>
      <c r="FK234" s="1571"/>
      <c r="FL234" s="1571"/>
      <c r="FM234" s="1571"/>
      <c r="FN234" s="1573"/>
      <c r="FO234" s="1573"/>
      <c r="FP234" s="1573"/>
      <c r="FQ234" s="1573"/>
      <c r="FR234" s="1573"/>
      <c r="FS234" s="1573"/>
      <c r="FT234" s="1573"/>
      <c r="FU234" s="1573"/>
      <c r="FV234" s="1573"/>
      <c r="FW234" s="1573"/>
      <c r="FX234" s="1595"/>
      <c r="GA234" s="1647"/>
      <c r="GB234" s="1648"/>
    </row>
    <row r="235" spans="3:184">
      <c r="C235" s="1570"/>
      <c r="D235" s="1570"/>
      <c r="E235" s="1570"/>
      <c r="F235" s="1570"/>
      <c r="G235" s="1570"/>
      <c r="H235" s="1570"/>
      <c r="I235" s="1570"/>
      <c r="J235" s="1570"/>
      <c r="K235" s="1570"/>
      <c r="L235" s="1570"/>
      <c r="M235" s="1651"/>
      <c r="N235" s="1646"/>
      <c r="O235" s="1646"/>
      <c r="P235" s="1632"/>
      <c r="Q235" s="1632"/>
      <c r="R235" s="1632"/>
      <c r="S235" s="1632"/>
      <c r="T235" s="1632"/>
      <c r="U235" s="1632"/>
      <c r="V235" s="1632"/>
      <c r="W235" s="1632"/>
      <c r="X235" s="1632"/>
      <c r="Y235" s="1632"/>
      <c r="Z235" s="1632"/>
      <c r="AA235" s="1632"/>
      <c r="AB235" s="1632"/>
      <c r="AC235" s="1632"/>
      <c r="AD235" s="1632"/>
      <c r="AE235" s="1632"/>
      <c r="AF235" s="1632"/>
      <c r="AG235" s="1632"/>
      <c r="AH235" s="1632"/>
      <c r="AI235" s="1632"/>
      <c r="AJ235" s="1632"/>
      <c r="AK235" s="1632"/>
      <c r="AL235" s="1632"/>
      <c r="AM235" s="1632"/>
      <c r="AN235" s="1632"/>
      <c r="AO235" s="1632"/>
      <c r="AP235" s="1632"/>
      <c r="AQ235" s="1632"/>
      <c r="AR235" s="1632"/>
      <c r="AS235" s="1632"/>
      <c r="AT235" s="1632"/>
      <c r="AU235" s="1632"/>
      <c r="AV235" s="1632"/>
      <c r="AW235" s="1632"/>
      <c r="AX235" s="1632"/>
      <c r="AY235" s="1632"/>
      <c r="AZ235" s="1570"/>
      <c r="BA235" s="1570"/>
      <c r="BB235" s="1570"/>
      <c r="BC235" s="1570"/>
      <c r="BD235" s="1570"/>
      <c r="BE235" s="1570"/>
      <c r="BF235" s="1570"/>
      <c r="BG235" s="1570"/>
      <c r="BH235" s="1570"/>
      <c r="BI235" s="1570"/>
      <c r="BJ235" s="1570"/>
      <c r="BK235" s="1570"/>
      <c r="BL235" s="1570"/>
      <c r="BM235" s="1653"/>
      <c r="BN235" s="1660"/>
      <c r="BO235" s="1653"/>
      <c r="BP235" s="1653"/>
      <c r="BQ235" s="1653"/>
      <c r="BR235" s="1570"/>
      <c r="BS235" s="1570"/>
      <c r="BT235" s="1570"/>
      <c r="BU235" s="1570"/>
      <c r="BV235" s="1570"/>
      <c r="BW235" s="1570"/>
      <c r="BX235" s="1570"/>
      <c r="BY235" s="1570"/>
      <c r="BZ235" s="1570"/>
      <c r="CA235" s="1570"/>
      <c r="CB235" s="1570"/>
      <c r="CC235" s="1570"/>
      <c r="CD235" s="1570"/>
      <c r="CE235" s="1570"/>
      <c r="CF235" s="1570"/>
      <c r="CG235" s="1570"/>
      <c r="CH235" s="1570"/>
      <c r="CI235" s="1570"/>
      <c r="CJ235" s="1570"/>
      <c r="CK235" s="1570"/>
      <c r="CL235" s="1570"/>
      <c r="CM235" s="1570"/>
      <c r="CN235" s="1570"/>
      <c r="CO235" s="1570"/>
      <c r="CP235" s="1570"/>
      <c r="CQ235" s="1570"/>
      <c r="CR235" s="1570"/>
      <c r="CS235" s="1570"/>
      <c r="CT235" s="1570"/>
      <c r="CU235" s="1570"/>
      <c r="CV235" s="1570"/>
      <c r="CW235" s="1570"/>
      <c r="CX235" s="1570"/>
      <c r="CY235" s="1570"/>
      <c r="CZ235" s="1570"/>
      <c r="DA235" s="1570"/>
      <c r="DB235" s="1570"/>
      <c r="DC235" s="1570"/>
      <c r="DD235" s="1570"/>
      <c r="DE235" s="1570"/>
      <c r="DF235" s="1570"/>
      <c r="DG235" s="1570"/>
      <c r="DH235" s="1570"/>
      <c r="DI235" s="1570"/>
      <c r="DJ235" s="1570"/>
      <c r="DK235" s="1570"/>
      <c r="DL235" s="1570"/>
      <c r="DM235" s="1570"/>
      <c r="DN235" s="1570"/>
      <c r="DO235" s="1570"/>
      <c r="DP235" s="1570"/>
      <c r="DQ235" s="1570"/>
      <c r="DR235" s="1570"/>
      <c r="DS235" s="1570"/>
      <c r="DT235" s="1570"/>
      <c r="DU235" s="1570"/>
      <c r="DV235" s="1570"/>
      <c r="DW235" s="1570"/>
      <c r="DX235" s="1570"/>
      <c r="DY235" s="1570"/>
      <c r="DZ235" s="1570"/>
      <c r="EA235" s="1570"/>
      <c r="EB235" s="1570"/>
      <c r="EC235" s="1570"/>
      <c r="ED235" s="1570"/>
      <c r="EE235" s="1570"/>
      <c r="EF235" s="1570"/>
      <c r="EG235" s="1570"/>
      <c r="EH235" s="1570"/>
      <c r="EI235" s="1570"/>
      <c r="EJ235" s="1570"/>
      <c r="EK235" s="1570"/>
      <c r="EL235" s="1570"/>
      <c r="EM235" s="1570"/>
      <c r="EN235" s="1570"/>
      <c r="EO235" s="1570"/>
      <c r="EP235" s="1570"/>
      <c r="EQ235" s="1570"/>
      <c r="ER235" s="1570"/>
      <c r="ES235" s="1570"/>
      <c r="ET235" s="1570"/>
      <c r="EU235" s="1632"/>
      <c r="EV235" s="1632"/>
      <c r="EW235" s="1632"/>
      <c r="EX235" s="1632"/>
      <c r="EY235" s="1632"/>
      <c r="EZ235" s="1632"/>
      <c r="FA235" s="1632"/>
      <c r="FB235" s="1570"/>
      <c r="FC235" s="1571"/>
      <c r="FD235" s="1571"/>
      <c r="FE235" s="1571"/>
      <c r="FF235" s="1571"/>
      <c r="FG235" s="1571"/>
      <c r="FH235" s="1571"/>
      <c r="FI235" s="1571"/>
      <c r="FJ235" s="1571"/>
      <c r="FK235" s="1571"/>
      <c r="FL235" s="1571"/>
      <c r="FM235" s="1571"/>
      <c r="FN235" s="1573"/>
      <c r="FO235" s="1573"/>
      <c r="FP235" s="1573"/>
      <c r="FQ235" s="1573"/>
      <c r="FR235" s="1573"/>
      <c r="FS235" s="1573"/>
      <c r="FT235" s="1573"/>
      <c r="FU235" s="1573"/>
      <c r="FV235" s="1573"/>
      <c r="FW235" s="1573"/>
      <c r="FX235" s="1595"/>
      <c r="GA235" s="1647"/>
      <c r="GB235" s="1648"/>
    </row>
    <row r="236" spans="3:184">
      <c r="C236" s="1570"/>
      <c r="D236" s="1570"/>
      <c r="E236" s="1570"/>
      <c r="F236" s="1570"/>
      <c r="G236" s="1570"/>
      <c r="H236" s="1570"/>
      <c r="I236" s="1570"/>
      <c r="J236" s="1570"/>
      <c r="K236" s="1570"/>
      <c r="L236" s="1570"/>
      <c r="M236" s="1651"/>
      <c r="N236" s="1646"/>
      <c r="O236" s="1646"/>
      <c r="P236" s="1632"/>
      <c r="Q236" s="1632"/>
      <c r="R236" s="1632"/>
      <c r="S236" s="1632"/>
      <c r="T236" s="1632"/>
      <c r="U236" s="1632"/>
      <c r="V236" s="1632"/>
      <c r="W236" s="1632"/>
      <c r="X236" s="1632"/>
      <c r="Y236" s="1632"/>
      <c r="Z236" s="1632"/>
      <c r="AA236" s="1632"/>
      <c r="AB236" s="1632"/>
      <c r="AC236" s="1632"/>
      <c r="AD236" s="1632"/>
      <c r="AE236" s="1632"/>
      <c r="AF236" s="1632"/>
      <c r="AG236" s="1632"/>
      <c r="AH236" s="1632"/>
      <c r="AI236" s="1632"/>
      <c r="AJ236" s="1632"/>
      <c r="AK236" s="1632"/>
      <c r="AL236" s="1632"/>
      <c r="AM236" s="1632"/>
      <c r="AN236" s="1632"/>
      <c r="AO236" s="1632"/>
      <c r="AP236" s="1632"/>
      <c r="AQ236" s="1632"/>
      <c r="AR236" s="1632"/>
      <c r="AS236" s="1632"/>
      <c r="AT236" s="1632"/>
      <c r="AU236" s="1632"/>
      <c r="AV236" s="1632"/>
      <c r="AW236" s="1632"/>
      <c r="AX236" s="1632"/>
      <c r="AY236" s="1632"/>
      <c r="AZ236" s="1570"/>
      <c r="BA236" s="1570"/>
      <c r="BB236" s="1570"/>
      <c r="BC236" s="1570"/>
      <c r="BD236" s="1570"/>
      <c r="BE236" s="1570"/>
      <c r="BF236" s="1570"/>
      <c r="BG236" s="1570"/>
      <c r="BH236" s="1570"/>
      <c r="BI236" s="1570"/>
      <c r="BJ236" s="1570"/>
      <c r="BK236" s="1570"/>
      <c r="BL236" s="1570"/>
      <c r="BR236" s="1570"/>
      <c r="BS236" s="1570"/>
      <c r="BT236" s="1570"/>
      <c r="BU236" s="1570"/>
      <c r="BV236" s="1570"/>
      <c r="BW236" s="1570"/>
      <c r="BX236" s="1570"/>
      <c r="BY236" s="1570"/>
      <c r="BZ236" s="1570"/>
      <c r="CA236" s="1570"/>
      <c r="CB236" s="1570"/>
      <c r="CC236" s="1570"/>
      <c r="CD236" s="1570"/>
      <c r="CE236" s="1570"/>
      <c r="CF236" s="1570"/>
      <c r="CG236" s="1570"/>
      <c r="CH236" s="1570"/>
      <c r="CI236" s="1570"/>
      <c r="CJ236" s="1570"/>
      <c r="CK236" s="1570"/>
      <c r="CL236" s="1570"/>
      <c r="CM236" s="1570"/>
      <c r="CN236" s="1570"/>
      <c r="CO236" s="1570"/>
      <c r="CP236" s="1570"/>
      <c r="CQ236" s="1570"/>
      <c r="CR236" s="1570"/>
      <c r="CS236" s="1570"/>
      <c r="CT236" s="1570"/>
      <c r="CU236" s="1570"/>
      <c r="CV236" s="1570"/>
      <c r="CW236" s="1570"/>
      <c r="CX236" s="1570"/>
      <c r="CY236" s="1570"/>
      <c r="CZ236" s="1570"/>
      <c r="DA236" s="1570"/>
      <c r="DB236" s="1570"/>
      <c r="DC236" s="1570"/>
      <c r="DD236" s="1570"/>
      <c r="DE236" s="1570"/>
      <c r="DF236" s="1570"/>
      <c r="DG236" s="1570"/>
      <c r="DH236" s="1570"/>
      <c r="DI236" s="1570"/>
      <c r="DJ236" s="1570"/>
      <c r="DK236" s="1570"/>
      <c r="DL236" s="1570"/>
      <c r="DM236" s="1570"/>
      <c r="DN236" s="1570"/>
      <c r="DO236" s="1570"/>
      <c r="DP236" s="1570"/>
      <c r="DQ236" s="1570"/>
      <c r="DR236" s="1570"/>
      <c r="DS236" s="1570"/>
      <c r="DT236" s="1570"/>
      <c r="DU236" s="1570"/>
      <c r="DV236" s="1570"/>
      <c r="DW236" s="1570"/>
      <c r="DX236" s="1570"/>
      <c r="DY236" s="1570"/>
      <c r="DZ236" s="1570"/>
      <c r="EA236" s="1570"/>
      <c r="EB236" s="1570"/>
      <c r="EC236" s="1570"/>
      <c r="ED236" s="1570"/>
      <c r="EE236" s="1570"/>
      <c r="EF236" s="1570"/>
      <c r="EG236" s="1570"/>
      <c r="EH236" s="1570"/>
      <c r="EI236" s="1570"/>
      <c r="EJ236" s="1570"/>
      <c r="EK236" s="1570"/>
      <c r="EL236" s="1570"/>
      <c r="EM236" s="1570"/>
      <c r="EN236" s="1570"/>
      <c r="EO236" s="1570"/>
      <c r="EP236" s="1570"/>
      <c r="EQ236" s="1570"/>
      <c r="ER236" s="1570"/>
      <c r="ES236" s="1570"/>
      <c r="ET236" s="1570"/>
      <c r="EU236" s="1632"/>
      <c r="EV236" s="1632"/>
      <c r="EW236" s="1632"/>
      <c r="EX236" s="1632"/>
      <c r="EY236" s="1632"/>
      <c r="EZ236" s="1632"/>
      <c r="FA236" s="1632"/>
      <c r="FB236" s="1570"/>
      <c r="FC236" s="1571"/>
      <c r="FD236" s="1571"/>
      <c r="FE236" s="1571"/>
      <c r="FF236" s="1571"/>
      <c r="FG236" s="1571"/>
      <c r="FH236" s="1571"/>
      <c r="FI236" s="1571"/>
      <c r="FJ236" s="1571"/>
      <c r="FK236" s="1571"/>
      <c r="FL236" s="1571"/>
      <c r="FM236" s="1571"/>
      <c r="FN236" s="1573"/>
      <c r="FO236" s="1573"/>
      <c r="FP236" s="1573"/>
      <c r="FQ236" s="1573"/>
      <c r="FR236" s="1573"/>
      <c r="FS236" s="1573"/>
      <c r="FT236" s="1573"/>
      <c r="FU236" s="1573"/>
      <c r="FV236" s="1573"/>
      <c r="FW236" s="1573"/>
      <c r="FX236" s="1595"/>
      <c r="GA236" s="1647"/>
      <c r="GB236" s="1648"/>
    </row>
    <row r="237" spans="3:184">
      <c r="C237" s="1570"/>
      <c r="D237" s="1570"/>
      <c r="E237" s="1570"/>
      <c r="F237" s="1570"/>
      <c r="G237" s="1570"/>
      <c r="H237" s="1570"/>
      <c r="I237" s="1570"/>
      <c r="J237" s="1570"/>
      <c r="K237" s="1570"/>
      <c r="L237" s="1570"/>
      <c r="M237" s="1651"/>
      <c r="N237" s="1646"/>
      <c r="O237" s="1646"/>
      <c r="P237" s="1632"/>
      <c r="Q237" s="1632"/>
      <c r="R237" s="1632"/>
      <c r="S237" s="1632"/>
      <c r="T237" s="1632"/>
      <c r="U237" s="1632"/>
      <c r="V237" s="1632"/>
      <c r="W237" s="1632"/>
      <c r="X237" s="1632"/>
      <c r="Y237" s="1632"/>
      <c r="Z237" s="1632"/>
      <c r="AA237" s="1632"/>
      <c r="AB237" s="1632"/>
      <c r="AC237" s="1632"/>
      <c r="AD237" s="1632"/>
      <c r="AE237" s="1632"/>
      <c r="AF237" s="1632"/>
      <c r="AG237" s="1632"/>
      <c r="AH237" s="1632"/>
      <c r="AI237" s="1632"/>
      <c r="AJ237" s="1632"/>
      <c r="AK237" s="1632"/>
      <c r="AL237" s="1632"/>
      <c r="AM237" s="1632"/>
      <c r="AN237" s="1632"/>
      <c r="AO237" s="1632"/>
      <c r="AP237" s="1632"/>
      <c r="AQ237" s="1632"/>
      <c r="AR237" s="1632"/>
      <c r="AS237" s="1632"/>
      <c r="AT237" s="1632"/>
      <c r="AU237" s="1632"/>
      <c r="AV237" s="1632"/>
      <c r="AW237" s="1632"/>
      <c r="AX237" s="1632"/>
      <c r="AY237" s="1632"/>
      <c r="AZ237" s="1570"/>
      <c r="BA237" s="1570"/>
      <c r="BB237" s="1570"/>
      <c r="BC237" s="1570"/>
      <c r="BD237" s="1570"/>
      <c r="BE237" s="1570"/>
      <c r="BF237" s="1570"/>
      <c r="BG237" s="1570"/>
      <c r="BH237" s="1570"/>
      <c r="BI237" s="1570"/>
      <c r="BJ237" s="1570"/>
      <c r="BK237" s="1570"/>
      <c r="BL237" s="1570"/>
      <c r="BR237" s="1570"/>
      <c r="BS237" s="1570"/>
      <c r="BT237" s="1570"/>
      <c r="BU237" s="1570"/>
      <c r="BV237" s="1570"/>
      <c r="BW237" s="1570"/>
      <c r="BX237" s="1570"/>
      <c r="BY237" s="1570"/>
      <c r="BZ237" s="1570"/>
      <c r="CA237" s="1570"/>
      <c r="CB237" s="1570"/>
      <c r="CC237" s="1570"/>
      <c r="CD237" s="1570"/>
      <c r="CE237" s="1570"/>
      <c r="CF237" s="1570"/>
      <c r="CG237" s="1570"/>
      <c r="CH237" s="1570"/>
      <c r="CI237" s="1570"/>
      <c r="CJ237" s="1570"/>
      <c r="CK237" s="1570"/>
      <c r="CL237" s="1570"/>
      <c r="CM237" s="1570"/>
      <c r="CN237" s="1570"/>
      <c r="CO237" s="1570"/>
      <c r="CP237" s="1570"/>
      <c r="CQ237" s="1570"/>
      <c r="CR237" s="1570"/>
      <c r="CS237" s="1570"/>
      <c r="CT237" s="1570"/>
      <c r="CU237" s="1570"/>
      <c r="CV237" s="1570"/>
      <c r="CW237" s="1570"/>
      <c r="CX237" s="1570"/>
      <c r="CY237" s="1570"/>
      <c r="CZ237" s="1570"/>
      <c r="DA237" s="1570"/>
      <c r="DB237" s="1570"/>
      <c r="DC237" s="1570"/>
      <c r="DD237" s="1570"/>
      <c r="DE237" s="1570"/>
      <c r="DF237" s="1570"/>
      <c r="DG237" s="1570"/>
      <c r="DH237" s="1570"/>
      <c r="DI237" s="1570"/>
      <c r="DJ237" s="1570"/>
      <c r="DK237" s="1570"/>
      <c r="DL237" s="1570"/>
      <c r="DM237" s="1570"/>
      <c r="DN237" s="1570"/>
      <c r="DO237" s="1570"/>
      <c r="DP237" s="1570"/>
      <c r="DQ237" s="1570"/>
      <c r="DR237" s="1570"/>
      <c r="DS237" s="1570"/>
      <c r="DT237" s="1570"/>
      <c r="DU237" s="1570"/>
      <c r="DV237" s="1570"/>
      <c r="DW237" s="1570"/>
      <c r="DX237" s="1570"/>
      <c r="DY237" s="1570"/>
      <c r="DZ237" s="1570"/>
      <c r="EA237" s="1570"/>
      <c r="EB237" s="1570"/>
      <c r="EC237" s="1570"/>
      <c r="ED237" s="1570"/>
      <c r="EE237" s="1570"/>
      <c r="EF237" s="1570"/>
      <c r="EG237" s="1570"/>
      <c r="EH237" s="1570"/>
      <c r="EI237" s="1570"/>
      <c r="EJ237" s="1570"/>
      <c r="EK237" s="1570"/>
      <c r="EL237" s="1570"/>
      <c r="EM237" s="1570"/>
      <c r="EN237" s="1570"/>
      <c r="EO237" s="1570"/>
      <c r="EP237" s="1570"/>
      <c r="EQ237" s="1570"/>
      <c r="ER237" s="1570"/>
      <c r="ES237" s="1570"/>
      <c r="ET237" s="1570"/>
      <c r="EU237" s="1632"/>
      <c r="EV237" s="1632"/>
      <c r="EW237" s="1632"/>
      <c r="EX237" s="1632"/>
      <c r="EY237" s="1632"/>
      <c r="EZ237" s="1632"/>
      <c r="FA237" s="1632"/>
      <c r="FB237" s="1570"/>
      <c r="FC237" s="1571"/>
      <c r="FD237" s="1571"/>
      <c r="FE237" s="1571"/>
      <c r="FF237" s="1571"/>
      <c r="FG237" s="1571"/>
      <c r="FH237" s="1571"/>
      <c r="FI237" s="1571"/>
      <c r="FJ237" s="1571"/>
      <c r="FK237" s="1571"/>
      <c r="FL237" s="1571"/>
      <c r="FM237" s="1571"/>
      <c r="FN237" s="1573"/>
      <c r="FO237" s="1573"/>
      <c r="FP237" s="1573"/>
      <c r="FQ237" s="1573"/>
      <c r="FR237" s="1573"/>
      <c r="FS237" s="1573"/>
      <c r="FT237" s="1573"/>
      <c r="FU237" s="1573"/>
      <c r="FV237" s="1573"/>
      <c r="FW237" s="1573"/>
      <c r="FX237" s="1595"/>
      <c r="GA237" s="1647"/>
      <c r="GB237" s="1648"/>
    </row>
    <row r="238" spans="3:184">
      <c r="C238" s="1570"/>
      <c r="D238" s="1570"/>
      <c r="E238" s="1570"/>
      <c r="F238" s="1570"/>
      <c r="G238" s="1570"/>
      <c r="H238" s="1570"/>
      <c r="I238" s="1570"/>
      <c r="J238" s="1570"/>
      <c r="K238" s="1570"/>
      <c r="L238" s="1570"/>
      <c r="M238" s="1651"/>
      <c r="N238" s="1646"/>
      <c r="O238" s="1646"/>
      <c r="P238" s="1632"/>
      <c r="Q238" s="1632"/>
      <c r="R238" s="1632"/>
      <c r="S238" s="1632"/>
      <c r="T238" s="1632"/>
      <c r="U238" s="1632"/>
      <c r="V238" s="1632"/>
      <c r="W238" s="1632"/>
      <c r="X238" s="1632"/>
      <c r="Y238" s="1632"/>
      <c r="Z238" s="1632"/>
      <c r="AA238" s="1632"/>
      <c r="AB238" s="1632"/>
      <c r="AC238" s="1632"/>
      <c r="AD238" s="1632"/>
      <c r="AE238" s="1632"/>
      <c r="AF238" s="1632"/>
      <c r="AG238" s="1632"/>
      <c r="AH238" s="1632"/>
      <c r="AI238" s="1632"/>
      <c r="AJ238" s="1632"/>
      <c r="AK238" s="1632"/>
      <c r="AL238" s="1632"/>
      <c r="AM238" s="1632"/>
      <c r="AN238" s="1632"/>
      <c r="AO238" s="1632"/>
      <c r="AP238" s="1632"/>
      <c r="AQ238" s="1632"/>
      <c r="AR238" s="1632"/>
      <c r="AS238" s="1632"/>
      <c r="AT238" s="1632"/>
      <c r="AU238" s="1632"/>
      <c r="AV238" s="1632"/>
      <c r="AW238" s="1632"/>
      <c r="AX238" s="1632"/>
      <c r="AY238" s="1632"/>
      <c r="AZ238" s="1570"/>
      <c r="BA238" s="1570"/>
      <c r="BB238" s="1570"/>
      <c r="BC238" s="1570"/>
      <c r="BD238" s="1570"/>
      <c r="BE238" s="1570"/>
      <c r="BF238" s="1570"/>
      <c r="BG238" s="1570"/>
      <c r="BH238" s="1570"/>
      <c r="BI238" s="1570"/>
      <c r="BJ238" s="1570"/>
      <c r="BK238" s="1570"/>
      <c r="BL238" s="1570"/>
      <c r="BR238" s="1570"/>
      <c r="BS238" s="1570"/>
      <c r="BT238" s="1570"/>
      <c r="BU238" s="1570"/>
      <c r="BV238" s="1570"/>
      <c r="BW238" s="1570"/>
      <c r="BX238" s="1570"/>
      <c r="BY238" s="1570"/>
      <c r="BZ238" s="1570"/>
      <c r="CA238" s="1570"/>
      <c r="CB238" s="1570"/>
      <c r="CC238" s="1570"/>
      <c r="CD238" s="1570"/>
      <c r="CE238" s="1570"/>
      <c r="CF238" s="1570"/>
      <c r="CG238" s="1570"/>
      <c r="CH238" s="1570"/>
      <c r="CI238" s="1570"/>
      <c r="CJ238" s="1570"/>
      <c r="CK238" s="1570"/>
      <c r="CL238" s="1570"/>
      <c r="CM238" s="1570"/>
      <c r="CN238" s="1570"/>
      <c r="CO238" s="1570"/>
      <c r="CP238" s="1570"/>
      <c r="CQ238" s="1570"/>
      <c r="CR238" s="1570"/>
      <c r="CS238" s="1570"/>
      <c r="CT238" s="1570"/>
      <c r="CU238" s="1570"/>
      <c r="CV238" s="1570"/>
      <c r="CW238" s="1570"/>
      <c r="CX238" s="1570"/>
      <c r="CY238" s="1570"/>
      <c r="CZ238" s="1570"/>
      <c r="DA238" s="1570"/>
      <c r="DB238" s="1570"/>
      <c r="DC238" s="1570"/>
      <c r="DD238" s="1570"/>
      <c r="DE238" s="1570"/>
      <c r="DF238" s="1570"/>
      <c r="DG238" s="1570"/>
      <c r="DH238" s="1570"/>
      <c r="DI238" s="1570"/>
      <c r="DJ238" s="1570"/>
      <c r="DK238" s="1570"/>
      <c r="DL238" s="1570"/>
      <c r="DM238" s="1570"/>
      <c r="DN238" s="1570"/>
      <c r="DO238" s="1570"/>
      <c r="DP238" s="1570"/>
      <c r="DQ238" s="1570"/>
      <c r="DR238" s="1570"/>
      <c r="DS238" s="1570"/>
      <c r="DT238" s="1570"/>
      <c r="DU238" s="1570"/>
      <c r="DV238" s="1570"/>
      <c r="DW238" s="1570"/>
      <c r="DX238" s="1570"/>
      <c r="DY238" s="1570"/>
      <c r="DZ238" s="1570"/>
      <c r="EA238" s="1570"/>
      <c r="EB238" s="1570"/>
      <c r="EC238" s="1570"/>
      <c r="ED238" s="1570"/>
      <c r="EE238" s="1570"/>
      <c r="EF238" s="1570"/>
      <c r="EG238" s="1570"/>
      <c r="EH238" s="1570"/>
      <c r="EI238" s="1570"/>
      <c r="EJ238" s="1570"/>
      <c r="EK238" s="1570"/>
      <c r="EL238" s="1570"/>
      <c r="EM238" s="1570"/>
      <c r="EN238" s="1570"/>
      <c r="EO238" s="1570"/>
      <c r="EP238" s="1570"/>
      <c r="EQ238" s="1570"/>
      <c r="ER238" s="1570"/>
      <c r="ES238" s="1570"/>
      <c r="ET238" s="1570"/>
      <c r="EU238" s="1632"/>
      <c r="EV238" s="1632"/>
      <c r="EW238" s="1632"/>
      <c r="EX238" s="1632"/>
      <c r="EY238" s="1632"/>
      <c r="EZ238" s="1632"/>
      <c r="FA238" s="1632"/>
      <c r="FB238" s="1570"/>
      <c r="FC238" s="1571"/>
      <c r="FD238" s="1571"/>
      <c r="FE238" s="1571"/>
      <c r="FF238" s="1571"/>
      <c r="FG238" s="1571"/>
      <c r="FH238" s="1571"/>
      <c r="FI238" s="1571"/>
      <c r="FJ238" s="1571"/>
      <c r="FK238" s="1571"/>
      <c r="FL238" s="1571"/>
      <c r="FM238" s="1571"/>
      <c r="FN238" s="1573"/>
      <c r="FO238" s="1573"/>
      <c r="FP238" s="1573"/>
      <c r="FQ238" s="1573"/>
      <c r="FR238" s="1573"/>
      <c r="FS238" s="1573"/>
      <c r="FT238" s="1573"/>
      <c r="FU238" s="1573"/>
      <c r="FV238" s="1573"/>
      <c r="FW238" s="1573"/>
      <c r="FX238" s="1595"/>
      <c r="GA238" s="1647"/>
      <c r="GB238" s="1648"/>
    </row>
    <row r="239" spans="3:184">
      <c r="C239" s="1570"/>
      <c r="D239" s="1570"/>
      <c r="E239" s="1570"/>
      <c r="F239" s="1570"/>
      <c r="G239" s="1570"/>
      <c r="H239" s="1570"/>
      <c r="I239" s="1570"/>
      <c r="J239" s="1570"/>
      <c r="K239" s="1570"/>
      <c r="L239" s="1570"/>
      <c r="M239" s="1651"/>
      <c r="N239" s="1646"/>
      <c r="O239" s="1646"/>
      <c r="P239" s="1632"/>
      <c r="Q239" s="1632"/>
      <c r="R239" s="1632"/>
      <c r="S239" s="1632"/>
      <c r="T239" s="1632"/>
      <c r="U239" s="1632"/>
      <c r="V239" s="1632"/>
      <c r="W239" s="1632"/>
      <c r="X239" s="1632"/>
      <c r="Y239" s="1632"/>
      <c r="Z239" s="1632"/>
      <c r="AA239" s="1632"/>
      <c r="AB239" s="1632"/>
      <c r="AC239" s="1632"/>
      <c r="AD239" s="1632"/>
      <c r="AE239" s="1632"/>
      <c r="AF239" s="1632"/>
      <c r="AG239" s="1632"/>
      <c r="AH239" s="1632"/>
      <c r="AI239" s="1632"/>
      <c r="AJ239" s="1632"/>
      <c r="AK239" s="1632"/>
      <c r="AL239" s="1632"/>
      <c r="AM239" s="1632"/>
      <c r="AN239" s="1632"/>
      <c r="AO239" s="1632"/>
      <c r="AP239" s="1632"/>
      <c r="AQ239" s="1632"/>
      <c r="AR239" s="1632"/>
      <c r="AS239" s="1632"/>
      <c r="AT239" s="1632"/>
      <c r="AU239" s="1632"/>
      <c r="AV239" s="1632"/>
      <c r="AW239" s="1632"/>
      <c r="AX239" s="1632"/>
      <c r="AY239" s="1632"/>
      <c r="AZ239" s="1570"/>
      <c r="BA239" s="1570"/>
      <c r="BB239" s="1570"/>
      <c r="BC239" s="1570"/>
      <c r="BD239" s="1570"/>
      <c r="BE239" s="1570"/>
      <c r="BF239" s="1570"/>
      <c r="BG239" s="1570"/>
      <c r="BH239" s="1570"/>
      <c r="BI239" s="1570"/>
      <c r="BJ239" s="1570"/>
      <c r="BK239" s="1570"/>
      <c r="BL239" s="1570"/>
      <c r="BM239" s="1570"/>
      <c r="BN239" s="1570"/>
      <c r="BO239" s="1570"/>
      <c r="BP239" s="1570"/>
      <c r="BQ239" s="1570"/>
      <c r="BR239" s="1570"/>
      <c r="BS239" s="1570"/>
      <c r="BT239" s="1570"/>
      <c r="BU239" s="1570"/>
      <c r="BV239" s="1570"/>
      <c r="BW239" s="1570"/>
      <c r="BX239" s="1570"/>
      <c r="BY239" s="1570"/>
      <c r="BZ239" s="1570"/>
      <c r="CA239" s="1570"/>
      <c r="CB239" s="1570"/>
      <c r="CC239" s="1570"/>
      <c r="CD239" s="1570"/>
      <c r="CE239" s="1570"/>
      <c r="CF239" s="1570"/>
      <c r="CG239" s="1570"/>
      <c r="CH239" s="1570"/>
      <c r="CI239" s="1570"/>
      <c r="CJ239" s="1570"/>
      <c r="CK239" s="1570"/>
      <c r="CL239" s="1570"/>
      <c r="CM239" s="1570"/>
      <c r="CN239" s="1570"/>
      <c r="CO239" s="1570"/>
      <c r="CP239" s="1570"/>
      <c r="CQ239" s="1570"/>
      <c r="CR239" s="1570"/>
      <c r="CS239" s="1570"/>
      <c r="CT239" s="1570"/>
      <c r="CU239" s="1570"/>
      <c r="CV239" s="1570"/>
      <c r="CW239" s="1570"/>
      <c r="CX239" s="1570"/>
      <c r="CY239" s="1570"/>
      <c r="CZ239" s="1570"/>
      <c r="DA239" s="1570"/>
      <c r="DB239" s="1570"/>
      <c r="DC239" s="1570"/>
      <c r="DD239" s="1570"/>
      <c r="DE239" s="1570"/>
      <c r="DF239" s="1570"/>
      <c r="DG239" s="1570"/>
      <c r="DH239" s="1570"/>
      <c r="DI239" s="1570"/>
      <c r="DJ239" s="1570"/>
      <c r="DK239" s="1570"/>
      <c r="DL239" s="1570"/>
      <c r="DM239" s="1570"/>
      <c r="DN239" s="1570"/>
      <c r="DO239" s="1570"/>
      <c r="DP239" s="1570"/>
      <c r="DQ239" s="1570"/>
      <c r="DR239" s="1570"/>
      <c r="DS239" s="1570"/>
      <c r="DT239" s="1570"/>
      <c r="DU239" s="1570"/>
      <c r="DV239" s="1570"/>
      <c r="DW239" s="1570"/>
      <c r="DX239" s="1570"/>
      <c r="DY239" s="1570"/>
      <c r="DZ239" s="1570"/>
      <c r="EA239" s="1570"/>
      <c r="EB239" s="1570"/>
      <c r="EC239" s="1570"/>
      <c r="ED239" s="1570"/>
      <c r="EE239" s="1570"/>
      <c r="EF239" s="1570"/>
      <c r="EG239" s="1570"/>
      <c r="EH239" s="1570"/>
      <c r="EI239" s="1570"/>
      <c r="EJ239" s="1570"/>
      <c r="EK239" s="1570"/>
      <c r="EL239" s="1570"/>
      <c r="EM239" s="1570"/>
      <c r="EN239" s="1570"/>
      <c r="EO239" s="1570"/>
      <c r="EP239" s="1570"/>
      <c r="EQ239" s="1570"/>
      <c r="ER239" s="1570"/>
      <c r="ES239" s="1570"/>
      <c r="ET239" s="1570"/>
      <c r="EU239" s="1632"/>
      <c r="EV239" s="1632"/>
      <c r="EW239" s="1632"/>
      <c r="EX239" s="1632"/>
      <c r="EY239" s="1632"/>
      <c r="EZ239" s="1632"/>
      <c r="FA239" s="1632"/>
      <c r="FB239" s="1570"/>
      <c r="FC239" s="1571"/>
      <c r="FD239" s="1571"/>
      <c r="FE239" s="1571"/>
      <c r="FF239" s="1571"/>
      <c r="FG239" s="1571"/>
      <c r="FH239" s="1571"/>
      <c r="FI239" s="1571"/>
      <c r="FJ239" s="1571"/>
      <c r="FK239" s="1571"/>
      <c r="FL239" s="1571"/>
      <c r="FM239" s="1571"/>
      <c r="FN239" s="1573"/>
      <c r="FO239" s="1573"/>
      <c r="FP239" s="1573"/>
      <c r="FQ239" s="1573"/>
      <c r="FR239" s="1573"/>
      <c r="FS239" s="1573"/>
      <c r="FT239" s="1573"/>
      <c r="FU239" s="1573"/>
      <c r="FV239" s="1573"/>
      <c r="FW239" s="1573"/>
      <c r="FX239" s="1595"/>
      <c r="GA239" s="1647"/>
      <c r="GB239" s="1648"/>
    </row>
    <row r="240" spans="3:184">
      <c r="C240" s="1570"/>
      <c r="D240" s="1570"/>
      <c r="E240" s="1570"/>
      <c r="F240" s="1570"/>
      <c r="G240" s="1570"/>
      <c r="H240" s="1570"/>
      <c r="I240" s="1570"/>
      <c r="J240" s="1570"/>
      <c r="K240" s="1570"/>
      <c r="L240" s="1570"/>
      <c r="M240" s="1651"/>
      <c r="N240" s="1646"/>
      <c r="O240" s="1646"/>
      <c r="P240" s="1632"/>
      <c r="Q240" s="1632"/>
      <c r="R240" s="1632"/>
      <c r="S240" s="1632"/>
      <c r="T240" s="1632"/>
      <c r="U240" s="1632"/>
      <c r="V240" s="1632"/>
      <c r="W240" s="1632"/>
      <c r="X240" s="1632"/>
      <c r="Y240" s="1632"/>
      <c r="Z240" s="1632"/>
      <c r="AA240" s="1632"/>
      <c r="AB240" s="1632"/>
      <c r="AC240" s="1632"/>
      <c r="AD240" s="1632"/>
      <c r="AE240" s="1632"/>
      <c r="AF240" s="1632"/>
      <c r="AG240" s="1632"/>
      <c r="AH240" s="1632"/>
      <c r="AI240" s="1632"/>
      <c r="AJ240" s="1632"/>
      <c r="AK240" s="1632"/>
      <c r="AL240" s="1632"/>
      <c r="AM240" s="1632"/>
      <c r="AN240" s="1632"/>
      <c r="AO240" s="1632"/>
      <c r="AP240" s="1632"/>
      <c r="AQ240" s="1632"/>
      <c r="AR240" s="1632"/>
      <c r="AS240" s="1632"/>
      <c r="AT240" s="1632"/>
      <c r="AU240" s="1632"/>
      <c r="AV240" s="1632"/>
      <c r="AW240" s="1632"/>
      <c r="AX240" s="1632"/>
      <c r="AY240" s="1632"/>
      <c r="AZ240" s="1570"/>
      <c r="BA240" s="1570"/>
      <c r="BB240" s="1570"/>
      <c r="BC240" s="1570"/>
      <c r="BD240" s="1570"/>
      <c r="BE240" s="1570"/>
      <c r="BF240" s="1570"/>
      <c r="BG240" s="1570"/>
      <c r="BH240" s="1570"/>
      <c r="BI240" s="1570"/>
      <c r="BJ240" s="1570"/>
      <c r="BK240" s="1570"/>
      <c r="BL240" s="1570"/>
      <c r="BM240" s="1570"/>
      <c r="BN240" s="1570"/>
      <c r="BO240" s="1570"/>
      <c r="BP240" s="1570"/>
      <c r="BQ240" s="1570"/>
      <c r="BR240" s="1570"/>
      <c r="BS240" s="1570"/>
      <c r="BT240" s="1570"/>
      <c r="BU240" s="1570"/>
      <c r="BV240" s="1570"/>
      <c r="BW240" s="1570"/>
      <c r="BX240" s="1570"/>
      <c r="BY240" s="1570"/>
      <c r="BZ240" s="1570"/>
      <c r="CA240" s="1570"/>
      <c r="CB240" s="1570"/>
      <c r="CC240" s="1570"/>
      <c r="CD240" s="1570"/>
      <c r="CE240" s="1570"/>
      <c r="CF240" s="1570"/>
      <c r="CG240" s="1570"/>
      <c r="CH240" s="1570"/>
      <c r="CI240" s="1570"/>
      <c r="CJ240" s="1570"/>
      <c r="CK240" s="1570"/>
      <c r="CL240" s="1570"/>
      <c r="CM240" s="1570"/>
      <c r="CN240" s="1570"/>
      <c r="CO240" s="1570"/>
      <c r="CP240" s="1570"/>
      <c r="CQ240" s="1570"/>
      <c r="CR240" s="1570"/>
      <c r="CS240" s="1570"/>
      <c r="CT240" s="1570"/>
      <c r="CU240" s="1570"/>
      <c r="CV240" s="1570"/>
      <c r="CW240" s="1570"/>
      <c r="CX240" s="1570"/>
      <c r="CY240" s="1570"/>
      <c r="CZ240" s="1570"/>
      <c r="DA240" s="1570"/>
      <c r="DB240" s="1570"/>
      <c r="DC240" s="1570"/>
      <c r="DD240" s="1570"/>
      <c r="DE240" s="1570"/>
      <c r="DF240" s="1570"/>
      <c r="DG240" s="1570"/>
      <c r="DH240" s="1570"/>
      <c r="DI240" s="1570"/>
      <c r="DJ240" s="1570"/>
      <c r="DK240" s="1570"/>
      <c r="DL240" s="1570"/>
      <c r="DM240" s="1570"/>
      <c r="DN240" s="1570"/>
      <c r="DO240" s="1570"/>
      <c r="DP240" s="1570"/>
      <c r="DQ240" s="1570"/>
      <c r="DR240" s="1570"/>
      <c r="DS240" s="1570"/>
      <c r="DT240" s="1570"/>
      <c r="DU240" s="1570"/>
      <c r="DV240" s="1570"/>
      <c r="DW240" s="1570"/>
      <c r="DX240" s="1570"/>
      <c r="DY240" s="1570"/>
      <c r="DZ240" s="1570"/>
      <c r="EA240" s="1570"/>
      <c r="EB240" s="1570"/>
      <c r="EC240" s="1570"/>
      <c r="ED240" s="1570"/>
      <c r="EE240" s="1570"/>
      <c r="EF240" s="1570"/>
      <c r="EG240" s="1570"/>
      <c r="EH240" s="1570"/>
      <c r="EI240" s="1570"/>
      <c r="EJ240" s="1570"/>
      <c r="EK240" s="1570"/>
      <c r="EL240" s="1570"/>
      <c r="EM240" s="1570"/>
      <c r="EN240" s="1570"/>
      <c r="EO240" s="1570"/>
      <c r="EP240" s="1570"/>
      <c r="EQ240" s="1570"/>
      <c r="ER240" s="1570"/>
      <c r="ES240" s="1570"/>
      <c r="ET240" s="1570"/>
      <c r="EU240" s="1632"/>
      <c r="EV240" s="1632"/>
      <c r="EW240" s="1632"/>
      <c r="EX240" s="1632"/>
      <c r="EY240" s="1632"/>
      <c r="EZ240" s="1632"/>
      <c r="FA240" s="1632"/>
      <c r="FB240" s="1570"/>
      <c r="FC240" s="1571"/>
      <c r="FD240" s="1571"/>
      <c r="FE240" s="1571"/>
      <c r="FF240" s="1571"/>
      <c r="FG240" s="1571"/>
      <c r="FH240" s="1571"/>
      <c r="FI240" s="1571"/>
      <c r="FJ240" s="1571"/>
      <c r="FK240" s="1571"/>
      <c r="FL240" s="1571"/>
      <c r="FM240" s="1571"/>
      <c r="FN240" s="1573"/>
      <c r="FO240" s="1573"/>
      <c r="FP240" s="1573"/>
      <c r="FQ240" s="1573"/>
      <c r="FR240" s="1573"/>
      <c r="FS240" s="1573"/>
      <c r="FT240" s="1573"/>
      <c r="FU240" s="1573"/>
      <c r="FV240" s="1573"/>
      <c r="FW240" s="1573"/>
      <c r="FX240" s="1595"/>
      <c r="GA240" s="1647"/>
      <c r="GB240" s="1648"/>
    </row>
    <row r="241" spans="3:184">
      <c r="C241" s="1570"/>
      <c r="D241" s="1570"/>
      <c r="E241" s="1570"/>
      <c r="F241" s="1570"/>
      <c r="G241" s="1570"/>
      <c r="H241" s="1570"/>
      <c r="I241" s="1570"/>
      <c r="J241" s="1570"/>
      <c r="K241" s="1570"/>
      <c r="L241" s="1570"/>
      <c r="M241" s="1651"/>
      <c r="N241" s="1646"/>
      <c r="O241" s="1646"/>
      <c r="P241" s="1632"/>
      <c r="Q241" s="1632"/>
      <c r="R241" s="1632"/>
      <c r="S241" s="1632"/>
      <c r="T241" s="1632"/>
      <c r="U241" s="1632"/>
      <c r="V241" s="1632"/>
      <c r="W241" s="1632"/>
      <c r="X241" s="1632"/>
      <c r="Y241" s="1632"/>
      <c r="Z241" s="1632"/>
      <c r="AA241" s="1632"/>
      <c r="AB241" s="1632"/>
      <c r="AC241" s="1632"/>
      <c r="AD241" s="1632"/>
      <c r="AE241" s="1632"/>
      <c r="AF241" s="1632"/>
      <c r="AG241" s="1632"/>
      <c r="AH241" s="1632"/>
      <c r="AI241" s="1632"/>
      <c r="AJ241" s="1632"/>
      <c r="AK241" s="1632"/>
      <c r="AL241" s="1632"/>
      <c r="AM241" s="1632"/>
      <c r="AN241" s="1632"/>
      <c r="AO241" s="1632"/>
      <c r="AP241" s="1632"/>
      <c r="AQ241" s="1632"/>
      <c r="AR241" s="1632"/>
      <c r="AS241" s="1632"/>
      <c r="AT241" s="1632"/>
      <c r="AU241" s="1632"/>
      <c r="AV241" s="1632"/>
      <c r="AW241" s="1632"/>
      <c r="AX241" s="1632"/>
      <c r="AY241" s="1632"/>
      <c r="AZ241" s="1570"/>
      <c r="BA241" s="1570"/>
      <c r="BB241" s="1570"/>
      <c r="BC241" s="1570"/>
      <c r="BD241" s="1570"/>
      <c r="BE241" s="1570"/>
      <c r="BF241" s="1570"/>
      <c r="BG241" s="1570"/>
      <c r="BH241" s="1570"/>
      <c r="BI241" s="1570"/>
      <c r="BJ241" s="1570"/>
      <c r="BK241" s="1570"/>
      <c r="BL241" s="1570"/>
      <c r="BM241" s="1570"/>
      <c r="BN241" s="1570"/>
      <c r="BO241" s="1570"/>
      <c r="BP241" s="1570"/>
      <c r="BQ241" s="1570"/>
      <c r="BR241" s="1570"/>
      <c r="BS241" s="1570"/>
      <c r="BT241" s="1570"/>
      <c r="BU241" s="1570"/>
      <c r="BV241" s="1570"/>
      <c r="BW241" s="1570"/>
      <c r="BX241" s="1570"/>
      <c r="BY241" s="1570"/>
      <c r="BZ241" s="1570"/>
      <c r="CA241" s="1570"/>
      <c r="CB241" s="1570"/>
      <c r="CC241" s="1570"/>
      <c r="CD241" s="1570"/>
      <c r="CE241" s="1570"/>
      <c r="CF241" s="1570"/>
      <c r="CG241" s="1570"/>
      <c r="CH241" s="1570"/>
      <c r="CI241" s="1570"/>
      <c r="CJ241" s="1570"/>
      <c r="CK241" s="1570"/>
      <c r="CL241" s="1570"/>
      <c r="CM241" s="1570"/>
      <c r="CN241" s="1570"/>
      <c r="CO241" s="1570"/>
      <c r="CP241" s="1570"/>
      <c r="CQ241" s="1570"/>
      <c r="CR241" s="1570"/>
      <c r="CS241" s="1570"/>
      <c r="CT241" s="1570"/>
      <c r="CU241" s="1570"/>
      <c r="CV241" s="1570"/>
      <c r="CW241" s="1570"/>
      <c r="CX241" s="1570"/>
      <c r="CY241" s="1570"/>
      <c r="CZ241" s="1570"/>
      <c r="DA241" s="1570"/>
      <c r="DB241" s="1570"/>
      <c r="DC241" s="1570"/>
      <c r="DD241" s="1570"/>
      <c r="DE241" s="1570"/>
      <c r="DF241" s="1570"/>
      <c r="DG241" s="1570"/>
      <c r="DH241" s="1570"/>
      <c r="DI241" s="1570"/>
      <c r="DJ241" s="1570"/>
      <c r="DK241" s="1570"/>
      <c r="DL241" s="1570"/>
      <c r="DM241" s="1570"/>
      <c r="DN241" s="1570"/>
      <c r="DO241" s="1570"/>
      <c r="DP241" s="1570"/>
      <c r="DQ241" s="1570"/>
      <c r="DR241" s="1570"/>
      <c r="DS241" s="1570"/>
      <c r="DT241" s="1570"/>
      <c r="DU241" s="1570"/>
      <c r="DV241" s="1570"/>
      <c r="DW241" s="1570"/>
      <c r="DX241" s="1570"/>
      <c r="DY241" s="1570"/>
      <c r="DZ241" s="1570"/>
      <c r="EA241" s="1570"/>
      <c r="EB241" s="1570"/>
      <c r="EC241" s="1570"/>
      <c r="ED241" s="1570"/>
      <c r="EE241" s="1570"/>
      <c r="EF241" s="1570"/>
      <c r="EG241" s="1570"/>
      <c r="EH241" s="1570"/>
      <c r="EI241" s="1570"/>
      <c r="EJ241" s="1570"/>
      <c r="EK241" s="1570"/>
      <c r="EL241" s="1570"/>
      <c r="EM241" s="1570"/>
      <c r="EN241" s="1570"/>
      <c r="EO241" s="1570"/>
      <c r="EP241" s="1570"/>
      <c r="EQ241" s="1570"/>
      <c r="ER241" s="1570"/>
      <c r="ES241" s="1570"/>
      <c r="ET241" s="1570"/>
      <c r="EU241" s="1632"/>
      <c r="EV241" s="1632"/>
      <c r="EW241" s="1632"/>
      <c r="EX241" s="1632"/>
      <c r="EY241" s="1632"/>
      <c r="EZ241" s="1632"/>
      <c r="FA241" s="1632"/>
      <c r="FB241" s="1570"/>
      <c r="FC241" s="1571"/>
      <c r="FD241" s="1571"/>
      <c r="FE241" s="1571"/>
      <c r="FF241" s="1571"/>
      <c r="FG241" s="1571"/>
      <c r="FH241" s="1571"/>
      <c r="FI241" s="1571"/>
      <c r="FJ241" s="1571"/>
      <c r="FK241" s="1571"/>
      <c r="FL241" s="1571"/>
      <c r="FM241" s="1571"/>
      <c r="FN241" s="1573"/>
      <c r="FO241" s="1573"/>
      <c r="FP241" s="1573"/>
      <c r="FQ241" s="1573"/>
      <c r="FR241" s="1573"/>
      <c r="FS241" s="1573"/>
      <c r="FT241" s="1573"/>
      <c r="FU241" s="1573"/>
      <c r="FV241" s="1573"/>
      <c r="FW241" s="1573"/>
      <c r="FX241" s="1595"/>
      <c r="GA241" s="1647"/>
      <c r="GB241" s="1648"/>
    </row>
    <row r="242" spans="3:184">
      <c r="C242" s="1570"/>
      <c r="D242" s="1570"/>
      <c r="E242" s="1570"/>
      <c r="F242" s="1570"/>
      <c r="G242" s="1570"/>
      <c r="H242" s="1570"/>
      <c r="I242" s="1570"/>
      <c r="J242" s="1570"/>
      <c r="K242" s="1570"/>
      <c r="L242" s="1570"/>
      <c r="M242" s="1570"/>
      <c r="N242" s="1570"/>
      <c r="O242" s="1570"/>
      <c r="P242" s="1632"/>
      <c r="Q242" s="1632"/>
      <c r="R242" s="1632"/>
      <c r="S242" s="1632"/>
      <c r="T242" s="1632"/>
      <c r="U242" s="1632"/>
      <c r="V242" s="1632"/>
      <c r="W242" s="1632"/>
      <c r="X242" s="1632"/>
      <c r="Y242" s="1632"/>
      <c r="Z242" s="1632"/>
      <c r="AA242" s="1632"/>
      <c r="AB242" s="1632"/>
      <c r="AC242" s="1632"/>
      <c r="AD242" s="1632"/>
      <c r="AE242" s="1632"/>
      <c r="AF242" s="1632"/>
      <c r="AG242" s="1632"/>
      <c r="AH242" s="1632"/>
      <c r="AI242" s="1632"/>
      <c r="AJ242" s="1632"/>
      <c r="AK242" s="1632"/>
      <c r="AL242" s="1632"/>
      <c r="AM242" s="1632"/>
      <c r="AN242" s="1632"/>
      <c r="AO242" s="1632"/>
      <c r="AP242" s="1632"/>
      <c r="AQ242" s="1632"/>
      <c r="AR242" s="1632"/>
      <c r="AS242" s="1632"/>
      <c r="AT242" s="1632"/>
      <c r="AU242" s="1632"/>
      <c r="AV242" s="1632"/>
      <c r="AW242" s="1632"/>
      <c r="AX242" s="1632"/>
      <c r="AY242" s="1632"/>
      <c r="AZ242" s="1570"/>
      <c r="BA242" s="1570"/>
      <c r="BB242" s="1570"/>
      <c r="BC242" s="1570"/>
      <c r="BD242" s="1570"/>
      <c r="BE242" s="1570"/>
      <c r="BF242" s="1570"/>
      <c r="BG242" s="1570"/>
      <c r="BH242" s="1570"/>
      <c r="BI242" s="1570"/>
      <c r="BJ242" s="1570"/>
      <c r="BK242" s="1570"/>
      <c r="BL242" s="1570"/>
      <c r="BM242" s="1570"/>
      <c r="BN242" s="1570"/>
      <c r="BO242" s="1570"/>
      <c r="BP242" s="1570"/>
      <c r="BQ242" s="1570"/>
      <c r="BR242" s="1570"/>
      <c r="BS242" s="1570"/>
      <c r="BT242" s="1570"/>
      <c r="BU242" s="1570"/>
      <c r="BV242" s="1570"/>
      <c r="BW242" s="1570"/>
      <c r="BX242" s="1570"/>
      <c r="BY242" s="1570"/>
      <c r="BZ242" s="1570"/>
      <c r="CA242" s="1570"/>
      <c r="CB242" s="1570"/>
      <c r="CC242" s="1570"/>
      <c r="CD242" s="1570"/>
      <c r="CE242" s="1570"/>
      <c r="CF242" s="1570"/>
      <c r="CG242" s="1570"/>
      <c r="CH242" s="1570"/>
      <c r="CI242" s="1570"/>
      <c r="CJ242" s="1570"/>
      <c r="CK242" s="1570"/>
      <c r="CL242" s="1570"/>
      <c r="CM242" s="1570"/>
      <c r="CN242" s="1570"/>
      <c r="CO242" s="1570"/>
      <c r="CP242" s="1570"/>
      <c r="CQ242" s="1570"/>
      <c r="CR242" s="1570"/>
      <c r="CS242" s="1570"/>
      <c r="CT242" s="1570"/>
      <c r="CU242" s="1570"/>
      <c r="CV242" s="1570"/>
      <c r="CW242" s="1570"/>
      <c r="CX242" s="1570"/>
      <c r="CY242" s="1570"/>
      <c r="CZ242" s="1570"/>
      <c r="DA242" s="1570"/>
      <c r="DB242" s="1570"/>
      <c r="DC242" s="1570"/>
      <c r="DD242" s="1570"/>
      <c r="DE242" s="1570"/>
      <c r="DF242" s="1570"/>
      <c r="DG242" s="1570"/>
      <c r="DH242" s="1570"/>
      <c r="DI242" s="1570"/>
      <c r="DJ242" s="1570"/>
      <c r="DK242" s="1570"/>
      <c r="DL242" s="1570"/>
      <c r="DM242" s="1570"/>
      <c r="DN242" s="1570"/>
      <c r="DO242" s="1570"/>
      <c r="DP242" s="1570"/>
      <c r="DQ242" s="1570"/>
      <c r="DR242" s="1570"/>
      <c r="DS242" s="1570"/>
      <c r="DT242" s="1570"/>
      <c r="DU242" s="1570"/>
      <c r="DV242" s="1570"/>
      <c r="DW242" s="1570"/>
      <c r="DX242" s="1570"/>
      <c r="DY242" s="1570"/>
      <c r="DZ242" s="1570"/>
      <c r="EA242" s="1570"/>
      <c r="EB242" s="1570"/>
      <c r="EC242" s="1570"/>
      <c r="ED242" s="1570"/>
      <c r="EE242" s="1570"/>
      <c r="EF242" s="1570"/>
      <c r="EG242" s="1570"/>
      <c r="EH242" s="1570"/>
      <c r="EI242" s="1570"/>
      <c r="EJ242" s="1570"/>
      <c r="EK242" s="1570"/>
      <c r="EL242" s="1570"/>
      <c r="EM242" s="1570"/>
      <c r="EN242" s="1570"/>
      <c r="EO242" s="1570"/>
      <c r="EP242" s="1570"/>
      <c r="EQ242" s="1570"/>
      <c r="ER242" s="1570"/>
      <c r="ES242" s="1570"/>
      <c r="ET242" s="1570"/>
      <c r="EU242" s="1632"/>
      <c r="EV242" s="1632"/>
      <c r="EW242" s="1632"/>
      <c r="EX242" s="1632"/>
      <c r="EY242" s="1632"/>
      <c r="EZ242" s="1632"/>
      <c r="FA242" s="1632"/>
      <c r="FB242" s="1570"/>
      <c r="FC242" s="1571"/>
      <c r="FD242" s="1571"/>
      <c r="FE242" s="1571"/>
      <c r="FF242" s="1571"/>
      <c r="FG242" s="1571"/>
      <c r="FH242" s="1571"/>
      <c r="FI242" s="1571"/>
      <c r="FJ242" s="1571"/>
      <c r="FK242" s="1571"/>
      <c r="FL242" s="1571"/>
      <c r="FM242" s="1571"/>
      <c r="FN242" s="1573"/>
      <c r="FO242" s="1573"/>
      <c r="FP242" s="1573"/>
      <c r="FQ242" s="1573"/>
      <c r="FR242" s="1573"/>
      <c r="FS242" s="1573"/>
      <c r="FT242" s="1573"/>
      <c r="FU242" s="1573"/>
      <c r="FV242" s="1573"/>
      <c r="FW242" s="1573"/>
      <c r="FX242" s="1595"/>
      <c r="GA242" s="1647"/>
      <c r="GB242" s="1648"/>
    </row>
    <row r="243" spans="3:184">
      <c r="C243" s="1570"/>
      <c r="D243" s="1570"/>
      <c r="E243" s="1570"/>
      <c r="F243" s="1570"/>
      <c r="G243" s="1570"/>
      <c r="H243" s="1570"/>
      <c r="I243" s="1570"/>
      <c r="J243" s="1570"/>
      <c r="K243" s="1570"/>
      <c r="L243" s="1570"/>
      <c r="M243" s="1570"/>
      <c r="N243" s="1570"/>
      <c r="O243" s="1570"/>
      <c r="P243" s="1632"/>
      <c r="Q243" s="1632"/>
      <c r="R243" s="1632"/>
      <c r="S243" s="1632"/>
      <c r="T243" s="1632"/>
      <c r="U243" s="1632"/>
      <c r="V243" s="1632"/>
      <c r="W243" s="1632"/>
      <c r="X243" s="1632"/>
      <c r="Y243" s="1632"/>
      <c r="Z243" s="1632"/>
      <c r="AA243" s="1632"/>
      <c r="AB243" s="1632"/>
      <c r="AC243" s="1632"/>
      <c r="AD243" s="1632"/>
      <c r="AE243" s="1632"/>
      <c r="AF243" s="1632"/>
      <c r="AG243" s="1632"/>
      <c r="AH243" s="1632"/>
      <c r="AI243" s="1632"/>
      <c r="AJ243" s="1632"/>
      <c r="AK243" s="1632"/>
      <c r="AL243" s="1632"/>
      <c r="AM243" s="1632"/>
      <c r="AN243" s="1632"/>
      <c r="AO243" s="1632"/>
      <c r="AP243" s="1632"/>
      <c r="AQ243" s="1632"/>
      <c r="AR243" s="1632"/>
      <c r="AS243" s="1632"/>
      <c r="AT243" s="1632"/>
      <c r="AU243" s="1632"/>
      <c r="AV243" s="1632"/>
      <c r="AW243" s="1632"/>
      <c r="AX243" s="1632"/>
      <c r="AY243" s="1632"/>
      <c r="AZ243" s="1570"/>
      <c r="BA243" s="1570"/>
      <c r="BB243" s="1570"/>
      <c r="BC243" s="1570"/>
      <c r="BD243" s="1570"/>
      <c r="BE243" s="1570"/>
      <c r="BF243" s="1570"/>
      <c r="BG243" s="1570"/>
      <c r="BH243" s="1570"/>
      <c r="BI243" s="1570"/>
      <c r="BJ243" s="1570"/>
      <c r="BK243" s="1570"/>
      <c r="BL243" s="1570"/>
      <c r="BM243" s="1570"/>
      <c r="BN243" s="1570"/>
      <c r="BO243" s="1570"/>
      <c r="BP243" s="1570"/>
      <c r="BQ243" s="1570"/>
      <c r="BR243" s="1570"/>
      <c r="BS243" s="1570"/>
      <c r="BT243" s="1570"/>
      <c r="BU243" s="1570"/>
      <c r="BV243" s="1570"/>
      <c r="BW243" s="1570"/>
      <c r="BX243" s="1570"/>
      <c r="BY243" s="1570"/>
      <c r="BZ243" s="1570"/>
      <c r="CA243" s="1570"/>
      <c r="CB243" s="1570"/>
      <c r="CC243" s="1570"/>
      <c r="CD243" s="1570"/>
      <c r="CE243" s="1570"/>
      <c r="CF243" s="1570"/>
      <c r="CG243" s="1570"/>
      <c r="CH243" s="1570"/>
      <c r="CI243" s="1570"/>
      <c r="CJ243" s="1570"/>
      <c r="CK243" s="1570"/>
      <c r="CL243" s="1570"/>
      <c r="CM243" s="1570"/>
      <c r="CN243" s="1570"/>
      <c r="CO243" s="1570"/>
      <c r="CP243" s="1570"/>
      <c r="CQ243" s="1570"/>
      <c r="CR243" s="1570"/>
      <c r="CS243" s="1570"/>
      <c r="CT243" s="1570"/>
      <c r="CU243" s="1570"/>
      <c r="CV243" s="1570"/>
      <c r="CW243" s="1570"/>
      <c r="CX243" s="1570"/>
      <c r="CY243" s="1570"/>
      <c r="CZ243" s="1570"/>
      <c r="DA243" s="1570"/>
      <c r="DB243" s="1570"/>
      <c r="DC243" s="1570"/>
      <c r="DD243" s="1570"/>
      <c r="DE243" s="1570"/>
      <c r="DF243" s="1570"/>
      <c r="DG243" s="1570"/>
      <c r="DH243" s="1570"/>
      <c r="DI243" s="1570"/>
      <c r="DJ243" s="1570"/>
      <c r="DK243" s="1570"/>
      <c r="DL243" s="1570"/>
      <c r="DM243" s="1570"/>
      <c r="DN243" s="1570"/>
      <c r="DO243" s="1570"/>
      <c r="DP243" s="1570"/>
      <c r="DQ243" s="1570"/>
      <c r="DR243" s="1570"/>
      <c r="DS243" s="1570"/>
      <c r="DT243" s="1570"/>
      <c r="DU243" s="1570"/>
      <c r="DV243" s="1570"/>
      <c r="DW243" s="1570"/>
      <c r="DX243" s="1570"/>
      <c r="DY243" s="1570"/>
      <c r="DZ243" s="1570"/>
      <c r="EA243" s="1570"/>
      <c r="EB243" s="1570"/>
      <c r="EC243" s="1570"/>
      <c r="ED243" s="1570"/>
      <c r="EE243" s="1570"/>
      <c r="EF243" s="1570"/>
      <c r="EG243" s="1570"/>
      <c r="EH243" s="1570"/>
      <c r="EI243" s="1570"/>
      <c r="EJ243" s="1570"/>
      <c r="EK243" s="1570"/>
      <c r="EL243" s="1570"/>
      <c r="EM243" s="1570"/>
      <c r="EN243" s="1570"/>
      <c r="EO243" s="1570"/>
      <c r="EP243" s="1570"/>
      <c r="EQ243" s="1570"/>
      <c r="ER243" s="1570"/>
      <c r="ES243" s="1570"/>
      <c r="ET243" s="1570"/>
      <c r="EU243" s="1632"/>
      <c r="EV243" s="1632"/>
      <c r="EW243" s="1632"/>
      <c r="EX243" s="1632"/>
      <c r="EY243" s="1632"/>
      <c r="EZ243" s="1632"/>
      <c r="FA243" s="1632"/>
      <c r="FB243" s="1570"/>
      <c r="FC243" s="1571"/>
      <c r="FD243" s="1571"/>
      <c r="FE243" s="1571"/>
      <c r="FF243" s="1571"/>
      <c r="FG243" s="1571"/>
      <c r="FH243" s="1571"/>
      <c r="FI243" s="1571"/>
      <c r="FJ243" s="1571"/>
      <c r="FK243" s="1571"/>
      <c r="FL243" s="1571"/>
      <c r="FM243" s="1571"/>
      <c r="FN243" s="1573"/>
      <c r="FO243" s="1573"/>
      <c r="FP243" s="1573"/>
      <c r="FQ243" s="1573"/>
      <c r="FR243" s="1573"/>
      <c r="FS243" s="1573"/>
      <c r="FT243" s="1573"/>
      <c r="FU243" s="1573"/>
      <c r="FV243" s="1573"/>
      <c r="FW243" s="1573"/>
      <c r="FX243" s="1595"/>
      <c r="GA243" s="1647"/>
      <c r="GB243" s="1648"/>
    </row>
    <row r="244" spans="3:184">
      <c r="C244" s="1570"/>
      <c r="D244" s="1570"/>
      <c r="E244" s="1570"/>
      <c r="F244" s="1570"/>
      <c r="G244" s="1570"/>
      <c r="H244" s="1570"/>
      <c r="I244" s="1570"/>
      <c r="J244" s="1570"/>
      <c r="K244" s="1570"/>
      <c r="L244" s="1570"/>
      <c r="M244" s="1570"/>
      <c r="N244" s="1570"/>
      <c r="O244" s="1570"/>
      <c r="P244" s="1632"/>
      <c r="Q244" s="1632"/>
      <c r="R244" s="1632"/>
      <c r="S244" s="1632"/>
      <c r="T244" s="1632"/>
      <c r="U244" s="1632"/>
      <c r="V244" s="1632"/>
      <c r="W244" s="1632"/>
      <c r="X244" s="1632"/>
      <c r="Y244" s="1632"/>
      <c r="Z244" s="1632"/>
      <c r="AA244" s="1632"/>
      <c r="AB244" s="1632"/>
      <c r="AC244" s="1632"/>
      <c r="AD244" s="1632"/>
      <c r="AE244" s="1632"/>
      <c r="AF244" s="1632"/>
      <c r="AG244" s="1632"/>
      <c r="AH244" s="1632"/>
      <c r="AI244" s="1632"/>
      <c r="AJ244" s="1632"/>
      <c r="AK244" s="1632"/>
      <c r="AL244" s="1632"/>
      <c r="AM244" s="1632"/>
      <c r="AN244" s="1632"/>
      <c r="AO244" s="1632"/>
      <c r="AP244" s="1632"/>
      <c r="AQ244" s="1632"/>
      <c r="AR244" s="1632"/>
      <c r="AS244" s="1632"/>
      <c r="AT244" s="1632"/>
      <c r="AU244" s="1632"/>
      <c r="AV244" s="1632"/>
      <c r="AW244" s="1632"/>
      <c r="AX244" s="1632"/>
      <c r="AY244" s="1632"/>
      <c r="AZ244" s="1570"/>
      <c r="BA244" s="1570"/>
      <c r="BB244" s="1570"/>
      <c r="BC244" s="1570"/>
      <c r="BD244" s="1570"/>
      <c r="BE244" s="1570"/>
      <c r="BF244" s="1570"/>
      <c r="BG244" s="1570"/>
      <c r="BH244" s="1570"/>
      <c r="BI244" s="1570"/>
      <c r="BJ244" s="1570"/>
      <c r="BK244" s="1570"/>
      <c r="BL244" s="1570"/>
      <c r="BM244" s="1570"/>
      <c r="BN244" s="1570"/>
      <c r="BO244" s="1570"/>
      <c r="BP244" s="1570"/>
      <c r="BQ244" s="1570"/>
      <c r="BR244" s="1570"/>
      <c r="BS244" s="1570"/>
      <c r="BT244" s="1570"/>
      <c r="BU244" s="1570"/>
      <c r="BV244" s="1570"/>
      <c r="BW244" s="1570"/>
      <c r="BX244" s="1570"/>
      <c r="BY244" s="1570"/>
      <c r="BZ244" s="1570"/>
      <c r="CA244" s="1570"/>
      <c r="CB244" s="1570"/>
      <c r="CC244" s="1570"/>
      <c r="CD244" s="1570"/>
      <c r="CE244" s="1570"/>
      <c r="CF244" s="1570"/>
      <c r="CG244" s="1570"/>
      <c r="CH244" s="1570"/>
      <c r="CI244" s="1570"/>
      <c r="CJ244" s="1570"/>
      <c r="CK244" s="1570"/>
      <c r="CL244" s="1570"/>
      <c r="CM244" s="1570"/>
      <c r="CN244" s="1570"/>
      <c r="CO244" s="1570"/>
      <c r="CP244" s="1570"/>
      <c r="CQ244" s="1570"/>
      <c r="CR244" s="1570"/>
      <c r="CS244" s="1570"/>
      <c r="CT244" s="1570"/>
      <c r="CU244" s="1570"/>
      <c r="CV244" s="1570"/>
      <c r="CW244" s="1570"/>
      <c r="CX244" s="1570"/>
      <c r="CY244" s="1570"/>
      <c r="CZ244" s="1570"/>
      <c r="DA244" s="1570"/>
      <c r="DB244" s="1570"/>
      <c r="DC244" s="1570"/>
      <c r="DD244" s="1570"/>
      <c r="DE244" s="1570"/>
      <c r="DF244" s="1570"/>
      <c r="DG244" s="1570"/>
      <c r="DH244" s="1570"/>
      <c r="DI244" s="1570"/>
      <c r="DJ244" s="1570"/>
      <c r="DK244" s="1570"/>
      <c r="DL244" s="1570"/>
      <c r="DM244" s="1570"/>
      <c r="DN244" s="1570"/>
      <c r="DO244" s="1570"/>
      <c r="DP244" s="1570"/>
      <c r="DQ244" s="1570"/>
      <c r="DR244" s="1570"/>
      <c r="DS244" s="1570"/>
      <c r="DT244" s="1570"/>
      <c r="DU244" s="1570"/>
      <c r="DV244" s="1570"/>
      <c r="DW244" s="1570"/>
      <c r="DX244" s="1570"/>
      <c r="DY244" s="1570"/>
      <c r="DZ244" s="1570"/>
      <c r="EA244" s="1570"/>
      <c r="EB244" s="1570"/>
      <c r="EC244" s="1570"/>
      <c r="ED244" s="1570"/>
      <c r="EE244" s="1570"/>
      <c r="EF244" s="1570"/>
      <c r="EG244" s="1570"/>
      <c r="EH244" s="1570"/>
      <c r="EI244" s="1570"/>
      <c r="EJ244" s="1570"/>
      <c r="EK244" s="1570"/>
      <c r="EL244" s="1570"/>
      <c r="EM244" s="1570"/>
      <c r="EN244" s="1570"/>
      <c r="EO244" s="1570"/>
      <c r="EP244" s="1570"/>
      <c r="EQ244" s="1570"/>
      <c r="ER244" s="1570"/>
      <c r="ES244" s="1570"/>
      <c r="ET244" s="1570"/>
      <c r="EU244" s="1632"/>
      <c r="EV244" s="1632"/>
      <c r="EW244" s="1632"/>
      <c r="EX244" s="1632"/>
      <c r="EY244" s="1632"/>
      <c r="EZ244" s="1632"/>
      <c r="FA244" s="1632"/>
      <c r="FB244" s="1570"/>
      <c r="FC244" s="1571"/>
      <c r="FD244" s="1571"/>
      <c r="FE244" s="1571"/>
      <c r="FF244" s="1571"/>
      <c r="FG244" s="1571"/>
      <c r="FH244" s="1571"/>
      <c r="FI244" s="1571"/>
      <c r="FJ244" s="1571"/>
      <c r="FK244" s="1571"/>
      <c r="FL244" s="1571"/>
      <c r="FM244" s="1571"/>
      <c r="FN244" s="1573"/>
      <c r="FO244" s="1573"/>
      <c r="FP244" s="1573"/>
      <c r="FQ244" s="1573"/>
      <c r="FR244" s="1573"/>
      <c r="FS244" s="1573"/>
      <c r="FT244" s="1573"/>
      <c r="FU244" s="1573"/>
      <c r="FV244" s="1573"/>
      <c r="FW244" s="1573"/>
      <c r="FX244" s="1595"/>
      <c r="GA244" s="1647"/>
      <c r="GB244" s="1648"/>
    </row>
    <row r="245" spans="3:184">
      <c r="C245" s="1570"/>
      <c r="D245" s="1570"/>
      <c r="E245" s="1570"/>
      <c r="F245" s="1570"/>
      <c r="G245" s="1570"/>
      <c r="H245" s="1570"/>
      <c r="I245" s="1570"/>
      <c r="J245" s="1570"/>
      <c r="K245" s="1570"/>
      <c r="L245" s="1570"/>
      <c r="M245" s="1570"/>
      <c r="N245" s="1570"/>
      <c r="O245" s="1570"/>
      <c r="P245" s="1632"/>
      <c r="Q245" s="1632"/>
      <c r="R245" s="1632"/>
      <c r="S245" s="1632"/>
      <c r="T245" s="1632"/>
      <c r="U245" s="1632"/>
      <c r="V245" s="1632"/>
      <c r="W245" s="1632"/>
      <c r="X245" s="1632"/>
      <c r="Y245" s="1632"/>
      <c r="Z245" s="1632"/>
      <c r="AA245" s="1632"/>
      <c r="AB245" s="1632"/>
      <c r="AC245" s="1632"/>
      <c r="AD245" s="1632"/>
      <c r="AE245" s="1632"/>
      <c r="AF245" s="1632"/>
      <c r="AG245" s="1632"/>
      <c r="AH245" s="1632"/>
      <c r="AI245" s="1632"/>
      <c r="AJ245" s="1632"/>
      <c r="AK245" s="1632"/>
      <c r="AL245" s="1632"/>
      <c r="AM245" s="1632"/>
      <c r="AN245" s="1632"/>
      <c r="AO245" s="1632"/>
      <c r="AP245" s="1632"/>
      <c r="AQ245" s="1632"/>
      <c r="AR245" s="1632"/>
      <c r="AS245" s="1632"/>
      <c r="AT245" s="1632"/>
      <c r="AU245" s="1632"/>
      <c r="AV245" s="1632"/>
      <c r="AW245" s="1632"/>
      <c r="AX245" s="1632"/>
      <c r="AY245" s="1632"/>
      <c r="AZ245" s="1570"/>
      <c r="BA245" s="1570"/>
      <c r="BB245" s="1570"/>
      <c r="BC245" s="1570"/>
      <c r="BD245" s="1570"/>
      <c r="BE245" s="1570"/>
      <c r="BF245" s="1570"/>
      <c r="BG245" s="1570"/>
      <c r="BH245" s="1570"/>
      <c r="BI245" s="1570"/>
      <c r="BJ245" s="1570"/>
      <c r="BK245" s="1570"/>
      <c r="BL245" s="1570"/>
      <c r="BM245" s="1570"/>
      <c r="BN245" s="1570"/>
      <c r="BO245" s="1570"/>
      <c r="BP245" s="1570"/>
      <c r="BQ245" s="1570"/>
      <c r="BR245" s="1570"/>
      <c r="BS245" s="1570"/>
      <c r="BT245" s="1570"/>
      <c r="BU245" s="1570"/>
      <c r="BV245" s="1570"/>
      <c r="BW245" s="1570"/>
      <c r="BX245" s="1570"/>
      <c r="BY245" s="1570"/>
      <c r="BZ245" s="1570"/>
      <c r="CA245" s="1570"/>
      <c r="CB245" s="1570"/>
      <c r="CC245" s="1570"/>
      <c r="CD245" s="1570"/>
      <c r="CE245" s="1570"/>
      <c r="CF245" s="1570"/>
      <c r="CG245" s="1570"/>
      <c r="CH245" s="1570"/>
      <c r="CI245" s="1570"/>
      <c r="CJ245" s="1570"/>
      <c r="CK245" s="1570"/>
      <c r="CL245" s="1570"/>
      <c r="CM245" s="1570"/>
      <c r="CN245" s="1570"/>
      <c r="CO245" s="1570"/>
      <c r="CP245" s="1570"/>
      <c r="CQ245" s="1570"/>
      <c r="CR245" s="1570"/>
      <c r="CS245" s="1570"/>
      <c r="CT245" s="1570"/>
      <c r="CU245" s="1570"/>
      <c r="CV245" s="1570"/>
      <c r="CW245" s="1570"/>
      <c r="CX245" s="1570"/>
      <c r="CY245" s="1570"/>
      <c r="CZ245" s="1570"/>
      <c r="DA245" s="1570"/>
      <c r="DB245" s="1570"/>
      <c r="DC245" s="1570"/>
      <c r="DD245" s="1570"/>
      <c r="DE245" s="1570"/>
      <c r="DF245" s="1570"/>
      <c r="DG245" s="1570"/>
      <c r="DH245" s="1570"/>
      <c r="DI245" s="1570"/>
      <c r="DJ245" s="1570"/>
      <c r="DK245" s="1570"/>
      <c r="DL245" s="1570"/>
      <c r="DM245" s="1570"/>
      <c r="DN245" s="1570"/>
      <c r="DO245" s="1570"/>
      <c r="DP245" s="1570"/>
      <c r="DQ245" s="1570"/>
      <c r="DR245" s="1570"/>
      <c r="DS245" s="1570"/>
      <c r="DT245" s="1570"/>
      <c r="DU245" s="1570"/>
      <c r="DV245" s="1570"/>
      <c r="DW245" s="1570"/>
      <c r="DX245" s="1570"/>
      <c r="DY245" s="1570"/>
      <c r="DZ245" s="1570"/>
      <c r="EA245" s="1570"/>
      <c r="EB245" s="1570"/>
      <c r="EC245" s="1570"/>
      <c r="ED245" s="1570"/>
      <c r="EE245" s="1570"/>
      <c r="EF245" s="1570"/>
      <c r="EG245" s="1570"/>
      <c r="EH245" s="1570"/>
      <c r="EI245" s="1570"/>
      <c r="EJ245" s="1570"/>
      <c r="EK245" s="1570"/>
      <c r="EL245" s="1570"/>
      <c r="EM245" s="1570"/>
      <c r="EN245" s="1570"/>
      <c r="EO245" s="1570"/>
      <c r="EP245" s="1570"/>
      <c r="EQ245" s="1570"/>
      <c r="ER245" s="1570"/>
      <c r="ES245" s="1570"/>
      <c r="ET245" s="1570"/>
      <c r="EU245" s="1632"/>
      <c r="EV245" s="1632"/>
      <c r="EW245" s="1632"/>
      <c r="EX245" s="1632"/>
      <c r="EY245" s="1632"/>
      <c r="EZ245" s="1632"/>
      <c r="FA245" s="1632"/>
      <c r="FB245" s="1570"/>
      <c r="FC245" s="1571"/>
      <c r="FD245" s="1571"/>
      <c r="FE245" s="1571"/>
      <c r="FF245" s="1571"/>
      <c r="FG245" s="1571"/>
      <c r="FH245" s="1571"/>
      <c r="FI245" s="1571"/>
      <c r="FJ245" s="1571"/>
      <c r="FK245" s="1571"/>
      <c r="FL245" s="1571"/>
      <c r="FM245" s="1571"/>
      <c r="FN245" s="1573"/>
      <c r="FO245" s="1573"/>
      <c r="FP245" s="1573"/>
      <c r="FQ245" s="1573"/>
      <c r="FR245" s="1573"/>
      <c r="FS245" s="1573"/>
      <c r="FT245" s="1573"/>
      <c r="FU245" s="1573"/>
      <c r="FV245" s="1573"/>
      <c r="FW245" s="1573"/>
      <c r="FX245" s="1595"/>
      <c r="GA245" s="1647"/>
      <c r="GB245" s="1648"/>
    </row>
    <row r="246" spans="3:184">
      <c r="C246" s="1570"/>
      <c r="D246" s="1570"/>
      <c r="E246" s="1570"/>
      <c r="F246" s="1570"/>
      <c r="G246" s="1570"/>
      <c r="H246" s="1570"/>
      <c r="I246" s="1570"/>
      <c r="J246" s="1570"/>
      <c r="K246" s="1570"/>
      <c r="L246" s="1570"/>
      <c r="M246" s="1570"/>
      <c r="N246" s="1570"/>
      <c r="O246" s="1570"/>
      <c r="P246" s="1632"/>
      <c r="Q246" s="1632"/>
      <c r="R246" s="1632"/>
      <c r="S246" s="1632"/>
      <c r="T246" s="1632"/>
      <c r="U246" s="1632"/>
      <c r="V246" s="1632"/>
      <c r="W246" s="1632"/>
      <c r="X246" s="1632"/>
      <c r="Y246" s="1632"/>
      <c r="Z246" s="1632"/>
      <c r="AA246" s="1632"/>
      <c r="AB246" s="1632"/>
      <c r="AC246" s="1632"/>
      <c r="AD246" s="1632"/>
      <c r="AE246" s="1632"/>
      <c r="AF246" s="1632"/>
      <c r="AG246" s="1632"/>
      <c r="AH246" s="1632"/>
      <c r="AI246" s="1632"/>
      <c r="AJ246" s="1632"/>
      <c r="AK246" s="1632"/>
      <c r="AL246" s="1632"/>
      <c r="AM246" s="1632"/>
      <c r="AN246" s="1632"/>
      <c r="AO246" s="1632"/>
      <c r="AP246" s="1632"/>
      <c r="AQ246" s="1632"/>
      <c r="AR246" s="1632"/>
      <c r="AS246" s="1632"/>
      <c r="AT246" s="1632"/>
      <c r="AU246" s="1632"/>
      <c r="AV246" s="1632"/>
      <c r="AW246" s="1632"/>
      <c r="AX246" s="1632"/>
      <c r="AY246" s="1632"/>
      <c r="AZ246" s="1570"/>
      <c r="BA246" s="1570"/>
      <c r="BB246" s="1570"/>
      <c r="BC246" s="1570"/>
      <c r="BD246" s="1570"/>
      <c r="BE246" s="1570"/>
      <c r="BF246" s="1570"/>
      <c r="BG246" s="1570"/>
      <c r="BH246" s="1570"/>
      <c r="BI246" s="1570"/>
      <c r="BJ246" s="1570"/>
      <c r="BK246" s="1570"/>
      <c r="BL246" s="1570"/>
      <c r="BM246" s="1570"/>
      <c r="BN246" s="1570"/>
      <c r="BO246" s="1570"/>
      <c r="BP246" s="1570"/>
      <c r="BQ246" s="1570"/>
      <c r="BR246" s="1570"/>
      <c r="BS246" s="1570"/>
      <c r="BT246" s="1570"/>
      <c r="BU246" s="1570"/>
      <c r="BV246" s="1570"/>
      <c r="BW246" s="1570"/>
      <c r="BX246" s="1570"/>
      <c r="BY246" s="1570"/>
      <c r="BZ246" s="1570"/>
      <c r="CA246" s="1570"/>
      <c r="CB246" s="1570"/>
      <c r="CC246" s="1570"/>
      <c r="CD246" s="1570"/>
      <c r="CE246" s="1570"/>
      <c r="CF246" s="1570"/>
      <c r="CG246" s="1570"/>
      <c r="CH246" s="1570"/>
      <c r="CI246" s="1570"/>
      <c r="CJ246" s="1570"/>
      <c r="CK246" s="1570"/>
      <c r="CL246" s="1570"/>
      <c r="CM246" s="1570"/>
      <c r="CN246" s="1570"/>
      <c r="CO246" s="1570"/>
      <c r="CP246" s="1570"/>
      <c r="CQ246" s="1570"/>
      <c r="CR246" s="1570"/>
      <c r="CS246" s="1570"/>
      <c r="CT246" s="1570"/>
      <c r="CU246" s="1570"/>
      <c r="CV246" s="1570"/>
      <c r="CW246" s="1570"/>
      <c r="CX246" s="1570"/>
      <c r="CY246" s="1570"/>
      <c r="CZ246" s="1570"/>
      <c r="DA246" s="1570"/>
      <c r="DB246" s="1570"/>
      <c r="DC246" s="1570"/>
      <c r="DD246" s="1570"/>
      <c r="DE246" s="1570"/>
      <c r="DF246" s="1570"/>
      <c r="DG246" s="1570"/>
      <c r="DH246" s="1570"/>
      <c r="DI246" s="1570"/>
      <c r="DJ246" s="1570"/>
      <c r="DK246" s="1570"/>
      <c r="DL246" s="1570"/>
      <c r="DM246" s="1570"/>
      <c r="DN246" s="1570"/>
      <c r="DO246" s="1570"/>
      <c r="DP246" s="1570"/>
      <c r="DQ246" s="1570"/>
      <c r="DR246" s="1570"/>
      <c r="DS246" s="1570"/>
      <c r="DT246" s="1570"/>
      <c r="DU246" s="1570"/>
      <c r="DV246" s="1570"/>
      <c r="DW246" s="1570"/>
      <c r="DX246" s="1570"/>
      <c r="DY246" s="1570"/>
      <c r="DZ246" s="1570"/>
      <c r="EA246" s="1570"/>
      <c r="EB246" s="1570"/>
      <c r="EC246" s="1570"/>
      <c r="ED246" s="1570"/>
      <c r="EE246" s="1570"/>
      <c r="EF246" s="1570"/>
      <c r="EG246" s="1570"/>
      <c r="EH246" s="1570"/>
      <c r="EI246" s="1570"/>
      <c r="EJ246" s="1570"/>
      <c r="EK246" s="1570"/>
      <c r="EL246" s="1570"/>
      <c r="EM246" s="1570"/>
      <c r="EN246" s="1570"/>
      <c r="EO246" s="1570"/>
      <c r="EP246" s="1570"/>
      <c r="EQ246" s="1570"/>
      <c r="ER246" s="1570"/>
      <c r="ES246" s="1570"/>
      <c r="ET246" s="1570"/>
      <c r="EU246" s="1632"/>
      <c r="EV246" s="1632"/>
      <c r="EW246" s="1632"/>
      <c r="EX246" s="1632"/>
      <c r="EY246" s="1632"/>
      <c r="EZ246" s="1632"/>
      <c r="FA246" s="1632"/>
      <c r="FB246" s="1570"/>
      <c r="FC246" s="1571"/>
      <c r="FD246" s="1571"/>
      <c r="FE246" s="1571"/>
      <c r="FF246" s="1571"/>
      <c r="FG246" s="1571"/>
      <c r="FH246" s="1571"/>
      <c r="FI246" s="1571"/>
      <c r="FJ246" s="1571"/>
      <c r="FK246" s="1571"/>
      <c r="FL246" s="1571"/>
      <c r="FM246" s="1571"/>
      <c r="FN246" s="1573"/>
      <c r="FO246" s="1573"/>
      <c r="FP246" s="1573"/>
      <c r="FQ246" s="1573"/>
      <c r="FR246" s="1573"/>
      <c r="FS246" s="1573"/>
      <c r="FT246" s="1573"/>
      <c r="FU246" s="1573"/>
      <c r="FV246" s="1573"/>
      <c r="FW246" s="1573"/>
      <c r="FX246" s="1595"/>
      <c r="GA246" s="1647"/>
      <c r="GB246" s="1648"/>
    </row>
    <row r="247" spans="3:184">
      <c r="C247" s="1570"/>
      <c r="D247" s="1570"/>
      <c r="E247" s="1570"/>
      <c r="F247" s="1570"/>
      <c r="G247" s="1570"/>
      <c r="H247" s="1570"/>
      <c r="I247" s="1570"/>
      <c r="J247" s="1570"/>
      <c r="K247" s="1570"/>
      <c r="L247" s="1570"/>
      <c r="M247" s="1570"/>
      <c r="N247" s="1570"/>
      <c r="O247" s="1570"/>
      <c r="P247" s="1632"/>
      <c r="Q247" s="1632"/>
      <c r="R247" s="1632"/>
      <c r="S247" s="1632"/>
      <c r="T247" s="1632"/>
      <c r="U247" s="1632"/>
      <c r="V247" s="1632"/>
      <c r="W247" s="1632"/>
      <c r="X247" s="1632"/>
      <c r="Y247" s="1632"/>
      <c r="Z247" s="1632"/>
      <c r="AA247" s="1632"/>
      <c r="AB247" s="1632"/>
      <c r="AC247" s="1632"/>
      <c r="AD247" s="1632"/>
      <c r="AE247" s="1632"/>
      <c r="AF247" s="1632"/>
      <c r="AG247" s="1632"/>
      <c r="AH247" s="1632"/>
      <c r="AI247" s="1632"/>
      <c r="AJ247" s="1632"/>
      <c r="AK247" s="1632"/>
      <c r="AL247" s="1632"/>
      <c r="AM247" s="1632"/>
      <c r="AN247" s="1632"/>
      <c r="AO247" s="1632"/>
      <c r="AP247" s="1632"/>
      <c r="AQ247" s="1632"/>
      <c r="AR247" s="1632"/>
      <c r="AS247" s="1632"/>
      <c r="AT247" s="1632"/>
      <c r="AU247" s="1632"/>
      <c r="AV247" s="1632"/>
      <c r="AW247" s="1632"/>
      <c r="AX247" s="1632"/>
      <c r="AY247" s="1632"/>
      <c r="AZ247" s="1570"/>
      <c r="BA247" s="1570"/>
      <c r="BB247" s="1570"/>
      <c r="BC247" s="1570"/>
      <c r="BD247" s="1570"/>
      <c r="BE247" s="1570"/>
      <c r="BF247" s="1570"/>
      <c r="BG247" s="1570"/>
      <c r="BH247" s="1570"/>
      <c r="BI247" s="1570"/>
      <c r="BJ247" s="1570"/>
      <c r="BK247" s="1570"/>
      <c r="BL247" s="1570"/>
      <c r="BM247" s="1570"/>
      <c r="BN247" s="1570"/>
      <c r="BO247" s="1570"/>
      <c r="BP247" s="1570"/>
      <c r="BQ247" s="1570"/>
      <c r="BR247" s="1570"/>
      <c r="BS247" s="1570"/>
      <c r="BT247" s="1570"/>
      <c r="BU247" s="1570"/>
      <c r="BV247" s="1570"/>
      <c r="BW247" s="1570"/>
      <c r="BX247" s="1570"/>
      <c r="BY247" s="1570"/>
      <c r="BZ247" s="1570"/>
      <c r="CA247" s="1570"/>
      <c r="CB247" s="1570"/>
      <c r="CC247" s="1570"/>
      <c r="CD247" s="1570"/>
      <c r="CE247" s="1570"/>
      <c r="CF247" s="1570"/>
      <c r="CG247" s="1570"/>
      <c r="CH247" s="1570"/>
      <c r="CI247" s="1570"/>
      <c r="CJ247" s="1570"/>
      <c r="CK247" s="1570"/>
      <c r="CL247" s="1570"/>
      <c r="CM247" s="1570"/>
      <c r="CN247" s="1570"/>
      <c r="CO247" s="1570"/>
      <c r="CP247" s="1570"/>
      <c r="CQ247" s="1570"/>
      <c r="CR247" s="1570"/>
      <c r="CS247" s="1570"/>
      <c r="CT247" s="1570"/>
      <c r="CU247" s="1570"/>
      <c r="CV247" s="1570"/>
      <c r="CW247" s="1570"/>
      <c r="CX247" s="1570"/>
      <c r="CY247" s="1570"/>
      <c r="CZ247" s="1570"/>
      <c r="DA247" s="1570"/>
      <c r="DB247" s="1570"/>
      <c r="DC247" s="1570"/>
      <c r="DD247" s="1570"/>
      <c r="DE247" s="1570"/>
      <c r="DF247" s="1570"/>
      <c r="DG247" s="1570"/>
      <c r="DH247" s="1570"/>
      <c r="DI247" s="1570"/>
      <c r="DJ247" s="1570"/>
      <c r="DK247" s="1570"/>
      <c r="DL247" s="1570"/>
      <c r="DM247" s="1570"/>
      <c r="DN247" s="1570"/>
      <c r="DO247" s="1570"/>
      <c r="DP247" s="1570"/>
      <c r="DQ247" s="1570"/>
      <c r="DR247" s="1570"/>
      <c r="DS247" s="1570"/>
      <c r="DT247" s="1570"/>
      <c r="DU247" s="1570"/>
      <c r="DV247" s="1570"/>
      <c r="DW247" s="1570"/>
      <c r="DX247" s="1570"/>
      <c r="DY247" s="1570"/>
      <c r="DZ247" s="1570"/>
      <c r="EA247" s="1570"/>
      <c r="EB247" s="1570"/>
      <c r="EC247" s="1570"/>
      <c r="ED247" s="1570"/>
      <c r="EE247" s="1570"/>
      <c r="EF247" s="1570"/>
      <c r="EG247" s="1570"/>
      <c r="EH247" s="1570"/>
      <c r="EI247" s="1570"/>
      <c r="EJ247" s="1570"/>
      <c r="EK247" s="1570"/>
      <c r="EL247" s="1570"/>
      <c r="EM247" s="1570"/>
      <c r="EN247" s="1570"/>
      <c r="EO247" s="1570"/>
      <c r="EP247" s="1570"/>
      <c r="EQ247" s="1570"/>
      <c r="ER247" s="1570"/>
      <c r="ES247" s="1570"/>
      <c r="ET247" s="1570"/>
      <c r="EU247" s="1632"/>
      <c r="EV247" s="1632"/>
      <c r="EW247" s="1632"/>
      <c r="EX247" s="1632"/>
      <c r="EY247" s="1632"/>
      <c r="EZ247" s="1632"/>
      <c r="FA247" s="1632"/>
      <c r="FB247" s="1570"/>
      <c r="FC247" s="1571"/>
      <c r="FD247" s="1571"/>
      <c r="FE247" s="1571"/>
      <c r="FF247" s="1571"/>
      <c r="FG247" s="1571"/>
      <c r="FH247" s="1571"/>
      <c r="FI247" s="1571"/>
      <c r="FJ247" s="1571"/>
      <c r="FK247" s="1571"/>
      <c r="FL247" s="1571"/>
      <c r="FM247" s="1571"/>
      <c r="FN247" s="1573"/>
      <c r="FO247" s="1573"/>
      <c r="FP247" s="1573"/>
      <c r="FQ247" s="1573"/>
      <c r="FR247" s="1573"/>
      <c r="FS247" s="1573"/>
      <c r="FT247" s="1573"/>
      <c r="FU247" s="1573"/>
      <c r="FV247" s="1573"/>
      <c r="FW247" s="1573"/>
      <c r="FX247" s="1595"/>
      <c r="GA247" s="1647"/>
      <c r="GB247" s="1648"/>
    </row>
    <row r="248" spans="3:184">
      <c r="C248" s="1570"/>
      <c r="D248" s="1570"/>
      <c r="E248" s="1570"/>
      <c r="F248" s="1570"/>
      <c r="G248" s="1570"/>
      <c r="H248" s="1570"/>
      <c r="I248" s="1570"/>
      <c r="J248" s="1570"/>
      <c r="K248" s="1570"/>
      <c r="L248" s="1570"/>
      <c r="M248" s="1570"/>
      <c r="N248" s="1570"/>
      <c r="O248" s="1570"/>
      <c r="P248" s="1632"/>
      <c r="Q248" s="1632"/>
      <c r="R248" s="1632"/>
      <c r="S248" s="1632"/>
      <c r="T248" s="1632"/>
      <c r="U248" s="1632"/>
      <c r="V248" s="1632"/>
      <c r="W248" s="1632"/>
      <c r="X248" s="1632"/>
      <c r="Y248" s="1632"/>
      <c r="Z248" s="1632"/>
      <c r="AA248" s="1632"/>
      <c r="AB248" s="1632"/>
      <c r="AC248" s="1632"/>
      <c r="AD248" s="1632"/>
      <c r="AE248" s="1632"/>
      <c r="AF248" s="1632"/>
      <c r="AG248" s="1632"/>
      <c r="AH248" s="1632"/>
      <c r="AI248" s="1632"/>
      <c r="AJ248" s="1632"/>
      <c r="AK248" s="1632"/>
      <c r="AL248" s="1632"/>
      <c r="AM248" s="1632"/>
      <c r="AN248" s="1632"/>
      <c r="AO248" s="1632"/>
      <c r="AP248" s="1632"/>
      <c r="AQ248" s="1632"/>
      <c r="AR248" s="1632"/>
      <c r="AS248" s="1632"/>
      <c r="AT248" s="1632"/>
      <c r="AU248" s="1632"/>
      <c r="AV248" s="1632"/>
      <c r="AW248" s="1632"/>
      <c r="AX248" s="1632"/>
      <c r="AY248" s="1632"/>
      <c r="AZ248" s="1570"/>
      <c r="BA248" s="1570"/>
      <c r="BB248" s="1570"/>
      <c r="BC248" s="1570"/>
      <c r="BD248" s="1570"/>
      <c r="BE248" s="1570"/>
      <c r="BF248" s="1570"/>
      <c r="BG248" s="1570"/>
      <c r="BH248" s="1570"/>
      <c r="BI248" s="1570"/>
      <c r="BJ248" s="1570"/>
      <c r="BK248" s="1570"/>
      <c r="BL248" s="1570"/>
      <c r="BM248" s="1570"/>
      <c r="BN248" s="1570"/>
      <c r="BO248" s="1570"/>
      <c r="BP248" s="1570"/>
      <c r="BQ248" s="1570"/>
      <c r="BR248" s="1570"/>
      <c r="BS248" s="1570"/>
      <c r="BT248" s="1570"/>
      <c r="BU248" s="1570"/>
      <c r="BV248" s="1570"/>
      <c r="BW248" s="1570"/>
      <c r="BX248" s="1570"/>
      <c r="BY248" s="1570"/>
      <c r="BZ248" s="1570"/>
      <c r="CA248" s="1570"/>
      <c r="CB248" s="1570"/>
      <c r="CC248" s="1570"/>
      <c r="CD248" s="1570"/>
      <c r="CE248" s="1570"/>
      <c r="CF248" s="1570"/>
      <c r="CG248" s="1570"/>
      <c r="CH248" s="1570"/>
      <c r="CI248" s="1570"/>
      <c r="CJ248" s="1570"/>
      <c r="CK248" s="1570"/>
      <c r="CL248" s="1570"/>
      <c r="CM248" s="1570"/>
      <c r="CN248" s="1570"/>
      <c r="CO248" s="1570"/>
      <c r="CP248" s="1570"/>
      <c r="CQ248" s="1570"/>
      <c r="CR248" s="1570"/>
      <c r="CS248" s="1570"/>
      <c r="CT248" s="1570"/>
      <c r="CU248" s="1570"/>
      <c r="CV248" s="1570"/>
      <c r="CW248" s="1570"/>
      <c r="CX248" s="1570"/>
      <c r="CY248" s="1570"/>
      <c r="CZ248" s="1570"/>
      <c r="DA248" s="1570"/>
      <c r="DB248" s="1570"/>
      <c r="DC248" s="1570"/>
      <c r="DD248" s="1570"/>
      <c r="DE248" s="1570"/>
      <c r="DF248" s="1570"/>
      <c r="DG248" s="1570"/>
      <c r="DH248" s="1570"/>
      <c r="DI248" s="1570"/>
      <c r="DJ248" s="1570"/>
      <c r="DK248" s="1570"/>
      <c r="DL248" s="1570"/>
      <c r="DM248" s="1570"/>
      <c r="DN248" s="1570"/>
      <c r="DO248" s="1570"/>
      <c r="DP248" s="1570"/>
      <c r="DQ248" s="1570"/>
      <c r="DR248" s="1570"/>
      <c r="DS248" s="1570"/>
      <c r="DT248" s="1570"/>
      <c r="DU248" s="1570"/>
      <c r="DV248" s="1570"/>
      <c r="DW248" s="1570"/>
      <c r="DX248" s="1570"/>
      <c r="DY248" s="1570"/>
      <c r="DZ248" s="1570"/>
      <c r="EA248" s="1570"/>
      <c r="EB248" s="1570"/>
      <c r="EC248" s="1570"/>
      <c r="ED248" s="1570"/>
      <c r="EE248" s="1570"/>
      <c r="EF248" s="1570"/>
      <c r="EG248" s="1570"/>
      <c r="EH248" s="1570"/>
      <c r="EI248" s="1570"/>
      <c r="EJ248" s="1570"/>
      <c r="EK248" s="1570"/>
      <c r="EL248" s="1570"/>
      <c r="EM248" s="1570"/>
      <c r="EN248" s="1570"/>
      <c r="EO248" s="1570"/>
      <c r="EP248" s="1570"/>
      <c r="EQ248" s="1570"/>
      <c r="ER248" s="1570"/>
      <c r="ES248" s="1570"/>
      <c r="ET248" s="1570"/>
      <c r="EU248" s="1632"/>
      <c r="EV248" s="1632"/>
      <c r="EW248" s="1632"/>
      <c r="EX248" s="1632"/>
      <c r="EY248" s="1632"/>
      <c r="EZ248" s="1632"/>
      <c r="FA248" s="1632"/>
      <c r="FB248" s="1570"/>
      <c r="FC248" s="1571"/>
      <c r="FD248" s="1571"/>
      <c r="FE248" s="1571"/>
      <c r="FF248" s="1571"/>
      <c r="FG248" s="1571"/>
      <c r="FH248" s="1571"/>
      <c r="FI248" s="1571"/>
      <c r="FJ248" s="1571"/>
      <c r="FK248" s="1571"/>
      <c r="FL248" s="1571"/>
      <c r="FM248" s="1571"/>
      <c r="FN248" s="1573"/>
      <c r="FO248" s="1573"/>
      <c r="FP248" s="1573"/>
      <c r="FQ248" s="1573"/>
      <c r="FR248" s="1573"/>
      <c r="FS248" s="1573"/>
      <c r="FT248" s="1573"/>
      <c r="FU248" s="1573"/>
      <c r="FV248" s="1573"/>
      <c r="FW248" s="1573"/>
      <c r="FX248" s="1595"/>
      <c r="GA248" s="1647"/>
      <c r="GB248" s="1648"/>
    </row>
    <row r="249" spans="3:184">
      <c r="C249" s="1570"/>
      <c r="D249" s="1570"/>
      <c r="E249" s="1570"/>
      <c r="F249" s="1570"/>
      <c r="G249" s="1570"/>
      <c r="H249" s="1570"/>
      <c r="I249" s="1570"/>
      <c r="J249" s="1570"/>
      <c r="K249" s="1570"/>
      <c r="L249" s="1570"/>
      <c r="M249" s="1570"/>
      <c r="N249" s="1570"/>
      <c r="O249" s="1570"/>
      <c r="P249" s="1632"/>
      <c r="Q249" s="1632"/>
      <c r="R249" s="1632"/>
      <c r="S249" s="1632"/>
      <c r="T249" s="1632"/>
      <c r="U249" s="1632"/>
      <c r="V249" s="1632"/>
      <c r="W249" s="1632"/>
      <c r="X249" s="1632"/>
      <c r="Y249" s="1632"/>
      <c r="Z249" s="1632"/>
      <c r="AA249" s="1632"/>
      <c r="AB249" s="1632"/>
      <c r="AC249" s="1632"/>
      <c r="AD249" s="1632"/>
      <c r="AE249" s="1632"/>
      <c r="AF249" s="1632"/>
      <c r="AG249" s="1632"/>
      <c r="AH249" s="1632"/>
      <c r="AI249" s="1632"/>
      <c r="AJ249" s="1632"/>
      <c r="AK249" s="1632"/>
      <c r="AL249" s="1632"/>
      <c r="AM249" s="1632"/>
      <c r="AN249" s="1632"/>
      <c r="AO249" s="1632"/>
      <c r="AP249" s="1632"/>
      <c r="AQ249" s="1632"/>
      <c r="AR249" s="1632"/>
      <c r="AS249" s="1632"/>
      <c r="AT249" s="1632"/>
      <c r="AU249" s="1632"/>
      <c r="AV249" s="1632"/>
      <c r="AW249" s="1632"/>
      <c r="AX249" s="1632"/>
      <c r="AY249" s="1632"/>
      <c r="AZ249" s="1570"/>
      <c r="BA249" s="1570"/>
      <c r="BB249" s="1570"/>
      <c r="BC249" s="1570"/>
      <c r="BD249" s="1570"/>
      <c r="BE249" s="1570"/>
      <c r="BF249" s="1570"/>
      <c r="BG249" s="1570"/>
      <c r="BH249" s="1570"/>
      <c r="BI249" s="1570"/>
      <c r="BJ249" s="1570"/>
      <c r="BK249" s="1570"/>
      <c r="BL249" s="1570"/>
      <c r="BM249" s="1570"/>
      <c r="BN249" s="1570"/>
      <c r="BO249" s="1570"/>
      <c r="BP249" s="1570"/>
      <c r="BQ249" s="1570"/>
      <c r="BR249" s="1570"/>
      <c r="BS249" s="1570"/>
      <c r="BT249" s="1570"/>
      <c r="BU249" s="1570"/>
      <c r="BV249" s="1570"/>
      <c r="BW249" s="1570"/>
      <c r="BX249" s="1570"/>
      <c r="BY249" s="1570"/>
      <c r="BZ249" s="1570"/>
      <c r="CA249" s="1570"/>
      <c r="CB249" s="1570"/>
      <c r="CC249" s="1570"/>
      <c r="CD249" s="1570"/>
      <c r="CE249" s="1570"/>
      <c r="CF249" s="1570"/>
      <c r="CG249" s="1570"/>
      <c r="CH249" s="1570"/>
      <c r="CI249" s="1570"/>
      <c r="CJ249" s="1570"/>
      <c r="CK249" s="1570"/>
      <c r="CL249" s="1570"/>
      <c r="CM249" s="1570"/>
      <c r="CN249" s="1570"/>
      <c r="CO249" s="1570"/>
      <c r="CP249" s="1570"/>
      <c r="CQ249" s="1570"/>
      <c r="CR249" s="1570"/>
      <c r="CS249" s="1570"/>
      <c r="CT249" s="1570"/>
      <c r="CU249" s="1570"/>
      <c r="CV249" s="1570"/>
      <c r="CW249" s="1570"/>
      <c r="CX249" s="1570"/>
      <c r="CY249" s="1570"/>
      <c r="CZ249" s="1570"/>
      <c r="DA249" s="1570"/>
      <c r="DB249" s="1570"/>
      <c r="DC249" s="1570"/>
      <c r="DD249" s="1570"/>
      <c r="DE249" s="1570"/>
      <c r="DF249" s="1570"/>
      <c r="DG249" s="1570"/>
      <c r="DH249" s="1570"/>
      <c r="DI249" s="1570"/>
      <c r="DJ249" s="1570"/>
      <c r="DK249" s="1570"/>
      <c r="DL249" s="1570"/>
      <c r="DM249" s="1570"/>
      <c r="DN249" s="1570"/>
      <c r="DO249" s="1570"/>
      <c r="DP249" s="1570"/>
      <c r="DQ249" s="1570"/>
      <c r="DR249" s="1570"/>
      <c r="DS249" s="1570"/>
      <c r="DT249" s="1570"/>
      <c r="DU249" s="1570"/>
      <c r="DV249" s="1570"/>
      <c r="DW249" s="1570"/>
      <c r="DX249" s="1570"/>
      <c r="DY249" s="1570"/>
      <c r="DZ249" s="1570"/>
      <c r="EA249" s="1570"/>
      <c r="EB249" s="1570"/>
      <c r="EC249" s="1570"/>
      <c r="ED249" s="1570"/>
      <c r="EE249" s="1570"/>
      <c r="EF249" s="1570"/>
      <c r="EG249" s="1570"/>
      <c r="EH249" s="1570"/>
      <c r="EI249" s="1570"/>
      <c r="EJ249" s="1570"/>
      <c r="EK249" s="1570"/>
      <c r="EL249" s="1570"/>
      <c r="EM249" s="1570"/>
      <c r="EN249" s="1570"/>
      <c r="EO249" s="1570"/>
      <c r="EP249" s="1570"/>
      <c r="EQ249" s="1570"/>
      <c r="ER249" s="1570"/>
      <c r="ES249" s="1570"/>
      <c r="ET249" s="1570"/>
      <c r="EU249" s="1632"/>
      <c r="EV249" s="1632"/>
      <c r="EW249" s="1632"/>
      <c r="EX249" s="1632"/>
      <c r="EY249" s="1632"/>
      <c r="EZ249" s="1632"/>
      <c r="FA249" s="1632"/>
      <c r="FB249" s="1570"/>
      <c r="FC249" s="1571"/>
      <c r="FD249" s="1571"/>
      <c r="FE249" s="1571"/>
      <c r="FF249" s="1571"/>
      <c r="FG249" s="1571"/>
      <c r="FH249" s="1571"/>
      <c r="FI249" s="1571"/>
      <c r="FJ249" s="1571"/>
      <c r="FK249" s="1571"/>
      <c r="FL249" s="1571"/>
      <c r="FM249" s="1571"/>
      <c r="FN249" s="1573"/>
      <c r="FO249" s="1573"/>
      <c r="FP249" s="1573"/>
      <c r="FQ249" s="1573"/>
      <c r="FR249" s="1573"/>
      <c r="FS249" s="1573"/>
      <c r="FT249" s="1573"/>
      <c r="FU249" s="1573"/>
      <c r="FV249" s="1573"/>
      <c r="FW249" s="1573"/>
      <c r="FX249" s="1595"/>
      <c r="GA249" s="1647"/>
      <c r="GB249" s="1648"/>
    </row>
    <row r="250" spans="3:184">
      <c r="C250" s="1570"/>
      <c r="D250" s="1570"/>
      <c r="E250" s="1570"/>
      <c r="F250" s="1570"/>
      <c r="G250" s="1570"/>
      <c r="H250" s="1570"/>
      <c r="I250" s="1570"/>
      <c r="J250" s="1570"/>
      <c r="K250" s="1570"/>
      <c r="L250" s="1570"/>
      <c r="M250" s="1570"/>
      <c r="N250" s="1570"/>
      <c r="O250" s="1570"/>
      <c r="P250" s="1632"/>
      <c r="Q250" s="1632"/>
      <c r="R250" s="1632"/>
      <c r="S250" s="1632"/>
      <c r="T250" s="1632"/>
      <c r="U250" s="1632"/>
      <c r="V250" s="1632"/>
      <c r="W250" s="1632"/>
      <c r="X250" s="1632"/>
      <c r="Y250" s="1632"/>
      <c r="Z250" s="1632"/>
      <c r="AA250" s="1632"/>
      <c r="AB250" s="1632"/>
      <c r="AC250" s="1632"/>
      <c r="AD250" s="1632"/>
      <c r="AE250" s="1632"/>
      <c r="AF250" s="1632"/>
      <c r="AG250" s="1632"/>
      <c r="AH250" s="1632"/>
      <c r="AI250" s="1632"/>
      <c r="AJ250" s="1632"/>
      <c r="AK250" s="1632"/>
      <c r="AL250" s="1632"/>
      <c r="AM250" s="1632"/>
      <c r="AN250" s="1632"/>
      <c r="AO250" s="1632"/>
      <c r="AP250" s="1632"/>
      <c r="AQ250" s="1632"/>
      <c r="AR250" s="1632"/>
      <c r="AS250" s="1632"/>
      <c r="AT250" s="1632"/>
      <c r="AU250" s="1632"/>
      <c r="AV250" s="1632"/>
      <c r="AW250" s="1632"/>
      <c r="AX250" s="1632"/>
      <c r="AY250" s="1632"/>
      <c r="AZ250" s="1570"/>
      <c r="BA250" s="1570"/>
      <c r="BB250" s="1570"/>
      <c r="BC250" s="1570"/>
      <c r="BD250" s="1570"/>
      <c r="BE250" s="1570"/>
      <c r="BF250" s="1570"/>
      <c r="BG250" s="1570"/>
      <c r="BH250" s="1570"/>
      <c r="BI250" s="1570"/>
      <c r="BJ250" s="1570"/>
      <c r="BK250" s="1570"/>
      <c r="BL250" s="1570"/>
      <c r="BM250" s="1570"/>
      <c r="BN250" s="1570"/>
      <c r="BO250" s="1570"/>
      <c r="BP250" s="1570"/>
      <c r="BQ250" s="1570"/>
      <c r="BR250" s="1570"/>
      <c r="BS250" s="1570"/>
      <c r="BT250" s="1570"/>
      <c r="BU250" s="1570"/>
      <c r="BV250" s="1570"/>
      <c r="BW250" s="1570"/>
      <c r="BX250" s="1570"/>
      <c r="BY250" s="1570"/>
      <c r="BZ250" s="1570"/>
      <c r="CA250" s="1570"/>
      <c r="CB250" s="1570"/>
      <c r="CC250" s="1570"/>
      <c r="CD250" s="1570"/>
      <c r="CE250" s="1570"/>
      <c r="CF250" s="1570"/>
      <c r="CG250" s="1570"/>
      <c r="CH250" s="1570"/>
      <c r="CI250" s="1570"/>
      <c r="CJ250" s="1570"/>
      <c r="CK250" s="1570"/>
      <c r="CL250" s="1570"/>
      <c r="CM250" s="1570"/>
      <c r="CN250" s="1570"/>
      <c r="CO250" s="1570"/>
      <c r="CP250" s="1570"/>
      <c r="CQ250" s="1570"/>
      <c r="CR250" s="1570"/>
      <c r="CS250" s="1570"/>
      <c r="CT250" s="1570"/>
      <c r="CU250" s="1570"/>
      <c r="CV250" s="1570"/>
      <c r="CW250" s="1570"/>
      <c r="CX250" s="1570"/>
      <c r="CY250" s="1570"/>
      <c r="CZ250" s="1570"/>
      <c r="DA250" s="1570"/>
      <c r="DB250" s="1570"/>
      <c r="DC250" s="1570"/>
      <c r="DD250" s="1570"/>
      <c r="DE250" s="1570"/>
      <c r="DF250" s="1570"/>
      <c r="DG250" s="1570"/>
      <c r="DH250" s="1570"/>
      <c r="DI250" s="1570"/>
      <c r="DJ250" s="1570"/>
      <c r="DK250" s="1570"/>
      <c r="DL250" s="1570"/>
      <c r="DM250" s="1570"/>
      <c r="DN250" s="1570"/>
      <c r="DO250" s="1570"/>
      <c r="DP250" s="1570"/>
      <c r="DQ250" s="1570"/>
      <c r="DR250" s="1570"/>
      <c r="DS250" s="1570"/>
      <c r="DT250" s="1570"/>
      <c r="DU250" s="1570"/>
      <c r="DV250" s="1570"/>
      <c r="DW250" s="1570"/>
      <c r="DX250" s="1570"/>
      <c r="DY250" s="1570"/>
      <c r="DZ250" s="1570"/>
      <c r="EA250" s="1570"/>
      <c r="EB250" s="1570"/>
      <c r="EC250" s="1570"/>
      <c r="ED250" s="1570"/>
      <c r="EE250" s="1570"/>
      <c r="EF250" s="1570"/>
      <c r="EG250" s="1570"/>
      <c r="EH250" s="1570"/>
      <c r="EI250" s="1570"/>
      <c r="EJ250" s="1570"/>
      <c r="EK250" s="1570"/>
      <c r="EL250" s="1570"/>
      <c r="EM250" s="1570"/>
      <c r="EN250" s="1570"/>
      <c r="EO250" s="1570"/>
      <c r="EP250" s="1570"/>
      <c r="EQ250" s="1570"/>
      <c r="ER250" s="1570"/>
      <c r="ES250" s="1570"/>
      <c r="ET250" s="1570"/>
      <c r="EU250" s="1632"/>
      <c r="EV250" s="1632"/>
      <c r="EW250" s="1632"/>
      <c r="EX250" s="1632"/>
      <c r="EY250" s="1632"/>
      <c r="EZ250" s="1632"/>
      <c r="FA250" s="1632"/>
      <c r="FB250" s="1570"/>
      <c r="FC250" s="1571"/>
      <c r="FD250" s="1571"/>
      <c r="FE250" s="1571"/>
      <c r="FF250" s="1571"/>
      <c r="FG250" s="1571"/>
      <c r="FH250" s="1571"/>
      <c r="FI250" s="1571"/>
      <c r="FJ250" s="1571"/>
      <c r="FK250" s="1571"/>
      <c r="FL250" s="1571"/>
      <c r="FM250" s="1571"/>
      <c r="FN250" s="1573"/>
      <c r="FO250" s="1573"/>
      <c r="FP250" s="1573"/>
      <c r="FQ250" s="1573"/>
      <c r="FR250" s="1573"/>
      <c r="FS250" s="1573"/>
      <c r="FT250" s="1573"/>
      <c r="FU250" s="1573"/>
      <c r="FV250" s="1573"/>
      <c r="FW250" s="1573"/>
      <c r="FX250" s="1595"/>
      <c r="GA250" s="1647"/>
      <c r="GB250" s="1648"/>
    </row>
    <row r="251" spans="3:184">
      <c r="C251" s="1570"/>
      <c r="D251" s="1570"/>
      <c r="E251" s="1570"/>
      <c r="F251" s="1570"/>
      <c r="G251" s="1570"/>
      <c r="H251" s="1570"/>
      <c r="I251" s="1570"/>
      <c r="J251" s="1570"/>
      <c r="K251" s="1570"/>
      <c r="L251" s="1570"/>
      <c r="M251" s="1570"/>
      <c r="N251" s="1570"/>
      <c r="O251" s="1570"/>
      <c r="P251" s="1632"/>
      <c r="Q251" s="1632"/>
      <c r="R251" s="1632"/>
      <c r="S251" s="1632"/>
      <c r="T251" s="1632"/>
      <c r="U251" s="1632"/>
      <c r="V251" s="1632"/>
      <c r="W251" s="1632"/>
      <c r="X251" s="1632"/>
      <c r="Y251" s="1632"/>
      <c r="Z251" s="1632"/>
      <c r="AA251" s="1632"/>
      <c r="AB251" s="1632"/>
      <c r="AC251" s="1632"/>
      <c r="AD251" s="1632"/>
      <c r="AE251" s="1632"/>
      <c r="AF251" s="1632"/>
      <c r="AG251" s="1632"/>
      <c r="AH251" s="1632"/>
      <c r="AI251" s="1632"/>
      <c r="AJ251" s="1632"/>
      <c r="AK251" s="1632"/>
      <c r="AL251" s="1632"/>
      <c r="AM251" s="1632"/>
      <c r="AN251" s="1632"/>
      <c r="AO251" s="1632"/>
      <c r="AP251" s="1632"/>
      <c r="AQ251" s="1632"/>
      <c r="AR251" s="1632"/>
      <c r="AS251" s="1632"/>
      <c r="AT251" s="1632"/>
      <c r="AU251" s="1632"/>
      <c r="AV251" s="1632"/>
      <c r="AW251" s="1632"/>
      <c r="AX251" s="1632"/>
      <c r="AY251" s="1632"/>
      <c r="AZ251" s="1570"/>
      <c r="BA251" s="1570"/>
      <c r="BB251" s="1570"/>
      <c r="BC251" s="1570"/>
      <c r="BD251" s="1570"/>
      <c r="BE251" s="1570"/>
      <c r="BF251" s="1570"/>
      <c r="BG251" s="1570"/>
      <c r="BH251" s="1570"/>
      <c r="BI251" s="1570"/>
      <c r="BJ251" s="1570"/>
      <c r="BK251" s="1570"/>
      <c r="BL251" s="1570"/>
      <c r="BM251" s="1570"/>
      <c r="BN251" s="1570"/>
      <c r="BO251" s="1570"/>
      <c r="BP251" s="1570"/>
      <c r="BQ251" s="1570"/>
      <c r="BR251" s="1570"/>
      <c r="BS251" s="1570"/>
      <c r="BT251" s="1570"/>
      <c r="BU251" s="1570"/>
      <c r="BV251" s="1570"/>
      <c r="BW251" s="1570"/>
      <c r="BX251" s="1570"/>
      <c r="BY251" s="1570"/>
      <c r="BZ251" s="1570"/>
      <c r="CA251" s="1570"/>
      <c r="CB251" s="1570"/>
      <c r="CC251" s="1570"/>
      <c r="CD251" s="1570"/>
      <c r="CE251" s="1570"/>
      <c r="CF251" s="1570"/>
      <c r="CG251" s="1570"/>
      <c r="CH251" s="1570"/>
      <c r="CI251" s="1570"/>
      <c r="CJ251" s="1570"/>
      <c r="CK251" s="1570"/>
      <c r="CL251" s="1570"/>
      <c r="CM251" s="1570"/>
      <c r="CN251" s="1570"/>
      <c r="CO251" s="1570"/>
      <c r="CP251" s="1570"/>
      <c r="CQ251" s="1570"/>
      <c r="CR251" s="1570"/>
      <c r="CS251" s="1570"/>
      <c r="CT251" s="1570"/>
      <c r="CU251" s="1570"/>
      <c r="CV251" s="1570"/>
      <c r="CW251" s="1570"/>
      <c r="CX251" s="1570"/>
      <c r="CY251" s="1570"/>
      <c r="CZ251" s="1570"/>
      <c r="DA251" s="1570"/>
      <c r="DB251" s="1570"/>
      <c r="DC251" s="1570"/>
      <c r="DD251" s="1570"/>
      <c r="DE251" s="1570"/>
      <c r="DF251" s="1570"/>
      <c r="DG251" s="1570"/>
      <c r="DH251" s="1570"/>
      <c r="DI251" s="1570"/>
      <c r="DJ251" s="1570"/>
      <c r="DK251" s="1570"/>
      <c r="DL251" s="1570"/>
      <c r="DM251" s="1570"/>
      <c r="DN251" s="1570"/>
      <c r="DO251" s="1570"/>
      <c r="DP251" s="1570"/>
      <c r="DQ251" s="1570"/>
      <c r="DR251" s="1570"/>
      <c r="DS251" s="1570"/>
      <c r="DT251" s="1570"/>
      <c r="DU251" s="1570"/>
      <c r="DV251" s="1570"/>
      <c r="DW251" s="1570"/>
      <c r="DX251" s="1570"/>
      <c r="DY251" s="1570"/>
      <c r="DZ251" s="1570"/>
      <c r="EA251" s="1570"/>
      <c r="EB251" s="1570"/>
      <c r="EC251" s="1570"/>
      <c r="ED251" s="1570"/>
      <c r="EE251" s="1570"/>
      <c r="EF251" s="1570"/>
      <c r="EG251" s="1570"/>
      <c r="EH251" s="1570"/>
      <c r="EI251" s="1570"/>
      <c r="EJ251" s="1570"/>
      <c r="EK251" s="1570"/>
      <c r="EL251" s="1570"/>
      <c r="EM251" s="1570"/>
      <c r="EN251" s="1570"/>
      <c r="EO251" s="1570"/>
      <c r="EP251" s="1570"/>
      <c r="EQ251" s="1570"/>
      <c r="ER251" s="1570"/>
      <c r="ES251" s="1570"/>
      <c r="ET251" s="1570"/>
      <c r="EU251" s="1632"/>
      <c r="EV251" s="1632"/>
      <c r="EW251" s="1632"/>
      <c r="EX251" s="1632"/>
      <c r="EY251" s="1632"/>
      <c r="EZ251" s="1632"/>
      <c r="FA251" s="1632"/>
      <c r="FB251" s="1570"/>
      <c r="FC251" s="1571"/>
      <c r="FD251" s="1571"/>
      <c r="FE251" s="1571"/>
      <c r="FF251" s="1571"/>
      <c r="FG251" s="1571"/>
      <c r="FH251" s="1571"/>
      <c r="FI251" s="1571"/>
      <c r="FJ251" s="1571"/>
      <c r="FK251" s="1571"/>
      <c r="FL251" s="1571"/>
      <c r="FM251" s="1571"/>
      <c r="FN251" s="1573"/>
      <c r="FO251" s="1573"/>
      <c r="FP251" s="1573"/>
      <c r="FQ251" s="1573"/>
      <c r="FR251" s="1573"/>
      <c r="FS251" s="1573"/>
      <c r="FT251" s="1573"/>
      <c r="FU251" s="1573"/>
      <c r="FV251" s="1573"/>
      <c r="FW251" s="1573"/>
      <c r="FX251" s="1595"/>
      <c r="GA251" s="1647"/>
      <c r="GB251" s="1648"/>
    </row>
    <row r="252" spans="3:184">
      <c r="C252" s="1570"/>
      <c r="D252" s="1570"/>
      <c r="E252" s="1570"/>
      <c r="F252" s="1570"/>
      <c r="G252" s="1570"/>
      <c r="H252" s="1570"/>
      <c r="I252" s="1570"/>
      <c r="J252" s="1570"/>
      <c r="K252" s="1570"/>
      <c r="L252" s="1570"/>
      <c r="M252" s="1570"/>
      <c r="N252" s="1570"/>
      <c r="O252" s="1570"/>
      <c r="P252" s="1632"/>
      <c r="Q252" s="1632"/>
      <c r="R252" s="1632"/>
      <c r="S252" s="1632"/>
      <c r="T252" s="1632"/>
      <c r="U252" s="1632"/>
      <c r="V252" s="1632"/>
      <c r="W252" s="1632"/>
      <c r="X252" s="1632"/>
      <c r="Y252" s="1632"/>
      <c r="Z252" s="1632"/>
      <c r="AA252" s="1632"/>
      <c r="AB252" s="1632"/>
      <c r="AC252" s="1632"/>
      <c r="AD252" s="1632"/>
      <c r="AE252" s="1632"/>
      <c r="AF252" s="1632"/>
      <c r="AG252" s="1632"/>
      <c r="AH252" s="1632"/>
      <c r="AI252" s="1632"/>
      <c r="AJ252" s="1632"/>
      <c r="AK252" s="1632"/>
      <c r="AL252" s="1632"/>
      <c r="AM252" s="1632"/>
      <c r="AN252" s="1632"/>
      <c r="AO252" s="1632"/>
      <c r="AP252" s="1632"/>
      <c r="AQ252" s="1632"/>
      <c r="AR252" s="1632"/>
      <c r="AS252" s="1632"/>
      <c r="AT252" s="1632"/>
      <c r="AU252" s="1632"/>
      <c r="AV252" s="1632"/>
      <c r="AW252" s="1632"/>
      <c r="AX252" s="1632"/>
      <c r="AY252" s="1632"/>
      <c r="AZ252" s="1570"/>
      <c r="BA252" s="1570"/>
      <c r="BB252" s="1570"/>
      <c r="BC252" s="1570"/>
      <c r="BD252" s="1570"/>
      <c r="BE252" s="1570"/>
      <c r="BF252" s="1570"/>
      <c r="BG252" s="1570"/>
      <c r="BH252" s="1570"/>
      <c r="BI252" s="1570"/>
      <c r="BJ252" s="1570"/>
      <c r="BK252" s="1570"/>
      <c r="BL252" s="1570"/>
      <c r="BM252" s="1570"/>
      <c r="BN252" s="1570"/>
      <c r="BO252" s="1570"/>
      <c r="BP252" s="1570"/>
      <c r="BQ252" s="1570"/>
      <c r="BR252" s="1570"/>
      <c r="BS252" s="1570"/>
      <c r="BT252" s="1570"/>
      <c r="BU252" s="1570"/>
      <c r="BV252" s="1570"/>
      <c r="BW252" s="1570"/>
      <c r="BX252" s="1570"/>
      <c r="BY252" s="1570"/>
      <c r="BZ252" s="1570"/>
      <c r="CA252" s="1570"/>
      <c r="CB252" s="1570"/>
      <c r="CC252" s="1570"/>
      <c r="CD252" s="1570"/>
      <c r="CE252" s="1570"/>
      <c r="CF252" s="1570"/>
      <c r="CG252" s="1570"/>
      <c r="CH252" s="1570"/>
      <c r="CI252" s="1570"/>
      <c r="CJ252" s="1570"/>
      <c r="CK252" s="1570"/>
      <c r="CL252" s="1570"/>
      <c r="CM252" s="1570"/>
      <c r="CN252" s="1570"/>
      <c r="CO252" s="1570"/>
      <c r="CP252" s="1570"/>
      <c r="CQ252" s="1570"/>
      <c r="CR252" s="1570"/>
      <c r="CS252" s="1570"/>
      <c r="CT252" s="1570"/>
      <c r="CU252" s="1570"/>
      <c r="CV252" s="1570"/>
      <c r="CW252" s="1570"/>
      <c r="CX252" s="1570"/>
      <c r="CY252" s="1570"/>
      <c r="CZ252" s="1570"/>
      <c r="DA252" s="1570"/>
      <c r="DB252" s="1570"/>
      <c r="DC252" s="1570"/>
      <c r="DD252" s="1570"/>
      <c r="DE252" s="1570"/>
      <c r="DF252" s="1570"/>
      <c r="DG252" s="1570"/>
      <c r="DH252" s="1570"/>
      <c r="DI252" s="1570"/>
      <c r="DJ252" s="1570"/>
      <c r="DK252" s="1570"/>
      <c r="DL252" s="1570"/>
      <c r="DM252" s="1570"/>
      <c r="DN252" s="1570"/>
      <c r="DO252" s="1570"/>
      <c r="DP252" s="1570"/>
      <c r="DQ252" s="1570"/>
      <c r="DR252" s="1570"/>
      <c r="DS252" s="1570"/>
      <c r="DT252" s="1570"/>
      <c r="DU252" s="1570"/>
      <c r="DV252" s="1570"/>
      <c r="DW252" s="1570"/>
      <c r="DX252" s="1570"/>
      <c r="DY252" s="1570"/>
      <c r="DZ252" s="1570"/>
      <c r="EA252" s="1570"/>
      <c r="EB252" s="1570"/>
      <c r="EC252" s="1570"/>
      <c r="ED252" s="1570"/>
      <c r="EE252" s="1570"/>
      <c r="EF252" s="1570"/>
      <c r="EG252" s="1570"/>
      <c r="EH252" s="1570"/>
      <c r="EI252" s="1570"/>
      <c r="EJ252" s="1570"/>
      <c r="EK252" s="1570"/>
      <c r="EL252" s="1570"/>
      <c r="EM252" s="1570"/>
      <c r="EN252" s="1570"/>
      <c r="EO252" s="1570"/>
      <c r="EP252" s="1570"/>
      <c r="EQ252" s="1570"/>
      <c r="ER252" s="1570"/>
      <c r="ES252" s="1570"/>
      <c r="ET252" s="1570"/>
      <c r="EU252" s="1632"/>
      <c r="EV252" s="1632"/>
      <c r="EW252" s="1632"/>
      <c r="EX252" s="1632"/>
      <c r="EY252" s="1632"/>
      <c r="EZ252" s="1632"/>
      <c r="FA252" s="1632"/>
      <c r="FB252" s="1570"/>
      <c r="FC252" s="1571"/>
      <c r="FD252" s="1571"/>
      <c r="FE252" s="1571"/>
      <c r="FF252" s="1571"/>
      <c r="FG252" s="1571"/>
      <c r="FH252" s="1571"/>
      <c r="FI252" s="1571"/>
      <c r="FJ252" s="1571"/>
      <c r="FK252" s="1571"/>
      <c r="FL252" s="1571"/>
      <c r="FM252" s="1571"/>
      <c r="FN252" s="1573"/>
      <c r="FO252" s="1573"/>
      <c r="FP252" s="1573"/>
      <c r="FQ252" s="1573"/>
      <c r="FR252" s="1573"/>
      <c r="FS252" s="1573"/>
      <c r="FT252" s="1573"/>
      <c r="FU252" s="1573"/>
      <c r="FV252" s="1573"/>
      <c r="FW252" s="1573"/>
      <c r="FX252" s="1595"/>
      <c r="GA252" s="1647"/>
      <c r="GB252" s="1648"/>
    </row>
    <row r="253" spans="3:184">
      <c r="C253" s="1570"/>
      <c r="D253" s="1570"/>
      <c r="E253" s="1570"/>
      <c r="F253" s="1570"/>
      <c r="G253" s="1570"/>
      <c r="H253" s="1570"/>
      <c r="I253" s="1570"/>
      <c r="J253" s="1570"/>
      <c r="K253" s="1570"/>
      <c r="L253" s="1570"/>
      <c r="M253" s="1570"/>
      <c r="N253" s="1570"/>
      <c r="O253" s="1570"/>
      <c r="P253" s="1632"/>
      <c r="Q253" s="1632"/>
      <c r="R253" s="1632"/>
      <c r="S253" s="1632"/>
      <c r="T253" s="1632"/>
      <c r="U253" s="1632"/>
      <c r="V253" s="1632"/>
      <c r="W253" s="1632"/>
      <c r="X253" s="1632"/>
      <c r="Y253" s="1632"/>
      <c r="Z253" s="1632"/>
      <c r="AA253" s="1632"/>
      <c r="AB253" s="1632"/>
      <c r="AC253" s="1632"/>
      <c r="AD253" s="1632"/>
      <c r="AE253" s="1632"/>
      <c r="AF253" s="1632"/>
      <c r="AG253" s="1632"/>
      <c r="AH253" s="1632"/>
      <c r="AI253" s="1632"/>
      <c r="AJ253" s="1632"/>
      <c r="AK253" s="1632"/>
      <c r="AL253" s="1632"/>
      <c r="AM253" s="1632"/>
      <c r="AN253" s="1632"/>
      <c r="AO253" s="1632"/>
      <c r="AP253" s="1632"/>
      <c r="AQ253" s="1632"/>
      <c r="AR253" s="1632"/>
      <c r="AS253" s="1632"/>
      <c r="AT253" s="1632"/>
      <c r="AU253" s="1632"/>
      <c r="AV253" s="1632"/>
      <c r="AW253" s="1632"/>
      <c r="AX253" s="1632"/>
      <c r="AY253" s="1632"/>
      <c r="AZ253" s="1570"/>
      <c r="BA253" s="1570"/>
      <c r="BB253" s="1570"/>
      <c r="BC253" s="1570"/>
      <c r="BD253" s="1570"/>
      <c r="BE253" s="1570"/>
      <c r="BF253" s="1570"/>
      <c r="BG253" s="1570"/>
      <c r="BH253" s="1570"/>
      <c r="BI253" s="1570"/>
      <c r="BJ253" s="1570"/>
      <c r="BK253" s="1570"/>
      <c r="BL253" s="1570"/>
      <c r="BM253" s="1570"/>
      <c r="BN253" s="1570"/>
      <c r="BO253" s="1570"/>
      <c r="BP253" s="1570"/>
      <c r="BQ253" s="1570"/>
      <c r="BR253" s="1570"/>
      <c r="BS253" s="1570"/>
      <c r="BT253" s="1570"/>
      <c r="BU253" s="1570"/>
      <c r="BV253" s="1570"/>
      <c r="BW253" s="1570"/>
      <c r="BX253" s="1570"/>
      <c r="BY253" s="1570"/>
      <c r="BZ253" s="1570"/>
      <c r="CA253" s="1570"/>
      <c r="CB253" s="1570"/>
      <c r="CC253" s="1570"/>
      <c r="CD253" s="1570"/>
      <c r="CE253" s="1570"/>
      <c r="CF253" s="1570"/>
      <c r="CG253" s="1570"/>
      <c r="CH253" s="1570"/>
      <c r="CI253" s="1570"/>
      <c r="CJ253" s="1570"/>
      <c r="CK253" s="1570"/>
      <c r="CL253" s="1570"/>
      <c r="CM253" s="1570"/>
      <c r="CN253" s="1570"/>
      <c r="CO253" s="1570"/>
      <c r="CP253" s="1570"/>
      <c r="CQ253" s="1570"/>
      <c r="CR253" s="1570"/>
      <c r="CS253" s="1570"/>
      <c r="CT253" s="1570"/>
      <c r="CU253" s="1570"/>
      <c r="CV253" s="1570"/>
      <c r="CW253" s="1570"/>
      <c r="CX253" s="1570"/>
      <c r="CY253" s="1570"/>
      <c r="CZ253" s="1570"/>
      <c r="DA253" s="1570"/>
      <c r="DB253" s="1570"/>
      <c r="DC253" s="1570"/>
      <c r="DD253" s="1570"/>
      <c r="DE253" s="1570"/>
      <c r="DF253" s="1570"/>
      <c r="DG253" s="1570"/>
      <c r="DH253" s="1570"/>
      <c r="DI253" s="1570"/>
      <c r="DJ253" s="1570"/>
      <c r="DK253" s="1570"/>
      <c r="DL253" s="1570"/>
      <c r="DM253" s="1570"/>
      <c r="DN253" s="1570"/>
      <c r="DO253" s="1570"/>
      <c r="DP253" s="1570"/>
      <c r="DQ253" s="1570"/>
      <c r="DR253" s="1570"/>
      <c r="DS253" s="1570"/>
      <c r="DT253" s="1570"/>
      <c r="DU253" s="1570"/>
      <c r="DV253" s="1570"/>
      <c r="DW253" s="1570"/>
      <c r="DX253" s="1570"/>
      <c r="DY253" s="1570"/>
      <c r="DZ253" s="1570"/>
      <c r="EA253" s="1570"/>
      <c r="EB253" s="1570"/>
      <c r="EC253" s="1570"/>
      <c r="ED253" s="1570"/>
      <c r="EE253" s="1570"/>
      <c r="EF253" s="1570"/>
      <c r="EG253" s="1570"/>
      <c r="EH253" s="1570"/>
      <c r="EI253" s="1570"/>
      <c r="EJ253" s="1570"/>
      <c r="EK253" s="1570"/>
      <c r="EL253" s="1570"/>
      <c r="EM253" s="1570"/>
      <c r="EN253" s="1570"/>
      <c r="EO253" s="1570"/>
      <c r="EP253" s="1570"/>
      <c r="EQ253" s="1570"/>
      <c r="ER253" s="1570"/>
      <c r="ES253" s="1570"/>
      <c r="ET253" s="1570"/>
      <c r="EU253" s="1632"/>
      <c r="EV253" s="1632"/>
      <c r="EW253" s="1632"/>
      <c r="EX253" s="1632"/>
      <c r="EY253" s="1632"/>
      <c r="EZ253" s="1632"/>
      <c r="FA253" s="1632"/>
      <c r="FB253" s="1570"/>
      <c r="FC253" s="1571"/>
      <c r="FD253" s="1571"/>
      <c r="FE253" s="1571"/>
      <c r="FF253" s="1571"/>
      <c r="FG253" s="1571"/>
      <c r="FH253" s="1571"/>
      <c r="FI253" s="1571"/>
      <c r="FJ253" s="1571"/>
      <c r="FK253" s="1571"/>
      <c r="FL253" s="1571"/>
      <c r="FM253" s="1571"/>
      <c r="FN253" s="1573"/>
      <c r="FO253" s="1573"/>
      <c r="FP253" s="1573"/>
      <c r="FQ253" s="1573"/>
      <c r="FR253" s="1573"/>
      <c r="FS253" s="1573"/>
      <c r="FT253" s="1573"/>
      <c r="FU253" s="1573"/>
      <c r="FV253" s="1573"/>
      <c r="FW253" s="1573"/>
      <c r="FX253" s="1595"/>
      <c r="GA253" s="1647"/>
      <c r="GB253" s="1648"/>
    </row>
    <row r="254" spans="3:184">
      <c r="C254" s="1570"/>
      <c r="D254" s="1570"/>
      <c r="E254" s="1570"/>
      <c r="F254" s="1570"/>
      <c r="G254" s="1570"/>
      <c r="H254" s="1570"/>
      <c r="I254" s="1570"/>
      <c r="J254" s="1570"/>
      <c r="K254" s="1570"/>
      <c r="L254" s="1570"/>
      <c r="M254" s="1570"/>
      <c r="N254" s="1570"/>
      <c r="O254" s="1570"/>
      <c r="P254" s="1632"/>
      <c r="Q254" s="1632"/>
      <c r="R254" s="1632"/>
      <c r="S254" s="1632"/>
      <c r="T254" s="1632"/>
      <c r="U254" s="1632"/>
      <c r="V254" s="1632"/>
      <c r="W254" s="1632"/>
      <c r="X254" s="1632"/>
      <c r="Y254" s="1632"/>
      <c r="Z254" s="1632"/>
      <c r="AA254" s="1632"/>
      <c r="AB254" s="1632"/>
      <c r="AC254" s="1632"/>
      <c r="AD254" s="1632"/>
      <c r="AE254" s="1632"/>
      <c r="AF254" s="1632"/>
      <c r="AG254" s="1632"/>
      <c r="AH254" s="1632"/>
      <c r="AI254" s="1632"/>
      <c r="AJ254" s="1632"/>
      <c r="AK254" s="1632"/>
      <c r="AL254" s="1632"/>
      <c r="AM254" s="1632"/>
      <c r="AN254" s="1632"/>
      <c r="AO254" s="1632"/>
      <c r="AP254" s="1632"/>
      <c r="AQ254" s="1632"/>
      <c r="AR254" s="1632"/>
      <c r="AS254" s="1632"/>
      <c r="AT254" s="1632"/>
      <c r="AU254" s="1632"/>
      <c r="AV254" s="1632"/>
      <c r="AW254" s="1632"/>
      <c r="AX254" s="1632"/>
      <c r="AY254" s="1632"/>
      <c r="AZ254" s="1570"/>
      <c r="BA254" s="1570"/>
      <c r="BB254" s="1570"/>
      <c r="BC254" s="1570"/>
      <c r="BD254" s="1570"/>
      <c r="BE254" s="1570"/>
      <c r="BF254" s="1570"/>
      <c r="BG254" s="1570"/>
      <c r="BH254" s="1570"/>
      <c r="BI254" s="1570"/>
      <c r="BJ254" s="1570"/>
      <c r="BK254" s="1570"/>
      <c r="BL254" s="1570"/>
      <c r="BM254" s="1570"/>
      <c r="BN254" s="1570"/>
      <c r="BO254" s="1570"/>
      <c r="BP254" s="1570"/>
      <c r="BQ254" s="1570"/>
      <c r="BR254" s="1570"/>
      <c r="BS254" s="1570"/>
      <c r="BT254" s="1570"/>
      <c r="BU254" s="1570"/>
      <c r="BV254" s="1570"/>
      <c r="BW254" s="1570"/>
      <c r="BX254" s="1570"/>
      <c r="BY254" s="1570"/>
      <c r="BZ254" s="1570"/>
      <c r="CA254" s="1570"/>
      <c r="CB254" s="1570"/>
      <c r="CC254" s="1570"/>
      <c r="CD254" s="1570"/>
      <c r="CE254" s="1570"/>
      <c r="CF254" s="1570"/>
      <c r="CG254" s="1570"/>
      <c r="CH254" s="1570"/>
      <c r="CI254" s="1570"/>
      <c r="CJ254" s="1570"/>
      <c r="CK254" s="1570"/>
      <c r="CL254" s="1570"/>
      <c r="CM254" s="1570"/>
      <c r="CN254" s="1570"/>
      <c r="CO254" s="1570"/>
      <c r="CP254" s="1570"/>
      <c r="CQ254" s="1570"/>
      <c r="CR254" s="1570"/>
      <c r="CS254" s="1570"/>
      <c r="CT254" s="1570"/>
      <c r="CU254" s="1570"/>
      <c r="CV254" s="1570"/>
      <c r="CW254" s="1570"/>
      <c r="CX254" s="1570"/>
      <c r="CY254" s="1570"/>
      <c r="CZ254" s="1570"/>
      <c r="DA254" s="1570"/>
      <c r="DB254" s="1570"/>
      <c r="DC254" s="1570"/>
      <c r="DD254" s="1570"/>
      <c r="DE254" s="1570"/>
      <c r="DF254" s="1570"/>
      <c r="DG254" s="1570"/>
      <c r="DH254" s="1570"/>
      <c r="DI254" s="1570"/>
      <c r="DJ254" s="1570"/>
      <c r="DK254" s="1570"/>
      <c r="DL254" s="1570"/>
      <c r="DM254" s="1570"/>
      <c r="DN254" s="1570"/>
      <c r="DO254" s="1570"/>
      <c r="DP254" s="1570"/>
      <c r="DQ254" s="1570"/>
      <c r="DR254" s="1570"/>
      <c r="DS254" s="1570"/>
      <c r="DT254" s="1570"/>
      <c r="DU254" s="1570"/>
      <c r="DV254" s="1570"/>
      <c r="DW254" s="1570"/>
      <c r="DX254" s="1570"/>
      <c r="DY254" s="1570"/>
      <c r="DZ254" s="1570"/>
      <c r="EA254" s="1570"/>
      <c r="EB254" s="1570"/>
      <c r="EC254" s="1570"/>
      <c r="ED254" s="1570"/>
      <c r="EE254" s="1570"/>
      <c r="EF254" s="1570"/>
      <c r="EG254" s="1570"/>
      <c r="EH254" s="1570"/>
      <c r="EI254" s="1570"/>
      <c r="EJ254" s="1570"/>
      <c r="EK254" s="1570"/>
      <c r="EL254" s="1570"/>
      <c r="EM254" s="1570"/>
      <c r="EN254" s="1570"/>
      <c r="EO254" s="1570"/>
      <c r="EP254" s="1570"/>
      <c r="EQ254" s="1570"/>
      <c r="ER254" s="1570"/>
      <c r="ES254" s="1570"/>
      <c r="ET254" s="1570"/>
      <c r="EU254" s="1632"/>
      <c r="EV254" s="1632"/>
      <c r="EW254" s="1632"/>
      <c r="EX254" s="1632"/>
      <c r="EY254" s="1632"/>
      <c r="EZ254" s="1632"/>
      <c r="FA254" s="1632"/>
      <c r="FB254" s="1570"/>
      <c r="FC254" s="1571"/>
      <c r="FD254" s="1571"/>
      <c r="FE254" s="1571"/>
      <c r="FF254" s="1571"/>
      <c r="FG254" s="1571"/>
      <c r="FH254" s="1571"/>
      <c r="FI254" s="1571"/>
      <c r="FJ254" s="1571"/>
      <c r="FK254" s="1571"/>
      <c r="FL254" s="1571"/>
      <c r="FM254" s="1571"/>
      <c r="FN254" s="1573"/>
      <c r="FO254" s="1573"/>
      <c r="FP254" s="1573"/>
      <c r="FQ254" s="1573"/>
      <c r="FR254" s="1573"/>
      <c r="FS254" s="1573"/>
      <c r="FT254" s="1573"/>
      <c r="FU254" s="1573"/>
      <c r="FV254" s="1573"/>
      <c r="FW254" s="1573"/>
      <c r="FX254" s="1595"/>
      <c r="GA254" s="1647"/>
      <c r="GB254" s="1648"/>
    </row>
    <row r="255" spans="3:184">
      <c r="C255" s="1570"/>
      <c r="D255" s="1570"/>
      <c r="E255" s="1570"/>
      <c r="F255" s="1570"/>
      <c r="G255" s="1570"/>
      <c r="H255" s="1570"/>
      <c r="I255" s="1570"/>
      <c r="J255" s="1570"/>
      <c r="K255" s="1570"/>
      <c r="L255" s="1570"/>
      <c r="M255" s="1570"/>
      <c r="N255" s="1570"/>
      <c r="O255" s="1570"/>
      <c r="P255" s="1632"/>
      <c r="Q255" s="1632"/>
      <c r="R255" s="1632"/>
      <c r="S255" s="1632"/>
      <c r="T255" s="1632"/>
      <c r="U255" s="1632"/>
      <c r="V255" s="1632"/>
      <c r="W255" s="1632"/>
      <c r="X255" s="1632"/>
      <c r="Y255" s="1632"/>
      <c r="Z255" s="1632"/>
      <c r="AA255" s="1632"/>
      <c r="AB255" s="1632"/>
      <c r="AC255" s="1632"/>
      <c r="AD255" s="1632"/>
      <c r="AE255" s="1632"/>
      <c r="AF255" s="1632"/>
      <c r="AG255" s="1632"/>
      <c r="AH255" s="1632"/>
      <c r="AI255" s="1632"/>
      <c r="AJ255" s="1632"/>
      <c r="AK255" s="1632"/>
      <c r="AL255" s="1632"/>
      <c r="AM255" s="1632"/>
      <c r="AN255" s="1632"/>
      <c r="AO255" s="1632"/>
      <c r="AP255" s="1632"/>
      <c r="AQ255" s="1632"/>
      <c r="AR255" s="1632"/>
      <c r="AS255" s="1632"/>
      <c r="AT255" s="1632"/>
      <c r="AU255" s="1632"/>
      <c r="AV255" s="1632"/>
      <c r="AW255" s="1632"/>
      <c r="AX255" s="1632"/>
      <c r="AY255" s="1632"/>
      <c r="AZ255" s="1570"/>
      <c r="BA255" s="1570"/>
      <c r="BB255" s="1570"/>
      <c r="BC255" s="1570"/>
      <c r="BD255" s="1570"/>
      <c r="BE255" s="1570"/>
      <c r="BF255" s="1570"/>
      <c r="BG255" s="1570"/>
      <c r="BH255" s="1570"/>
      <c r="BI255" s="1570"/>
      <c r="BJ255" s="1570"/>
      <c r="BK255" s="1570"/>
      <c r="BL255" s="1570"/>
      <c r="BM255" s="1570"/>
      <c r="BN255" s="1570"/>
      <c r="BO255" s="1570"/>
      <c r="BP255" s="1570"/>
      <c r="BQ255" s="1570"/>
      <c r="BR255" s="1570"/>
      <c r="BS255" s="1570"/>
      <c r="BT255" s="1570"/>
      <c r="BU255" s="1570"/>
      <c r="BV255" s="1570"/>
      <c r="BW255" s="1570"/>
      <c r="BX255" s="1570"/>
      <c r="BY255" s="1570"/>
      <c r="BZ255" s="1570"/>
      <c r="CA255" s="1570"/>
      <c r="CB255" s="1570"/>
      <c r="CC255" s="1570"/>
      <c r="CD255" s="1570"/>
      <c r="CE255" s="1570"/>
      <c r="CF255" s="1570"/>
      <c r="CG255" s="1570"/>
      <c r="CH255" s="1570"/>
      <c r="CI255" s="1570"/>
      <c r="CJ255" s="1570"/>
      <c r="CK255" s="1570"/>
      <c r="CL255" s="1570"/>
      <c r="CM255" s="1570"/>
      <c r="CN255" s="1570"/>
      <c r="CO255" s="1570"/>
      <c r="CP255" s="1570"/>
      <c r="CQ255" s="1570"/>
      <c r="CR255" s="1570"/>
      <c r="CS255" s="1570"/>
      <c r="CT255" s="1570"/>
      <c r="CU255" s="1570"/>
      <c r="CV255" s="1570"/>
      <c r="CW255" s="1570"/>
      <c r="CX255" s="1570"/>
      <c r="CY255" s="1570"/>
      <c r="CZ255" s="1570"/>
      <c r="DA255" s="1570"/>
      <c r="DB255" s="1570"/>
      <c r="DC255" s="1570"/>
      <c r="DD255" s="1570"/>
      <c r="DE255" s="1570"/>
      <c r="DF255" s="1570"/>
      <c r="DG255" s="1570"/>
      <c r="DH255" s="1570"/>
      <c r="DI255" s="1570"/>
      <c r="DJ255" s="1570"/>
      <c r="DK255" s="1570"/>
      <c r="DL255" s="1570"/>
      <c r="DM255" s="1570"/>
      <c r="DN255" s="1570"/>
      <c r="DO255" s="1570"/>
      <c r="DP255" s="1570"/>
      <c r="DQ255" s="1570"/>
      <c r="DR255" s="1570"/>
      <c r="DS255" s="1570"/>
      <c r="DT255" s="1570"/>
      <c r="DU255" s="1570"/>
      <c r="DV255" s="1570"/>
      <c r="DW255" s="1570"/>
      <c r="DX255" s="1570"/>
      <c r="DY255" s="1570"/>
      <c r="DZ255" s="1570"/>
      <c r="EA255" s="1570"/>
      <c r="EB255" s="1570"/>
      <c r="EC255" s="1570"/>
      <c r="ED255" s="1570"/>
      <c r="EE255" s="1570"/>
      <c r="EF255" s="1570"/>
      <c r="EG255" s="1570"/>
      <c r="EH255" s="1570"/>
      <c r="EI255" s="1570"/>
      <c r="EJ255" s="1570"/>
      <c r="EK255" s="1570"/>
      <c r="EL255" s="1570"/>
      <c r="EM255" s="1570"/>
      <c r="EN255" s="1570"/>
      <c r="EO255" s="1570"/>
      <c r="EP255" s="1570"/>
      <c r="EQ255" s="1570"/>
      <c r="ER255" s="1570"/>
      <c r="ES255" s="1570"/>
      <c r="ET255" s="1570"/>
      <c r="EU255" s="1632"/>
      <c r="EV255" s="1632"/>
      <c r="EW255" s="1632"/>
      <c r="EX255" s="1632"/>
      <c r="EY255" s="1632"/>
      <c r="EZ255" s="1632"/>
      <c r="FA255" s="1632"/>
      <c r="FB255" s="1570"/>
      <c r="FC255" s="1571"/>
      <c r="FD255" s="1571"/>
      <c r="FE255" s="1571"/>
      <c r="FF255" s="1571"/>
      <c r="FG255" s="1571"/>
      <c r="FH255" s="1571"/>
      <c r="FI255" s="1571"/>
      <c r="FJ255" s="1571"/>
      <c r="FK255" s="1571"/>
      <c r="FL255" s="1571"/>
      <c r="FM255" s="1571"/>
      <c r="FN255" s="1573"/>
      <c r="FO255" s="1573"/>
      <c r="FP255" s="1573"/>
      <c r="FQ255" s="1573"/>
      <c r="FR255" s="1573"/>
      <c r="FS255" s="1573"/>
      <c r="FT255" s="1573"/>
      <c r="FU255" s="1573"/>
      <c r="FV255" s="1573"/>
      <c r="FW255" s="1573"/>
      <c r="FX255" s="1595"/>
      <c r="GA255" s="1647"/>
      <c r="GB255" s="1648"/>
    </row>
    <row r="256" spans="3:184">
      <c r="C256" s="1570"/>
      <c r="D256" s="1570"/>
      <c r="E256" s="1570"/>
      <c r="F256" s="1570"/>
      <c r="G256" s="1570"/>
      <c r="H256" s="1570"/>
      <c r="I256" s="1570"/>
      <c r="J256" s="1570"/>
      <c r="K256" s="1570"/>
      <c r="L256" s="1570"/>
      <c r="M256" s="1570"/>
      <c r="N256" s="1570"/>
      <c r="O256" s="1570"/>
      <c r="P256" s="1632"/>
      <c r="Q256" s="1632"/>
      <c r="R256" s="1632"/>
      <c r="S256" s="1632"/>
      <c r="T256" s="1632"/>
      <c r="U256" s="1632"/>
      <c r="V256" s="1632"/>
      <c r="W256" s="1632"/>
      <c r="X256" s="1632"/>
      <c r="Y256" s="1632"/>
      <c r="Z256" s="1632"/>
      <c r="AA256" s="1632"/>
      <c r="AB256" s="1632"/>
      <c r="AC256" s="1632"/>
      <c r="AD256" s="1632"/>
      <c r="AE256" s="1632"/>
      <c r="AF256" s="1632"/>
      <c r="AG256" s="1632"/>
      <c r="AH256" s="1632"/>
      <c r="AI256" s="1632"/>
      <c r="AJ256" s="1632"/>
      <c r="AK256" s="1632"/>
      <c r="AL256" s="1632"/>
      <c r="AM256" s="1632"/>
      <c r="AN256" s="1632"/>
      <c r="AO256" s="1632"/>
      <c r="AP256" s="1632"/>
      <c r="AQ256" s="1632"/>
      <c r="AR256" s="1632"/>
      <c r="AS256" s="1632"/>
      <c r="AT256" s="1632"/>
      <c r="AU256" s="1632"/>
      <c r="AV256" s="1632"/>
      <c r="AW256" s="1632"/>
      <c r="AX256" s="1632"/>
      <c r="AY256" s="1632"/>
      <c r="AZ256" s="1570"/>
      <c r="BA256" s="1570"/>
      <c r="BB256" s="1570"/>
      <c r="BC256" s="1570"/>
      <c r="BD256" s="1570"/>
      <c r="BE256" s="1570"/>
      <c r="BF256" s="1570"/>
      <c r="BG256" s="1570"/>
      <c r="BH256" s="1570"/>
      <c r="BI256" s="1570"/>
      <c r="BJ256" s="1570"/>
      <c r="BK256" s="1570"/>
      <c r="BL256" s="1570"/>
      <c r="BM256" s="1570"/>
      <c r="BN256" s="1570"/>
      <c r="BO256" s="1570"/>
      <c r="BP256" s="1570"/>
      <c r="BQ256" s="1570"/>
      <c r="BR256" s="1570"/>
      <c r="BS256" s="1570"/>
      <c r="BT256" s="1570"/>
      <c r="BU256" s="1570"/>
      <c r="BV256" s="1570"/>
      <c r="BW256" s="1570"/>
      <c r="BX256" s="1570"/>
      <c r="BY256" s="1570"/>
      <c r="BZ256" s="1570"/>
      <c r="CA256" s="1570"/>
      <c r="CB256" s="1570"/>
      <c r="CC256" s="1570"/>
      <c r="CD256" s="1570"/>
      <c r="CE256" s="1570"/>
      <c r="CF256" s="1570"/>
      <c r="CG256" s="1570"/>
      <c r="CH256" s="1570"/>
      <c r="CI256" s="1570"/>
      <c r="CJ256" s="1570"/>
      <c r="CK256" s="1570"/>
      <c r="CL256" s="1570"/>
      <c r="CM256" s="1570"/>
      <c r="CN256" s="1570"/>
      <c r="CO256" s="1570"/>
      <c r="CP256" s="1570"/>
      <c r="CQ256" s="1570"/>
      <c r="CR256" s="1570"/>
      <c r="CS256" s="1570"/>
      <c r="CT256" s="1570"/>
      <c r="CU256" s="1570"/>
      <c r="CV256" s="1570"/>
      <c r="CW256" s="1570"/>
      <c r="CX256" s="1570"/>
      <c r="CY256" s="1570"/>
      <c r="CZ256" s="1570"/>
      <c r="DA256" s="1570"/>
      <c r="DB256" s="1570"/>
      <c r="DC256" s="1570"/>
      <c r="DD256" s="1570"/>
      <c r="DE256" s="1570"/>
      <c r="DF256" s="1570"/>
      <c r="DG256" s="1570"/>
      <c r="DH256" s="1570"/>
      <c r="DI256" s="1570"/>
      <c r="DJ256" s="1570"/>
      <c r="DK256" s="1570"/>
      <c r="DL256" s="1570"/>
      <c r="DM256" s="1570"/>
      <c r="DN256" s="1570"/>
      <c r="DO256" s="1570"/>
      <c r="DP256" s="1570"/>
      <c r="DQ256" s="1570"/>
      <c r="DR256" s="1570"/>
      <c r="DS256" s="1570"/>
      <c r="DT256" s="1570"/>
      <c r="DU256" s="1570"/>
      <c r="DV256" s="1570"/>
      <c r="DW256" s="1570"/>
      <c r="DX256" s="1570"/>
      <c r="DY256" s="1570"/>
      <c r="DZ256" s="1570"/>
      <c r="EA256" s="1570"/>
      <c r="EB256" s="1570"/>
      <c r="EC256" s="1570"/>
      <c r="ED256" s="1570"/>
      <c r="EE256" s="1570"/>
      <c r="EF256" s="1570"/>
      <c r="EG256" s="1570"/>
      <c r="EH256" s="1570"/>
      <c r="EI256" s="1570"/>
      <c r="EJ256" s="1570"/>
      <c r="EK256" s="1570"/>
      <c r="EL256" s="1570"/>
      <c r="EM256" s="1570"/>
      <c r="EN256" s="1570"/>
      <c r="EO256" s="1570"/>
      <c r="EP256" s="1570"/>
      <c r="EQ256" s="1570"/>
      <c r="ER256" s="1570"/>
      <c r="ES256" s="1570"/>
      <c r="ET256" s="1570"/>
      <c r="EU256" s="1632"/>
      <c r="EV256" s="1632"/>
      <c r="EW256" s="1632"/>
      <c r="EX256" s="1632"/>
      <c r="EY256" s="1632"/>
      <c r="EZ256" s="1632"/>
      <c r="FA256" s="1632"/>
      <c r="FB256" s="1570"/>
      <c r="FC256" s="1571"/>
      <c r="FD256" s="1571"/>
      <c r="FE256" s="1571"/>
      <c r="FF256" s="1571"/>
      <c r="FG256" s="1571"/>
      <c r="FH256" s="1571"/>
      <c r="FI256" s="1571"/>
      <c r="FJ256" s="1571"/>
      <c r="FK256" s="1571"/>
      <c r="FL256" s="1571"/>
      <c r="FM256" s="1571"/>
      <c r="FN256" s="1573"/>
      <c r="FO256" s="1573"/>
      <c r="FP256" s="1573"/>
      <c r="FQ256" s="1573"/>
      <c r="FR256" s="1573"/>
      <c r="FS256" s="1573"/>
      <c r="FT256" s="1573"/>
      <c r="FU256" s="1573"/>
      <c r="FV256" s="1573"/>
      <c r="FW256" s="1573"/>
      <c r="FX256" s="1595"/>
      <c r="GA256" s="1647"/>
      <c r="GB256" s="1648"/>
    </row>
    <row r="257" spans="3:180">
      <c r="C257" s="1570"/>
      <c r="D257" s="1570"/>
      <c r="E257" s="1570"/>
      <c r="F257" s="1570"/>
      <c r="G257" s="1570"/>
      <c r="H257" s="1570"/>
      <c r="I257" s="1570"/>
      <c r="J257" s="1570"/>
      <c r="K257" s="1570"/>
      <c r="L257" s="1570"/>
      <c r="M257" s="1570"/>
      <c r="N257" s="1570"/>
      <c r="O257" s="1570"/>
      <c r="P257" s="1632"/>
      <c r="Q257" s="1632"/>
      <c r="R257" s="1632"/>
      <c r="S257" s="1632"/>
      <c r="T257" s="1632"/>
      <c r="U257" s="1632"/>
      <c r="V257" s="1632"/>
      <c r="W257" s="1632"/>
      <c r="X257" s="1632"/>
      <c r="Y257" s="1632"/>
      <c r="Z257" s="1632"/>
      <c r="AA257" s="1632"/>
      <c r="AB257" s="1632"/>
      <c r="AC257" s="1632"/>
      <c r="AD257" s="1632"/>
      <c r="AE257" s="1632"/>
      <c r="AF257" s="1632"/>
      <c r="AG257" s="1632"/>
      <c r="AH257" s="1632"/>
      <c r="AI257" s="1632"/>
      <c r="AJ257" s="1632"/>
      <c r="AK257" s="1632"/>
      <c r="AL257" s="1632"/>
      <c r="AM257" s="1632"/>
      <c r="AN257" s="1632"/>
      <c r="AO257" s="1632"/>
      <c r="AP257" s="1632"/>
      <c r="AQ257" s="1632"/>
      <c r="AR257" s="1632"/>
      <c r="AS257" s="1632"/>
      <c r="AT257" s="1632"/>
      <c r="AU257" s="1632"/>
      <c r="AV257" s="1632"/>
      <c r="AW257" s="1632"/>
      <c r="AX257" s="1632"/>
      <c r="AY257" s="1632"/>
      <c r="AZ257" s="1570"/>
      <c r="BA257" s="1570"/>
      <c r="BB257" s="1570"/>
      <c r="BC257" s="1570"/>
      <c r="BD257" s="1570"/>
      <c r="BE257" s="1570"/>
      <c r="BF257" s="1570"/>
      <c r="BG257" s="1570"/>
      <c r="BH257" s="1570"/>
      <c r="BI257" s="1570"/>
      <c r="BJ257" s="1570"/>
      <c r="BK257" s="1570"/>
      <c r="BL257" s="1570"/>
      <c r="BM257" s="1570"/>
      <c r="BN257" s="1570"/>
      <c r="BO257" s="1570"/>
      <c r="BP257" s="1570"/>
      <c r="BQ257" s="1570"/>
      <c r="BR257" s="1570"/>
      <c r="BS257" s="1570"/>
      <c r="BT257" s="1570"/>
      <c r="BU257" s="1570"/>
      <c r="BV257" s="1570"/>
      <c r="BW257" s="1570"/>
      <c r="BX257" s="1570"/>
      <c r="BY257" s="1570"/>
      <c r="BZ257" s="1570"/>
      <c r="CA257" s="1570"/>
      <c r="CB257" s="1570"/>
      <c r="CC257" s="1570"/>
      <c r="CD257" s="1570"/>
      <c r="CE257" s="1570"/>
      <c r="CF257" s="1570"/>
      <c r="CG257" s="1570"/>
      <c r="CH257" s="1570"/>
      <c r="CI257" s="1570"/>
      <c r="CJ257" s="1570"/>
      <c r="CK257" s="1570"/>
      <c r="CL257" s="1570"/>
      <c r="CM257" s="1570"/>
      <c r="CN257" s="1570"/>
      <c r="CO257" s="1570"/>
      <c r="CP257" s="1570"/>
      <c r="CQ257" s="1570"/>
      <c r="CR257" s="1570"/>
      <c r="CS257" s="1570"/>
      <c r="CT257" s="1570"/>
      <c r="CU257" s="1570"/>
      <c r="CV257" s="1570"/>
      <c r="CW257" s="1570"/>
      <c r="CX257" s="1570"/>
      <c r="CY257" s="1570"/>
      <c r="CZ257" s="1570"/>
      <c r="DA257" s="1570"/>
      <c r="DB257" s="1570"/>
      <c r="DC257" s="1570"/>
      <c r="DD257" s="1570"/>
      <c r="DE257" s="1570"/>
      <c r="DF257" s="1570"/>
      <c r="DG257" s="1570"/>
      <c r="DH257" s="1665"/>
      <c r="DI257" s="1570"/>
      <c r="DJ257" s="1570"/>
      <c r="DK257" s="1570"/>
      <c r="DL257" s="1570"/>
      <c r="DM257" s="1570"/>
      <c r="DN257" s="1570"/>
      <c r="DO257" s="1570"/>
      <c r="DP257" s="1570"/>
      <c r="DQ257" s="1570"/>
      <c r="DR257" s="1570"/>
      <c r="DS257" s="1570"/>
      <c r="DT257" s="1570"/>
      <c r="DU257" s="1570"/>
      <c r="DV257" s="1570"/>
      <c r="DW257" s="1570"/>
      <c r="DX257" s="1570"/>
      <c r="DY257" s="1570"/>
      <c r="DZ257" s="1570"/>
      <c r="EA257" s="1570"/>
      <c r="EB257" s="1570"/>
      <c r="EC257" s="1665"/>
      <c r="ED257" s="1665"/>
      <c r="EE257" s="1665"/>
      <c r="EF257" s="1665"/>
      <c r="EG257" s="1665"/>
      <c r="EH257" s="1665"/>
      <c r="EI257" s="1665"/>
      <c r="EJ257" s="1665"/>
      <c r="EK257" s="1665"/>
      <c r="EL257" s="1665"/>
      <c r="EM257" s="1665"/>
      <c r="EN257" s="1665"/>
      <c r="EO257" s="1665"/>
      <c r="EP257" s="1665"/>
      <c r="EQ257" s="1665"/>
      <c r="ER257" s="1665"/>
      <c r="ES257" s="1570"/>
      <c r="ET257" s="1570"/>
      <c r="EU257" s="1632"/>
      <c r="EV257" s="1632"/>
      <c r="EW257" s="1632"/>
      <c r="EX257" s="1632"/>
      <c r="EY257" s="1632"/>
      <c r="EZ257" s="1632"/>
      <c r="FA257" s="1632"/>
      <c r="FB257" s="1665"/>
      <c r="FC257" s="1571"/>
      <c r="FD257" s="1571"/>
      <c r="FE257" s="1571"/>
      <c r="FF257" s="1571"/>
      <c r="FG257" s="1571"/>
      <c r="FH257" s="1571"/>
      <c r="FI257" s="1571"/>
      <c r="FJ257" s="1571"/>
      <c r="FK257" s="1571"/>
      <c r="FL257" s="1571"/>
      <c r="FM257" s="1571"/>
      <c r="FN257" s="1573"/>
      <c r="FO257" s="1573"/>
      <c r="FP257" s="1573"/>
      <c r="FQ257" s="1573"/>
      <c r="FR257" s="1573"/>
      <c r="FS257" s="1573"/>
      <c r="FT257" s="1573"/>
      <c r="FU257" s="1573"/>
      <c r="FV257" s="1573"/>
      <c r="FW257" s="1573"/>
      <c r="FX257" s="1595"/>
    </row>
    <row r="258" spans="3:180">
      <c r="C258" s="1570"/>
      <c r="D258" s="1570"/>
      <c r="E258" s="1570"/>
      <c r="F258" s="1570"/>
      <c r="G258" s="1570"/>
      <c r="H258" s="1570"/>
      <c r="I258" s="1570"/>
      <c r="J258" s="1570"/>
      <c r="K258" s="1570"/>
      <c r="L258" s="1570"/>
      <c r="M258" s="1570"/>
      <c r="N258" s="1570"/>
      <c r="O258" s="1570"/>
      <c r="P258" s="1632"/>
      <c r="Q258" s="1632"/>
      <c r="R258" s="1632"/>
      <c r="S258" s="1632"/>
      <c r="T258" s="1632"/>
      <c r="U258" s="1632"/>
      <c r="V258" s="1632"/>
      <c r="W258" s="1632"/>
      <c r="X258" s="1632"/>
      <c r="Y258" s="1632"/>
      <c r="Z258" s="1632"/>
      <c r="AA258" s="1632"/>
      <c r="AB258" s="1632"/>
      <c r="AC258" s="1632"/>
      <c r="AD258" s="1632"/>
      <c r="AE258" s="1632"/>
      <c r="AF258" s="1632"/>
      <c r="AG258" s="1632"/>
      <c r="AH258" s="1632"/>
      <c r="AI258" s="1632"/>
      <c r="AJ258" s="1632"/>
      <c r="AK258" s="1632"/>
      <c r="AL258" s="1632"/>
      <c r="AM258" s="1632"/>
      <c r="AN258" s="1632"/>
      <c r="AO258" s="1632"/>
      <c r="AP258" s="1632"/>
      <c r="AQ258" s="1632"/>
      <c r="AR258" s="1632"/>
      <c r="AS258" s="1632"/>
      <c r="AT258" s="1632"/>
      <c r="AU258" s="1632"/>
      <c r="AV258" s="1632"/>
      <c r="AW258" s="1632"/>
      <c r="AX258" s="1632"/>
      <c r="AY258" s="1632"/>
      <c r="AZ258" s="1570"/>
      <c r="BA258" s="1570"/>
      <c r="BB258" s="1570"/>
      <c r="BC258" s="1570"/>
      <c r="BD258" s="1570"/>
      <c r="BE258" s="1570"/>
      <c r="BF258" s="1570"/>
      <c r="BG258" s="1570"/>
      <c r="BH258" s="1570"/>
      <c r="BI258" s="1570"/>
      <c r="BJ258" s="1570"/>
      <c r="BK258" s="1570"/>
      <c r="BL258" s="1570"/>
      <c r="BM258" s="1570"/>
      <c r="BN258" s="1570"/>
      <c r="BO258" s="1570"/>
      <c r="BP258" s="1570"/>
      <c r="BQ258" s="1570"/>
      <c r="BR258" s="1570"/>
      <c r="BS258" s="1570"/>
      <c r="BT258" s="1570"/>
      <c r="BU258" s="1570"/>
      <c r="BV258" s="1570"/>
      <c r="BW258" s="1570"/>
      <c r="BX258" s="1570"/>
      <c r="BY258" s="1570"/>
      <c r="BZ258" s="1570"/>
      <c r="CA258" s="1570"/>
      <c r="CB258" s="1570"/>
      <c r="CC258" s="1570"/>
      <c r="CD258" s="1570"/>
      <c r="CE258" s="1570"/>
      <c r="CF258" s="1570"/>
      <c r="CG258" s="1570"/>
      <c r="CH258" s="1570"/>
      <c r="CI258" s="1570"/>
      <c r="CJ258" s="1570"/>
      <c r="CK258" s="1570"/>
      <c r="CL258" s="1570"/>
      <c r="CM258" s="1570"/>
      <c r="CN258" s="1570"/>
      <c r="CO258" s="1570"/>
      <c r="CP258" s="1570"/>
      <c r="CQ258" s="1570"/>
      <c r="CR258" s="1570"/>
      <c r="CS258" s="1570"/>
      <c r="CT258" s="1570"/>
      <c r="CU258" s="1570"/>
      <c r="CV258" s="1570"/>
      <c r="CW258" s="1570"/>
      <c r="CX258" s="1570"/>
      <c r="CY258" s="1570"/>
      <c r="CZ258" s="1570"/>
      <c r="DA258" s="1570"/>
      <c r="DB258" s="1570"/>
      <c r="DC258" s="1570"/>
      <c r="DD258" s="1570"/>
      <c r="DE258" s="1570"/>
      <c r="DF258" s="1570"/>
      <c r="DG258" s="1570"/>
      <c r="DH258" s="1665"/>
      <c r="DI258" s="1570"/>
      <c r="DJ258" s="1570"/>
      <c r="DK258" s="1570"/>
      <c r="DL258" s="1570"/>
      <c r="DM258" s="1570"/>
      <c r="DN258" s="1570"/>
      <c r="DO258" s="1570"/>
      <c r="DP258" s="1570"/>
      <c r="DQ258" s="1570"/>
      <c r="DR258" s="1570"/>
      <c r="DS258" s="1570"/>
      <c r="DT258" s="1570"/>
      <c r="DU258" s="1570"/>
      <c r="DV258" s="1570"/>
      <c r="DW258" s="1570"/>
      <c r="DX258" s="1570"/>
      <c r="DY258" s="1570"/>
      <c r="DZ258" s="1570"/>
      <c r="EA258" s="1570"/>
      <c r="EB258" s="1570"/>
      <c r="EC258" s="1665"/>
      <c r="ED258" s="1665"/>
      <c r="EE258" s="1665"/>
      <c r="EF258" s="1665"/>
      <c r="EG258" s="1665"/>
      <c r="EH258" s="1665"/>
      <c r="EI258" s="1665"/>
      <c r="EJ258" s="1665"/>
      <c r="EK258" s="1665"/>
      <c r="EL258" s="1665"/>
      <c r="EM258" s="1665"/>
      <c r="EN258" s="1665"/>
      <c r="EO258" s="1665"/>
      <c r="EP258" s="1665"/>
      <c r="EQ258" s="1665"/>
      <c r="ER258" s="1665"/>
      <c r="ES258" s="1570"/>
      <c r="ET258" s="1570"/>
      <c r="EU258" s="1632"/>
      <c r="EV258" s="1632"/>
      <c r="EW258" s="1632"/>
      <c r="EX258" s="1632"/>
      <c r="EY258" s="1632"/>
      <c r="EZ258" s="1632"/>
      <c r="FA258" s="1632"/>
      <c r="FB258" s="1665"/>
      <c r="FC258" s="1571"/>
      <c r="FD258" s="1571"/>
      <c r="FE258" s="1571"/>
      <c r="FF258" s="1571"/>
      <c r="FG258" s="1571"/>
      <c r="FH258" s="1571"/>
      <c r="FI258" s="1571"/>
      <c r="FJ258" s="1571"/>
      <c r="FK258" s="1571"/>
      <c r="FL258" s="1571"/>
      <c r="FM258" s="1571"/>
      <c r="FN258" s="1573"/>
      <c r="FO258" s="1573"/>
      <c r="FP258" s="1573"/>
      <c r="FQ258" s="1573"/>
      <c r="FR258" s="1573"/>
      <c r="FS258" s="1573"/>
      <c r="FT258" s="1573"/>
      <c r="FU258" s="1573"/>
      <c r="FV258" s="1573"/>
      <c r="FW258" s="1573"/>
      <c r="FX258" s="1595"/>
    </row>
    <row r="259" spans="3:180">
      <c r="C259" s="1570"/>
      <c r="D259" s="1570"/>
      <c r="E259" s="1570"/>
      <c r="F259" s="1570"/>
      <c r="G259" s="1570"/>
      <c r="H259" s="1570"/>
      <c r="I259" s="1570"/>
      <c r="J259" s="1570"/>
      <c r="K259" s="1570"/>
      <c r="L259" s="1570"/>
      <c r="M259" s="1570"/>
      <c r="N259" s="1570"/>
      <c r="O259" s="1570"/>
      <c r="P259" s="1632"/>
      <c r="Q259" s="1632"/>
      <c r="R259" s="1632"/>
      <c r="S259" s="1632"/>
      <c r="T259" s="1632"/>
      <c r="U259" s="1632"/>
      <c r="V259" s="1632"/>
      <c r="W259" s="1632"/>
      <c r="X259" s="1632"/>
      <c r="Y259" s="1632"/>
      <c r="Z259" s="1632"/>
      <c r="AA259" s="1632"/>
      <c r="AB259" s="1632"/>
      <c r="AC259" s="1632"/>
      <c r="AD259" s="1632"/>
      <c r="AE259" s="1632"/>
      <c r="AF259" s="1632"/>
      <c r="AG259" s="1632"/>
      <c r="AH259" s="1632"/>
      <c r="AI259" s="1632"/>
      <c r="AJ259" s="1632"/>
      <c r="AK259" s="1632"/>
      <c r="AL259" s="1632"/>
      <c r="AM259" s="1632"/>
      <c r="AN259" s="1632"/>
      <c r="AO259" s="1632"/>
      <c r="AP259" s="1632"/>
      <c r="AQ259" s="1632"/>
      <c r="AR259" s="1632"/>
      <c r="AS259" s="1632"/>
      <c r="AT259" s="1632"/>
      <c r="AU259" s="1632"/>
      <c r="AV259" s="1632"/>
      <c r="AW259" s="1632"/>
      <c r="AX259" s="1632"/>
      <c r="AY259" s="1632"/>
      <c r="AZ259" s="1570"/>
      <c r="BA259" s="1570"/>
      <c r="BB259" s="1570"/>
      <c r="BC259" s="1570"/>
      <c r="BD259" s="1570"/>
      <c r="BE259" s="1570"/>
      <c r="BF259" s="1570"/>
      <c r="BG259" s="1570"/>
      <c r="BH259" s="1570"/>
      <c r="BI259" s="1570"/>
      <c r="BJ259" s="1570"/>
      <c r="BK259" s="1570"/>
      <c r="BL259" s="1570"/>
      <c r="BM259" s="1570"/>
      <c r="BN259" s="1570"/>
      <c r="BO259" s="1570"/>
      <c r="BP259" s="1570"/>
      <c r="BQ259" s="1570"/>
      <c r="BR259" s="1570"/>
      <c r="BS259" s="1570"/>
      <c r="BT259" s="1570"/>
      <c r="BU259" s="1570"/>
      <c r="BV259" s="1570"/>
      <c r="BW259" s="1570"/>
      <c r="BX259" s="1570"/>
      <c r="BY259" s="1570"/>
      <c r="BZ259" s="1570"/>
      <c r="CA259" s="1570"/>
      <c r="CB259" s="1570"/>
      <c r="CC259" s="1570"/>
      <c r="CD259" s="1570"/>
      <c r="CE259" s="1570"/>
      <c r="CF259" s="1570"/>
      <c r="CG259" s="1570"/>
      <c r="CH259" s="1570"/>
      <c r="CI259" s="1570"/>
      <c r="CJ259" s="1570"/>
      <c r="CK259" s="1570"/>
      <c r="CL259" s="1570"/>
      <c r="CM259" s="1570"/>
      <c r="CN259" s="1570"/>
      <c r="CO259" s="1570"/>
      <c r="CP259" s="1570"/>
      <c r="CQ259" s="1570"/>
      <c r="CR259" s="1570"/>
      <c r="CS259" s="1570"/>
      <c r="CT259" s="1570"/>
      <c r="CU259" s="1570"/>
      <c r="CV259" s="1570"/>
      <c r="CW259" s="1570"/>
      <c r="CX259" s="1570"/>
      <c r="CY259" s="1570"/>
      <c r="CZ259" s="1570"/>
      <c r="DA259" s="1570"/>
      <c r="DB259" s="1570"/>
      <c r="DC259" s="1570"/>
      <c r="DD259" s="1570"/>
      <c r="DE259" s="1570"/>
      <c r="DF259" s="1570"/>
      <c r="DG259" s="1570"/>
      <c r="DH259" s="1665"/>
      <c r="DI259" s="1570"/>
      <c r="DJ259" s="1570"/>
      <c r="DK259" s="1570"/>
      <c r="DL259" s="1570"/>
      <c r="DM259" s="1570"/>
      <c r="DN259" s="1570"/>
      <c r="DO259" s="1570"/>
      <c r="DP259" s="1570"/>
      <c r="DQ259" s="1570"/>
      <c r="DR259" s="1570"/>
      <c r="DS259" s="1570"/>
      <c r="DT259" s="1570"/>
      <c r="DU259" s="1570"/>
      <c r="DV259" s="1570"/>
      <c r="DW259" s="1570"/>
      <c r="DX259" s="1570"/>
      <c r="DY259" s="1570"/>
      <c r="DZ259" s="1570"/>
      <c r="EA259" s="1570"/>
      <c r="EB259" s="1570"/>
      <c r="EC259" s="1665"/>
      <c r="ED259" s="1665"/>
      <c r="EE259" s="1665"/>
      <c r="EF259" s="1665"/>
      <c r="EG259" s="1665"/>
      <c r="EH259" s="1665"/>
      <c r="EI259" s="1665"/>
      <c r="EJ259" s="1665"/>
      <c r="EK259" s="1665"/>
      <c r="EL259" s="1665"/>
      <c r="EM259" s="1665"/>
      <c r="EN259" s="1665"/>
      <c r="EO259" s="1665"/>
      <c r="EP259" s="1665"/>
      <c r="EQ259" s="1665"/>
      <c r="ER259" s="1665"/>
      <c r="ES259" s="1570"/>
      <c r="ET259" s="1570"/>
      <c r="EU259" s="1632"/>
      <c r="EV259" s="1632"/>
      <c r="EW259" s="1632"/>
      <c r="EX259" s="1632"/>
      <c r="EY259" s="1632"/>
      <c r="EZ259" s="1632"/>
      <c r="FA259" s="1632"/>
      <c r="FB259" s="1665"/>
      <c r="FC259" s="1571"/>
      <c r="FD259" s="1571"/>
      <c r="FE259" s="1571"/>
      <c r="FF259" s="1571"/>
      <c r="FG259" s="1571"/>
      <c r="FH259" s="1571"/>
      <c r="FI259" s="1571"/>
      <c r="FJ259" s="1571"/>
      <c r="FK259" s="1571"/>
      <c r="FL259" s="1571"/>
      <c r="FM259" s="1571"/>
      <c r="FN259" s="1573"/>
      <c r="FO259" s="1573"/>
      <c r="FP259" s="1573"/>
      <c r="FQ259" s="1573"/>
      <c r="FR259" s="1573"/>
      <c r="FS259" s="1573"/>
      <c r="FT259" s="1573"/>
      <c r="FU259" s="1573"/>
      <c r="FV259" s="1573"/>
      <c r="FW259" s="1573"/>
      <c r="FX259" s="1595"/>
    </row>
    <row r="260" spans="3:180">
      <c r="C260" s="1570"/>
      <c r="D260" s="1570"/>
      <c r="E260" s="1570"/>
      <c r="F260" s="1570"/>
      <c r="G260" s="1570"/>
      <c r="H260" s="1570"/>
      <c r="I260" s="1570"/>
      <c r="J260" s="1570"/>
      <c r="K260" s="1570"/>
      <c r="L260" s="1570"/>
      <c r="M260" s="1570"/>
      <c r="N260" s="1570"/>
      <c r="O260" s="1570"/>
      <c r="P260" s="1632"/>
      <c r="Q260" s="1632"/>
      <c r="R260" s="1632"/>
      <c r="S260" s="1632"/>
      <c r="T260" s="1632"/>
      <c r="U260" s="1632"/>
      <c r="V260" s="1632"/>
      <c r="W260" s="1632"/>
      <c r="X260" s="1632"/>
      <c r="Y260" s="1632"/>
      <c r="Z260" s="1632"/>
      <c r="AA260" s="1632"/>
      <c r="AB260" s="1632"/>
      <c r="AC260" s="1632"/>
      <c r="AD260" s="1632"/>
      <c r="AE260" s="1632"/>
      <c r="AF260" s="1632"/>
      <c r="AG260" s="1632"/>
      <c r="AH260" s="1632"/>
      <c r="AI260" s="1632"/>
      <c r="AJ260" s="1632"/>
      <c r="AK260" s="1632"/>
      <c r="AL260" s="1632"/>
      <c r="AM260" s="1632"/>
      <c r="AN260" s="1632"/>
      <c r="AO260" s="1632"/>
      <c r="AP260" s="1632"/>
      <c r="AQ260" s="1632"/>
      <c r="AR260" s="1632"/>
      <c r="AS260" s="1632"/>
      <c r="AT260" s="1632"/>
      <c r="AU260" s="1632"/>
      <c r="AV260" s="1632"/>
      <c r="AW260" s="1632"/>
      <c r="AX260" s="1632"/>
      <c r="AY260" s="1632"/>
      <c r="AZ260" s="1570"/>
      <c r="BA260" s="1570"/>
      <c r="BB260" s="1570"/>
      <c r="BC260" s="1570"/>
      <c r="BD260" s="1570"/>
      <c r="BE260" s="1570"/>
      <c r="BF260" s="1570"/>
      <c r="BG260" s="1570"/>
      <c r="BH260" s="1570"/>
      <c r="BI260" s="1570"/>
      <c r="BJ260" s="1570"/>
      <c r="BK260" s="1570"/>
      <c r="BL260" s="1570"/>
      <c r="BM260" s="1570"/>
      <c r="BN260" s="1570"/>
      <c r="BO260" s="1570"/>
      <c r="BP260" s="1570"/>
      <c r="BQ260" s="1570"/>
      <c r="BR260" s="1570"/>
      <c r="BS260" s="1570"/>
      <c r="BT260" s="1570"/>
      <c r="BU260" s="1570"/>
      <c r="BV260" s="1570"/>
      <c r="BW260" s="1570"/>
      <c r="BX260" s="1570"/>
      <c r="BY260" s="1570"/>
      <c r="BZ260" s="1570"/>
      <c r="CA260" s="1570"/>
      <c r="CB260" s="1570"/>
      <c r="CC260" s="1570"/>
      <c r="CD260" s="1570"/>
      <c r="CE260" s="1570"/>
      <c r="CF260" s="1570"/>
      <c r="CG260" s="1570"/>
      <c r="CH260" s="1570"/>
      <c r="CI260" s="1570"/>
      <c r="CJ260" s="1570"/>
      <c r="CK260" s="1570"/>
      <c r="CL260" s="1570"/>
      <c r="CM260" s="1570"/>
      <c r="CN260" s="1570"/>
      <c r="CO260" s="1570"/>
      <c r="CP260" s="1570"/>
      <c r="CQ260" s="1570"/>
      <c r="CR260" s="1570"/>
      <c r="CS260" s="1570"/>
      <c r="CT260" s="1570"/>
      <c r="CU260" s="1570"/>
      <c r="CV260" s="1570"/>
      <c r="CW260" s="1570"/>
      <c r="CX260" s="1570"/>
      <c r="CY260" s="1570"/>
      <c r="CZ260" s="1570"/>
      <c r="DA260" s="1570"/>
      <c r="DB260" s="1570"/>
      <c r="DC260" s="1570"/>
      <c r="DD260" s="1570"/>
      <c r="DE260" s="1570"/>
      <c r="DF260" s="1570"/>
      <c r="DG260" s="1570"/>
      <c r="DH260" s="1665"/>
      <c r="DI260" s="1570"/>
      <c r="DJ260" s="1570"/>
      <c r="DK260" s="1570"/>
      <c r="DL260" s="1570"/>
      <c r="DM260" s="1570"/>
      <c r="DN260" s="1570"/>
      <c r="DO260" s="1570"/>
      <c r="DP260" s="1570"/>
      <c r="DQ260" s="1570"/>
      <c r="DR260" s="1570"/>
      <c r="DS260" s="1570"/>
      <c r="DT260" s="1570"/>
      <c r="DU260" s="1570"/>
      <c r="DV260" s="1570"/>
      <c r="DW260" s="1570"/>
      <c r="DX260" s="1570"/>
      <c r="DY260" s="1570"/>
      <c r="DZ260" s="1570"/>
      <c r="EA260" s="1570"/>
      <c r="EB260" s="1570"/>
      <c r="EC260" s="1665"/>
      <c r="ED260" s="1665"/>
      <c r="EE260" s="1665"/>
      <c r="EF260" s="1665"/>
      <c r="EG260" s="1665"/>
      <c r="EH260" s="1665"/>
      <c r="EI260" s="1665"/>
      <c r="EJ260" s="1665"/>
      <c r="EK260" s="1665"/>
      <c r="EL260" s="1665"/>
      <c r="EM260" s="1665"/>
      <c r="EN260" s="1665"/>
      <c r="EO260" s="1665"/>
      <c r="EP260" s="1665"/>
      <c r="EQ260" s="1665"/>
      <c r="ER260" s="1665"/>
      <c r="ES260" s="1570"/>
      <c r="ET260" s="1570"/>
      <c r="EU260" s="1632"/>
      <c r="EV260" s="1632"/>
      <c r="EW260" s="1632"/>
      <c r="EX260" s="1632"/>
      <c r="EY260" s="1632"/>
      <c r="EZ260" s="1632"/>
      <c r="FA260" s="1632"/>
      <c r="FB260" s="1665"/>
      <c r="FC260" s="1571"/>
      <c r="FD260" s="1571"/>
      <c r="FE260" s="1571"/>
      <c r="FF260" s="1571"/>
      <c r="FG260" s="1571"/>
      <c r="FH260" s="1571"/>
      <c r="FI260" s="1571"/>
      <c r="FJ260" s="1571"/>
      <c r="FK260" s="1571"/>
      <c r="FL260" s="1571"/>
      <c r="FM260" s="1571"/>
      <c r="FN260" s="1573"/>
      <c r="FO260" s="1573"/>
      <c r="FP260" s="1573"/>
      <c r="FQ260" s="1573"/>
      <c r="FR260" s="1573"/>
      <c r="FS260" s="1573"/>
      <c r="FT260" s="1573"/>
      <c r="FU260" s="1573"/>
      <c r="FV260" s="1573"/>
      <c r="FW260" s="1573"/>
      <c r="FX260" s="1595"/>
    </row>
    <row r="261" spans="3:180">
      <c r="C261" s="1570"/>
      <c r="D261" s="1570"/>
      <c r="E261" s="1570"/>
      <c r="F261" s="1570"/>
      <c r="G261" s="1570"/>
      <c r="H261" s="1570"/>
      <c r="I261" s="1570"/>
      <c r="J261" s="1570"/>
      <c r="K261" s="1570"/>
      <c r="L261" s="1570"/>
      <c r="M261" s="1570"/>
      <c r="N261" s="1570"/>
      <c r="O261" s="1570"/>
      <c r="P261" s="1632"/>
      <c r="Q261" s="1632"/>
      <c r="R261" s="1632"/>
      <c r="S261" s="1632"/>
      <c r="T261" s="1632"/>
      <c r="U261" s="1632"/>
      <c r="V261" s="1632"/>
      <c r="W261" s="1632"/>
      <c r="X261" s="1632"/>
      <c r="Y261" s="1632"/>
      <c r="Z261" s="1632"/>
      <c r="AA261" s="1632"/>
      <c r="AB261" s="1632"/>
      <c r="AC261" s="1632"/>
      <c r="AD261" s="1632"/>
      <c r="AE261" s="1632"/>
      <c r="AF261" s="1632"/>
      <c r="AG261" s="1632"/>
      <c r="AH261" s="1632"/>
      <c r="AI261" s="1632"/>
      <c r="AJ261" s="1632"/>
      <c r="AK261" s="1632"/>
      <c r="AL261" s="1632"/>
      <c r="AM261" s="1632"/>
      <c r="AN261" s="1632"/>
      <c r="AO261" s="1632"/>
      <c r="AP261" s="1632"/>
      <c r="AQ261" s="1632"/>
      <c r="AR261" s="1632"/>
      <c r="AS261" s="1632"/>
      <c r="AT261" s="1632"/>
      <c r="AU261" s="1632"/>
      <c r="AV261" s="1632"/>
      <c r="AW261" s="1632"/>
      <c r="AX261" s="1632"/>
      <c r="AY261" s="1632"/>
      <c r="AZ261" s="1570"/>
      <c r="BA261" s="1570"/>
      <c r="BB261" s="1570"/>
      <c r="BC261" s="1570"/>
      <c r="BD261" s="1570"/>
      <c r="BE261" s="1570"/>
      <c r="BF261" s="1570"/>
      <c r="BG261" s="1570"/>
      <c r="BH261" s="1570"/>
      <c r="BI261" s="1570"/>
      <c r="BJ261" s="1570"/>
      <c r="BK261" s="1570"/>
      <c r="BL261" s="1570"/>
      <c r="BM261" s="1570"/>
      <c r="BN261" s="1570"/>
      <c r="BO261" s="1570"/>
      <c r="BP261" s="1570"/>
      <c r="BQ261" s="1570"/>
      <c r="BR261" s="1570"/>
      <c r="BS261" s="1570"/>
      <c r="BT261" s="1570"/>
      <c r="BU261" s="1570"/>
      <c r="BV261" s="1570"/>
      <c r="BW261" s="1570"/>
      <c r="BX261" s="1570"/>
      <c r="BY261" s="1570"/>
      <c r="BZ261" s="1570"/>
      <c r="CA261" s="1570"/>
      <c r="CB261" s="1570"/>
      <c r="CC261" s="1570"/>
      <c r="CD261" s="1570"/>
      <c r="CE261" s="1570"/>
      <c r="CF261" s="1570"/>
      <c r="CG261" s="1570"/>
      <c r="CH261" s="1570"/>
      <c r="CI261" s="1570"/>
      <c r="CJ261" s="1570"/>
      <c r="CK261" s="1570"/>
      <c r="CL261" s="1570"/>
      <c r="CM261" s="1570"/>
      <c r="CN261" s="1570"/>
      <c r="CO261" s="1570"/>
      <c r="CP261" s="1570"/>
      <c r="CQ261" s="1570"/>
      <c r="CR261" s="1570"/>
      <c r="CS261" s="1570"/>
      <c r="CT261" s="1570"/>
      <c r="CU261" s="1570"/>
      <c r="CV261" s="1570"/>
      <c r="CW261" s="1570"/>
      <c r="CX261" s="1570"/>
      <c r="CY261" s="1570"/>
      <c r="CZ261" s="1570"/>
      <c r="DA261" s="1570"/>
      <c r="DB261" s="1570"/>
      <c r="DC261" s="1570"/>
      <c r="DD261" s="1570"/>
      <c r="DE261" s="1570"/>
      <c r="DF261" s="1570"/>
      <c r="DG261" s="1570"/>
      <c r="DH261" s="1665"/>
      <c r="DI261" s="1570"/>
      <c r="DJ261" s="1570"/>
      <c r="DK261" s="1570"/>
      <c r="DL261" s="1570"/>
      <c r="DM261" s="1570"/>
      <c r="DN261" s="1570"/>
      <c r="DO261" s="1570"/>
      <c r="DP261" s="1570"/>
      <c r="DQ261" s="1570"/>
      <c r="DR261" s="1570"/>
      <c r="DS261" s="1570"/>
      <c r="DT261" s="1570"/>
      <c r="DU261" s="1570"/>
      <c r="DV261" s="1570"/>
      <c r="DW261" s="1570"/>
      <c r="DX261" s="1570"/>
      <c r="DY261" s="1570"/>
      <c r="DZ261" s="1570"/>
      <c r="EA261" s="1570"/>
      <c r="EB261" s="1570"/>
      <c r="EC261" s="1665"/>
      <c r="ED261" s="1665"/>
      <c r="EE261" s="1665"/>
      <c r="EF261" s="1665"/>
      <c r="EG261" s="1665"/>
      <c r="EH261" s="1665"/>
      <c r="EI261" s="1665"/>
      <c r="EJ261" s="1665"/>
      <c r="EK261" s="1665"/>
      <c r="EL261" s="1665"/>
      <c r="EM261" s="1665"/>
      <c r="EN261" s="1665"/>
      <c r="EO261" s="1665"/>
      <c r="EP261" s="1665"/>
      <c r="EQ261" s="1665"/>
      <c r="ER261" s="1665"/>
      <c r="ES261" s="1570"/>
      <c r="ET261" s="1570"/>
      <c r="EU261" s="1632"/>
      <c r="EV261" s="1632"/>
      <c r="EW261" s="1632"/>
      <c r="EX261" s="1632"/>
      <c r="EY261" s="1632"/>
      <c r="EZ261" s="1632"/>
      <c r="FA261" s="1632"/>
      <c r="FB261" s="1665"/>
      <c r="FC261" s="1571"/>
      <c r="FD261" s="1571"/>
      <c r="FE261" s="1571"/>
      <c r="FF261" s="1571"/>
      <c r="FG261" s="1571"/>
      <c r="FH261" s="1571"/>
      <c r="FI261" s="1571"/>
      <c r="FJ261" s="1571"/>
      <c r="FK261" s="1571"/>
      <c r="FL261" s="1571"/>
      <c r="FM261" s="1571"/>
      <c r="FN261" s="1573"/>
      <c r="FO261" s="1573"/>
      <c r="FP261" s="1573"/>
      <c r="FQ261" s="1573"/>
      <c r="FR261" s="1573"/>
      <c r="FS261" s="1573"/>
      <c r="FT261" s="1573"/>
      <c r="FU261" s="1573"/>
      <c r="FV261" s="1573"/>
      <c r="FW261" s="1573"/>
      <c r="FX261" s="1595"/>
    </row>
    <row r="262" spans="3:180">
      <c r="C262" s="1570"/>
      <c r="D262" s="1570"/>
      <c r="E262" s="1570"/>
      <c r="F262" s="1570"/>
      <c r="G262" s="1570"/>
      <c r="H262" s="1570"/>
      <c r="I262" s="1570"/>
      <c r="J262" s="1570"/>
      <c r="K262" s="1570"/>
      <c r="L262" s="1570"/>
      <c r="M262" s="1570"/>
      <c r="N262" s="1570"/>
      <c r="O262" s="1570"/>
      <c r="P262" s="1632"/>
      <c r="Q262" s="1632"/>
      <c r="R262" s="1632"/>
      <c r="S262" s="1632"/>
      <c r="T262" s="1632"/>
      <c r="U262" s="1632"/>
      <c r="V262" s="1632"/>
      <c r="W262" s="1632"/>
      <c r="X262" s="1632"/>
      <c r="Y262" s="1632"/>
      <c r="Z262" s="1632"/>
      <c r="AA262" s="1632"/>
      <c r="AB262" s="1632"/>
      <c r="AC262" s="1632"/>
      <c r="AD262" s="1632"/>
      <c r="AE262" s="1632"/>
      <c r="AF262" s="1632"/>
      <c r="AG262" s="1632"/>
      <c r="AH262" s="1632"/>
      <c r="AI262" s="1632"/>
      <c r="AJ262" s="1632"/>
      <c r="AK262" s="1632"/>
      <c r="AL262" s="1632"/>
      <c r="AM262" s="1632"/>
      <c r="AN262" s="1632"/>
      <c r="AO262" s="1632"/>
      <c r="AP262" s="1632"/>
      <c r="AQ262" s="1632"/>
      <c r="AR262" s="1632"/>
      <c r="AS262" s="1632"/>
      <c r="AT262" s="1632"/>
      <c r="AU262" s="1632"/>
      <c r="AV262" s="1632"/>
      <c r="AW262" s="1632"/>
      <c r="AX262" s="1632"/>
      <c r="AY262" s="1632"/>
      <c r="AZ262" s="1570"/>
      <c r="BA262" s="1570"/>
      <c r="BB262" s="1570"/>
      <c r="BC262" s="1570"/>
      <c r="BD262" s="1570"/>
      <c r="BE262" s="1570"/>
      <c r="BF262" s="1570"/>
      <c r="BG262" s="1570"/>
      <c r="BH262" s="1570"/>
      <c r="BI262" s="1570"/>
      <c r="BJ262" s="1570"/>
      <c r="BK262" s="1570"/>
      <c r="BL262" s="1570"/>
      <c r="BM262" s="1570"/>
      <c r="BN262" s="1570"/>
      <c r="BO262" s="1570"/>
      <c r="BP262" s="1570"/>
      <c r="BQ262" s="1570"/>
      <c r="BR262" s="1570"/>
      <c r="BS262" s="1570"/>
      <c r="BT262" s="1570"/>
      <c r="BU262" s="1570"/>
      <c r="BV262" s="1570"/>
      <c r="BW262" s="1570"/>
      <c r="BX262" s="1570"/>
      <c r="BY262" s="1570"/>
      <c r="BZ262" s="1570"/>
      <c r="CA262" s="1570"/>
      <c r="CB262" s="1570"/>
      <c r="CC262" s="1570"/>
      <c r="CD262" s="1570"/>
      <c r="CE262" s="1570"/>
      <c r="CF262" s="1570"/>
      <c r="CG262" s="1570"/>
      <c r="CH262" s="1570"/>
      <c r="CI262" s="1570"/>
      <c r="CJ262" s="1570"/>
      <c r="CK262" s="1570"/>
      <c r="CL262" s="1570"/>
      <c r="CM262" s="1570"/>
      <c r="CN262" s="1570"/>
      <c r="CO262" s="1570"/>
      <c r="CP262" s="1570"/>
      <c r="CQ262" s="1570"/>
      <c r="CR262" s="1570"/>
      <c r="CS262" s="1570"/>
      <c r="CT262" s="1570"/>
      <c r="CU262" s="1570"/>
      <c r="CV262" s="1570"/>
      <c r="CW262" s="1570"/>
      <c r="CX262" s="1570"/>
      <c r="CY262" s="1570"/>
      <c r="CZ262" s="1570"/>
      <c r="DA262" s="1570"/>
      <c r="DB262" s="1570"/>
      <c r="DC262" s="1570"/>
      <c r="DD262" s="1570"/>
      <c r="DE262" s="1570"/>
      <c r="DF262" s="1570"/>
      <c r="DG262" s="1570"/>
      <c r="DH262" s="1665"/>
      <c r="DI262" s="1570"/>
      <c r="DJ262" s="1570"/>
      <c r="DK262" s="1570"/>
      <c r="DL262" s="1570"/>
      <c r="DM262" s="1570"/>
      <c r="DN262" s="1570"/>
      <c r="DO262" s="1570"/>
      <c r="DP262" s="1570"/>
      <c r="DQ262" s="1570"/>
      <c r="DR262" s="1570"/>
      <c r="DS262" s="1570"/>
      <c r="DT262" s="1570"/>
      <c r="DU262" s="1570"/>
      <c r="DV262" s="1570"/>
      <c r="DW262" s="1570"/>
      <c r="DX262" s="1570"/>
      <c r="DY262" s="1570"/>
      <c r="DZ262" s="1570"/>
      <c r="EA262" s="1570"/>
      <c r="EB262" s="1570"/>
      <c r="EC262" s="1665"/>
      <c r="ED262" s="1665"/>
      <c r="EE262" s="1665"/>
      <c r="EF262" s="1665"/>
      <c r="EG262" s="1665"/>
      <c r="EH262" s="1665"/>
      <c r="EI262" s="1665"/>
      <c r="EJ262" s="1665"/>
      <c r="EK262" s="1665"/>
      <c r="EL262" s="1665"/>
      <c r="EM262" s="1665"/>
      <c r="EN262" s="1665"/>
      <c r="EO262" s="1665"/>
      <c r="EP262" s="1665"/>
      <c r="EQ262" s="1665"/>
      <c r="ER262" s="1665"/>
      <c r="ES262" s="1570"/>
      <c r="ET262" s="1570"/>
      <c r="EU262" s="1632"/>
      <c r="EV262" s="1632"/>
      <c r="EW262" s="1632"/>
      <c r="EX262" s="1632"/>
      <c r="EY262" s="1632"/>
      <c r="EZ262" s="1632"/>
      <c r="FA262" s="1632"/>
      <c r="FB262" s="1665"/>
      <c r="FC262" s="1571"/>
      <c r="FD262" s="1571"/>
      <c r="FE262" s="1571"/>
      <c r="FF262" s="1571"/>
      <c r="FG262" s="1571"/>
      <c r="FH262" s="1571"/>
      <c r="FI262" s="1571"/>
      <c r="FJ262" s="1571"/>
      <c r="FK262" s="1571"/>
      <c r="FL262" s="1571"/>
      <c r="FM262" s="1571"/>
      <c r="FN262" s="1573"/>
      <c r="FO262" s="1573"/>
      <c r="FP262" s="1573"/>
      <c r="FQ262" s="1573"/>
      <c r="FR262" s="1573"/>
      <c r="FS262" s="1573"/>
      <c r="FT262" s="1573"/>
      <c r="FU262" s="1573"/>
      <c r="FV262" s="1573"/>
      <c r="FW262" s="1573"/>
      <c r="FX262" s="1595"/>
    </row>
    <row r="263" spans="3:180">
      <c r="C263" s="1570"/>
      <c r="D263" s="1570"/>
      <c r="E263" s="1570"/>
      <c r="F263" s="1570"/>
      <c r="G263" s="1570"/>
      <c r="H263" s="1570"/>
      <c r="I263" s="1570"/>
      <c r="J263" s="1570"/>
      <c r="K263" s="1570"/>
      <c r="L263" s="1570"/>
      <c r="M263" s="1570"/>
      <c r="N263" s="1570"/>
      <c r="O263" s="1570"/>
      <c r="P263" s="1632"/>
      <c r="Q263" s="1632"/>
      <c r="R263" s="1632"/>
      <c r="S263" s="1632"/>
      <c r="T263" s="1632"/>
      <c r="U263" s="1632"/>
      <c r="V263" s="1632"/>
      <c r="W263" s="1632"/>
      <c r="X263" s="1632"/>
      <c r="Y263" s="1632"/>
      <c r="Z263" s="1632"/>
      <c r="AA263" s="1632"/>
      <c r="AB263" s="1632"/>
      <c r="AC263" s="1632"/>
      <c r="AD263" s="1632"/>
      <c r="AE263" s="1632"/>
      <c r="AF263" s="1632"/>
      <c r="AG263" s="1632"/>
      <c r="AH263" s="1632"/>
      <c r="AI263" s="1632"/>
      <c r="AJ263" s="1632"/>
      <c r="AK263" s="1632"/>
      <c r="AL263" s="1632"/>
      <c r="AM263" s="1632"/>
      <c r="AN263" s="1632"/>
      <c r="AO263" s="1632"/>
      <c r="AP263" s="1632"/>
      <c r="AQ263" s="1632"/>
      <c r="AR263" s="1632"/>
      <c r="AS263" s="1632"/>
      <c r="AT263" s="1632"/>
      <c r="AU263" s="1632"/>
      <c r="AV263" s="1632"/>
      <c r="AW263" s="1632"/>
      <c r="AX263" s="1632"/>
      <c r="AY263" s="1632"/>
      <c r="AZ263" s="1570"/>
      <c r="BA263" s="1570"/>
      <c r="BB263" s="1570"/>
      <c r="BC263" s="1570"/>
      <c r="BD263" s="1570"/>
      <c r="BE263" s="1570"/>
      <c r="BF263" s="1570"/>
      <c r="BG263" s="1570"/>
      <c r="BH263" s="1570"/>
      <c r="BI263" s="1570"/>
      <c r="BJ263" s="1570"/>
      <c r="BK263" s="1570"/>
      <c r="BL263" s="1570"/>
      <c r="BM263" s="1570"/>
      <c r="BN263" s="1570"/>
      <c r="BO263" s="1570"/>
      <c r="BP263" s="1570"/>
      <c r="BQ263" s="1570"/>
      <c r="BR263" s="1570"/>
      <c r="BS263" s="1570"/>
      <c r="BT263" s="1570"/>
      <c r="BU263" s="1570"/>
      <c r="BV263" s="1570"/>
      <c r="BW263" s="1570"/>
      <c r="BX263" s="1570"/>
      <c r="BY263" s="1570"/>
      <c r="BZ263" s="1570"/>
      <c r="CA263" s="1570"/>
      <c r="CB263" s="1570"/>
      <c r="CC263" s="1570"/>
      <c r="CD263" s="1570"/>
      <c r="CE263" s="1570"/>
      <c r="CF263" s="1570"/>
      <c r="CG263" s="1570"/>
      <c r="CH263" s="1570"/>
      <c r="CI263" s="1570"/>
      <c r="CJ263" s="1570"/>
      <c r="CK263" s="1570"/>
      <c r="CL263" s="1570"/>
      <c r="CM263" s="1570"/>
      <c r="CN263" s="1570"/>
      <c r="CO263" s="1570"/>
      <c r="CP263" s="1570"/>
      <c r="CQ263" s="1570"/>
      <c r="CR263" s="1570"/>
      <c r="CS263" s="1570"/>
      <c r="CT263" s="1570"/>
      <c r="CU263" s="1570"/>
      <c r="CV263" s="1570"/>
      <c r="CW263" s="1570"/>
      <c r="CX263" s="1570"/>
      <c r="CY263" s="1570"/>
      <c r="CZ263" s="1570"/>
      <c r="DA263" s="1570"/>
      <c r="DB263" s="1570"/>
      <c r="DC263" s="1570"/>
      <c r="DD263" s="1570"/>
      <c r="DE263" s="1570"/>
      <c r="DF263" s="1570"/>
      <c r="DG263" s="1570"/>
      <c r="DH263" s="1665"/>
      <c r="DI263" s="1570"/>
      <c r="DJ263" s="1570"/>
      <c r="DK263" s="1570"/>
      <c r="DL263" s="1570"/>
      <c r="DM263" s="1570"/>
      <c r="DN263" s="1570"/>
      <c r="DO263" s="1570"/>
      <c r="DP263" s="1570"/>
      <c r="DQ263" s="1570"/>
      <c r="DR263" s="1570"/>
      <c r="DS263" s="1570"/>
      <c r="DT263" s="1570"/>
      <c r="DU263" s="1570"/>
      <c r="DV263" s="1570"/>
      <c r="DW263" s="1570"/>
      <c r="DX263" s="1570"/>
      <c r="DY263" s="1570"/>
      <c r="DZ263" s="1570"/>
      <c r="EA263" s="1570"/>
      <c r="EB263" s="1570"/>
      <c r="EC263" s="1665"/>
      <c r="ED263" s="1665"/>
      <c r="EE263" s="1665"/>
      <c r="EF263" s="1665"/>
      <c r="EG263" s="1665"/>
      <c r="EH263" s="1665"/>
      <c r="EI263" s="1665"/>
      <c r="EJ263" s="1665"/>
      <c r="EK263" s="1665"/>
      <c r="EL263" s="1665"/>
      <c r="EM263" s="1665"/>
      <c r="EN263" s="1665"/>
      <c r="EO263" s="1665"/>
      <c r="EP263" s="1665"/>
      <c r="EQ263" s="1665"/>
      <c r="ER263" s="1665"/>
      <c r="ES263" s="1570"/>
      <c r="ET263" s="1570"/>
      <c r="EU263" s="1632"/>
      <c r="EV263" s="1632"/>
      <c r="EW263" s="1632"/>
      <c r="EX263" s="1632"/>
      <c r="EY263" s="1632"/>
      <c r="EZ263" s="1632"/>
      <c r="FA263" s="1632"/>
      <c r="FB263" s="1665"/>
      <c r="FC263" s="1571"/>
      <c r="FD263" s="1571"/>
      <c r="FE263" s="1571"/>
      <c r="FF263" s="1571"/>
      <c r="FG263" s="1571"/>
      <c r="FH263" s="1571"/>
      <c r="FI263" s="1571"/>
      <c r="FJ263" s="1571"/>
      <c r="FK263" s="1571"/>
      <c r="FL263" s="1571"/>
      <c r="FM263" s="1571"/>
      <c r="FN263" s="1573"/>
      <c r="FO263" s="1573"/>
      <c r="FP263" s="1573"/>
      <c r="FQ263" s="1573"/>
      <c r="FR263" s="1573"/>
      <c r="FS263" s="1573"/>
      <c r="FT263" s="1573"/>
      <c r="FU263" s="1573"/>
      <c r="FV263" s="1573"/>
      <c r="FW263" s="1573"/>
      <c r="FX263" s="1595"/>
    </row>
    <row r="264" spans="3:180">
      <c r="C264" s="1570"/>
      <c r="D264" s="1570"/>
      <c r="E264" s="1570"/>
      <c r="F264" s="1570"/>
      <c r="G264" s="1570"/>
      <c r="H264" s="1570"/>
      <c r="I264" s="1570"/>
      <c r="J264" s="1570"/>
      <c r="K264" s="1570"/>
      <c r="L264" s="1570"/>
      <c r="M264" s="1570"/>
      <c r="N264" s="1570"/>
      <c r="O264" s="1570"/>
      <c r="P264" s="1632"/>
      <c r="Q264" s="1632"/>
      <c r="R264" s="1632"/>
      <c r="S264" s="1632"/>
      <c r="T264" s="1632"/>
      <c r="U264" s="1632"/>
      <c r="V264" s="1632"/>
      <c r="W264" s="1632"/>
      <c r="X264" s="1632"/>
      <c r="Y264" s="1632"/>
      <c r="Z264" s="1632"/>
      <c r="AA264" s="1632"/>
      <c r="AB264" s="1632"/>
      <c r="AC264" s="1632"/>
      <c r="AD264" s="1632"/>
      <c r="AE264" s="1632"/>
      <c r="AF264" s="1632"/>
      <c r="AG264" s="1632"/>
      <c r="AH264" s="1632"/>
      <c r="AI264" s="1632"/>
      <c r="AJ264" s="1632"/>
      <c r="AK264" s="1632"/>
      <c r="AL264" s="1632"/>
      <c r="AM264" s="1632"/>
      <c r="AN264" s="1632"/>
      <c r="AO264" s="1632"/>
      <c r="AP264" s="1632"/>
      <c r="AQ264" s="1632"/>
      <c r="AR264" s="1632"/>
      <c r="AS264" s="1632"/>
      <c r="AT264" s="1632"/>
      <c r="AU264" s="1632"/>
      <c r="AV264" s="1632"/>
      <c r="AW264" s="1632"/>
      <c r="AX264" s="1632"/>
      <c r="AY264" s="1632"/>
      <c r="AZ264" s="1570"/>
      <c r="BA264" s="1570"/>
      <c r="BB264" s="1570"/>
      <c r="BC264" s="1570"/>
      <c r="BD264" s="1570"/>
      <c r="BE264" s="1570"/>
      <c r="BF264" s="1570"/>
      <c r="BG264" s="1570"/>
      <c r="BH264" s="1570"/>
      <c r="BI264" s="1570"/>
      <c r="BJ264" s="1570"/>
      <c r="BK264" s="1570"/>
      <c r="BL264" s="1570"/>
      <c r="BM264" s="1570"/>
      <c r="BN264" s="1570"/>
      <c r="BO264" s="1570"/>
      <c r="BP264" s="1570"/>
      <c r="BQ264" s="1570"/>
      <c r="BR264" s="1570"/>
      <c r="BS264" s="1570"/>
      <c r="BT264" s="1570"/>
      <c r="BU264" s="1570"/>
      <c r="BV264" s="1570"/>
      <c r="BW264" s="1570"/>
      <c r="BX264" s="1570"/>
      <c r="BY264" s="1570"/>
      <c r="BZ264" s="1570"/>
      <c r="CA264" s="1570"/>
      <c r="CB264" s="1570"/>
      <c r="CC264" s="1570"/>
      <c r="CD264" s="1570"/>
      <c r="CE264" s="1570"/>
      <c r="CF264" s="1570"/>
      <c r="CG264" s="1570"/>
      <c r="CH264" s="1570"/>
      <c r="CI264" s="1570"/>
      <c r="CJ264" s="1570"/>
      <c r="CK264" s="1570"/>
      <c r="CL264" s="1570"/>
      <c r="CM264" s="1570"/>
      <c r="CN264" s="1570"/>
      <c r="CO264" s="1570"/>
      <c r="CP264" s="1570"/>
      <c r="CQ264" s="1570"/>
      <c r="CR264" s="1570"/>
      <c r="CS264" s="1570"/>
      <c r="CT264" s="1570"/>
      <c r="CU264" s="1570"/>
      <c r="CV264" s="1570"/>
      <c r="CW264" s="1570"/>
      <c r="CX264" s="1570"/>
      <c r="CY264" s="1570"/>
      <c r="CZ264" s="1570"/>
      <c r="DA264" s="1570"/>
      <c r="DB264" s="1570"/>
      <c r="DC264" s="1570"/>
      <c r="DD264" s="1570"/>
      <c r="DE264" s="1570"/>
      <c r="DF264" s="1570"/>
      <c r="DG264" s="1570"/>
      <c r="DH264" s="1665"/>
      <c r="DI264" s="1570"/>
      <c r="DJ264" s="1570"/>
      <c r="DK264" s="1570"/>
      <c r="DL264" s="1570"/>
      <c r="DM264" s="1570"/>
      <c r="DN264" s="1570"/>
      <c r="DO264" s="1570"/>
      <c r="DP264" s="1570"/>
      <c r="DQ264" s="1570"/>
      <c r="DR264" s="1570"/>
      <c r="DS264" s="1570"/>
      <c r="DT264" s="1570"/>
      <c r="DU264" s="1570"/>
      <c r="DV264" s="1570"/>
      <c r="DW264" s="1570"/>
      <c r="DX264" s="1570"/>
      <c r="DY264" s="1570"/>
      <c r="DZ264" s="1570"/>
      <c r="EA264" s="1570"/>
      <c r="EB264" s="1570"/>
      <c r="EC264" s="1665"/>
      <c r="ED264" s="1665"/>
      <c r="EE264" s="1665"/>
      <c r="EF264" s="1665"/>
      <c r="EG264" s="1665"/>
      <c r="EH264" s="1665"/>
      <c r="EI264" s="1665"/>
      <c r="EJ264" s="1665"/>
      <c r="EK264" s="1665"/>
      <c r="EL264" s="1665"/>
      <c r="EM264" s="1665"/>
      <c r="EN264" s="1665"/>
      <c r="EO264" s="1665"/>
      <c r="EP264" s="1665"/>
      <c r="EQ264" s="1665"/>
      <c r="ER264" s="1665"/>
      <c r="ES264" s="1570"/>
      <c r="ET264" s="1570"/>
      <c r="EU264" s="1632"/>
      <c r="EV264" s="1632"/>
      <c r="EW264" s="1632"/>
      <c r="EX264" s="1632"/>
      <c r="EY264" s="1632"/>
      <c r="EZ264" s="1632"/>
      <c r="FA264" s="1632"/>
      <c r="FB264" s="1665"/>
      <c r="FC264" s="1571"/>
      <c r="FD264" s="1571"/>
      <c r="FE264" s="1571"/>
      <c r="FF264" s="1571"/>
      <c r="FG264" s="1571"/>
      <c r="FH264" s="1571"/>
      <c r="FI264" s="1571"/>
      <c r="FJ264" s="1571"/>
      <c r="FK264" s="1571"/>
      <c r="FL264" s="1571"/>
      <c r="FM264" s="1571"/>
      <c r="FN264" s="1573"/>
      <c r="FO264" s="1573"/>
      <c r="FP264" s="1573"/>
      <c r="FQ264" s="1573"/>
      <c r="FR264" s="1573"/>
      <c r="FS264" s="1573"/>
      <c r="FT264" s="1573"/>
      <c r="FU264" s="1573"/>
      <c r="FV264" s="1573"/>
      <c r="FW264" s="1573"/>
      <c r="FX264" s="1595"/>
    </row>
    <row r="265" spans="3:180">
      <c r="C265" s="1570"/>
      <c r="D265" s="1570"/>
      <c r="E265" s="1570"/>
      <c r="F265" s="1570"/>
      <c r="G265" s="1570"/>
      <c r="H265" s="1570"/>
      <c r="I265" s="1570"/>
      <c r="J265" s="1570"/>
      <c r="K265" s="1570"/>
      <c r="L265" s="1570"/>
      <c r="M265" s="1570"/>
      <c r="N265" s="1570"/>
      <c r="O265" s="1570"/>
      <c r="P265" s="1632"/>
      <c r="Q265" s="1632"/>
      <c r="R265" s="1632"/>
      <c r="S265" s="1632"/>
      <c r="T265" s="1632"/>
      <c r="U265" s="1632"/>
      <c r="V265" s="1632"/>
      <c r="W265" s="1632"/>
      <c r="X265" s="1632"/>
      <c r="Y265" s="1632"/>
      <c r="Z265" s="1632"/>
      <c r="AA265" s="1632"/>
      <c r="AB265" s="1632"/>
      <c r="AC265" s="1632"/>
      <c r="AD265" s="1632"/>
      <c r="AE265" s="1632"/>
      <c r="AF265" s="1632"/>
      <c r="AG265" s="1632"/>
      <c r="AH265" s="1632"/>
      <c r="AI265" s="1632"/>
      <c r="AJ265" s="1632"/>
      <c r="AK265" s="1632"/>
      <c r="AL265" s="1632"/>
      <c r="AM265" s="1632"/>
      <c r="AN265" s="1632"/>
      <c r="AO265" s="1632"/>
      <c r="AP265" s="1632"/>
      <c r="AQ265" s="1632"/>
      <c r="AR265" s="1632"/>
      <c r="AS265" s="1632"/>
      <c r="AT265" s="1632"/>
      <c r="AU265" s="1632"/>
      <c r="AV265" s="1632"/>
      <c r="AW265" s="1632"/>
      <c r="AX265" s="1632"/>
      <c r="AY265" s="1632"/>
      <c r="AZ265" s="1570"/>
      <c r="BA265" s="1570"/>
      <c r="BB265" s="1570"/>
      <c r="BC265" s="1570"/>
      <c r="BD265" s="1570"/>
      <c r="BE265" s="1570"/>
      <c r="BF265" s="1570"/>
      <c r="BG265" s="1570"/>
      <c r="BH265" s="1570"/>
      <c r="BI265" s="1570"/>
      <c r="BJ265" s="1570"/>
      <c r="BK265" s="1570"/>
      <c r="BL265" s="1570"/>
      <c r="BM265" s="1570"/>
      <c r="BN265" s="1570"/>
      <c r="BO265" s="1570"/>
      <c r="BP265" s="1570"/>
      <c r="BQ265" s="1570"/>
      <c r="BR265" s="1570"/>
      <c r="BS265" s="1570"/>
      <c r="BT265" s="1570"/>
      <c r="BU265" s="1570"/>
      <c r="BV265" s="1570"/>
      <c r="BW265" s="1570"/>
      <c r="BX265" s="1570"/>
      <c r="BY265" s="1570"/>
      <c r="BZ265" s="1570"/>
      <c r="CA265" s="1570"/>
      <c r="CB265" s="1570"/>
      <c r="CC265" s="1570"/>
      <c r="CD265" s="1570"/>
      <c r="CE265" s="1570"/>
      <c r="CF265" s="1570"/>
      <c r="CG265" s="1570"/>
      <c r="CH265" s="1570"/>
      <c r="CI265" s="1570"/>
      <c r="CJ265" s="1570"/>
      <c r="CK265" s="1570"/>
      <c r="CL265" s="1570"/>
      <c r="CM265" s="1570"/>
      <c r="CN265" s="1570"/>
      <c r="CO265" s="1570"/>
      <c r="CP265" s="1570"/>
      <c r="CQ265" s="1570"/>
      <c r="CR265" s="1570"/>
      <c r="CS265" s="1570"/>
      <c r="CT265" s="1570"/>
      <c r="CU265" s="1570"/>
      <c r="CV265" s="1570"/>
      <c r="CW265" s="1570"/>
      <c r="CX265" s="1570"/>
      <c r="CY265" s="1570"/>
      <c r="CZ265" s="1570"/>
      <c r="DA265" s="1570"/>
      <c r="DB265" s="1570"/>
      <c r="DC265" s="1570"/>
      <c r="DD265" s="1570"/>
      <c r="DE265" s="1570"/>
      <c r="DF265" s="1570"/>
      <c r="DG265" s="1570"/>
      <c r="DH265" s="1665"/>
      <c r="DI265" s="1570"/>
      <c r="DJ265" s="1570"/>
      <c r="DK265" s="1570"/>
      <c r="DL265" s="1570"/>
      <c r="DM265" s="1570"/>
      <c r="DN265" s="1570"/>
      <c r="DO265" s="1570"/>
      <c r="DP265" s="1570"/>
      <c r="DQ265" s="1570"/>
      <c r="DR265" s="1570"/>
      <c r="DS265" s="1570"/>
      <c r="DT265" s="1570"/>
      <c r="DU265" s="1570"/>
      <c r="DV265" s="1570"/>
      <c r="DW265" s="1570"/>
      <c r="DX265" s="1570"/>
      <c r="DY265" s="1570"/>
      <c r="DZ265" s="1570"/>
      <c r="EA265" s="1570"/>
      <c r="EB265" s="1570"/>
      <c r="EC265" s="1665"/>
      <c r="ED265" s="1665"/>
      <c r="EE265" s="1665"/>
      <c r="EF265" s="1665"/>
      <c r="EG265" s="1665"/>
      <c r="EH265" s="1665"/>
      <c r="EI265" s="1665"/>
      <c r="EJ265" s="1665"/>
      <c r="EK265" s="1665"/>
      <c r="EL265" s="1665"/>
      <c r="EM265" s="1665"/>
      <c r="EN265" s="1665"/>
      <c r="EO265" s="1665"/>
      <c r="EP265" s="1665"/>
      <c r="EQ265" s="1665"/>
      <c r="ER265" s="1665"/>
      <c r="ES265" s="1570"/>
      <c r="ET265" s="1570"/>
      <c r="EU265" s="1632"/>
      <c r="EV265" s="1632"/>
      <c r="EW265" s="1632"/>
      <c r="EX265" s="1632"/>
      <c r="EY265" s="1632"/>
      <c r="EZ265" s="1632"/>
      <c r="FA265" s="1632"/>
      <c r="FB265" s="1665"/>
      <c r="FC265" s="1571"/>
      <c r="FD265" s="1571"/>
      <c r="FE265" s="1571"/>
      <c r="FF265" s="1571"/>
      <c r="FG265" s="1571"/>
      <c r="FH265" s="1571"/>
      <c r="FI265" s="1571"/>
      <c r="FJ265" s="1571"/>
      <c r="FK265" s="1571"/>
      <c r="FL265" s="1571"/>
      <c r="FM265" s="1571"/>
      <c r="FN265" s="1573"/>
      <c r="FO265" s="1573"/>
      <c r="FP265" s="1573"/>
      <c r="FQ265" s="1573"/>
      <c r="FR265" s="1573"/>
      <c r="FS265" s="1573"/>
      <c r="FT265" s="1573"/>
      <c r="FU265" s="1573"/>
      <c r="FV265" s="1573"/>
      <c r="FW265" s="1573"/>
      <c r="FX265" s="1595"/>
    </row>
    <row r="266" spans="3:180">
      <c r="C266" s="1570"/>
      <c r="D266" s="1570"/>
      <c r="E266" s="1570"/>
      <c r="F266" s="1570"/>
      <c r="G266" s="1570"/>
      <c r="H266" s="1570"/>
      <c r="I266" s="1570"/>
      <c r="J266" s="1570"/>
      <c r="K266" s="1570"/>
      <c r="L266" s="1570"/>
      <c r="M266" s="1570"/>
      <c r="N266" s="1570"/>
      <c r="O266" s="1570"/>
      <c r="P266" s="1632"/>
      <c r="Q266" s="1632"/>
      <c r="R266" s="1632"/>
      <c r="S266" s="1632"/>
      <c r="T266" s="1632"/>
      <c r="U266" s="1632"/>
      <c r="V266" s="1632"/>
      <c r="W266" s="1632"/>
      <c r="X266" s="1632"/>
      <c r="Y266" s="1632"/>
      <c r="Z266" s="1632"/>
      <c r="AA266" s="1632"/>
      <c r="AB266" s="1632"/>
      <c r="AC266" s="1632"/>
      <c r="AD266" s="1632"/>
      <c r="AE266" s="1632"/>
      <c r="AF266" s="1632"/>
      <c r="AG266" s="1632"/>
      <c r="AH266" s="1632"/>
      <c r="AI266" s="1632"/>
      <c r="AJ266" s="1632"/>
      <c r="AK266" s="1632"/>
      <c r="AL266" s="1632"/>
      <c r="AM266" s="1632"/>
      <c r="AN266" s="1632"/>
      <c r="AO266" s="1632"/>
      <c r="AP266" s="1632"/>
      <c r="AQ266" s="1632"/>
      <c r="AR266" s="1632"/>
      <c r="AS266" s="1632"/>
      <c r="AT266" s="1632"/>
      <c r="AU266" s="1632"/>
      <c r="AV266" s="1632"/>
      <c r="AW266" s="1632"/>
      <c r="AX266" s="1632"/>
      <c r="AY266" s="1632"/>
      <c r="AZ266" s="1570"/>
      <c r="BA266" s="1570"/>
      <c r="BB266" s="1570"/>
      <c r="BC266" s="1570"/>
      <c r="BD266" s="1570"/>
      <c r="BE266" s="1570"/>
      <c r="BF266" s="1570"/>
      <c r="BG266" s="1570"/>
      <c r="BH266" s="1570"/>
      <c r="BI266" s="1570"/>
      <c r="BJ266" s="1570"/>
      <c r="BK266" s="1570"/>
      <c r="BL266" s="1570"/>
      <c r="BM266" s="1570"/>
      <c r="BN266" s="1570"/>
      <c r="BO266" s="1570"/>
      <c r="BP266" s="1570"/>
      <c r="BQ266" s="1570"/>
      <c r="BR266" s="1570"/>
      <c r="BS266" s="1570"/>
      <c r="BT266" s="1570"/>
      <c r="BU266" s="1570"/>
      <c r="BV266" s="1570"/>
      <c r="BW266" s="1570"/>
      <c r="BX266" s="1570"/>
      <c r="BY266" s="1570"/>
      <c r="BZ266" s="1570"/>
      <c r="CA266" s="1570"/>
      <c r="CB266" s="1570"/>
      <c r="CC266" s="1570"/>
      <c r="CD266" s="1570"/>
      <c r="CE266" s="1570"/>
      <c r="CF266" s="1570"/>
      <c r="CG266" s="1570"/>
      <c r="CH266" s="1570"/>
      <c r="CI266" s="1570"/>
      <c r="CJ266" s="1570"/>
      <c r="CK266" s="1570"/>
      <c r="CL266" s="1570"/>
      <c r="CM266" s="1570"/>
      <c r="CN266" s="1570"/>
      <c r="CO266" s="1570"/>
      <c r="CP266" s="1570"/>
      <c r="CQ266" s="1570"/>
      <c r="CR266" s="1570"/>
      <c r="CS266" s="1570"/>
      <c r="CT266" s="1570"/>
      <c r="CU266" s="1570"/>
      <c r="CV266" s="1570"/>
      <c r="CW266" s="1570"/>
      <c r="CX266" s="1570"/>
      <c r="CY266" s="1570"/>
      <c r="CZ266" s="1570"/>
      <c r="DA266" s="1570"/>
      <c r="DB266" s="1570"/>
      <c r="DC266" s="1570"/>
      <c r="DD266" s="1570"/>
      <c r="DE266" s="1570"/>
      <c r="DF266" s="1570"/>
      <c r="DG266" s="1570"/>
      <c r="DH266" s="1665"/>
      <c r="DI266" s="1570"/>
      <c r="DJ266" s="1570"/>
      <c r="DK266" s="1570"/>
      <c r="DL266" s="1570"/>
      <c r="DM266" s="1570"/>
      <c r="DN266" s="1570"/>
      <c r="DO266" s="1570"/>
      <c r="DP266" s="1570"/>
      <c r="DQ266" s="1570"/>
      <c r="DR266" s="1570"/>
      <c r="DS266" s="1570"/>
      <c r="DT266" s="1570"/>
      <c r="DU266" s="1570"/>
      <c r="DV266" s="1570"/>
      <c r="DW266" s="1570"/>
      <c r="DX266" s="1570"/>
      <c r="DY266" s="1570"/>
      <c r="DZ266" s="1570"/>
      <c r="EA266" s="1570"/>
      <c r="EB266" s="1570"/>
      <c r="EC266" s="1665"/>
      <c r="ED266" s="1665"/>
      <c r="EE266" s="1665"/>
      <c r="EF266" s="1665"/>
      <c r="EG266" s="1665"/>
      <c r="EH266" s="1665"/>
      <c r="EI266" s="1665"/>
      <c r="EJ266" s="1665"/>
      <c r="EK266" s="1665"/>
      <c r="EL266" s="1665"/>
      <c r="EM266" s="1665"/>
      <c r="EN266" s="1665"/>
      <c r="EO266" s="1665"/>
      <c r="EP266" s="1665"/>
      <c r="EQ266" s="1665"/>
      <c r="ER266" s="1665"/>
      <c r="ES266" s="1570"/>
      <c r="ET266" s="1570"/>
      <c r="EU266" s="1632"/>
      <c r="EV266" s="1632"/>
      <c r="EW266" s="1632"/>
      <c r="EX266" s="1632"/>
      <c r="EY266" s="1632"/>
      <c r="EZ266" s="1632"/>
      <c r="FA266" s="1632"/>
      <c r="FB266" s="1665"/>
      <c r="FC266" s="1571"/>
      <c r="FD266" s="1571"/>
      <c r="FE266" s="1571"/>
      <c r="FF266" s="1571"/>
      <c r="FG266" s="1571"/>
      <c r="FH266" s="1571"/>
      <c r="FI266" s="1571"/>
      <c r="FJ266" s="1571"/>
      <c r="FK266" s="1571"/>
      <c r="FL266" s="1571"/>
      <c r="FM266" s="1571"/>
      <c r="FN266" s="1573"/>
      <c r="FO266" s="1573"/>
      <c r="FP266" s="1573"/>
      <c r="FQ266" s="1573"/>
      <c r="FR266" s="1573"/>
      <c r="FS266" s="1573"/>
      <c r="FT266" s="1573"/>
      <c r="FU266" s="1573"/>
      <c r="FV266" s="1573"/>
      <c r="FW266" s="1573"/>
    </row>
    <row r="267" spans="3:180">
      <c r="C267" s="1570"/>
      <c r="D267" s="1570"/>
      <c r="E267" s="1570"/>
      <c r="F267" s="1570"/>
      <c r="G267" s="1570"/>
      <c r="H267" s="1570"/>
      <c r="I267" s="1570"/>
      <c r="J267" s="1570"/>
      <c r="K267" s="1570"/>
      <c r="L267" s="1570"/>
      <c r="M267" s="1570"/>
      <c r="N267" s="1570"/>
      <c r="O267" s="1570"/>
      <c r="P267" s="1632"/>
      <c r="Q267" s="1632"/>
      <c r="R267" s="1632"/>
      <c r="S267" s="1632"/>
      <c r="T267" s="1632"/>
      <c r="U267" s="1632"/>
      <c r="V267" s="1632"/>
      <c r="W267" s="1632"/>
      <c r="X267" s="1632"/>
      <c r="Y267" s="1632"/>
      <c r="Z267" s="1632"/>
      <c r="AA267" s="1632"/>
      <c r="AB267" s="1632"/>
      <c r="AC267" s="1632"/>
      <c r="AD267" s="1632"/>
      <c r="AE267" s="1632"/>
      <c r="AF267" s="1632"/>
      <c r="AG267" s="1632"/>
      <c r="AH267" s="1632"/>
      <c r="AI267" s="1632"/>
      <c r="AJ267" s="1632"/>
      <c r="AK267" s="1632"/>
      <c r="AL267" s="1632"/>
      <c r="AM267" s="1632"/>
      <c r="AN267" s="1632"/>
      <c r="AO267" s="1632"/>
      <c r="AP267" s="1632"/>
      <c r="AQ267" s="1632"/>
      <c r="AR267" s="1632"/>
      <c r="AS267" s="1632"/>
      <c r="AT267" s="1632"/>
      <c r="AU267" s="1632"/>
      <c r="AV267" s="1632"/>
      <c r="AW267" s="1632"/>
      <c r="AX267" s="1632"/>
      <c r="AY267" s="1632"/>
      <c r="AZ267" s="1570"/>
      <c r="BA267" s="1570"/>
      <c r="BB267" s="1570"/>
      <c r="BC267" s="1570"/>
      <c r="BD267" s="1570"/>
      <c r="BE267" s="1570"/>
      <c r="BF267" s="1570"/>
      <c r="BG267" s="1570"/>
      <c r="BH267" s="1570"/>
      <c r="BI267" s="1570"/>
      <c r="BJ267" s="1570"/>
      <c r="BK267" s="1570"/>
      <c r="BL267" s="1570"/>
      <c r="BM267" s="1570"/>
      <c r="BN267" s="1570"/>
      <c r="BO267" s="1570"/>
      <c r="BP267" s="1570"/>
      <c r="BQ267" s="1570"/>
      <c r="BR267" s="1570"/>
      <c r="BS267" s="1570"/>
      <c r="BT267" s="1570"/>
      <c r="BU267" s="1570"/>
      <c r="BV267" s="1570"/>
      <c r="BW267" s="1570"/>
      <c r="BX267" s="1570"/>
      <c r="BY267" s="1570"/>
      <c r="BZ267" s="1570"/>
      <c r="CA267" s="1570"/>
      <c r="CB267" s="1570"/>
      <c r="CC267" s="1570"/>
      <c r="CD267" s="1570"/>
      <c r="CE267" s="1570"/>
      <c r="CF267" s="1570"/>
      <c r="CG267" s="1570"/>
      <c r="CH267" s="1570"/>
      <c r="CI267" s="1570"/>
      <c r="CJ267" s="1570"/>
      <c r="CK267" s="1570"/>
      <c r="CL267" s="1570"/>
      <c r="CM267" s="1570"/>
      <c r="CN267" s="1570"/>
      <c r="CO267" s="1570"/>
      <c r="CP267" s="1570"/>
      <c r="CQ267" s="1570"/>
      <c r="CR267" s="1570"/>
      <c r="CS267" s="1570"/>
      <c r="CT267" s="1570"/>
      <c r="CU267" s="1570"/>
      <c r="CV267" s="1570"/>
      <c r="CW267" s="1570"/>
      <c r="CX267" s="1570"/>
      <c r="CY267" s="1570"/>
      <c r="CZ267" s="1570"/>
      <c r="DA267" s="1570"/>
      <c r="DB267" s="1570"/>
      <c r="DC267" s="1570"/>
      <c r="DD267" s="1570"/>
      <c r="DE267" s="1570"/>
      <c r="DF267" s="1570"/>
      <c r="DG267" s="1570"/>
      <c r="DH267" s="1665"/>
      <c r="DI267" s="1570"/>
      <c r="DJ267" s="1570"/>
      <c r="DK267" s="1570"/>
      <c r="DL267" s="1570"/>
      <c r="DM267" s="1570"/>
      <c r="DN267" s="1570"/>
      <c r="DO267" s="1570"/>
      <c r="DP267" s="1570"/>
      <c r="DQ267" s="1570"/>
      <c r="DR267" s="1570"/>
      <c r="DS267" s="1570"/>
      <c r="DT267" s="1570"/>
      <c r="DU267" s="1570"/>
      <c r="DV267" s="1570"/>
      <c r="DW267" s="1570"/>
      <c r="DX267" s="1570"/>
      <c r="DY267" s="1570"/>
      <c r="DZ267" s="1570"/>
      <c r="EA267" s="1570"/>
      <c r="EB267" s="1570"/>
      <c r="EC267" s="1665"/>
      <c r="ED267" s="1665"/>
      <c r="EE267" s="1665"/>
      <c r="EF267" s="1665"/>
      <c r="EG267" s="1665"/>
      <c r="EH267" s="1665"/>
      <c r="EI267" s="1665"/>
      <c r="EJ267" s="1665"/>
      <c r="EK267" s="1665"/>
      <c r="EL267" s="1665"/>
      <c r="EM267" s="1665"/>
      <c r="EN267" s="1665"/>
      <c r="EO267" s="1665"/>
      <c r="EP267" s="1665"/>
      <c r="EQ267" s="1665"/>
      <c r="ER267" s="1665"/>
      <c r="ES267" s="1570"/>
      <c r="ET267" s="1570"/>
      <c r="EU267" s="1632"/>
      <c r="EV267" s="1632"/>
      <c r="EW267" s="1632"/>
      <c r="EX267" s="1632"/>
      <c r="EY267" s="1632"/>
      <c r="EZ267" s="1632"/>
      <c r="FA267" s="1632"/>
      <c r="FB267" s="1665"/>
      <c r="FC267" s="1571"/>
      <c r="FD267" s="1571"/>
      <c r="FE267" s="1571"/>
      <c r="FF267" s="1571"/>
      <c r="FG267" s="1571"/>
      <c r="FH267" s="1571"/>
      <c r="FI267" s="1571"/>
      <c r="FJ267" s="1571"/>
      <c r="FK267" s="1571"/>
      <c r="FL267" s="1571"/>
      <c r="FM267" s="1571"/>
      <c r="FN267" s="1573"/>
      <c r="FO267" s="1573"/>
      <c r="FP267" s="1573"/>
      <c r="FQ267" s="1573"/>
      <c r="FR267" s="1573"/>
      <c r="FS267" s="1573"/>
      <c r="FT267" s="1573"/>
      <c r="FU267" s="1573"/>
      <c r="FV267" s="1573"/>
      <c r="FW267" s="1573"/>
      <c r="FX267" s="1349"/>
    </row>
    <row r="268" spans="3:180">
      <c r="C268" s="1570"/>
      <c r="D268" s="1570"/>
      <c r="E268" s="1570"/>
      <c r="F268" s="1570"/>
      <c r="G268" s="1570"/>
      <c r="H268" s="1570"/>
      <c r="I268" s="1570"/>
      <c r="J268" s="1570"/>
      <c r="K268" s="1570"/>
      <c r="L268" s="1570"/>
      <c r="M268" s="1570"/>
      <c r="N268" s="1570"/>
      <c r="O268" s="1570"/>
      <c r="P268" s="1632"/>
      <c r="Q268" s="1632"/>
      <c r="R268" s="1632"/>
      <c r="S268" s="1632"/>
      <c r="T268" s="1632"/>
      <c r="U268" s="1632"/>
      <c r="V268" s="1632"/>
      <c r="W268" s="1632"/>
      <c r="X268" s="1632"/>
      <c r="Y268" s="1632"/>
      <c r="Z268" s="1632"/>
      <c r="AA268" s="1632"/>
      <c r="AB268" s="1632"/>
      <c r="AC268" s="1632"/>
      <c r="AD268" s="1632"/>
      <c r="AE268" s="1632"/>
      <c r="AF268" s="1632"/>
      <c r="AG268" s="1632"/>
      <c r="AH268" s="1632"/>
      <c r="AI268" s="1632"/>
      <c r="AJ268" s="1632"/>
      <c r="AK268" s="1632"/>
      <c r="AL268" s="1632"/>
      <c r="AM268" s="1632"/>
      <c r="AN268" s="1632"/>
      <c r="AO268" s="1632"/>
      <c r="AP268" s="1632"/>
      <c r="AQ268" s="1632"/>
      <c r="AR268" s="1632"/>
      <c r="AS268" s="1632"/>
      <c r="AT268" s="1632"/>
      <c r="AU268" s="1632"/>
      <c r="AV268" s="1632"/>
      <c r="AW268" s="1632"/>
      <c r="AX268" s="1632"/>
      <c r="AY268" s="1632"/>
      <c r="AZ268" s="1570"/>
      <c r="BA268" s="1570"/>
      <c r="BB268" s="1570"/>
      <c r="BC268" s="1570"/>
      <c r="BD268" s="1570"/>
      <c r="BE268" s="1570"/>
      <c r="BF268" s="1570"/>
      <c r="BG268" s="1570"/>
      <c r="BH268" s="1570"/>
      <c r="BI268" s="1570"/>
      <c r="BJ268" s="1570"/>
      <c r="BK268" s="1570"/>
      <c r="BL268" s="1570"/>
      <c r="BM268" s="1570"/>
      <c r="BN268" s="1570"/>
      <c r="BO268" s="1570"/>
      <c r="BP268" s="1570"/>
      <c r="BQ268" s="1570"/>
      <c r="BR268" s="1570"/>
      <c r="BS268" s="1570"/>
      <c r="BT268" s="1570"/>
      <c r="BU268" s="1570"/>
      <c r="BV268" s="1570"/>
      <c r="BW268" s="1570"/>
      <c r="BX268" s="1570"/>
      <c r="BY268" s="1570"/>
      <c r="BZ268" s="1570"/>
      <c r="CA268" s="1570"/>
      <c r="CB268" s="1570"/>
      <c r="CC268" s="1570"/>
      <c r="CD268" s="1570"/>
      <c r="CE268" s="1570"/>
      <c r="CF268" s="1570"/>
      <c r="CG268" s="1570"/>
      <c r="CH268" s="1570"/>
      <c r="CI268" s="1570"/>
      <c r="CJ268" s="1570"/>
      <c r="CK268" s="1570"/>
      <c r="CL268" s="1570"/>
      <c r="CM268" s="1570"/>
      <c r="CN268" s="1570"/>
      <c r="CO268" s="1570"/>
      <c r="CP268" s="1570"/>
      <c r="CQ268" s="1570"/>
      <c r="CR268" s="1570"/>
      <c r="CS268" s="1570"/>
      <c r="CT268" s="1570"/>
      <c r="CU268" s="1570"/>
      <c r="CV268" s="1570"/>
      <c r="CW268" s="1570"/>
      <c r="CX268" s="1570"/>
      <c r="CY268" s="1570"/>
      <c r="CZ268" s="1570"/>
      <c r="DA268" s="1570"/>
      <c r="DB268" s="1570"/>
      <c r="DC268" s="1570"/>
      <c r="DD268" s="1570"/>
      <c r="DE268" s="1570"/>
      <c r="DF268" s="1570"/>
      <c r="DG268" s="1570"/>
      <c r="DH268" s="1665"/>
      <c r="DI268" s="1570"/>
      <c r="DJ268" s="1570"/>
      <c r="DK268" s="1570"/>
      <c r="DL268" s="1570"/>
      <c r="DM268" s="1570"/>
      <c r="DN268" s="1570"/>
      <c r="DO268" s="1570"/>
      <c r="DP268" s="1570"/>
      <c r="DQ268" s="1570"/>
      <c r="DR268" s="1570"/>
      <c r="DS268" s="1570"/>
      <c r="DT268" s="1570"/>
      <c r="DU268" s="1570"/>
      <c r="DV268" s="1570"/>
      <c r="DW268" s="1570"/>
      <c r="DX268" s="1570"/>
      <c r="DY268" s="1570"/>
      <c r="DZ268" s="1570"/>
      <c r="EA268" s="1570"/>
      <c r="EB268" s="1570"/>
      <c r="EC268" s="1665"/>
      <c r="ED268" s="1665"/>
      <c r="EE268" s="1665"/>
      <c r="EF268" s="1665"/>
      <c r="EG268" s="1665"/>
      <c r="EH268" s="1665"/>
      <c r="EI268" s="1665"/>
      <c r="EJ268" s="1665"/>
      <c r="EK268" s="1665"/>
      <c r="EL268" s="1665"/>
      <c r="EM268" s="1665"/>
      <c r="EN268" s="1665"/>
      <c r="EO268" s="1665"/>
      <c r="EP268" s="1665"/>
      <c r="EQ268" s="1665"/>
      <c r="ER268" s="1665"/>
      <c r="ES268" s="1570"/>
      <c r="ET268" s="1570"/>
      <c r="EU268" s="1632"/>
      <c r="EV268" s="1632"/>
      <c r="EW268" s="1632"/>
      <c r="EX268" s="1632"/>
      <c r="EY268" s="1632"/>
      <c r="EZ268" s="1632"/>
      <c r="FA268" s="1632"/>
      <c r="FB268" s="1665"/>
      <c r="FC268" s="1571"/>
      <c r="FD268" s="1571"/>
      <c r="FE268" s="1571"/>
      <c r="FF268" s="1571"/>
      <c r="FG268" s="1571"/>
      <c r="FH268" s="1571"/>
      <c r="FI268" s="1571"/>
      <c r="FJ268" s="1571"/>
      <c r="FK268" s="1571"/>
      <c r="FL268" s="1571"/>
      <c r="FM268" s="1571"/>
      <c r="FN268" s="1573"/>
      <c r="FO268" s="1573"/>
      <c r="FP268" s="1573"/>
      <c r="FQ268" s="1573"/>
      <c r="FR268" s="1573"/>
      <c r="FS268" s="1573"/>
      <c r="FT268" s="1573"/>
      <c r="FU268" s="1573"/>
      <c r="FV268" s="1573"/>
      <c r="FW268" s="1573"/>
      <c r="FX268" s="1349"/>
    </row>
    <row r="269" spans="3:180">
      <c r="C269" s="1570"/>
      <c r="D269" s="1570"/>
      <c r="E269" s="1570"/>
      <c r="F269" s="1570"/>
      <c r="G269" s="1570"/>
      <c r="H269" s="1570"/>
      <c r="I269" s="1570"/>
      <c r="J269" s="1570"/>
      <c r="K269" s="1570"/>
      <c r="L269" s="1570"/>
      <c r="M269" s="1570"/>
      <c r="N269" s="1570"/>
      <c r="O269" s="1570"/>
      <c r="P269" s="1632"/>
      <c r="Q269" s="1632"/>
      <c r="R269" s="1632"/>
      <c r="S269" s="1632"/>
      <c r="T269" s="1632"/>
      <c r="U269" s="1632"/>
      <c r="V269" s="1632"/>
      <c r="W269" s="1632"/>
      <c r="X269" s="1632"/>
      <c r="Y269" s="1632"/>
      <c r="Z269" s="1632"/>
      <c r="AA269" s="1632"/>
      <c r="AB269" s="1632"/>
      <c r="AC269" s="1632"/>
      <c r="AD269" s="1632"/>
      <c r="AE269" s="1632"/>
      <c r="AF269" s="1632"/>
      <c r="AG269" s="1632"/>
      <c r="AH269" s="1632"/>
      <c r="AI269" s="1632"/>
      <c r="AJ269" s="1632"/>
      <c r="AK269" s="1632"/>
      <c r="AL269" s="1632"/>
      <c r="AM269" s="1632"/>
      <c r="AN269" s="1632"/>
      <c r="AO269" s="1632"/>
      <c r="AP269" s="1632"/>
      <c r="AQ269" s="1632"/>
      <c r="AR269" s="1632"/>
      <c r="AS269" s="1632"/>
      <c r="AT269" s="1632"/>
      <c r="AU269" s="1632"/>
      <c r="AV269" s="1632"/>
      <c r="AW269" s="1632"/>
      <c r="AX269" s="1632"/>
      <c r="AY269" s="1632"/>
      <c r="AZ269" s="1570"/>
      <c r="BA269" s="1570"/>
      <c r="BB269" s="1570"/>
      <c r="BC269" s="1570"/>
      <c r="BD269" s="1570"/>
      <c r="BE269" s="1570"/>
      <c r="BF269" s="1570"/>
      <c r="BG269" s="1570"/>
      <c r="BH269" s="1570"/>
      <c r="BI269" s="1570"/>
      <c r="BJ269" s="1570"/>
      <c r="BK269" s="1570"/>
      <c r="BL269" s="1570"/>
      <c r="BM269" s="1570"/>
      <c r="BN269" s="1570"/>
      <c r="BO269" s="1570"/>
      <c r="BP269" s="1570"/>
      <c r="BQ269" s="1570"/>
      <c r="BR269" s="1570"/>
      <c r="BS269" s="1570"/>
      <c r="BT269" s="1570"/>
      <c r="BU269" s="1570"/>
      <c r="BV269" s="1570"/>
      <c r="BW269" s="1570"/>
      <c r="BX269" s="1570"/>
      <c r="BY269" s="1570"/>
      <c r="BZ269" s="1570"/>
      <c r="CA269" s="1570"/>
      <c r="CB269" s="1570"/>
      <c r="CC269" s="1570"/>
      <c r="CD269" s="1570"/>
      <c r="CE269" s="1570"/>
      <c r="CF269" s="1570"/>
      <c r="CG269" s="1570"/>
      <c r="CH269" s="1570"/>
      <c r="CI269" s="1570"/>
      <c r="CJ269" s="1570"/>
      <c r="CK269" s="1570"/>
      <c r="CL269" s="1570"/>
      <c r="CM269" s="1570"/>
      <c r="CN269" s="1570"/>
      <c r="CO269" s="1570"/>
      <c r="CP269" s="1570"/>
      <c r="CQ269" s="1570"/>
      <c r="CR269" s="1570"/>
      <c r="CS269" s="1570"/>
      <c r="CT269" s="1570"/>
      <c r="CU269" s="1570"/>
      <c r="CV269" s="1570"/>
      <c r="CW269" s="1570"/>
      <c r="CX269" s="1570"/>
      <c r="CY269" s="1570"/>
      <c r="CZ269" s="1570"/>
      <c r="DA269" s="1570"/>
      <c r="DB269" s="1570"/>
      <c r="DC269" s="1570"/>
      <c r="DD269" s="1570"/>
      <c r="DE269" s="1570"/>
      <c r="DF269" s="1570"/>
      <c r="DG269" s="1570"/>
      <c r="DH269" s="1665"/>
      <c r="DI269" s="1570"/>
      <c r="DJ269" s="1570"/>
      <c r="DK269" s="1570"/>
      <c r="DL269" s="1570"/>
      <c r="DM269" s="1570"/>
      <c r="DN269" s="1570"/>
      <c r="DO269" s="1570"/>
      <c r="DP269" s="1570"/>
      <c r="DQ269" s="1570"/>
      <c r="DR269" s="1570"/>
      <c r="DS269" s="1570"/>
      <c r="DT269" s="1570"/>
      <c r="DU269" s="1570"/>
      <c r="DV269" s="1570"/>
      <c r="DW269" s="1570"/>
      <c r="DX269" s="1570"/>
      <c r="DY269" s="1570"/>
      <c r="DZ269" s="1570"/>
      <c r="EA269" s="1570"/>
      <c r="EB269" s="1570"/>
      <c r="EC269" s="1665"/>
      <c r="ED269" s="1665"/>
      <c r="EE269" s="1665"/>
      <c r="EF269" s="1665"/>
      <c r="EG269" s="1665"/>
      <c r="EH269" s="1665"/>
      <c r="EI269" s="1665"/>
      <c r="EJ269" s="1665"/>
      <c r="EK269" s="1665"/>
      <c r="EL269" s="1665"/>
      <c r="EM269" s="1665"/>
      <c r="EN269" s="1665"/>
      <c r="EO269" s="1665"/>
      <c r="EP269" s="1665"/>
      <c r="EQ269" s="1665"/>
      <c r="ER269" s="1665"/>
      <c r="ES269" s="1570"/>
      <c r="ET269" s="1570"/>
      <c r="EU269" s="1632"/>
      <c r="EV269" s="1632"/>
      <c r="EW269" s="1632"/>
      <c r="EX269" s="1632"/>
      <c r="EY269" s="1632"/>
      <c r="EZ269" s="1632"/>
      <c r="FA269" s="1632"/>
      <c r="FB269" s="1665"/>
      <c r="FC269" s="1571"/>
      <c r="FD269" s="1571"/>
      <c r="FE269" s="1571"/>
      <c r="FF269" s="1571"/>
      <c r="FG269" s="1571"/>
      <c r="FH269" s="1571"/>
      <c r="FI269" s="1571"/>
      <c r="FJ269" s="1571"/>
      <c r="FK269" s="1571"/>
      <c r="FL269" s="1571"/>
      <c r="FM269" s="1571"/>
      <c r="FN269" s="1573"/>
      <c r="FO269" s="1573"/>
      <c r="FP269" s="1573"/>
      <c r="FQ269" s="1573"/>
      <c r="FR269" s="1573"/>
      <c r="FS269" s="1573"/>
      <c r="FT269" s="1573"/>
      <c r="FU269" s="1573"/>
      <c r="FV269" s="1573"/>
      <c r="FW269" s="1573"/>
      <c r="FX269" s="1666"/>
    </row>
    <row r="270" spans="3:180">
      <c r="C270" s="1570"/>
      <c r="D270" s="1570"/>
      <c r="E270" s="1570"/>
      <c r="F270" s="1570"/>
      <c r="G270" s="1570"/>
      <c r="H270" s="1570"/>
      <c r="I270" s="1570"/>
      <c r="J270" s="1570"/>
      <c r="K270" s="1570"/>
      <c r="L270" s="1570"/>
      <c r="M270" s="1570"/>
      <c r="N270" s="1570"/>
      <c r="O270" s="1570"/>
      <c r="P270" s="1632"/>
      <c r="Q270" s="1632"/>
      <c r="R270" s="1632"/>
      <c r="S270" s="1632"/>
      <c r="T270" s="1632"/>
      <c r="U270" s="1632"/>
      <c r="V270" s="1632"/>
      <c r="W270" s="1632"/>
      <c r="X270" s="1632"/>
      <c r="Y270" s="1632"/>
      <c r="Z270" s="1632"/>
      <c r="AA270" s="1632"/>
      <c r="AB270" s="1632"/>
      <c r="AC270" s="1632"/>
      <c r="AD270" s="1632"/>
      <c r="AE270" s="1632"/>
      <c r="AF270" s="1632"/>
      <c r="AG270" s="1632"/>
      <c r="AH270" s="1632"/>
      <c r="AI270" s="1632"/>
      <c r="AJ270" s="1632"/>
      <c r="AK270" s="1632"/>
      <c r="AL270" s="1632"/>
      <c r="AM270" s="1632"/>
      <c r="AN270" s="1632"/>
      <c r="AO270" s="1632"/>
      <c r="AP270" s="1632"/>
      <c r="AQ270" s="1632"/>
      <c r="AR270" s="1632"/>
      <c r="AS270" s="1632"/>
      <c r="AT270" s="1632"/>
      <c r="AU270" s="1632"/>
      <c r="AV270" s="1632"/>
      <c r="AW270" s="1632"/>
      <c r="AX270" s="1632"/>
      <c r="AY270" s="1632"/>
      <c r="AZ270" s="1570"/>
      <c r="BA270" s="1570"/>
      <c r="BB270" s="1570"/>
      <c r="BC270" s="1570"/>
      <c r="BD270" s="1570"/>
      <c r="BE270" s="1570"/>
      <c r="BF270" s="1570"/>
      <c r="BG270" s="1570"/>
      <c r="BH270" s="1570"/>
      <c r="BI270" s="1570"/>
      <c r="BJ270" s="1570"/>
      <c r="BK270" s="1570"/>
      <c r="BL270" s="1570"/>
      <c r="BM270" s="1570"/>
      <c r="BN270" s="1570"/>
      <c r="BO270" s="1570"/>
      <c r="BP270" s="1570"/>
      <c r="BQ270" s="1570"/>
      <c r="BR270" s="1570"/>
      <c r="BS270" s="1570"/>
      <c r="BT270" s="1570"/>
      <c r="BU270" s="1570"/>
      <c r="BV270" s="1570"/>
      <c r="BW270" s="1570"/>
      <c r="BX270" s="1570"/>
      <c r="BY270" s="1570"/>
      <c r="BZ270" s="1570"/>
      <c r="CA270" s="1570"/>
      <c r="CB270" s="1570"/>
      <c r="CC270" s="1570"/>
      <c r="CD270" s="1570"/>
      <c r="CE270" s="1570"/>
      <c r="CF270" s="1570"/>
      <c r="CG270" s="1570"/>
      <c r="CH270" s="1570"/>
      <c r="CI270" s="1570"/>
      <c r="CJ270" s="1570"/>
      <c r="CK270" s="1570"/>
      <c r="CL270" s="1570"/>
      <c r="CM270" s="1570"/>
      <c r="CN270" s="1570"/>
      <c r="CO270" s="1570"/>
      <c r="CP270" s="1570"/>
      <c r="CQ270" s="1570"/>
      <c r="CR270" s="1570"/>
      <c r="CS270" s="1570"/>
      <c r="CT270" s="1570"/>
      <c r="CU270" s="1570"/>
      <c r="CV270" s="1570"/>
      <c r="CW270" s="1570"/>
      <c r="CX270" s="1570"/>
      <c r="CY270" s="1570"/>
      <c r="CZ270" s="1570"/>
      <c r="DA270" s="1570"/>
      <c r="DB270" s="1570"/>
      <c r="DC270" s="1570"/>
      <c r="DD270" s="1570"/>
      <c r="DE270" s="1570"/>
      <c r="DF270" s="1570"/>
      <c r="DG270" s="1570"/>
      <c r="DH270" s="1665"/>
      <c r="DI270" s="1570"/>
      <c r="DJ270" s="1570"/>
      <c r="DK270" s="1570"/>
      <c r="DL270" s="1570"/>
      <c r="DM270" s="1570"/>
      <c r="DN270" s="1570"/>
      <c r="DO270" s="1570"/>
      <c r="DP270" s="1570"/>
      <c r="DQ270" s="1570"/>
      <c r="DR270" s="1570"/>
      <c r="DS270" s="1570"/>
      <c r="DT270" s="1570"/>
      <c r="DU270" s="1570"/>
      <c r="DV270" s="1570"/>
      <c r="DW270" s="1570"/>
      <c r="DX270" s="1570"/>
      <c r="DY270" s="1570"/>
      <c r="DZ270" s="1570"/>
      <c r="EA270" s="1570"/>
      <c r="EB270" s="1570"/>
      <c r="EC270" s="1665"/>
      <c r="ED270" s="1665"/>
      <c r="EE270" s="1665"/>
      <c r="EF270" s="1665"/>
      <c r="EG270" s="1665"/>
      <c r="EH270" s="1665"/>
      <c r="EI270" s="1665"/>
      <c r="EJ270" s="1665"/>
      <c r="EK270" s="1665"/>
      <c r="EL270" s="1665"/>
      <c r="EM270" s="1665"/>
      <c r="EN270" s="1665"/>
      <c r="EO270" s="1665"/>
      <c r="EP270" s="1665"/>
      <c r="EQ270" s="1665"/>
      <c r="ER270" s="1665"/>
      <c r="ES270" s="1570"/>
      <c r="ET270" s="1570"/>
      <c r="EU270" s="1632"/>
      <c r="EV270" s="1632"/>
      <c r="EW270" s="1632"/>
      <c r="EX270" s="1632"/>
      <c r="EY270" s="1632"/>
      <c r="EZ270" s="1632"/>
      <c r="FA270" s="1632"/>
      <c r="FB270" s="1665"/>
      <c r="FC270" s="1571"/>
      <c r="FD270" s="1571"/>
      <c r="FE270" s="1571"/>
      <c r="FF270" s="1571"/>
      <c r="FG270" s="1571"/>
      <c r="FH270" s="1571"/>
      <c r="FI270" s="1571"/>
      <c r="FJ270" s="1571"/>
      <c r="FK270" s="1571"/>
      <c r="FL270" s="1571"/>
      <c r="FM270" s="1571"/>
      <c r="FN270" s="1573"/>
      <c r="FO270" s="1573"/>
      <c r="FP270" s="1573"/>
      <c r="FQ270" s="1573"/>
      <c r="FR270" s="1573"/>
      <c r="FS270" s="1573"/>
      <c r="FT270" s="1573"/>
      <c r="FU270" s="1573"/>
      <c r="FV270" s="1573"/>
      <c r="FW270" s="1573"/>
    </row>
    <row r="271" spans="3:180">
      <c r="C271" s="1570"/>
      <c r="D271" s="1570"/>
      <c r="E271" s="1570"/>
      <c r="F271" s="1570"/>
      <c r="G271" s="1570"/>
      <c r="H271" s="1570"/>
      <c r="I271" s="1570"/>
      <c r="J271" s="1570"/>
      <c r="K271" s="1570"/>
      <c r="L271" s="1570"/>
      <c r="M271" s="1570"/>
      <c r="N271" s="1570"/>
      <c r="O271" s="1570"/>
      <c r="P271" s="1632"/>
      <c r="Q271" s="1632"/>
      <c r="R271" s="1632"/>
      <c r="S271" s="1632"/>
      <c r="T271" s="1632"/>
      <c r="U271" s="1632"/>
      <c r="V271" s="1632"/>
      <c r="W271" s="1632"/>
      <c r="X271" s="1632"/>
      <c r="Y271" s="1632"/>
      <c r="Z271" s="1632"/>
      <c r="AA271" s="1632"/>
      <c r="AB271" s="1632"/>
      <c r="AC271" s="1632"/>
      <c r="AD271" s="1632"/>
      <c r="AE271" s="1632"/>
      <c r="AF271" s="1632"/>
      <c r="AG271" s="1632"/>
      <c r="AH271" s="1632"/>
      <c r="AI271" s="1632"/>
      <c r="AJ271" s="1632"/>
      <c r="AK271" s="1632"/>
      <c r="AL271" s="1632"/>
      <c r="AM271" s="1632"/>
      <c r="AN271" s="1632"/>
      <c r="AO271" s="1632"/>
      <c r="AP271" s="1632"/>
      <c r="AQ271" s="1632"/>
      <c r="AR271" s="1632"/>
      <c r="AS271" s="1632"/>
      <c r="AT271" s="1632"/>
      <c r="AU271" s="1632"/>
      <c r="AV271" s="1632"/>
      <c r="AW271" s="1632"/>
      <c r="AX271" s="1632"/>
      <c r="AY271" s="1632"/>
      <c r="AZ271" s="1570"/>
      <c r="BA271" s="1570"/>
      <c r="BB271" s="1570"/>
      <c r="BC271" s="1570"/>
      <c r="BD271" s="1570"/>
      <c r="BE271" s="1570"/>
      <c r="BF271" s="1570"/>
      <c r="BG271" s="1570"/>
      <c r="BH271" s="1570"/>
      <c r="BI271" s="1570"/>
      <c r="BJ271" s="1570"/>
      <c r="BK271" s="1570"/>
      <c r="BL271" s="1570"/>
      <c r="BM271" s="1570"/>
      <c r="BN271" s="1570"/>
      <c r="BO271" s="1570"/>
      <c r="BP271" s="1570"/>
      <c r="BQ271" s="1570"/>
      <c r="BR271" s="1570"/>
      <c r="BS271" s="1570"/>
      <c r="BT271" s="1570"/>
      <c r="BU271" s="1570"/>
      <c r="BV271" s="1570"/>
      <c r="BW271" s="1570"/>
      <c r="BX271" s="1570"/>
      <c r="BY271" s="1570"/>
      <c r="BZ271" s="1570"/>
      <c r="CA271" s="1570"/>
      <c r="CB271" s="1570"/>
      <c r="CC271" s="1570"/>
      <c r="CD271" s="1570"/>
      <c r="CE271" s="1570"/>
      <c r="CF271" s="1570"/>
      <c r="CG271" s="1570"/>
      <c r="CH271" s="1570"/>
      <c r="CI271" s="1570"/>
      <c r="CJ271" s="1570"/>
      <c r="CK271" s="1570"/>
      <c r="CL271" s="1570"/>
      <c r="CM271" s="1570"/>
      <c r="CN271" s="1570"/>
      <c r="CO271" s="1570"/>
      <c r="CP271" s="1570"/>
      <c r="CQ271" s="1570"/>
      <c r="CR271" s="1570"/>
      <c r="CS271" s="1570"/>
      <c r="CT271" s="1570"/>
      <c r="CU271" s="1570"/>
      <c r="CV271" s="1570"/>
      <c r="CW271" s="1570"/>
      <c r="CX271" s="1570"/>
      <c r="CY271" s="1570"/>
      <c r="CZ271" s="1570"/>
      <c r="DA271" s="1570"/>
      <c r="DB271" s="1570"/>
      <c r="DC271" s="1570"/>
      <c r="DD271" s="1570"/>
      <c r="DE271" s="1570"/>
      <c r="DF271" s="1570"/>
      <c r="DG271" s="1570"/>
      <c r="DH271" s="1665"/>
      <c r="DI271" s="1570"/>
      <c r="DJ271" s="1570"/>
      <c r="DK271" s="1570"/>
      <c r="DL271" s="1570"/>
      <c r="DM271" s="1570"/>
      <c r="DN271" s="1570"/>
      <c r="DO271" s="1570"/>
      <c r="DP271" s="1570"/>
      <c r="DQ271" s="1570"/>
      <c r="DR271" s="1570"/>
      <c r="DS271" s="1570"/>
      <c r="DT271" s="1570"/>
      <c r="DU271" s="1570"/>
      <c r="DV271" s="1570"/>
      <c r="DW271" s="1570"/>
      <c r="DX271" s="1570"/>
      <c r="DY271" s="1570"/>
      <c r="DZ271" s="1570"/>
      <c r="EA271" s="1570"/>
      <c r="EB271" s="1570"/>
      <c r="EC271" s="1665"/>
      <c r="ED271" s="1665"/>
      <c r="EE271" s="1665"/>
      <c r="EF271" s="1665"/>
      <c r="EG271" s="1665"/>
      <c r="EH271" s="1665"/>
      <c r="EI271" s="1665"/>
      <c r="EJ271" s="1665"/>
      <c r="EK271" s="1665"/>
      <c r="EL271" s="1665"/>
      <c r="EM271" s="1665"/>
      <c r="EN271" s="1665"/>
      <c r="EO271" s="1665"/>
      <c r="EP271" s="1665"/>
      <c r="EQ271" s="1665"/>
      <c r="ER271" s="1665"/>
      <c r="ES271" s="1570"/>
      <c r="ET271" s="1570"/>
      <c r="EU271" s="1632"/>
      <c r="EV271" s="1632"/>
      <c r="EW271" s="1632"/>
      <c r="EX271" s="1632"/>
      <c r="EY271" s="1632"/>
      <c r="EZ271" s="1632"/>
      <c r="FA271" s="1632"/>
      <c r="FB271" s="1665"/>
      <c r="FC271" s="1571"/>
      <c r="FD271" s="1571"/>
      <c r="FE271" s="1571"/>
      <c r="FF271" s="1571"/>
      <c r="FG271" s="1571"/>
      <c r="FH271" s="1571"/>
      <c r="FI271" s="1571"/>
      <c r="FJ271" s="1571"/>
      <c r="FK271" s="1571"/>
      <c r="FL271" s="1571"/>
      <c r="FM271" s="1571"/>
      <c r="FN271" s="1573"/>
      <c r="FO271" s="1573"/>
      <c r="FP271" s="1573"/>
      <c r="FQ271" s="1573"/>
      <c r="FR271" s="1573"/>
      <c r="FS271" s="1573"/>
      <c r="FT271" s="1573"/>
      <c r="FU271" s="1573"/>
      <c r="FV271" s="1573"/>
      <c r="FW271" s="1573"/>
      <c r="FX271" s="1349"/>
    </row>
    <row r="272" spans="3:180">
      <c r="C272" s="1570"/>
      <c r="D272" s="1570"/>
      <c r="E272" s="1570"/>
      <c r="F272" s="1570"/>
      <c r="G272" s="1570"/>
      <c r="H272" s="1570"/>
      <c r="I272" s="1570"/>
      <c r="J272" s="1570"/>
      <c r="K272" s="1570"/>
      <c r="L272" s="1570"/>
      <c r="M272" s="1570"/>
      <c r="N272" s="1570"/>
      <c r="O272" s="1570"/>
      <c r="P272" s="1632"/>
      <c r="Q272" s="1632"/>
      <c r="R272" s="1632"/>
      <c r="S272" s="1632"/>
      <c r="T272" s="1632"/>
      <c r="U272" s="1632"/>
      <c r="V272" s="1632"/>
      <c r="W272" s="1632"/>
      <c r="X272" s="1632"/>
      <c r="Y272" s="1632"/>
      <c r="Z272" s="1632"/>
      <c r="AA272" s="1632"/>
      <c r="AB272" s="1632"/>
      <c r="AC272" s="1632"/>
      <c r="AD272" s="1632"/>
      <c r="AE272" s="1632"/>
      <c r="AF272" s="1632"/>
      <c r="AG272" s="1632"/>
      <c r="AH272" s="1632"/>
      <c r="AI272" s="1632"/>
      <c r="AJ272" s="1632"/>
      <c r="AK272" s="1632"/>
      <c r="AL272" s="1632"/>
      <c r="AM272" s="1632"/>
      <c r="AN272" s="1632"/>
      <c r="AO272" s="1632"/>
      <c r="AP272" s="1632"/>
      <c r="AQ272" s="1632"/>
      <c r="AR272" s="1632"/>
      <c r="AS272" s="1632"/>
      <c r="AT272" s="1632"/>
      <c r="AU272" s="1632"/>
      <c r="AV272" s="1632"/>
      <c r="AW272" s="1632"/>
      <c r="AX272" s="1632"/>
      <c r="AY272" s="1632"/>
      <c r="AZ272" s="1570"/>
      <c r="BA272" s="1570"/>
      <c r="BB272" s="1570"/>
      <c r="BC272" s="1570"/>
      <c r="BD272" s="1570"/>
      <c r="BE272" s="1570"/>
      <c r="BF272" s="1570"/>
      <c r="BG272" s="1570"/>
      <c r="BH272" s="1570"/>
      <c r="BI272" s="1570"/>
      <c r="BJ272" s="1570"/>
      <c r="BK272" s="1570"/>
      <c r="BL272" s="1570"/>
      <c r="BM272" s="1570"/>
      <c r="BN272" s="1570"/>
      <c r="BO272" s="1570"/>
      <c r="BP272" s="1570"/>
      <c r="BQ272" s="1570"/>
      <c r="BR272" s="1570"/>
      <c r="BS272" s="1570"/>
      <c r="BT272" s="1570"/>
      <c r="BU272" s="1570"/>
      <c r="BV272" s="1570"/>
      <c r="BW272" s="1570"/>
      <c r="BX272" s="1570"/>
      <c r="BY272" s="1570"/>
      <c r="BZ272" s="1570"/>
      <c r="CA272" s="1570"/>
      <c r="CB272" s="1570"/>
      <c r="CC272" s="1570"/>
      <c r="CD272" s="1570"/>
      <c r="CE272" s="1570"/>
      <c r="CF272" s="1570"/>
      <c r="CG272" s="1570"/>
      <c r="CH272" s="1570"/>
      <c r="CI272" s="1570"/>
      <c r="CJ272" s="1570"/>
      <c r="CK272" s="1570"/>
      <c r="CL272" s="1570"/>
      <c r="CM272" s="1570"/>
      <c r="CN272" s="1570"/>
      <c r="CO272" s="1570"/>
      <c r="CP272" s="1570"/>
      <c r="CQ272" s="1570"/>
      <c r="CR272" s="1570"/>
      <c r="CS272" s="1570"/>
      <c r="CT272" s="1570"/>
      <c r="CU272" s="1570"/>
      <c r="CV272" s="1570"/>
      <c r="CW272" s="1570"/>
      <c r="CX272" s="1570"/>
      <c r="CY272" s="1570"/>
      <c r="CZ272" s="1570"/>
      <c r="DA272" s="1570"/>
      <c r="DB272" s="1570"/>
      <c r="DC272" s="1570"/>
      <c r="DD272" s="1570"/>
      <c r="DE272" s="1570"/>
      <c r="DF272" s="1570"/>
      <c r="DG272" s="1570"/>
      <c r="DH272" s="1665"/>
      <c r="DI272" s="1570"/>
      <c r="DJ272" s="1570"/>
      <c r="DK272" s="1570"/>
      <c r="DL272" s="1570"/>
      <c r="DM272" s="1570"/>
      <c r="DN272" s="1570"/>
      <c r="DO272" s="1570"/>
      <c r="DP272" s="1570"/>
      <c r="DQ272" s="1570"/>
      <c r="DR272" s="1570"/>
      <c r="DS272" s="1570"/>
      <c r="DT272" s="1570"/>
      <c r="DU272" s="1570"/>
      <c r="DV272" s="1570"/>
      <c r="DW272" s="1570"/>
      <c r="DX272" s="1570"/>
      <c r="DY272" s="1570"/>
      <c r="DZ272" s="1570"/>
      <c r="EA272" s="1570"/>
      <c r="EB272" s="1570"/>
      <c r="EC272" s="1665"/>
      <c r="ED272" s="1665"/>
      <c r="EE272" s="1665"/>
      <c r="EF272" s="1665"/>
      <c r="EG272" s="1665"/>
      <c r="EH272" s="1665"/>
      <c r="EI272" s="1665"/>
      <c r="EJ272" s="1665"/>
      <c r="EK272" s="1665"/>
      <c r="EL272" s="1665"/>
      <c r="EM272" s="1665"/>
      <c r="EN272" s="1665"/>
      <c r="EO272" s="1665"/>
      <c r="EP272" s="1665"/>
      <c r="EQ272" s="1665"/>
      <c r="ER272" s="1665"/>
      <c r="ES272" s="1570"/>
      <c r="ET272" s="1570"/>
      <c r="EU272" s="1632"/>
      <c r="EV272" s="1632"/>
      <c r="EW272" s="1632"/>
      <c r="EX272" s="1632"/>
      <c r="EY272" s="1632"/>
      <c r="EZ272" s="1632"/>
      <c r="FA272" s="1632"/>
      <c r="FB272" s="1665"/>
      <c r="FC272" s="1571"/>
      <c r="FD272" s="1571"/>
      <c r="FE272" s="1571"/>
      <c r="FF272" s="1571"/>
      <c r="FG272" s="1571"/>
      <c r="FH272" s="1571"/>
      <c r="FI272" s="1571"/>
      <c r="FJ272" s="1571"/>
      <c r="FK272" s="1571"/>
      <c r="FL272" s="1571"/>
      <c r="FM272" s="1571"/>
      <c r="FN272" s="1573"/>
      <c r="FO272" s="1573"/>
      <c r="FP272" s="1573"/>
      <c r="FQ272" s="1573"/>
      <c r="FR272" s="1573"/>
      <c r="FS272" s="1573"/>
      <c r="FT272" s="1573"/>
      <c r="FU272" s="1573"/>
      <c r="FV272" s="1573"/>
      <c r="FW272" s="1573"/>
      <c r="FX272" s="1349"/>
    </row>
    <row r="273" spans="3:180">
      <c r="C273" s="1570"/>
      <c r="D273" s="1570"/>
      <c r="E273" s="1570"/>
      <c r="F273" s="1570"/>
      <c r="G273" s="1570"/>
      <c r="H273" s="1570"/>
      <c r="I273" s="1570"/>
      <c r="J273" s="1570"/>
      <c r="K273" s="1570"/>
      <c r="L273" s="1570"/>
      <c r="M273" s="1570"/>
      <c r="N273" s="1570"/>
      <c r="O273" s="1570"/>
      <c r="P273" s="1632"/>
      <c r="Q273" s="1632"/>
      <c r="R273" s="1632"/>
      <c r="S273" s="1632"/>
      <c r="T273" s="1632"/>
      <c r="U273" s="1632"/>
      <c r="V273" s="1632"/>
      <c r="W273" s="1632"/>
      <c r="X273" s="1632"/>
      <c r="Y273" s="1632"/>
      <c r="Z273" s="1632"/>
      <c r="AA273" s="1632"/>
      <c r="AB273" s="1632"/>
      <c r="AC273" s="1632"/>
      <c r="AD273" s="1632"/>
      <c r="AE273" s="1632"/>
      <c r="AF273" s="1632"/>
      <c r="AG273" s="1632"/>
      <c r="AH273" s="1632"/>
      <c r="AI273" s="1632"/>
      <c r="AJ273" s="1632"/>
      <c r="AK273" s="1632"/>
      <c r="AL273" s="1632"/>
      <c r="AM273" s="1632"/>
      <c r="AN273" s="1632"/>
      <c r="AO273" s="1632"/>
      <c r="AP273" s="1632"/>
      <c r="AQ273" s="1632"/>
      <c r="AR273" s="1632"/>
      <c r="AS273" s="1632"/>
      <c r="AT273" s="1632"/>
      <c r="AU273" s="1632"/>
      <c r="AV273" s="1632"/>
      <c r="AW273" s="1632"/>
      <c r="AX273" s="1632"/>
      <c r="AY273" s="1632"/>
      <c r="AZ273" s="1570"/>
      <c r="BA273" s="1570"/>
      <c r="BB273" s="1570"/>
      <c r="BC273" s="1570"/>
      <c r="BD273" s="1570"/>
      <c r="BE273" s="1570"/>
      <c r="BF273" s="1570"/>
      <c r="BG273" s="1570"/>
      <c r="BH273" s="1570"/>
      <c r="BI273" s="1570"/>
      <c r="BJ273" s="1570"/>
      <c r="BK273" s="1570"/>
      <c r="BL273" s="1570"/>
      <c r="BM273" s="1570"/>
      <c r="BN273" s="1570"/>
      <c r="BO273" s="1570"/>
      <c r="BP273" s="1570"/>
      <c r="BQ273" s="1570"/>
      <c r="BR273" s="1570"/>
      <c r="BS273" s="1570"/>
      <c r="BT273" s="1570"/>
      <c r="BU273" s="1570"/>
      <c r="BV273" s="1570"/>
      <c r="BW273" s="1570"/>
      <c r="BX273" s="1570"/>
      <c r="BY273" s="1570"/>
      <c r="BZ273" s="1570"/>
      <c r="CA273" s="1570"/>
      <c r="CB273" s="1570"/>
      <c r="CC273" s="1570"/>
      <c r="CD273" s="1570"/>
      <c r="CE273" s="1570"/>
      <c r="CF273" s="1570"/>
      <c r="CG273" s="1570"/>
      <c r="CH273" s="1570"/>
      <c r="CI273" s="1570"/>
      <c r="CJ273" s="1570"/>
      <c r="CK273" s="1570"/>
      <c r="CL273" s="1570"/>
      <c r="CM273" s="1570"/>
      <c r="CN273" s="1570"/>
      <c r="CO273" s="1570"/>
      <c r="CP273" s="1570"/>
      <c r="CQ273" s="1570"/>
      <c r="CR273" s="1570"/>
      <c r="CS273" s="1570"/>
      <c r="CT273" s="1570"/>
      <c r="CU273" s="1570"/>
      <c r="CV273" s="1570"/>
      <c r="CW273" s="1570"/>
      <c r="CX273" s="1570"/>
      <c r="CY273" s="1570"/>
      <c r="CZ273" s="1570"/>
      <c r="DA273" s="1570"/>
      <c r="DB273" s="1570"/>
      <c r="DC273" s="1570"/>
      <c r="DD273" s="1570"/>
      <c r="DE273" s="1570"/>
      <c r="DF273" s="1570"/>
      <c r="DG273" s="1570"/>
      <c r="DH273" s="1665"/>
      <c r="DI273" s="1570"/>
      <c r="DJ273" s="1570"/>
      <c r="DK273" s="1570"/>
      <c r="DL273" s="1570"/>
      <c r="DM273" s="1570"/>
      <c r="DN273" s="1570"/>
      <c r="DO273" s="1570"/>
      <c r="DP273" s="1570"/>
      <c r="DQ273" s="1570"/>
      <c r="DR273" s="1570"/>
      <c r="DS273" s="1570"/>
      <c r="DT273" s="1570"/>
      <c r="DU273" s="1570"/>
      <c r="DV273" s="1570"/>
      <c r="DW273" s="1570"/>
      <c r="DX273" s="1570"/>
      <c r="DY273" s="1570"/>
      <c r="DZ273" s="1570"/>
      <c r="EA273" s="1570"/>
      <c r="EB273" s="1570"/>
      <c r="EC273" s="1665"/>
      <c r="ED273" s="1665"/>
      <c r="EE273" s="1665"/>
      <c r="EF273" s="1665"/>
      <c r="EG273" s="1665"/>
      <c r="EH273" s="1665"/>
      <c r="EI273" s="1665"/>
      <c r="EJ273" s="1665"/>
      <c r="EK273" s="1665"/>
      <c r="EL273" s="1665"/>
      <c r="EM273" s="1665"/>
      <c r="EN273" s="1665"/>
      <c r="EO273" s="1665"/>
      <c r="EP273" s="1665"/>
      <c r="EQ273" s="1665"/>
      <c r="ER273" s="1665"/>
      <c r="ES273" s="1570"/>
      <c r="ET273" s="1570"/>
      <c r="EU273" s="1632"/>
      <c r="EV273" s="1632"/>
      <c r="EW273" s="1632"/>
      <c r="EX273" s="1632"/>
      <c r="EY273" s="1632"/>
      <c r="EZ273" s="1632"/>
      <c r="FA273" s="1632"/>
      <c r="FB273" s="1665"/>
      <c r="FC273" s="1571"/>
      <c r="FD273" s="1571"/>
      <c r="FE273" s="1571"/>
      <c r="FF273" s="1571"/>
      <c r="FG273" s="1571"/>
      <c r="FH273" s="1571"/>
      <c r="FI273" s="1571"/>
      <c r="FJ273" s="1571"/>
      <c r="FK273" s="1571"/>
      <c r="FL273" s="1571"/>
      <c r="FM273" s="1571"/>
      <c r="FN273" s="1573"/>
      <c r="FO273" s="1573"/>
      <c r="FP273" s="1573"/>
      <c r="FQ273" s="1573"/>
      <c r="FR273" s="1573"/>
      <c r="FS273" s="1573"/>
      <c r="FT273" s="1573"/>
      <c r="FU273" s="1573"/>
      <c r="FV273" s="1573"/>
      <c r="FW273" s="1573"/>
      <c r="FX273" s="1349"/>
    </row>
    <row r="274" spans="3:180">
      <c r="C274" s="1570"/>
      <c r="D274" s="1570"/>
      <c r="E274" s="1570"/>
      <c r="F274" s="1570"/>
      <c r="G274" s="1570"/>
      <c r="H274" s="1570"/>
      <c r="I274" s="1570"/>
      <c r="J274" s="1570"/>
      <c r="K274" s="1570"/>
      <c r="L274" s="1570"/>
      <c r="M274" s="1570"/>
      <c r="N274" s="1570"/>
      <c r="O274" s="1570"/>
      <c r="P274" s="1632"/>
      <c r="Q274" s="1632"/>
      <c r="R274" s="1632"/>
      <c r="S274" s="1632"/>
      <c r="T274" s="1632"/>
      <c r="U274" s="1632"/>
      <c r="V274" s="1632"/>
      <c r="W274" s="1632"/>
      <c r="X274" s="1632"/>
      <c r="Y274" s="1632"/>
      <c r="Z274" s="1632"/>
      <c r="AA274" s="1632"/>
      <c r="AB274" s="1632"/>
      <c r="AC274" s="1632"/>
      <c r="AD274" s="1632"/>
      <c r="AE274" s="1632"/>
      <c r="AF274" s="1632"/>
      <c r="AG274" s="1632"/>
      <c r="AH274" s="1632"/>
      <c r="AI274" s="1632"/>
      <c r="AJ274" s="1632"/>
      <c r="AK274" s="1632"/>
      <c r="AL274" s="1632"/>
      <c r="AM274" s="1632"/>
      <c r="AN274" s="1632"/>
      <c r="AO274" s="1632"/>
      <c r="AP274" s="1632"/>
      <c r="AQ274" s="1632"/>
      <c r="AR274" s="1632"/>
      <c r="AS274" s="1632"/>
      <c r="AT274" s="1632"/>
      <c r="AU274" s="1632"/>
      <c r="AV274" s="1632"/>
      <c r="AW274" s="1632"/>
      <c r="AX274" s="1632"/>
      <c r="AY274" s="1632"/>
      <c r="AZ274" s="1570"/>
      <c r="BA274" s="1570"/>
      <c r="BB274" s="1570"/>
      <c r="BC274" s="1570"/>
      <c r="BD274" s="1570"/>
      <c r="BE274" s="1570"/>
      <c r="BF274" s="1570"/>
      <c r="BG274" s="1570"/>
      <c r="BH274" s="1570"/>
      <c r="BI274" s="1570"/>
      <c r="BJ274" s="1570"/>
      <c r="BK274" s="1570"/>
      <c r="BL274" s="1570"/>
      <c r="BM274" s="1570"/>
      <c r="BN274" s="1570"/>
      <c r="BO274" s="1570"/>
      <c r="BP274" s="1570"/>
      <c r="BQ274" s="1570"/>
      <c r="BR274" s="1570"/>
      <c r="BS274" s="1570"/>
      <c r="BT274" s="1570"/>
      <c r="BU274" s="1570"/>
      <c r="BV274" s="1570"/>
      <c r="BW274" s="1570"/>
      <c r="BX274" s="1570"/>
      <c r="BY274" s="1570"/>
      <c r="BZ274" s="1570"/>
      <c r="CA274" s="1570"/>
      <c r="CB274" s="1570"/>
      <c r="CC274" s="1570"/>
      <c r="CD274" s="1570"/>
      <c r="CE274" s="1570"/>
      <c r="CF274" s="1570"/>
      <c r="CG274" s="1570"/>
      <c r="CH274" s="1570"/>
      <c r="CI274" s="1570"/>
      <c r="CJ274" s="1570"/>
      <c r="CK274" s="1570"/>
      <c r="CL274" s="1570"/>
      <c r="CM274" s="1570"/>
      <c r="CN274" s="1570"/>
      <c r="CO274" s="1570"/>
      <c r="CP274" s="1570"/>
      <c r="CQ274" s="1570"/>
      <c r="CR274" s="1570"/>
      <c r="CS274" s="1570"/>
      <c r="CT274" s="1570"/>
      <c r="CU274" s="1570"/>
      <c r="CV274" s="1570"/>
      <c r="CW274" s="1570"/>
      <c r="CX274" s="1570"/>
      <c r="CY274" s="1570"/>
      <c r="CZ274" s="1570"/>
      <c r="DA274" s="1570"/>
      <c r="DB274" s="1570"/>
      <c r="DC274" s="1570"/>
      <c r="DD274" s="1570"/>
      <c r="DE274" s="1570"/>
      <c r="DF274" s="1570"/>
      <c r="DG274" s="1570"/>
      <c r="DH274" s="1665"/>
      <c r="DI274" s="1570"/>
      <c r="DJ274" s="1570"/>
      <c r="DK274" s="1570"/>
      <c r="DL274" s="1570"/>
      <c r="DM274" s="1570"/>
      <c r="DN274" s="1570"/>
      <c r="DO274" s="1570"/>
      <c r="DP274" s="1570"/>
      <c r="DQ274" s="1570"/>
      <c r="DR274" s="1570"/>
      <c r="DS274" s="1570"/>
      <c r="DT274" s="1570"/>
      <c r="DU274" s="1570"/>
      <c r="DV274" s="1570"/>
      <c r="DW274" s="1570"/>
      <c r="DX274" s="1570"/>
      <c r="DY274" s="1570"/>
      <c r="DZ274" s="1570"/>
      <c r="EA274" s="1570"/>
      <c r="EB274" s="1570"/>
      <c r="EC274" s="1665"/>
      <c r="ED274" s="1665"/>
      <c r="EE274" s="1665"/>
      <c r="EF274" s="1665"/>
      <c r="EG274" s="1665"/>
      <c r="EH274" s="1665"/>
      <c r="EI274" s="1665"/>
      <c r="EJ274" s="1665"/>
      <c r="EK274" s="1665"/>
      <c r="EL274" s="1665"/>
      <c r="EM274" s="1665"/>
      <c r="EN274" s="1665"/>
      <c r="EO274" s="1665"/>
      <c r="EP274" s="1665"/>
      <c r="EQ274" s="1665"/>
      <c r="ER274" s="1665"/>
      <c r="ES274" s="1570"/>
      <c r="ET274" s="1570"/>
      <c r="EU274" s="1632"/>
      <c r="EV274" s="1632"/>
      <c r="EW274" s="1632"/>
      <c r="EX274" s="1632"/>
      <c r="EY274" s="1632"/>
      <c r="EZ274" s="1632"/>
      <c r="FA274" s="1632"/>
      <c r="FB274" s="1665"/>
      <c r="FC274" s="1571"/>
      <c r="FD274" s="1571"/>
      <c r="FE274" s="1571"/>
      <c r="FF274" s="1571"/>
      <c r="FG274" s="1571"/>
      <c r="FH274" s="1571"/>
      <c r="FI274" s="1571"/>
      <c r="FJ274" s="1571"/>
      <c r="FK274" s="1571"/>
      <c r="FL274" s="1571"/>
      <c r="FM274" s="1571"/>
      <c r="FN274" s="1573"/>
      <c r="FO274" s="1573"/>
      <c r="FP274" s="1573"/>
      <c r="FQ274" s="1573"/>
      <c r="FR274" s="1573"/>
      <c r="FS274" s="1573"/>
      <c r="FT274" s="1573"/>
      <c r="FU274" s="1573"/>
      <c r="FV274" s="1573"/>
      <c r="FW274" s="1573"/>
      <c r="FX274" s="1595"/>
    </row>
    <row r="275" spans="3:180">
      <c r="C275" s="1570"/>
      <c r="D275" s="1570"/>
      <c r="E275" s="1570"/>
      <c r="F275" s="1570"/>
      <c r="G275" s="1570"/>
      <c r="H275" s="1570"/>
      <c r="I275" s="1570"/>
      <c r="J275" s="1570"/>
      <c r="K275" s="1570"/>
      <c r="L275" s="1570"/>
      <c r="M275" s="1570"/>
      <c r="N275" s="1570"/>
      <c r="O275" s="1570"/>
      <c r="P275" s="1632"/>
      <c r="Q275" s="1632"/>
      <c r="R275" s="1632"/>
      <c r="S275" s="1632"/>
      <c r="T275" s="1632"/>
      <c r="U275" s="1632"/>
      <c r="V275" s="1632"/>
      <c r="W275" s="1632"/>
      <c r="X275" s="1632"/>
      <c r="Y275" s="1632"/>
      <c r="Z275" s="1632"/>
      <c r="AA275" s="1632"/>
      <c r="AB275" s="1632"/>
      <c r="AC275" s="1632"/>
      <c r="AD275" s="1632"/>
      <c r="AE275" s="1632"/>
      <c r="AF275" s="1632"/>
      <c r="AG275" s="1632"/>
      <c r="AH275" s="1632"/>
      <c r="AI275" s="1632"/>
      <c r="AJ275" s="1632"/>
      <c r="AK275" s="1632"/>
      <c r="AL275" s="1632"/>
      <c r="AM275" s="1632"/>
      <c r="AN275" s="1632"/>
      <c r="AO275" s="1632"/>
      <c r="AP275" s="1632"/>
      <c r="AQ275" s="1632"/>
      <c r="AR275" s="1632"/>
      <c r="AS275" s="1632"/>
      <c r="AT275" s="1632"/>
      <c r="AU275" s="1632"/>
      <c r="AV275" s="1632"/>
      <c r="AW275" s="1632"/>
      <c r="AX275" s="1632"/>
      <c r="AY275" s="1632"/>
      <c r="AZ275" s="1570"/>
      <c r="BA275" s="1570"/>
      <c r="BB275" s="1570"/>
      <c r="BC275" s="1570"/>
      <c r="BD275" s="1570"/>
      <c r="BE275" s="1570"/>
      <c r="BF275" s="1570"/>
      <c r="BG275" s="1570"/>
      <c r="BH275" s="1570"/>
      <c r="BI275" s="1570"/>
      <c r="BJ275" s="1570"/>
      <c r="BK275" s="1570"/>
      <c r="BL275" s="1570"/>
      <c r="BM275" s="1570"/>
      <c r="BN275" s="1570"/>
      <c r="BO275" s="1570"/>
      <c r="BP275" s="1570"/>
      <c r="BQ275" s="1570"/>
      <c r="BR275" s="1570"/>
      <c r="BS275" s="1570"/>
      <c r="BT275" s="1570"/>
      <c r="BU275" s="1570"/>
      <c r="BV275" s="1570"/>
      <c r="BW275" s="1570"/>
      <c r="BX275" s="1570"/>
      <c r="BY275" s="1570"/>
      <c r="BZ275" s="1570"/>
      <c r="CA275" s="1570"/>
      <c r="CB275" s="1570"/>
      <c r="CC275" s="1570"/>
      <c r="CD275" s="1570"/>
      <c r="CE275" s="1570"/>
      <c r="CF275" s="1570"/>
      <c r="CG275" s="1570"/>
      <c r="CH275" s="1570"/>
      <c r="CI275" s="1570"/>
      <c r="CJ275" s="1570"/>
      <c r="CK275" s="1570"/>
      <c r="CL275" s="1570"/>
      <c r="CM275" s="1570"/>
      <c r="CN275" s="1570"/>
      <c r="CO275" s="1570"/>
      <c r="CP275" s="1570"/>
      <c r="CQ275" s="1570"/>
      <c r="CR275" s="1570"/>
      <c r="CS275" s="1570"/>
      <c r="CT275" s="1570"/>
      <c r="CU275" s="1570"/>
      <c r="CV275" s="1570"/>
      <c r="CW275" s="1570"/>
      <c r="CX275" s="1570"/>
      <c r="CY275" s="1570"/>
      <c r="CZ275" s="1570"/>
      <c r="DA275" s="1570"/>
      <c r="DB275" s="1570"/>
      <c r="DC275" s="1570"/>
      <c r="DD275" s="1570"/>
      <c r="DE275" s="1570"/>
      <c r="DF275" s="1570"/>
      <c r="DG275" s="1570"/>
      <c r="DH275" s="1665"/>
      <c r="DI275" s="1570"/>
      <c r="DJ275" s="1570"/>
      <c r="DK275" s="1570"/>
      <c r="DL275" s="1570"/>
      <c r="DM275" s="1570"/>
      <c r="DN275" s="1570"/>
      <c r="DO275" s="1570"/>
      <c r="DP275" s="1570"/>
      <c r="DQ275" s="1570"/>
      <c r="DR275" s="1570"/>
      <c r="DS275" s="1570"/>
      <c r="DT275" s="1570"/>
      <c r="DU275" s="1570"/>
      <c r="DV275" s="1570"/>
      <c r="DW275" s="1570"/>
      <c r="DX275" s="1570"/>
      <c r="DY275" s="1570"/>
      <c r="DZ275" s="1570"/>
      <c r="EA275" s="1570"/>
      <c r="EB275" s="1570"/>
      <c r="EC275" s="1665"/>
      <c r="ED275" s="1665"/>
      <c r="EE275" s="1665"/>
      <c r="EF275" s="1665"/>
      <c r="EG275" s="1665"/>
      <c r="EH275" s="1665"/>
      <c r="EI275" s="1665"/>
      <c r="EJ275" s="1665"/>
      <c r="EK275" s="1665"/>
      <c r="EL275" s="1665"/>
      <c r="EM275" s="1665"/>
      <c r="EN275" s="1665"/>
      <c r="EO275" s="1665"/>
      <c r="EP275" s="1665"/>
      <c r="EQ275" s="1665"/>
      <c r="ER275" s="1665"/>
      <c r="ES275" s="1570"/>
      <c r="ET275" s="1570"/>
      <c r="EU275" s="1632"/>
      <c r="EV275" s="1632"/>
      <c r="EW275" s="1632"/>
      <c r="EX275" s="1632"/>
      <c r="EY275" s="1632"/>
      <c r="EZ275" s="1632"/>
      <c r="FA275" s="1632"/>
      <c r="FB275" s="1665"/>
      <c r="FC275" s="1571"/>
      <c r="FD275" s="1571"/>
      <c r="FE275" s="1571"/>
      <c r="FF275" s="1571"/>
      <c r="FG275" s="1571"/>
      <c r="FH275" s="1571"/>
      <c r="FI275" s="1571"/>
      <c r="FJ275" s="1571"/>
      <c r="FK275" s="1571"/>
      <c r="FL275" s="1571"/>
      <c r="FM275" s="1571"/>
      <c r="FN275" s="1573"/>
      <c r="FO275" s="1573"/>
      <c r="FP275" s="1573"/>
      <c r="FQ275" s="1573"/>
      <c r="FR275" s="1573"/>
      <c r="FS275" s="1573"/>
      <c r="FT275" s="1573"/>
      <c r="FU275" s="1573"/>
      <c r="FV275" s="1573"/>
      <c r="FW275" s="1573"/>
      <c r="FX275" s="1595"/>
    </row>
    <row r="276" spans="3:180">
      <c r="C276" s="1570"/>
      <c r="D276" s="1570"/>
      <c r="E276" s="1570"/>
      <c r="F276" s="1570"/>
      <c r="G276" s="1570"/>
      <c r="H276" s="1570"/>
      <c r="I276" s="1570"/>
      <c r="J276" s="1570"/>
      <c r="K276" s="1570"/>
      <c r="L276" s="1570"/>
      <c r="M276" s="1570"/>
      <c r="N276" s="1570"/>
      <c r="O276" s="1570"/>
      <c r="P276" s="1632"/>
      <c r="Q276" s="1632"/>
      <c r="R276" s="1632"/>
      <c r="S276" s="1632"/>
      <c r="T276" s="1632"/>
      <c r="U276" s="1632"/>
      <c r="V276" s="1632"/>
      <c r="W276" s="1632"/>
      <c r="X276" s="1632"/>
      <c r="Y276" s="1632"/>
      <c r="Z276" s="1632"/>
      <c r="AA276" s="1632"/>
      <c r="AB276" s="1632"/>
      <c r="AC276" s="1632"/>
      <c r="AD276" s="1632"/>
      <c r="AE276" s="1632"/>
      <c r="AF276" s="1632"/>
      <c r="AG276" s="1632"/>
      <c r="AH276" s="1632"/>
      <c r="AI276" s="1632"/>
      <c r="AJ276" s="1632"/>
      <c r="AK276" s="1632"/>
      <c r="AL276" s="1632"/>
      <c r="AM276" s="1632"/>
      <c r="AN276" s="1632"/>
      <c r="AO276" s="1632"/>
      <c r="AP276" s="1632"/>
      <c r="AQ276" s="1632"/>
      <c r="AR276" s="1632"/>
      <c r="AS276" s="1632"/>
      <c r="AT276" s="1632"/>
      <c r="AU276" s="1632"/>
      <c r="AV276" s="1632"/>
      <c r="AW276" s="1632"/>
      <c r="AX276" s="1632"/>
      <c r="AY276" s="1632"/>
      <c r="AZ276" s="1570"/>
      <c r="BA276" s="1570"/>
      <c r="BB276" s="1570"/>
      <c r="BC276" s="1570"/>
      <c r="BD276" s="1570"/>
      <c r="BE276" s="1570"/>
      <c r="BF276" s="1570"/>
      <c r="BG276" s="1570"/>
      <c r="BH276" s="1570"/>
      <c r="BI276" s="1570"/>
      <c r="BJ276" s="1570"/>
      <c r="BK276" s="1570"/>
      <c r="BL276" s="1570"/>
      <c r="BM276" s="1570"/>
      <c r="BN276" s="1570"/>
      <c r="BO276" s="1570"/>
      <c r="BP276" s="1570"/>
      <c r="BQ276" s="1570"/>
      <c r="BR276" s="1570"/>
      <c r="BS276" s="1570"/>
      <c r="BT276" s="1570"/>
      <c r="BU276" s="1570"/>
      <c r="BV276" s="1570"/>
      <c r="BW276" s="1570"/>
      <c r="BX276" s="1570"/>
      <c r="BY276" s="1570"/>
      <c r="BZ276" s="1570"/>
      <c r="CA276" s="1570"/>
      <c r="CB276" s="1570"/>
      <c r="CC276" s="1570"/>
      <c r="CD276" s="1570"/>
      <c r="CE276" s="1570"/>
      <c r="CF276" s="1570"/>
      <c r="CG276" s="1570"/>
      <c r="CH276" s="1570"/>
      <c r="CI276" s="1570"/>
      <c r="CJ276" s="1570"/>
      <c r="CK276" s="1570"/>
      <c r="CL276" s="1570"/>
      <c r="CM276" s="1570"/>
      <c r="CN276" s="1570"/>
      <c r="CO276" s="1570"/>
      <c r="CP276" s="1570"/>
      <c r="CQ276" s="1570"/>
      <c r="CR276" s="1570"/>
      <c r="CS276" s="1570"/>
      <c r="CT276" s="1570"/>
      <c r="CU276" s="1570"/>
      <c r="CV276" s="1570"/>
      <c r="CW276" s="1570"/>
      <c r="CX276" s="1570"/>
      <c r="CY276" s="1570"/>
      <c r="CZ276" s="1570"/>
      <c r="DA276" s="1570"/>
      <c r="DB276" s="1570"/>
      <c r="DC276" s="1570"/>
      <c r="DD276" s="1570"/>
      <c r="DE276" s="1570"/>
      <c r="DF276" s="1570"/>
      <c r="DG276" s="1570"/>
      <c r="DH276" s="1665"/>
      <c r="DI276" s="1570"/>
      <c r="DJ276" s="1570"/>
      <c r="DK276" s="1570"/>
      <c r="DL276" s="1570"/>
      <c r="DM276" s="1570"/>
      <c r="DN276" s="1570"/>
      <c r="DO276" s="1570"/>
      <c r="DP276" s="1570"/>
      <c r="DQ276" s="1570"/>
      <c r="DR276" s="1570"/>
      <c r="DS276" s="1570"/>
      <c r="DT276" s="1570"/>
      <c r="DU276" s="1570"/>
      <c r="DV276" s="1570"/>
      <c r="DW276" s="1570"/>
      <c r="DX276" s="1570"/>
      <c r="DY276" s="1570"/>
      <c r="DZ276" s="1570"/>
      <c r="EA276" s="1570"/>
      <c r="EB276" s="1570"/>
      <c r="EC276" s="1665"/>
      <c r="ED276" s="1665"/>
      <c r="EE276" s="1665"/>
      <c r="EF276" s="1665"/>
      <c r="EG276" s="1665"/>
      <c r="EH276" s="1665"/>
      <c r="EI276" s="1665"/>
      <c r="EJ276" s="1665"/>
      <c r="EK276" s="1665"/>
      <c r="EL276" s="1665"/>
      <c r="EM276" s="1665"/>
      <c r="EN276" s="1665"/>
      <c r="EO276" s="1665"/>
      <c r="EP276" s="1665"/>
      <c r="EQ276" s="1665"/>
      <c r="ER276" s="1665"/>
      <c r="ES276" s="1570"/>
      <c r="ET276" s="1570"/>
      <c r="EU276" s="1632"/>
      <c r="EV276" s="1632"/>
      <c r="EW276" s="1632"/>
      <c r="EX276" s="1632"/>
      <c r="EY276" s="1632"/>
      <c r="EZ276" s="1632"/>
      <c r="FA276" s="1632"/>
      <c r="FB276" s="1665"/>
      <c r="FC276" s="1571"/>
      <c r="FD276" s="1571"/>
      <c r="FE276" s="1571"/>
      <c r="FF276" s="1571"/>
      <c r="FG276" s="1571"/>
      <c r="FH276" s="1571"/>
      <c r="FI276" s="1571"/>
      <c r="FJ276" s="1571"/>
      <c r="FK276" s="1571"/>
      <c r="FL276" s="1571"/>
      <c r="FM276" s="1571"/>
      <c r="FN276" s="1573"/>
      <c r="FO276" s="1573"/>
      <c r="FP276" s="1573"/>
      <c r="FQ276" s="1573"/>
      <c r="FR276" s="1573"/>
      <c r="FS276" s="1573"/>
      <c r="FT276" s="1573"/>
      <c r="FU276" s="1573"/>
      <c r="FV276" s="1573"/>
      <c r="FW276" s="1573"/>
      <c r="FX276" s="1595"/>
    </row>
    <row r="277" spans="3:180">
      <c r="C277" s="1570"/>
      <c r="D277" s="1570"/>
      <c r="E277" s="1570"/>
      <c r="F277" s="1570"/>
      <c r="G277" s="1570"/>
      <c r="H277" s="1570"/>
      <c r="I277" s="1570"/>
      <c r="J277" s="1570"/>
      <c r="K277" s="1570"/>
      <c r="L277" s="1570"/>
      <c r="M277" s="1570"/>
      <c r="N277" s="1570"/>
      <c r="O277" s="1570"/>
      <c r="P277" s="1632"/>
      <c r="Q277" s="1632"/>
      <c r="R277" s="1632"/>
      <c r="S277" s="1632"/>
      <c r="T277" s="1632"/>
      <c r="U277" s="1632"/>
      <c r="V277" s="1632"/>
      <c r="W277" s="1632"/>
      <c r="X277" s="1632"/>
      <c r="Y277" s="1632"/>
      <c r="Z277" s="1632"/>
      <c r="AA277" s="1632"/>
      <c r="AB277" s="1632"/>
      <c r="AC277" s="1632"/>
      <c r="AD277" s="1632"/>
      <c r="AE277" s="1632"/>
      <c r="AF277" s="1632"/>
      <c r="AG277" s="1632"/>
      <c r="AH277" s="1632"/>
      <c r="AI277" s="1632"/>
      <c r="AJ277" s="1632"/>
      <c r="AK277" s="1632"/>
      <c r="AL277" s="1632"/>
      <c r="AM277" s="1632"/>
      <c r="AN277" s="1632"/>
      <c r="AO277" s="1632"/>
      <c r="AP277" s="1632"/>
      <c r="AQ277" s="1632"/>
      <c r="AR277" s="1632"/>
      <c r="AS277" s="1632"/>
      <c r="AT277" s="1632"/>
      <c r="AU277" s="1632"/>
      <c r="AV277" s="1632"/>
      <c r="AW277" s="1632"/>
      <c r="AX277" s="1632"/>
      <c r="AY277" s="1632"/>
      <c r="AZ277" s="1570"/>
      <c r="BA277" s="1570"/>
      <c r="BB277" s="1570"/>
      <c r="BC277" s="1570"/>
      <c r="BD277" s="1570"/>
      <c r="BE277" s="1570"/>
      <c r="BF277" s="1570"/>
      <c r="BG277" s="1570"/>
      <c r="BH277" s="1570"/>
      <c r="BI277" s="1570"/>
      <c r="BJ277" s="1570"/>
      <c r="BK277" s="1570"/>
      <c r="BL277" s="1570"/>
      <c r="BM277" s="1570"/>
      <c r="BN277" s="1570"/>
      <c r="BO277" s="1570"/>
      <c r="BP277" s="1570"/>
      <c r="BQ277" s="1570"/>
      <c r="BR277" s="1570"/>
      <c r="BS277" s="1570"/>
      <c r="BT277" s="1570"/>
      <c r="BU277" s="1570"/>
      <c r="BV277" s="1570"/>
      <c r="BW277" s="1570"/>
      <c r="BX277" s="1570"/>
      <c r="BY277" s="1570"/>
      <c r="BZ277" s="1570"/>
      <c r="CA277" s="1570"/>
      <c r="CB277" s="1570"/>
      <c r="CC277" s="1570"/>
      <c r="CD277" s="1570"/>
      <c r="CE277" s="1570"/>
      <c r="CF277" s="1570"/>
      <c r="CG277" s="1570"/>
      <c r="CH277" s="1570"/>
      <c r="CI277" s="1570"/>
      <c r="CJ277" s="1570"/>
      <c r="CK277" s="1570"/>
      <c r="CL277" s="1570"/>
      <c r="CM277" s="1570"/>
      <c r="CN277" s="1570"/>
      <c r="CO277" s="1570"/>
      <c r="CP277" s="1570"/>
      <c r="CQ277" s="1570"/>
      <c r="CR277" s="1570"/>
      <c r="CS277" s="1570"/>
      <c r="CT277" s="1570"/>
      <c r="CU277" s="1570"/>
      <c r="CV277" s="1570"/>
      <c r="CW277" s="1570"/>
      <c r="CX277" s="1570"/>
      <c r="CY277" s="1570"/>
      <c r="CZ277" s="1570"/>
      <c r="DA277" s="1570"/>
      <c r="DB277" s="1570"/>
      <c r="DC277" s="1570"/>
      <c r="DD277" s="1570"/>
      <c r="DE277" s="1570"/>
      <c r="DF277" s="1570"/>
      <c r="DG277" s="1570"/>
      <c r="DH277" s="1665"/>
      <c r="DI277" s="1570"/>
      <c r="DJ277" s="1570"/>
      <c r="DK277" s="1570"/>
      <c r="DL277" s="1570"/>
      <c r="DM277" s="1570"/>
      <c r="DN277" s="1570"/>
      <c r="DO277" s="1570"/>
      <c r="DP277" s="1570"/>
      <c r="DQ277" s="1570"/>
      <c r="DR277" s="1570"/>
      <c r="DS277" s="1570"/>
      <c r="DT277" s="1570"/>
      <c r="DU277" s="1570"/>
      <c r="DV277" s="1570"/>
      <c r="DW277" s="1570"/>
      <c r="DX277" s="1570"/>
      <c r="DY277" s="1570"/>
      <c r="DZ277" s="1570"/>
      <c r="EA277" s="1570"/>
      <c r="EB277" s="1570"/>
      <c r="EC277" s="1665"/>
      <c r="ED277" s="1665"/>
      <c r="EE277" s="1665"/>
      <c r="EF277" s="1665"/>
      <c r="EG277" s="1665"/>
      <c r="EH277" s="1665"/>
      <c r="EI277" s="1665"/>
      <c r="EJ277" s="1665"/>
      <c r="EK277" s="1665"/>
      <c r="EL277" s="1665"/>
      <c r="EM277" s="1665"/>
      <c r="EN277" s="1665"/>
      <c r="EO277" s="1665"/>
      <c r="EP277" s="1665"/>
      <c r="EQ277" s="1665"/>
      <c r="ER277" s="1665"/>
      <c r="ES277" s="1570"/>
      <c r="ET277" s="1570"/>
      <c r="EU277" s="1632"/>
      <c r="EV277" s="1632"/>
      <c r="EW277" s="1632"/>
      <c r="EX277" s="1632"/>
      <c r="EY277" s="1632"/>
      <c r="EZ277" s="1632"/>
      <c r="FA277" s="1632"/>
      <c r="FB277" s="1665"/>
      <c r="FC277" s="1571"/>
      <c r="FD277" s="1571"/>
      <c r="FE277" s="1571"/>
      <c r="FF277" s="1571"/>
      <c r="FG277" s="1571"/>
      <c r="FH277" s="1571"/>
      <c r="FI277" s="1571"/>
      <c r="FJ277" s="1571"/>
      <c r="FK277" s="1571"/>
      <c r="FL277" s="1571"/>
      <c r="FM277" s="1571"/>
      <c r="FN277" s="1573"/>
      <c r="FO277" s="1573"/>
      <c r="FP277" s="1573"/>
      <c r="FQ277" s="1573"/>
      <c r="FR277" s="1573"/>
      <c r="FS277" s="1573"/>
      <c r="FT277" s="1573"/>
      <c r="FU277" s="1573"/>
      <c r="FV277" s="1573"/>
      <c r="FW277" s="1573"/>
      <c r="FX277" s="1595"/>
    </row>
    <row r="278" spans="3:180">
      <c r="C278" s="1570"/>
      <c r="D278" s="1570"/>
      <c r="E278" s="1570"/>
      <c r="F278" s="1570"/>
      <c r="G278" s="1570"/>
      <c r="H278" s="1570"/>
      <c r="I278" s="1570"/>
      <c r="J278" s="1570"/>
      <c r="K278" s="1570"/>
      <c r="L278" s="1570"/>
      <c r="M278" s="1570"/>
      <c r="N278" s="1570"/>
      <c r="O278" s="1570"/>
      <c r="P278" s="1632"/>
      <c r="Q278" s="1632"/>
      <c r="R278" s="1632"/>
      <c r="S278" s="1632"/>
      <c r="T278" s="1632"/>
      <c r="U278" s="1632"/>
      <c r="V278" s="1632"/>
      <c r="W278" s="1632"/>
      <c r="X278" s="1632"/>
      <c r="Y278" s="1632"/>
      <c r="Z278" s="1632"/>
      <c r="AA278" s="1632"/>
      <c r="AB278" s="1632"/>
      <c r="AC278" s="1632"/>
      <c r="AD278" s="1632"/>
      <c r="AE278" s="1632"/>
      <c r="AF278" s="1632"/>
      <c r="AG278" s="1632"/>
      <c r="AH278" s="1632"/>
      <c r="AI278" s="1632"/>
      <c r="AJ278" s="1632"/>
      <c r="AK278" s="1632"/>
      <c r="AL278" s="1632"/>
      <c r="AM278" s="1632"/>
      <c r="AN278" s="1632"/>
      <c r="AO278" s="1632"/>
      <c r="AP278" s="1632"/>
      <c r="AQ278" s="1632"/>
      <c r="AR278" s="1632"/>
      <c r="AS278" s="1632"/>
      <c r="AT278" s="1632"/>
      <c r="AU278" s="1632"/>
      <c r="AV278" s="1632"/>
      <c r="AW278" s="1632"/>
      <c r="AX278" s="1632"/>
      <c r="AY278" s="1632"/>
      <c r="AZ278" s="1570"/>
      <c r="BA278" s="1570"/>
      <c r="BB278" s="1570"/>
      <c r="BC278" s="1570"/>
      <c r="BD278" s="1570"/>
      <c r="BE278" s="1570"/>
      <c r="BF278" s="1570"/>
      <c r="BG278" s="1570"/>
      <c r="BH278" s="1570"/>
      <c r="BI278" s="1570"/>
      <c r="BJ278" s="1570"/>
      <c r="BK278" s="1570"/>
      <c r="BL278" s="1570"/>
      <c r="BM278" s="1570"/>
      <c r="BN278" s="1570"/>
      <c r="BO278" s="1570"/>
      <c r="BP278" s="1570"/>
      <c r="BQ278" s="1570"/>
      <c r="BR278" s="1570"/>
      <c r="BS278" s="1570"/>
      <c r="BT278" s="1570"/>
      <c r="BU278" s="1570"/>
      <c r="BV278" s="1570"/>
      <c r="BW278" s="1570"/>
      <c r="BX278" s="1570"/>
      <c r="BY278" s="1570"/>
      <c r="BZ278" s="1570"/>
      <c r="CA278" s="1570"/>
      <c r="CB278" s="1570"/>
      <c r="CC278" s="1570"/>
      <c r="CD278" s="1570"/>
      <c r="CE278" s="1570"/>
      <c r="CF278" s="1570"/>
      <c r="CG278" s="1570"/>
      <c r="CH278" s="1570"/>
      <c r="CI278" s="1570"/>
      <c r="CJ278" s="1570"/>
      <c r="CK278" s="1570"/>
      <c r="CL278" s="1570"/>
      <c r="CM278" s="1570"/>
      <c r="CN278" s="1570"/>
      <c r="CO278" s="1570"/>
      <c r="CP278" s="1570"/>
      <c r="CQ278" s="1570"/>
      <c r="CR278" s="1570"/>
      <c r="CS278" s="1570"/>
      <c r="CT278" s="1570"/>
      <c r="CU278" s="1570"/>
      <c r="CV278" s="1570"/>
      <c r="CW278" s="1570"/>
      <c r="CX278" s="1570"/>
      <c r="CY278" s="1570"/>
      <c r="CZ278" s="1570"/>
      <c r="DA278" s="1570"/>
      <c r="DB278" s="1570"/>
      <c r="DC278" s="1570"/>
      <c r="DD278" s="1570"/>
      <c r="DE278" s="1570"/>
      <c r="DF278" s="1570"/>
      <c r="DG278" s="1570"/>
      <c r="DH278" s="1665"/>
      <c r="DI278" s="1570"/>
      <c r="DJ278" s="1570"/>
      <c r="DK278" s="1570"/>
      <c r="DL278" s="1570"/>
      <c r="DM278" s="1570"/>
      <c r="DN278" s="1570"/>
      <c r="DO278" s="1570"/>
      <c r="DP278" s="1570"/>
      <c r="DQ278" s="1570"/>
      <c r="DR278" s="1570"/>
      <c r="DS278" s="1570"/>
      <c r="DT278" s="1570"/>
      <c r="DU278" s="1570"/>
      <c r="DV278" s="1570"/>
      <c r="DW278" s="1570"/>
      <c r="DX278" s="1570"/>
      <c r="DY278" s="1570"/>
      <c r="DZ278" s="1570"/>
      <c r="EA278" s="1570"/>
      <c r="EB278" s="1570"/>
      <c r="EC278" s="1665"/>
      <c r="ED278" s="1665"/>
      <c r="EE278" s="1665"/>
      <c r="EF278" s="1665"/>
      <c r="EG278" s="1665"/>
      <c r="EH278" s="1665"/>
      <c r="EI278" s="1665"/>
      <c r="EJ278" s="1665"/>
      <c r="EK278" s="1665"/>
      <c r="EL278" s="1665"/>
      <c r="EM278" s="1665"/>
      <c r="EN278" s="1665"/>
      <c r="EO278" s="1665"/>
      <c r="EP278" s="1665"/>
      <c r="EQ278" s="1665"/>
      <c r="ER278" s="1665"/>
      <c r="ES278" s="1570"/>
      <c r="ET278" s="1570"/>
      <c r="EU278" s="1632"/>
      <c r="EV278" s="1632"/>
      <c r="EW278" s="1632"/>
      <c r="EX278" s="1632"/>
      <c r="EY278" s="1632"/>
      <c r="EZ278" s="1632"/>
      <c r="FA278" s="1632"/>
      <c r="FB278" s="1665"/>
      <c r="FC278" s="1571"/>
      <c r="FD278" s="1571"/>
      <c r="FE278" s="1571"/>
      <c r="FF278" s="1571"/>
      <c r="FG278" s="1571"/>
      <c r="FH278" s="1571"/>
      <c r="FI278" s="1571"/>
      <c r="FJ278" s="1571"/>
      <c r="FK278" s="1571"/>
      <c r="FL278" s="1571"/>
      <c r="FM278" s="1571"/>
      <c r="FN278" s="1573"/>
      <c r="FO278" s="1573"/>
      <c r="FP278" s="1573"/>
      <c r="FQ278" s="1573"/>
      <c r="FR278" s="1573"/>
      <c r="FS278" s="1573"/>
      <c r="FT278" s="1573"/>
      <c r="FU278" s="1573"/>
      <c r="FV278" s="1573"/>
      <c r="FW278" s="1573"/>
      <c r="FX278" s="1595"/>
    </row>
    <row r="279" spans="3:180">
      <c r="C279" s="1570"/>
      <c r="D279" s="1570"/>
      <c r="E279" s="1570"/>
      <c r="F279" s="1570"/>
      <c r="G279" s="1570"/>
      <c r="H279" s="1570"/>
      <c r="I279" s="1570"/>
      <c r="J279" s="1570"/>
      <c r="K279" s="1570"/>
      <c r="L279" s="1570"/>
      <c r="M279" s="1570"/>
      <c r="N279" s="1570"/>
      <c r="O279" s="1570"/>
      <c r="P279" s="1632"/>
      <c r="Q279" s="1632"/>
      <c r="R279" s="1632"/>
      <c r="S279" s="1632"/>
      <c r="T279" s="1632"/>
      <c r="U279" s="1632"/>
      <c r="V279" s="1632"/>
      <c r="W279" s="1632"/>
      <c r="X279" s="1632"/>
      <c r="Y279" s="1632"/>
      <c r="Z279" s="1632"/>
      <c r="AA279" s="1632"/>
      <c r="AB279" s="1632"/>
      <c r="AC279" s="1632"/>
      <c r="AD279" s="1632"/>
      <c r="AE279" s="1632"/>
      <c r="AF279" s="1632"/>
      <c r="AG279" s="1632"/>
      <c r="AH279" s="1632"/>
      <c r="AI279" s="1632"/>
      <c r="AJ279" s="1632"/>
      <c r="AK279" s="1632"/>
      <c r="AL279" s="1632"/>
      <c r="AM279" s="1632"/>
      <c r="AN279" s="1632"/>
      <c r="AO279" s="1632"/>
      <c r="AP279" s="1632"/>
      <c r="AQ279" s="1632"/>
      <c r="AR279" s="1632"/>
      <c r="AS279" s="1632"/>
      <c r="AT279" s="1632"/>
      <c r="AU279" s="1632"/>
      <c r="AV279" s="1632"/>
      <c r="AW279" s="1632"/>
      <c r="AX279" s="1632"/>
      <c r="AY279" s="1632"/>
      <c r="AZ279" s="1570"/>
      <c r="BA279" s="1570"/>
      <c r="BB279" s="1570"/>
      <c r="BC279" s="1570"/>
      <c r="BD279" s="1570"/>
      <c r="BE279" s="1570"/>
      <c r="BF279" s="1570"/>
      <c r="BG279" s="1570"/>
      <c r="BH279" s="1570"/>
      <c r="BI279" s="1570"/>
      <c r="BJ279" s="1570"/>
      <c r="BK279" s="1570"/>
      <c r="BL279" s="1570"/>
      <c r="BM279" s="1570"/>
      <c r="BN279" s="1570"/>
      <c r="BO279" s="1570"/>
      <c r="BP279" s="1570"/>
      <c r="BQ279" s="1570"/>
      <c r="BR279" s="1570"/>
      <c r="BS279" s="1570"/>
      <c r="BT279" s="1570"/>
      <c r="BU279" s="1570"/>
      <c r="BV279" s="1570"/>
      <c r="BW279" s="1570"/>
      <c r="BX279" s="1570"/>
      <c r="BY279" s="1570"/>
      <c r="BZ279" s="1570"/>
      <c r="CA279" s="1570"/>
      <c r="CB279" s="1570"/>
      <c r="CC279" s="1570"/>
      <c r="CD279" s="1570"/>
      <c r="CE279" s="1570"/>
      <c r="CF279" s="1570"/>
      <c r="CG279" s="1570"/>
      <c r="CH279" s="1570"/>
      <c r="CI279" s="1570"/>
      <c r="CJ279" s="1570"/>
      <c r="CK279" s="1570"/>
      <c r="CL279" s="1570"/>
      <c r="CM279" s="1570"/>
      <c r="CN279" s="1570"/>
      <c r="CO279" s="1570"/>
      <c r="CP279" s="1570"/>
      <c r="CQ279" s="1570"/>
      <c r="CR279" s="1570"/>
      <c r="CS279" s="1570"/>
      <c r="CT279" s="1570"/>
      <c r="CU279" s="1570"/>
      <c r="CV279" s="1570"/>
      <c r="CW279" s="1570"/>
      <c r="CX279" s="1570"/>
      <c r="CY279" s="1570"/>
      <c r="CZ279" s="1570"/>
      <c r="DA279" s="1570"/>
      <c r="DB279" s="1570"/>
      <c r="DC279" s="1570"/>
      <c r="DD279" s="1570"/>
      <c r="DE279" s="1570"/>
      <c r="DF279" s="1570"/>
      <c r="DG279" s="1570"/>
      <c r="DH279" s="1665"/>
      <c r="DI279" s="1570"/>
      <c r="DJ279" s="1570"/>
      <c r="DK279" s="1570"/>
      <c r="DL279" s="1570"/>
      <c r="DM279" s="1570"/>
      <c r="DN279" s="1570"/>
      <c r="DO279" s="1570"/>
      <c r="DP279" s="1570"/>
      <c r="DQ279" s="1570"/>
      <c r="DR279" s="1570"/>
      <c r="DS279" s="1570"/>
      <c r="DT279" s="1570"/>
      <c r="DU279" s="1570"/>
      <c r="DV279" s="1570"/>
      <c r="DW279" s="1570"/>
      <c r="DX279" s="1570"/>
      <c r="DY279" s="1570"/>
      <c r="DZ279" s="1570"/>
      <c r="EA279" s="1570"/>
      <c r="EB279" s="1570"/>
      <c r="EC279" s="1665"/>
      <c r="ED279" s="1665"/>
      <c r="EE279" s="1665"/>
      <c r="EF279" s="1665"/>
      <c r="EG279" s="1665"/>
      <c r="EH279" s="1665"/>
      <c r="EI279" s="1665"/>
      <c r="EJ279" s="1665"/>
      <c r="EK279" s="1665"/>
      <c r="EL279" s="1665"/>
      <c r="EM279" s="1665"/>
      <c r="EN279" s="1665"/>
      <c r="EO279" s="1665"/>
      <c r="EP279" s="1665"/>
      <c r="EQ279" s="1665"/>
      <c r="ER279" s="1665"/>
      <c r="ES279" s="1570"/>
      <c r="ET279" s="1570"/>
      <c r="EU279" s="1632"/>
      <c r="EV279" s="1632"/>
      <c r="EW279" s="1632"/>
      <c r="EX279" s="1632"/>
      <c r="EY279" s="1632"/>
      <c r="EZ279" s="1632"/>
      <c r="FA279" s="1632"/>
      <c r="FB279" s="1665"/>
      <c r="FC279" s="1571"/>
      <c r="FD279" s="1571"/>
      <c r="FE279" s="1571"/>
      <c r="FF279" s="1571"/>
      <c r="FG279" s="1571"/>
      <c r="FH279" s="1571"/>
      <c r="FI279" s="1571"/>
      <c r="FJ279" s="1571"/>
      <c r="FK279" s="1571"/>
      <c r="FL279" s="1571"/>
      <c r="FM279" s="1571"/>
      <c r="FN279" s="1573"/>
      <c r="FO279" s="1573"/>
      <c r="FP279" s="1573"/>
      <c r="FQ279" s="1573"/>
      <c r="FR279" s="1573"/>
      <c r="FS279" s="1573"/>
      <c r="FT279" s="1573"/>
      <c r="FU279" s="1573"/>
      <c r="FV279" s="1573"/>
      <c r="FW279" s="1573"/>
      <c r="FX279" s="1595"/>
    </row>
    <row r="280" spans="3:180">
      <c r="C280" s="1570"/>
      <c r="D280" s="1570"/>
      <c r="E280" s="1570"/>
      <c r="F280" s="1570"/>
      <c r="G280" s="1570"/>
      <c r="H280" s="1570"/>
      <c r="I280" s="1570"/>
      <c r="J280" s="1570"/>
      <c r="K280" s="1570"/>
      <c r="L280" s="1570"/>
      <c r="M280" s="1570"/>
      <c r="N280" s="1570"/>
      <c r="O280" s="1570"/>
      <c r="P280" s="1632"/>
      <c r="Q280" s="1632"/>
      <c r="R280" s="1632"/>
      <c r="S280" s="1632"/>
      <c r="T280" s="1632"/>
      <c r="U280" s="1632"/>
      <c r="V280" s="1632"/>
      <c r="W280" s="1632"/>
      <c r="X280" s="1632"/>
      <c r="Y280" s="1632"/>
      <c r="Z280" s="1632"/>
      <c r="AA280" s="1632"/>
      <c r="AB280" s="1632"/>
      <c r="AC280" s="1632"/>
      <c r="AD280" s="1632"/>
      <c r="AE280" s="1632"/>
      <c r="AF280" s="1632"/>
      <c r="AG280" s="1632"/>
      <c r="AH280" s="1632"/>
      <c r="AI280" s="1632"/>
      <c r="AJ280" s="1632"/>
      <c r="AK280" s="1632"/>
      <c r="AL280" s="1632"/>
      <c r="AM280" s="1632"/>
      <c r="AN280" s="1632"/>
      <c r="AO280" s="1632"/>
      <c r="AP280" s="1632"/>
      <c r="AQ280" s="1632"/>
      <c r="AR280" s="1632"/>
      <c r="AS280" s="1632"/>
      <c r="AT280" s="1632"/>
      <c r="AU280" s="1632"/>
      <c r="AV280" s="1632"/>
      <c r="AW280" s="1632"/>
      <c r="AX280" s="1632"/>
      <c r="AY280" s="1632"/>
      <c r="AZ280" s="1570"/>
      <c r="BA280" s="1570"/>
      <c r="BB280" s="1570"/>
      <c r="BC280" s="1570"/>
      <c r="BD280" s="1570"/>
      <c r="BE280" s="1570"/>
      <c r="BF280" s="1570"/>
      <c r="BG280" s="1570"/>
      <c r="BH280" s="1570"/>
      <c r="BI280" s="1570"/>
      <c r="BJ280" s="1570"/>
      <c r="BK280" s="1570"/>
      <c r="BL280" s="1570"/>
      <c r="BM280" s="1570"/>
      <c r="BN280" s="1570"/>
      <c r="BO280" s="1570"/>
      <c r="BP280" s="1570"/>
      <c r="BQ280" s="1570"/>
      <c r="BR280" s="1570"/>
      <c r="BS280" s="1570"/>
      <c r="BT280" s="1570"/>
      <c r="BU280" s="1570"/>
      <c r="BV280" s="1570"/>
      <c r="BW280" s="1570"/>
      <c r="BX280" s="1570"/>
      <c r="BY280" s="1570"/>
      <c r="BZ280" s="1570"/>
      <c r="CA280" s="1570"/>
      <c r="CB280" s="1570"/>
      <c r="CC280" s="1570"/>
      <c r="CD280" s="1570"/>
      <c r="CE280" s="1570"/>
      <c r="CF280" s="1570"/>
      <c r="CG280" s="1570"/>
      <c r="CH280" s="1570"/>
      <c r="CI280" s="1570"/>
      <c r="CJ280" s="1570"/>
      <c r="CK280" s="1570"/>
      <c r="CL280" s="1570"/>
      <c r="CM280" s="1570"/>
      <c r="CN280" s="1570"/>
      <c r="CO280" s="1570"/>
      <c r="CP280" s="1570"/>
      <c r="CQ280" s="1570"/>
      <c r="CR280" s="1570"/>
      <c r="CS280" s="1570"/>
      <c r="CT280" s="1570"/>
      <c r="CU280" s="1570"/>
      <c r="CV280" s="1570"/>
      <c r="CW280" s="1570"/>
      <c r="CX280" s="1570"/>
      <c r="CY280" s="1570"/>
      <c r="CZ280" s="1570"/>
      <c r="DA280" s="1570"/>
      <c r="DB280" s="1570"/>
      <c r="DC280" s="1570"/>
      <c r="DD280" s="1570"/>
      <c r="DE280" s="1570"/>
      <c r="DF280" s="1570"/>
      <c r="DG280" s="1570"/>
      <c r="DH280" s="1665"/>
      <c r="DI280" s="1570"/>
      <c r="DJ280" s="1570"/>
      <c r="DK280" s="1570"/>
      <c r="DL280" s="1570"/>
      <c r="DM280" s="1570"/>
      <c r="DN280" s="1570"/>
      <c r="DO280" s="1570"/>
      <c r="DP280" s="1570"/>
      <c r="DQ280" s="1570"/>
      <c r="DR280" s="1570"/>
      <c r="DS280" s="1570"/>
      <c r="DT280" s="1570"/>
      <c r="DU280" s="1570"/>
      <c r="DV280" s="1570"/>
      <c r="DW280" s="1570"/>
      <c r="DX280" s="1570"/>
      <c r="DY280" s="1570"/>
      <c r="DZ280" s="1570"/>
      <c r="EA280" s="1570"/>
      <c r="EB280" s="1570"/>
      <c r="EC280" s="1665"/>
      <c r="ED280" s="1665"/>
      <c r="EE280" s="1665"/>
      <c r="EF280" s="1665"/>
      <c r="EG280" s="1665"/>
      <c r="EH280" s="1665"/>
      <c r="EI280" s="1665"/>
      <c r="EJ280" s="1665"/>
      <c r="EK280" s="1665"/>
      <c r="EL280" s="1665"/>
      <c r="EM280" s="1665"/>
      <c r="EN280" s="1665"/>
      <c r="EO280" s="1665"/>
      <c r="EP280" s="1665"/>
      <c r="EQ280" s="1665"/>
      <c r="ER280" s="1665"/>
      <c r="ES280" s="1570"/>
      <c r="ET280" s="1570"/>
      <c r="EU280" s="1632"/>
      <c r="EV280" s="1632"/>
      <c r="EW280" s="1632"/>
      <c r="EX280" s="1632"/>
      <c r="EY280" s="1632"/>
      <c r="EZ280" s="1632"/>
      <c r="FA280" s="1632"/>
      <c r="FB280" s="1665"/>
      <c r="FC280" s="1571"/>
      <c r="FD280" s="1571"/>
      <c r="FE280" s="1571"/>
      <c r="FF280" s="1571"/>
      <c r="FG280" s="1571"/>
      <c r="FH280" s="1571"/>
      <c r="FI280" s="1571"/>
      <c r="FJ280" s="1571"/>
      <c r="FK280" s="1571"/>
      <c r="FL280" s="1571"/>
      <c r="FM280" s="1571"/>
      <c r="FN280" s="1573"/>
      <c r="FO280" s="1573"/>
      <c r="FP280" s="1573"/>
      <c r="FQ280" s="1573"/>
      <c r="FR280" s="1573"/>
      <c r="FS280" s="1573"/>
      <c r="FT280" s="1573"/>
      <c r="FU280" s="1573"/>
      <c r="FV280" s="1573"/>
      <c r="FW280" s="1573"/>
      <c r="FX280" s="1595"/>
    </row>
    <row r="281" spans="3:180">
      <c r="C281" s="1570"/>
      <c r="D281" s="1570"/>
      <c r="E281" s="1570"/>
      <c r="F281" s="1570"/>
      <c r="G281" s="1570"/>
      <c r="H281" s="1570"/>
      <c r="I281" s="1570"/>
      <c r="J281" s="1570"/>
      <c r="K281" s="1570"/>
      <c r="L281" s="1570"/>
      <c r="M281" s="1570"/>
      <c r="N281" s="1570"/>
      <c r="O281" s="1570"/>
      <c r="P281" s="1632"/>
      <c r="Q281" s="1632"/>
      <c r="R281" s="1632"/>
      <c r="S281" s="1632"/>
      <c r="T281" s="1632"/>
      <c r="U281" s="1632"/>
      <c r="V281" s="1632"/>
      <c r="W281" s="1632"/>
      <c r="X281" s="1632"/>
      <c r="Y281" s="1632"/>
      <c r="Z281" s="1632"/>
      <c r="AA281" s="1632"/>
      <c r="AB281" s="1632"/>
      <c r="AC281" s="1632"/>
      <c r="AD281" s="1632"/>
      <c r="AE281" s="1632"/>
      <c r="AF281" s="1632"/>
      <c r="AG281" s="1632"/>
      <c r="AH281" s="1632"/>
      <c r="AI281" s="1632"/>
      <c r="AJ281" s="1632"/>
      <c r="AK281" s="1632"/>
      <c r="AL281" s="1632"/>
      <c r="AM281" s="1632"/>
      <c r="AN281" s="1632"/>
      <c r="AO281" s="1632"/>
      <c r="AP281" s="1632"/>
      <c r="AQ281" s="1632"/>
      <c r="AR281" s="1632"/>
      <c r="AS281" s="1632"/>
      <c r="AT281" s="1632"/>
      <c r="AU281" s="1632"/>
      <c r="AV281" s="1632"/>
      <c r="AW281" s="1632"/>
      <c r="AX281" s="1632"/>
      <c r="AY281" s="1632"/>
      <c r="AZ281" s="1570"/>
      <c r="BA281" s="1570"/>
      <c r="BB281" s="1570"/>
      <c r="BC281" s="1570"/>
      <c r="BD281" s="1570"/>
      <c r="BE281" s="1570"/>
      <c r="BF281" s="1570"/>
      <c r="BG281" s="1570"/>
      <c r="BH281" s="1570"/>
      <c r="BI281" s="1570"/>
      <c r="BJ281" s="1570"/>
      <c r="BK281" s="1570"/>
      <c r="BL281" s="1570"/>
      <c r="BM281" s="1570"/>
      <c r="BN281" s="1570"/>
      <c r="BO281" s="1570"/>
      <c r="BP281" s="1570"/>
      <c r="BQ281" s="1570"/>
      <c r="BR281" s="1570"/>
      <c r="BS281" s="1570"/>
      <c r="BT281" s="1570"/>
      <c r="BU281" s="1570"/>
      <c r="BV281" s="1570"/>
      <c r="BW281" s="1570"/>
      <c r="BX281" s="1570"/>
      <c r="BY281" s="1570"/>
      <c r="BZ281" s="1570"/>
      <c r="CA281" s="1570"/>
      <c r="CB281" s="1570"/>
      <c r="CC281" s="1570"/>
      <c r="CD281" s="1570"/>
      <c r="CE281" s="1570"/>
      <c r="CF281" s="1570"/>
      <c r="CG281" s="1570"/>
      <c r="CH281" s="1570"/>
      <c r="CI281" s="1570"/>
      <c r="CJ281" s="1570"/>
      <c r="CK281" s="1570"/>
      <c r="CL281" s="1570"/>
      <c r="CM281" s="1570"/>
      <c r="CN281" s="1570"/>
      <c r="CO281" s="1570"/>
      <c r="CP281" s="1570"/>
      <c r="CQ281" s="1570"/>
      <c r="CR281" s="1570"/>
      <c r="CS281" s="1570"/>
      <c r="CT281" s="1570"/>
      <c r="CU281" s="1570"/>
      <c r="CV281" s="1570"/>
      <c r="CW281" s="1570"/>
      <c r="CX281" s="1570"/>
      <c r="CY281" s="1570"/>
      <c r="CZ281" s="1570"/>
      <c r="DA281" s="1570"/>
      <c r="DB281" s="1570"/>
      <c r="DC281" s="1570"/>
      <c r="DD281" s="1570"/>
      <c r="DE281" s="1570"/>
      <c r="DF281" s="1570"/>
      <c r="DG281" s="1570"/>
      <c r="DH281" s="1665"/>
      <c r="DI281" s="1570"/>
      <c r="DJ281" s="1570"/>
      <c r="DK281" s="1570"/>
      <c r="DL281" s="1570"/>
      <c r="DM281" s="1570"/>
      <c r="DN281" s="1570"/>
      <c r="DO281" s="1570"/>
      <c r="DP281" s="1570"/>
      <c r="DQ281" s="1570"/>
      <c r="DR281" s="1570"/>
      <c r="DS281" s="1570"/>
      <c r="DT281" s="1570"/>
      <c r="DU281" s="1570"/>
      <c r="DV281" s="1570"/>
      <c r="DW281" s="1570"/>
      <c r="DX281" s="1570"/>
      <c r="DY281" s="1570"/>
      <c r="DZ281" s="1570"/>
      <c r="EA281" s="1570"/>
      <c r="EB281" s="1570"/>
      <c r="EC281" s="1665"/>
      <c r="ED281" s="1665"/>
      <c r="EE281" s="1665"/>
      <c r="EF281" s="1665"/>
      <c r="EG281" s="1665"/>
      <c r="EH281" s="1665"/>
      <c r="EI281" s="1665"/>
      <c r="EJ281" s="1665"/>
      <c r="EK281" s="1665"/>
      <c r="EL281" s="1665"/>
      <c r="EM281" s="1665"/>
      <c r="EN281" s="1665"/>
      <c r="EO281" s="1665"/>
      <c r="EP281" s="1665"/>
      <c r="EQ281" s="1665"/>
      <c r="ER281" s="1665"/>
      <c r="ES281" s="1570"/>
      <c r="ET281" s="1570"/>
      <c r="EU281" s="1632"/>
      <c r="EV281" s="1632"/>
      <c r="EW281" s="1632"/>
      <c r="EX281" s="1632"/>
      <c r="EY281" s="1632"/>
      <c r="EZ281" s="1632"/>
      <c r="FA281" s="1632"/>
      <c r="FB281" s="1665"/>
      <c r="FC281" s="1571"/>
      <c r="FD281" s="1571"/>
      <c r="FE281" s="1571"/>
      <c r="FF281" s="1571"/>
      <c r="FG281" s="1571"/>
      <c r="FH281" s="1571"/>
      <c r="FI281" s="1571"/>
      <c r="FJ281" s="1571"/>
      <c r="FK281" s="1571"/>
      <c r="FL281" s="1571"/>
      <c r="FM281" s="1571"/>
      <c r="FN281" s="1573"/>
      <c r="FO281" s="1573"/>
      <c r="FP281" s="1573"/>
      <c r="FQ281" s="1573"/>
      <c r="FR281" s="1573"/>
      <c r="FS281" s="1573"/>
      <c r="FT281" s="1573"/>
      <c r="FU281" s="1573"/>
      <c r="FV281" s="1573"/>
      <c r="FW281" s="1573"/>
      <c r="FX281" s="1595"/>
    </row>
    <row r="282" spans="3:180">
      <c r="C282" s="1570"/>
      <c r="D282" s="1570"/>
      <c r="E282" s="1570"/>
      <c r="F282" s="1570"/>
      <c r="G282" s="1570"/>
      <c r="H282" s="1570"/>
      <c r="I282" s="1570"/>
      <c r="J282" s="1570"/>
      <c r="K282" s="1570"/>
      <c r="L282" s="1570"/>
      <c r="M282" s="1570"/>
      <c r="N282" s="1570"/>
      <c r="O282" s="1570"/>
      <c r="P282" s="1632"/>
      <c r="Q282" s="1632"/>
      <c r="R282" s="1632"/>
      <c r="S282" s="1632"/>
      <c r="T282" s="1632"/>
      <c r="U282" s="1632"/>
      <c r="V282" s="1632"/>
      <c r="W282" s="1632"/>
      <c r="X282" s="1632"/>
      <c r="Y282" s="1632"/>
      <c r="Z282" s="1632"/>
      <c r="AA282" s="1632"/>
      <c r="AB282" s="1632"/>
      <c r="AC282" s="1632"/>
      <c r="AD282" s="1632"/>
      <c r="AE282" s="1632"/>
      <c r="AF282" s="1632"/>
      <c r="AG282" s="1632"/>
      <c r="AH282" s="1632"/>
      <c r="AI282" s="1632"/>
      <c r="AJ282" s="1632"/>
      <c r="AK282" s="1632"/>
      <c r="AL282" s="1632"/>
      <c r="AM282" s="1632"/>
      <c r="AN282" s="1632"/>
      <c r="AO282" s="1632"/>
      <c r="AP282" s="1632"/>
      <c r="AQ282" s="1632"/>
      <c r="AR282" s="1632"/>
      <c r="AS282" s="1632"/>
      <c r="AT282" s="1632"/>
      <c r="AU282" s="1632"/>
      <c r="AV282" s="1632"/>
      <c r="AW282" s="1632"/>
      <c r="AX282" s="1632"/>
      <c r="AY282" s="1632"/>
      <c r="AZ282" s="1570"/>
      <c r="BA282" s="1570"/>
      <c r="BB282" s="1570"/>
      <c r="BC282" s="1570"/>
      <c r="BD282" s="1570"/>
      <c r="BE282" s="1570"/>
      <c r="BF282" s="1570"/>
      <c r="BG282" s="1570"/>
      <c r="BH282" s="1570"/>
      <c r="BI282" s="1570"/>
      <c r="BJ282" s="1570"/>
      <c r="BK282" s="1570"/>
      <c r="BL282" s="1570"/>
      <c r="BM282" s="1570"/>
      <c r="BN282" s="1570"/>
      <c r="BO282" s="1570"/>
      <c r="BP282" s="1570"/>
      <c r="BQ282" s="1570"/>
      <c r="BR282" s="1570"/>
      <c r="BS282" s="1570"/>
      <c r="BT282" s="1570"/>
      <c r="BU282" s="1570"/>
      <c r="BV282" s="1570"/>
      <c r="BW282" s="1570"/>
      <c r="BX282" s="1570"/>
      <c r="BY282" s="1570"/>
      <c r="BZ282" s="1570"/>
      <c r="CA282" s="1570"/>
      <c r="CB282" s="1570"/>
      <c r="CC282" s="1570"/>
      <c r="CD282" s="1570"/>
      <c r="CE282" s="1570"/>
      <c r="CF282" s="1570"/>
      <c r="CG282" s="1570"/>
      <c r="CH282" s="1570"/>
      <c r="CI282" s="1570"/>
      <c r="CJ282" s="1570"/>
      <c r="CK282" s="1570"/>
      <c r="CL282" s="1570"/>
      <c r="CM282" s="1570"/>
      <c r="CN282" s="1570"/>
      <c r="CO282" s="1570"/>
      <c r="CP282" s="1570"/>
      <c r="CQ282" s="1570"/>
      <c r="CR282" s="1570"/>
      <c r="CS282" s="1570"/>
      <c r="CT282" s="1570"/>
      <c r="CU282" s="1570"/>
      <c r="CV282" s="1570"/>
      <c r="CW282" s="1570"/>
      <c r="CX282" s="1570"/>
      <c r="CY282" s="1570"/>
      <c r="CZ282" s="1570"/>
      <c r="DA282" s="1570"/>
      <c r="DB282" s="1570"/>
      <c r="DC282" s="1570"/>
      <c r="DD282" s="1570"/>
      <c r="DE282" s="1570"/>
      <c r="DF282" s="1570"/>
      <c r="DG282" s="1570"/>
      <c r="DH282" s="1665"/>
      <c r="DI282" s="1570"/>
      <c r="DJ282" s="1570"/>
      <c r="DK282" s="1570"/>
      <c r="DL282" s="1570"/>
      <c r="DM282" s="1570"/>
      <c r="DN282" s="1570"/>
      <c r="DO282" s="1570"/>
      <c r="DP282" s="1570"/>
      <c r="DQ282" s="1570"/>
      <c r="DR282" s="1570"/>
      <c r="DS282" s="1570"/>
      <c r="DT282" s="1570"/>
      <c r="DU282" s="1570"/>
      <c r="DV282" s="1570"/>
      <c r="DW282" s="1570"/>
      <c r="DX282" s="1570"/>
      <c r="DY282" s="1570"/>
      <c r="DZ282" s="1570"/>
      <c r="EA282" s="1570"/>
      <c r="EB282" s="1570"/>
      <c r="EC282" s="1665"/>
      <c r="ED282" s="1665"/>
      <c r="EE282" s="1665"/>
      <c r="EF282" s="1665"/>
      <c r="EG282" s="1665"/>
      <c r="EH282" s="1665"/>
      <c r="EI282" s="1665"/>
      <c r="EJ282" s="1665"/>
      <c r="EK282" s="1665"/>
      <c r="EL282" s="1665"/>
      <c r="EM282" s="1665"/>
      <c r="EN282" s="1665"/>
      <c r="EO282" s="1665"/>
      <c r="EP282" s="1665"/>
      <c r="EQ282" s="1665"/>
      <c r="ER282" s="1665"/>
      <c r="ES282" s="1570"/>
      <c r="ET282" s="1570"/>
      <c r="EU282" s="1632"/>
      <c r="EV282" s="1632"/>
      <c r="EW282" s="1632"/>
      <c r="EX282" s="1632"/>
      <c r="EY282" s="1632"/>
      <c r="EZ282" s="1632"/>
      <c r="FA282" s="1632"/>
      <c r="FB282" s="1665"/>
      <c r="FC282" s="1571"/>
      <c r="FD282" s="1571"/>
      <c r="FE282" s="1571"/>
      <c r="FF282" s="1571"/>
      <c r="FG282" s="1571"/>
      <c r="FH282" s="1571"/>
      <c r="FI282" s="1571"/>
      <c r="FJ282" s="1571"/>
      <c r="FK282" s="1571"/>
      <c r="FL282" s="1571"/>
      <c r="FM282" s="1571"/>
      <c r="FN282" s="1573"/>
      <c r="FO282" s="1573"/>
      <c r="FP282" s="1573"/>
      <c r="FQ282" s="1573"/>
      <c r="FR282" s="1573"/>
      <c r="FS282" s="1573"/>
      <c r="FT282" s="1573"/>
      <c r="FU282" s="1573"/>
      <c r="FV282" s="1573"/>
      <c r="FW282" s="1573"/>
      <c r="FX282" s="1595"/>
    </row>
    <row r="283" spans="3:180">
      <c r="C283" s="1570"/>
      <c r="D283" s="1570"/>
      <c r="E283" s="1570"/>
      <c r="F283" s="1570"/>
      <c r="G283" s="1570"/>
      <c r="H283" s="1570"/>
      <c r="I283" s="1570"/>
      <c r="J283" s="1570"/>
      <c r="K283" s="1570"/>
      <c r="L283" s="1570"/>
      <c r="M283" s="1570"/>
      <c r="N283" s="1570"/>
      <c r="O283" s="1570"/>
      <c r="P283" s="1632"/>
      <c r="Q283" s="1632"/>
      <c r="R283" s="1632"/>
      <c r="S283" s="1632"/>
      <c r="T283" s="1632"/>
      <c r="U283" s="1632"/>
      <c r="V283" s="1632"/>
      <c r="W283" s="1632"/>
      <c r="X283" s="1632"/>
      <c r="Y283" s="1632"/>
      <c r="Z283" s="1632"/>
      <c r="AA283" s="1632"/>
      <c r="AB283" s="1632"/>
      <c r="AC283" s="1632"/>
      <c r="AD283" s="1632"/>
      <c r="AE283" s="1632"/>
      <c r="AF283" s="1632"/>
      <c r="AG283" s="1632"/>
      <c r="AH283" s="1632"/>
      <c r="AI283" s="1632"/>
      <c r="AJ283" s="1632"/>
      <c r="AK283" s="1632"/>
      <c r="AL283" s="1632"/>
      <c r="AM283" s="1632"/>
      <c r="AN283" s="1632"/>
      <c r="AO283" s="1632"/>
      <c r="AP283" s="1632"/>
      <c r="AQ283" s="1632"/>
      <c r="AR283" s="1632"/>
      <c r="AS283" s="1632"/>
      <c r="AT283" s="1632"/>
      <c r="AU283" s="1632"/>
      <c r="AV283" s="1632"/>
      <c r="AW283" s="1632"/>
      <c r="AX283" s="1632"/>
      <c r="AY283" s="1632"/>
      <c r="AZ283" s="1570"/>
      <c r="BA283" s="1570"/>
      <c r="BB283" s="1570"/>
      <c r="BC283" s="1570"/>
      <c r="BD283" s="1570"/>
      <c r="BE283" s="1570"/>
      <c r="BF283" s="1570"/>
      <c r="BG283" s="1570"/>
      <c r="BH283" s="1570"/>
      <c r="BI283" s="1570"/>
      <c r="BJ283" s="1570"/>
      <c r="BK283" s="1570"/>
      <c r="BL283" s="1570"/>
      <c r="BM283" s="1570"/>
      <c r="BN283" s="1570"/>
      <c r="BO283" s="1570"/>
      <c r="BP283" s="1570"/>
      <c r="BQ283" s="1570"/>
      <c r="BR283" s="1570"/>
      <c r="BS283" s="1570"/>
      <c r="BT283" s="1570"/>
      <c r="BU283" s="1570"/>
      <c r="BV283" s="1570"/>
      <c r="BW283" s="1570"/>
      <c r="BX283" s="1570"/>
      <c r="BY283" s="1570"/>
      <c r="BZ283" s="1570"/>
      <c r="CA283" s="1570"/>
      <c r="CB283" s="1570"/>
      <c r="CC283" s="1570"/>
      <c r="CD283" s="1570"/>
      <c r="CE283" s="1570"/>
      <c r="CF283" s="1570"/>
      <c r="CG283" s="1570"/>
      <c r="CH283" s="1570"/>
      <c r="CI283" s="1570"/>
      <c r="CJ283" s="1570"/>
      <c r="CK283" s="1570"/>
      <c r="CL283" s="1570"/>
      <c r="CM283" s="1570"/>
      <c r="CN283" s="1570"/>
      <c r="CO283" s="1570"/>
      <c r="CP283" s="1570"/>
      <c r="CQ283" s="1570"/>
      <c r="CR283" s="1570"/>
      <c r="CS283" s="1570"/>
      <c r="CT283" s="1570"/>
      <c r="CU283" s="1570"/>
      <c r="CV283" s="1570"/>
      <c r="CW283" s="1570"/>
      <c r="CX283" s="1570"/>
      <c r="CY283" s="1570"/>
      <c r="CZ283" s="1570"/>
      <c r="DA283" s="1570"/>
      <c r="DB283" s="1570"/>
      <c r="DC283" s="1570"/>
      <c r="DD283" s="1570"/>
      <c r="DE283" s="1570"/>
      <c r="DF283" s="1570"/>
      <c r="DG283" s="1570"/>
      <c r="DH283" s="1665"/>
      <c r="DI283" s="1570"/>
      <c r="DJ283" s="1570"/>
      <c r="DK283" s="1570"/>
      <c r="DL283" s="1570"/>
      <c r="DM283" s="1570"/>
      <c r="DN283" s="1570"/>
      <c r="DO283" s="1570"/>
      <c r="DP283" s="1570"/>
      <c r="DQ283" s="1570"/>
      <c r="DR283" s="1570"/>
      <c r="DS283" s="1570"/>
      <c r="DT283" s="1570"/>
      <c r="DU283" s="1570"/>
      <c r="DV283" s="1570"/>
      <c r="DW283" s="1570"/>
      <c r="DX283" s="1570"/>
      <c r="DY283" s="1570"/>
      <c r="DZ283" s="1570"/>
      <c r="EA283" s="1570"/>
      <c r="EB283" s="1570"/>
      <c r="EC283" s="1665"/>
      <c r="ED283" s="1665"/>
      <c r="EE283" s="1665"/>
      <c r="EF283" s="1665"/>
      <c r="EG283" s="1665"/>
      <c r="EH283" s="1665"/>
      <c r="EI283" s="1665"/>
      <c r="EJ283" s="1665"/>
      <c r="EK283" s="1665"/>
      <c r="EL283" s="1665"/>
      <c r="EM283" s="1665"/>
      <c r="EN283" s="1665"/>
      <c r="EO283" s="1665"/>
      <c r="EP283" s="1665"/>
      <c r="EQ283" s="1665"/>
      <c r="ER283" s="1665"/>
      <c r="ES283" s="1570"/>
      <c r="ET283" s="1570"/>
      <c r="EU283" s="1632"/>
      <c r="EV283" s="1632"/>
      <c r="EW283" s="1632"/>
      <c r="EX283" s="1632"/>
      <c r="EY283" s="1632"/>
      <c r="EZ283" s="1632"/>
      <c r="FA283" s="1632"/>
      <c r="FB283" s="1665"/>
      <c r="FC283" s="1571"/>
      <c r="FD283" s="1571"/>
      <c r="FE283" s="1571"/>
      <c r="FF283" s="1571"/>
      <c r="FG283" s="1571"/>
      <c r="FH283" s="1571"/>
      <c r="FI283" s="1571"/>
      <c r="FJ283" s="1571"/>
      <c r="FK283" s="1571"/>
      <c r="FL283" s="1571"/>
      <c r="FM283" s="1571"/>
      <c r="FN283" s="1573"/>
      <c r="FO283" s="1573"/>
      <c r="FP283" s="1573"/>
      <c r="FQ283" s="1573"/>
      <c r="FR283" s="1573"/>
      <c r="FS283" s="1573"/>
      <c r="FT283" s="1573"/>
      <c r="FU283" s="1573"/>
      <c r="FV283" s="1573"/>
      <c r="FW283" s="1573"/>
      <c r="FX283" s="1595"/>
    </row>
    <row r="284" spans="3:180">
      <c r="C284" s="1570"/>
      <c r="D284" s="1570"/>
      <c r="E284" s="1570"/>
      <c r="F284" s="1570"/>
      <c r="G284" s="1570"/>
      <c r="H284" s="1570"/>
      <c r="I284" s="1570"/>
      <c r="J284" s="1570"/>
      <c r="K284" s="1570"/>
      <c r="L284" s="1570"/>
      <c r="M284" s="1570"/>
      <c r="N284" s="1570"/>
      <c r="O284" s="1570"/>
      <c r="P284" s="1632"/>
      <c r="Q284" s="1632"/>
      <c r="R284" s="1632"/>
      <c r="S284" s="1632"/>
      <c r="T284" s="1632"/>
      <c r="U284" s="1632"/>
      <c r="V284" s="1632"/>
      <c r="W284" s="1632"/>
      <c r="X284" s="1632"/>
      <c r="Y284" s="1632"/>
      <c r="Z284" s="1632"/>
      <c r="AA284" s="1632"/>
      <c r="AB284" s="1632"/>
      <c r="AC284" s="1632"/>
      <c r="AD284" s="1632"/>
      <c r="AE284" s="1632"/>
      <c r="AF284" s="1632"/>
      <c r="AG284" s="1632"/>
      <c r="AH284" s="1632"/>
      <c r="AI284" s="1632"/>
      <c r="AJ284" s="1632"/>
      <c r="AK284" s="1632"/>
      <c r="AL284" s="1632"/>
      <c r="AM284" s="1632"/>
      <c r="AN284" s="1632"/>
      <c r="AO284" s="1632"/>
      <c r="AP284" s="1632"/>
      <c r="AQ284" s="1632"/>
      <c r="AR284" s="1632"/>
      <c r="AS284" s="1632"/>
      <c r="AT284" s="1632"/>
      <c r="AU284" s="1632"/>
      <c r="AV284" s="1632"/>
      <c r="AW284" s="1632"/>
      <c r="AX284" s="1632"/>
      <c r="AY284" s="1632"/>
      <c r="AZ284" s="1570"/>
      <c r="BA284" s="1570"/>
      <c r="BB284" s="1570"/>
      <c r="BC284" s="1570"/>
      <c r="BD284" s="1570"/>
      <c r="BE284" s="1570"/>
      <c r="BF284" s="1570"/>
      <c r="BG284" s="1570"/>
      <c r="BH284" s="1570"/>
      <c r="BI284" s="1570"/>
      <c r="BJ284" s="1570"/>
      <c r="BK284" s="1570"/>
      <c r="BL284" s="1570"/>
      <c r="BM284" s="1570"/>
      <c r="BN284" s="1570"/>
      <c r="BO284" s="1570"/>
      <c r="BP284" s="1570"/>
      <c r="BQ284" s="1570"/>
      <c r="BR284" s="1570"/>
      <c r="BS284" s="1570"/>
      <c r="BT284" s="1570"/>
      <c r="BU284" s="1570"/>
      <c r="BV284" s="1570"/>
      <c r="BW284" s="1570"/>
      <c r="BX284" s="1570"/>
      <c r="BY284" s="1570"/>
      <c r="BZ284" s="1570"/>
      <c r="CA284" s="1570"/>
      <c r="CB284" s="1570"/>
      <c r="CC284" s="1570"/>
      <c r="CD284" s="1570"/>
      <c r="CE284" s="1570"/>
      <c r="CF284" s="1570"/>
      <c r="CG284" s="1570"/>
      <c r="CH284" s="1570"/>
      <c r="CI284" s="1570"/>
      <c r="CJ284" s="1570"/>
      <c r="CK284" s="1570"/>
      <c r="CL284" s="1570"/>
      <c r="CM284" s="1570"/>
      <c r="CN284" s="1570"/>
      <c r="CO284" s="1570"/>
      <c r="CP284" s="1570"/>
      <c r="CQ284" s="1570"/>
      <c r="CR284" s="1570"/>
      <c r="CS284" s="1570"/>
      <c r="CT284" s="1570"/>
      <c r="CU284" s="1570"/>
      <c r="CV284" s="1570"/>
      <c r="CW284" s="1570"/>
      <c r="CX284" s="1570"/>
      <c r="CY284" s="1570"/>
      <c r="CZ284" s="1570"/>
      <c r="DA284" s="1570"/>
      <c r="DB284" s="1570"/>
      <c r="DC284" s="1570"/>
      <c r="DD284" s="1570"/>
      <c r="DE284" s="1570"/>
      <c r="DF284" s="1570"/>
      <c r="DG284" s="1570"/>
      <c r="DH284" s="1665"/>
      <c r="DI284" s="1570"/>
      <c r="DJ284" s="1570"/>
      <c r="DK284" s="1570"/>
      <c r="DL284" s="1570"/>
      <c r="DM284" s="1570"/>
      <c r="DN284" s="1570"/>
      <c r="DO284" s="1570"/>
      <c r="DP284" s="1570"/>
      <c r="DQ284" s="1570"/>
      <c r="DR284" s="1570"/>
      <c r="DS284" s="1570"/>
      <c r="DT284" s="1570"/>
      <c r="DU284" s="1570"/>
      <c r="DV284" s="1570"/>
      <c r="DW284" s="1570"/>
      <c r="DX284" s="1570"/>
      <c r="DY284" s="1570"/>
      <c r="DZ284" s="1570"/>
      <c r="EA284" s="1570"/>
      <c r="EB284" s="1570"/>
      <c r="EC284" s="1665"/>
      <c r="ED284" s="1665"/>
      <c r="EE284" s="1665"/>
      <c r="EF284" s="1665"/>
      <c r="EG284" s="1665"/>
      <c r="EH284" s="1665"/>
      <c r="EI284" s="1665"/>
      <c r="EJ284" s="1665"/>
      <c r="EK284" s="1665"/>
      <c r="EL284" s="1665"/>
      <c r="EM284" s="1665"/>
      <c r="EN284" s="1665"/>
      <c r="EO284" s="1665"/>
      <c r="EP284" s="1665"/>
      <c r="EQ284" s="1665"/>
      <c r="ER284" s="1665"/>
      <c r="ES284" s="1570"/>
      <c r="ET284" s="1570"/>
      <c r="EU284" s="1632"/>
      <c r="EV284" s="1632"/>
      <c r="EW284" s="1632"/>
      <c r="EX284" s="1632"/>
      <c r="EY284" s="1632"/>
      <c r="EZ284" s="1632"/>
      <c r="FA284" s="1632"/>
      <c r="FB284" s="1665"/>
      <c r="FC284" s="1571"/>
      <c r="FD284" s="1571"/>
      <c r="FE284" s="1571"/>
      <c r="FF284" s="1571"/>
      <c r="FG284" s="1571"/>
      <c r="FH284" s="1571"/>
      <c r="FI284" s="1571"/>
      <c r="FJ284" s="1571"/>
      <c r="FK284" s="1571"/>
      <c r="FL284" s="1571"/>
      <c r="FM284" s="1571"/>
      <c r="FN284" s="1573"/>
      <c r="FO284" s="1573"/>
      <c r="FP284" s="1573"/>
      <c r="FQ284" s="1573"/>
      <c r="FR284" s="1573"/>
      <c r="FS284" s="1573"/>
      <c r="FT284" s="1573"/>
      <c r="FU284" s="1573"/>
      <c r="FV284" s="1573"/>
      <c r="FW284" s="1573"/>
      <c r="FX284" s="1595"/>
    </row>
    <row r="285" spans="3:180">
      <c r="C285" s="1570"/>
      <c r="D285" s="1570"/>
      <c r="E285" s="1570"/>
      <c r="F285" s="1570"/>
      <c r="G285" s="1570"/>
      <c r="H285" s="1570"/>
      <c r="I285" s="1570"/>
      <c r="J285" s="1570"/>
      <c r="K285" s="1570"/>
      <c r="L285" s="1570"/>
      <c r="M285" s="1570"/>
      <c r="N285" s="1570"/>
      <c r="O285" s="1570"/>
      <c r="P285" s="1632"/>
      <c r="Q285" s="1632"/>
      <c r="R285" s="1632"/>
      <c r="S285" s="1632"/>
      <c r="T285" s="1632"/>
      <c r="U285" s="1632"/>
      <c r="V285" s="1632"/>
      <c r="W285" s="1632"/>
      <c r="X285" s="1632"/>
      <c r="Y285" s="1632"/>
      <c r="Z285" s="1632"/>
      <c r="AA285" s="1632"/>
      <c r="AB285" s="1632"/>
      <c r="AC285" s="1632"/>
      <c r="AD285" s="1632"/>
      <c r="AE285" s="1632"/>
      <c r="AF285" s="1632"/>
      <c r="AG285" s="1632"/>
      <c r="AH285" s="1632"/>
      <c r="AI285" s="1632"/>
      <c r="AJ285" s="1632"/>
      <c r="AK285" s="1632"/>
      <c r="AL285" s="1632"/>
      <c r="AM285" s="1632"/>
      <c r="AN285" s="1632"/>
      <c r="AO285" s="1632"/>
      <c r="AP285" s="1632"/>
      <c r="AQ285" s="1632"/>
      <c r="AR285" s="1632"/>
      <c r="AS285" s="1632"/>
      <c r="AT285" s="1632"/>
      <c r="AU285" s="1632"/>
      <c r="AV285" s="1632"/>
      <c r="AW285" s="1632"/>
      <c r="AX285" s="1632"/>
      <c r="AY285" s="1632"/>
      <c r="AZ285" s="1570"/>
      <c r="BA285" s="1570"/>
      <c r="BB285" s="1570"/>
      <c r="BC285" s="1570"/>
      <c r="BD285" s="1570"/>
      <c r="BE285" s="1570"/>
      <c r="BF285" s="1570"/>
      <c r="BG285" s="1570"/>
      <c r="BH285" s="1570"/>
      <c r="BI285" s="1570"/>
      <c r="BJ285" s="1570"/>
      <c r="BK285" s="1570"/>
      <c r="BL285" s="1570"/>
      <c r="BM285" s="1570"/>
      <c r="BN285" s="1570"/>
      <c r="BO285" s="1570"/>
      <c r="BP285" s="1570"/>
      <c r="BQ285" s="1570"/>
      <c r="BR285" s="1570"/>
      <c r="BS285" s="1570"/>
      <c r="BT285" s="1570"/>
      <c r="BU285" s="1570"/>
      <c r="BV285" s="1570"/>
      <c r="BW285" s="1570"/>
      <c r="BX285" s="1570"/>
      <c r="BY285" s="1570"/>
      <c r="BZ285" s="1570"/>
      <c r="CA285" s="1570"/>
      <c r="CB285" s="1570"/>
      <c r="CC285" s="1570"/>
      <c r="CD285" s="1570"/>
      <c r="CE285" s="1570"/>
      <c r="CF285" s="1570"/>
      <c r="CG285" s="1570"/>
      <c r="CH285" s="1570"/>
      <c r="CI285" s="1570"/>
      <c r="CJ285" s="1570"/>
      <c r="CK285" s="1570"/>
      <c r="CL285" s="1570"/>
      <c r="CM285" s="1570"/>
      <c r="CN285" s="1570"/>
      <c r="CO285" s="1570"/>
      <c r="CP285" s="1570"/>
      <c r="CQ285" s="1570"/>
      <c r="CR285" s="1570"/>
      <c r="CS285" s="1570"/>
      <c r="CT285" s="1570"/>
      <c r="CU285" s="1570"/>
      <c r="CV285" s="1570"/>
      <c r="CW285" s="1570"/>
      <c r="CX285" s="1570"/>
      <c r="CY285" s="1570"/>
      <c r="CZ285" s="1570"/>
      <c r="DA285" s="1570"/>
      <c r="DB285" s="1570"/>
      <c r="DC285" s="1570"/>
      <c r="DD285" s="1570"/>
      <c r="DE285" s="1570"/>
      <c r="DF285" s="1570"/>
      <c r="DG285" s="1570"/>
      <c r="DH285" s="1665"/>
      <c r="DI285" s="1570"/>
      <c r="DJ285" s="1570"/>
      <c r="DK285" s="1570"/>
      <c r="DL285" s="1570"/>
      <c r="DM285" s="1570"/>
      <c r="DN285" s="1570"/>
      <c r="DO285" s="1570"/>
      <c r="DP285" s="1570"/>
      <c r="DQ285" s="1570"/>
      <c r="DR285" s="1570"/>
      <c r="DS285" s="1570"/>
      <c r="DT285" s="1570"/>
      <c r="DU285" s="1570"/>
      <c r="DV285" s="1570"/>
      <c r="DW285" s="1570"/>
      <c r="DX285" s="1570"/>
      <c r="DY285" s="1570"/>
      <c r="DZ285" s="1570"/>
      <c r="EA285" s="1570"/>
      <c r="EB285" s="1570"/>
      <c r="EC285" s="1665"/>
      <c r="ED285" s="1665"/>
      <c r="EE285" s="1665"/>
      <c r="EF285" s="1665"/>
      <c r="EG285" s="1665"/>
      <c r="EH285" s="1665"/>
      <c r="EI285" s="1665"/>
      <c r="EJ285" s="1665"/>
      <c r="EK285" s="1665"/>
      <c r="EL285" s="1665"/>
      <c r="EM285" s="1665"/>
      <c r="EN285" s="1665"/>
      <c r="EO285" s="1665"/>
      <c r="EP285" s="1665"/>
      <c r="EQ285" s="1665"/>
      <c r="ER285" s="1665"/>
      <c r="ES285" s="1570"/>
      <c r="ET285" s="1570"/>
      <c r="EU285" s="1632"/>
      <c r="EV285" s="1632"/>
      <c r="EW285" s="1632"/>
      <c r="EX285" s="1632"/>
      <c r="EY285" s="1632"/>
      <c r="EZ285" s="1632"/>
      <c r="FA285" s="1632"/>
      <c r="FB285" s="1665"/>
      <c r="FC285" s="1571"/>
      <c r="FD285" s="1571"/>
      <c r="FE285" s="1571"/>
      <c r="FF285" s="1571"/>
      <c r="FG285" s="1571"/>
      <c r="FH285" s="1571"/>
      <c r="FI285" s="1571"/>
      <c r="FJ285" s="1571"/>
      <c r="FK285" s="1571"/>
      <c r="FL285" s="1571"/>
      <c r="FM285" s="1571"/>
      <c r="FN285" s="1573"/>
      <c r="FO285" s="1573"/>
      <c r="FP285" s="1573"/>
      <c r="FQ285" s="1573"/>
      <c r="FR285" s="1573"/>
      <c r="FS285" s="1573"/>
      <c r="FT285" s="1573"/>
      <c r="FU285" s="1573"/>
      <c r="FV285" s="1573"/>
      <c r="FW285" s="1573"/>
      <c r="FX285" s="1595"/>
    </row>
    <row r="286" spans="3:180">
      <c r="C286" s="1570"/>
      <c r="D286" s="1570"/>
      <c r="E286" s="1570"/>
      <c r="F286" s="1570"/>
      <c r="G286" s="1570"/>
      <c r="H286" s="1570"/>
      <c r="I286" s="1570"/>
      <c r="J286" s="1570"/>
      <c r="K286" s="1570"/>
      <c r="L286" s="1570"/>
      <c r="M286" s="1570"/>
      <c r="N286" s="1570"/>
      <c r="O286" s="1570"/>
      <c r="P286" s="1632"/>
      <c r="Q286" s="1632"/>
      <c r="R286" s="1632"/>
      <c r="S286" s="1632"/>
      <c r="T286" s="1632"/>
      <c r="U286" s="1632"/>
      <c r="V286" s="1632"/>
      <c r="W286" s="1632"/>
      <c r="X286" s="1632"/>
      <c r="Y286" s="1632"/>
      <c r="Z286" s="1632"/>
      <c r="AA286" s="1632"/>
      <c r="AB286" s="1632"/>
      <c r="AC286" s="1632"/>
      <c r="AD286" s="1632"/>
      <c r="AE286" s="1632"/>
      <c r="AF286" s="1632"/>
      <c r="AG286" s="1632"/>
      <c r="AH286" s="1632"/>
      <c r="AI286" s="1632"/>
      <c r="AJ286" s="1632"/>
      <c r="AK286" s="1632"/>
      <c r="AL286" s="1632"/>
      <c r="AM286" s="1632"/>
      <c r="AN286" s="1632"/>
      <c r="AO286" s="1632"/>
      <c r="AP286" s="1632"/>
      <c r="AQ286" s="1632"/>
      <c r="AR286" s="1632"/>
      <c r="AS286" s="1632"/>
      <c r="AT286" s="1632"/>
      <c r="AU286" s="1632"/>
      <c r="AV286" s="1632"/>
      <c r="AW286" s="1632"/>
      <c r="AX286" s="1632"/>
      <c r="AY286" s="1632"/>
      <c r="AZ286" s="1570"/>
      <c r="BA286" s="1570"/>
      <c r="BB286" s="1570"/>
      <c r="BC286" s="1570"/>
      <c r="BD286" s="1570"/>
      <c r="BE286" s="1570"/>
      <c r="BF286" s="1570"/>
      <c r="BG286" s="1570"/>
      <c r="BH286" s="1570"/>
      <c r="BI286" s="1570"/>
      <c r="BJ286" s="1570"/>
      <c r="BK286" s="1570"/>
      <c r="BL286" s="1570"/>
      <c r="BM286" s="1570"/>
      <c r="BN286" s="1570"/>
      <c r="BO286" s="1570"/>
      <c r="BP286" s="1570"/>
      <c r="BQ286" s="1570"/>
      <c r="BR286" s="1570"/>
      <c r="BS286" s="1570"/>
      <c r="BT286" s="1570"/>
      <c r="BU286" s="1570"/>
      <c r="BV286" s="1570"/>
      <c r="BW286" s="1570"/>
      <c r="BX286" s="1570"/>
      <c r="BY286" s="1570"/>
      <c r="BZ286" s="1570"/>
      <c r="CA286" s="1570"/>
      <c r="CB286" s="1570"/>
      <c r="CC286" s="1570"/>
      <c r="CD286" s="1570"/>
      <c r="CE286" s="1570"/>
      <c r="CF286" s="1570"/>
      <c r="CG286" s="1570"/>
      <c r="CH286" s="1570"/>
      <c r="CI286" s="1570"/>
      <c r="CJ286" s="1570"/>
      <c r="CK286" s="1570"/>
      <c r="CL286" s="1570"/>
      <c r="CM286" s="1570"/>
      <c r="CN286" s="1570"/>
      <c r="CO286" s="1570"/>
      <c r="CP286" s="1570"/>
      <c r="CQ286" s="1570"/>
      <c r="CR286" s="1570"/>
      <c r="CS286" s="1570"/>
      <c r="CT286" s="1570"/>
      <c r="CU286" s="1570"/>
      <c r="CV286" s="1570"/>
      <c r="CW286" s="1570"/>
      <c r="CX286" s="1570"/>
      <c r="CY286" s="1570"/>
      <c r="CZ286" s="1570"/>
      <c r="DA286" s="1570"/>
      <c r="DB286" s="1570"/>
      <c r="DC286" s="1570"/>
      <c r="DD286" s="1570"/>
      <c r="DE286" s="1570"/>
      <c r="DF286" s="1570"/>
      <c r="DG286" s="1570"/>
      <c r="DH286" s="1665"/>
      <c r="DI286" s="1570"/>
      <c r="DJ286" s="1570"/>
      <c r="DK286" s="1570"/>
      <c r="DL286" s="1570"/>
      <c r="DM286" s="1570"/>
      <c r="DN286" s="1570"/>
      <c r="DO286" s="1570"/>
      <c r="DP286" s="1570"/>
      <c r="DQ286" s="1570"/>
      <c r="DR286" s="1570"/>
      <c r="DS286" s="1570"/>
      <c r="DT286" s="1570"/>
      <c r="DU286" s="1570"/>
      <c r="DV286" s="1570"/>
      <c r="DW286" s="1570"/>
      <c r="DX286" s="1570"/>
      <c r="DY286" s="1570"/>
      <c r="DZ286" s="1570"/>
      <c r="EA286" s="1570"/>
      <c r="EB286" s="1570"/>
      <c r="EC286" s="1665"/>
      <c r="ED286" s="1665"/>
      <c r="EE286" s="1665"/>
      <c r="EF286" s="1665"/>
      <c r="EG286" s="1665"/>
      <c r="EH286" s="1665"/>
      <c r="EI286" s="1665"/>
      <c r="EJ286" s="1665"/>
      <c r="EK286" s="1665"/>
      <c r="EL286" s="1665"/>
      <c r="EM286" s="1665"/>
      <c r="EN286" s="1665"/>
      <c r="EO286" s="1665"/>
      <c r="EP286" s="1665"/>
      <c r="EQ286" s="1665"/>
      <c r="ER286" s="1665"/>
      <c r="ES286" s="1570"/>
      <c r="ET286" s="1570"/>
      <c r="EU286" s="1632"/>
      <c r="EV286" s="1632"/>
      <c r="EW286" s="1632"/>
      <c r="EX286" s="1632"/>
      <c r="EY286" s="1632"/>
      <c r="EZ286" s="1632"/>
      <c r="FA286" s="1632"/>
      <c r="FB286" s="1665"/>
      <c r="FC286" s="1571"/>
      <c r="FD286" s="1571"/>
      <c r="FE286" s="1571"/>
      <c r="FF286" s="1571"/>
      <c r="FG286" s="1571"/>
      <c r="FH286" s="1571"/>
      <c r="FI286" s="1571"/>
      <c r="FJ286" s="1571"/>
      <c r="FK286" s="1571"/>
      <c r="FL286" s="1571"/>
      <c r="FM286" s="1571"/>
      <c r="FN286" s="1573"/>
      <c r="FO286" s="1573"/>
      <c r="FP286" s="1573"/>
      <c r="FQ286" s="1573"/>
      <c r="FR286" s="1573"/>
      <c r="FS286" s="1573"/>
      <c r="FT286" s="1573"/>
      <c r="FU286" s="1573"/>
      <c r="FV286" s="1573"/>
      <c r="FW286" s="1573"/>
      <c r="FX286" s="1595"/>
    </row>
    <row r="287" spans="3:180">
      <c r="C287" s="1570"/>
      <c r="D287" s="1570"/>
      <c r="E287" s="1570"/>
      <c r="F287" s="1570"/>
      <c r="G287" s="1570"/>
      <c r="H287" s="1570"/>
      <c r="I287" s="1570"/>
      <c r="J287" s="1570"/>
      <c r="K287" s="1570"/>
      <c r="L287" s="1570"/>
      <c r="M287" s="1570"/>
      <c r="N287" s="1570"/>
      <c r="O287" s="1570"/>
      <c r="P287" s="1632"/>
      <c r="Q287" s="1632"/>
      <c r="R287" s="1632"/>
      <c r="S287" s="1632"/>
      <c r="T287" s="1632"/>
      <c r="U287" s="1632"/>
      <c r="V287" s="1632"/>
      <c r="W287" s="1632"/>
      <c r="X287" s="1632"/>
      <c r="Y287" s="1632"/>
      <c r="Z287" s="1632"/>
      <c r="AA287" s="1632"/>
      <c r="AB287" s="1632"/>
      <c r="AC287" s="1632"/>
      <c r="AD287" s="1632"/>
      <c r="AE287" s="1632"/>
      <c r="AF287" s="1632"/>
      <c r="AG287" s="1632"/>
      <c r="AH287" s="1632"/>
      <c r="AI287" s="1632"/>
      <c r="AJ287" s="1632"/>
      <c r="AK287" s="1632"/>
      <c r="AL287" s="1632"/>
      <c r="AM287" s="1632"/>
      <c r="AN287" s="1632"/>
      <c r="AO287" s="1632"/>
      <c r="AP287" s="1632"/>
      <c r="AQ287" s="1632"/>
      <c r="AR287" s="1632"/>
      <c r="AS287" s="1632"/>
      <c r="AT287" s="1632"/>
      <c r="AU287" s="1632"/>
      <c r="AV287" s="1632"/>
      <c r="AW287" s="1632"/>
      <c r="AX287" s="1632"/>
      <c r="AY287" s="1632"/>
      <c r="AZ287" s="1570"/>
      <c r="BA287" s="1570"/>
      <c r="BB287" s="1570"/>
      <c r="BC287" s="1570"/>
      <c r="BD287" s="1570"/>
      <c r="BE287" s="1570"/>
      <c r="BF287" s="1570"/>
      <c r="BG287" s="1570"/>
      <c r="BH287" s="1570"/>
      <c r="BI287" s="1570"/>
      <c r="BJ287" s="1570"/>
      <c r="BK287" s="1570"/>
      <c r="BL287" s="1570"/>
      <c r="BM287" s="1570"/>
      <c r="BN287" s="1570"/>
      <c r="BO287" s="1570"/>
      <c r="BP287" s="1570"/>
      <c r="BQ287" s="1570"/>
      <c r="BR287" s="1570"/>
      <c r="BS287" s="1570"/>
      <c r="BT287" s="1570"/>
      <c r="BU287" s="1570"/>
      <c r="BV287" s="1570"/>
      <c r="BW287" s="1570"/>
      <c r="BX287" s="1570"/>
      <c r="BY287" s="1570"/>
      <c r="BZ287" s="1570"/>
      <c r="CA287" s="1570"/>
      <c r="CB287" s="1570"/>
      <c r="CC287" s="1570"/>
      <c r="CD287" s="1570"/>
      <c r="CE287" s="1570"/>
      <c r="CF287" s="1570"/>
      <c r="CG287" s="1570"/>
      <c r="CH287" s="1570"/>
      <c r="CI287" s="1570"/>
      <c r="CJ287" s="1570"/>
      <c r="CK287" s="1570"/>
      <c r="CL287" s="1570"/>
      <c r="CM287" s="1570"/>
      <c r="CN287" s="1570"/>
      <c r="CO287" s="1570"/>
      <c r="CP287" s="1570"/>
      <c r="CQ287" s="1570"/>
      <c r="CR287" s="1570"/>
      <c r="CS287" s="1570"/>
      <c r="CT287" s="1570"/>
      <c r="CU287" s="1570"/>
      <c r="CV287" s="1570"/>
      <c r="CW287" s="1570"/>
      <c r="CX287" s="1570"/>
      <c r="CY287" s="1570"/>
      <c r="CZ287" s="1570"/>
      <c r="DA287" s="1570"/>
      <c r="DB287" s="1570"/>
      <c r="DC287" s="1570"/>
      <c r="DD287" s="1570"/>
      <c r="DE287" s="1570"/>
      <c r="DF287" s="1570"/>
      <c r="DG287" s="1570"/>
      <c r="DH287" s="1665"/>
      <c r="DI287" s="1570"/>
      <c r="DJ287" s="1570"/>
      <c r="DK287" s="1570"/>
      <c r="DL287" s="1570"/>
      <c r="DM287" s="1570"/>
      <c r="DN287" s="1570"/>
      <c r="DO287" s="1570"/>
      <c r="DP287" s="1570"/>
      <c r="DQ287" s="1570"/>
      <c r="DR287" s="1570"/>
      <c r="DS287" s="1570"/>
      <c r="DT287" s="1570"/>
      <c r="DU287" s="1570"/>
      <c r="DV287" s="1570"/>
      <c r="DW287" s="1570"/>
      <c r="DX287" s="1570"/>
      <c r="DY287" s="1570"/>
      <c r="DZ287" s="1570"/>
      <c r="EA287" s="1570"/>
      <c r="EB287" s="1570"/>
      <c r="EC287" s="1665"/>
      <c r="ED287" s="1665"/>
      <c r="EE287" s="1665"/>
      <c r="EF287" s="1665"/>
      <c r="EG287" s="1665"/>
      <c r="EH287" s="1665"/>
      <c r="EI287" s="1665"/>
      <c r="EJ287" s="1665"/>
      <c r="EK287" s="1665"/>
      <c r="EL287" s="1665"/>
      <c r="EM287" s="1665"/>
      <c r="EN287" s="1665"/>
      <c r="EO287" s="1665"/>
      <c r="EP287" s="1665"/>
      <c r="EQ287" s="1665"/>
      <c r="ER287" s="1665"/>
      <c r="ES287" s="1570"/>
      <c r="ET287" s="1570"/>
      <c r="EU287" s="1632"/>
      <c r="EV287" s="1632"/>
      <c r="EW287" s="1632"/>
      <c r="EX287" s="1632"/>
      <c r="EY287" s="1632"/>
      <c r="EZ287" s="1632"/>
      <c r="FA287" s="1632"/>
      <c r="FB287" s="1665"/>
      <c r="FC287" s="1571"/>
      <c r="FD287" s="1571"/>
      <c r="FE287" s="1571"/>
      <c r="FF287" s="1571"/>
      <c r="FG287" s="1571"/>
      <c r="FH287" s="1571"/>
      <c r="FI287" s="1571"/>
      <c r="FJ287" s="1571"/>
      <c r="FK287" s="1571"/>
      <c r="FL287" s="1571"/>
      <c r="FM287" s="1571"/>
      <c r="FN287" s="1573"/>
      <c r="FO287" s="1573"/>
      <c r="FP287" s="1573"/>
      <c r="FQ287" s="1573"/>
      <c r="FR287" s="1573"/>
      <c r="FS287" s="1573"/>
      <c r="FT287" s="1573"/>
      <c r="FU287" s="1573"/>
      <c r="FV287" s="1573"/>
      <c r="FW287" s="1573"/>
      <c r="FX287" s="1595"/>
    </row>
    <row r="288" spans="3:180">
      <c r="C288" s="1570"/>
      <c r="D288" s="1570"/>
      <c r="E288" s="1570"/>
      <c r="F288" s="1570"/>
      <c r="G288" s="1570"/>
      <c r="H288" s="1570"/>
      <c r="I288" s="1570"/>
      <c r="J288" s="1570"/>
      <c r="K288" s="1570"/>
      <c r="L288" s="1570"/>
      <c r="M288" s="1570"/>
      <c r="N288" s="1570"/>
      <c r="O288" s="1570"/>
      <c r="P288" s="1632"/>
      <c r="Q288" s="1632"/>
      <c r="R288" s="1632"/>
      <c r="S288" s="1632"/>
      <c r="T288" s="1632"/>
      <c r="U288" s="1632"/>
      <c r="V288" s="1632"/>
      <c r="W288" s="1632"/>
      <c r="X288" s="1632"/>
      <c r="Y288" s="1632"/>
      <c r="Z288" s="1632"/>
      <c r="AA288" s="1632"/>
      <c r="AB288" s="1632"/>
      <c r="AC288" s="1632"/>
      <c r="AD288" s="1632"/>
      <c r="AE288" s="1632"/>
      <c r="AF288" s="1632"/>
      <c r="AG288" s="1632"/>
      <c r="AH288" s="1632"/>
      <c r="AI288" s="1632"/>
      <c r="AJ288" s="1632"/>
      <c r="AK288" s="1632"/>
      <c r="AL288" s="1632"/>
      <c r="AM288" s="1632"/>
      <c r="AN288" s="1632"/>
      <c r="AO288" s="1632"/>
      <c r="AP288" s="1632"/>
      <c r="AQ288" s="1632"/>
      <c r="AR288" s="1632"/>
      <c r="AS288" s="1632"/>
      <c r="AT288" s="1632"/>
      <c r="AU288" s="1632"/>
      <c r="AV288" s="1632"/>
      <c r="AW288" s="1632"/>
      <c r="AX288" s="1632"/>
      <c r="AY288" s="1632"/>
      <c r="AZ288" s="1570"/>
      <c r="BA288" s="1570"/>
      <c r="BB288" s="1570"/>
      <c r="BC288" s="1570"/>
      <c r="BD288" s="1570"/>
      <c r="BE288" s="1570"/>
      <c r="BF288" s="1570"/>
      <c r="BG288" s="1570"/>
      <c r="BH288" s="1570"/>
      <c r="BI288" s="1570"/>
      <c r="BJ288" s="1570"/>
      <c r="BK288" s="1570"/>
      <c r="BL288" s="1570"/>
      <c r="BM288" s="1570"/>
      <c r="BN288" s="1570"/>
      <c r="BO288" s="1570"/>
      <c r="BP288" s="1570"/>
      <c r="BQ288" s="1570"/>
      <c r="BR288" s="1570"/>
      <c r="BS288" s="1570"/>
      <c r="BT288" s="1570"/>
      <c r="BU288" s="1570"/>
      <c r="BV288" s="1570"/>
      <c r="BW288" s="1570"/>
      <c r="BX288" s="1570"/>
      <c r="BY288" s="1570"/>
      <c r="BZ288" s="1570"/>
      <c r="CA288" s="1570"/>
      <c r="CB288" s="1570"/>
      <c r="CC288" s="1570"/>
      <c r="CD288" s="1570"/>
      <c r="CE288" s="1570"/>
      <c r="CF288" s="1570"/>
      <c r="CG288" s="1570"/>
      <c r="CH288" s="1570"/>
      <c r="CI288" s="1570"/>
      <c r="CJ288" s="1570"/>
      <c r="CK288" s="1570"/>
      <c r="CL288" s="1570"/>
      <c r="CM288" s="1570"/>
      <c r="CN288" s="1570"/>
      <c r="CO288" s="1570"/>
      <c r="CP288" s="1570"/>
      <c r="CQ288" s="1570"/>
      <c r="CR288" s="1570"/>
      <c r="CS288" s="1570"/>
      <c r="CT288" s="1570"/>
      <c r="CU288" s="1570"/>
      <c r="CV288" s="1570"/>
      <c r="CW288" s="1570"/>
      <c r="CX288" s="1570"/>
      <c r="CY288" s="1570"/>
      <c r="CZ288" s="1570"/>
      <c r="DA288" s="1570"/>
      <c r="DB288" s="1570"/>
      <c r="DC288" s="1570"/>
      <c r="DD288" s="1570"/>
      <c r="DE288" s="1570"/>
      <c r="DF288" s="1570"/>
      <c r="DG288" s="1570"/>
      <c r="DH288" s="1665"/>
      <c r="DI288" s="1570"/>
      <c r="DJ288" s="1570"/>
      <c r="DK288" s="1570"/>
      <c r="DL288" s="1570"/>
      <c r="DM288" s="1570"/>
      <c r="DN288" s="1570"/>
      <c r="DO288" s="1570"/>
      <c r="DP288" s="1570"/>
      <c r="DQ288" s="1570"/>
      <c r="DR288" s="1570"/>
      <c r="DS288" s="1570"/>
      <c r="DT288" s="1570"/>
      <c r="DU288" s="1570"/>
      <c r="DV288" s="1570"/>
      <c r="DW288" s="1570"/>
      <c r="DX288" s="1570"/>
      <c r="DY288" s="1570"/>
      <c r="DZ288" s="1570"/>
      <c r="EA288" s="1570"/>
      <c r="EB288" s="1570"/>
      <c r="EC288" s="1665"/>
      <c r="ED288" s="1665"/>
      <c r="EE288" s="1665"/>
      <c r="EF288" s="1665"/>
      <c r="EG288" s="1665"/>
      <c r="EH288" s="1665"/>
      <c r="EI288" s="1665"/>
      <c r="EJ288" s="1665"/>
      <c r="EK288" s="1665"/>
      <c r="EL288" s="1665"/>
      <c r="EM288" s="1665"/>
      <c r="EN288" s="1665"/>
      <c r="EO288" s="1665"/>
      <c r="EP288" s="1665"/>
      <c r="EQ288" s="1665"/>
      <c r="ER288" s="1665"/>
      <c r="ES288" s="1570"/>
      <c r="ET288" s="1570"/>
      <c r="EU288" s="1632"/>
      <c r="EV288" s="1632"/>
      <c r="EW288" s="1632"/>
      <c r="EX288" s="1632"/>
      <c r="EY288" s="1632"/>
      <c r="EZ288" s="1632"/>
      <c r="FA288" s="1632"/>
      <c r="FB288" s="1665"/>
      <c r="FC288" s="1571"/>
      <c r="FD288" s="1571"/>
      <c r="FE288" s="1571"/>
      <c r="FF288" s="1571"/>
      <c r="FG288" s="1571"/>
      <c r="FH288" s="1571"/>
      <c r="FI288" s="1571"/>
      <c r="FJ288" s="1571"/>
      <c r="FK288" s="1571"/>
      <c r="FL288" s="1571"/>
      <c r="FM288" s="1571"/>
      <c r="FN288" s="1573"/>
      <c r="FO288" s="1573"/>
      <c r="FP288" s="1573"/>
      <c r="FQ288" s="1573"/>
      <c r="FR288" s="1573"/>
      <c r="FS288" s="1573"/>
      <c r="FT288" s="1573"/>
      <c r="FU288" s="1573"/>
      <c r="FV288" s="1573"/>
      <c r="FW288" s="1573"/>
      <c r="FX288" s="1595"/>
    </row>
    <row r="289" spans="3:180">
      <c r="C289" s="1570"/>
      <c r="D289" s="1570"/>
      <c r="E289" s="1570"/>
      <c r="F289" s="1570"/>
      <c r="G289" s="1570"/>
      <c r="H289" s="1570"/>
      <c r="I289" s="1570"/>
      <c r="J289" s="1570"/>
      <c r="K289" s="1570"/>
      <c r="L289" s="1570"/>
      <c r="M289" s="1570"/>
      <c r="N289" s="1570"/>
      <c r="O289" s="1570"/>
      <c r="P289" s="1632"/>
      <c r="Q289" s="1632"/>
      <c r="R289" s="1632"/>
      <c r="S289" s="1632"/>
      <c r="T289" s="1632"/>
      <c r="U289" s="1632"/>
      <c r="V289" s="1632"/>
      <c r="W289" s="1632"/>
      <c r="X289" s="1632"/>
      <c r="Y289" s="1632"/>
      <c r="Z289" s="1632"/>
      <c r="AA289" s="1632"/>
      <c r="AB289" s="1632"/>
      <c r="AC289" s="1632"/>
      <c r="AD289" s="1632"/>
      <c r="AE289" s="1632"/>
      <c r="AF289" s="1632"/>
      <c r="AG289" s="1632"/>
      <c r="AH289" s="1632"/>
      <c r="AI289" s="1632"/>
      <c r="AJ289" s="1632"/>
      <c r="AK289" s="1632"/>
      <c r="AL289" s="1632"/>
      <c r="AM289" s="1632"/>
      <c r="AN289" s="1632"/>
      <c r="AO289" s="1632"/>
      <c r="AP289" s="1632"/>
      <c r="AQ289" s="1632"/>
      <c r="AR289" s="1632"/>
      <c r="AS289" s="1632"/>
      <c r="AT289" s="1632"/>
      <c r="AU289" s="1632"/>
      <c r="AV289" s="1632"/>
      <c r="AW289" s="1632"/>
      <c r="AX289" s="1632"/>
      <c r="AY289" s="1632"/>
      <c r="AZ289" s="1570"/>
      <c r="BA289" s="1570"/>
      <c r="BB289" s="1570"/>
      <c r="BC289" s="1570"/>
      <c r="BD289" s="1570"/>
      <c r="BE289" s="1570"/>
      <c r="BF289" s="1570"/>
      <c r="BG289" s="1570"/>
      <c r="BH289" s="1570"/>
      <c r="BI289" s="1570"/>
      <c r="BJ289" s="1570"/>
      <c r="BK289" s="1570"/>
      <c r="BL289" s="1570"/>
      <c r="BM289" s="1570"/>
      <c r="BN289" s="1570"/>
      <c r="BO289" s="1570"/>
      <c r="BP289" s="1570"/>
      <c r="BQ289" s="1570"/>
      <c r="BR289" s="1570"/>
      <c r="BS289" s="1570"/>
      <c r="BT289" s="1570"/>
      <c r="BU289" s="1570"/>
      <c r="BV289" s="1570"/>
      <c r="BW289" s="1570"/>
      <c r="BX289" s="1570"/>
      <c r="BY289" s="1570"/>
      <c r="BZ289" s="1570"/>
      <c r="CA289" s="1570"/>
      <c r="CB289" s="1570"/>
      <c r="CC289" s="1570"/>
      <c r="CD289" s="1570"/>
      <c r="CE289" s="1570"/>
      <c r="CF289" s="1570"/>
      <c r="CG289" s="1570"/>
      <c r="CH289" s="1570"/>
      <c r="CI289" s="1570"/>
      <c r="CJ289" s="1570"/>
      <c r="CK289" s="1570"/>
      <c r="CL289" s="1570"/>
      <c r="CM289" s="1570"/>
      <c r="CN289" s="1570"/>
      <c r="CO289" s="1570"/>
      <c r="CP289" s="1570"/>
      <c r="CQ289" s="1570"/>
      <c r="CR289" s="1570"/>
      <c r="CS289" s="1570"/>
      <c r="CT289" s="1570"/>
      <c r="CU289" s="1570"/>
      <c r="CV289" s="1570"/>
      <c r="CW289" s="1570"/>
      <c r="CX289" s="1570"/>
      <c r="CY289" s="1570"/>
      <c r="CZ289" s="1570"/>
      <c r="DA289" s="1570"/>
      <c r="DB289" s="1570"/>
      <c r="DC289" s="1570"/>
      <c r="DD289" s="1570"/>
      <c r="DE289" s="1570"/>
      <c r="DF289" s="1570"/>
      <c r="DG289" s="1570"/>
      <c r="DH289" s="1665"/>
      <c r="DI289" s="1570"/>
      <c r="DJ289" s="1570"/>
      <c r="DK289" s="1570"/>
      <c r="DL289" s="1570"/>
      <c r="DM289" s="1570"/>
      <c r="DN289" s="1570"/>
      <c r="DO289" s="1570"/>
      <c r="DP289" s="1570"/>
      <c r="DQ289" s="1570"/>
      <c r="DR289" s="1570"/>
      <c r="DS289" s="1570"/>
      <c r="DT289" s="1570"/>
      <c r="DU289" s="1570"/>
      <c r="DV289" s="1570"/>
      <c r="DW289" s="1570"/>
      <c r="DX289" s="1570"/>
      <c r="DY289" s="1570"/>
      <c r="DZ289" s="1570"/>
      <c r="EA289" s="1570"/>
      <c r="EB289" s="1570"/>
      <c r="EC289" s="1665"/>
      <c r="ED289" s="1665"/>
      <c r="EE289" s="1665"/>
      <c r="EF289" s="1665"/>
      <c r="EG289" s="1665"/>
      <c r="EH289" s="1665"/>
      <c r="EI289" s="1665"/>
      <c r="EJ289" s="1665"/>
      <c r="EK289" s="1665"/>
      <c r="EL289" s="1665"/>
      <c r="EM289" s="1665"/>
      <c r="EN289" s="1665"/>
      <c r="EO289" s="1665"/>
      <c r="EP289" s="1665"/>
      <c r="EQ289" s="1665"/>
      <c r="ER289" s="1665"/>
      <c r="ES289" s="1570"/>
      <c r="ET289" s="1570"/>
      <c r="EU289" s="1632"/>
      <c r="EV289" s="1632"/>
      <c r="EW289" s="1632"/>
      <c r="EX289" s="1632"/>
      <c r="EY289" s="1632"/>
      <c r="EZ289" s="1632"/>
      <c r="FA289" s="1632"/>
      <c r="FB289" s="1665"/>
      <c r="FC289" s="1571"/>
      <c r="FD289" s="1571"/>
      <c r="FE289" s="1571"/>
      <c r="FF289" s="1571"/>
      <c r="FG289" s="1571"/>
      <c r="FH289" s="1571"/>
      <c r="FI289" s="1571"/>
      <c r="FJ289" s="1571"/>
      <c r="FK289" s="1571"/>
      <c r="FL289" s="1571"/>
      <c r="FM289" s="1571"/>
      <c r="FN289" s="1573"/>
      <c r="FO289" s="1573"/>
      <c r="FP289" s="1573"/>
      <c r="FQ289" s="1573"/>
      <c r="FR289" s="1573"/>
      <c r="FS289" s="1573"/>
      <c r="FT289" s="1573"/>
      <c r="FU289" s="1573"/>
      <c r="FV289" s="1573"/>
      <c r="FW289" s="1573"/>
      <c r="FX289" s="1595"/>
    </row>
    <row r="290" spans="3:180">
      <c r="C290" s="1570"/>
      <c r="D290" s="1570"/>
      <c r="E290" s="1570"/>
      <c r="F290" s="1570"/>
      <c r="G290" s="1570"/>
      <c r="H290" s="1570"/>
      <c r="I290" s="1570"/>
      <c r="J290" s="1570"/>
      <c r="K290" s="1570"/>
      <c r="L290" s="1570"/>
      <c r="M290" s="1570"/>
      <c r="N290" s="1570"/>
      <c r="O290" s="1570"/>
      <c r="P290" s="1632"/>
      <c r="Q290" s="1632"/>
      <c r="R290" s="1632"/>
      <c r="S290" s="1632"/>
      <c r="T290" s="1632"/>
      <c r="U290" s="1632"/>
      <c r="V290" s="1632"/>
      <c r="W290" s="1632"/>
      <c r="X290" s="1632"/>
      <c r="Y290" s="1632"/>
      <c r="Z290" s="1632"/>
      <c r="AA290" s="1632"/>
      <c r="AB290" s="1632"/>
      <c r="AC290" s="1632"/>
      <c r="AD290" s="1632"/>
      <c r="AE290" s="1632"/>
      <c r="AF290" s="1632"/>
      <c r="AG290" s="1632"/>
      <c r="AH290" s="1632"/>
      <c r="AI290" s="1632"/>
      <c r="AJ290" s="1632"/>
      <c r="AK290" s="1632"/>
      <c r="AL290" s="1632"/>
      <c r="AM290" s="1632"/>
      <c r="AN290" s="1632"/>
      <c r="AO290" s="1632"/>
      <c r="AP290" s="1632"/>
      <c r="AQ290" s="1632"/>
      <c r="AR290" s="1632"/>
      <c r="AS290" s="1632"/>
      <c r="AT290" s="1632"/>
      <c r="AU290" s="1632"/>
      <c r="AV290" s="1632"/>
      <c r="AW290" s="1632"/>
      <c r="AX290" s="1632"/>
      <c r="AY290" s="1632"/>
      <c r="AZ290" s="1570"/>
      <c r="BA290" s="1570"/>
      <c r="BB290" s="1570"/>
      <c r="BC290" s="1570"/>
      <c r="BD290" s="1570"/>
      <c r="BE290" s="1570"/>
      <c r="BF290" s="1570"/>
      <c r="BG290" s="1570"/>
      <c r="BH290" s="1570"/>
      <c r="BI290" s="1570"/>
      <c r="BJ290" s="1570"/>
      <c r="BK290" s="1570"/>
      <c r="BL290" s="1570"/>
      <c r="BM290" s="1570"/>
      <c r="BN290" s="1570"/>
      <c r="BO290" s="1570"/>
      <c r="BP290" s="1570"/>
      <c r="BQ290" s="1570"/>
      <c r="BR290" s="1570"/>
      <c r="BS290" s="1570"/>
      <c r="BT290" s="1570"/>
      <c r="BU290" s="1570"/>
      <c r="BV290" s="1570"/>
      <c r="BW290" s="1570"/>
      <c r="BX290" s="1570"/>
      <c r="BY290" s="1570"/>
      <c r="BZ290" s="1570"/>
      <c r="CA290" s="1570"/>
      <c r="CB290" s="1570"/>
      <c r="CC290" s="1570"/>
      <c r="CD290" s="1570"/>
      <c r="CE290" s="1570"/>
      <c r="CF290" s="1570"/>
      <c r="CG290" s="1570"/>
      <c r="CH290" s="1570"/>
      <c r="CI290" s="1570"/>
      <c r="CJ290" s="1570"/>
      <c r="CK290" s="1570"/>
      <c r="CL290" s="1570"/>
      <c r="CM290" s="1570"/>
      <c r="CN290" s="1570"/>
      <c r="CO290" s="1570"/>
      <c r="CP290" s="1570"/>
      <c r="CQ290" s="1570"/>
      <c r="CR290" s="1570"/>
      <c r="CS290" s="1570"/>
      <c r="CT290" s="1570"/>
      <c r="CU290" s="1570"/>
      <c r="CV290" s="1570"/>
      <c r="CW290" s="1570"/>
      <c r="CX290" s="1570"/>
      <c r="CY290" s="1570"/>
      <c r="CZ290" s="1570"/>
      <c r="DA290" s="1570"/>
      <c r="DB290" s="1570"/>
      <c r="DC290" s="1570"/>
      <c r="DD290" s="1570"/>
      <c r="DE290" s="1570"/>
      <c r="DF290" s="1570"/>
      <c r="DG290" s="1570"/>
      <c r="DH290" s="1665"/>
      <c r="DI290" s="1570"/>
      <c r="DJ290" s="1570"/>
      <c r="DK290" s="1570"/>
      <c r="DL290" s="1570"/>
      <c r="DM290" s="1570"/>
      <c r="DN290" s="1570"/>
      <c r="DO290" s="1570"/>
      <c r="DP290" s="1570"/>
      <c r="DQ290" s="1570"/>
      <c r="DR290" s="1570"/>
      <c r="DS290" s="1570"/>
      <c r="DT290" s="1570"/>
      <c r="DU290" s="1570"/>
      <c r="DV290" s="1570"/>
      <c r="DW290" s="1570"/>
      <c r="DX290" s="1570"/>
      <c r="DY290" s="1570"/>
      <c r="DZ290" s="1570"/>
      <c r="EA290" s="1570"/>
      <c r="EB290" s="1570"/>
      <c r="EC290" s="1665"/>
      <c r="ED290" s="1665"/>
      <c r="EE290" s="1665"/>
      <c r="EF290" s="1665"/>
      <c r="EG290" s="1665"/>
      <c r="EH290" s="1665"/>
      <c r="EI290" s="1665"/>
      <c r="EJ290" s="1665"/>
      <c r="EK290" s="1665"/>
      <c r="EL290" s="1665"/>
      <c r="EM290" s="1665"/>
      <c r="EN290" s="1665"/>
      <c r="EO290" s="1665"/>
      <c r="EP290" s="1665"/>
      <c r="EQ290" s="1665"/>
      <c r="ER290" s="1665"/>
      <c r="ES290" s="1570"/>
      <c r="ET290" s="1570"/>
      <c r="EU290" s="1632"/>
      <c r="EV290" s="1632"/>
      <c r="EW290" s="1632"/>
      <c r="EX290" s="1632"/>
      <c r="EY290" s="1632"/>
      <c r="EZ290" s="1632"/>
      <c r="FA290" s="1632"/>
      <c r="FB290" s="1665"/>
      <c r="FC290" s="1571"/>
      <c r="FD290" s="1571"/>
      <c r="FE290" s="1571"/>
      <c r="FF290" s="1571"/>
      <c r="FG290" s="1571"/>
      <c r="FH290" s="1571"/>
      <c r="FI290" s="1571"/>
      <c r="FJ290" s="1571"/>
      <c r="FK290" s="1571"/>
      <c r="FL290" s="1571"/>
      <c r="FM290" s="1571"/>
      <c r="FN290" s="1573"/>
      <c r="FO290" s="1573"/>
      <c r="FP290" s="1573"/>
      <c r="FQ290" s="1573"/>
      <c r="FR290" s="1573"/>
      <c r="FS290" s="1573"/>
      <c r="FT290" s="1573"/>
      <c r="FU290" s="1573"/>
      <c r="FV290" s="1573"/>
      <c r="FW290" s="1573"/>
      <c r="FX290" s="1595"/>
    </row>
    <row r="291" spans="3:180">
      <c r="C291" s="1570"/>
      <c r="D291" s="1570"/>
      <c r="E291" s="1570"/>
      <c r="F291" s="1570"/>
      <c r="G291" s="1570"/>
      <c r="H291" s="1570"/>
      <c r="I291" s="1570"/>
      <c r="J291" s="1570"/>
      <c r="K291" s="1570"/>
      <c r="L291" s="1570"/>
      <c r="M291" s="1570"/>
      <c r="N291" s="1570"/>
      <c r="O291" s="1570"/>
      <c r="P291" s="1632"/>
      <c r="Q291" s="1632"/>
      <c r="R291" s="1632"/>
      <c r="S291" s="1632"/>
      <c r="T291" s="1632"/>
      <c r="U291" s="1632"/>
      <c r="V291" s="1632"/>
      <c r="W291" s="1632"/>
      <c r="X291" s="1632"/>
      <c r="Y291" s="1632"/>
      <c r="Z291" s="1632"/>
      <c r="AA291" s="1632"/>
      <c r="AB291" s="1632"/>
      <c r="AC291" s="1632"/>
      <c r="AD291" s="1632"/>
      <c r="AE291" s="1632"/>
      <c r="AF291" s="1632"/>
      <c r="AG291" s="1632"/>
      <c r="AH291" s="1632"/>
      <c r="AI291" s="1632"/>
      <c r="AJ291" s="1632"/>
      <c r="AK291" s="1632"/>
      <c r="AL291" s="1632"/>
      <c r="AM291" s="1632"/>
      <c r="AN291" s="1632"/>
      <c r="AO291" s="1632"/>
      <c r="AP291" s="1632"/>
      <c r="AQ291" s="1632"/>
      <c r="AR291" s="1632"/>
      <c r="AS291" s="1632"/>
      <c r="AT291" s="1632"/>
      <c r="AU291" s="1632"/>
      <c r="AV291" s="1632"/>
      <c r="AW291" s="1632"/>
      <c r="AX291" s="1632"/>
      <c r="AY291" s="1632"/>
      <c r="AZ291" s="1570"/>
      <c r="BA291" s="1570"/>
      <c r="BB291" s="1570"/>
      <c r="BC291" s="1570"/>
      <c r="BD291" s="1570"/>
      <c r="BE291" s="1570"/>
      <c r="BF291" s="1570"/>
      <c r="BG291" s="1570"/>
      <c r="BH291" s="1570"/>
      <c r="BI291" s="1570"/>
      <c r="BJ291" s="1570"/>
      <c r="BK291" s="1570"/>
      <c r="BL291" s="1570"/>
      <c r="BM291" s="1570"/>
      <c r="BN291" s="1570"/>
      <c r="BO291" s="1570"/>
      <c r="BP291" s="1570"/>
      <c r="BQ291" s="1570"/>
      <c r="BR291" s="1570"/>
      <c r="BS291" s="1570"/>
      <c r="BT291" s="1570"/>
      <c r="BU291" s="1570"/>
      <c r="BV291" s="1570"/>
      <c r="BW291" s="1570"/>
      <c r="BX291" s="1570"/>
      <c r="BY291" s="1570"/>
      <c r="BZ291" s="1570"/>
      <c r="CA291" s="1570"/>
      <c r="CB291" s="1570"/>
      <c r="CC291" s="1570"/>
      <c r="CD291" s="1570"/>
      <c r="CE291" s="1570"/>
      <c r="CF291" s="1570"/>
      <c r="CG291" s="1570"/>
      <c r="CH291" s="1570"/>
      <c r="CI291" s="1570"/>
      <c r="CJ291" s="1570"/>
      <c r="CK291" s="1570"/>
      <c r="CL291" s="1570"/>
      <c r="CM291" s="1570"/>
      <c r="CN291" s="1570"/>
      <c r="CO291" s="1570"/>
      <c r="CP291" s="1570"/>
      <c r="CQ291" s="1570"/>
      <c r="CR291" s="1570"/>
      <c r="CS291" s="1570"/>
      <c r="CT291" s="1570"/>
      <c r="CU291" s="1570"/>
      <c r="CV291" s="1570"/>
      <c r="CW291" s="1570"/>
      <c r="CX291" s="1570"/>
      <c r="CY291" s="1570"/>
      <c r="CZ291" s="1570"/>
      <c r="DA291" s="1570"/>
      <c r="DB291" s="1570"/>
      <c r="DC291" s="1570"/>
      <c r="DD291" s="1570"/>
      <c r="DE291" s="1570"/>
      <c r="DF291" s="1570"/>
      <c r="DG291" s="1570"/>
      <c r="DH291" s="1665"/>
      <c r="DI291" s="1570"/>
      <c r="DJ291" s="1570"/>
      <c r="DK291" s="1570"/>
      <c r="DL291" s="1570"/>
      <c r="DM291" s="1570"/>
      <c r="DN291" s="1570"/>
      <c r="DO291" s="1570"/>
      <c r="DP291" s="1570"/>
      <c r="DQ291" s="1570"/>
      <c r="DR291" s="1570"/>
      <c r="DS291" s="1570"/>
      <c r="DT291" s="1570"/>
      <c r="DU291" s="1570"/>
      <c r="DV291" s="1570"/>
      <c r="DW291" s="1570"/>
      <c r="DX291" s="1570"/>
      <c r="DY291" s="1570"/>
      <c r="DZ291" s="1570"/>
      <c r="EA291" s="1570"/>
      <c r="EB291" s="1570"/>
      <c r="EC291" s="1665"/>
      <c r="ED291" s="1665"/>
      <c r="EE291" s="1665"/>
      <c r="EF291" s="1665"/>
      <c r="EG291" s="1665"/>
      <c r="EH291" s="1665"/>
      <c r="EI291" s="1665"/>
      <c r="EJ291" s="1665"/>
      <c r="EK291" s="1665"/>
      <c r="EL291" s="1665"/>
      <c r="EM291" s="1665"/>
      <c r="EN291" s="1665"/>
      <c r="EO291" s="1665"/>
      <c r="EP291" s="1665"/>
      <c r="EQ291" s="1665"/>
      <c r="ER291" s="1665"/>
      <c r="ES291" s="1570"/>
      <c r="ET291" s="1570"/>
      <c r="EU291" s="1632"/>
      <c r="EV291" s="1632"/>
      <c r="EW291" s="1632"/>
      <c r="EX291" s="1632"/>
      <c r="EY291" s="1632"/>
      <c r="EZ291" s="1632"/>
      <c r="FA291" s="1632"/>
      <c r="FB291" s="1665"/>
      <c r="FC291" s="1571"/>
      <c r="FD291" s="1571"/>
      <c r="FE291" s="1571"/>
      <c r="FF291" s="1571"/>
      <c r="FG291" s="1571"/>
      <c r="FH291" s="1571"/>
      <c r="FI291" s="1571"/>
      <c r="FJ291" s="1571"/>
      <c r="FK291" s="1571"/>
      <c r="FL291" s="1571"/>
      <c r="FM291" s="1571"/>
      <c r="FN291" s="1573"/>
      <c r="FO291" s="1573"/>
      <c r="FP291" s="1573"/>
      <c r="FQ291" s="1573"/>
      <c r="FR291" s="1573"/>
      <c r="FS291" s="1573"/>
      <c r="FT291" s="1573"/>
      <c r="FU291" s="1573"/>
      <c r="FV291" s="1573"/>
      <c r="FW291" s="1573"/>
      <c r="FX291" s="1595"/>
    </row>
    <row r="292" spans="3:180">
      <c r="C292" s="1570"/>
      <c r="D292" s="1570"/>
      <c r="E292" s="1570"/>
      <c r="F292" s="1570"/>
      <c r="G292" s="1570"/>
      <c r="H292" s="1570"/>
      <c r="I292" s="1570"/>
      <c r="J292" s="1570"/>
      <c r="K292" s="1570"/>
      <c r="L292" s="1570"/>
      <c r="M292" s="1570"/>
      <c r="N292" s="1570"/>
      <c r="O292" s="1570"/>
      <c r="P292" s="1632"/>
      <c r="Q292" s="1632"/>
      <c r="R292" s="1632"/>
      <c r="S292" s="1632"/>
      <c r="T292" s="1632"/>
      <c r="U292" s="1632"/>
      <c r="V292" s="1632"/>
      <c r="W292" s="1632"/>
      <c r="X292" s="1632"/>
      <c r="Y292" s="1632"/>
      <c r="Z292" s="1632"/>
      <c r="AA292" s="1632"/>
      <c r="AB292" s="1632"/>
      <c r="AC292" s="1632"/>
      <c r="AD292" s="1632"/>
      <c r="AE292" s="1632"/>
      <c r="AF292" s="1632"/>
      <c r="AG292" s="1632"/>
      <c r="AH292" s="1632"/>
      <c r="AI292" s="1632"/>
      <c r="AJ292" s="1632"/>
      <c r="AK292" s="1632"/>
      <c r="AL292" s="1632"/>
      <c r="AM292" s="1632"/>
      <c r="AN292" s="1632"/>
      <c r="AO292" s="1632"/>
      <c r="AP292" s="1632"/>
      <c r="AQ292" s="1632"/>
      <c r="AR292" s="1632"/>
      <c r="AS292" s="1632"/>
      <c r="AT292" s="1632"/>
      <c r="AU292" s="1632"/>
      <c r="AV292" s="1632"/>
      <c r="AW292" s="1632"/>
      <c r="AX292" s="1632"/>
      <c r="AY292" s="1632"/>
      <c r="AZ292" s="1570"/>
      <c r="BA292" s="1570"/>
      <c r="BB292" s="1570"/>
      <c r="BC292" s="1570"/>
      <c r="BD292" s="1570"/>
      <c r="BE292" s="1570"/>
      <c r="BF292" s="1570"/>
      <c r="BG292" s="1570"/>
      <c r="BH292" s="1570"/>
      <c r="BI292" s="1570"/>
      <c r="BJ292" s="1570"/>
      <c r="BK292" s="1570"/>
      <c r="BL292" s="1570"/>
      <c r="BM292" s="1570"/>
      <c r="BN292" s="1570"/>
      <c r="BO292" s="1570"/>
      <c r="BP292" s="1570"/>
      <c r="BQ292" s="1570"/>
      <c r="BR292" s="1570"/>
      <c r="BS292" s="1570"/>
      <c r="BT292" s="1570"/>
      <c r="BU292" s="1570"/>
      <c r="BV292" s="1570"/>
      <c r="BW292" s="1570"/>
      <c r="BX292" s="1570"/>
      <c r="BY292" s="1570"/>
      <c r="BZ292" s="1570"/>
      <c r="CA292" s="1570"/>
      <c r="CB292" s="1570"/>
      <c r="CC292" s="1570"/>
      <c r="CD292" s="1570"/>
      <c r="CE292" s="1570"/>
      <c r="CF292" s="1570"/>
      <c r="CG292" s="1570"/>
      <c r="CH292" s="1570"/>
      <c r="CI292" s="1570"/>
      <c r="CJ292" s="1570"/>
      <c r="CK292" s="1570"/>
      <c r="CL292" s="1570"/>
      <c r="CM292" s="1570"/>
      <c r="CN292" s="1570"/>
      <c r="CO292" s="1570"/>
      <c r="CP292" s="1570"/>
      <c r="CQ292" s="1570"/>
      <c r="CR292" s="1570"/>
      <c r="CS292" s="1570"/>
      <c r="CT292" s="1570"/>
      <c r="CU292" s="1570"/>
      <c r="CV292" s="1570"/>
      <c r="CW292" s="1570"/>
      <c r="CX292" s="1570"/>
      <c r="CY292" s="1570"/>
      <c r="CZ292" s="1570"/>
      <c r="DA292" s="1570"/>
      <c r="DB292" s="1570"/>
      <c r="DC292" s="1570"/>
      <c r="DD292" s="1570"/>
      <c r="DE292" s="1570"/>
      <c r="DF292" s="1570"/>
      <c r="DG292" s="1570"/>
      <c r="DH292" s="1665"/>
      <c r="DI292" s="1570"/>
      <c r="DJ292" s="1570"/>
      <c r="DK292" s="1570"/>
      <c r="DL292" s="1570"/>
      <c r="DM292" s="1570"/>
      <c r="DN292" s="1570"/>
      <c r="DO292" s="1570"/>
      <c r="DP292" s="1570"/>
      <c r="DQ292" s="1570"/>
      <c r="DR292" s="1570"/>
      <c r="DS292" s="1570"/>
      <c r="DT292" s="1570"/>
      <c r="DU292" s="1570"/>
      <c r="DV292" s="1570"/>
      <c r="DW292" s="1570"/>
      <c r="DX292" s="1570"/>
      <c r="DY292" s="1570"/>
      <c r="DZ292" s="1570"/>
      <c r="EA292" s="1570"/>
      <c r="EB292" s="1570"/>
      <c r="EC292" s="1665"/>
      <c r="ED292" s="1665"/>
      <c r="EE292" s="1665"/>
      <c r="EF292" s="1665"/>
      <c r="EG292" s="1665"/>
      <c r="EH292" s="1665"/>
      <c r="EI292" s="1665"/>
      <c r="EJ292" s="1665"/>
      <c r="EK292" s="1665"/>
      <c r="EL292" s="1665"/>
      <c r="EM292" s="1665"/>
      <c r="EN292" s="1665"/>
      <c r="EO292" s="1665"/>
      <c r="EP292" s="1665"/>
      <c r="EQ292" s="1665"/>
      <c r="ER292" s="1665"/>
      <c r="ES292" s="1570"/>
      <c r="ET292" s="1570"/>
      <c r="EU292" s="1632"/>
      <c r="EV292" s="1632"/>
      <c r="EW292" s="1632"/>
      <c r="EX292" s="1632"/>
      <c r="EY292" s="1632"/>
      <c r="EZ292" s="1632"/>
      <c r="FA292" s="1632"/>
      <c r="FB292" s="1665"/>
      <c r="FC292" s="1571"/>
      <c r="FD292" s="1571"/>
      <c r="FE292" s="1571"/>
      <c r="FF292" s="1571"/>
      <c r="FG292" s="1571"/>
      <c r="FH292" s="1571"/>
      <c r="FI292" s="1571"/>
      <c r="FJ292" s="1571"/>
      <c r="FK292" s="1571"/>
      <c r="FL292" s="1571"/>
      <c r="FM292" s="1571"/>
      <c r="FN292" s="1573"/>
      <c r="FO292" s="1573"/>
      <c r="FP292" s="1573"/>
      <c r="FQ292" s="1573"/>
      <c r="FR292" s="1573"/>
      <c r="FS292" s="1573"/>
      <c r="FT292" s="1573"/>
      <c r="FU292" s="1573"/>
      <c r="FV292" s="1573"/>
      <c r="FW292" s="1573"/>
      <c r="FX292" s="1595"/>
    </row>
    <row r="293" spans="3:180">
      <c r="C293" s="1570"/>
      <c r="D293" s="1570"/>
      <c r="E293" s="1570"/>
      <c r="F293" s="1570"/>
      <c r="G293" s="1570"/>
      <c r="H293" s="1570"/>
      <c r="I293" s="1570"/>
      <c r="J293" s="1570"/>
      <c r="K293" s="1570"/>
      <c r="L293" s="1570"/>
      <c r="M293" s="1570"/>
      <c r="N293" s="1570"/>
      <c r="O293" s="1570"/>
      <c r="P293" s="1632"/>
      <c r="Q293" s="1632"/>
      <c r="R293" s="1632"/>
      <c r="S293" s="1632"/>
      <c r="T293" s="1632"/>
      <c r="U293" s="1632"/>
      <c r="V293" s="1632"/>
      <c r="W293" s="1632"/>
      <c r="X293" s="1632"/>
      <c r="Y293" s="1632"/>
      <c r="Z293" s="1632"/>
      <c r="AA293" s="1632"/>
      <c r="AB293" s="1632"/>
      <c r="AC293" s="1632"/>
      <c r="AD293" s="1632"/>
      <c r="AE293" s="1632"/>
      <c r="AF293" s="1632"/>
      <c r="AG293" s="1632"/>
      <c r="AH293" s="1632"/>
      <c r="AI293" s="1632"/>
      <c r="AJ293" s="1632"/>
      <c r="AK293" s="1632"/>
      <c r="AL293" s="1632"/>
      <c r="AM293" s="1632"/>
      <c r="AN293" s="1632"/>
      <c r="AO293" s="1632"/>
      <c r="AP293" s="1632"/>
      <c r="AQ293" s="1632"/>
      <c r="AR293" s="1632"/>
      <c r="AS293" s="1632"/>
      <c r="AT293" s="1632"/>
      <c r="AU293" s="1632"/>
      <c r="AV293" s="1632"/>
      <c r="AW293" s="1632"/>
      <c r="AX293" s="1632"/>
      <c r="AY293" s="1632"/>
      <c r="AZ293" s="1570"/>
      <c r="BA293" s="1570"/>
      <c r="BB293" s="1570"/>
      <c r="BC293" s="1570"/>
      <c r="BD293" s="1570"/>
      <c r="BE293" s="1570"/>
      <c r="BF293" s="1570"/>
      <c r="BG293" s="1570"/>
      <c r="BH293" s="1570"/>
      <c r="BI293" s="1570"/>
      <c r="BJ293" s="1570"/>
      <c r="BK293" s="1570"/>
      <c r="BL293" s="1570"/>
      <c r="BM293" s="1570"/>
      <c r="BN293" s="1570"/>
      <c r="BO293" s="1570"/>
      <c r="BP293" s="1570"/>
      <c r="BQ293" s="1570"/>
      <c r="BR293" s="1570"/>
      <c r="BS293" s="1570"/>
      <c r="BT293" s="1570"/>
      <c r="BU293" s="1570"/>
      <c r="BV293" s="1570"/>
      <c r="BW293" s="1570"/>
      <c r="BX293" s="1570"/>
      <c r="BY293" s="1570"/>
      <c r="BZ293" s="1570"/>
      <c r="CA293" s="1570"/>
      <c r="CB293" s="1570"/>
      <c r="CC293" s="1570"/>
      <c r="CD293" s="1570"/>
      <c r="CE293" s="1570"/>
      <c r="CF293" s="1570"/>
      <c r="CG293" s="1570"/>
      <c r="CH293" s="1570"/>
      <c r="CI293" s="1570"/>
      <c r="CJ293" s="1570"/>
      <c r="CK293" s="1570"/>
      <c r="CL293" s="1570"/>
      <c r="CM293" s="1570"/>
      <c r="CN293" s="1570"/>
      <c r="CO293" s="1570"/>
      <c r="CP293" s="1570"/>
      <c r="CQ293" s="1570"/>
      <c r="CR293" s="1570"/>
      <c r="CS293" s="1570"/>
      <c r="CT293" s="1570"/>
      <c r="CU293" s="1570"/>
      <c r="CV293" s="1570"/>
      <c r="CW293" s="1570"/>
      <c r="CX293" s="1570"/>
      <c r="CY293" s="1570"/>
      <c r="CZ293" s="1570"/>
      <c r="DA293" s="1570"/>
      <c r="DB293" s="1570"/>
      <c r="DC293" s="1570"/>
      <c r="DD293" s="1570"/>
      <c r="DE293" s="1570"/>
      <c r="DF293" s="1570"/>
      <c r="DG293" s="1570"/>
      <c r="DH293" s="1665"/>
      <c r="DI293" s="1570"/>
      <c r="DJ293" s="1570"/>
      <c r="DK293" s="1570"/>
      <c r="DL293" s="1570"/>
      <c r="DM293" s="1570"/>
      <c r="DN293" s="1570"/>
      <c r="DO293" s="1570"/>
      <c r="DP293" s="1570"/>
      <c r="DQ293" s="1570"/>
      <c r="DR293" s="1570"/>
      <c r="DS293" s="1570"/>
      <c r="DT293" s="1570"/>
      <c r="DU293" s="1570"/>
      <c r="DV293" s="1570"/>
      <c r="DW293" s="1570"/>
      <c r="DX293" s="1570"/>
      <c r="DY293" s="1570"/>
      <c r="DZ293" s="1570"/>
      <c r="EA293" s="1570"/>
      <c r="EB293" s="1570"/>
      <c r="EC293" s="1665"/>
      <c r="ED293" s="1665"/>
      <c r="EE293" s="1665"/>
      <c r="EF293" s="1665"/>
      <c r="EG293" s="1665"/>
      <c r="EH293" s="1665"/>
      <c r="EI293" s="1665"/>
      <c r="EJ293" s="1665"/>
      <c r="EK293" s="1665"/>
      <c r="EL293" s="1665"/>
      <c r="EM293" s="1665"/>
      <c r="EN293" s="1665"/>
      <c r="EO293" s="1665"/>
      <c r="EP293" s="1665"/>
      <c r="EQ293" s="1665"/>
      <c r="ER293" s="1665"/>
      <c r="ES293" s="1570"/>
      <c r="ET293" s="1570"/>
      <c r="EU293" s="1632"/>
      <c r="EV293" s="1632"/>
      <c r="EW293" s="1632"/>
      <c r="EX293" s="1632"/>
      <c r="EY293" s="1632"/>
      <c r="EZ293" s="1632"/>
      <c r="FA293" s="1632"/>
      <c r="FB293" s="1665"/>
      <c r="FC293" s="1571"/>
      <c r="FD293" s="1571"/>
      <c r="FE293" s="1571"/>
      <c r="FF293" s="1571"/>
      <c r="FG293" s="1571"/>
      <c r="FH293" s="1571"/>
      <c r="FI293" s="1571"/>
      <c r="FJ293" s="1571"/>
      <c r="FK293" s="1571"/>
      <c r="FL293" s="1571"/>
      <c r="FM293" s="1571"/>
      <c r="FN293" s="1573"/>
      <c r="FO293" s="1573"/>
      <c r="FP293" s="1573"/>
      <c r="FQ293" s="1573"/>
      <c r="FR293" s="1573"/>
      <c r="FS293" s="1573"/>
      <c r="FT293" s="1573"/>
      <c r="FU293" s="1573"/>
      <c r="FV293" s="1573"/>
      <c r="FW293" s="1573"/>
      <c r="FX293" s="1595"/>
    </row>
    <row r="294" spans="3:180">
      <c r="C294" s="1570"/>
      <c r="D294" s="1570"/>
      <c r="E294" s="1570"/>
      <c r="F294" s="1570"/>
      <c r="G294" s="1570"/>
      <c r="H294" s="1570"/>
      <c r="I294" s="1570"/>
      <c r="J294" s="1570"/>
      <c r="K294" s="1570"/>
      <c r="L294" s="1570"/>
      <c r="M294" s="1570"/>
      <c r="N294" s="1570"/>
      <c r="O294" s="1570"/>
      <c r="P294" s="1632"/>
      <c r="Q294" s="1632"/>
      <c r="R294" s="1632"/>
      <c r="S294" s="1632"/>
      <c r="T294" s="1632"/>
      <c r="U294" s="1632"/>
      <c r="V294" s="1632"/>
      <c r="W294" s="1632"/>
      <c r="X294" s="1632"/>
      <c r="Y294" s="1632"/>
      <c r="Z294" s="1632"/>
      <c r="AA294" s="1632"/>
      <c r="AB294" s="1632"/>
      <c r="AC294" s="1632"/>
      <c r="AD294" s="1632"/>
      <c r="AE294" s="1632"/>
      <c r="AF294" s="1632"/>
      <c r="AG294" s="1632"/>
      <c r="AH294" s="1632"/>
      <c r="AI294" s="1632"/>
      <c r="AJ294" s="1632"/>
      <c r="AK294" s="1632"/>
      <c r="AL294" s="1632"/>
      <c r="AM294" s="1632"/>
      <c r="AN294" s="1632"/>
      <c r="AO294" s="1632"/>
      <c r="AP294" s="1632"/>
      <c r="AQ294" s="1632"/>
      <c r="AR294" s="1632"/>
      <c r="AS294" s="1632"/>
      <c r="AT294" s="1632"/>
      <c r="AU294" s="1632"/>
      <c r="AV294" s="1632"/>
      <c r="AW294" s="1632"/>
      <c r="AX294" s="1632"/>
      <c r="AY294" s="1632"/>
      <c r="AZ294" s="1570"/>
      <c r="BA294" s="1570"/>
      <c r="BB294" s="1570"/>
      <c r="BC294" s="1570"/>
      <c r="BD294" s="1570"/>
      <c r="BE294" s="1570"/>
      <c r="BF294" s="1570"/>
      <c r="BG294" s="1570"/>
      <c r="BH294" s="1570"/>
      <c r="BI294" s="1570"/>
      <c r="BJ294" s="1570"/>
      <c r="BK294" s="1570"/>
      <c r="BL294" s="1570"/>
      <c r="BM294" s="1570"/>
      <c r="BN294" s="1570"/>
      <c r="BO294" s="1570"/>
      <c r="BP294" s="1570"/>
      <c r="BQ294" s="1570"/>
      <c r="BR294" s="1570"/>
      <c r="BS294" s="1570"/>
      <c r="BT294" s="1570"/>
      <c r="BU294" s="1570"/>
      <c r="BV294" s="1570"/>
      <c r="BW294" s="1570"/>
      <c r="BX294" s="1570"/>
      <c r="BY294" s="1570"/>
      <c r="BZ294" s="1570"/>
      <c r="CA294" s="1570"/>
      <c r="CB294" s="1570"/>
      <c r="CC294" s="1570"/>
      <c r="CD294" s="1570"/>
      <c r="CE294" s="1570"/>
      <c r="CF294" s="1570"/>
      <c r="CG294" s="1570"/>
      <c r="CH294" s="1570"/>
      <c r="CI294" s="1570"/>
      <c r="CJ294" s="1570"/>
      <c r="CK294" s="1570"/>
      <c r="CL294" s="1570"/>
      <c r="CM294" s="1570"/>
      <c r="CN294" s="1570"/>
      <c r="CO294" s="1570"/>
      <c r="CP294" s="1570"/>
      <c r="CQ294" s="1570"/>
      <c r="CR294" s="1570"/>
      <c r="CS294" s="1570"/>
      <c r="CT294" s="1570"/>
      <c r="CU294" s="1570"/>
      <c r="CV294" s="1570"/>
      <c r="CW294" s="1570"/>
      <c r="CX294" s="1570"/>
      <c r="CY294" s="1570"/>
      <c r="CZ294" s="1570"/>
      <c r="DA294" s="1570"/>
      <c r="DB294" s="1570"/>
      <c r="DC294" s="1570"/>
      <c r="DD294" s="1570"/>
      <c r="DE294" s="1570"/>
      <c r="DF294" s="1570"/>
      <c r="DG294" s="1570"/>
      <c r="DH294" s="1665"/>
      <c r="DI294" s="1570"/>
      <c r="DJ294" s="1570"/>
      <c r="DK294" s="1570"/>
      <c r="DL294" s="1570"/>
      <c r="DM294" s="1570"/>
      <c r="DN294" s="1570"/>
      <c r="DO294" s="1570"/>
      <c r="DP294" s="1570"/>
      <c r="DQ294" s="1570"/>
      <c r="DR294" s="1570"/>
      <c r="DS294" s="1570"/>
      <c r="DT294" s="1570"/>
      <c r="DU294" s="1570"/>
      <c r="DV294" s="1570"/>
      <c r="DW294" s="1570"/>
      <c r="DX294" s="1570"/>
      <c r="DY294" s="1570"/>
      <c r="DZ294" s="1570"/>
      <c r="EA294" s="1570"/>
      <c r="EB294" s="1570"/>
      <c r="EC294" s="1665"/>
      <c r="ED294" s="1665"/>
      <c r="EE294" s="1665"/>
      <c r="EF294" s="1665"/>
      <c r="EG294" s="1665"/>
      <c r="EH294" s="1665"/>
      <c r="EI294" s="1665"/>
      <c r="EJ294" s="1665"/>
      <c r="EK294" s="1665"/>
      <c r="EL294" s="1665"/>
      <c r="EM294" s="1665"/>
      <c r="EN294" s="1665"/>
      <c r="EO294" s="1665"/>
      <c r="EP294" s="1665"/>
      <c r="EQ294" s="1665"/>
      <c r="ER294" s="1665"/>
      <c r="ES294" s="1570"/>
      <c r="ET294" s="1570"/>
      <c r="EU294" s="1632"/>
      <c r="EV294" s="1632"/>
      <c r="EW294" s="1632"/>
      <c r="EX294" s="1632"/>
      <c r="EY294" s="1632"/>
      <c r="EZ294" s="1632"/>
      <c r="FA294" s="1632"/>
      <c r="FB294" s="1665"/>
      <c r="FC294" s="1571"/>
      <c r="FD294" s="1571"/>
      <c r="FE294" s="1571"/>
      <c r="FF294" s="1571"/>
      <c r="FG294" s="1571"/>
      <c r="FH294" s="1571"/>
      <c r="FI294" s="1571"/>
      <c r="FJ294" s="1571"/>
      <c r="FK294" s="1571"/>
      <c r="FL294" s="1571"/>
      <c r="FM294" s="1571"/>
      <c r="FN294" s="1573"/>
      <c r="FO294" s="1573"/>
      <c r="FP294" s="1573"/>
      <c r="FQ294" s="1573"/>
      <c r="FR294" s="1573"/>
      <c r="FS294" s="1573"/>
      <c r="FT294" s="1573"/>
      <c r="FU294" s="1573"/>
      <c r="FV294" s="1573"/>
      <c r="FW294" s="1573"/>
      <c r="FX294" s="1595"/>
    </row>
    <row r="295" spans="3:180">
      <c r="C295" s="1570"/>
      <c r="D295" s="1570"/>
      <c r="E295" s="1570"/>
      <c r="F295" s="1570"/>
      <c r="G295" s="1570"/>
      <c r="H295" s="1570"/>
      <c r="I295" s="1570"/>
      <c r="J295" s="1570"/>
      <c r="K295" s="1570"/>
      <c r="L295" s="1570"/>
      <c r="M295" s="1570"/>
      <c r="N295" s="1570"/>
      <c r="O295" s="1570"/>
      <c r="P295" s="1632"/>
      <c r="Q295" s="1632"/>
      <c r="R295" s="1632"/>
      <c r="S295" s="1632"/>
      <c r="T295" s="1632"/>
      <c r="U295" s="1632"/>
      <c r="V295" s="1632"/>
      <c r="W295" s="1632"/>
      <c r="X295" s="1632"/>
      <c r="Y295" s="1632"/>
      <c r="Z295" s="1632"/>
      <c r="AA295" s="1632"/>
      <c r="AB295" s="1632"/>
      <c r="AC295" s="1632"/>
      <c r="AD295" s="1632"/>
      <c r="AE295" s="1632"/>
      <c r="AF295" s="1632"/>
      <c r="AG295" s="1632"/>
      <c r="AH295" s="1632"/>
      <c r="AI295" s="1632"/>
      <c r="AJ295" s="1632"/>
      <c r="AK295" s="1632"/>
      <c r="AL295" s="1632"/>
      <c r="AM295" s="1632"/>
      <c r="AN295" s="1632"/>
      <c r="AO295" s="1632"/>
      <c r="AP295" s="1632"/>
      <c r="AQ295" s="1632"/>
      <c r="AR295" s="1632"/>
      <c r="AS295" s="1632"/>
      <c r="AT295" s="1632"/>
      <c r="AU295" s="1632"/>
      <c r="AV295" s="1632"/>
      <c r="AW295" s="1632"/>
      <c r="AX295" s="1632"/>
      <c r="AY295" s="1632"/>
      <c r="AZ295" s="1570"/>
      <c r="BA295" s="1570"/>
      <c r="BB295" s="1570"/>
      <c r="BC295" s="1570"/>
      <c r="BD295" s="1570"/>
      <c r="BE295" s="1570"/>
      <c r="BF295" s="1570"/>
      <c r="BG295" s="1570"/>
      <c r="BH295" s="1570"/>
      <c r="BI295" s="1570"/>
      <c r="BJ295" s="1570"/>
      <c r="BK295" s="1570"/>
      <c r="BL295" s="1570"/>
      <c r="BM295" s="1570"/>
      <c r="BN295" s="1570"/>
      <c r="BO295" s="1570"/>
      <c r="BP295" s="1570"/>
      <c r="BQ295" s="1570"/>
      <c r="BR295" s="1570"/>
      <c r="BS295" s="1570"/>
      <c r="BT295" s="1570"/>
      <c r="BU295" s="1570"/>
      <c r="BV295" s="1570"/>
      <c r="BW295" s="1570"/>
      <c r="BX295" s="1570"/>
      <c r="BY295" s="1570"/>
      <c r="BZ295" s="1570"/>
      <c r="CA295" s="1570"/>
      <c r="CB295" s="1570"/>
      <c r="CC295" s="1570"/>
      <c r="CD295" s="1570"/>
      <c r="CE295" s="1570"/>
      <c r="CF295" s="1570"/>
      <c r="CG295" s="1570"/>
      <c r="CH295" s="1570"/>
      <c r="CI295" s="1570"/>
      <c r="CJ295" s="1570"/>
      <c r="CK295" s="1570"/>
      <c r="CL295" s="1570"/>
      <c r="CM295" s="1570"/>
      <c r="CN295" s="1570"/>
      <c r="CO295" s="1570"/>
      <c r="CP295" s="1570"/>
      <c r="CQ295" s="1570"/>
      <c r="CR295" s="1570"/>
      <c r="CS295" s="1570"/>
      <c r="CT295" s="1570"/>
      <c r="CU295" s="1570"/>
      <c r="CV295" s="1570"/>
      <c r="CW295" s="1570"/>
      <c r="CX295" s="1570"/>
      <c r="CY295" s="1570"/>
      <c r="CZ295" s="1570"/>
      <c r="DA295" s="1570"/>
      <c r="DB295" s="1570"/>
      <c r="DC295" s="1570"/>
      <c r="DD295" s="1570"/>
      <c r="DE295" s="1570"/>
      <c r="DF295" s="1570"/>
      <c r="DG295" s="1570"/>
      <c r="DH295" s="1665"/>
      <c r="DI295" s="1570"/>
      <c r="DJ295" s="1570"/>
      <c r="DK295" s="1570"/>
      <c r="DL295" s="1570"/>
      <c r="DM295" s="1570"/>
      <c r="DN295" s="1570"/>
      <c r="DO295" s="1570"/>
      <c r="DP295" s="1570"/>
      <c r="DQ295" s="1570"/>
      <c r="DR295" s="1570"/>
      <c r="DS295" s="1570"/>
      <c r="DT295" s="1570"/>
      <c r="DU295" s="1570"/>
      <c r="DV295" s="1570"/>
      <c r="DW295" s="1570"/>
      <c r="DX295" s="1570"/>
      <c r="DY295" s="1570"/>
      <c r="DZ295" s="1570"/>
      <c r="EA295" s="1570"/>
      <c r="EB295" s="1570"/>
      <c r="EC295" s="1665"/>
      <c r="ED295" s="1665"/>
      <c r="EE295" s="1665"/>
      <c r="EF295" s="1665"/>
      <c r="EG295" s="1665"/>
      <c r="EH295" s="1665"/>
      <c r="EI295" s="1665"/>
      <c r="EJ295" s="1665"/>
      <c r="EK295" s="1665"/>
      <c r="EL295" s="1665"/>
      <c r="EM295" s="1665"/>
      <c r="EN295" s="1665"/>
      <c r="EO295" s="1665"/>
      <c r="EP295" s="1665"/>
      <c r="EQ295" s="1665"/>
      <c r="ER295" s="1665"/>
      <c r="ES295" s="1570"/>
      <c r="ET295" s="1570"/>
      <c r="EU295" s="1632"/>
      <c r="EV295" s="1632"/>
      <c r="EW295" s="1632"/>
      <c r="EX295" s="1632"/>
      <c r="EY295" s="1632"/>
      <c r="EZ295" s="1632"/>
      <c r="FA295" s="1632"/>
      <c r="FB295" s="1665"/>
      <c r="FC295" s="1571"/>
      <c r="FD295" s="1571"/>
      <c r="FE295" s="1571"/>
      <c r="FF295" s="1571"/>
      <c r="FG295" s="1571"/>
      <c r="FH295" s="1571"/>
      <c r="FI295" s="1571"/>
      <c r="FJ295" s="1571"/>
      <c r="FK295" s="1571"/>
      <c r="FL295" s="1571"/>
      <c r="FM295" s="1571"/>
      <c r="FN295" s="1573"/>
      <c r="FO295" s="1573"/>
      <c r="FP295" s="1573"/>
      <c r="FQ295" s="1573"/>
      <c r="FR295" s="1573"/>
      <c r="FS295" s="1573"/>
      <c r="FT295" s="1573"/>
      <c r="FU295" s="1573"/>
      <c r="FV295" s="1573"/>
      <c r="FW295" s="1573"/>
      <c r="FX295" s="1595"/>
    </row>
    <row r="296" spans="3:180">
      <c r="C296" s="1570"/>
      <c r="D296" s="1570"/>
      <c r="E296" s="1570"/>
      <c r="F296" s="1570"/>
      <c r="G296" s="1570"/>
      <c r="H296" s="1570"/>
      <c r="I296" s="1570"/>
      <c r="J296" s="1570"/>
      <c r="K296" s="1570"/>
      <c r="L296" s="1570"/>
      <c r="M296" s="1570"/>
      <c r="N296" s="1570"/>
      <c r="O296" s="1570"/>
      <c r="P296" s="1632"/>
      <c r="Q296" s="1632"/>
      <c r="R296" s="1632"/>
      <c r="S296" s="1632"/>
      <c r="T296" s="1632"/>
      <c r="U296" s="1632"/>
      <c r="V296" s="1632"/>
      <c r="W296" s="1632"/>
      <c r="X296" s="1632"/>
      <c r="Y296" s="1632"/>
      <c r="Z296" s="1632"/>
      <c r="AA296" s="1632"/>
      <c r="AB296" s="1632"/>
      <c r="AC296" s="1632"/>
      <c r="AD296" s="1632"/>
      <c r="AE296" s="1632"/>
      <c r="AF296" s="1632"/>
      <c r="AG296" s="1632"/>
      <c r="AH296" s="1632"/>
      <c r="AI296" s="1632"/>
      <c r="AJ296" s="1632"/>
      <c r="AK296" s="1632"/>
      <c r="AL296" s="1632"/>
      <c r="AM296" s="1632"/>
      <c r="AN296" s="1632"/>
      <c r="AO296" s="1632"/>
      <c r="AP296" s="1632"/>
      <c r="AQ296" s="1632"/>
      <c r="AR296" s="1632"/>
      <c r="AS296" s="1632"/>
      <c r="AT296" s="1632"/>
      <c r="AU296" s="1632"/>
      <c r="AV296" s="1632"/>
      <c r="AW296" s="1632"/>
      <c r="AX296" s="1632"/>
      <c r="AY296" s="1632"/>
      <c r="AZ296" s="1570"/>
      <c r="BA296" s="1570"/>
      <c r="BB296" s="1570"/>
      <c r="BC296" s="1570"/>
      <c r="BD296" s="1570"/>
      <c r="BE296" s="1570"/>
      <c r="BF296" s="1570"/>
      <c r="BG296" s="1570"/>
      <c r="BH296" s="1570"/>
      <c r="BI296" s="1570"/>
      <c r="BJ296" s="1570"/>
      <c r="BK296" s="1570"/>
      <c r="BL296" s="1570"/>
      <c r="BM296" s="1570"/>
      <c r="BN296" s="1570"/>
      <c r="BO296" s="1570"/>
      <c r="BP296" s="1570"/>
      <c r="BQ296" s="1570"/>
      <c r="BR296" s="1570"/>
      <c r="BS296" s="1570"/>
      <c r="BT296" s="1570"/>
      <c r="BU296" s="1570"/>
      <c r="BV296" s="1570"/>
      <c r="BW296" s="1570"/>
      <c r="BX296" s="1570"/>
      <c r="BY296" s="1570"/>
      <c r="BZ296" s="1570"/>
      <c r="CA296" s="1570"/>
      <c r="CB296" s="1570"/>
      <c r="CC296" s="1570"/>
      <c r="CD296" s="1570"/>
      <c r="CE296" s="1570"/>
      <c r="CF296" s="1570"/>
      <c r="CG296" s="1570"/>
      <c r="CH296" s="1570"/>
      <c r="CI296" s="1570"/>
      <c r="CJ296" s="1570"/>
      <c r="CK296" s="1570"/>
      <c r="CL296" s="1570"/>
      <c r="CM296" s="1570"/>
      <c r="CN296" s="1570"/>
      <c r="CO296" s="1570"/>
      <c r="CP296" s="1570"/>
      <c r="CQ296" s="1570"/>
      <c r="CR296" s="1570"/>
      <c r="CS296" s="1570"/>
      <c r="CT296" s="1570"/>
      <c r="CU296" s="1570"/>
      <c r="CV296" s="1570"/>
      <c r="CW296" s="1570"/>
      <c r="CX296" s="1570"/>
      <c r="CY296" s="1570"/>
      <c r="CZ296" s="1570"/>
      <c r="DA296" s="1570"/>
      <c r="DB296" s="1570"/>
      <c r="DC296" s="1570"/>
      <c r="DD296" s="1570"/>
      <c r="DE296" s="1570"/>
      <c r="DF296" s="1570"/>
      <c r="DG296" s="1570"/>
      <c r="DH296" s="1665"/>
      <c r="DI296" s="1570"/>
      <c r="DJ296" s="1570"/>
      <c r="DK296" s="1570"/>
      <c r="DL296" s="1570"/>
      <c r="DM296" s="1570"/>
      <c r="DN296" s="1570"/>
      <c r="DO296" s="1570"/>
      <c r="DP296" s="1570"/>
      <c r="DQ296" s="1570"/>
      <c r="DR296" s="1570"/>
      <c r="DS296" s="1570"/>
      <c r="DT296" s="1570"/>
      <c r="DU296" s="1570"/>
      <c r="DV296" s="1570"/>
      <c r="DW296" s="1570"/>
      <c r="DX296" s="1570"/>
      <c r="DY296" s="1570"/>
      <c r="DZ296" s="1570"/>
      <c r="EA296" s="1570"/>
      <c r="EB296" s="1570"/>
      <c r="EC296" s="1665"/>
      <c r="ED296" s="1665"/>
      <c r="EE296" s="1665"/>
      <c r="EF296" s="1665"/>
      <c r="EG296" s="1665"/>
      <c r="EH296" s="1665"/>
      <c r="EI296" s="1665"/>
      <c r="EJ296" s="1665"/>
      <c r="EK296" s="1665"/>
      <c r="EL296" s="1665"/>
      <c r="EM296" s="1665"/>
      <c r="EN296" s="1665"/>
      <c r="EO296" s="1665"/>
      <c r="EP296" s="1665"/>
      <c r="EQ296" s="1665"/>
      <c r="ER296" s="1665"/>
      <c r="ES296" s="1570"/>
      <c r="ET296" s="1570"/>
      <c r="EU296" s="1632"/>
      <c r="EV296" s="1632"/>
      <c r="EW296" s="1632"/>
      <c r="EX296" s="1632"/>
      <c r="EY296" s="1632"/>
      <c r="EZ296" s="1632"/>
      <c r="FA296" s="1632"/>
      <c r="FB296" s="1665"/>
      <c r="FC296" s="1571"/>
      <c r="FD296" s="1571"/>
      <c r="FE296" s="1571"/>
      <c r="FF296" s="1571"/>
      <c r="FG296" s="1571"/>
      <c r="FH296" s="1571"/>
      <c r="FI296" s="1571"/>
      <c r="FJ296" s="1571"/>
      <c r="FK296" s="1571"/>
      <c r="FL296" s="1571"/>
      <c r="FM296" s="1571"/>
      <c r="FN296" s="1573"/>
      <c r="FO296" s="1573"/>
      <c r="FP296" s="1573"/>
      <c r="FQ296" s="1573"/>
      <c r="FR296" s="1573"/>
      <c r="FS296" s="1573"/>
      <c r="FT296" s="1573"/>
      <c r="FU296" s="1573"/>
      <c r="FV296" s="1573"/>
      <c r="FW296" s="1573"/>
      <c r="FX296" s="1595"/>
    </row>
    <row r="297" spans="3:180">
      <c r="C297" s="1570"/>
      <c r="D297" s="1570"/>
      <c r="E297" s="1570"/>
      <c r="F297" s="1570"/>
      <c r="G297" s="1570"/>
      <c r="H297" s="1570"/>
      <c r="I297" s="1570"/>
      <c r="J297" s="1570"/>
      <c r="K297" s="1570"/>
      <c r="L297" s="1570"/>
      <c r="M297" s="1570"/>
      <c r="N297" s="1570"/>
      <c r="O297" s="1570"/>
      <c r="P297" s="1632"/>
      <c r="Q297" s="1632"/>
      <c r="R297" s="1632"/>
      <c r="S297" s="1632"/>
      <c r="T297" s="1632"/>
      <c r="U297" s="1632"/>
      <c r="V297" s="1632"/>
      <c r="W297" s="1632"/>
      <c r="X297" s="1632"/>
      <c r="Y297" s="1632"/>
      <c r="Z297" s="1632"/>
      <c r="AA297" s="1632"/>
      <c r="AB297" s="1632"/>
      <c r="AC297" s="1632"/>
      <c r="AD297" s="1632"/>
      <c r="AE297" s="1632"/>
      <c r="AF297" s="1632"/>
      <c r="AG297" s="1632"/>
      <c r="AH297" s="1632"/>
      <c r="AI297" s="1632"/>
      <c r="AJ297" s="1632"/>
      <c r="AK297" s="1632"/>
      <c r="AL297" s="1632"/>
      <c r="AM297" s="1632"/>
      <c r="AN297" s="1632"/>
      <c r="AO297" s="1632"/>
      <c r="AP297" s="1632"/>
      <c r="AQ297" s="1632"/>
      <c r="AR297" s="1632"/>
      <c r="AS297" s="1632"/>
      <c r="AT297" s="1632"/>
      <c r="AU297" s="1632"/>
      <c r="AV297" s="1632"/>
      <c r="AW297" s="1632"/>
      <c r="AX297" s="1632"/>
      <c r="AY297" s="1632"/>
      <c r="AZ297" s="1570"/>
      <c r="BA297" s="1570"/>
      <c r="BB297" s="1570"/>
      <c r="BC297" s="1570"/>
      <c r="BD297" s="1570"/>
      <c r="BE297" s="1570"/>
      <c r="BF297" s="1570"/>
      <c r="BG297" s="1570"/>
      <c r="BH297" s="1570"/>
      <c r="BI297" s="1570"/>
      <c r="BJ297" s="1570"/>
      <c r="BK297" s="1570"/>
      <c r="BL297" s="1570"/>
      <c r="BM297" s="1570"/>
      <c r="BN297" s="1570"/>
      <c r="BO297" s="1570"/>
      <c r="BP297" s="1570"/>
      <c r="BQ297" s="1570"/>
      <c r="BR297" s="1570"/>
      <c r="BS297" s="1570"/>
      <c r="BT297" s="1570"/>
      <c r="BU297" s="1570"/>
      <c r="BV297" s="1570"/>
      <c r="BW297" s="1570"/>
      <c r="BX297" s="1570"/>
      <c r="BY297" s="1570"/>
      <c r="BZ297" s="1570"/>
      <c r="CA297" s="1570"/>
      <c r="CB297" s="1570"/>
      <c r="CC297" s="1570"/>
      <c r="CD297" s="1570"/>
      <c r="CE297" s="1570"/>
      <c r="CF297" s="1570"/>
      <c r="CG297" s="1570"/>
      <c r="CH297" s="1570"/>
      <c r="CI297" s="1570"/>
      <c r="CJ297" s="1570"/>
      <c r="CK297" s="1570"/>
      <c r="CL297" s="1570"/>
      <c r="CM297" s="1570"/>
      <c r="CN297" s="1570"/>
      <c r="CO297" s="1570"/>
      <c r="CP297" s="1570"/>
      <c r="CQ297" s="1570"/>
      <c r="CR297" s="1570"/>
      <c r="CS297" s="1570"/>
      <c r="CT297" s="1570"/>
      <c r="CU297" s="1570"/>
      <c r="CV297" s="1570"/>
      <c r="CW297" s="1570"/>
      <c r="CX297" s="1570"/>
      <c r="CY297" s="1570"/>
      <c r="CZ297" s="1570"/>
      <c r="DA297" s="1570"/>
      <c r="DB297" s="1570"/>
      <c r="DC297" s="1570"/>
      <c r="DD297" s="1570"/>
      <c r="DE297" s="1570"/>
      <c r="DF297" s="1570"/>
      <c r="DG297" s="1570"/>
      <c r="DH297" s="1665"/>
      <c r="DI297" s="1570"/>
      <c r="DJ297" s="1570"/>
      <c r="DK297" s="1570"/>
      <c r="DL297" s="1570"/>
      <c r="DM297" s="1570"/>
      <c r="DN297" s="1570"/>
      <c r="DO297" s="1570"/>
      <c r="DP297" s="1570"/>
      <c r="DQ297" s="1570"/>
      <c r="DR297" s="1570"/>
      <c r="DS297" s="1570"/>
      <c r="DT297" s="1570"/>
      <c r="DU297" s="1570"/>
      <c r="DV297" s="1570"/>
      <c r="DW297" s="1570"/>
      <c r="DX297" s="1570"/>
      <c r="DY297" s="1570"/>
      <c r="DZ297" s="1570"/>
      <c r="EA297" s="1570"/>
      <c r="EB297" s="1570"/>
      <c r="EC297" s="1665"/>
      <c r="ED297" s="1665"/>
      <c r="EE297" s="1665"/>
      <c r="EF297" s="1665"/>
      <c r="EG297" s="1665"/>
      <c r="EH297" s="1665"/>
      <c r="EI297" s="1665"/>
      <c r="EJ297" s="1665"/>
      <c r="EK297" s="1665"/>
      <c r="EL297" s="1665"/>
      <c r="EM297" s="1665"/>
      <c r="EN297" s="1665"/>
      <c r="EO297" s="1665"/>
      <c r="EP297" s="1665"/>
      <c r="EQ297" s="1665"/>
      <c r="ER297" s="1665"/>
      <c r="ES297" s="1570"/>
      <c r="ET297" s="1570"/>
      <c r="EU297" s="1632"/>
      <c r="EV297" s="1632"/>
      <c r="EW297" s="1632"/>
      <c r="EX297" s="1632"/>
      <c r="EY297" s="1632"/>
      <c r="EZ297" s="1632"/>
      <c r="FA297" s="1632"/>
      <c r="FB297" s="1665"/>
      <c r="FC297" s="1571"/>
      <c r="FD297" s="1571"/>
      <c r="FE297" s="1571"/>
      <c r="FF297" s="1571"/>
      <c r="FG297" s="1571"/>
      <c r="FH297" s="1571"/>
      <c r="FI297" s="1571"/>
      <c r="FJ297" s="1571"/>
      <c r="FK297" s="1571"/>
      <c r="FL297" s="1571"/>
      <c r="FM297" s="1571"/>
      <c r="FN297" s="1573"/>
      <c r="FO297" s="1573"/>
      <c r="FP297" s="1573"/>
      <c r="FQ297" s="1573"/>
      <c r="FR297" s="1573"/>
      <c r="FS297" s="1573"/>
      <c r="FT297" s="1573"/>
      <c r="FU297" s="1573"/>
      <c r="FV297" s="1573"/>
      <c r="FW297" s="1573"/>
      <c r="FX297" s="1595"/>
    </row>
    <row r="298" spans="3:180">
      <c r="C298" s="1570"/>
      <c r="D298" s="1570"/>
      <c r="E298" s="1570"/>
      <c r="F298" s="1570"/>
      <c r="G298" s="1570"/>
      <c r="H298" s="1570"/>
      <c r="I298" s="1570"/>
      <c r="J298" s="1570"/>
      <c r="K298" s="1570"/>
      <c r="L298" s="1570"/>
      <c r="M298" s="1570"/>
      <c r="N298" s="1570"/>
      <c r="O298" s="1570"/>
      <c r="P298" s="1632"/>
      <c r="Q298" s="1632"/>
      <c r="R298" s="1632"/>
      <c r="S298" s="1632"/>
      <c r="T298" s="1632"/>
      <c r="U298" s="1632"/>
      <c r="V298" s="1632"/>
      <c r="W298" s="1632"/>
      <c r="X298" s="1632"/>
      <c r="Y298" s="1632"/>
      <c r="Z298" s="1632"/>
      <c r="AA298" s="1632"/>
      <c r="AB298" s="1632"/>
      <c r="AC298" s="1632"/>
      <c r="AD298" s="1632"/>
      <c r="AE298" s="1632"/>
      <c r="AF298" s="1632"/>
      <c r="AG298" s="1632"/>
      <c r="AH298" s="1632"/>
      <c r="AI298" s="1632"/>
      <c r="AJ298" s="1632"/>
      <c r="AK298" s="1632"/>
      <c r="AL298" s="1632"/>
      <c r="AM298" s="1632"/>
      <c r="AN298" s="1632"/>
      <c r="AO298" s="1632"/>
      <c r="AP298" s="1632"/>
      <c r="AQ298" s="1632"/>
      <c r="AR298" s="1632"/>
      <c r="AS298" s="1632"/>
      <c r="AT298" s="1632"/>
      <c r="AU298" s="1632"/>
      <c r="AV298" s="1632"/>
      <c r="AW298" s="1632"/>
      <c r="AX298" s="1632"/>
      <c r="AY298" s="1632"/>
      <c r="AZ298" s="1570"/>
      <c r="BA298" s="1570"/>
      <c r="BB298" s="1570"/>
      <c r="BC298" s="1570"/>
      <c r="BD298" s="1570"/>
      <c r="BE298" s="1570"/>
      <c r="BF298" s="1570"/>
      <c r="BG298" s="1570"/>
      <c r="BH298" s="1570"/>
      <c r="BI298" s="1570"/>
      <c r="BJ298" s="1570"/>
      <c r="BK298" s="1570"/>
      <c r="BL298" s="1570"/>
      <c r="BM298" s="1570"/>
      <c r="BN298" s="1570"/>
      <c r="BO298" s="1570"/>
      <c r="BP298" s="1570"/>
      <c r="BQ298" s="1570"/>
      <c r="BR298" s="1570"/>
      <c r="BS298" s="1570"/>
      <c r="BT298" s="1570"/>
      <c r="BU298" s="1570"/>
      <c r="BV298" s="1570"/>
      <c r="BW298" s="1570"/>
      <c r="BX298" s="1570"/>
      <c r="BY298" s="1570"/>
      <c r="BZ298" s="1570"/>
      <c r="CA298" s="1570"/>
      <c r="CB298" s="1570"/>
      <c r="CC298" s="1570"/>
      <c r="CD298" s="1570"/>
      <c r="CE298" s="1570"/>
      <c r="CF298" s="1570"/>
      <c r="CG298" s="1570"/>
      <c r="CH298" s="1570"/>
      <c r="CI298" s="1570"/>
      <c r="CJ298" s="1570"/>
      <c r="CK298" s="1570"/>
      <c r="CL298" s="1570"/>
      <c r="CM298" s="1570"/>
      <c r="CN298" s="1570"/>
      <c r="CO298" s="1570"/>
      <c r="CP298" s="1570"/>
      <c r="CQ298" s="1570"/>
      <c r="CR298" s="1570"/>
      <c r="CS298" s="1570"/>
      <c r="CT298" s="1570"/>
      <c r="CU298" s="1570"/>
      <c r="CV298" s="1570"/>
      <c r="CW298" s="1570"/>
      <c r="CX298" s="1570"/>
      <c r="CY298" s="1570"/>
      <c r="CZ298" s="1570"/>
      <c r="DA298" s="1570"/>
      <c r="DB298" s="1570"/>
      <c r="DC298" s="1570"/>
      <c r="DD298" s="1570"/>
      <c r="DE298" s="1570"/>
      <c r="DF298" s="1570"/>
      <c r="DG298" s="1570"/>
      <c r="DH298" s="1665"/>
      <c r="DI298" s="1570"/>
      <c r="DJ298" s="1570"/>
      <c r="DK298" s="1570"/>
      <c r="DL298" s="1570"/>
      <c r="DM298" s="1570"/>
      <c r="DN298" s="1570"/>
      <c r="DO298" s="1570"/>
      <c r="DP298" s="1570"/>
      <c r="DQ298" s="1570"/>
      <c r="DR298" s="1570"/>
      <c r="DS298" s="1570"/>
      <c r="DT298" s="1570"/>
      <c r="DU298" s="1570"/>
      <c r="DV298" s="1570"/>
      <c r="DW298" s="1570"/>
      <c r="DX298" s="1570"/>
      <c r="DY298" s="1570"/>
      <c r="DZ298" s="1570"/>
      <c r="EA298" s="1570"/>
      <c r="EB298" s="1570"/>
      <c r="EC298" s="1665"/>
      <c r="ED298" s="1665"/>
      <c r="EE298" s="1665"/>
      <c r="EF298" s="1665"/>
      <c r="EG298" s="1665"/>
      <c r="EH298" s="1665"/>
      <c r="EI298" s="1665"/>
      <c r="EJ298" s="1665"/>
      <c r="EK298" s="1665"/>
      <c r="EL298" s="1665"/>
      <c r="EM298" s="1665"/>
      <c r="EN298" s="1665"/>
      <c r="EO298" s="1665"/>
      <c r="EP298" s="1665"/>
      <c r="EQ298" s="1665"/>
      <c r="ER298" s="1665"/>
      <c r="ES298" s="1570"/>
      <c r="ET298" s="1570"/>
      <c r="EU298" s="1632"/>
      <c r="EV298" s="1632"/>
      <c r="EW298" s="1632"/>
      <c r="EX298" s="1632"/>
      <c r="EY298" s="1632"/>
      <c r="EZ298" s="1632"/>
      <c r="FA298" s="1632"/>
      <c r="FB298" s="1665"/>
      <c r="FC298" s="1571"/>
      <c r="FD298" s="1571"/>
      <c r="FE298" s="1571"/>
      <c r="FF298" s="1571"/>
      <c r="FG298" s="1571"/>
      <c r="FH298" s="1571"/>
      <c r="FI298" s="1571"/>
      <c r="FJ298" s="1571"/>
      <c r="FK298" s="1571"/>
      <c r="FL298" s="1571"/>
      <c r="FM298" s="1571"/>
      <c r="FN298" s="1573"/>
      <c r="FO298" s="1573"/>
      <c r="FP298" s="1573"/>
      <c r="FQ298" s="1573"/>
      <c r="FR298" s="1573"/>
      <c r="FS298" s="1573"/>
      <c r="FT298" s="1573"/>
      <c r="FU298" s="1573"/>
      <c r="FV298" s="1573"/>
      <c r="FW298" s="1573"/>
      <c r="FX298" s="1595"/>
    </row>
    <row r="299" spans="3:180">
      <c r="C299" s="1570"/>
      <c r="D299" s="1570"/>
      <c r="E299" s="1570"/>
      <c r="F299" s="1570"/>
      <c r="G299" s="1570"/>
      <c r="H299" s="1570"/>
      <c r="I299" s="1570"/>
      <c r="J299" s="1570"/>
      <c r="K299" s="1570"/>
      <c r="L299" s="1570"/>
      <c r="M299" s="1570"/>
      <c r="N299" s="1570"/>
      <c r="O299" s="1570"/>
      <c r="P299" s="1632"/>
      <c r="Q299" s="1632"/>
      <c r="R299" s="1632"/>
      <c r="S299" s="1632"/>
      <c r="T299" s="1632"/>
      <c r="U299" s="1632"/>
      <c r="V299" s="1632"/>
      <c r="W299" s="1632"/>
      <c r="X299" s="1632"/>
      <c r="Y299" s="1632"/>
      <c r="Z299" s="1632"/>
      <c r="AA299" s="1632"/>
      <c r="AB299" s="1632"/>
      <c r="AC299" s="1632"/>
      <c r="AD299" s="1632"/>
      <c r="AE299" s="1632"/>
      <c r="AF299" s="1632"/>
      <c r="AG299" s="1632"/>
      <c r="AH299" s="1632"/>
      <c r="AI299" s="1632"/>
      <c r="AJ299" s="1632"/>
      <c r="AK299" s="1632"/>
      <c r="AL299" s="1632"/>
      <c r="AM299" s="1632"/>
      <c r="AN299" s="1632"/>
      <c r="AO299" s="1632"/>
      <c r="AP299" s="1632"/>
      <c r="AQ299" s="1632"/>
      <c r="AR299" s="1632"/>
      <c r="AS299" s="1632"/>
      <c r="AT299" s="1632"/>
      <c r="AU299" s="1632"/>
      <c r="AV299" s="1632"/>
      <c r="AW299" s="1632"/>
      <c r="AX299" s="1632"/>
      <c r="AY299" s="1632"/>
      <c r="AZ299" s="1570"/>
      <c r="BA299" s="1570"/>
      <c r="BB299" s="1570"/>
      <c r="BC299" s="1570"/>
      <c r="BD299" s="1570"/>
      <c r="BE299" s="1570"/>
      <c r="BF299" s="1570"/>
      <c r="BG299" s="1570"/>
      <c r="BH299" s="1570"/>
      <c r="BI299" s="1570"/>
      <c r="BJ299" s="1570"/>
      <c r="BK299" s="1570"/>
      <c r="BL299" s="1570"/>
      <c r="BM299" s="1570"/>
      <c r="BN299" s="1570"/>
      <c r="BO299" s="1570"/>
      <c r="BP299" s="1570"/>
      <c r="BQ299" s="1570"/>
      <c r="BR299" s="1570"/>
      <c r="BS299" s="1570"/>
      <c r="BT299" s="1570"/>
      <c r="BU299" s="1570"/>
      <c r="BV299" s="1570"/>
      <c r="BW299" s="1570"/>
      <c r="BX299" s="1570"/>
      <c r="BY299" s="1570"/>
      <c r="BZ299" s="1570"/>
      <c r="CA299" s="1570"/>
      <c r="CB299" s="1570"/>
      <c r="CC299" s="1570"/>
      <c r="CD299" s="1570"/>
      <c r="CE299" s="1570"/>
      <c r="CF299" s="1570"/>
      <c r="CG299" s="1570"/>
      <c r="CH299" s="1570"/>
      <c r="CI299" s="1570"/>
      <c r="CJ299" s="1570"/>
      <c r="CK299" s="1570"/>
      <c r="CL299" s="1570"/>
      <c r="CM299" s="1570"/>
      <c r="CN299" s="1570"/>
      <c r="CO299" s="1570"/>
      <c r="CP299" s="1570"/>
      <c r="CQ299" s="1570"/>
      <c r="CR299" s="1570"/>
      <c r="CS299" s="1570"/>
      <c r="CT299" s="1570"/>
      <c r="CU299" s="1570"/>
      <c r="CV299" s="1570"/>
      <c r="CW299" s="1570"/>
      <c r="CX299" s="1570"/>
      <c r="CY299" s="1570"/>
      <c r="CZ299" s="1570"/>
      <c r="DA299" s="1570"/>
      <c r="DB299" s="1570"/>
      <c r="DC299" s="1570"/>
      <c r="DD299" s="1570"/>
      <c r="DE299" s="1570"/>
      <c r="DF299" s="1570"/>
      <c r="DG299" s="1570"/>
      <c r="DH299" s="1665"/>
      <c r="DI299" s="1570"/>
      <c r="DJ299" s="1570"/>
      <c r="DK299" s="1570"/>
      <c r="DL299" s="1570"/>
      <c r="DM299" s="1570"/>
      <c r="DN299" s="1570"/>
      <c r="DO299" s="1570"/>
      <c r="DP299" s="1570"/>
      <c r="DQ299" s="1570"/>
      <c r="DR299" s="1570"/>
      <c r="DS299" s="1570"/>
      <c r="DT299" s="1570"/>
      <c r="DU299" s="1570"/>
      <c r="DV299" s="1570"/>
      <c r="DW299" s="1570"/>
      <c r="DX299" s="1570"/>
      <c r="DY299" s="1570"/>
      <c r="DZ299" s="1570"/>
      <c r="EA299" s="1570"/>
      <c r="EB299" s="1570"/>
      <c r="EC299" s="1665"/>
      <c r="ED299" s="1665"/>
      <c r="EE299" s="1665"/>
      <c r="EF299" s="1665"/>
      <c r="EG299" s="1665"/>
      <c r="EH299" s="1665"/>
      <c r="EI299" s="1665"/>
      <c r="EJ299" s="1665"/>
      <c r="EK299" s="1665"/>
      <c r="EL299" s="1665"/>
      <c r="EM299" s="1665"/>
      <c r="EN299" s="1665"/>
      <c r="EO299" s="1665"/>
      <c r="EP299" s="1665"/>
      <c r="EQ299" s="1665"/>
      <c r="ER299" s="1665"/>
      <c r="ES299" s="1570"/>
      <c r="ET299" s="1570"/>
      <c r="EU299" s="1632"/>
      <c r="EV299" s="1632"/>
      <c r="EW299" s="1632"/>
      <c r="EX299" s="1632"/>
      <c r="EY299" s="1632"/>
      <c r="EZ299" s="1632"/>
      <c r="FA299" s="1632"/>
      <c r="FB299" s="1665"/>
      <c r="FC299" s="1571"/>
      <c r="FD299" s="1571"/>
      <c r="FE299" s="1571"/>
      <c r="FF299" s="1571"/>
      <c r="FG299" s="1571"/>
      <c r="FH299" s="1571"/>
      <c r="FI299" s="1571"/>
      <c r="FJ299" s="1571"/>
      <c r="FK299" s="1571"/>
      <c r="FL299" s="1571"/>
      <c r="FM299" s="1571"/>
      <c r="FN299" s="1573"/>
      <c r="FO299" s="1573"/>
      <c r="FP299" s="1573"/>
      <c r="FQ299" s="1573"/>
      <c r="FR299" s="1573"/>
      <c r="FS299" s="1573"/>
      <c r="FT299" s="1573"/>
      <c r="FU299" s="1573"/>
      <c r="FV299" s="1573"/>
      <c r="FW299" s="1573"/>
      <c r="FX299" s="1595"/>
    </row>
    <row r="300" spans="3:180">
      <c r="C300" s="1570"/>
      <c r="D300" s="1570"/>
      <c r="E300" s="1570"/>
      <c r="F300" s="1570"/>
      <c r="G300" s="1570"/>
      <c r="H300" s="1570"/>
      <c r="I300" s="1570"/>
      <c r="J300" s="1570"/>
      <c r="K300" s="1570"/>
      <c r="L300" s="1570"/>
      <c r="M300" s="1570"/>
      <c r="N300" s="1570"/>
      <c r="O300" s="1570"/>
      <c r="P300" s="1632"/>
      <c r="Q300" s="1632"/>
      <c r="R300" s="1632"/>
      <c r="S300" s="1632"/>
      <c r="T300" s="1632"/>
      <c r="U300" s="1632"/>
      <c r="V300" s="1632"/>
      <c r="W300" s="1632"/>
      <c r="X300" s="1632"/>
      <c r="Y300" s="1632"/>
      <c r="Z300" s="1632"/>
      <c r="AA300" s="1632"/>
      <c r="AB300" s="1632"/>
      <c r="AC300" s="1632"/>
      <c r="AD300" s="1632"/>
      <c r="AE300" s="1632"/>
      <c r="AF300" s="1632"/>
      <c r="AG300" s="1632"/>
      <c r="AH300" s="1632"/>
      <c r="AI300" s="1632"/>
      <c r="AJ300" s="1632"/>
      <c r="AK300" s="1632"/>
      <c r="AL300" s="1632"/>
      <c r="AM300" s="1632"/>
      <c r="AN300" s="1632"/>
      <c r="AO300" s="1632"/>
      <c r="AP300" s="1632"/>
      <c r="AQ300" s="1632"/>
      <c r="AR300" s="1632"/>
      <c r="AS300" s="1632"/>
      <c r="AT300" s="1632"/>
      <c r="AU300" s="1632"/>
      <c r="AV300" s="1632"/>
      <c r="AW300" s="1632"/>
      <c r="AX300" s="1632"/>
      <c r="AY300" s="1632"/>
      <c r="AZ300" s="1570"/>
      <c r="BA300" s="1570"/>
      <c r="BB300" s="1570"/>
      <c r="BC300" s="1570"/>
      <c r="BD300" s="1570"/>
      <c r="BE300" s="1570"/>
      <c r="BF300" s="1570"/>
      <c r="BG300" s="1570"/>
      <c r="BH300" s="1570"/>
      <c r="BI300" s="1570"/>
      <c r="BJ300" s="1570"/>
      <c r="BK300" s="1570"/>
      <c r="BL300" s="1570"/>
      <c r="BM300" s="1570"/>
      <c r="BN300" s="1570"/>
      <c r="BO300" s="1570"/>
      <c r="BP300" s="1570"/>
      <c r="BQ300" s="1570"/>
      <c r="BR300" s="1570"/>
      <c r="BS300" s="1570"/>
      <c r="BT300" s="1570"/>
      <c r="BU300" s="1570"/>
      <c r="BV300" s="1570"/>
      <c r="BW300" s="1570"/>
      <c r="BX300" s="1570"/>
      <c r="BY300" s="1570"/>
      <c r="BZ300" s="1570"/>
      <c r="CA300" s="1570"/>
      <c r="CB300" s="1570"/>
      <c r="CC300" s="1570"/>
      <c r="CD300" s="1570"/>
      <c r="CE300" s="1570"/>
      <c r="CF300" s="1570"/>
      <c r="CG300" s="1570"/>
      <c r="CH300" s="1570"/>
      <c r="CI300" s="1570"/>
      <c r="CJ300" s="1570"/>
      <c r="CK300" s="1570"/>
      <c r="CL300" s="1570"/>
      <c r="CM300" s="1570"/>
      <c r="CN300" s="1570"/>
      <c r="CO300" s="1570"/>
      <c r="CP300" s="1570"/>
      <c r="CQ300" s="1570"/>
      <c r="CR300" s="1570"/>
      <c r="CS300" s="1570"/>
      <c r="CT300" s="1570"/>
      <c r="CU300" s="1570"/>
      <c r="CV300" s="1570"/>
      <c r="CW300" s="1570"/>
      <c r="CX300" s="1570"/>
      <c r="CY300" s="1570"/>
      <c r="CZ300" s="1570"/>
      <c r="DA300" s="1570"/>
      <c r="DB300" s="1570"/>
      <c r="DC300" s="1570"/>
      <c r="DD300" s="1570"/>
      <c r="DE300" s="1570"/>
      <c r="DF300" s="1570"/>
      <c r="DG300" s="1570"/>
      <c r="DH300" s="1665"/>
      <c r="DI300" s="1570"/>
      <c r="DJ300" s="1570"/>
      <c r="DK300" s="1570"/>
      <c r="DL300" s="1570"/>
      <c r="DM300" s="1570"/>
      <c r="DN300" s="1570"/>
      <c r="DO300" s="1570"/>
      <c r="DP300" s="1570"/>
      <c r="DQ300" s="1570"/>
      <c r="DR300" s="1570"/>
      <c r="DS300" s="1570"/>
      <c r="DT300" s="1570"/>
      <c r="DU300" s="1570"/>
      <c r="DV300" s="1570"/>
      <c r="DW300" s="1570"/>
      <c r="DX300" s="1570"/>
      <c r="DY300" s="1570"/>
      <c r="DZ300" s="1570"/>
      <c r="EA300" s="1570"/>
      <c r="EB300" s="1570"/>
      <c r="EC300" s="1665"/>
      <c r="ED300" s="1665"/>
      <c r="EE300" s="1665"/>
      <c r="EF300" s="1665"/>
      <c r="EG300" s="1665"/>
      <c r="EH300" s="1665"/>
      <c r="EI300" s="1665"/>
      <c r="EJ300" s="1665"/>
      <c r="EK300" s="1665"/>
      <c r="EL300" s="1665"/>
      <c r="EM300" s="1665"/>
      <c r="EN300" s="1665"/>
      <c r="EO300" s="1665"/>
      <c r="EP300" s="1665"/>
      <c r="EQ300" s="1665"/>
      <c r="ER300" s="1665"/>
      <c r="ES300" s="1570"/>
      <c r="ET300" s="1570"/>
      <c r="EU300" s="1632"/>
      <c r="EV300" s="1632"/>
      <c r="EW300" s="1632"/>
      <c r="EX300" s="1632"/>
      <c r="EY300" s="1632"/>
      <c r="EZ300" s="1632"/>
      <c r="FA300" s="1632"/>
      <c r="FB300" s="1665"/>
      <c r="FC300" s="1571"/>
      <c r="FD300" s="1571"/>
      <c r="FE300" s="1571"/>
      <c r="FF300" s="1571"/>
      <c r="FG300" s="1571"/>
      <c r="FH300" s="1571"/>
      <c r="FI300" s="1571"/>
      <c r="FJ300" s="1571"/>
      <c r="FK300" s="1571"/>
      <c r="FL300" s="1571"/>
      <c r="FM300" s="1571"/>
      <c r="FN300" s="1573"/>
      <c r="FO300" s="1573"/>
      <c r="FP300" s="1573"/>
      <c r="FQ300" s="1573"/>
      <c r="FR300" s="1573"/>
      <c r="FS300" s="1573"/>
      <c r="FT300" s="1573"/>
      <c r="FU300" s="1573"/>
      <c r="FV300" s="1573"/>
      <c r="FW300" s="1573"/>
      <c r="FX300" s="1595"/>
    </row>
    <row r="301" spans="3:180">
      <c r="C301" s="1570"/>
      <c r="D301" s="1570"/>
      <c r="E301" s="1570"/>
      <c r="F301" s="1570"/>
      <c r="G301" s="1570"/>
      <c r="H301" s="1570"/>
      <c r="I301" s="1570"/>
      <c r="J301" s="1570"/>
      <c r="K301" s="1570"/>
      <c r="L301" s="1570"/>
      <c r="M301" s="1570"/>
      <c r="N301" s="1570"/>
      <c r="O301" s="1570"/>
      <c r="P301" s="1632"/>
      <c r="Q301" s="1632"/>
      <c r="R301" s="1632"/>
      <c r="S301" s="1632"/>
      <c r="T301" s="1632"/>
      <c r="U301" s="1632"/>
      <c r="V301" s="1632"/>
      <c r="W301" s="1632"/>
      <c r="X301" s="1632"/>
      <c r="Y301" s="1632"/>
      <c r="Z301" s="1632"/>
      <c r="AA301" s="1632"/>
      <c r="AB301" s="1632"/>
      <c r="AC301" s="1632"/>
      <c r="AD301" s="1632"/>
      <c r="AE301" s="1632"/>
      <c r="AF301" s="1632"/>
      <c r="AG301" s="1632"/>
      <c r="AH301" s="1632"/>
      <c r="AI301" s="1632"/>
      <c r="AJ301" s="1632"/>
      <c r="AK301" s="1632"/>
      <c r="AL301" s="1632"/>
      <c r="AM301" s="1632"/>
      <c r="AN301" s="1632"/>
      <c r="AO301" s="1632"/>
      <c r="AP301" s="1632"/>
      <c r="AQ301" s="1632"/>
      <c r="AR301" s="1632"/>
      <c r="AS301" s="1632"/>
      <c r="AT301" s="1632"/>
      <c r="AU301" s="1632"/>
      <c r="AV301" s="1632"/>
      <c r="AW301" s="1632"/>
      <c r="AX301" s="1632"/>
      <c r="AY301" s="1632"/>
      <c r="AZ301" s="1570"/>
      <c r="BA301" s="1570"/>
      <c r="BB301" s="1570"/>
      <c r="BC301" s="1570"/>
      <c r="BD301" s="1570"/>
      <c r="BE301" s="1570"/>
      <c r="BF301" s="1570"/>
      <c r="BG301" s="1570"/>
      <c r="BH301" s="1570"/>
      <c r="BI301" s="1570"/>
      <c r="BJ301" s="1570"/>
      <c r="BK301" s="1570"/>
      <c r="BL301" s="1570"/>
      <c r="BM301" s="1570"/>
      <c r="BN301" s="1570"/>
      <c r="BO301" s="1570"/>
      <c r="BP301" s="1570"/>
      <c r="BQ301" s="1570"/>
      <c r="BR301" s="1570"/>
      <c r="BS301" s="1570"/>
      <c r="BT301" s="1570"/>
      <c r="BU301" s="1570"/>
      <c r="BV301" s="1570"/>
      <c r="BW301" s="1570"/>
      <c r="BX301" s="1570"/>
      <c r="BY301" s="1570"/>
      <c r="BZ301" s="1570"/>
      <c r="CA301" s="1570"/>
      <c r="CB301" s="1570"/>
      <c r="CC301" s="1570"/>
      <c r="CD301" s="1570"/>
      <c r="CE301" s="1570"/>
      <c r="CF301" s="1570"/>
      <c r="CG301" s="1570"/>
      <c r="CH301" s="1570"/>
      <c r="CI301" s="1570"/>
      <c r="CJ301" s="1570"/>
      <c r="CK301" s="1570"/>
      <c r="CL301" s="1570"/>
      <c r="CM301" s="1570"/>
      <c r="CN301" s="1570"/>
      <c r="CO301" s="1570"/>
      <c r="CP301" s="1570"/>
      <c r="CQ301" s="1570"/>
      <c r="CR301" s="1570"/>
      <c r="CS301" s="1570"/>
      <c r="CT301" s="1570"/>
      <c r="CU301" s="1570"/>
      <c r="CV301" s="1570"/>
      <c r="CW301" s="1570"/>
      <c r="CX301" s="1570"/>
      <c r="CY301" s="1570"/>
      <c r="CZ301" s="1570"/>
      <c r="DA301" s="1570"/>
      <c r="DB301" s="1570"/>
      <c r="DC301" s="1570"/>
      <c r="DD301" s="1570"/>
      <c r="DE301" s="1570"/>
      <c r="DF301" s="1570"/>
      <c r="DG301" s="1570"/>
      <c r="DH301" s="1665"/>
      <c r="DI301" s="1570"/>
      <c r="DJ301" s="1570"/>
      <c r="DK301" s="1570"/>
      <c r="DL301" s="1570"/>
      <c r="DM301" s="1570"/>
      <c r="DN301" s="1570"/>
      <c r="DO301" s="1570"/>
      <c r="DP301" s="1570"/>
      <c r="DQ301" s="1570"/>
      <c r="DR301" s="1570"/>
      <c r="DS301" s="1570"/>
      <c r="DT301" s="1570"/>
      <c r="DU301" s="1570"/>
      <c r="DV301" s="1570"/>
      <c r="DW301" s="1570"/>
      <c r="DX301" s="1570"/>
      <c r="DY301" s="1570"/>
      <c r="DZ301" s="1570"/>
      <c r="EA301" s="1570"/>
      <c r="EB301" s="1570"/>
      <c r="EC301" s="1665"/>
      <c r="ED301" s="1665"/>
      <c r="EE301" s="1665"/>
      <c r="EF301" s="1665"/>
      <c r="EG301" s="1665"/>
      <c r="EH301" s="1665"/>
      <c r="EI301" s="1665"/>
      <c r="EJ301" s="1665"/>
      <c r="EK301" s="1665"/>
      <c r="EL301" s="1665"/>
      <c r="EM301" s="1665"/>
      <c r="EN301" s="1665"/>
      <c r="EO301" s="1665"/>
      <c r="EP301" s="1665"/>
      <c r="EQ301" s="1665"/>
      <c r="ER301" s="1665"/>
      <c r="ES301" s="1570"/>
      <c r="ET301" s="1570"/>
      <c r="EU301" s="1632"/>
      <c r="EV301" s="1632"/>
      <c r="EW301" s="1632"/>
      <c r="EX301" s="1632"/>
      <c r="EY301" s="1632"/>
      <c r="EZ301" s="1632"/>
      <c r="FA301" s="1632"/>
      <c r="FB301" s="1665"/>
      <c r="FC301" s="1571"/>
      <c r="FD301" s="1571"/>
      <c r="FE301" s="1571"/>
      <c r="FF301" s="1571"/>
      <c r="FG301" s="1571"/>
      <c r="FH301" s="1571"/>
      <c r="FI301" s="1571"/>
      <c r="FJ301" s="1571"/>
      <c r="FK301" s="1571"/>
      <c r="FL301" s="1571"/>
      <c r="FM301" s="1571"/>
      <c r="FN301" s="1573"/>
      <c r="FO301" s="1573"/>
      <c r="FP301" s="1573"/>
      <c r="FQ301" s="1573"/>
      <c r="FR301" s="1573"/>
      <c r="FS301" s="1573"/>
      <c r="FT301" s="1573"/>
      <c r="FU301" s="1573"/>
      <c r="FV301" s="1573"/>
      <c r="FW301" s="1573"/>
      <c r="FX301" s="1595"/>
    </row>
    <row r="302" spans="3:180">
      <c r="C302" s="1570"/>
      <c r="D302" s="1570"/>
      <c r="E302" s="1570"/>
      <c r="F302" s="1570"/>
      <c r="G302" s="1570"/>
      <c r="H302" s="1570"/>
      <c r="I302" s="1570"/>
      <c r="J302" s="1570"/>
      <c r="K302" s="1570"/>
      <c r="L302" s="1570"/>
      <c r="M302" s="1570"/>
      <c r="N302" s="1570"/>
      <c r="O302" s="1570"/>
      <c r="P302" s="1632"/>
      <c r="Q302" s="1632"/>
      <c r="R302" s="1632"/>
      <c r="S302" s="1632"/>
      <c r="T302" s="1632"/>
      <c r="U302" s="1632"/>
      <c r="V302" s="1632"/>
      <c r="W302" s="1632"/>
      <c r="X302" s="1632"/>
      <c r="Y302" s="1632"/>
      <c r="Z302" s="1632"/>
      <c r="AA302" s="1632"/>
      <c r="AB302" s="1632"/>
      <c r="AC302" s="1632"/>
      <c r="AD302" s="1632"/>
      <c r="AE302" s="1632"/>
      <c r="AF302" s="1632"/>
      <c r="AG302" s="1632"/>
      <c r="AH302" s="1632"/>
      <c r="AI302" s="1632"/>
      <c r="AJ302" s="1632"/>
      <c r="AK302" s="1632"/>
      <c r="AL302" s="1632"/>
      <c r="AM302" s="1632"/>
      <c r="AN302" s="1632"/>
      <c r="AO302" s="1632"/>
      <c r="AP302" s="1632"/>
      <c r="AQ302" s="1632"/>
      <c r="AR302" s="1632"/>
      <c r="AS302" s="1632"/>
      <c r="AT302" s="1632"/>
      <c r="AU302" s="1632"/>
      <c r="AV302" s="1632"/>
      <c r="AW302" s="1632"/>
      <c r="AX302" s="1632"/>
      <c r="AY302" s="1632"/>
      <c r="AZ302" s="1570"/>
      <c r="BA302" s="1570"/>
      <c r="BB302" s="1570"/>
      <c r="BC302" s="1570"/>
      <c r="BD302" s="1570"/>
      <c r="BE302" s="1570"/>
      <c r="BF302" s="1570"/>
      <c r="BG302" s="1570"/>
      <c r="BH302" s="1570"/>
      <c r="BI302" s="1570"/>
      <c r="BJ302" s="1570"/>
      <c r="BK302" s="1570"/>
      <c r="BL302" s="1570"/>
      <c r="BM302" s="1570"/>
      <c r="BN302" s="1570"/>
      <c r="BO302" s="1570"/>
      <c r="BP302" s="1570"/>
      <c r="BQ302" s="1570"/>
      <c r="BR302" s="1570"/>
      <c r="BS302" s="1570"/>
      <c r="BT302" s="1570"/>
      <c r="BU302" s="1570"/>
      <c r="BV302" s="1570"/>
      <c r="BW302" s="1570"/>
      <c r="BX302" s="1570"/>
      <c r="BY302" s="1570"/>
      <c r="BZ302" s="1570"/>
      <c r="CA302" s="1570"/>
      <c r="CB302" s="1570"/>
      <c r="CC302" s="1570"/>
      <c r="CD302" s="1570"/>
      <c r="CE302" s="1570"/>
      <c r="CF302" s="1570"/>
      <c r="CG302" s="1570"/>
      <c r="CH302" s="1570"/>
      <c r="CI302" s="1570"/>
      <c r="CJ302" s="1570"/>
      <c r="CK302" s="1570"/>
      <c r="CL302" s="1570"/>
      <c r="CM302" s="1570"/>
      <c r="CN302" s="1570"/>
      <c r="CO302" s="1570"/>
      <c r="CP302" s="1570"/>
      <c r="CQ302" s="1570"/>
      <c r="CR302" s="1570"/>
      <c r="CS302" s="1570"/>
      <c r="CT302" s="1570"/>
      <c r="CU302" s="1570"/>
      <c r="CV302" s="1570"/>
      <c r="CW302" s="1570"/>
      <c r="CX302" s="1570"/>
      <c r="CY302" s="1570"/>
      <c r="CZ302" s="1570"/>
      <c r="DA302" s="1570"/>
      <c r="DB302" s="1570"/>
      <c r="DC302" s="1570"/>
      <c r="DD302" s="1570"/>
      <c r="DE302" s="1570"/>
      <c r="DF302" s="1570"/>
      <c r="DG302" s="1570"/>
      <c r="DH302" s="1665"/>
      <c r="DI302" s="1570"/>
      <c r="DJ302" s="1570"/>
      <c r="DK302" s="1570"/>
      <c r="DL302" s="1570"/>
      <c r="DM302" s="1570"/>
      <c r="DN302" s="1570"/>
      <c r="DO302" s="1570"/>
      <c r="DP302" s="1570"/>
      <c r="DQ302" s="1570"/>
      <c r="DR302" s="1570"/>
      <c r="DS302" s="1570"/>
      <c r="DT302" s="1570"/>
      <c r="DU302" s="1570"/>
      <c r="DV302" s="1570"/>
      <c r="DW302" s="1570"/>
      <c r="DX302" s="1570"/>
      <c r="DY302" s="1570"/>
      <c r="DZ302" s="1570"/>
      <c r="EA302" s="1570"/>
      <c r="EB302" s="1570"/>
      <c r="EC302" s="1665"/>
      <c r="ED302" s="1665"/>
      <c r="EE302" s="1665"/>
      <c r="EF302" s="1665"/>
      <c r="EG302" s="1665"/>
      <c r="EH302" s="1665"/>
      <c r="EI302" s="1665"/>
      <c r="EJ302" s="1665"/>
      <c r="EK302" s="1665"/>
      <c r="EL302" s="1665"/>
      <c r="EM302" s="1665"/>
      <c r="EN302" s="1665"/>
      <c r="EO302" s="1665"/>
      <c r="EP302" s="1665"/>
      <c r="EQ302" s="1665"/>
      <c r="ER302" s="1665"/>
      <c r="ES302" s="1570"/>
      <c r="ET302" s="1570"/>
      <c r="EU302" s="1632"/>
      <c r="EV302" s="1632"/>
      <c r="EW302" s="1632"/>
      <c r="EX302" s="1632"/>
      <c r="EY302" s="1632"/>
      <c r="EZ302" s="1632"/>
      <c r="FA302" s="1632"/>
      <c r="FB302" s="1665"/>
      <c r="FC302" s="1571"/>
      <c r="FD302" s="1571"/>
      <c r="FE302" s="1571"/>
      <c r="FF302" s="1571"/>
      <c r="FG302" s="1571"/>
      <c r="FH302" s="1571"/>
      <c r="FI302" s="1571"/>
      <c r="FJ302" s="1571"/>
      <c r="FK302" s="1571"/>
      <c r="FL302" s="1571"/>
      <c r="FM302" s="1571"/>
      <c r="FN302" s="1573"/>
      <c r="FO302" s="1573"/>
      <c r="FP302" s="1573"/>
      <c r="FQ302" s="1573"/>
      <c r="FR302" s="1573"/>
      <c r="FS302" s="1573"/>
      <c r="FT302" s="1573"/>
      <c r="FU302" s="1573"/>
      <c r="FV302" s="1573"/>
      <c r="FW302" s="1573"/>
      <c r="FX302" s="1595"/>
    </row>
    <row r="303" spans="3:180">
      <c r="C303" s="1570"/>
      <c r="D303" s="1570"/>
      <c r="E303" s="1570"/>
      <c r="F303" s="1570"/>
      <c r="G303" s="1570"/>
      <c r="H303" s="1570"/>
      <c r="I303" s="1570"/>
      <c r="J303" s="1570"/>
      <c r="K303" s="1570"/>
      <c r="L303" s="1570"/>
      <c r="M303" s="1570"/>
      <c r="N303" s="1570"/>
      <c r="O303" s="1570"/>
      <c r="P303" s="1632"/>
      <c r="Q303" s="1632"/>
      <c r="R303" s="1632"/>
      <c r="S303" s="1632"/>
      <c r="T303" s="1632"/>
      <c r="U303" s="1632"/>
      <c r="V303" s="1632"/>
      <c r="W303" s="1632"/>
      <c r="X303" s="1632"/>
      <c r="Y303" s="1632"/>
      <c r="Z303" s="1632"/>
      <c r="AA303" s="1632"/>
      <c r="AB303" s="1632"/>
      <c r="AC303" s="1632"/>
      <c r="AD303" s="1632"/>
      <c r="AE303" s="1632"/>
      <c r="AF303" s="1632"/>
      <c r="AG303" s="1632"/>
      <c r="AH303" s="1632"/>
      <c r="AI303" s="1632"/>
      <c r="AJ303" s="1632"/>
      <c r="AK303" s="1632"/>
      <c r="AL303" s="1632"/>
      <c r="AM303" s="1632"/>
      <c r="AN303" s="1632"/>
      <c r="AO303" s="1632"/>
      <c r="AP303" s="1632"/>
      <c r="AQ303" s="1632"/>
      <c r="AR303" s="1632"/>
      <c r="AS303" s="1632"/>
      <c r="AT303" s="1632"/>
      <c r="AU303" s="1632"/>
      <c r="AV303" s="1632"/>
      <c r="AW303" s="1632"/>
      <c r="AX303" s="1632"/>
      <c r="AY303" s="1632"/>
      <c r="AZ303" s="1570"/>
      <c r="BA303" s="1570"/>
      <c r="BB303" s="1570"/>
      <c r="BC303" s="1570"/>
      <c r="BD303" s="1570"/>
      <c r="BE303" s="1570"/>
      <c r="BF303" s="1570"/>
      <c r="BG303" s="1570"/>
      <c r="BH303" s="1570"/>
      <c r="BI303" s="1570"/>
      <c r="BJ303" s="1570"/>
      <c r="BK303" s="1570"/>
      <c r="BL303" s="1570"/>
      <c r="BM303" s="1570"/>
      <c r="BN303" s="1570"/>
      <c r="BO303" s="1570"/>
      <c r="BP303" s="1570"/>
      <c r="BQ303" s="1570"/>
      <c r="BR303" s="1570"/>
      <c r="BS303" s="1570"/>
      <c r="BT303" s="1570"/>
      <c r="BU303" s="1570"/>
      <c r="BV303" s="1570"/>
      <c r="BW303" s="1570"/>
      <c r="BX303" s="1570"/>
      <c r="BY303" s="1570"/>
      <c r="BZ303" s="1570"/>
      <c r="CA303" s="1570"/>
      <c r="CB303" s="1570"/>
      <c r="CC303" s="1570"/>
      <c r="CD303" s="1570"/>
      <c r="CE303" s="1570"/>
      <c r="CF303" s="1570"/>
      <c r="CG303" s="1570"/>
      <c r="CH303" s="1570"/>
      <c r="CI303" s="1570"/>
      <c r="CJ303" s="1570"/>
      <c r="CK303" s="1570"/>
      <c r="CL303" s="1570"/>
      <c r="CM303" s="1570"/>
      <c r="CN303" s="1570"/>
      <c r="CO303" s="1570"/>
      <c r="CP303" s="1570"/>
      <c r="CQ303" s="1570"/>
      <c r="CR303" s="1570"/>
      <c r="CS303" s="1570"/>
      <c r="CT303" s="1570"/>
      <c r="CU303" s="1570"/>
      <c r="CV303" s="1570"/>
      <c r="CW303" s="1570"/>
      <c r="CX303" s="1570"/>
      <c r="CY303" s="1570"/>
      <c r="CZ303" s="1570"/>
      <c r="DA303" s="1570"/>
      <c r="DB303" s="1570"/>
      <c r="DC303" s="1570"/>
      <c r="DD303" s="1570"/>
      <c r="DE303" s="1570"/>
      <c r="DF303" s="1570"/>
      <c r="DG303" s="1570"/>
      <c r="DH303" s="1665"/>
      <c r="DI303" s="1570"/>
      <c r="DJ303" s="1570"/>
      <c r="DK303" s="1570"/>
      <c r="DL303" s="1570"/>
      <c r="DM303" s="1570"/>
      <c r="DN303" s="1570"/>
      <c r="DO303" s="1570"/>
      <c r="DP303" s="1570"/>
      <c r="DQ303" s="1570"/>
      <c r="DR303" s="1570"/>
      <c r="DS303" s="1570"/>
      <c r="DT303" s="1570"/>
      <c r="DU303" s="1570"/>
      <c r="DV303" s="1570"/>
      <c r="DW303" s="1570"/>
      <c r="DX303" s="1570"/>
      <c r="DY303" s="1570"/>
      <c r="DZ303" s="1570"/>
      <c r="EA303" s="1570"/>
      <c r="EB303" s="1570"/>
      <c r="EC303" s="1665"/>
      <c r="ED303" s="1665"/>
      <c r="EE303" s="1665"/>
      <c r="EF303" s="1665"/>
      <c r="EG303" s="1665"/>
      <c r="EH303" s="1665"/>
      <c r="EI303" s="1665"/>
      <c r="EJ303" s="1665"/>
      <c r="EK303" s="1665"/>
      <c r="EL303" s="1665"/>
      <c r="EM303" s="1665"/>
      <c r="EN303" s="1665"/>
      <c r="EO303" s="1665"/>
      <c r="EP303" s="1665"/>
      <c r="EQ303" s="1665"/>
      <c r="ER303" s="1665"/>
      <c r="ES303" s="1570"/>
      <c r="ET303" s="1570"/>
      <c r="EU303" s="1632"/>
      <c r="EV303" s="1632"/>
      <c r="EW303" s="1632"/>
      <c r="EX303" s="1632"/>
      <c r="EY303" s="1632"/>
      <c r="EZ303" s="1632"/>
      <c r="FA303" s="1632"/>
      <c r="FB303" s="1665"/>
      <c r="FC303" s="1571"/>
      <c r="FD303" s="1571"/>
      <c r="FE303" s="1571"/>
      <c r="FF303" s="1571"/>
      <c r="FG303" s="1571"/>
      <c r="FH303" s="1571"/>
      <c r="FI303" s="1571"/>
      <c r="FJ303" s="1571"/>
      <c r="FK303" s="1571"/>
      <c r="FL303" s="1571"/>
      <c r="FM303" s="1571"/>
      <c r="FN303" s="1573"/>
      <c r="FO303" s="1573"/>
      <c r="FP303" s="1573"/>
      <c r="FQ303" s="1573"/>
      <c r="FR303" s="1573"/>
      <c r="FS303" s="1573"/>
      <c r="FT303" s="1573"/>
      <c r="FU303" s="1573"/>
      <c r="FV303" s="1573"/>
      <c r="FW303" s="1573"/>
      <c r="FX303" s="1595"/>
    </row>
    <row r="304" spans="3:180">
      <c r="C304" s="1570"/>
      <c r="D304" s="1570"/>
      <c r="E304" s="1570"/>
      <c r="F304" s="1570"/>
      <c r="G304" s="1570"/>
      <c r="H304" s="1570"/>
      <c r="I304" s="1570"/>
      <c r="J304" s="1570"/>
      <c r="K304" s="1570"/>
      <c r="L304" s="1570"/>
      <c r="M304" s="1570"/>
      <c r="N304" s="1570"/>
      <c r="O304" s="1570"/>
      <c r="P304" s="1632"/>
      <c r="Q304" s="1632"/>
      <c r="R304" s="1632"/>
      <c r="S304" s="1632"/>
      <c r="T304" s="1632"/>
      <c r="U304" s="1632"/>
      <c r="V304" s="1632"/>
      <c r="W304" s="1632"/>
      <c r="X304" s="1632"/>
      <c r="Y304" s="1632"/>
      <c r="Z304" s="1632"/>
      <c r="AA304" s="1632"/>
      <c r="AB304" s="1632"/>
      <c r="AC304" s="1632"/>
      <c r="AD304" s="1632"/>
      <c r="AE304" s="1632"/>
      <c r="AF304" s="1632"/>
      <c r="AG304" s="1632"/>
      <c r="AH304" s="1632"/>
      <c r="AI304" s="1632"/>
      <c r="AJ304" s="1632"/>
      <c r="AK304" s="1632"/>
      <c r="AL304" s="1632"/>
      <c r="AM304" s="1632"/>
      <c r="AN304" s="1632"/>
      <c r="AO304" s="1632"/>
      <c r="AP304" s="1632"/>
      <c r="AQ304" s="1632"/>
      <c r="AR304" s="1632"/>
      <c r="AS304" s="1632"/>
      <c r="AT304" s="1632"/>
      <c r="AU304" s="1632"/>
      <c r="AV304" s="1632"/>
      <c r="AW304" s="1632"/>
      <c r="AX304" s="1632"/>
      <c r="AY304" s="1632"/>
      <c r="AZ304" s="1570"/>
      <c r="BA304" s="1570"/>
      <c r="BB304" s="1570"/>
      <c r="BC304" s="1570"/>
      <c r="BD304" s="1570"/>
      <c r="BE304" s="1570"/>
      <c r="BF304" s="1570"/>
      <c r="BG304" s="1570"/>
      <c r="BH304" s="1570"/>
      <c r="BI304" s="1570"/>
      <c r="BJ304" s="1570"/>
      <c r="BK304" s="1570"/>
      <c r="BL304" s="1570"/>
      <c r="BM304" s="1570"/>
      <c r="BN304" s="1570"/>
      <c r="BO304" s="1570"/>
      <c r="BP304" s="1570"/>
      <c r="BQ304" s="1570"/>
      <c r="BR304" s="1570"/>
      <c r="BS304" s="1570"/>
      <c r="BT304" s="1570"/>
      <c r="BU304" s="1570"/>
      <c r="BV304" s="1570"/>
      <c r="BW304" s="1570"/>
      <c r="BX304" s="1570"/>
      <c r="BY304" s="1570"/>
      <c r="BZ304" s="1570"/>
      <c r="CA304" s="1570"/>
      <c r="CB304" s="1570"/>
      <c r="CC304" s="1570"/>
      <c r="CD304" s="1570"/>
      <c r="CE304" s="1570"/>
      <c r="CF304" s="1570"/>
      <c r="CG304" s="1570"/>
      <c r="CH304" s="1570"/>
      <c r="CI304" s="1570"/>
      <c r="CJ304" s="1570"/>
      <c r="CK304" s="1570"/>
      <c r="CL304" s="1570"/>
      <c r="CM304" s="1570"/>
      <c r="CN304" s="1570"/>
      <c r="CO304" s="1570"/>
      <c r="CP304" s="1570"/>
      <c r="CQ304" s="1570"/>
      <c r="CR304" s="1570"/>
      <c r="CS304" s="1570"/>
      <c r="CT304" s="1570"/>
      <c r="CU304" s="1570"/>
      <c r="CV304" s="1570"/>
      <c r="CW304" s="1570"/>
      <c r="CX304" s="1570"/>
      <c r="CY304" s="1570"/>
      <c r="CZ304" s="1570"/>
      <c r="DA304" s="1570"/>
      <c r="DB304" s="1570"/>
      <c r="DC304" s="1570"/>
      <c r="DD304" s="1570"/>
      <c r="DE304" s="1570"/>
      <c r="DF304" s="1570"/>
      <c r="DG304" s="1570"/>
      <c r="DH304" s="1665"/>
      <c r="DI304" s="1570"/>
      <c r="DJ304" s="1570"/>
      <c r="DK304" s="1570"/>
      <c r="DL304" s="1570"/>
      <c r="DM304" s="1570"/>
      <c r="DN304" s="1570"/>
      <c r="DO304" s="1570"/>
      <c r="DP304" s="1570"/>
      <c r="DQ304" s="1570"/>
      <c r="DR304" s="1570"/>
      <c r="DS304" s="1570"/>
      <c r="DT304" s="1570"/>
      <c r="DU304" s="1570"/>
      <c r="DV304" s="1570"/>
      <c r="DW304" s="1570"/>
      <c r="DX304" s="1570"/>
      <c r="DY304" s="1570"/>
      <c r="DZ304" s="1570"/>
      <c r="EA304" s="1570"/>
      <c r="EB304" s="1570"/>
      <c r="EC304" s="1665"/>
      <c r="ED304" s="1665"/>
      <c r="EE304" s="1665"/>
      <c r="EF304" s="1665"/>
      <c r="EG304" s="1665"/>
      <c r="EH304" s="1665"/>
      <c r="EI304" s="1665"/>
      <c r="EJ304" s="1665"/>
      <c r="EK304" s="1665"/>
      <c r="EL304" s="1665"/>
      <c r="EM304" s="1665"/>
      <c r="EN304" s="1665"/>
      <c r="EO304" s="1665"/>
      <c r="EP304" s="1665"/>
      <c r="EQ304" s="1665"/>
      <c r="ER304" s="1665"/>
      <c r="ES304" s="1570"/>
      <c r="ET304" s="1570"/>
      <c r="EU304" s="1632"/>
      <c r="EV304" s="1632"/>
      <c r="EW304" s="1632"/>
      <c r="EX304" s="1632"/>
      <c r="EY304" s="1632"/>
      <c r="EZ304" s="1632"/>
      <c r="FA304" s="1632"/>
      <c r="FB304" s="1665"/>
      <c r="FC304" s="1571"/>
      <c r="FD304" s="1571"/>
      <c r="FE304" s="1571"/>
      <c r="FF304" s="1571"/>
      <c r="FG304" s="1571"/>
      <c r="FH304" s="1571"/>
      <c r="FI304" s="1571"/>
      <c r="FJ304" s="1571"/>
      <c r="FK304" s="1571"/>
      <c r="FL304" s="1571"/>
      <c r="FM304" s="1571"/>
      <c r="FN304" s="1573"/>
      <c r="FO304" s="1573"/>
      <c r="FP304" s="1573"/>
      <c r="FQ304" s="1573"/>
      <c r="FR304" s="1573"/>
      <c r="FS304" s="1573"/>
      <c r="FT304" s="1573"/>
      <c r="FU304" s="1573"/>
      <c r="FV304" s="1573"/>
      <c r="FW304" s="1573"/>
      <c r="FX304" s="1595"/>
    </row>
    <row r="305" spans="3:180">
      <c r="C305" s="1570"/>
      <c r="D305" s="1570"/>
      <c r="E305" s="1570"/>
      <c r="F305" s="1570"/>
      <c r="G305" s="1570"/>
      <c r="H305" s="1570"/>
      <c r="I305" s="1570"/>
      <c r="J305" s="1570"/>
      <c r="K305" s="1570"/>
      <c r="L305" s="1570"/>
      <c r="M305" s="1570"/>
      <c r="N305" s="1570"/>
      <c r="O305" s="1570"/>
      <c r="P305" s="1632"/>
      <c r="Q305" s="1632"/>
      <c r="R305" s="1632"/>
      <c r="S305" s="1632"/>
      <c r="T305" s="1632"/>
      <c r="U305" s="1632"/>
      <c r="V305" s="1632"/>
      <c r="W305" s="1632"/>
      <c r="X305" s="1632"/>
      <c r="Y305" s="1632"/>
      <c r="Z305" s="1632"/>
      <c r="AA305" s="1632"/>
      <c r="AB305" s="1632"/>
      <c r="AC305" s="1632"/>
      <c r="AD305" s="1632"/>
      <c r="AE305" s="1632"/>
      <c r="AF305" s="1632"/>
      <c r="AG305" s="1632"/>
      <c r="AH305" s="1632"/>
      <c r="AI305" s="1632"/>
      <c r="AJ305" s="1632"/>
      <c r="AK305" s="1632"/>
      <c r="AL305" s="1632"/>
      <c r="AM305" s="1632"/>
      <c r="AN305" s="1632"/>
      <c r="AO305" s="1632"/>
      <c r="AP305" s="1632"/>
      <c r="AQ305" s="1632"/>
      <c r="AR305" s="1632"/>
      <c r="AS305" s="1632"/>
      <c r="AT305" s="1632"/>
      <c r="AU305" s="1632"/>
      <c r="AV305" s="1632"/>
      <c r="AW305" s="1632"/>
      <c r="AX305" s="1632"/>
      <c r="AY305" s="1632"/>
      <c r="AZ305" s="1570"/>
      <c r="BA305" s="1570"/>
      <c r="BB305" s="1570"/>
      <c r="BC305" s="1570"/>
      <c r="BD305" s="1570"/>
      <c r="BE305" s="1570"/>
      <c r="BF305" s="1570"/>
      <c r="BG305" s="1570"/>
      <c r="BH305" s="1570"/>
      <c r="BI305" s="1570"/>
      <c r="BJ305" s="1570"/>
      <c r="BK305" s="1570"/>
      <c r="BL305" s="1570"/>
      <c r="BM305" s="1570"/>
      <c r="BN305" s="1570"/>
      <c r="BO305" s="1570"/>
      <c r="BP305" s="1570"/>
      <c r="BQ305" s="1570"/>
      <c r="BR305" s="1570"/>
      <c r="BS305" s="1570"/>
      <c r="BT305" s="1570"/>
      <c r="BU305" s="1570"/>
      <c r="BV305" s="1570"/>
      <c r="BW305" s="1570"/>
      <c r="BX305" s="1570"/>
      <c r="BY305" s="1570"/>
      <c r="BZ305" s="1570"/>
      <c r="CA305" s="1570"/>
      <c r="CB305" s="1570"/>
      <c r="CC305" s="1570"/>
      <c r="CD305" s="1570"/>
      <c r="CE305" s="1570"/>
      <c r="CF305" s="1570"/>
      <c r="CG305" s="1570"/>
      <c r="CH305" s="1570"/>
      <c r="CI305" s="1570"/>
      <c r="CJ305" s="1570"/>
      <c r="CK305" s="1570"/>
      <c r="CL305" s="1570"/>
      <c r="CM305" s="1570"/>
      <c r="CN305" s="1570"/>
      <c r="CO305" s="1570"/>
      <c r="CP305" s="1570"/>
      <c r="CQ305" s="1570"/>
      <c r="CR305" s="1570"/>
      <c r="CS305" s="1570"/>
      <c r="CT305" s="1570"/>
      <c r="CU305" s="1570"/>
      <c r="CV305" s="1570"/>
      <c r="CW305" s="1570"/>
      <c r="CX305" s="1570"/>
      <c r="CY305" s="1570"/>
      <c r="CZ305" s="1570"/>
      <c r="DA305" s="1570"/>
      <c r="DB305" s="1570"/>
      <c r="DC305" s="1570"/>
      <c r="DD305" s="1570"/>
      <c r="DE305" s="1570"/>
      <c r="DF305" s="1570"/>
      <c r="DG305" s="1570"/>
      <c r="DH305" s="1665"/>
      <c r="DI305" s="1570"/>
      <c r="DJ305" s="1570"/>
      <c r="DK305" s="1570"/>
      <c r="DL305" s="1570"/>
      <c r="DM305" s="1570"/>
      <c r="DN305" s="1570"/>
      <c r="DO305" s="1570"/>
      <c r="DP305" s="1570"/>
      <c r="DQ305" s="1570"/>
      <c r="DR305" s="1570"/>
      <c r="DS305" s="1570"/>
      <c r="DT305" s="1570"/>
      <c r="DU305" s="1570"/>
      <c r="DV305" s="1570"/>
      <c r="DW305" s="1570"/>
      <c r="DX305" s="1570"/>
      <c r="DY305" s="1570"/>
      <c r="DZ305" s="1570"/>
      <c r="EA305" s="1570"/>
      <c r="EB305" s="1570"/>
      <c r="EC305" s="1665"/>
      <c r="ED305" s="1665"/>
      <c r="EE305" s="1665"/>
      <c r="EF305" s="1665"/>
      <c r="EG305" s="1665"/>
      <c r="EH305" s="1665"/>
      <c r="EI305" s="1665"/>
      <c r="EJ305" s="1665"/>
      <c r="EK305" s="1665"/>
      <c r="EL305" s="1665"/>
      <c r="EM305" s="1665"/>
      <c r="EN305" s="1665"/>
      <c r="EO305" s="1665"/>
      <c r="EP305" s="1665"/>
      <c r="EQ305" s="1665"/>
      <c r="ER305" s="1665"/>
      <c r="ES305" s="1570"/>
      <c r="ET305" s="1570"/>
      <c r="EU305" s="1632"/>
      <c r="EV305" s="1632"/>
      <c r="EW305" s="1632"/>
      <c r="EX305" s="1632"/>
      <c r="EY305" s="1632"/>
      <c r="EZ305" s="1632"/>
      <c r="FA305" s="1632"/>
      <c r="FB305" s="1665"/>
      <c r="FC305" s="1571"/>
      <c r="FD305" s="1571"/>
      <c r="FE305" s="1571"/>
      <c r="FF305" s="1571"/>
      <c r="FG305" s="1571"/>
      <c r="FH305" s="1571"/>
      <c r="FI305" s="1571"/>
      <c r="FJ305" s="1571"/>
      <c r="FK305" s="1571"/>
      <c r="FL305" s="1571"/>
      <c r="FM305" s="1571"/>
      <c r="FN305" s="1573"/>
      <c r="FO305" s="1573"/>
      <c r="FP305" s="1573"/>
      <c r="FQ305" s="1573"/>
      <c r="FR305" s="1573"/>
      <c r="FS305" s="1573"/>
      <c r="FT305" s="1573"/>
      <c r="FU305" s="1573"/>
      <c r="FV305" s="1573"/>
      <c r="FW305" s="1573"/>
      <c r="FX305" s="1595"/>
    </row>
    <row r="306" spans="3:180">
      <c r="C306" s="1570"/>
      <c r="D306" s="1570"/>
      <c r="E306" s="1570"/>
      <c r="F306" s="1570"/>
      <c r="G306" s="1570"/>
      <c r="H306" s="1570"/>
      <c r="I306" s="1570"/>
      <c r="J306" s="1570"/>
      <c r="K306" s="1570"/>
      <c r="L306" s="1570"/>
      <c r="M306" s="1570"/>
      <c r="N306" s="1570"/>
      <c r="O306" s="1570"/>
      <c r="P306" s="1632"/>
      <c r="Q306" s="1632"/>
      <c r="R306" s="1632"/>
      <c r="S306" s="1632"/>
      <c r="T306" s="1632"/>
      <c r="U306" s="1632"/>
      <c r="V306" s="1632"/>
      <c r="W306" s="1632"/>
      <c r="X306" s="1632"/>
      <c r="Y306" s="1632"/>
      <c r="Z306" s="1632"/>
      <c r="AA306" s="1632"/>
      <c r="AB306" s="1632"/>
      <c r="AC306" s="1632"/>
      <c r="AD306" s="1632"/>
      <c r="AE306" s="1632"/>
      <c r="AF306" s="1632"/>
      <c r="AG306" s="1632"/>
      <c r="AH306" s="1632"/>
      <c r="AI306" s="1632"/>
      <c r="AJ306" s="1632"/>
      <c r="AK306" s="1632"/>
      <c r="AL306" s="1632"/>
      <c r="AM306" s="1632"/>
      <c r="AN306" s="1632"/>
      <c r="AO306" s="1632"/>
      <c r="AP306" s="1632"/>
      <c r="AQ306" s="1632"/>
      <c r="AR306" s="1632"/>
      <c r="AS306" s="1632"/>
      <c r="AT306" s="1632"/>
      <c r="AU306" s="1632"/>
      <c r="AV306" s="1632"/>
      <c r="AW306" s="1632"/>
      <c r="AX306" s="1632"/>
      <c r="AY306" s="1632"/>
      <c r="AZ306" s="1570"/>
      <c r="BA306" s="1570"/>
      <c r="BB306" s="1570"/>
      <c r="BC306" s="1570"/>
      <c r="BD306" s="1570"/>
      <c r="BE306" s="1570"/>
      <c r="BF306" s="1570"/>
      <c r="BG306" s="1570"/>
      <c r="BH306" s="1570"/>
      <c r="BI306" s="1570"/>
      <c r="BJ306" s="1570"/>
      <c r="BK306" s="1570"/>
      <c r="BL306" s="1570"/>
      <c r="BM306" s="1570"/>
      <c r="BN306" s="1570"/>
      <c r="BO306" s="1570"/>
      <c r="BP306" s="1570"/>
      <c r="BQ306" s="1570"/>
      <c r="BR306" s="1570"/>
      <c r="BS306" s="1570"/>
      <c r="BT306" s="1570"/>
      <c r="BU306" s="1570"/>
      <c r="BV306" s="1570"/>
      <c r="BW306" s="1570"/>
      <c r="BX306" s="1570"/>
      <c r="BY306" s="1570"/>
      <c r="BZ306" s="1570"/>
      <c r="CA306" s="1570"/>
      <c r="CB306" s="1570"/>
      <c r="CC306" s="1570"/>
      <c r="CD306" s="1570"/>
      <c r="CE306" s="1570"/>
      <c r="CF306" s="1570"/>
      <c r="CG306" s="1570"/>
      <c r="CH306" s="1570"/>
      <c r="CI306" s="1570"/>
      <c r="CJ306" s="1570"/>
      <c r="CK306" s="1570"/>
      <c r="CL306" s="1570"/>
      <c r="CM306" s="1570"/>
      <c r="CN306" s="1570"/>
      <c r="CO306" s="1570"/>
      <c r="CP306" s="1570"/>
      <c r="CQ306" s="1570"/>
      <c r="CR306" s="1570"/>
      <c r="CS306" s="1570"/>
      <c r="CT306" s="1570"/>
      <c r="CU306" s="1570"/>
      <c r="CV306" s="1570"/>
      <c r="CW306" s="1570"/>
      <c r="CX306" s="1570"/>
      <c r="CY306" s="1570"/>
      <c r="CZ306" s="1570"/>
      <c r="DA306" s="1570"/>
      <c r="DB306" s="1570"/>
      <c r="DC306" s="1570"/>
      <c r="DD306" s="1570"/>
      <c r="DE306" s="1570"/>
      <c r="DF306" s="1570"/>
      <c r="DG306" s="1570"/>
      <c r="DH306" s="1665"/>
      <c r="DI306" s="1570"/>
      <c r="DJ306" s="1570"/>
      <c r="DK306" s="1570"/>
      <c r="DL306" s="1570"/>
      <c r="DM306" s="1570"/>
      <c r="DN306" s="1570"/>
      <c r="DO306" s="1570"/>
      <c r="DP306" s="1570"/>
      <c r="DQ306" s="1570"/>
      <c r="DR306" s="1570"/>
      <c r="DS306" s="1570"/>
      <c r="DT306" s="1570"/>
      <c r="DU306" s="1570"/>
      <c r="DV306" s="1570"/>
      <c r="DW306" s="1570"/>
      <c r="DX306" s="1570"/>
      <c r="DY306" s="1570"/>
      <c r="DZ306" s="1570"/>
      <c r="EA306" s="1570"/>
      <c r="EB306" s="1570"/>
      <c r="EC306" s="1665"/>
      <c r="ED306" s="1665"/>
      <c r="EE306" s="1665"/>
      <c r="EF306" s="1665"/>
      <c r="EG306" s="1665"/>
      <c r="EH306" s="1665"/>
      <c r="EI306" s="1665"/>
      <c r="EJ306" s="1665"/>
      <c r="EK306" s="1665"/>
      <c r="EL306" s="1665"/>
      <c r="EM306" s="1665"/>
      <c r="EN306" s="1665"/>
      <c r="EO306" s="1665"/>
      <c r="EP306" s="1665"/>
      <c r="EQ306" s="1665"/>
      <c r="ER306" s="1665"/>
      <c r="ES306" s="1570"/>
      <c r="ET306" s="1570"/>
      <c r="EU306" s="1632"/>
      <c r="EV306" s="1632"/>
      <c r="EW306" s="1632"/>
      <c r="EX306" s="1632"/>
      <c r="EY306" s="1632"/>
      <c r="EZ306" s="1632"/>
      <c r="FA306" s="1632"/>
      <c r="FB306" s="1665"/>
      <c r="FC306" s="1571"/>
      <c r="FD306" s="1571"/>
      <c r="FE306" s="1571"/>
      <c r="FF306" s="1571"/>
      <c r="FG306" s="1571"/>
      <c r="FH306" s="1571"/>
      <c r="FI306" s="1571"/>
      <c r="FJ306" s="1571"/>
      <c r="FK306" s="1571"/>
      <c r="FL306" s="1571"/>
      <c r="FM306" s="1571"/>
      <c r="FN306" s="1573"/>
      <c r="FO306" s="1573"/>
      <c r="FP306" s="1573"/>
      <c r="FQ306" s="1573"/>
      <c r="FR306" s="1573"/>
      <c r="FS306" s="1573"/>
      <c r="FT306" s="1573"/>
      <c r="FU306" s="1573"/>
      <c r="FV306" s="1573"/>
      <c r="FW306" s="1573"/>
      <c r="FX306" s="1595"/>
    </row>
    <row r="307" spans="3:180">
      <c r="C307" s="1570"/>
      <c r="D307" s="1570"/>
      <c r="E307" s="1570"/>
      <c r="F307" s="1570"/>
      <c r="G307" s="1570"/>
      <c r="H307" s="1570"/>
      <c r="I307" s="1570"/>
      <c r="J307" s="1570"/>
      <c r="K307" s="1570"/>
      <c r="L307" s="1570"/>
      <c r="M307" s="1570"/>
      <c r="N307" s="1570"/>
      <c r="O307" s="1570"/>
      <c r="P307" s="1632"/>
      <c r="Q307" s="1632"/>
      <c r="R307" s="1632"/>
      <c r="S307" s="1632"/>
      <c r="T307" s="1632"/>
      <c r="U307" s="1632"/>
      <c r="V307" s="1632"/>
      <c r="W307" s="1632"/>
      <c r="X307" s="1632"/>
      <c r="Y307" s="1632"/>
      <c r="Z307" s="1632"/>
      <c r="AA307" s="1632"/>
      <c r="AB307" s="1632"/>
      <c r="AC307" s="1632"/>
      <c r="AD307" s="1632"/>
      <c r="AE307" s="1632"/>
      <c r="AF307" s="1632"/>
      <c r="AG307" s="1632"/>
      <c r="AH307" s="1632"/>
      <c r="AI307" s="1632"/>
      <c r="AJ307" s="1632"/>
      <c r="AK307" s="1632"/>
      <c r="AL307" s="1632"/>
      <c r="AM307" s="1632"/>
      <c r="AN307" s="1632"/>
      <c r="AO307" s="1632"/>
      <c r="AP307" s="1632"/>
      <c r="AQ307" s="1632"/>
      <c r="AR307" s="1632"/>
      <c r="AS307" s="1632"/>
      <c r="AT307" s="1632"/>
      <c r="AU307" s="1632"/>
      <c r="AV307" s="1632"/>
      <c r="AW307" s="1632"/>
      <c r="AX307" s="1632"/>
      <c r="AY307" s="1632"/>
      <c r="AZ307" s="1570"/>
      <c r="BA307" s="1570"/>
      <c r="BB307" s="1570"/>
      <c r="BC307" s="1570"/>
      <c r="BD307" s="1570"/>
      <c r="BE307" s="1570"/>
      <c r="BF307" s="1570"/>
      <c r="BG307" s="1570"/>
      <c r="BH307" s="1570"/>
      <c r="BI307" s="1570"/>
      <c r="BJ307" s="1570"/>
      <c r="BK307" s="1570"/>
      <c r="BL307" s="1570"/>
      <c r="BM307" s="1570"/>
      <c r="BN307" s="1570"/>
      <c r="BO307" s="1570"/>
      <c r="BP307" s="1570"/>
      <c r="BQ307" s="1570"/>
      <c r="BR307" s="1570"/>
      <c r="BS307" s="1570"/>
      <c r="BT307" s="1570"/>
      <c r="BU307" s="1570"/>
      <c r="BV307" s="1570"/>
      <c r="BW307" s="1570"/>
      <c r="BX307" s="1570"/>
      <c r="BY307" s="1570"/>
      <c r="BZ307" s="1570"/>
      <c r="CA307" s="1570"/>
      <c r="CB307" s="1570"/>
      <c r="CC307" s="1570"/>
      <c r="CD307" s="1570"/>
      <c r="CE307" s="1570"/>
      <c r="CF307" s="1570"/>
      <c r="CG307" s="1570"/>
      <c r="CH307" s="1570"/>
      <c r="CI307" s="1570"/>
      <c r="CJ307" s="1570"/>
      <c r="CK307" s="1570"/>
      <c r="CL307" s="1570"/>
      <c r="CM307" s="1570"/>
      <c r="CN307" s="1570"/>
      <c r="CO307" s="1570"/>
      <c r="CP307" s="1570"/>
      <c r="CQ307" s="1570"/>
      <c r="CR307" s="1570"/>
      <c r="CS307" s="1570"/>
      <c r="CT307" s="1570"/>
      <c r="CU307" s="1570"/>
      <c r="CV307" s="1570"/>
      <c r="CW307" s="1570"/>
      <c r="CX307" s="1570"/>
      <c r="CY307" s="1570"/>
      <c r="CZ307" s="1570"/>
      <c r="DA307" s="1570"/>
      <c r="DB307" s="1570"/>
      <c r="DC307" s="1570"/>
      <c r="DD307" s="1570"/>
      <c r="DE307" s="1570"/>
      <c r="DF307" s="1570"/>
      <c r="DG307" s="1570"/>
      <c r="DH307" s="1665"/>
      <c r="DI307" s="1570"/>
      <c r="DJ307" s="1570"/>
      <c r="DK307" s="1570"/>
      <c r="DL307" s="1570"/>
      <c r="DM307" s="1570"/>
      <c r="DN307" s="1570"/>
      <c r="DO307" s="1570"/>
      <c r="DP307" s="1570"/>
      <c r="DQ307" s="1570"/>
      <c r="DR307" s="1570"/>
      <c r="DS307" s="1570"/>
      <c r="DT307" s="1570"/>
      <c r="DU307" s="1570"/>
      <c r="DV307" s="1570"/>
      <c r="DW307" s="1570"/>
      <c r="DX307" s="1570"/>
      <c r="DY307" s="1570"/>
      <c r="DZ307" s="1570"/>
      <c r="EA307" s="1570"/>
      <c r="EB307" s="1570"/>
      <c r="EC307" s="1665"/>
      <c r="ED307" s="1665"/>
      <c r="EE307" s="1665"/>
      <c r="EF307" s="1665"/>
      <c r="EG307" s="1665"/>
      <c r="EH307" s="1665"/>
      <c r="EI307" s="1665"/>
      <c r="EJ307" s="1665"/>
      <c r="EK307" s="1665"/>
      <c r="EL307" s="1665"/>
      <c r="EM307" s="1665"/>
      <c r="EN307" s="1665"/>
      <c r="EO307" s="1665"/>
      <c r="EP307" s="1665"/>
      <c r="EQ307" s="1665"/>
      <c r="ER307" s="1665"/>
      <c r="ES307" s="1570"/>
      <c r="ET307" s="1570"/>
      <c r="EU307" s="1632"/>
      <c r="EV307" s="1632"/>
      <c r="EW307" s="1632"/>
      <c r="EX307" s="1632"/>
      <c r="EY307" s="1632"/>
      <c r="EZ307" s="1632"/>
      <c r="FA307" s="1632"/>
      <c r="FB307" s="1665"/>
      <c r="FC307" s="1571"/>
      <c r="FD307" s="1571"/>
      <c r="FE307" s="1571"/>
      <c r="FF307" s="1571"/>
      <c r="FG307" s="1571"/>
      <c r="FH307" s="1571"/>
      <c r="FI307" s="1571"/>
      <c r="FJ307" s="1571"/>
      <c r="FK307" s="1571"/>
      <c r="FL307" s="1571"/>
      <c r="FM307" s="1571"/>
      <c r="FN307" s="1573"/>
      <c r="FO307" s="1573"/>
      <c r="FP307" s="1573"/>
      <c r="FQ307" s="1573"/>
      <c r="FR307" s="1573"/>
      <c r="FS307" s="1573"/>
      <c r="FT307" s="1573"/>
      <c r="FU307" s="1573"/>
      <c r="FV307" s="1573"/>
      <c r="FW307" s="1573"/>
      <c r="FX307" s="1595"/>
    </row>
    <row r="308" spans="3:180">
      <c r="C308" s="1570"/>
      <c r="D308" s="1570"/>
      <c r="E308" s="1570"/>
      <c r="F308" s="1570"/>
      <c r="G308" s="1570"/>
      <c r="H308" s="1570"/>
      <c r="I308" s="1570"/>
      <c r="J308" s="1570"/>
      <c r="K308" s="1570"/>
      <c r="L308" s="1570"/>
      <c r="M308" s="1570"/>
      <c r="N308" s="1570"/>
      <c r="O308" s="1570"/>
      <c r="P308" s="1632"/>
      <c r="Q308" s="1632"/>
      <c r="R308" s="1632"/>
      <c r="S308" s="1632"/>
      <c r="T308" s="1632"/>
      <c r="U308" s="1632"/>
      <c r="V308" s="1632"/>
      <c r="W308" s="1632"/>
      <c r="X308" s="1632"/>
      <c r="Y308" s="1632"/>
      <c r="Z308" s="1632"/>
      <c r="AA308" s="1632"/>
      <c r="AB308" s="1632"/>
      <c r="AC308" s="1632"/>
      <c r="AD308" s="1632"/>
      <c r="AE308" s="1632"/>
      <c r="AF308" s="1632"/>
      <c r="AG308" s="1632"/>
      <c r="AH308" s="1632"/>
      <c r="AI308" s="1632"/>
      <c r="AJ308" s="1632"/>
      <c r="AK308" s="1632"/>
      <c r="AL308" s="1632"/>
      <c r="AM308" s="1632"/>
      <c r="AN308" s="1632"/>
      <c r="AO308" s="1632"/>
      <c r="AP308" s="1632"/>
      <c r="AQ308" s="1632"/>
      <c r="AR308" s="1632"/>
      <c r="AS308" s="1632"/>
      <c r="AT308" s="1632"/>
      <c r="AU308" s="1632"/>
      <c r="AV308" s="1632"/>
      <c r="AW308" s="1632"/>
      <c r="AX308" s="1632"/>
      <c r="AY308" s="1632"/>
      <c r="AZ308" s="1570"/>
      <c r="BA308" s="1570"/>
      <c r="BB308" s="1570"/>
      <c r="BC308" s="1570"/>
      <c r="BD308" s="1570"/>
      <c r="BE308" s="1570"/>
      <c r="BF308" s="1570"/>
      <c r="BG308" s="1570"/>
      <c r="BH308" s="1570"/>
      <c r="BI308" s="1570"/>
      <c r="BJ308" s="1570"/>
      <c r="BK308" s="1570"/>
      <c r="BL308" s="1570"/>
      <c r="BM308" s="1570"/>
      <c r="BN308" s="1570"/>
      <c r="BO308" s="1570"/>
      <c r="BP308" s="1570"/>
      <c r="BQ308" s="1570"/>
      <c r="BR308" s="1570"/>
      <c r="BS308" s="1570"/>
      <c r="BT308" s="1570"/>
      <c r="BU308" s="1570"/>
      <c r="BV308" s="1570"/>
      <c r="BW308" s="1570"/>
      <c r="BX308" s="1570"/>
      <c r="BY308" s="1570"/>
      <c r="BZ308" s="1570"/>
      <c r="CA308" s="1570"/>
      <c r="CB308" s="1570"/>
      <c r="CC308" s="1570"/>
      <c r="CD308" s="1570"/>
      <c r="CE308" s="1570"/>
      <c r="CF308" s="1570"/>
      <c r="CG308" s="1570"/>
      <c r="CH308" s="1570"/>
      <c r="CI308" s="1570"/>
      <c r="CJ308" s="1570"/>
      <c r="CK308" s="1570"/>
      <c r="CL308" s="1570"/>
      <c r="CM308" s="1570"/>
      <c r="CN308" s="1570"/>
      <c r="CO308" s="1570"/>
      <c r="CP308" s="1570"/>
      <c r="CQ308" s="1570"/>
      <c r="CR308" s="1570"/>
      <c r="CS308" s="1570"/>
      <c r="CT308" s="1570"/>
      <c r="CU308" s="1570"/>
      <c r="CV308" s="1570"/>
      <c r="CW308" s="1570"/>
      <c r="CX308" s="1570"/>
      <c r="CY308" s="1570"/>
      <c r="CZ308" s="1570"/>
      <c r="DA308" s="1570"/>
      <c r="DB308" s="1570"/>
      <c r="DC308" s="1570"/>
      <c r="DD308" s="1570"/>
      <c r="DE308" s="1570"/>
      <c r="DF308" s="1570"/>
      <c r="DG308" s="1570"/>
      <c r="DH308" s="1665"/>
      <c r="DI308" s="1570"/>
      <c r="DJ308" s="1570"/>
      <c r="DK308" s="1570"/>
      <c r="DL308" s="1570"/>
      <c r="DM308" s="1570"/>
      <c r="DN308" s="1570"/>
      <c r="DO308" s="1570"/>
      <c r="DP308" s="1570"/>
      <c r="DQ308" s="1570"/>
      <c r="DR308" s="1570"/>
      <c r="DS308" s="1570"/>
      <c r="DT308" s="1570"/>
      <c r="DU308" s="1570"/>
      <c r="DV308" s="1570"/>
      <c r="DW308" s="1570"/>
      <c r="DX308" s="1570"/>
      <c r="DY308" s="1570"/>
      <c r="DZ308" s="1570"/>
      <c r="EA308" s="1570"/>
      <c r="EB308" s="1570"/>
      <c r="EC308" s="1665"/>
      <c r="ED308" s="1665"/>
      <c r="EE308" s="1665"/>
      <c r="EF308" s="1665"/>
      <c r="EG308" s="1665"/>
      <c r="EH308" s="1665"/>
      <c r="EI308" s="1665"/>
      <c r="EJ308" s="1665"/>
      <c r="EK308" s="1665"/>
      <c r="EL308" s="1665"/>
      <c r="EM308" s="1665"/>
      <c r="EN308" s="1665"/>
      <c r="EO308" s="1665"/>
      <c r="EP308" s="1665"/>
      <c r="EQ308" s="1665"/>
      <c r="ER308" s="1665"/>
      <c r="ES308" s="1570"/>
      <c r="ET308" s="1570"/>
      <c r="EU308" s="1632"/>
      <c r="EV308" s="1632"/>
      <c r="EW308" s="1632"/>
      <c r="EX308" s="1632"/>
      <c r="EY308" s="1632"/>
      <c r="EZ308" s="1632"/>
      <c r="FA308" s="1632"/>
      <c r="FB308" s="1665"/>
      <c r="FC308" s="1571"/>
      <c r="FD308" s="1571"/>
      <c r="FE308" s="1571"/>
      <c r="FF308" s="1571"/>
      <c r="FG308" s="1571"/>
      <c r="FH308" s="1571"/>
      <c r="FI308" s="1571"/>
      <c r="FJ308" s="1571"/>
      <c r="FK308" s="1571"/>
      <c r="FL308" s="1571"/>
      <c r="FM308" s="1571"/>
      <c r="FN308" s="1573"/>
      <c r="FO308" s="1573"/>
      <c r="FP308" s="1573"/>
      <c r="FQ308" s="1573"/>
      <c r="FR308" s="1573"/>
      <c r="FS308" s="1573"/>
      <c r="FT308" s="1573"/>
      <c r="FU308" s="1573"/>
      <c r="FV308" s="1573"/>
      <c r="FW308" s="1573"/>
      <c r="FX308" s="1595"/>
    </row>
    <row r="309" spans="3:180">
      <c r="C309" s="1570"/>
      <c r="D309" s="1570"/>
      <c r="E309" s="1570"/>
      <c r="F309" s="1570"/>
      <c r="G309" s="1570"/>
      <c r="H309" s="1570"/>
      <c r="I309" s="1570"/>
      <c r="J309" s="1570"/>
      <c r="K309" s="1570"/>
      <c r="L309" s="1570"/>
      <c r="M309" s="1570"/>
      <c r="N309" s="1570"/>
      <c r="O309" s="1570"/>
      <c r="P309" s="1632"/>
      <c r="Q309" s="1632"/>
      <c r="R309" s="1632"/>
      <c r="S309" s="1632"/>
      <c r="T309" s="1632"/>
      <c r="U309" s="1632"/>
      <c r="V309" s="1632"/>
      <c r="W309" s="1632"/>
      <c r="X309" s="1632"/>
      <c r="Y309" s="1632"/>
      <c r="Z309" s="1632"/>
      <c r="AA309" s="1632"/>
      <c r="AB309" s="1632"/>
      <c r="AC309" s="1632"/>
      <c r="AD309" s="1632"/>
      <c r="AE309" s="1632"/>
      <c r="AF309" s="1632"/>
      <c r="AG309" s="1632"/>
      <c r="AH309" s="1632"/>
      <c r="AI309" s="1632"/>
      <c r="AJ309" s="1632"/>
      <c r="AK309" s="1632"/>
      <c r="AL309" s="1632"/>
      <c r="AM309" s="1632"/>
      <c r="AN309" s="1632"/>
      <c r="AO309" s="1632"/>
      <c r="AP309" s="1632"/>
      <c r="AQ309" s="1632"/>
      <c r="AR309" s="1632"/>
      <c r="AS309" s="1632"/>
      <c r="AT309" s="1632"/>
      <c r="AU309" s="1632"/>
      <c r="AV309" s="1632"/>
      <c r="AW309" s="1632"/>
      <c r="AX309" s="1632"/>
      <c r="AY309" s="1632"/>
      <c r="AZ309" s="1570"/>
      <c r="BA309" s="1570"/>
      <c r="BB309" s="1570"/>
      <c r="BC309" s="1570"/>
      <c r="BD309" s="1570"/>
      <c r="BE309" s="1570"/>
      <c r="BF309" s="1570"/>
      <c r="BG309" s="1570"/>
      <c r="BH309" s="1570"/>
      <c r="BI309" s="1570"/>
      <c r="BJ309" s="1570"/>
      <c r="BK309" s="1570"/>
      <c r="BL309" s="1570"/>
      <c r="BM309" s="1570"/>
      <c r="BN309" s="1570"/>
      <c r="BO309" s="1570"/>
      <c r="BP309" s="1570"/>
      <c r="BQ309" s="1570"/>
      <c r="BR309" s="1570"/>
      <c r="BS309" s="1570"/>
      <c r="BT309" s="1570"/>
      <c r="BU309" s="1570"/>
      <c r="BV309" s="1570"/>
      <c r="BW309" s="1570"/>
      <c r="BX309" s="1570"/>
      <c r="BY309" s="1570"/>
      <c r="BZ309" s="1570"/>
      <c r="CA309" s="1570"/>
      <c r="CB309" s="1570"/>
      <c r="CC309" s="1570"/>
      <c r="CD309" s="1570"/>
      <c r="CE309" s="1570"/>
      <c r="CF309" s="1570"/>
      <c r="CG309" s="1570"/>
      <c r="CH309" s="1570"/>
      <c r="CI309" s="1570"/>
      <c r="CJ309" s="1570"/>
      <c r="CK309" s="1570"/>
      <c r="CL309" s="1570"/>
      <c r="CM309" s="1570"/>
      <c r="CN309" s="1570"/>
      <c r="CO309" s="1570"/>
      <c r="CP309" s="1570"/>
      <c r="CQ309" s="1570"/>
      <c r="CR309" s="1570"/>
      <c r="CS309" s="1570"/>
      <c r="CT309" s="1570"/>
      <c r="CU309" s="1570"/>
      <c r="CV309" s="1570"/>
      <c r="CW309" s="1570"/>
      <c r="CX309" s="1570"/>
      <c r="CY309" s="1570"/>
      <c r="CZ309" s="1570"/>
      <c r="DA309" s="1570"/>
      <c r="DB309" s="1570"/>
      <c r="DC309" s="1570"/>
      <c r="DD309" s="1570"/>
      <c r="DE309" s="1570"/>
      <c r="DF309" s="1570"/>
      <c r="DG309" s="1570"/>
      <c r="DH309" s="1665"/>
      <c r="DI309" s="1570"/>
      <c r="DJ309" s="1570"/>
      <c r="DK309" s="1570"/>
      <c r="DL309" s="1570"/>
      <c r="DM309" s="1570"/>
      <c r="DN309" s="1570"/>
      <c r="DO309" s="1570"/>
      <c r="DP309" s="1570"/>
      <c r="DQ309" s="1570"/>
      <c r="DR309" s="1570"/>
      <c r="DS309" s="1570"/>
      <c r="DT309" s="1570"/>
      <c r="DU309" s="1570"/>
      <c r="DV309" s="1570"/>
      <c r="DW309" s="1570"/>
      <c r="DX309" s="1570"/>
      <c r="DY309" s="1570"/>
      <c r="DZ309" s="1570"/>
      <c r="EA309" s="1570"/>
      <c r="EB309" s="1570"/>
      <c r="EC309" s="1665"/>
      <c r="ED309" s="1665"/>
      <c r="EE309" s="1665"/>
      <c r="EF309" s="1665"/>
      <c r="EG309" s="1665"/>
      <c r="EH309" s="1665"/>
      <c r="EI309" s="1665"/>
      <c r="EJ309" s="1665"/>
      <c r="EK309" s="1665"/>
      <c r="EL309" s="1665"/>
      <c r="EM309" s="1665"/>
      <c r="EN309" s="1665"/>
      <c r="EO309" s="1665"/>
      <c r="EP309" s="1665"/>
      <c r="EQ309" s="1665"/>
      <c r="ER309" s="1665"/>
      <c r="ES309" s="1570"/>
      <c r="ET309" s="1570"/>
      <c r="EU309" s="1632"/>
      <c r="EV309" s="1632"/>
      <c r="EW309" s="1632"/>
      <c r="EX309" s="1632"/>
      <c r="EY309" s="1632"/>
      <c r="EZ309" s="1632"/>
      <c r="FA309" s="1632"/>
      <c r="FB309" s="1665"/>
      <c r="FC309" s="1571"/>
      <c r="FD309" s="1571"/>
      <c r="FE309" s="1571"/>
      <c r="FF309" s="1571"/>
      <c r="FG309" s="1571"/>
      <c r="FH309" s="1571"/>
      <c r="FI309" s="1571"/>
      <c r="FJ309" s="1571"/>
      <c r="FK309" s="1571"/>
      <c r="FL309" s="1571"/>
      <c r="FM309" s="1571"/>
      <c r="FN309" s="1573"/>
      <c r="FO309" s="1573"/>
      <c r="FP309" s="1573"/>
      <c r="FQ309" s="1573"/>
      <c r="FR309" s="1573"/>
      <c r="FS309" s="1573"/>
      <c r="FT309" s="1573"/>
      <c r="FU309" s="1573"/>
      <c r="FV309" s="1573"/>
      <c r="FW309" s="1573"/>
      <c r="FX309" s="1595"/>
    </row>
    <row r="310" spans="3:180">
      <c r="C310" s="1570"/>
      <c r="D310" s="1570"/>
      <c r="E310" s="1570"/>
      <c r="F310" s="1570"/>
      <c r="G310" s="1570"/>
      <c r="H310" s="1570"/>
      <c r="I310" s="1570"/>
      <c r="J310" s="1570"/>
      <c r="K310" s="1570"/>
      <c r="L310" s="1570"/>
      <c r="M310" s="1570"/>
      <c r="N310" s="1570"/>
      <c r="O310" s="1570"/>
      <c r="P310" s="1632"/>
      <c r="Q310" s="1632"/>
      <c r="R310" s="1632"/>
      <c r="S310" s="1632"/>
      <c r="T310" s="1632"/>
      <c r="U310" s="1632"/>
      <c r="V310" s="1632"/>
      <c r="W310" s="1632"/>
      <c r="X310" s="1632"/>
      <c r="Y310" s="1632"/>
      <c r="Z310" s="1632"/>
      <c r="AA310" s="1632"/>
      <c r="AB310" s="1632"/>
      <c r="AC310" s="1632"/>
      <c r="AD310" s="1632"/>
      <c r="AE310" s="1632"/>
      <c r="AF310" s="1632"/>
      <c r="AG310" s="1632"/>
      <c r="AH310" s="1632"/>
      <c r="AI310" s="1632"/>
      <c r="AJ310" s="1632"/>
      <c r="AK310" s="1632"/>
      <c r="AL310" s="1632"/>
      <c r="AM310" s="1632"/>
      <c r="AN310" s="1632"/>
      <c r="AO310" s="1632"/>
      <c r="AP310" s="1632"/>
      <c r="AQ310" s="1632"/>
      <c r="AR310" s="1632"/>
      <c r="AS310" s="1632"/>
      <c r="AT310" s="1632"/>
      <c r="AU310" s="1632"/>
      <c r="AV310" s="1632"/>
      <c r="AW310" s="1632"/>
      <c r="AX310" s="1632"/>
      <c r="AY310" s="1632"/>
      <c r="AZ310" s="1570"/>
      <c r="BA310" s="1570"/>
      <c r="BB310" s="1570"/>
      <c r="BC310" s="1570"/>
      <c r="BD310" s="1570"/>
      <c r="BE310" s="1570"/>
      <c r="BF310" s="1570"/>
      <c r="BG310" s="1570"/>
      <c r="BH310" s="1570"/>
      <c r="BI310" s="1570"/>
      <c r="BJ310" s="1570"/>
      <c r="BK310" s="1570"/>
      <c r="BL310" s="1570"/>
      <c r="BM310" s="1570"/>
      <c r="BN310" s="1570"/>
      <c r="BO310" s="1570"/>
      <c r="BP310" s="1570"/>
      <c r="BQ310" s="1570"/>
      <c r="BR310" s="1570"/>
      <c r="BS310" s="1570"/>
      <c r="BT310" s="1570"/>
      <c r="BU310" s="1570"/>
      <c r="BV310" s="1570"/>
      <c r="BW310" s="1570"/>
      <c r="BX310" s="1570"/>
      <c r="BY310" s="1570"/>
      <c r="BZ310" s="1570"/>
      <c r="CA310" s="1570"/>
      <c r="CB310" s="1570"/>
      <c r="CC310" s="1570"/>
      <c r="CD310" s="1570"/>
      <c r="CE310" s="1570"/>
      <c r="CF310" s="1570"/>
      <c r="CG310" s="1570"/>
      <c r="CH310" s="1570"/>
      <c r="CI310" s="1570"/>
      <c r="CJ310" s="1570"/>
      <c r="CK310" s="1570"/>
      <c r="CL310" s="1570"/>
      <c r="CM310" s="1570"/>
      <c r="CN310" s="1570"/>
      <c r="CO310" s="1570"/>
      <c r="CP310" s="1570"/>
      <c r="CQ310" s="1570"/>
      <c r="CR310" s="1570"/>
      <c r="CS310" s="1570"/>
      <c r="CT310" s="1570"/>
      <c r="CU310" s="1570"/>
      <c r="CV310" s="1570"/>
      <c r="CW310" s="1570"/>
      <c r="CX310" s="1570"/>
      <c r="CY310" s="1570"/>
      <c r="CZ310" s="1570"/>
      <c r="DA310" s="1570"/>
      <c r="DB310" s="1570"/>
      <c r="DC310" s="1570"/>
      <c r="DD310" s="1570"/>
      <c r="DE310" s="1570"/>
      <c r="DF310" s="1570"/>
      <c r="DG310" s="1570"/>
      <c r="DH310" s="1665"/>
      <c r="DI310" s="1570"/>
      <c r="DJ310" s="1570"/>
      <c r="DK310" s="1570"/>
      <c r="DL310" s="1570"/>
      <c r="DM310" s="1570"/>
      <c r="DN310" s="1570"/>
      <c r="DO310" s="1570"/>
      <c r="DP310" s="1570"/>
      <c r="DQ310" s="1570"/>
      <c r="DR310" s="1570"/>
      <c r="DS310" s="1570"/>
      <c r="DT310" s="1570"/>
      <c r="DU310" s="1570"/>
      <c r="DV310" s="1570"/>
      <c r="DW310" s="1570"/>
      <c r="DX310" s="1570"/>
      <c r="DY310" s="1570"/>
      <c r="DZ310" s="1570"/>
      <c r="EA310" s="1570"/>
      <c r="EB310" s="1570"/>
      <c r="EC310" s="1665"/>
      <c r="ED310" s="1665"/>
      <c r="EE310" s="1665"/>
      <c r="EF310" s="1665"/>
      <c r="EG310" s="1665"/>
      <c r="EH310" s="1665"/>
      <c r="EI310" s="1665"/>
      <c r="EJ310" s="1665"/>
      <c r="EK310" s="1665"/>
      <c r="EL310" s="1665"/>
      <c r="EM310" s="1665"/>
      <c r="EN310" s="1665"/>
      <c r="EO310" s="1665"/>
      <c r="EP310" s="1665"/>
      <c r="EQ310" s="1665"/>
      <c r="ER310" s="1665"/>
      <c r="ES310" s="1570"/>
      <c r="ET310" s="1570"/>
      <c r="EU310" s="1632"/>
      <c r="EV310" s="1632"/>
      <c r="EW310" s="1632"/>
      <c r="EX310" s="1632"/>
      <c r="EY310" s="1632"/>
      <c r="EZ310" s="1632"/>
      <c r="FA310" s="1632"/>
      <c r="FB310" s="1665"/>
      <c r="FC310" s="1571"/>
      <c r="FD310" s="1571"/>
      <c r="FE310" s="1571"/>
      <c r="FF310" s="1571"/>
      <c r="FG310" s="1571"/>
      <c r="FH310" s="1571"/>
      <c r="FI310" s="1571"/>
      <c r="FJ310" s="1571"/>
      <c r="FK310" s="1571"/>
      <c r="FL310" s="1571"/>
      <c r="FM310" s="1571"/>
      <c r="FN310" s="1573"/>
      <c r="FO310" s="1573"/>
      <c r="FP310" s="1573"/>
      <c r="FQ310" s="1573"/>
      <c r="FR310" s="1573"/>
      <c r="FS310" s="1573"/>
      <c r="FT310" s="1573"/>
      <c r="FU310" s="1573"/>
      <c r="FV310" s="1573"/>
      <c r="FW310" s="1573"/>
      <c r="FX310" s="1595"/>
    </row>
    <row r="311" spans="3:180">
      <c r="C311" s="1570"/>
      <c r="D311" s="1570"/>
      <c r="E311" s="1570"/>
      <c r="F311" s="1570"/>
      <c r="G311" s="1570"/>
      <c r="H311" s="1570"/>
      <c r="I311" s="1570"/>
      <c r="J311" s="1570"/>
      <c r="K311" s="1570"/>
      <c r="L311" s="1570"/>
      <c r="M311" s="1570"/>
      <c r="N311" s="1570"/>
      <c r="O311" s="1570"/>
      <c r="P311" s="1632"/>
      <c r="Q311" s="1632"/>
      <c r="R311" s="1632"/>
      <c r="S311" s="1632"/>
      <c r="T311" s="1632"/>
      <c r="U311" s="1632"/>
      <c r="V311" s="1632"/>
      <c r="W311" s="1632"/>
      <c r="X311" s="1632"/>
      <c r="Y311" s="1632"/>
      <c r="Z311" s="1632"/>
      <c r="AA311" s="1632"/>
      <c r="AB311" s="1632"/>
      <c r="AC311" s="1632"/>
      <c r="AD311" s="1632"/>
      <c r="AE311" s="1632"/>
      <c r="AF311" s="1632"/>
      <c r="AG311" s="1632"/>
      <c r="AH311" s="1632"/>
      <c r="AI311" s="1632"/>
      <c r="AJ311" s="1632"/>
      <c r="AK311" s="1632"/>
      <c r="AL311" s="1632"/>
      <c r="AM311" s="1632"/>
      <c r="AN311" s="1632"/>
      <c r="AO311" s="1632"/>
      <c r="AP311" s="1632"/>
      <c r="AQ311" s="1632"/>
      <c r="AR311" s="1632"/>
      <c r="AS311" s="1632"/>
      <c r="AT311" s="1632"/>
      <c r="AU311" s="1632"/>
      <c r="AV311" s="1632"/>
      <c r="AW311" s="1632"/>
      <c r="AX311" s="1632"/>
      <c r="AY311" s="1632"/>
      <c r="AZ311" s="1570"/>
      <c r="BA311" s="1570"/>
      <c r="BB311" s="1570"/>
      <c r="BC311" s="1570"/>
      <c r="BD311" s="1570"/>
      <c r="BE311" s="1570"/>
      <c r="BF311" s="1570"/>
      <c r="BG311" s="1570"/>
      <c r="BH311" s="1570"/>
      <c r="BI311" s="1570"/>
      <c r="BJ311" s="1570"/>
      <c r="BK311" s="1570"/>
      <c r="BL311" s="1570"/>
      <c r="BM311" s="1570"/>
      <c r="BN311" s="1570"/>
      <c r="BO311" s="1570"/>
      <c r="BP311" s="1570"/>
      <c r="BQ311" s="1570"/>
      <c r="BR311" s="1570"/>
      <c r="BS311" s="1570"/>
      <c r="BT311" s="1570"/>
      <c r="BU311" s="1570"/>
      <c r="BV311" s="1570"/>
      <c r="BW311" s="1570"/>
      <c r="BX311" s="1570"/>
      <c r="BY311" s="1570"/>
      <c r="BZ311" s="1570"/>
      <c r="CA311" s="1570"/>
      <c r="CB311" s="1570"/>
      <c r="CC311" s="1570"/>
      <c r="CD311" s="1570"/>
      <c r="CE311" s="1570"/>
      <c r="CF311" s="1570"/>
      <c r="CG311" s="1570"/>
      <c r="CH311" s="1570"/>
      <c r="CI311" s="1570"/>
      <c r="CJ311" s="1570"/>
      <c r="CK311" s="1570"/>
      <c r="CL311" s="1570"/>
      <c r="CM311" s="1570"/>
      <c r="CN311" s="1570"/>
      <c r="CO311" s="1570"/>
      <c r="CP311" s="1570"/>
      <c r="CQ311" s="1570"/>
      <c r="CR311" s="1570"/>
      <c r="CS311" s="1570"/>
      <c r="CT311" s="1570"/>
      <c r="CU311" s="1570"/>
      <c r="CV311" s="1570"/>
      <c r="CW311" s="1570"/>
      <c r="CX311" s="1570"/>
      <c r="CY311" s="1570"/>
      <c r="CZ311" s="1570"/>
      <c r="DA311" s="1570"/>
      <c r="DB311" s="1570"/>
      <c r="DC311" s="1570"/>
      <c r="DD311" s="1570"/>
      <c r="DE311" s="1570"/>
      <c r="DF311" s="1570"/>
      <c r="DG311" s="1570"/>
      <c r="DH311" s="1665"/>
      <c r="DI311" s="1570"/>
      <c r="DJ311" s="1570"/>
      <c r="DK311" s="1570"/>
      <c r="DL311" s="1570"/>
      <c r="DM311" s="1570"/>
      <c r="DN311" s="1570"/>
      <c r="DO311" s="1570"/>
      <c r="DP311" s="1570"/>
      <c r="DQ311" s="1570"/>
      <c r="DR311" s="1570"/>
      <c r="DS311" s="1570"/>
      <c r="DT311" s="1570"/>
      <c r="DU311" s="1570"/>
      <c r="DV311" s="1570"/>
      <c r="DW311" s="1570"/>
      <c r="DX311" s="1570"/>
      <c r="DY311" s="1570"/>
      <c r="DZ311" s="1570"/>
      <c r="EA311" s="1570"/>
      <c r="EB311" s="1570"/>
      <c r="EC311" s="1665"/>
      <c r="ED311" s="1665"/>
      <c r="EE311" s="1665"/>
      <c r="EF311" s="1665"/>
      <c r="EG311" s="1665"/>
      <c r="EH311" s="1665"/>
      <c r="EI311" s="1665"/>
      <c r="EJ311" s="1665"/>
      <c r="EK311" s="1665"/>
      <c r="EL311" s="1665"/>
      <c r="EM311" s="1665"/>
      <c r="EN311" s="1665"/>
      <c r="EO311" s="1665"/>
      <c r="EP311" s="1665"/>
      <c r="EQ311" s="1665"/>
      <c r="ER311" s="1665"/>
      <c r="ES311" s="1570"/>
      <c r="ET311" s="1570"/>
      <c r="EU311" s="1632"/>
      <c r="EV311" s="1632"/>
      <c r="EW311" s="1632"/>
      <c r="EX311" s="1632"/>
      <c r="EY311" s="1632"/>
      <c r="EZ311" s="1632"/>
      <c r="FA311" s="1632"/>
      <c r="FB311" s="1665"/>
      <c r="FC311" s="1571"/>
      <c r="FD311" s="1571"/>
      <c r="FE311" s="1571"/>
      <c r="FF311" s="1571"/>
      <c r="FG311" s="1571"/>
      <c r="FH311" s="1571"/>
      <c r="FI311" s="1571"/>
      <c r="FJ311" s="1571"/>
      <c r="FK311" s="1571"/>
      <c r="FL311" s="1571"/>
      <c r="FM311" s="1571"/>
      <c r="FN311" s="1573"/>
      <c r="FO311" s="1573"/>
      <c r="FP311" s="1573"/>
      <c r="FQ311" s="1573"/>
      <c r="FR311" s="1573"/>
      <c r="FS311" s="1573"/>
      <c r="FT311" s="1573"/>
      <c r="FU311" s="1573"/>
      <c r="FV311" s="1573"/>
      <c r="FW311" s="1573"/>
      <c r="FX311" s="1595"/>
    </row>
    <row r="312" spans="3:180">
      <c r="C312" s="1570"/>
      <c r="D312" s="1570"/>
      <c r="E312" s="1570"/>
      <c r="F312" s="1570"/>
      <c r="G312" s="1570"/>
      <c r="H312" s="1570"/>
      <c r="I312" s="1570"/>
      <c r="J312" s="1570"/>
      <c r="K312" s="1570"/>
      <c r="L312" s="1570"/>
      <c r="M312" s="1570"/>
      <c r="N312" s="1570"/>
      <c r="O312" s="1570"/>
      <c r="P312" s="1632"/>
      <c r="Q312" s="1632"/>
      <c r="R312" s="1632"/>
      <c r="S312" s="1632"/>
      <c r="T312" s="1632"/>
      <c r="U312" s="1632"/>
      <c r="V312" s="1632"/>
      <c r="W312" s="1632"/>
      <c r="X312" s="1632"/>
      <c r="Y312" s="1632"/>
      <c r="Z312" s="1632"/>
      <c r="AA312" s="1632"/>
      <c r="AB312" s="1632"/>
      <c r="AC312" s="1632"/>
      <c r="AD312" s="1632"/>
      <c r="AE312" s="1632"/>
      <c r="AF312" s="1632"/>
      <c r="AG312" s="1632"/>
      <c r="AH312" s="1632"/>
      <c r="AI312" s="1632"/>
      <c r="AJ312" s="1632"/>
      <c r="AK312" s="1632"/>
      <c r="AL312" s="1632"/>
      <c r="AM312" s="1632"/>
      <c r="AN312" s="1632"/>
      <c r="AO312" s="1632"/>
      <c r="AP312" s="1632"/>
      <c r="AQ312" s="1632"/>
      <c r="AR312" s="1632"/>
      <c r="AS312" s="1632"/>
      <c r="AT312" s="1632"/>
      <c r="AU312" s="1632"/>
      <c r="AV312" s="1632"/>
      <c r="AW312" s="1632"/>
      <c r="AX312" s="1632"/>
      <c r="AY312" s="1632"/>
      <c r="AZ312" s="1570"/>
      <c r="BA312" s="1570"/>
      <c r="BB312" s="1570"/>
      <c r="BC312" s="1570"/>
      <c r="BD312" s="1570"/>
      <c r="BE312" s="1570"/>
      <c r="BF312" s="1570"/>
      <c r="BG312" s="1570"/>
      <c r="BH312" s="1570"/>
      <c r="BI312" s="1570"/>
      <c r="BJ312" s="1570"/>
      <c r="BK312" s="1570"/>
      <c r="BL312" s="1570"/>
      <c r="BM312" s="1570"/>
      <c r="BN312" s="1570"/>
      <c r="BO312" s="1570"/>
      <c r="BP312" s="1570"/>
      <c r="BQ312" s="1570"/>
      <c r="BR312" s="1570"/>
      <c r="BS312" s="1570"/>
      <c r="BT312" s="1570"/>
      <c r="BU312" s="1570"/>
      <c r="BV312" s="1570"/>
      <c r="BW312" s="1570"/>
      <c r="BX312" s="1570"/>
      <c r="BY312" s="1570"/>
      <c r="BZ312" s="1570"/>
      <c r="CA312" s="1570"/>
      <c r="CB312" s="1570"/>
      <c r="CC312" s="1570"/>
      <c r="CD312" s="1570"/>
      <c r="CE312" s="1570"/>
      <c r="CF312" s="1570"/>
      <c r="CG312" s="1570"/>
      <c r="CH312" s="1570"/>
      <c r="CI312" s="1570"/>
      <c r="CJ312" s="1570"/>
      <c r="CK312" s="1570"/>
      <c r="CL312" s="1570"/>
      <c r="CM312" s="1570"/>
      <c r="CN312" s="1570"/>
      <c r="CO312" s="1570"/>
      <c r="CP312" s="1570"/>
      <c r="CQ312" s="1570"/>
      <c r="CR312" s="1570"/>
      <c r="CS312" s="1570"/>
      <c r="CT312" s="1570"/>
      <c r="CU312" s="1570"/>
      <c r="CV312" s="1570"/>
      <c r="CW312" s="1570"/>
      <c r="CX312" s="1570"/>
      <c r="CY312" s="1570"/>
      <c r="CZ312" s="1570"/>
      <c r="DA312" s="1570"/>
      <c r="DB312" s="1570"/>
      <c r="DC312" s="1570"/>
      <c r="DD312" s="1570"/>
      <c r="DE312" s="1570"/>
      <c r="DF312" s="1570"/>
      <c r="DG312" s="1570"/>
      <c r="DH312" s="1665"/>
      <c r="DI312" s="1570"/>
      <c r="DJ312" s="1570"/>
      <c r="DK312" s="1570"/>
      <c r="DL312" s="1570"/>
      <c r="DM312" s="1570"/>
      <c r="DN312" s="1570"/>
      <c r="DO312" s="1570"/>
      <c r="DP312" s="1570"/>
      <c r="DQ312" s="1570"/>
      <c r="DR312" s="1570"/>
      <c r="DS312" s="1570"/>
      <c r="DT312" s="1570"/>
      <c r="DU312" s="1570"/>
      <c r="DV312" s="1570"/>
      <c r="DW312" s="1570"/>
      <c r="DX312" s="1570"/>
      <c r="DY312" s="1570"/>
      <c r="DZ312" s="1570"/>
      <c r="EA312" s="1570"/>
      <c r="EB312" s="1570"/>
      <c r="EC312" s="1665"/>
      <c r="ED312" s="1665"/>
      <c r="EE312" s="1665"/>
      <c r="EF312" s="1665"/>
      <c r="EG312" s="1665"/>
      <c r="EH312" s="1665"/>
      <c r="EI312" s="1665"/>
      <c r="EJ312" s="1665"/>
      <c r="EK312" s="1665"/>
      <c r="EL312" s="1665"/>
      <c r="EM312" s="1665"/>
      <c r="EN312" s="1665"/>
      <c r="EO312" s="1665"/>
      <c r="EP312" s="1665"/>
      <c r="EQ312" s="1665"/>
      <c r="ER312" s="1665"/>
      <c r="ES312" s="1570"/>
      <c r="ET312" s="1570"/>
      <c r="EU312" s="1632"/>
      <c r="EV312" s="1632"/>
      <c r="EW312" s="1632"/>
      <c r="EX312" s="1632"/>
      <c r="EY312" s="1632"/>
      <c r="EZ312" s="1632"/>
      <c r="FA312" s="1632"/>
      <c r="FB312" s="1665"/>
      <c r="FC312" s="1571"/>
      <c r="FD312" s="1571"/>
      <c r="FE312" s="1571"/>
      <c r="FF312" s="1571"/>
      <c r="FG312" s="1571"/>
      <c r="FH312" s="1571"/>
      <c r="FI312" s="1571"/>
      <c r="FJ312" s="1571"/>
      <c r="FK312" s="1571"/>
      <c r="FL312" s="1571"/>
      <c r="FM312" s="1571"/>
      <c r="FN312" s="1573"/>
      <c r="FO312" s="1573"/>
      <c r="FP312" s="1573"/>
      <c r="FQ312" s="1573"/>
      <c r="FR312" s="1573"/>
      <c r="FS312" s="1573"/>
      <c r="FT312" s="1573"/>
      <c r="FU312" s="1573"/>
      <c r="FV312" s="1573"/>
      <c r="FW312" s="1573"/>
      <c r="FX312" s="1595"/>
    </row>
    <row r="313" spans="3:180">
      <c r="C313" s="1570"/>
      <c r="D313" s="1570"/>
      <c r="E313" s="1570"/>
      <c r="F313" s="1570"/>
      <c r="G313" s="1570"/>
      <c r="H313" s="1570"/>
      <c r="I313" s="1570"/>
      <c r="J313" s="1570"/>
      <c r="K313" s="1570"/>
      <c r="L313" s="1570"/>
      <c r="M313" s="1570"/>
      <c r="N313" s="1570"/>
      <c r="O313" s="1570"/>
      <c r="P313" s="1632"/>
      <c r="Q313" s="1632"/>
      <c r="R313" s="1632"/>
      <c r="S313" s="1632"/>
      <c r="T313" s="1632"/>
      <c r="U313" s="1632"/>
      <c r="V313" s="1632"/>
      <c r="W313" s="1632"/>
      <c r="X313" s="1632"/>
      <c r="Y313" s="1632"/>
      <c r="Z313" s="1632"/>
      <c r="AA313" s="1632"/>
      <c r="AB313" s="1632"/>
      <c r="AC313" s="1632"/>
      <c r="AD313" s="1632"/>
      <c r="AE313" s="1632"/>
      <c r="AF313" s="1632"/>
      <c r="AG313" s="1632"/>
      <c r="AH313" s="1632"/>
      <c r="AI313" s="1632"/>
      <c r="AJ313" s="1632"/>
      <c r="AK313" s="1632"/>
      <c r="AL313" s="1632"/>
      <c r="AM313" s="1632"/>
      <c r="AN313" s="1632"/>
      <c r="AO313" s="1632"/>
      <c r="AP313" s="1632"/>
      <c r="AQ313" s="1632"/>
      <c r="AR313" s="1632"/>
      <c r="AS313" s="1632"/>
      <c r="AT313" s="1632"/>
      <c r="AU313" s="1632"/>
      <c r="AV313" s="1632"/>
      <c r="AW313" s="1632"/>
      <c r="AX313" s="1632"/>
      <c r="AY313" s="1632"/>
      <c r="AZ313" s="1570"/>
      <c r="BA313" s="1570"/>
      <c r="BB313" s="1570"/>
      <c r="BC313" s="1570"/>
      <c r="BD313" s="1570"/>
      <c r="BE313" s="1570"/>
      <c r="BF313" s="1570"/>
      <c r="BG313" s="1570"/>
      <c r="BH313" s="1570"/>
      <c r="BI313" s="1570"/>
      <c r="BJ313" s="1570"/>
      <c r="BK313" s="1570"/>
      <c r="BL313" s="1570"/>
      <c r="BM313" s="1570"/>
      <c r="BN313" s="1570"/>
      <c r="BO313" s="1570"/>
      <c r="BP313" s="1570"/>
      <c r="BQ313" s="1570"/>
      <c r="BR313" s="1570"/>
      <c r="BS313" s="1570"/>
      <c r="BT313" s="1570"/>
      <c r="BU313" s="1570"/>
      <c r="BV313" s="1570"/>
      <c r="BW313" s="1570"/>
      <c r="BX313" s="1570"/>
      <c r="BY313" s="1570"/>
      <c r="BZ313" s="1570"/>
      <c r="CA313" s="1570"/>
      <c r="CB313" s="1570"/>
      <c r="CC313" s="1570"/>
      <c r="CD313" s="1570"/>
      <c r="CE313" s="1570"/>
      <c r="CF313" s="1570"/>
      <c r="CG313" s="1570"/>
      <c r="CH313" s="1570"/>
      <c r="CI313" s="1570"/>
      <c r="CJ313" s="1570"/>
      <c r="CK313" s="1570"/>
      <c r="CL313" s="1570"/>
      <c r="CM313" s="1570"/>
      <c r="CN313" s="1570"/>
      <c r="CO313" s="1570"/>
      <c r="CP313" s="1570"/>
      <c r="CQ313" s="1570"/>
      <c r="CR313" s="1570"/>
      <c r="CS313" s="1570"/>
      <c r="CT313" s="1570"/>
      <c r="CU313" s="1570"/>
      <c r="CV313" s="1570"/>
      <c r="CW313" s="1570"/>
      <c r="CX313" s="1570"/>
      <c r="CY313" s="1570"/>
      <c r="CZ313" s="1570"/>
      <c r="DA313" s="1570"/>
      <c r="DB313" s="1570"/>
      <c r="DC313" s="1570"/>
      <c r="DD313" s="1570"/>
      <c r="DE313" s="1570"/>
      <c r="DF313" s="1570"/>
      <c r="DG313" s="1570"/>
      <c r="DH313" s="1665"/>
      <c r="DI313" s="1570"/>
      <c r="DJ313" s="1570"/>
      <c r="DK313" s="1570"/>
      <c r="DL313" s="1570"/>
      <c r="DM313" s="1570"/>
      <c r="DN313" s="1570"/>
      <c r="DO313" s="1570"/>
      <c r="DP313" s="1570"/>
      <c r="DQ313" s="1570"/>
      <c r="DR313" s="1570"/>
      <c r="DS313" s="1570"/>
      <c r="DT313" s="1570"/>
      <c r="DU313" s="1570"/>
      <c r="DV313" s="1570"/>
      <c r="DW313" s="1570"/>
      <c r="DX313" s="1570"/>
      <c r="DY313" s="1570"/>
      <c r="DZ313" s="1570"/>
      <c r="EA313" s="1570"/>
      <c r="EB313" s="1570"/>
      <c r="EC313" s="1665"/>
      <c r="ED313" s="1665"/>
      <c r="EE313" s="1665"/>
      <c r="EF313" s="1665"/>
      <c r="EG313" s="1665"/>
      <c r="EH313" s="1665"/>
      <c r="EI313" s="1665"/>
      <c r="EJ313" s="1665"/>
      <c r="EK313" s="1665"/>
      <c r="EL313" s="1665"/>
      <c r="EM313" s="1665"/>
      <c r="EN313" s="1665"/>
      <c r="EO313" s="1665"/>
      <c r="EP313" s="1665"/>
      <c r="EQ313" s="1665"/>
      <c r="ER313" s="1665"/>
      <c r="ES313" s="1570"/>
      <c r="ET313" s="1570"/>
      <c r="EU313" s="1632"/>
      <c r="EV313" s="1632"/>
      <c r="EW313" s="1632"/>
      <c r="EX313" s="1632"/>
      <c r="EY313" s="1632"/>
      <c r="EZ313" s="1632"/>
      <c r="FA313" s="1632"/>
      <c r="FB313" s="1665"/>
      <c r="FC313" s="1571"/>
      <c r="FD313" s="1571"/>
      <c r="FE313" s="1571"/>
      <c r="FF313" s="1571"/>
      <c r="FG313" s="1571"/>
      <c r="FH313" s="1571"/>
      <c r="FI313" s="1571"/>
      <c r="FJ313" s="1571"/>
      <c r="FK313" s="1571"/>
      <c r="FL313" s="1571"/>
      <c r="FM313" s="1571"/>
      <c r="FN313" s="1573"/>
      <c r="FO313" s="1573"/>
      <c r="FP313" s="1573"/>
      <c r="FQ313" s="1573"/>
      <c r="FR313" s="1573"/>
      <c r="FS313" s="1573"/>
      <c r="FT313" s="1573"/>
      <c r="FU313" s="1573"/>
      <c r="FV313" s="1573"/>
      <c r="FW313" s="1573"/>
      <c r="FX313" s="1595"/>
    </row>
    <row r="314" spans="3:180">
      <c r="C314" s="1570"/>
      <c r="D314" s="1570"/>
      <c r="E314" s="1570"/>
      <c r="F314" s="1570"/>
      <c r="G314" s="1570"/>
      <c r="H314" s="1570"/>
      <c r="I314" s="1570"/>
      <c r="J314" s="1570"/>
      <c r="K314" s="1570"/>
      <c r="L314" s="1570"/>
      <c r="M314" s="1570"/>
      <c r="N314" s="1570"/>
      <c r="O314" s="1570"/>
      <c r="P314" s="1632"/>
      <c r="Q314" s="1632"/>
      <c r="R314" s="1632"/>
      <c r="S314" s="1632"/>
      <c r="T314" s="1632"/>
      <c r="U314" s="1632"/>
      <c r="V314" s="1632"/>
      <c r="W314" s="1632"/>
      <c r="X314" s="1632"/>
      <c r="Y314" s="1632"/>
      <c r="Z314" s="1632"/>
      <c r="AA314" s="1632"/>
      <c r="AB314" s="1632"/>
      <c r="AC314" s="1632"/>
      <c r="AD314" s="1632"/>
      <c r="AE314" s="1632"/>
      <c r="AF314" s="1632"/>
      <c r="AG314" s="1632"/>
      <c r="AH314" s="1632"/>
      <c r="AI314" s="1632"/>
      <c r="AJ314" s="1632"/>
      <c r="AK314" s="1632"/>
      <c r="AL314" s="1632"/>
      <c r="AM314" s="1632"/>
      <c r="AN314" s="1632"/>
      <c r="AO314" s="1632"/>
      <c r="AP314" s="1632"/>
      <c r="AQ314" s="1632"/>
      <c r="AR314" s="1632"/>
      <c r="AS314" s="1632"/>
      <c r="AT314" s="1632"/>
      <c r="AU314" s="1632"/>
      <c r="AV314" s="1632"/>
      <c r="AW314" s="1632"/>
      <c r="AX314" s="1632"/>
      <c r="AY314" s="1632"/>
      <c r="AZ314" s="1570"/>
      <c r="BA314" s="1570"/>
      <c r="BB314" s="1570"/>
      <c r="BC314" s="1570"/>
      <c r="BD314" s="1570"/>
      <c r="BE314" s="1570"/>
      <c r="BF314" s="1570"/>
      <c r="BG314" s="1570"/>
      <c r="BH314" s="1570"/>
      <c r="BI314" s="1570"/>
      <c r="BJ314" s="1570"/>
      <c r="BK314" s="1570"/>
      <c r="BL314" s="1570"/>
      <c r="BM314" s="1570"/>
      <c r="BN314" s="1570"/>
      <c r="BO314" s="1570"/>
      <c r="BP314" s="1570"/>
      <c r="BQ314" s="1570"/>
      <c r="BR314" s="1570"/>
      <c r="BS314" s="1570"/>
      <c r="BT314" s="1570"/>
      <c r="BU314" s="1570"/>
      <c r="BV314" s="1570"/>
      <c r="BW314" s="1570"/>
      <c r="BX314" s="1570"/>
      <c r="BY314" s="1570"/>
      <c r="BZ314" s="1570"/>
      <c r="CA314" s="1570"/>
      <c r="CB314" s="1570"/>
      <c r="CC314" s="1570"/>
      <c r="CD314" s="1570"/>
      <c r="CE314" s="1570"/>
      <c r="CF314" s="1570"/>
      <c r="CG314" s="1570"/>
      <c r="CH314" s="1570"/>
      <c r="CI314" s="1570"/>
      <c r="CJ314" s="1570"/>
      <c r="CK314" s="1570"/>
      <c r="CL314" s="1570"/>
      <c r="CM314" s="1570"/>
      <c r="CN314" s="1570"/>
      <c r="CO314" s="1570"/>
      <c r="CP314" s="1570"/>
      <c r="CQ314" s="1570"/>
      <c r="CR314" s="1570"/>
      <c r="CS314" s="1570"/>
      <c r="CT314" s="1570"/>
      <c r="CU314" s="1570"/>
      <c r="CV314" s="1570"/>
      <c r="CW314" s="1570"/>
      <c r="CX314" s="1570"/>
      <c r="CY314" s="1570"/>
      <c r="CZ314" s="1570"/>
      <c r="DA314" s="1570"/>
      <c r="DB314" s="1570"/>
      <c r="DC314" s="1570"/>
      <c r="DD314" s="1570"/>
      <c r="DE314" s="1570"/>
      <c r="DF314" s="1570"/>
      <c r="DG314" s="1570"/>
      <c r="DH314" s="1665"/>
      <c r="DI314" s="1570"/>
      <c r="DJ314" s="1570"/>
      <c r="DK314" s="1570"/>
      <c r="DL314" s="1570"/>
      <c r="DM314" s="1570"/>
      <c r="DN314" s="1570"/>
      <c r="DO314" s="1570"/>
      <c r="DP314" s="1570"/>
      <c r="DQ314" s="1570"/>
      <c r="DR314" s="1570"/>
      <c r="DS314" s="1570"/>
      <c r="DT314" s="1570"/>
      <c r="DU314" s="1570"/>
      <c r="DV314" s="1570"/>
      <c r="DW314" s="1570"/>
      <c r="DX314" s="1570"/>
      <c r="DY314" s="1570"/>
      <c r="DZ314" s="1570"/>
      <c r="EA314" s="1570"/>
      <c r="EB314" s="1570"/>
      <c r="EC314" s="1665"/>
      <c r="ED314" s="1665"/>
      <c r="EE314" s="1665"/>
      <c r="EF314" s="1665"/>
      <c r="EG314" s="1665"/>
      <c r="EH314" s="1665"/>
      <c r="EI314" s="1665"/>
      <c r="EJ314" s="1665"/>
      <c r="EK314" s="1665"/>
      <c r="EL314" s="1665"/>
      <c r="EM314" s="1665"/>
      <c r="EN314" s="1665"/>
      <c r="EO314" s="1665"/>
      <c r="EP314" s="1665"/>
      <c r="EQ314" s="1665"/>
      <c r="ER314" s="1665"/>
      <c r="ES314" s="1570"/>
      <c r="ET314" s="1570"/>
      <c r="EU314" s="1632"/>
      <c r="EV314" s="1632"/>
      <c r="EW314" s="1632"/>
      <c r="EX314" s="1632"/>
      <c r="EY314" s="1632"/>
      <c r="EZ314" s="1632"/>
      <c r="FA314" s="1632"/>
      <c r="FB314" s="1665"/>
      <c r="FC314" s="1571"/>
      <c r="FD314" s="1571"/>
      <c r="FE314" s="1571"/>
      <c r="FF314" s="1571"/>
      <c r="FG314" s="1571"/>
      <c r="FH314" s="1571"/>
      <c r="FI314" s="1571"/>
      <c r="FJ314" s="1571"/>
      <c r="FK314" s="1571"/>
      <c r="FL314" s="1571"/>
      <c r="FM314" s="1571"/>
      <c r="FN314" s="1573"/>
      <c r="FO314" s="1573"/>
      <c r="FP314" s="1573"/>
      <c r="FQ314" s="1573"/>
      <c r="FR314" s="1573"/>
      <c r="FS314" s="1573"/>
      <c r="FT314" s="1573"/>
      <c r="FU314" s="1573"/>
      <c r="FV314" s="1573"/>
      <c r="FW314" s="1573"/>
    </row>
    <row r="315" spans="3:180">
      <c r="C315" s="1570"/>
      <c r="D315" s="1570"/>
      <c r="E315" s="1570"/>
      <c r="F315" s="1570"/>
      <c r="G315" s="1570"/>
      <c r="H315" s="1570"/>
      <c r="I315" s="1570"/>
      <c r="J315" s="1570"/>
      <c r="K315" s="1570"/>
      <c r="L315" s="1570"/>
      <c r="M315" s="1570"/>
      <c r="N315" s="1570"/>
      <c r="O315" s="1570"/>
      <c r="P315" s="1632"/>
      <c r="Q315" s="1632"/>
      <c r="R315" s="1632"/>
      <c r="S315" s="1632"/>
      <c r="T315" s="1632"/>
      <c r="U315" s="1632"/>
      <c r="V315" s="1632"/>
      <c r="W315" s="1632"/>
      <c r="X315" s="1632"/>
      <c r="Y315" s="1632"/>
      <c r="Z315" s="1632"/>
      <c r="AA315" s="1632"/>
      <c r="AB315" s="1632"/>
      <c r="AC315" s="1632"/>
      <c r="AD315" s="1632"/>
      <c r="AE315" s="1632"/>
      <c r="AF315" s="1632"/>
      <c r="AG315" s="1632"/>
      <c r="AH315" s="1632"/>
      <c r="AI315" s="1632"/>
      <c r="AJ315" s="1632"/>
      <c r="AK315" s="1632"/>
      <c r="AL315" s="1632"/>
      <c r="AM315" s="1632"/>
      <c r="AN315" s="1632"/>
      <c r="AO315" s="1632"/>
      <c r="AP315" s="1632"/>
      <c r="AQ315" s="1632"/>
      <c r="AR315" s="1632"/>
      <c r="AS315" s="1632"/>
      <c r="AT315" s="1632"/>
      <c r="AU315" s="1632"/>
      <c r="AV315" s="1632"/>
      <c r="AW315" s="1632"/>
      <c r="AX315" s="1632"/>
      <c r="AY315" s="1632"/>
      <c r="AZ315" s="1570"/>
      <c r="BA315" s="1570"/>
      <c r="BB315" s="1570"/>
      <c r="BC315" s="1570"/>
      <c r="BD315" s="1570"/>
      <c r="BE315" s="1570"/>
      <c r="BF315" s="1570"/>
      <c r="BG315" s="1570"/>
      <c r="BH315" s="1570"/>
      <c r="BI315" s="1570"/>
      <c r="BJ315" s="1570"/>
      <c r="BK315" s="1570"/>
      <c r="BL315" s="1570"/>
      <c r="BM315" s="1570"/>
      <c r="BN315" s="1570"/>
      <c r="BO315" s="1570"/>
      <c r="BP315" s="1570"/>
      <c r="BQ315" s="1570"/>
      <c r="BR315" s="1570"/>
      <c r="BS315" s="1570"/>
      <c r="BT315" s="1570"/>
      <c r="BU315" s="1570"/>
      <c r="BV315" s="1570"/>
      <c r="BW315" s="1570"/>
      <c r="BX315" s="1570"/>
      <c r="BY315" s="1570"/>
      <c r="BZ315" s="1570"/>
      <c r="CA315" s="1570"/>
      <c r="CB315" s="1570"/>
      <c r="CC315" s="1570"/>
      <c r="CD315" s="1570"/>
      <c r="CE315" s="1570"/>
      <c r="CF315" s="1570"/>
      <c r="CG315" s="1570"/>
      <c r="CH315" s="1570"/>
      <c r="CI315" s="1570"/>
      <c r="CJ315" s="1570"/>
      <c r="CK315" s="1570"/>
      <c r="CL315" s="1570"/>
      <c r="CM315" s="1570"/>
      <c r="CN315" s="1570"/>
      <c r="CO315" s="1570"/>
      <c r="CP315" s="1570"/>
      <c r="CQ315" s="1570"/>
      <c r="CR315" s="1570"/>
      <c r="CS315" s="1570"/>
      <c r="CT315" s="1570"/>
      <c r="CU315" s="1570"/>
      <c r="CV315" s="1570"/>
      <c r="CW315" s="1570"/>
      <c r="CX315" s="1570"/>
      <c r="CY315" s="1570"/>
      <c r="CZ315" s="1570"/>
      <c r="DA315" s="1570"/>
      <c r="DB315" s="1570"/>
      <c r="DC315" s="1570"/>
      <c r="DD315" s="1570"/>
      <c r="DE315" s="1570"/>
      <c r="DF315" s="1570"/>
      <c r="DG315" s="1570"/>
      <c r="DH315" s="1665"/>
      <c r="DI315" s="1570"/>
      <c r="DJ315" s="1570"/>
      <c r="DK315" s="1570"/>
      <c r="DL315" s="1570"/>
      <c r="DM315" s="1570"/>
      <c r="DN315" s="1570"/>
      <c r="DO315" s="1570"/>
      <c r="DP315" s="1570"/>
      <c r="DQ315" s="1570"/>
      <c r="DR315" s="1570"/>
      <c r="DS315" s="1570"/>
      <c r="DT315" s="1570"/>
      <c r="DU315" s="1570"/>
      <c r="DV315" s="1570"/>
      <c r="DW315" s="1570"/>
      <c r="DX315" s="1570"/>
      <c r="DY315" s="1570"/>
      <c r="DZ315" s="1570"/>
      <c r="EA315" s="1570"/>
      <c r="EB315" s="1570"/>
      <c r="EC315" s="1665"/>
      <c r="ED315" s="1665"/>
      <c r="EE315" s="1665"/>
      <c r="EF315" s="1665"/>
      <c r="EG315" s="1665"/>
      <c r="EH315" s="1665"/>
      <c r="EI315" s="1665"/>
      <c r="EJ315" s="1665"/>
      <c r="EK315" s="1665"/>
      <c r="EL315" s="1665"/>
      <c r="EM315" s="1665"/>
      <c r="EN315" s="1665"/>
      <c r="EO315" s="1665"/>
      <c r="EP315" s="1665"/>
      <c r="EQ315" s="1665"/>
      <c r="ER315" s="1665"/>
      <c r="ES315" s="1570"/>
      <c r="ET315" s="1570"/>
      <c r="EU315" s="1632"/>
      <c r="EV315" s="1632"/>
      <c r="EW315" s="1632"/>
      <c r="EX315" s="1632"/>
      <c r="EY315" s="1632"/>
      <c r="EZ315" s="1632"/>
      <c r="FA315" s="1632"/>
      <c r="FB315" s="1665"/>
      <c r="FC315" s="1571"/>
      <c r="FD315" s="1571"/>
      <c r="FE315" s="1571"/>
      <c r="FF315" s="1571"/>
      <c r="FG315" s="1571"/>
      <c r="FH315" s="1571"/>
      <c r="FI315" s="1571"/>
      <c r="FJ315" s="1571"/>
      <c r="FK315" s="1571"/>
      <c r="FL315" s="1571"/>
      <c r="FM315" s="1571"/>
      <c r="FN315" s="1573"/>
      <c r="FO315" s="1573"/>
      <c r="FP315" s="1573"/>
      <c r="FQ315" s="1573"/>
      <c r="FR315" s="1573"/>
      <c r="FS315" s="1573"/>
      <c r="FT315" s="1573"/>
      <c r="FU315" s="1573"/>
      <c r="FV315" s="1573"/>
      <c r="FW315" s="1573"/>
      <c r="FX315" s="1349"/>
    </row>
    <row r="316" spans="3:180">
      <c r="C316" s="1570"/>
      <c r="D316" s="1570"/>
      <c r="E316" s="1570"/>
      <c r="F316" s="1570"/>
      <c r="G316" s="1570"/>
      <c r="H316" s="1570"/>
      <c r="I316" s="1570"/>
      <c r="J316" s="1570"/>
      <c r="K316" s="1570"/>
      <c r="L316" s="1570"/>
      <c r="M316" s="1570"/>
      <c r="N316" s="1570"/>
      <c r="O316" s="1570"/>
      <c r="P316" s="1632"/>
      <c r="Q316" s="1632"/>
      <c r="R316" s="1632"/>
      <c r="S316" s="1632"/>
      <c r="T316" s="1632"/>
      <c r="U316" s="1632"/>
      <c r="V316" s="1632"/>
      <c r="W316" s="1632"/>
      <c r="X316" s="1632"/>
      <c r="Y316" s="1632"/>
      <c r="Z316" s="1632"/>
      <c r="AA316" s="1632"/>
      <c r="AB316" s="1632"/>
      <c r="AC316" s="1632"/>
      <c r="AD316" s="1632"/>
      <c r="AE316" s="1632"/>
      <c r="AF316" s="1632"/>
      <c r="AG316" s="1632"/>
      <c r="AH316" s="1632"/>
      <c r="AI316" s="1632"/>
      <c r="AJ316" s="1632"/>
      <c r="AK316" s="1632"/>
      <c r="AL316" s="1632"/>
      <c r="AM316" s="1632"/>
      <c r="AN316" s="1632"/>
      <c r="AO316" s="1632"/>
      <c r="AP316" s="1632"/>
      <c r="AQ316" s="1632"/>
      <c r="AR316" s="1632"/>
      <c r="AS316" s="1632"/>
      <c r="AT316" s="1632"/>
      <c r="AU316" s="1632"/>
      <c r="AV316" s="1632"/>
      <c r="AW316" s="1632"/>
      <c r="AX316" s="1632"/>
      <c r="AY316" s="1632"/>
      <c r="AZ316" s="1570"/>
      <c r="BA316" s="1570"/>
      <c r="BB316" s="1570"/>
      <c r="BC316" s="1570"/>
      <c r="BD316" s="1570"/>
      <c r="BE316" s="1570"/>
      <c r="BF316" s="1570"/>
      <c r="BG316" s="1570"/>
      <c r="BH316" s="1570"/>
      <c r="BI316" s="1570"/>
      <c r="BJ316" s="1570"/>
      <c r="BK316" s="1570"/>
      <c r="BL316" s="1570"/>
      <c r="BM316" s="1570"/>
      <c r="BN316" s="1570"/>
      <c r="BO316" s="1570"/>
      <c r="BP316" s="1570"/>
      <c r="BQ316" s="1570"/>
      <c r="BR316" s="1570"/>
      <c r="BS316" s="1570"/>
      <c r="BT316" s="1570"/>
      <c r="BU316" s="1570"/>
      <c r="BV316" s="1570"/>
      <c r="BW316" s="1570"/>
      <c r="BX316" s="1570"/>
      <c r="BY316" s="1570"/>
      <c r="BZ316" s="1570"/>
      <c r="CA316" s="1570"/>
      <c r="CB316" s="1570"/>
      <c r="CC316" s="1570"/>
      <c r="CD316" s="1570"/>
      <c r="CE316" s="1570"/>
      <c r="CF316" s="1570"/>
      <c r="CG316" s="1570"/>
      <c r="CH316" s="1570"/>
      <c r="CI316" s="1570"/>
      <c r="CJ316" s="1570"/>
      <c r="CK316" s="1570"/>
      <c r="CL316" s="1570"/>
      <c r="CM316" s="1570"/>
      <c r="CN316" s="1570"/>
      <c r="CO316" s="1570"/>
      <c r="CP316" s="1570"/>
      <c r="CQ316" s="1570"/>
      <c r="CR316" s="1570"/>
      <c r="CS316" s="1570"/>
      <c r="CT316" s="1570"/>
      <c r="CU316" s="1570"/>
      <c r="CV316" s="1570"/>
      <c r="CW316" s="1570"/>
      <c r="CX316" s="1570"/>
      <c r="CY316" s="1570"/>
      <c r="CZ316" s="1570"/>
      <c r="DA316" s="1570"/>
      <c r="DB316" s="1570"/>
      <c r="DC316" s="1570"/>
      <c r="DD316" s="1570"/>
      <c r="DE316" s="1570"/>
      <c r="DF316" s="1570"/>
      <c r="DG316" s="1570"/>
      <c r="DH316" s="1665"/>
      <c r="DI316" s="1570"/>
      <c r="DJ316" s="1570"/>
      <c r="DK316" s="1570"/>
      <c r="DL316" s="1570"/>
      <c r="DM316" s="1570"/>
      <c r="DN316" s="1570"/>
      <c r="DO316" s="1570"/>
      <c r="DP316" s="1570"/>
      <c r="DQ316" s="1570"/>
      <c r="DR316" s="1570"/>
      <c r="DS316" s="1570"/>
      <c r="DT316" s="1570"/>
      <c r="DU316" s="1570"/>
      <c r="DV316" s="1570"/>
      <c r="DW316" s="1570"/>
      <c r="DX316" s="1570"/>
      <c r="DY316" s="1570"/>
      <c r="DZ316" s="1570"/>
      <c r="EA316" s="1570"/>
      <c r="EB316" s="1570"/>
      <c r="EC316" s="1665"/>
      <c r="ED316" s="1665"/>
      <c r="EE316" s="1665"/>
      <c r="EF316" s="1665"/>
      <c r="EG316" s="1665"/>
      <c r="EH316" s="1665"/>
      <c r="EI316" s="1665"/>
      <c r="EJ316" s="1665"/>
      <c r="EK316" s="1665"/>
      <c r="EL316" s="1665"/>
      <c r="EM316" s="1665"/>
      <c r="EN316" s="1665"/>
      <c r="EO316" s="1665"/>
      <c r="EP316" s="1665"/>
      <c r="EQ316" s="1665"/>
      <c r="ER316" s="1665"/>
      <c r="ES316" s="1570"/>
      <c r="ET316" s="1570"/>
      <c r="EU316" s="1632"/>
      <c r="EV316" s="1632"/>
      <c r="EW316" s="1632"/>
      <c r="EX316" s="1632"/>
      <c r="EY316" s="1632"/>
      <c r="EZ316" s="1632"/>
      <c r="FA316" s="1632"/>
      <c r="FB316" s="1665"/>
      <c r="FC316" s="1571"/>
      <c r="FD316" s="1571"/>
      <c r="FE316" s="1571"/>
      <c r="FF316" s="1571"/>
      <c r="FG316" s="1571"/>
      <c r="FH316" s="1571"/>
      <c r="FI316" s="1571"/>
      <c r="FJ316" s="1571"/>
      <c r="FK316" s="1571"/>
      <c r="FL316" s="1571"/>
      <c r="FM316" s="1571"/>
      <c r="FN316" s="1573"/>
      <c r="FO316" s="1573"/>
      <c r="FP316" s="1573"/>
      <c r="FQ316" s="1573"/>
      <c r="FR316" s="1573"/>
      <c r="FS316" s="1573"/>
      <c r="FT316" s="1573"/>
      <c r="FU316" s="1573"/>
      <c r="FV316" s="1573"/>
      <c r="FW316" s="1573"/>
      <c r="FX316" s="1349"/>
    </row>
    <row r="317" spans="3:180">
      <c r="C317" s="1570"/>
      <c r="D317" s="1570"/>
      <c r="E317" s="1570"/>
      <c r="F317" s="1570"/>
      <c r="G317" s="1570"/>
      <c r="H317" s="1570"/>
      <c r="I317" s="1570"/>
      <c r="J317" s="1570"/>
      <c r="K317" s="1570"/>
      <c r="L317" s="1570"/>
      <c r="M317" s="1570"/>
      <c r="N317" s="1570"/>
      <c r="O317" s="1570"/>
      <c r="P317" s="1632"/>
      <c r="Q317" s="1632"/>
      <c r="R317" s="1632"/>
      <c r="S317" s="1632"/>
      <c r="T317" s="1632"/>
      <c r="U317" s="1632"/>
      <c r="V317" s="1632"/>
      <c r="W317" s="1632"/>
      <c r="X317" s="1632"/>
      <c r="Y317" s="1632"/>
      <c r="Z317" s="1632"/>
      <c r="AA317" s="1632"/>
      <c r="AB317" s="1632"/>
      <c r="AC317" s="1632"/>
      <c r="AD317" s="1632"/>
      <c r="AE317" s="1632"/>
      <c r="AF317" s="1632"/>
      <c r="AG317" s="1632"/>
      <c r="AH317" s="1632"/>
      <c r="AI317" s="1632"/>
      <c r="AJ317" s="1632"/>
      <c r="AK317" s="1632"/>
      <c r="AL317" s="1632"/>
      <c r="AM317" s="1632"/>
      <c r="AN317" s="1632"/>
      <c r="AO317" s="1632"/>
      <c r="AP317" s="1632"/>
      <c r="AQ317" s="1632"/>
      <c r="AR317" s="1632"/>
      <c r="AS317" s="1632"/>
      <c r="AT317" s="1632"/>
      <c r="AU317" s="1632"/>
      <c r="AV317" s="1632"/>
      <c r="AW317" s="1632"/>
      <c r="AX317" s="1632"/>
      <c r="AY317" s="1632"/>
      <c r="AZ317" s="1570"/>
      <c r="BA317" s="1570"/>
      <c r="BB317" s="1570"/>
      <c r="BC317" s="1570"/>
      <c r="BD317" s="1570"/>
      <c r="BE317" s="1570"/>
      <c r="BF317" s="1570"/>
      <c r="BG317" s="1570"/>
      <c r="BH317" s="1570"/>
      <c r="BI317" s="1570"/>
      <c r="BJ317" s="1570"/>
      <c r="BK317" s="1570"/>
      <c r="BL317" s="1570"/>
      <c r="BM317" s="1570"/>
      <c r="BN317" s="1570"/>
      <c r="BO317" s="1570"/>
      <c r="BP317" s="1570"/>
      <c r="BQ317" s="1570"/>
      <c r="BR317" s="1570"/>
      <c r="BS317" s="1570"/>
      <c r="BT317" s="1570"/>
      <c r="BU317" s="1570"/>
      <c r="BV317" s="1570"/>
      <c r="BW317" s="1570"/>
      <c r="BX317" s="1570"/>
      <c r="BY317" s="1570"/>
      <c r="BZ317" s="1570"/>
      <c r="CA317" s="1570"/>
      <c r="CB317" s="1570"/>
      <c r="CC317" s="1570"/>
      <c r="CD317" s="1570"/>
      <c r="CE317" s="1570"/>
      <c r="CF317" s="1570"/>
      <c r="CG317" s="1570"/>
      <c r="CH317" s="1570"/>
      <c r="CI317" s="1570"/>
      <c r="CJ317" s="1570"/>
      <c r="CK317" s="1570"/>
      <c r="CL317" s="1570"/>
      <c r="CM317" s="1570"/>
      <c r="CN317" s="1570"/>
      <c r="CO317" s="1570"/>
      <c r="CP317" s="1570"/>
      <c r="CQ317" s="1570"/>
      <c r="CR317" s="1570"/>
      <c r="CS317" s="1570"/>
      <c r="CT317" s="1570"/>
      <c r="CU317" s="1570"/>
      <c r="CV317" s="1570"/>
      <c r="CW317" s="1570"/>
      <c r="CX317" s="1570"/>
      <c r="CY317" s="1570"/>
      <c r="CZ317" s="1570"/>
      <c r="DA317" s="1570"/>
      <c r="DB317" s="1570"/>
      <c r="DC317" s="1570"/>
      <c r="DD317" s="1570"/>
      <c r="DE317" s="1570"/>
      <c r="DF317" s="1570"/>
      <c r="DG317" s="1570"/>
      <c r="DH317" s="1665"/>
      <c r="DI317" s="1570"/>
      <c r="DJ317" s="1570"/>
      <c r="DK317" s="1570"/>
      <c r="DL317" s="1570"/>
      <c r="DM317" s="1570"/>
      <c r="DN317" s="1570"/>
      <c r="DO317" s="1570"/>
      <c r="DP317" s="1570"/>
      <c r="DQ317" s="1570"/>
      <c r="DR317" s="1570"/>
      <c r="DS317" s="1570"/>
      <c r="DT317" s="1570"/>
      <c r="DU317" s="1570"/>
      <c r="DV317" s="1570"/>
      <c r="DW317" s="1570"/>
      <c r="DX317" s="1570"/>
      <c r="DY317" s="1570"/>
      <c r="DZ317" s="1570"/>
      <c r="EA317" s="1570"/>
      <c r="EB317" s="1570"/>
      <c r="EC317" s="1665"/>
      <c r="ED317" s="1665"/>
      <c r="EE317" s="1665"/>
      <c r="EF317" s="1665"/>
      <c r="EG317" s="1665"/>
      <c r="EH317" s="1665"/>
      <c r="EI317" s="1665"/>
      <c r="EJ317" s="1665"/>
      <c r="EK317" s="1665"/>
      <c r="EL317" s="1665"/>
      <c r="EM317" s="1665"/>
      <c r="EN317" s="1665"/>
      <c r="EO317" s="1665"/>
      <c r="EP317" s="1665"/>
      <c r="EQ317" s="1665"/>
      <c r="ER317" s="1665"/>
      <c r="ES317" s="1570"/>
      <c r="ET317" s="1570"/>
      <c r="EU317" s="1632"/>
      <c r="EV317" s="1632"/>
      <c r="EW317" s="1632"/>
      <c r="EX317" s="1632"/>
      <c r="EY317" s="1632"/>
      <c r="EZ317" s="1632"/>
      <c r="FA317" s="1632"/>
      <c r="FB317" s="1665"/>
      <c r="FC317" s="1571"/>
      <c r="FD317" s="1571"/>
      <c r="FE317" s="1571"/>
      <c r="FF317" s="1571"/>
      <c r="FG317" s="1571"/>
      <c r="FH317" s="1571"/>
      <c r="FI317" s="1571"/>
      <c r="FJ317" s="1571"/>
      <c r="FK317" s="1571"/>
      <c r="FL317" s="1571"/>
      <c r="FM317" s="1571"/>
      <c r="FN317" s="1573"/>
      <c r="FO317" s="1573"/>
      <c r="FP317" s="1573"/>
      <c r="FQ317" s="1573"/>
      <c r="FR317" s="1573"/>
      <c r="FS317" s="1573"/>
      <c r="FT317" s="1573"/>
      <c r="FU317" s="1573"/>
      <c r="FV317" s="1573"/>
      <c r="FW317" s="1573"/>
      <c r="FX317" s="1666"/>
    </row>
    <row r="318" spans="3:180">
      <c r="C318" s="1570"/>
      <c r="D318" s="1570"/>
      <c r="E318" s="1570"/>
      <c r="F318" s="1570"/>
      <c r="G318" s="1570"/>
      <c r="H318" s="1570"/>
      <c r="I318" s="1570"/>
      <c r="J318" s="1570"/>
      <c r="K318" s="1570"/>
      <c r="L318" s="1570"/>
      <c r="M318" s="1570"/>
      <c r="N318" s="1570"/>
      <c r="O318" s="1570"/>
      <c r="P318" s="1632"/>
      <c r="Q318" s="1632"/>
      <c r="R318" s="1632"/>
      <c r="S318" s="1632"/>
      <c r="T318" s="1632"/>
      <c r="U318" s="1632"/>
      <c r="V318" s="1632"/>
      <c r="W318" s="1632"/>
      <c r="X318" s="1632"/>
      <c r="Y318" s="1632"/>
      <c r="Z318" s="1632"/>
      <c r="AA318" s="1632"/>
      <c r="AB318" s="1632"/>
      <c r="AC318" s="1632"/>
      <c r="AD318" s="1632"/>
      <c r="AE318" s="1632"/>
      <c r="AF318" s="1632"/>
      <c r="AG318" s="1632"/>
      <c r="AH318" s="1632"/>
      <c r="AI318" s="1632"/>
      <c r="AJ318" s="1632"/>
      <c r="AK318" s="1632"/>
      <c r="AL318" s="1632"/>
      <c r="AM318" s="1632"/>
      <c r="AN318" s="1632"/>
      <c r="AO318" s="1632"/>
      <c r="AP318" s="1632"/>
      <c r="AQ318" s="1632"/>
      <c r="AR318" s="1632"/>
      <c r="AS318" s="1632"/>
      <c r="AT318" s="1632"/>
      <c r="AU318" s="1632"/>
      <c r="AV318" s="1632"/>
      <c r="AW318" s="1632"/>
      <c r="AX318" s="1632"/>
      <c r="AY318" s="1632"/>
      <c r="AZ318" s="1570"/>
      <c r="BA318" s="1570"/>
      <c r="BB318" s="1570"/>
      <c r="BC318" s="1570"/>
      <c r="BD318" s="1570"/>
      <c r="BE318" s="1570"/>
      <c r="BF318" s="1570"/>
      <c r="BG318" s="1570"/>
      <c r="BH318" s="1570"/>
      <c r="BI318" s="1570"/>
      <c r="BJ318" s="1570"/>
      <c r="BK318" s="1570"/>
      <c r="BL318" s="1570"/>
      <c r="BM318" s="1570"/>
      <c r="BN318" s="1570"/>
      <c r="BO318" s="1570"/>
      <c r="BP318" s="1570"/>
      <c r="BQ318" s="1570"/>
      <c r="BR318" s="1570"/>
      <c r="BS318" s="1570"/>
      <c r="BT318" s="1570"/>
      <c r="BU318" s="1570"/>
      <c r="BV318" s="1570"/>
      <c r="BW318" s="1570"/>
      <c r="BX318" s="1570"/>
      <c r="BY318" s="1570"/>
      <c r="BZ318" s="1570"/>
      <c r="CA318" s="1570"/>
      <c r="CB318" s="1570"/>
      <c r="CC318" s="1570"/>
      <c r="CD318" s="1570"/>
      <c r="CE318" s="1570"/>
      <c r="CF318" s="1570"/>
      <c r="CG318" s="1570"/>
      <c r="CH318" s="1570"/>
      <c r="CI318" s="1570"/>
      <c r="CJ318" s="1570"/>
      <c r="CK318" s="1570"/>
      <c r="CL318" s="1570"/>
      <c r="CM318" s="1570"/>
      <c r="CN318" s="1570"/>
      <c r="CO318" s="1570"/>
      <c r="CP318" s="1570"/>
      <c r="CQ318" s="1570"/>
      <c r="CR318" s="1570"/>
      <c r="CS318" s="1570"/>
      <c r="CT318" s="1570"/>
      <c r="CU318" s="1570"/>
      <c r="CV318" s="1570"/>
      <c r="CW318" s="1570"/>
      <c r="CX318" s="1570"/>
      <c r="CY318" s="1570"/>
      <c r="CZ318" s="1570"/>
      <c r="DA318" s="1570"/>
      <c r="DB318" s="1570"/>
      <c r="DC318" s="1570"/>
      <c r="DD318" s="1570"/>
      <c r="DE318" s="1570"/>
      <c r="DF318" s="1570"/>
      <c r="DG318" s="1570"/>
      <c r="DH318" s="1665"/>
      <c r="DI318" s="1570"/>
      <c r="DJ318" s="1570"/>
      <c r="DK318" s="1570"/>
      <c r="DL318" s="1570"/>
      <c r="DM318" s="1570"/>
      <c r="DN318" s="1570"/>
      <c r="DO318" s="1570"/>
      <c r="DP318" s="1570"/>
      <c r="DQ318" s="1570"/>
      <c r="DR318" s="1570"/>
      <c r="DS318" s="1570"/>
      <c r="DT318" s="1570"/>
      <c r="DU318" s="1570"/>
      <c r="DV318" s="1570"/>
      <c r="DW318" s="1570"/>
      <c r="DX318" s="1570"/>
      <c r="DY318" s="1570"/>
      <c r="DZ318" s="1570"/>
      <c r="EA318" s="1570"/>
      <c r="EB318" s="1570"/>
      <c r="EC318" s="1665"/>
      <c r="ED318" s="1665"/>
      <c r="EE318" s="1665"/>
      <c r="EF318" s="1665"/>
      <c r="EG318" s="1665"/>
      <c r="EH318" s="1665"/>
      <c r="EI318" s="1665"/>
      <c r="EJ318" s="1665"/>
      <c r="EK318" s="1665"/>
      <c r="EL318" s="1665"/>
      <c r="EM318" s="1665"/>
      <c r="EN318" s="1665"/>
      <c r="EO318" s="1665"/>
      <c r="EP318" s="1665"/>
      <c r="EQ318" s="1665"/>
      <c r="ER318" s="1665"/>
      <c r="ES318" s="1570"/>
      <c r="ET318" s="1570"/>
      <c r="EU318" s="1632"/>
      <c r="EV318" s="1632"/>
      <c r="EW318" s="1632"/>
      <c r="EX318" s="1632"/>
      <c r="EY318" s="1632"/>
      <c r="EZ318" s="1632"/>
      <c r="FA318" s="1632"/>
      <c r="FB318" s="1665"/>
      <c r="FC318" s="1571"/>
      <c r="FD318" s="1571"/>
      <c r="FE318" s="1571"/>
      <c r="FF318" s="1571"/>
      <c r="FG318" s="1571"/>
      <c r="FH318" s="1571"/>
      <c r="FI318" s="1571"/>
      <c r="FJ318" s="1571"/>
      <c r="FK318" s="1571"/>
      <c r="FL318" s="1571"/>
      <c r="FM318" s="1571"/>
      <c r="FN318" s="1573"/>
      <c r="FO318" s="1573"/>
      <c r="FP318" s="1573"/>
      <c r="FQ318" s="1573"/>
      <c r="FR318" s="1573"/>
      <c r="FS318" s="1573"/>
      <c r="FT318" s="1573"/>
      <c r="FU318" s="1573"/>
      <c r="FV318" s="1573"/>
      <c r="FW318" s="1573"/>
    </row>
    <row r="319" spans="3:180">
      <c r="C319" s="1570"/>
      <c r="D319" s="1570"/>
      <c r="E319" s="1570"/>
      <c r="F319" s="1570"/>
      <c r="G319" s="1570"/>
      <c r="H319" s="1570"/>
      <c r="I319" s="1570"/>
      <c r="J319" s="1570"/>
      <c r="K319" s="1570"/>
      <c r="L319" s="1570"/>
      <c r="M319" s="1570"/>
      <c r="N319" s="1570"/>
      <c r="O319" s="1570"/>
      <c r="P319" s="1632"/>
      <c r="Q319" s="1632"/>
      <c r="R319" s="1632"/>
      <c r="S319" s="1632"/>
      <c r="T319" s="1632"/>
      <c r="U319" s="1632"/>
      <c r="V319" s="1632"/>
      <c r="W319" s="1632"/>
      <c r="X319" s="1632"/>
      <c r="Y319" s="1632"/>
      <c r="Z319" s="1632"/>
      <c r="AA319" s="1632"/>
      <c r="AB319" s="1632"/>
      <c r="AC319" s="1632"/>
      <c r="AD319" s="1632"/>
      <c r="AE319" s="1632"/>
      <c r="AF319" s="1632"/>
      <c r="AG319" s="1632"/>
      <c r="AH319" s="1632"/>
      <c r="AI319" s="1632"/>
      <c r="AJ319" s="1632"/>
      <c r="AK319" s="1632"/>
      <c r="AL319" s="1632"/>
      <c r="AM319" s="1632"/>
      <c r="AN319" s="1632"/>
      <c r="AO319" s="1632"/>
      <c r="AP319" s="1632"/>
      <c r="AQ319" s="1632"/>
      <c r="AR319" s="1632"/>
      <c r="AS319" s="1632"/>
      <c r="AT319" s="1632"/>
      <c r="AU319" s="1632"/>
      <c r="AV319" s="1632"/>
      <c r="AW319" s="1632"/>
      <c r="AX319" s="1632"/>
      <c r="AY319" s="1632"/>
      <c r="AZ319" s="1570"/>
      <c r="BA319" s="1570"/>
      <c r="BB319" s="1570"/>
      <c r="BC319" s="1570"/>
      <c r="BD319" s="1570"/>
      <c r="BE319" s="1570"/>
      <c r="BF319" s="1570"/>
      <c r="BG319" s="1570"/>
      <c r="BH319" s="1570"/>
      <c r="BI319" s="1570"/>
      <c r="BJ319" s="1570"/>
      <c r="BK319" s="1570"/>
      <c r="BL319" s="1570"/>
      <c r="BM319" s="1570"/>
      <c r="BN319" s="1570"/>
      <c r="BO319" s="1570"/>
      <c r="BP319" s="1570"/>
      <c r="BQ319" s="1570"/>
      <c r="BR319" s="1570"/>
      <c r="BS319" s="1570"/>
      <c r="BT319" s="1570"/>
      <c r="BU319" s="1570"/>
      <c r="BV319" s="1570"/>
      <c r="BW319" s="1570"/>
      <c r="BX319" s="1570"/>
      <c r="BY319" s="1570"/>
      <c r="BZ319" s="1570"/>
      <c r="CA319" s="1570"/>
      <c r="CB319" s="1570"/>
      <c r="CC319" s="1570"/>
      <c r="CD319" s="1570"/>
      <c r="CE319" s="1570"/>
      <c r="CF319" s="1570"/>
      <c r="CG319" s="1570"/>
      <c r="CH319" s="1570"/>
      <c r="CI319" s="1570"/>
      <c r="CJ319" s="1570"/>
      <c r="CK319" s="1570"/>
      <c r="CL319" s="1570"/>
      <c r="CM319" s="1570"/>
      <c r="CN319" s="1570"/>
      <c r="CO319" s="1570"/>
      <c r="CP319" s="1570"/>
      <c r="CQ319" s="1570"/>
      <c r="CR319" s="1570"/>
      <c r="CS319" s="1570"/>
      <c r="CT319" s="1570"/>
      <c r="CU319" s="1570"/>
      <c r="CV319" s="1570"/>
      <c r="CW319" s="1570"/>
      <c r="CX319" s="1570"/>
      <c r="CY319" s="1570"/>
      <c r="CZ319" s="1570"/>
      <c r="DA319" s="1570"/>
      <c r="DB319" s="1570"/>
      <c r="DC319" s="1570"/>
      <c r="DD319" s="1570"/>
      <c r="DE319" s="1570"/>
      <c r="DF319" s="1570"/>
      <c r="DG319" s="1570"/>
      <c r="DH319" s="1665"/>
      <c r="DI319" s="1570"/>
      <c r="DJ319" s="1570"/>
      <c r="DK319" s="1570"/>
      <c r="DL319" s="1570"/>
      <c r="DM319" s="1570"/>
      <c r="DN319" s="1570"/>
      <c r="DO319" s="1570"/>
      <c r="DP319" s="1570"/>
      <c r="DQ319" s="1570"/>
      <c r="DR319" s="1570"/>
      <c r="DS319" s="1570"/>
      <c r="DT319" s="1570"/>
      <c r="DU319" s="1570"/>
      <c r="DV319" s="1570"/>
      <c r="DW319" s="1570"/>
      <c r="DX319" s="1570"/>
      <c r="DY319" s="1570"/>
      <c r="DZ319" s="1570"/>
      <c r="EA319" s="1570"/>
      <c r="EB319" s="1570"/>
      <c r="EC319" s="1665"/>
      <c r="ED319" s="1665"/>
      <c r="EE319" s="1665"/>
      <c r="EF319" s="1665"/>
      <c r="EG319" s="1665"/>
      <c r="EH319" s="1665"/>
      <c r="EI319" s="1665"/>
      <c r="EJ319" s="1665"/>
      <c r="EK319" s="1665"/>
      <c r="EL319" s="1665"/>
      <c r="EM319" s="1665"/>
      <c r="EN319" s="1665"/>
      <c r="EO319" s="1665"/>
      <c r="EP319" s="1665"/>
      <c r="EQ319" s="1665"/>
      <c r="ER319" s="1665"/>
      <c r="ES319" s="1570"/>
      <c r="ET319" s="1570"/>
      <c r="EU319" s="1632"/>
      <c r="EV319" s="1632"/>
      <c r="EW319" s="1632"/>
      <c r="EX319" s="1632"/>
      <c r="EY319" s="1632"/>
      <c r="EZ319" s="1632"/>
      <c r="FA319" s="1632"/>
      <c r="FB319" s="1665"/>
      <c r="FC319" s="1571"/>
      <c r="FD319" s="1571"/>
      <c r="FE319" s="1571"/>
      <c r="FF319" s="1571"/>
      <c r="FG319" s="1571"/>
      <c r="FH319" s="1571"/>
      <c r="FI319" s="1571"/>
      <c r="FJ319" s="1571"/>
      <c r="FK319" s="1571"/>
      <c r="FL319" s="1571"/>
      <c r="FM319" s="1571"/>
      <c r="FN319" s="1573"/>
      <c r="FO319" s="1573"/>
      <c r="FP319" s="1573"/>
      <c r="FQ319" s="1573"/>
      <c r="FR319" s="1573"/>
      <c r="FS319" s="1573"/>
      <c r="FT319" s="1573"/>
      <c r="FU319" s="1573"/>
      <c r="FV319" s="1573"/>
      <c r="FW319" s="1573"/>
      <c r="FX319" s="1349"/>
    </row>
    <row r="320" spans="3:180">
      <c r="C320" s="1570"/>
      <c r="D320" s="1570"/>
      <c r="E320" s="1570"/>
      <c r="F320" s="1570"/>
      <c r="G320" s="1570"/>
      <c r="H320" s="1570"/>
      <c r="I320" s="1570"/>
      <c r="J320" s="1570"/>
      <c r="K320" s="1570"/>
      <c r="L320" s="1570"/>
      <c r="M320" s="1570"/>
      <c r="N320" s="1570"/>
      <c r="O320" s="1570"/>
      <c r="P320" s="1632"/>
      <c r="Q320" s="1632"/>
      <c r="R320" s="1632"/>
      <c r="S320" s="1632"/>
      <c r="T320" s="1632"/>
      <c r="U320" s="1632"/>
      <c r="V320" s="1632"/>
      <c r="W320" s="1632"/>
      <c r="X320" s="1632"/>
      <c r="Y320" s="1632"/>
      <c r="Z320" s="1632"/>
      <c r="AA320" s="1632"/>
      <c r="AB320" s="1632"/>
      <c r="AC320" s="1632"/>
      <c r="AD320" s="1632"/>
      <c r="AE320" s="1632"/>
      <c r="AF320" s="1632"/>
      <c r="AG320" s="1632"/>
      <c r="AH320" s="1632"/>
      <c r="AI320" s="1632"/>
      <c r="AJ320" s="1632"/>
      <c r="AK320" s="1632"/>
      <c r="AL320" s="1632"/>
      <c r="AM320" s="1632"/>
      <c r="AN320" s="1632"/>
      <c r="AO320" s="1632"/>
      <c r="AP320" s="1632"/>
      <c r="AQ320" s="1632"/>
      <c r="AR320" s="1632"/>
      <c r="AS320" s="1632"/>
      <c r="AT320" s="1632"/>
      <c r="AU320" s="1632"/>
      <c r="AV320" s="1632"/>
      <c r="AW320" s="1632"/>
      <c r="AX320" s="1632"/>
      <c r="AY320" s="1632"/>
      <c r="AZ320" s="1570"/>
      <c r="BA320" s="1570"/>
      <c r="BB320" s="1570"/>
      <c r="BC320" s="1570"/>
      <c r="BD320" s="1570"/>
      <c r="BE320" s="1570"/>
      <c r="BF320" s="1570"/>
      <c r="BG320" s="1570"/>
      <c r="BH320" s="1570"/>
      <c r="BI320" s="1570"/>
      <c r="BJ320" s="1570"/>
      <c r="BK320" s="1570"/>
      <c r="BL320" s="1570"/>
      <c r="BM320" s="1570"/>
      <c r="BN320" s="1570"/>
      <c r="BO320" s="1570"/>
      <c r="BP320" s="1570"/>
      <c r="BQ320" s="1570"/>
      <c r="BR320" s="1570"/>
      <c r="BS320" s="1570"/>
      <c r="BT320" s="1570"/>
      <c r="BU320" s="1570"/>
      <c r="BV320" s="1570"/>
      <c r="BW320" s="1570"/>
      <c r="BX320" s="1570"/>
      <c r="BY320" s="1570"/>
      <c r="BZ320" s="1570"/>
      <c r="CA320" s="1570"/>
      <c r="CB320" s="1570"/>
      <c r="CC320" s="1570"/>
      <c r="CD320" s="1570"/>
      <c r="CE320" s="1570"/>
      <c r="CF320" s="1570"/>
      <c r="CG320" s="1570"/>
      <c r="CH320" s="1570"/>
      <c r="CI320" s="1570"/>
      <c r="CJ320" s="1570"/>
      <c r="CK320" s="1570"/>
      <c r="CL320" s="1570"/>
      <c r="CM320" s="1570"/>
      <c r="CN320" s="1570"/>
      <c r="CO320" s="1570"/>
      <c r="CP320" s="1570"/>
      <c r="CQ320" s="1570"/>
      <c r="CR320" s="1570"/>
      <c r="CS320" s="1570"/>
      <c r="CT320" s="1570"/>
      <c r="CU320" s="1570"/>
      <c r="CV320" s="1570"/>
      <c r="CW320" s="1570"/>
      <c r="CX320" s="1570"/>
      <c r="CY320" s="1570"/>
      <c r="CZ320" s="1570"/>
      <c r="DA320" s="1570"/>
      <c r="DB320" s="1570"/>
      <c r="DC320" s="1570"/>
      <c r="DD320" s="1570"/>
      <c r="DE320" s="1570"/>
      <c r="DF320" s="1570"/>
      <c r="DG320" s="1570"/>
      <c r="DH320" s="1665"/>
      <c r="DI320" s="1570"/>
      <c r="DJ320" s="1570"/>
      <c r="DK320" s="1570"/>
      <c r="DL320" s="1570"/>
      <c r="DM320" s="1570"/>
      <c r="DN320" s="1570"/>
      <c r="DO320" s="1570"/>
      <c r="DP320" s="1570"/>
      <c r="DQ320" s="1570"/>
      <c r="DR320" s="1570"/>
      <c r="DS320" s="1570"/>
      <c r="DT320" s="1570"/>
      <c r="DU320" s="1570"/>
      <c r="DV320" s="1570"/>
      <c r="DW320" s="1570"/>
      <c r="DX320" s="1570"/>
      <c r="DY320" s="1570"/>
      <c r="DZ320" s="1570"/>
      <c r="EA320" s="1570"/>
      <c r="EB320" s="1570"/>
      <c r="EC320" s="1665"/>
      <c r="ED320" s="1665"/>
      <c r="EE320" s="1665"/>
      <c r="EF320" s="1665"/>
      <c r="EG320" s="1665"/>
      <c r="EH320" s="1665"/>
      <c r="EI320" s="1665"/>
      <c r="EJ320" s="1665"/>
      <c r="EK320" s="1665"/>
      <c r="EL320" s="1665"/>
      <c r="EM320" s="1665"/>
      <c r="EN320" s="1665"/>
      <c r="EO320" s="1665"/>
      <c r="EP320" s="1665"/>
      <c r="EQ320" s="1665"/>
      <c r="ER320" s="1665"/>
      <c r="ES320" s="1570"/>
      <c r="ET320" s="1570"/>
      <c r="EU320" s="1632"/>
      <c r="EV320" s="1632"/>
      <c r="EW320" s="1632"/>
      <c r="EX320" s="1632"/>
      <c r="EY320" s="1632"/>
      <c r="EZ320" s="1632"/>
      <c r="FA320" s="1632"/>
      <c r="FB320" s="1665"/>
      <c r="FC320" s="1571"/>
      <c r="FD320" s="1571"/>
      <c r="FE320" s="1571"/>
      <c r="FF320" s="1571"/>
      <c r="FG320" s="1571"/>
      <c r="FH320" s="1571"/>
      <c r="FI320" s="1571"/>
      <c r="FJ320" s="1571"/>
      <c r="FK320" s="1571"/>
      <c r="FL320" s="1571"/>
      <c r="FM320" s="1571"/>
      <c r="FN320" s="1573"/>
      <c r="FO320" s="1573"/>
      <c r="FP320" s="1573"/>
      <c r="FQ320" s="1573"/>
      <c r="FR320" s="1573"/>
      <c r="FS320" s="1573"/>
      <c r="FT320" s="1573"/>
      <c r="FU320" s="1573"/>
      <c r="FV320" s="1573"/>
      <c r="FW320" s="1573"/>
      <c r="FX320" s="1349"/>
    </row>
    <row r="321" spans="3:180">
      <c r="C321" s="1570"/>
      <c r="D321" s="1570"/>
      <c r="E321" s="1570"/>
      <c r="F321" s="1570"/>
      <c r="G321" s="1570"/>
      <c r="H321" s="1570"/>
      <c r="I321" s="1570"/>
      <c r="J321" s="1570"/>
      <c r="K321" s="1570"/>
      <c r="L321" s="1570"/>
      <c r="M321" s="1570"/>
      <c r="N321" s="1570"/>
      <c r="O321" s="1570"/>
      <c r="P321" s="1632"/>
      <c r="Q321" s="1632"/>
      <c r="R321" s="1632"/>
      <c r="S321" s="1632"/>
      <c r="T321" s="1632"/>
      <c r="U321" s="1632"/>
      <c r="V321" s="1632"/>
      <c r="W321" s="1632"/>
      <c r="X321" s="1632"/>
      <c r="Y321" s="1632"/>
      <c r="Z321" s="1632"/>
      <c r="AA321" s="1632"/>
      <c r="AB321" s="1632"/>
      <c r="AC321" s="1632"/>
      <c r="AD321" s="1632"/>
      <c r="AE321" s="1632"/>
      <c r="AF321" s="1632"/>
      <c r="AG321" s="1632"/>
      <c r="AH321" s="1632"/>
      <c r="AI321" s="1632"/>
      <c r="AJ321" s="1632"/>
      <c r="AK321" s="1632"/>
      <c r="AL321" s="1632"/>
      <c r="AM321" s="1632"/>
      <c r="AN321" s="1632"/>
      <c r="AO321" s="1632"/>
      <c r="AP321" s="1632"/>
      <c r="AQ321" s="1632"/>
      <c r="AR321" s="1632"/>
      <c r="AS321" s="1632"/>
      <c r="AT321" s="1632"/>
      <c r="AU321" s="1632"/>
      <c r="AV321" s="1632"/>
      <c r="AW321" s="1632"/>
      <c r="AX321" s="1632"/>
      <c r="AY321" s="1632"/>
      <c r="AZ321" s="1570"/>
      <c r="BA321" s="1570"/>
      <c r="BB321" s="1570"/>
      <c r="BC321" s="1570"/>
      <c r="BD321" s="1570"/>
      <c r="BE321" s="1570"/>
      <c r="BF321" s="1570"/>
      <c r="BG321" s="1570"/>
      <c r="BH321" s="1570"/>
      <c r="BI321" s="1570"/>
      <c r="BJ321" s="1570"/>
      <c r="BK321" s="1570"/>
      <c r="BL321" s="1570"/>
      <c r="BM321" s="1570"/>
      <c r="BN321" s="1570"/>
      <c r="BO321" s="1570"/>
      <c r="BP321" s="1570"/>
      <c r="BQ321" s="1570"/>
      <c r="BR321" s="1570"/>
      <c r="BS321" s="1570"/>
      <c r="BT321" s="1570"/>
      <c r="BU321" s="1570"/>
      <c r="BV321" s="1570"/>
      <c r="BW321" s="1570"/>
      <c r="BX321" s="1570"/>
      <c r="BY321" s="1570"/>
      <c r="BZ321" s="1570"/>
      <c r="CA321" s="1570"/>
      <c r="CB321" s="1570"/>
      <c r="CC321" s="1570"/>
      <c r="CD321" s="1570"/>
      <c r="CE321" s="1570"/>
      <c r="CF321" s="1570"/>
      <c r="CG321" s="1570"/>
      <c r="CH321" s="1570"/>
      <c r="CI321" s="1570"/>
      <c r="CJ321" s="1570"/>
      <c r="CK321" s="1570"/>
      <c r="CL321" s="1570"/>
      <c r="CM321" s="1570"/>
      <c r="CN321" s="1570"/>
      <c r="CO321" s="1570"/>
      <c r="CP321" s="1570"/>
      <c r="CQ321" s="1570"/>
      <c r="CR321" s="1570"/>
      <c r="CS321" s="1570"/>
      <c r="CT321" s="1570"/>
      <c r="CU321" s="1570"/>
      <c r="CV321" s="1570"/>
      <c r="CW321" s="1570"/>
      <c r="CX321" s="1570"/>
      <c r="CY321" s="1570"/>
      <c r="CZ321" s="1570"/>
      <c r="DA321" s="1570"/>
      <c r="DB321" s="1570"/>
      <c r="DC321" s="1570"/>
      <c r="DD321" s="1570"/>
      <c r="DE321" s="1570"/>
      <c r="DF321" s="1570"/>
      <c r="DG321" s="1570"/>
      <c r="DH321" s="1665"/>
      <c r="DI321" s="1570"/>
      <c r="DJ321" s="1570"/>
      <c r="DK321" s="1570"/>
      <c r="DL321" s="1570"/>
      <c r="DM321" s="1570"/>
      <c r="DN321" s="1570"/>
      <c r="DO321" s="1570"/>
      <c r="DP321" s="1570"/>
      <c r="DQ321" s="1570"/>
      <c r="DR321" s="1570"/>
      <c r="DS321" s="1570"/>
      <c r="DT321" s="1570"/>
      <c r="DU321" s="1570"/>
      <c r="DV321" s="1570"/>
      <c r="DW321" s="1570"/>
      <c r="DX321" s="1570"/>
      <c r="DY321" s="1570"/>
      <c r="DZ321" s="1570"/>
      <c r="EA321" s="1570"/>
      <c r="EB321" s="1570"/>
      <c r="EC321" s="1665"/>
      <c r="ED321" s="1665"/>
      <c r="EE321" s="1665"/>
      <c r="EF321" s="1665"/>
      <c r="EG321" s="1665"/>
      <c r="EH321" s="1665"/>
      <c r="EI321" s="1665"/>
      <c r="EJ321" s="1665"/>
      <c r="EK321" s="1665"/>
      <c r="EL321" s="1665"/>
      <c r="EM321" s="1665"/>
      <c r="EN321" s="1665"/>
      <c r="EO321" s="1665"/>
      <c r="EP321" s="1665"/>
      <c r="EQ321" s="1665"/>
      <c r="ER321" s="1665"/>
      <c r="ES321" s="1570"/>
      <c r="ET321" s="1570"/>
      <c r="EU321" s="1632"/>
      <c r="EV321" s="1632"/>
      <c r="EW321" s="1632"/>
      <c r="EX321" s="1632"/>
      <c r="EY321" s="1632"/>
      <c r="EZ321" s="1632"/>
      <c r="FA321" s="1632"/>
      <c r="FB321" s="1665"/>
      <c r="FC321" s="1571"/>
      <c r="FD321" s="1571"/>
      <c r="FE321" s="1571"/>
      <c r="FF321" s="1571"/>
      <c r="FG321" s="1571"/>
      <c r="FH321" s="1571"/>
      <c r="FI321" s="1571"/>
      <c r="FJ321" s="1571"/>
      <c r="FK321" s="1571"/>
      <c r="FL321" s="1571"/>
      <c r="FM321" s="1571"/>
      <c r="FN321" s="1573"/>
      <c r="FO321" s="1573"/>
      <c r="FP321" s="1573"/>
      <c r="FQ321" s="1573"/>
      <c r="FR321" s="1573"/>
      <c r="FS321" s="1573"/>
      <c r="FT321" s="1573"/>
      <c r="FU321" s="1573"/>
      <c r="FV321" s="1573"/>
      <c r="FW321" s="1573"/>
      <c r="FX321" s="1349"/>
    </row>
    <row r="322" spans="3:180">
      <c r="C322" s="1570"/>
      <c r="D322" s="1570"/>
      <c r="E322" s="1570"/>
      <c r="F322" s="1570"/>
      <c r="G322" s="1570"/>
      <c r="H322" s="1570"/>
      <c r="I322" s="1570"/>
      <c r="J322" s="1570"/>
      <c r="K322" s="1570"/>
      <c r="L322" s="1570"/>
      <c r="M322" s="1570"/>
      <c r="N322" s="1570"/>
      <c r="O322" s="1570"/>
      <c r="P322" s="1632"/>
      <c r="Q322" s="1632"/>
      <c r="R322" s="1632"/>
      <c r="S322" s="1632"/>
      <c r="T322" s="1632"/>
      <c r="U322" s="1632"/>
      <c r="V322" s="1632"/>
      <c r="W322" s="1632"/>
      <c r="X322" s="1632"/>
      <c r="Y322" s="1632"/>
      <c r="Z322" s="1632"/>
      <c r="AA322" s="1632"/>
      <c r="AB322" s="1632"/>
      <c r="AC322" s="1632"/>
      <c r="AD322" s="1632"/>
      <c r="AE322" s="1632"/>
      <c r="AF322" s="1632"/>
      <c r="AG322" s="1632"/>
      <c r="AH322" s="1632"/>
      <c r="AI322" s="1632"/>
      <c r="AJ322" s="1632"/>
      <c r="AK322" s="1632"/>
      <c r="AL322" s="1632"/>
      <c r="AM322" s="1632"/>
      <c r="AN322" s="1632"/>
      <c r="AO322" s="1632"/>
      <c r="AP322" s="1632"/>
      <c r="AQ322" s="1632"/>
      <c r="AR322" s="1632"/>
      <c r="AS322" s="1632"/>
      <c r="AT322" s="1632"/>
      <c r="AU322" s="1632"/>
      <c r="AV322" s="1632"/>
      <c r="AW322" s="1632"/>
      <c r="AX322" s="1632"/>
      <c r="AY322" s="1632"/>
      <c r="AZ322" s="1570"/>
      <c r="BA322" s="1570"/>
      <c r="BB322" s="1570"/>
      <c r="BC322" s="1570"/>
      <c r="BD322" s="1570"/>
      <c r="BE322" s="1570"/>
      <c r="BF322" s="1570"/>
      <c r="BG322" s="1570"/>
      <c r="BH322" s="1570"/>
      <c r="BI322" s="1570"/>
      <c r="BJ322" s="1570"/>
      <c r="BK322" s="1570"/>
      <c r="BL322" s="1570"/>
      <c r="BM322" s="1570"/>
      <c r="BN322" s="1570"/>
      <c r="BO322" s="1570"/>
      <c r="BP322" s="1570"/>
      <c r="BQ322" s="1570"/>
      <c r="BR322" s="1570"/>
      <c r="BS322" s="1570"/>
      <c r="BT322" s="1570"/>
      <c r="BU322" s="1570"/>
      <c r="BV322" s="1570"/>
      <c r="BW322" s="1570"/>
      <c r="BX322" s="1570"/>
      <c r="BY322" s="1570"/>
      <c r="BZ322" s="1570"/>
      <c r="CA322" s="1570"/>
      <c r="CB322" s="1570"/>
      <c r="CC322" s="1570"/>
      <c r="CD322" s="1570"/>
      <c r="CE322" s="1570"/>
      <c r="CF322" s="1570"/>
      <c r="CG322" s="1570"/>
      <c r="CH322" s="1570"/>
      <c r="CI322" s="1570"/>
      <c r="CJ322" s="1570"/>
      <c r="CK322" s="1570"/>
      <c r="CL322" s="1570"/>
      <c r="CM322" s="1570"/>
      <c r="CN322" s="1570"/>
      <c r="CO322" s="1570"/>
      <c r="CP322" s="1570"/>
      <c r="CQ322" s="1570"/>
      <c r="CR322" s="1570"/>
      <c r="CS322" s="1570"/>
      <c r="CT322" s="1570"/>
      <c r="CU322" s="1570"/>
      <c r="CV322" s="1570"/>
      <c r="CW322" s="1570"/>
      <c r="CX322" s="1570"/>
      <c r="CY322" s="1570"/>
      <c r="CZ322" s="1570"/>
      <c r="DA322" s="1570"/>
      <c r="DB322" s="1570"/>
      <c r="DC322" s="1570"/>
      <c r="DD322" s="1570"/>
      <c r="DE322" s="1570"/>
      <c r="DF322" s="1570"/>
      <c r="DG322" s="1570"/>
      <c r="DH322" s="1665"/>
      <c r="DI322" s="1570"/>
      <c r="DJ322" s="1570"/>
      <c r="DK322" s="1570"/>
      <c r="DL322" s="1570"/>
      <c r="DM322" s="1570"/>
      <c r="DN322" s="1570"/>
      <c r="DO322" s="1570"/>
      <c r="DP322" s="1570"/>
      <c r="DQ322" s="1570"/>
      <c r="DR322" s="1570"/>
      <c r="DS322" s="1570"/>
      <c r="DT322" s="1570"/>
      <c r="DU322" s="1570"/>
      <c r="DV322" s="1570"/>
      <c r="DW322" s="1570"/>
      <c r="DX322" s="1570"/>
      <c r="DY322" s="1570"/>
      <c r="DZ322" s="1570"/>
      <c r="EA322" s="1570"/>
      <c r="EB322" s="1570"/>
      <c r="EC322" s="1665"/>
      <c r="ED322" s="1665"/>
      <c r="EE322" s="1665"/>
      <c r="EF322" s="1665"/>
      <c r="EG322" s="1665"/>
      <c r="EH322" s="1665"/>
      <c r="EI322" s="1665"/>
      <c r="EJ322" s="1665"/>
      <c r="EK322" s="1665"/>
      <c r="EL322" s="1665"/>
      <c r="EM322" s="1665"/>
      <c r="EN322" s="1665"/>
      <c r="EO322" s="1665"/>
      <c r="EP322" s="1665"/>
      <c r="EQ322" s="1665"/>
      <c r="ER322" s="1665"/>
      <c r="ES322" s="1570"/>
      <c r="ET322" s="1570"/>
      <c r="EU322" s="1632"/>
      <c r="EV322" s="1632"/>
      <c r="EW322" s="1632"/>
      <c r="EX322" s="1632"/>
      <c r="EY322" s="1632"/>
      <c r="EZ322" s="1632"/>
      <c r="FA322" s="1632"/>
      <c r="FB322" s="1665"/>
      <c r="FC322" s="1571"/>
      <c r="FD322" s="1571"/>
      <c r="FE322" s="1571"/>
      <c r="FF322" s="1571"/>
      <c r="FG322" s="1571"/>
      <c r="FH322" s="1571"/>
      <c r="FI322" s="1571"/>
      <c r="FJ322" s="1571"/>
      <c r="FK322" s="1571"/>
      <c r="FL322" s="1571"/>
      <c r="FM322" s="1571"/>
      <c r="FN322" s="1573"/>
      <c r="FO322" s="1573"/>
      <c r="FP322" s="1573"/>
      <c r="FQ322" s="1573"/>
      <c r="FR322" s="1573"/>
      <c r="FS322" s="1573"/>
      <c r="FT322" s="1573"/>
      <c r="FU322" s="1573"/>
      <c r="FV322" s="1573"/>
      <c r="FW322" s="1573"/>
      <c r="FX322" s="1595"/>
    </row>
    <row r="323" spans="3:180">
      <c r="C323" s="1570"/>
      <c r="D323" s="1570"/>
      <c r="E323" s="1570"/>
      <c r="F323" s="1570"/>
      <c r="G323" s="1570"/>
      <c r="H323" s="1570"/>
      <c r="I323" s="1570"/>
      <c r="J323" s="1570"/>
      <c r="K323" s="1570"/>
      <c r="L323" s="1570"/>
      <c r="M323" s="1570"/>
      <c r="N323" s="1570"/>
      <c r="O323" s="1570"/>
      <c r="P323" s="1632"/>
      <c r="Q323" s="1632"/>
      <c r="R323" s="1632"/>
      <c r="S323" s="1632"/>
      <c r="T323" s="1632"/>
      <c r="U323" s="1632"/>
      <c r="V323" s="1632"/>
      <c r="W323" s="1632"/>
      <c r="X323" s="1632"/>
      <c r="Y323" s="1632"/>
      <c r="Z323" s="1632"/>
      <c r="AA323" s="1632"/>
      <c r="AB323" s="1632"/>
      <c r="AC323" s="1632"/>
      <c r="AD323" s="1632"/>
      <c r="AE323" s="1632"/>
      <c r="AF323" s="1632"/>
      <c r="AG323" s="1632"/>
      <c r="AH323" s="1632"/>
      <c r="AI323" s="1632"/>
      <c r="AJ323" s="1632"/>
      <c r="AK323" s="1632"/>
      <c r="AL323" s="1632"/>
      <c r="AM323" s="1632"/>
      <c r="AN323" s="1632"/>
      <c r="AO323" s="1632"/>
      <c r="AP323" s="1632"/>
      <c r="AQ323" s="1632"/>
      <c r="AR323" s="1632"/>
      <c r="AS323" s="1632"/>
      <c r="AT323" s="1632"/>
      <c r="AU323" s="1632"/>
      <c r="AV323" s="1632"/>
      <c r="AW323" s="1632"/>
      <c r="AX323" s="1632"/>
      <c r="AY323" s="1632"/>
      <c r="AZ323" s="1570"/>
      <c r="BA323" s="1570"/>
      <c r="BB323" s="1570"/>
      <c r="BC323" s="1570"/>
      <c r="BD323" s="1570"/>
      <c r="BE323" s="1570"/>
      <c r="BF323" s="1570"/>
      <c r="BG323" s="1570"/>
      <c r="BH323" s="1570"/>
      <c r="BI323" s="1570"/>
      <c r="BJ323" s="1570"/>
      <c r="BK323" s="1570"/>
      <c r="BL323" s="1570"/>
      <c r="BM323" s="1570"/>
      <c r="BN323" s="1570"/>
      <c r="BO323" s="1570"/>
      <c r="BP323" s="1570"/>
      <c r="BQ323" s="1570"/>
      <c r="BR323" s="1570"/>
      <c r="BS323" s="1570"/>
      <c r="BT323" s="1570"/>
      <c r="BU323" s="1570"/>
      <c r="BV323" s="1570"/>
      <c r="BW323" s="1570"/>
      <c r="BX323" s="1570"/>
      <c r="BY323" s="1570"/>
      <c r="BZ323" s="1570"/>
      <c r="CA323" s="1570"/>
      <c r="CB323" s="1570"/>
      <c r="CC323" s="1570"/>
      <c r="CD323" s="1570"/>
      <c r="CE323" s="1570"/>
      <c r="CF323" s="1570"/>
      <c r="CG323" s="1570"/>
      <c r="CH323" s="1570"/>
      <c r="CI323" s="1570"/>
      <c r="CJ323" s="1570"/>
      <c r="CK323" s="1570"/>
      <c r="CL323" s="1570"/>
      <c r="CM323" s="1570"/>
      <c r="CN323" s="1570"/>
      <c r="CO323" s="1570"/>
      <c r="CP323" s="1570"/>
      <c r="CQ323" s="1570"/>
      <c r="CR323" s="1570"/>
      <c r="CS323" s="1570"/>
      <c r="CT323" s="1570"/>
      <c r="CU323" s="1570"/>
      <c r="CV323" s="1570"/>
      <c r="CW323" s="1570"/>
      <c r="CX323" s="1570"/>
      <c r="CY323" s="1570"/>
      <c r="CZ323" s="1570"/>
      <c r="DA323" s="1570"/>
      <c r="DB323" s="1570"/>
      <c r="DC323" s="1570"/>
      <c r="DD323" s="1570"/>
      <c r="DE323" s="1570"/>
      <c r="DF323" s="1570"/>
      <c r="DG323" s="1570"/>
      <c r="DH323" s="1665"/>
      <c r="DI323" s="1570"/>
      <c r="DJ323" s="1570"/>
      <c r="DK323" s="1570"/>
      <c r="DL323" s="1570"/>
      <c r="DM323" s="1570"/>
      <c r="DN323" s="1570"/>
      <c r="DO323" s="1570"/>
      <c r="DP323" s="1570"/>
      <c r="DQ323" s="1570"/>
      <c r="DR323" s="1570"/>
      <c r="DS323" s="1570"/>
      <c r="DT323" s="1570"/>
      <c r="DU323" s="1570"/>
      <c r="DV323" s="1570"/>
      <c r="DW323" s="1570"/>
      <c r="DX323" s="1570"/>
      <c r="DY323" s="1570"/>
      <c r="DZ323" s="1570"/>
      <c r="EA323" s="1570"/>
      <c r="EB323" s="1570"/>
      <c r="EC323" s="1665"/>
      <c r="ED323" s="1665"/>
      <c r="EE323" s="1665"/>
      <c r="EF323" s="1665"/>
      <c r="EG323" s="1665"/>
      <c r="EH323" s="1665"/>
      <c r="EI323" s="1665"/>
      <c r="EJ323" s="1665"/>
      <c r="EK323" s="1665"/>
      <c r="EL323" s="1665"/>
      <c r="EM323" s="1665"/>
      <c r="EN323" s="1665"/>
      <c r="EO323" s="1665"/>
      <c r="EP323" s="1665"/>
      <c r="EQ323" s="1665"/>
      <c r="ER323" s="1665"/>
      <c r="ES323" s="1570"/>
      <c r="ET323" s="1570"/>
      <c r="EU323" s="1632"/>
      <c r="EV323" s="1632"/>
      <c r="EW323" s="1632"/>
      <c r="EX323" s="1632"/>
      <c r="EY323" s="1632"/>
      <c r="EZ323" s="1632"/>
      <c r="FA323" s="1632"/>
      <c r="FB323" s="1665"/>
      <c r="FC323" s="1571"/>
      <c r="FD323" s="1571"/>
      <c r="FE323" s="1571"/>
      <c r="FF323" s="1571"/>
      <c r="FG323" s="1571"/>
      <c r="FH323" s="1571"/>
      <c r="FI323" s="1571"/>
      <c r="FJ323" s="1571"/>
      <c r="FK323" s="1571"/>
      <c r="FL323" s="1571"/>
      <c r="FM323" s="1571"/>
      <c r="FN323" s="1573"/>
      <c r="FO323" s="1573"/>
      <c r="FP323" s="1573"/>
      <c r="FQ323" s="1573"/>
      <c r="FR323" s="1573"/>
      <c r="FS323" s="1573"/>
      <c r="FT323" s="1573"/>
      <c r="FU323" s="1573"/>
      <c r="FV323" s="1573"/>
      <c r="FW323" s="1573"/>
      <c r="FX323" s="1595"/>
    </row>
    <row r="324" spans="3:180">
      <c r="C324" s="1570"/>
      <c r="D324" s="1570"/>
      <c r="E324" s="1570"/>
      <c r="F324" s="1570"/>
      <c r="G324" s="1570"/>
      <c r="H324" s="1570"/>
      <c r="I324" s="1570"/>
      <c r="J324" s="1570"/>
      <c r="K324" s="1570"/>
      <c r="L324" s="1570"/>
      <c r="M324" s="1570"/>
      <c r="N324" s="1570"/>
      <c r="O324" s="1570"/>
      <c r="P324" s="1632"/>
      <c r="Q324" s="1632"/>
      <c r="R324" s="1632"/>
      <c r="S324" s="1632"/>
      <c r="T324" s="1632"/>
      <c r="U324" s="1632"/>
      <c r="V324" s="1632"/>
      <c r="W324" s="1632"/>
      <c r="X324" s="1632"/>
      <c r="Y324" s="1632"/>
      <c r="Z324" s="1632"/>
      <c r="AA324" s="1632"/>
      <c r="AB324" s="1632"/>
      <c r="AC324" s="1632"/>
      <c r="AD324" s="1632"/>
      <c r="AE324" s="1632"/>
      <c r="AF324" s="1632"/>
      <c r="AG324" s="1632"/>
      <c r="AH324" s="1632"/>
      <c r="AI324" s="1632"/>
      <c r="AJ324" s="1632"/>
      <c r="AK324" s="1632"/>
      <c r="AL324" s="1632"/>
      <c r="AM324" s="1632"/>
      <c r="AN324" s="1632"/>
      <c r="AO324" s="1632"/>
      <c r="AP324" s="1632"/>
      <c r="AQ324" s="1632"/>
      <c r="AR324" s="1632"/>
      <c r="AS324" s="1632"/>
      <c r="AT324" s="1632"/>
      <c r="AU324" s="1632"/>
      <c r="AV324" s="1632"/>
      <c r="AW324" s="1632"/>
      <c r="AX324" s="1632"/>
      <c r="AY324" s="1632"/>
      <c r="AZ324" s="1570"/>
      <c r="BA324" s="1570"/>
      <c r="BB324" s="1570"/>
      <c r="BC324" s="1570"/>
      <c r="BD324" s="1570"/>
      <c r="BE324" s="1570"/>
      <c r="BF324" s="1570"/>
      <c r="BG324" s="1570"/>
      <c r="BH324" s="1570"/>
      <c r="BI324" s="1570"/>
      <c r="BJ324" s="1570"/>
      <c r="BK324" s="1570"/>
      <c r="BL324" s="1570"/>
      <c r="BM324" s="1570"/>
      <c r="BN324" s="1570"/>
      <c r="BO324" s="1570"/>
      <c r="BP324" s="1570"/>
      <c r="BQ324" s="1570"/>
      <c r="BR324" s="1570"/>
      <c r="BS324" s="1570"/>
      <c r="BT324" s="1570"/>
      <c r="BU324" s="1570"/>
      <c r="BV324" s="1570"/>
      <c r="BW324" s="1570"/>
      <c r="BX324" s="1570"/>
      <c r="BY324" s="1570"/>
      <c r="BZ324" s="1570"/>
      <c r="CA324" s="1570"/>
      <c r="CB324" s="1570"/>
      <c r="CC324" s="1570"/>
      <c r="CD324" s="1570"/>
      <c r="CE324" s="1570"/>
      <c r="CF324" s="1570"/>
      <c r="CG324" s="1570"/>
      <c r="CH324" s="1570"/>
      <c r="CI324" s="1570"/>
      <c r="CJ324" s="1570"/>
      <c r="CK324" s="1570"/>
      <c r="CL324" s="1570"/>
      <c r="CM324" s="1570"/>
      <c r="CN324" s="1570"/>
      <c r="CO324" s="1570"/>
      <c r="CP324" s="1570"/>
      <c r="CQ324" s="1570"/>
      <c r="CR324" s="1570"/>
      <c r="CS324" s="1570"/>
      <c r="CT324" s="1570"/>
      <c r="CU324" s="1570"/>
      <c r="CV324" s="1570"/>
      <c r="CW324" s="1570"/>
      <c r="CX324" s="1570"/>
      <c r="CY324" s="1570"/>
      <c r="CZ324" s="1570"/>
      <c r="DA324" s="1570"/>
      <c r="DB324" s="1570"/>
      <c r="DC324" s="1570"/>
      <c r="DD324" s="1570"/>
      <c r="DE324" s="1570"/>
      <c r="DF324" s="1570"/>
      <c r="DG324" s="1570"/>
      <c r="DH324" s="1665"/>
      <c r="DI324" s="1570"/>
      <c r="DJ324" s="1570"/>
      <c r="DK324" s="1570"/>
      <c r="DL324" s="1570"/>
      <c r="DM324" s="1570"/>
      <c r="DN324" s="1570"/>
      <c r="DO324" s="1570"/>
      <c r="DP324" s="1570"/>
      <c r="DQ324" s="1570"/>
      <c r="DR324" s="1570"/>
      <c r="DS324" s="1570"/>
      <c r="DT324" s="1570"/>
      <c r="DU324" s="1570"/>
      <c r="DV324" s="1570"/>
      <c r="DW324" s="1570"/>
      <c r="DX324" s="1570"/>
      <c r="DY324" s="1570"/>
      <c r="DZ324" s="1570"/>
      <c r="EA324" s="1570"/>
      <c r="EB324" s="1570"/>
      <c r="EC324" s="1665"/>
      <c r="ED324" s="1665"/>
      <c r="EE324" s="1665"/>
      <c r="EF324" s="1665"/>
      <c r="EG324" s="1665"/>
      <c r="EH324" s="1665"/>
      <c r="EI324" s="1665"/>
      <c r="EJ324" s="1665"/>
      <c r="EK324" s="1665"/>
      <c r="EL324" s="1665"/>
      <c r="EM324" s="1665"/>
      <c r="EN324" s="1665"/>
      <c r="EO324" s="1665"/>
      <c r="EP324" s="1665"/>
      <c r="EQ324" s="1665"/>
      <c r="ER324" s="1665"/>
      <c r="ES324" s="1570"/>
      <c r="ET324" s="1570"/>
      <c r="EU324" s="1632"/>
      <c r="EV324" s="1632"/>
      <c r="EW324" s="1632"/>
      <c r="EX324" s="1632"/>
      <c r="EY324" s="1632"/>
      <c r="EZ324" s="1632"/>
      <c r="FA324" s="1632"/>
      <c r="FB324" s="1665"/>
      <c r="FC324" s="1571"/>
      <c r="FD324" s="1571"/>
      <c r="FE324" s="1571"/>
      <c r="FF324" s="1571"/>
      <c r="FG324" s="1571"/>
      <c r="FH324" s="1571"/>
      <c r="FI324" s="1571"/>
      <c r="FJ324" s="1571"/>
      <c r="FK324" s="1571"/>
      <c r="FL324" s="1571"/>
      <c r="FM324" s="1571"/>
      <c r="FN324" s="1573"/>
      <c r="FO324" s="1573"/>
      <c r="FP324" s="1573"/>
      <c r="FQ324" s="1573"/>
      <c r="FR324" s="1573"/>
      <c r="FS324" s="1573"/>
      <c r="FT324" s="1573"/>
      <c r="FU324" s="1573"/>
      <c r="FV324" s="1573"/>
      <c r="FW324" s="1573"/>
      <c r="FX324" s="1595"/>
    </row>
    <row r="325" spans="3:180">
      <c r="C325" s="1570"/>
      <c r="D325" s="1570"/>
      <c r="E325" s="1570"/>
      <c r="F325" s="1570"/>
      <c r="G325" s="1570"/>
      <c r="H325" s="1570"/>
      <c r="I325" s="1570"/>
      <c r="J325" s="1570"/>
      <c r="K325" s="1570"/>
      <c r="L325" s="1570"/>
      <c r="M325" s="1570"/>
      <c r="N325" s="1570"/>
      <c r="O325" s="1570"/>
      <c r="P325" s="1632"/>
      <c r="Q325" s="1632"/>
      <c r="R325" s="1632"/>
      <c r="S325" s="1632"/>
      <c r="T325" s="1632"/>
      <c r="U325" s="1632"/>
      <c r="V325" s="1632"/>
      <c r="W325" s="1632"/>
      <c r="X325" s="1632"/>
      <c r="Y325" s="1632"/>
      <c r="Z325" s="1632"/>
      <c r="AA325" s="1632"/>
      <c r="AB325" s="1632"/>
      <c r="AC325" s="1632"/>
      <c r="AD325" s="1632"/>
      <c r="AE325" s="1632"/>
      <c r="AF325" s="1632"/>
      <c r="AG325" s="1632"/>
      <c r="AH325" s="1632"/>
      <c r="AI325" s="1632"/>
      <c r="AJ325" s="1632"/>
      <c r="AK325" s="1632"/>
      <c r="AL325" s="1632"/>
      <c r="AM325" s="1632"/>
      <c r="AN325" s="1632"/>
      <c r="AO325" s="1632"/>
      <c r="AP325" s="1632"/>
      <c r="AQ325" s="1632"/>
      <c r="AR325" s="1632"/>
      <c r="AS325" s="1632"/>
      <c r="AT325" s="1632"/>
      <c r="AU325" s="1632"/>
      <c r="AV325" s="1632"/>
      <c r="AW325" s="1632"/>
      <c r="AX325" s="1632"/>
      <c r="AY325" s="1632"/>
      <c r="AZ325" s="1570"/>
      <c r="BA325" s="1570"/>
      <c r="BB325" s="1570"/>
      <c r="BC325" s="1570"/>
      <c r="BD325" s="1570"/>
      <c r="BE325" s="1570"/>
      <c r="BF325" s="1570"/>
      <c r="BG325" s="1570"/>
      <c r="BH325" s="1570"/>
      <c r="BI325" s="1570"/>
      <c r="BJ325" s="1570"/>
      <c r="BK325" s="1570"/>
      <c r="BL325" s="1570"/>
      <c r="BM325" s="1570"/>
      <c r="BN325" s="1570"/>
      <c r="BO325" s="1570"/>
      <c r="BP325" s="1570"/>
      <c r="BQ325" s="1570"/>
      <c r="BR325" s="1570"/>
      <c r="BS325" s="1570"/>
      <c r="BT325" s="1570"/>
      <c r="BU325" s="1570"/>
      <c r="BV325" s="1570"/>
      <c r="BW325" s="1570"/>
      <c r="BX325" s="1570"/>
      <c r="BY325" s="1570"/>
      <c r="BZ325" s="1570"/>
      <c r="CA325" s="1570"/>
      <c r="CB325" s="1570"/>
      <c r="CC325" s="1570"/>
      <c r="CD325" s="1570"/>
      <c r="CE325" s="1570"/>
      <c r="CF325" s="1570"/>
      <c r="CG325" s="1570"/>
      <c r="CH325" s="1570"/>
      <c r="CI325" s="1570"/>
      <c r="CJ325" s="1570"/>
      <c r="CK325" s="1570"/>
      <c r="CL325" s="1570"/>
      <c r="CM325" s="1570"/>
      <c r="CN325" s="1570"/>
      <c r="CO325" s="1570"/>
      <c r="CP325" s="1570"/>
      <c r="CQ325" s="1570"/>
      <c r="CR325" s="1570"/>
      <c r="CS325" s="1570"/>
      <c r="CT325" s="1570"/>
      <c r="CU325" s="1570"/>
      <c r="CV325" s="1570"/>
      <c r="CW325" s="1570"/>
      <c r="CX325" s="1570"/>
      <c r="CY325" s="1570"/>
      <c r="CZ325" s="1570"/>
      <c r="DA325" s="1570"/>
      <c r="DB325" s="1570"/>
      <c r="DC325" s="1570"/>
      <c r="DD325" s="1570"/>
      <c r="DE325" s="1570"/>
      <c r="DF325" s="1570"/>
      <c r="DG325" s="1570"/>
      <c r="DH325" s="1665"/>
      <c r="DI325" s="1570"/>
      <c r="DJ325" s="1570"/>
      <c r="DK325" s="1570"/>
      <c r="DL325" s="1570"/>
      <c r="DM325" s="1570"/>
      <c r="DN325" s="1570"/>
      <c r="DO325" s="1570"/>
      <c r="DP325" s="1570"/>
      <c r="DQ325" s="1570"/>
      <c r="DR325" s="1570"/>
      <c r="DS325" s="1570"/>
      <c r="DT325" s="1570"/>
      <c r="DU325" s="1570"/>
      <c r="DV325" s="1570"/>
      <c r="DW325" s="1570"/>
      <c r="DX325" s="1570"/>
      <c r="DY325" s="1570"/>
      <c r="DZ325" s="1570"/>
      <c r="EA325" s="1570"/>
      <c r="EB325" s="1570"/>
      <c r="EC325" s="1665"/>
      <c r="ED325" s="1665"/>
      <c r="EE325" s="1665"/>
      <c r="EF325" s="1665"/>
      <c r="EG325" s="1665"/>
      <c r="EH325" s="1665"/>
      <c r="EI325" s="1665"/>
      <c r="EJ325" s="1665"/>
      <c r="EK325" s="1665"/>
      <c r="EL325" s="1665"/>
      <c r="EM325" s="1665"/>
      <c r="EN325" s="1665"/>
      <c r="EO325" s="1665"/>
      <c r="EP325" s="1665"/>
      <c r="EQ325" s="1665"/>
      <c r="ER325" s="1665"/>
      <c r="ES325" s="1570"/>
      <c r="ET325" s="1570"/>
      <c r="EU325" s="1632"/>
      <c r="EV325" s="1632"/>
      <c r="EW325" s="1632"/>
      <c r="EX325" s="1632"/>
      <c r="EY325" s="1632"/>
      <c r="EZ325" s="1632"/>
      <c r="FA325" s="1632"/>
      <c r="FB325" s="1665"/>
      <c r="FC325" s="1571"/>
      <c r="FD325" s="1571"/>
      <c r="FE325" s="1571"/>
      <c r="FF325" s="1571"/>
      <c r="FG325" s="1571"/>
      <c r="FH325" s="1571"/>
      <c r="FI325" s="1571"/>
      <c r="FJ325" s="1571"/>
      <c r="FK325" s="1571"/>
      <c r="FL325" s="1571"/>
      <c r="FM325" s="1571"/>
      <c r="FN325" s="1573"/>
      <c r="FO325" s="1573"/>
      <c r="FP325" s="1573"/>
      <c r="FQ325" s="1573"/>
      <c r="FR325" s="1573"/>
      <c r="FS325" s="1573"/>
      <c r="FT325" s="1573"/>
      <c r="FU325" s="1573"/>
      <c r="FV325" s="1573"/>
      <c r="FW325" s="1573"/>
      <c r="FX325" s="1595"/>
    </row>
    <row r="326" spans="3:180">
      <c r="C326" s="1570"/>
      <c r="D326" s="1570"/>
      <c r="E326" s="1570"/>
      <c r="F326" s="1570"/>
      <c r="G326" s="1570"/>
      <c r="H326" s="1570"/>
      <c r="I326" s="1570"/>
      <c r="J326" s="1570"/>
      <c r="K326" s="1570"/>
      <c r="L326" s="1570"/>
      <c r="M326" s="1570"/>
      <c r="N326" s="1570"/>
      <c r="O326" s="1570"/>
      <c r="P326" s="1632"/>
      <c r="Q326" s="1632"/>
      <c r="R326" s="1632"/>
      <c r="S326" s="1632"/>
      <c r="T326" s="1632"/>
      <c r="U326" s="1632"/>
      <c r="V326" s="1632"/>
      <c r="W326" s="1632"/>
      <c r="X326" s="1632"/>
      <c r="Y326" s="1632"/>
      <c r="Z326" s="1632"/>
      <c r="AA326" s="1632"/>
      <c r="AB326" s="1632"/>
      <c r="AC326" s="1632"/>
      <c r="AD326" s="1632"/>
      <c r="AE326" s="1632"/>
      <c r="AF326" s="1632"/>
      <c r="AG326" s="1632"/>
      <c r="AH326" s="1632"/>
      <c r="AI326" s="1632"/>
      <c r="AJ326" s="1632"/>
      <c r="AK326" s="1632"/>
      <c r="AL326" s="1632"/>
      <c r="AM326" s="1632"/>
      <c r="AN326" s="1632"/>
      <c r="AO326" s="1632"/>
      <c r="AP326" s="1632"/>
      <c r="AQ326" s="1632"/>
      <c r="AR326" s="1632"/>
      <c r="AS326" s="1632"/>
      <c r="AT326" s="1632"/>
      <c r="AU326" s="1632"/>
      <c r="AV326" s="1632"/>
      <c r="AW326" s="1632"/>
      <c r="AX326" s="1632"/>
      <c r="AY326" s="1632"/>
      <c r="AZ326" s="1570"/>
      <c r="BA326" s="1570"/>
      <c r="BB326" s="1570"/>
      <c r="BC326" s="1570"/>
      <c r="BD326" s="1570"/>
      <c r="BE326" s="1570"/>
      <c r="BF326" s="1570"/>
      <c r="BG326" s="1570"/>
      <c r="BH326" s="1570"/>
      <c r="BI326" s="1570"/>
      <c r="BJ326" s="1570"/>
      <c r="BK326" s="1570"/>
      <c r="BL326" s="1570"/>
      <c r="BM326" s="1570"/>
      <c r="BN326" s="1570"/>
      <c r="BO326" s="1570"/>
      <c r="BP326" s="1570"/>
      <c r="BQ326" s="1570"/>
      <c r="BR326" s="1570"/>
      <c r="BS326" s="1570"/>
      <c r="BT326" s="1570"/>
      <c r="BU326" s="1570"/>
      <c r="BV326" s="1570"/>
      <c r="BW326" s="1570"/>
      <c r="BX326" s="1570"/>
      <c r="BY326" s="1570"/>
      <c r="BZ326" s="1570"/>
      <c r="CA326" s="1570"/>
      <c r="CB326" s="1570"/>
      <c r="CC326" s="1570"/>
      <c r="CD326" s="1570"/>
      <c r="CE326" s="1570"/>
      <c r="CF326" s="1570"/>
      <c r="CG326" s="1570"/>
      <c r="CH326" s="1570"/>
      <c r="CI326" s="1570"/>
      <c r="CJ326" s="1570"/>
      <c r="CK326" s="1570"/>
      <c r="CL326" s="1570"/>
      <c r="CM326" s="1570"/>
      <c r="CN326" s="1570"/>
      <c r="CO326" s="1570"/>
      <c r="CP326" s="1570"/>
      <c r="CQ326" s="1570"/>
      <c r="CR326" s="1570"/>
      <c r="CS326" s="1570"/>
      <c r="CT326" s="1570"/>
      <c r="CU326" s="1570"/>
      <c r="CV326" s="1570"/>
      <c r="CW326" s="1570"/>
      <c r="CX326" s="1570"/>
      <c r="CY326" s="1570"/>
      <c r="CZ326" s="1570"/>
      <c r="DA326" s="1570"/>
      <c r="DB326" s="1570"/>
      <c r="DC326" s="1570"/>
      <c r="DD326" s="1570"/>
      <c r="DE326" s="1570"/>
      <c r="DF326" s="1570"/>
      <c r="DG326" s="1570"/>
      <c r="DH326" s="1665"/>
      <c r="DI326" s="1570"/>
      <c r="DJ326" s="1570"/>
      <c r="DK326" s="1570"/>
      <c r="DL326" s="1570"/>
      <c r="DM326" s="1570"/>
      <c r="DN326" s="1570"/>
      <c r="DO326" s="1570"/>
      <c r="DP326" s="1570"/>
      <c r="DQ326" s="1570"/>
      <c r="DR326" s="1570"/>
      <c r="DS326" s="1570"/>
      <c r="DT326" s="1570"/>
      <c r="DU326" s="1570"/>
      <c r="DV326" s="1570"/>
      <c r="DW326" s="1570"/>
      <c r="DX326" s="1570"/>
      <c r="DY326" s="1570"/>
      <c r="DZ326" s="1570"/>
      <c r="EA326" s="1570"/>
      <c r="EB326" s="1570"/>
      <c r="EC326" s="1665"/>
      <c r="ED326" s="1665"/>
      <c r="EE326" s="1665"/>
      <c r="EF326" s="1665"/>
      <c r="EG326" s="1665"/>
      <c r="EH326" s="1665"/>
      <c r="EI326" s="1665"/>
      <c r="EJ326" s="1665"/>
      <c r="EK326" s="1665"/>
      <c r="EL326" s="1665"/>
      <c r="EM326" s="1665"/>
      <c r="EN326" s="1665"/>
      <c r="EO326" s="1665"/>
      <c r="EP326" s="1665"/>
      <c r="EQ326" s="1665"/>
      <c r="ER326" s="1665"/>
      <c r="ES326" s="1570"/>
      <c r="ET326" s="1570"/>
      <c r="EU326" s="1632"/>
      <c r="EV326" s="1632"/>
      <c r="EW326" s="1632"/>
      <c r="EX326" s="1632"/>
      <c r="EY326" s="1632"/>
      <c r="EZ326" s="1632"/>
      <c r="FA326" s="1632"/>
      <c r="FB326" s="1665"/>
      <c r="FC326" s="1571"/>
      <c r="FD326" s="1571"/>
      <c r="FE326" s="1571"/>
      <c r="FF326" s="1571"/>
      <c r="FG326" s="1571"/>
      <c r="FH326" s="1571"/>
      <c r="FI326" s="1571"/>
      <c r="FJ326" s="1571"/>
      <c r="FK326" s="1571"/>
      <c r="FL326" s="1571"/>
      <c r="FM326" s="1571"/>
      <c r="FN326" s="1573"/>
      <c r="FO326" s="1573"/>
      <c r="FP326" s="1573"/>
      <c r="FQ326" s="1573"/>
      <c r="FR326" s="1573"/>
      <c r="FS326" s="1573"/>
      <c r="FT326" s="1573"/>
      <c r="FU326" s="1573"/>
      <c r="FV326" s="1573"/>
      <c r="FW326" s="1573"/>
      <c r="FX326" s="1595"/>
    </row>
    <row r="327" spans="3:180">
      <c r="C327" s="1570"/>
      <c r="D327" s="1570"/>
      <c r="E327" s="1570"/>
      <c r="F327" s="1570"/>
      <c r="G327" s="1570"/>
      <c r="H327" s="1570"/>
      <c r="I327" s="1570"/>
      <c r="J327" s="1570"/>
      <c r="K327" s="1570"/>
      <c r="L327" s="1570"/>
      <c r="M327" s="1570"/>
      <c r="N327" s="1570"/>
      <c r="O327" s="1570"/>
      <c r="P327" s="1632"/>
      <c r="Q327" s="1632"/>
      <c r="R327" s="1632"/>
      <c r="S327" s="1632"/>
      <c r="T327" s="1632"/>
      <c r="U327" s="1632"/>
      <c r="V327" s="1632"/>
      <c r="W327" s="1632"/>
      <c r="X327" s="1632"/>
      <c r="Y327" s="1632"/>
      <c r="Z327" s="1632"/>
      <c r="AA327" s="1632"/>
      <c r="AB327" s="1632"/>
      <c r="AC327" s="1632"/>
      <c r="AD327" s="1632"/>
      <c r="AE327" s="1632"/>
      <c r="AF327" s="1632"/>
      <c r="AG327" s="1632"/>
      <c r="AH327" s="1632"/>
      <c r="AI327" s="1632"/>
      <c r="AJ327" s="1632"/>
      <c r="AK327" s="1632"/>
      <c r="AL327" s="1632"/>
      <c r="AM327" s="1632"/>
      <c r="AN327" s="1632"/>
      <c r="AO327" s="1632"/>
      <c r="AP327" s="1632"/>
      <c r="AQ327" s="1632"/>
      <c r="AR327" s="1632"/>
      <c r="AS327" s="1632"/>
      <c r="AT327" s="1632"/>
      <c r="AU327" s="1632"/>
      <c r="AV327" s="1632"/>
      <c r="AW327" s="1632"/>
      <c r="AX327" s="1632"/>
      <c r="AY327" s="1632"/>
      <c r="AZ327" s="1570"/>
      <c r="BA327" s="1570"/>
      <c r="BB327" s="1570"/>
      <c r="BC327" s="1570"/>
      <c r="BD327" s="1570"/>
      <c r="BE327" s="1570"/>
      <c r="BF327" s="1570"/>
      <c r="BG327" s="1570"/>
      <c r="BH327" s="1570"/>
      <c r="BI327" s="1570"/>
      <c r="BJ327" s="1570"/>
      <c r="BK327" s="1570"/>
      <c r="BL327" s="1570"/>
      <c r="BM327" s="1570"/>
      <c r="BN327" s="1570"/>
      <c r="BO327" s="1570"/>
      <c r="BP327" s="1570"/>
      <c r="BQ327" s="1570"/>
      <c r="BR327" s="1570"/>
      <c r="BS327" s="1570"/>
      <c r="BT327" s="1570"/>
      <c r="BU327" s="1570"/>
      <c r="BV327" s="1570"/>
      <c r="BW327" s="1570"/>
      <c r="BX327" s="1570"/>
      <c r="BY327" s="1570"/>
      <c r="BZ327" s="1570"/>
      <c r="CA327" s="1570"/>
      <c r="CB327" s="1570"/>
      <c r="CC327" s="1570"/>
      <c r="CD327" s="1570"/>
      <c r="CE327" s="1570"/>
      <c r="CF327" s="1570"/>
      <c r="CG327" s="1570"/>
      <c r="CH327" s="1570"/>
      <c r="CI327" s="1570"/>
      <c r="CJ327" s="1570"/>
      <c r="CK327" s="1570"/>
      <c r="CL327" s="1570"/>
      <c r="CM327" s="1570"/>
      <c r="CN327" s="1570"/>
      <c r="CO327" s="1570"/>
      <c r="CP327" s="1570"/>
      <c r="CQ327" s="1570"/>
      <c r="CR327" s="1570"/>
      <c r="CS327" s="1570"/>
      <c r="CT327" s="1570"/>
      <c r="CU327" s="1570"/>
      <c r="CV327" s="1570"/>
      <c r="CW327" s="1570"/>
      <c r="CX327" s="1570"/>
      <c r="CY327" s="1570"/>
      <c r="CZ327" s="1570"/>
      <c r="DA327" s="1570"/>
      <c r="DB327" s="1570"/>
      <c r="DC327" s="1570"/>
      <c r="DD327" s="1570"/>
      <c r="DE327" s="1570"/>
      <c r="DF327" s="1570"/>
      <c r="DG327" s="1570"/>
      <c r="DH327" s="1665"/>
      <c r="DI327" s="1570"/>
      <c r="DJ327" s="1570"/>
      <c r="DK327" s="1570"/>
      <c r="DL327" s="1570"/>
      <c r="DM327" s="1570"/>
      <c r="DN327" s="1570"/>
      <c r="DO327" s="1570"/>
      <c r="DP327" s="1570"/>
      <c r="DQ327" s="1570"/>
      <c r="DR327" s="1570"/>
      <c r="DS327" s="1570"/>
      <c r="DT327" s="1570"/>
      <c r="DU327" s="1570"/>
      <c r="DV327" s="1570"/>
      <c r="DW327" s="1570"/>
      <c r="DX327" s="1570"/>
      <c r="DY327" s="1570"/>
      <c r="DZ327" s="1570"/>
      <c r="EA327" s="1570"/>
      <c r="EB327" s="1570"/>
      <c r="EC327" s="1665"/>
      <c r="ED327" s="1665"/>
      <c r="EE327" s="1665"/>
      <c r="EF327" s="1665"/>
      <c r="EG327" s="1665"/>
      <c r="EH327" s="1665"/>
      <c r="EI327" s="1665"/>
      <c r="EJ327" s="1665"/>
      <c r="EK327" s="1665"/>
      <c r="EL327" s="1665"/>
      <c r="EM327" s="1665"/>
      <c r="EN327" s="1665"/>
      <c r="EO327" s="1665"/>
      <c r="EP327" s="1665"/>
      <c r="EQ327" s="1665"/>
      <c r="ER327" s="1665"/>
      <c r="ES327" s="1570"/>
      <c r="ET327" s="1570"/>
      <c r="EU327" s="1632"/>
      <c r="EV327" s="1632"/>
      <c r="EW327" s="1632"/>
      <c r="EX327" s="1632"/>
      <c r="EY327" s="1632"/>
      <c r="EZ327" s="1632"/>
      <c r="FA327" s="1632"/>
      <c r="FB327" s="1665"/>
      <c r="FC327" s="1571"/>
      <c r="FD327" s="1571"/>
      <c r="FE327" s="1571"/>
      <c r="FF327" s="1571"/>
      <c r="FG327" s="1571"/>
      <c r="FH327" s="1571"/>
      <c r="FI327" s="1571"/>
      <c r="FJ327" s="1571"/>
      <c r="FK327" s="1571"/>
      <c r="FL327" s="1571"/>
      <c r="FM327" s="1571"/>
      <c r="FN327" s="1573"/>
      <c r="FO327" s="1573"/>
      <c r="FP327" s="1573"/>
      <c r="FQ327" s="1573"/>
      <c r="FR327" s="1573"/>
      <c r="FS327" s="1573"/>
      <c r="FT327" s="1573"/>
      <c r="FU327" s="1573"/>
      <c r="FV327" s="1573"/>
      <c r="FW327" s="1573"/>
      <c r="FX327" s="1595"/>
    </row>
    <row r="328" spans="3:180">
      <c r="C328" s="1570"/>
      <c r="D328" s="1570"/>
      <c r="E328" s="1570"/>
      <c r="F328" s="1570"/>
      <c r="G328" s="1570"/>
      <c r="H328" s="1570"/>
      <c r="I328" s="1570"/>
      <c r="J328" s="1570"/>
      <c r="K328" s="1570"/>
      <c r="L328" s="1570"/>
      <c r="M328" s="1570"/>
      <c r="N328" s="1570"/>
      <c r="O328" s="1570"/>
      <c r="P328" s="1632"/>
      <c r="Q328" s="1632"/>
      <c r="R328" s="1632"/>
      <c r="S328" s="1632"/>
      <c r="T328" s="1632"/>
      <c r="U328" s="1632"/>
      <c r="V328" s="1632"/>
      <c r="W328" s="1632"/>
      <c r="X328" s="1632"/>
      <c r="Y328" s="1632"/>
      <c r="Z328" s="1632"/>
      <c r="AA328" s="1632"/>
      <c r="AB328" s="1632"/>
      <c r="AC328" s="1632"/>
      <c r="AD328" s="1632"/>
      <c r="AE328" s="1632"/>
      <c r="AF328" s="1632"/>
      <c r="AG328" s="1632"/>
      <c r="AH328" s="1632"/>
      <c r="AI328" s="1632"/>
      <c r="AJ328" s="1632"/>
      <c r="AK328" s="1632"/>
      <c r="AL328" s="1632"/>
      <c r="AM328" s="1632"/>
      <c r="AN328" s="1632"/>
      <c r="AO328" s="1632"/>
      <c r="AP328" s="1632"/>
      <c r="AQ328" s="1632"/>
      <c r="AR328" s="1632"/>
      <c r="AS328" s="1632"/>
      <c r="AT328" s="1632"/>
      <c r="AU328" s="1632"/>
      <c r="AV328" s="1632"/>
      <c r="AW328" s="1632"/>
      <c r="AX328" s="1632"/>
      <c r="AY328" s="1632"/>
      <c r="AZ328" s="1570"/>
      <c r="BA328" s="1570"/>
      <c r="BB328" s="1570"/>
      <c r="BC328" s="1570"/>
      <c r="BD328" s="1570"/>
      <c r="BE328" s="1570"/>
      <c r="BF328" s="1570"/>
      <c r="BG328" s="1570"/>
      <c r="BH328" s="1570"/>
      <c r="BI328" s="1570"/>
      <c r="BJ328" s="1570"/>
      <c r="BK328" s="1570"/>
      <c r="BL328" s="1570"/>
      <c r="BM328" s="1570"/>
      <c r="BN328" s="1570"/>
      <c r="BO328" s="1570"/>
      <c r="BP328" s="1570"/>
      <c r="BQ328" s="1570"/>
      <c r="BR328" s="1570"/>
      <c r="BS328" s="1570"/>
      <c r="BT328" s="1570"/>
      <c r="BU328" s="1570"/>
      <c r="BV328" s="1570"/>
      <c r="BW328" s="1570"/>
      <c r="BX328" s="1570"/>
      <c r="BY328" s="1570"/>
      <c r="BZ328" s="1570"/>
      <c r="CA328" s="1570"/>
      <c r="CB328" s="1570"/>
      <c r="CC328" s="1570"/>
      <c r="CD328" s="1570"/>
      <c r="CE328" s="1570"/>
      <c r="CF328" s="1570"/>
      <c r="CG328" s="1570"/>
      <c r="CH328" s="1570"/>
      <c r="CI328" s="1570"/>
      <c r="CJ328" s="1570"/>
      <c r="CK328" s="1570"/>
      <c r="CL328" s="1570"/>
      <c r="CM328" s="1570"/>
      <c r="CN328" s="1570"/>
      <c r="CO328" s="1570"/>
      <c r="CP328" s="1570"/>
      <c r="CQ328" s="1570"/>
      <c r="CR328" s="1570"/>
      <c r="CS328" s="1570"/>
      <c r="CT328" s="1570"/>
      <c r="CU328" s="1570"/>
      <c r="CV328" s="1570"/>
      <c r="CW328" s="1570"/>
      <c r="CX328" s="1570"/>
      <c r="CY328" s="1570"/>
      <c r="CZ328" s="1570"/>
      <c r="DA328" s="1570"/>
      <c r="DB328" s="1570"/>
      <c r="DC328" s="1570"/>
      <c r="DD328" s="1570"/>
      <c r="DE328" s="1570"/>
      <c r="DF328" s="1570"/>
      <c r="DG328" s="1570"/>
      <c r="DH328" s="1665"/>
      <c r="DI328" s="1570"/>
      <c r="DJ328" s="1570"/>
      <c r="DK328" s="1570"/>
      <c r="DL328" s="1570"/>
      <c r="DM328" s="1570"/>
      <c r="DN328" s="1570"/>
      <c r="DO328" s="1570"/>
      <c r="DP328" s="1570"/>
      <c r="DQ328" s="1570"/>
      <c r="DR328" s="1570"/>
      <c r="DS328" s="1570"/>
      <c r="DT328" s="1570"/>
      <c r="DU328" s="1570"/>
      <c r="DV328" s="1570"/>
      <c r="DW328" s="1570"/>
      <c r="DX328" s="1570"/>
      <c r="DY328" s="1570"/>
      <c r="DZ328" s="1570"/>
      <c r="EA328" s="1570"/>
      <c r="EB328" s="1570"/>
      <c r="EC328" s="1665"/>
      <c r="ED328" s="1665"/>
      <c r="EE328" s="1665"/>
      <c r="EF328" s="1665"/>
      <c r="EG328" s="1665"/>
      <c r="EH328" s="1665"/>
      <c r="EI328" s="1665"/>
      <c r="EJ328" s="1665"/>
      <c r="EK328" s="1665"/>
      <c r="EL328" s="1665"/>
      <c r="EM328" s="1665"/>
      <c r="EN328" s="1665"/>
      <c r="EO328" s="1665"/>
      <c r="EP328" s="1665"/>
      <c r="EQ328" s="1665"/>
      <c r="ER328" s="1665"/>
      <c r="ES328" s="1570"/>
      <c r="ET328" s="1570"/>
      <c r="EU328" s="1632"/>
      <c r="EV328" s="1632"/>
      <c r="EW328" s="1632"/>
      <c r="EX328" s="1632"/>
      <c r="EY328" s="1632"/>
      <c r="EZ328" s="1632"/>
      <c r="FA328" s="1632"/>
      <c r="FB328" s="1665"/>
      <c r="FC328" s="1571"/>
      <c r="FD328" s="1571"/>
      <c r="FE328" s="1571"/>
      <c r="FF328" s="1571"/>
      <c r="FG328" s="1571"/>
      <c r="FH328" s="1571"/>
      <c r="FI328" s="1571"/>
      <c r="FJ328" s="1571"/>
      <c r="FK328" s="1571"/>
      <c r="FL328" s="1571"/>
      <c r="FM328" s="1571"/>
      <c r="FN328" s="1573"/>
      <c r="FO328" s="1573"/>
      <c r="FP328" s="1573"/>
      <c r="FQ328" s="1573"/>
      <c r="FR328" s="1573"/>
      <c r="FS328" s="1573"/>
      <c r="FT328" s="1573"/>
      <c r="FU328" s="1573"/>
      <c r="FV328" s="1573"/>
      <c r="FW328" s="1573"/>
      <c r="FX328" s="1595"/>
    </row>
    <row r="329" spans="3:180">
      <c r="C329" s="1570"/>
      <c r="D329" s="1570"/>
      <c r="E329" s="1570"/>
      <c r="F329" s="1570"/>
      <c r="G329" s="1570"/>
      <c r="H329" s="1570"/>
      <c r="I329" s="1570"/>
      <c r="J329" s="1570"/>
      <c r="K329" s="1570"/>
      <c r="L329" s="1570"/>
      <c r="M329" s="1570"/>
      <c r="N329" s="1570"/>
      <c r="O329" s="1570"/>
      <c r="P329" s="1632"/>
      <c r="Q329" s="1632"/>
      <c r="R329" s="1632"/>
      <c r="S329" s="1632"/>
      <c r="T329" s="1632"/>
      <c r="U329" s="1632"/>
      <c r="V329" s="1632"/>
      <c r="W329" s="1632"/>
      <c r="X329" s="1632"/>
      <c r="Y329" s="1632"/>
      <c r="Z329" s="1632"/>
      <c r="AA329" s="1632"/>
      <c r="AB329" s="1632"/>
      <c r="AC329" s="1632"/>
      <c r="AD329" s="1632"/>
      <c r="AE329" s="1632"/>
      <c r="AF329" s="1632"/>
      <c r="AG329" s="1632"/>
      <c r="AH329" s="1632"/>
      <c r="AI329" s="1632"/>
      <c r="AJ329" s="1632"/>
      <c r="AK329" s="1632"/>
      <c r="AL329" s="1632"/>
      <c r="AM329" s="1632"/>
      <c r="AN329" s="1632"/>
      <c r="AO329" s="1632"/>
      <c r="AP329" s="1632"/>
      <c r="AQ329" s="1632"/>
      <c r="AR329" s="1632"/>
      <c r="AS329" s="1632"/>
      <c r="AT329" s="1632"/>
      <c r="AU329" s="1632"/>
      <c r="AV329" s="1632"/>
      <c r="AW329" s="1632"/>
      <c r="AX329" s="1632"/>
      <c r="AY329" s="1632"/>
      <c r="AZ329" s="1570"/>
      <c r="BA329" s="1570"/>
      <c r="BB329" s="1570"/>
      <c r="BC329" s="1570"/>
      <c r="BD329" s="1570"/>
      <c r="BE329" s="1570"/>
      <c r="BF329" s="1570"/>
      <c r="BG329" s="1570"/>
      <c r="BH329" s="1570"/>
      <c r="BI329" s="1570"/>
      <c r="BJ329" s="1570"/>
      <c r="BK329" s="1570"/>
      <c r="BL329" s="1570"/>
      <c r="BM329" s="1570"/>
      <c r="BN329" s="1570"/>
      <c r="BO329" s="1570"/>
      <c r="BP329" s="1570"/>
      <c r="BQ329" s="1570"/>
      <c r="BR329" s="1570"/>
      <c r="BS329" s="1570"/>
      <c r="BT329" s="1570"/>
      <c r="BU329" s="1570"/>
      <c r="BV329" s="1570"/>
      <c r="BW329" s="1570"/>
      <c r="BX329" s="1570"/>
      <c r="BY329" s="1570"/>
      <c r="BZ329" s="1570"/>
      <c r="CA329" s="1570"/>
      <c r="CB329" s="1570"/>
      <c r="CC329" s="1570"/>
      <c r="CD329" s="1570"/>
      <c r="CE329" s="1570"/>
      <c r="CF329" s="1570"/>
      <c r="CG329" s="1570"/>
      <c r="CH329" s="1570"/>
      <c r="CI329" s="1570"/>
      <c r="CJ329" s="1570"/>
      <c r="CK329" s="1570"/>
      <c r="CL329" s="1570"/>
      <c r="CM329" s="1570"/>
      <c r="CN329" s="1570"/>
      <c r="CO329" s="1570"/>
      <c r="CP329" s="1570"/>
      <c r="CQ329" s="1570"/>
      <c r="CR329" s="1570"/>
      <c r="CS329" s="1570"/>
      <c r="CT329" s="1570"/>
      <c r="CU329" s="1570"/>
      <c r="CV329" s="1570"/>
      <c r="CW329" s="1570"/>
      <c r="CX329" s="1570"/>
      <c r="CY329" s="1570"/>
      <c r="CZ329" s="1570"/>
      <c r="DA329" s="1570"/>
      <c r="DB329" s="1570"/>
      <c r="DC329" s="1570"/>
      <c r="DD329" s="1570"/>
      <c r="DE329" s="1570"/>
      <c r="DF329" s="1570"/>
      <c r="DG329" s="1570"/>
      <c r="DH329" s="1665"/>
      <c r="DI329" s="1570"/>
      <c r="DJ329" s="1570"/>
      <c r="DK329" s="1570"/>
      <c r="DL329" s="1570"/>
      <c r="DM329" s="1570"/>
      <c r="DN329" s="1570"/>
      <c r="DO329" s="1570"/>
      <c r="DP329" s="1570"/>
      <c r="DQ329" s="1570"/>
      <c r="DR329" s="1570"/>
      <c r="DS329" s="1570"/>
      <c r="DT329" s="1570"/>
      <c r="DU329" s="1570"/>
      <c r="DV329" s="1570"/>
      <c r="DW329" s="1570"/>
      <c r="DX329" s="1570"/>
      <c r="DY329" s="1570"/>
      <c r="DZ329" s="1570"/>
      <c r="EA329" s="1570"/>
      <c r="EB329" s="1570"/>
      <c r="EC329" s="1665"/>
      <c r="ED329" s="1665"/>
      <c r="EE329" s="1665"/>
      <c r="EF329" s="1665"/>
      <c r="EG329" s="1665"/>
      <c r="EH329" s="1665"/>
      <c r="EI329" s="1665"/>
      <c r="EJ329" s="1665"/>
      <c r="EK329" s="1665"/>
      <c r="EL329" s="1665"/>
      <c r="EM329" s="1665"/>
      <c r="EN329" s="1665"/>
      <c r="EO329" s="1665"/>
      <c r="EP329" s="1665"/>
      <c r="EQ329" s="1665"/>
      <c r="ER329" s="1665"/>
      <c r="ES329" s="1570"/>
      <c r="ET329" s="1570"/>
      <c r="EU329" s="1632"/>
      <c r="EV329" s="1632"/>
      <c r="EW329" s="1632"/>
      <c r="EX329" s="1632"/>
      <c r="EY329" s="1632"/>
      <c r="EZ329" s="1632"/>
      <c r="FA329" s="1632"/>
      <c r="FB329" s="1665"/>
      <c r="FC329" s="1571"/>
      <c r="FD329" s="1571"/>
      <c r="FE329" s="1571"/>
      <c r="FF329" s="1571"/>
      <c r="FG329" s="1571"/>
      <c r="FH329" s="1571"/>
      <c r="FI329" s="1571"/>
      <c r="FJ329" s="1571"/>
      <c r="FK329" s="1571"/>
      <c r="FL329" s="1571"/>
      <c r="FM329" s="1571"/>
      <c r="FN329" s="1573"/>
      <c r="FO329" s="1573"/>
      <c r="FP329" s="1573"/>
      <c r="FQ329" s="1573"/>
      <c r="FR329" s="1573"/>
      <c r="FS329" s="1573"/>
      <c r="FT329" s="1573"/>
      <c r="FU329" s="1573"/>
      <c r="FV329" s="1573"/>
      <c r="FW329" s="1573"/>
      <c r="FX329" s="1595"/>
    </row>
    <row r="330" spans="3:180">
      <c r="C330" s="1570"/>
      <c r="D330" s="1570"/>
      <c r="E330" s="1570"/>
      <c r="F330" s="1570"/>
      <c r="G330" s="1570"/>
      <c r="H330" s="1570"/>
      <c r="I330" s="1570"/>
      <c r="J330" s="1570"/>
      <c r="K330" s="1570"/>
      <c r="L330" s="1570"/>
      <c r="M330" s="1570"/>
      <c r="N330" s="1570"/>
      <c r="O330" s="1570"/>
      <c r="P330" s="1632"/>
      <c r="Q330" s="1632"/>
      <c r="R330" s="1632"/>
      <c r="S330" s="1632"/>
      <c r="T330" s="1632"/>
      <c r="U330" s="1632"/>
      <c r="V330" s="1632"/>
      <c r="W330" s="1632"/>
      <c r="X330" s="1632"/>
      <c r="Y330" s="1632"/>
      <c r="Z330" s="1632"/>
      <c r="AA330" s="1632"/>
      <c r="AB330" s="1632"/>
      <c r="AC330" s="1632"/>
      <c r="AD330" s="1632"/>
      <c r="AE330" s="1632"/>
      <c r="AF330" s="1632"/>
      <c r="AG330" s="1632"/>
      <c r="AH330" s="1632"/>
      <c r="AI330" s="1632"/>
      <c r="AJ330" s="1632"/>
      <c r="AK330" s="1632"/>
      <c r="AL330" s="1632"/>
      <c r="AM330" s="1632"/>
      <c r="AN330" s="1632"/>
      <c r="AO330" s="1632"/>
      <c r="AP330" s="1632"/>
      <c r="AQ330" s="1632"/>
      <c r="AR330" s="1632"/>
      <c r="AS330" s="1632"/>
      <c r="AT330" s="1632"/>
      <c r="AU330" s="1632"/>
      <c r="AV330" s="1632"/>
      <c r="AW330" s="1632"/>
      <c r="AX330" s="1632"/>
      <c r="AY330" s="1632"/>
      <c r="AZ330" s="1570"/>
      <c r="BA330" s="1570"/>
      <c r="BB330" s="1570"/>
      <c r="BC330" s="1570"/>
      <c r="BD330" s="1570"/>
      <c r="BE330" s="1570"/>
      <c r="BF330" s="1570"/>
      <c r="BG330" s="1570"/>
      <c r="BH330" s="1570"/>
      <c r="BI330" s="1570"/>
      <c r="BJ330" s="1570"/>
      <c r="BK330" s="1570"/>
      <c r="BL330" s="1570"/>
      <c r="BM330" s="1570"/>
      <c r="BN330" s="1570"/>
      <c r="BO330" s="1570"/>
      <c r="BP330" s="1570"/>
      <c r="BQ330" s="1570"/>
      <c r="BR330" s="1570"/>
      <c r="BS330" s="1570"/>
      <c r="BT330" s="1570"/>
      <c r="BU330" s="1570"/>
      <c r="BV330" s="1570"/>
      <c r="BW330" s="1570"/>
      <c r="BX330" s="1570"/>
      <c r="BY330" s="1570"/>
      <c r="BZ330" s="1570"/>
      <c r="CA330" s="1570"/>
      <c r="CB330" s="1570"/>
      <c r="CC330" s="1570"/>
      <c r="CD330" s="1570"/>
      <c r="CE330" s="1570"/>
      <c r="CF330" s="1570"/>
      <c r="CG330" s="1570"/>
      <c r="CH330" s="1570"/>
      <c r="CI330" s="1570"/>
      <c r="CJ330" s="1570"/>
      <c r="CK330" s="1570"/>
      <c r="CL330" s="1570"/>
      <c r="CM330" s="1570"/>
      <c r="CN330" s="1570"/>
      <c r="CO330" s="1570"/>
      <c r="CP330" s="1570"/>
      <c r="CQ330" s="1570"/>
      <c r="CR330" s="1570"/>
      <c r="CS330" s="1570"/>
      <c r="CT330" s="1570"/>
      <c r="CU330" s="1570"/>
      <c r="CV330" s="1570"/>
      <c r="CW330" s="1570"/>
      <c r="CX330" s="1570"/>
      <c r="CY330" s="1570"/>
      <c r="CZ330" s="1570"/>
      <c r="DA330" s="1570"/>
      <c r="DB330" s="1570"/>
      <c r="DC330" s="1570"/>
      <c r="DD330" s="1570"/>
      <c r="DE330" s="1570"/>
      <c r="DF330" s="1570"/>
      <c r="DG330" s="1570"/>
      <c r="DH330" s="1665"/>
      <c r="DI330" s="1570"/>
      <c r="DJ330" s="1570"/>
      <c r="DK330" s="1570"/>
      <c r="DL330" s="1570"/>
      <c r="DM330" s="1570"/>
      <c r="DN330" s="1570"/>
      <c r="DO330" s="1570"/>
      <c r="DP330" s="1570"/>
      <c r="DQ330" s="1570"/>
      <c r="DR330" s="1570"/>
      <c r="DS330" s="1570"/>
      <c r="DT330" s="1570"/>
      <c r="DU330" s="1570"/>
      <c r="DV330" s="1570"/>
      <c r="DW330" s="1570"/>
      <c r="DX330" s="1570"/>
      <c r="DY330" s="1570"/>
      <c r="DZ330" s="1570"/>
      <c r="EA330" s="1570"/>
      <c r="EB330" s="1570"/>
      <c r="EC330" s="1665"/>
      <c r="ED330" s="1665"/>
      <c r="EE330" s="1665"/>
      <c r="EF330" s="1665"/>
      <c r="EG330" s="1665"/>
      <c r="EH330" s="1665"/>
      <c r="EI330" s="1665"/>
      <c r="EJ330" s="1665"/>
      <c r="EK330" s="1665"/>
      <c r="EL330" s="1665"/>
      <c r="EM330" s="1665"/>
      <c r="EN330" s="1665"/>
      <c r="EO330" s="1665"/>
      <c r="EP330" s="1665"/>
      <c r="EQ330" s="1665"/>
      <c r="ER330" s="1665"/>
      <c r="ES330" s="1570"/>
      <c r="ET330" s="1570"/>
      <c r="EU330" s="1632"/>
      <c r="EV330" s="1632"/>
      <c r="EW330" s="1632"/>
      <c r="EX330" s="1632"/>
      <c r="EY330" s="1632"/>
      <c r="EZ330" s="1632"/>
      <c r="FA330" s="1632"/>
      <c r="FB330" s="1665"/>
      <c r="FC330" s="1571"/>
      <c r="FD330" s="1571"/>
      <c r="FE330" s="1571"/>
      <c r="FF330" s="1571"/>
      <c r="FG330" s="1571"/>
      <c r="FH330" s="1571"/>
      <c r="FI330" s="1571"/>
      <c r="FJ330" s="1571"/>
      <c r="FK330" s="1571"/>
      <c r="FL330" s="1571"/>
      <c r="FM330" s="1571"/>
      <c r="FN330" s="1573"/>
      <c r="FO330" s="1573"/>
      <c r="FP330" s="1573"/>
      <c r="FQ330" s="1573"/>
      <c r="FR330" s="1573"/>
      <c r="FS330" s="1573"/>
      <c r="FT330" s="1573"/>
      <c r="FU330" s="1573"/>
      <c r="FV330" s="1573"/>
      <c r="FW330" s="1573"/>
      <c r="FX330" s="1595"/>
    </row>
    <row r="331" spans="3:180">
      <c r="C331" s="1570"/>
      <c r="D331" s="1570"/>
      <c r="E331" s="1570"/>
      <c r="F331" s="1570"/>
      <c r="G331" s="1570"/>
      <c r="H331" s="1570"/>
      <c r="I331" s="1570"/>
      <c r="J331" s="1570"/>
      <c r="K331" s="1570"/>
      <c r="L331" s="1570"/>
      <c r="M331" s="1570"/>
      <c r="N331" s="1570"/>
      <c r="O331" s="1570"/>
      <c r="P331" s="1632"/>
      <c r="Q331" s="1632"/>
      <c r="R331" s="1632"/>
      <c r="S331" s="1632"/>
      <c r="T331" s="1632"/>
      <c r="U331" s="1632"/>
      <c r="V331" s="1632"/>
      <c r="W331" s="1632"/>
      <c r="X331" s="1632"/>
      <c r="Y331" s="1632"/>
      <c r="Z331" s="1632"/>
      <c r="AA331" s="1632"/>
      <c r="AB331" s="1632"/>
      <c r="AC331" s="1632"/>
      <c r="AD331" s="1632"/>
      <c r="AE331" s="1632"/>
      <c r="AF331" s="1632"/>
      <c r="AG331" s="1632"/>
      <c r="AH331" s="1632"/>
      <c r="AI331" s="1632"/>
      <c r="AJ331" s="1632"/>
      <c r="AK331" s="1632"/>
      <c r="AL331" s="1632"/>
      <c r="AM331" s="1632"/>
      <c r="AN331" s="1632"/>
      <c r="AO331" s="1632"/>
      <c r="AP331" s="1632"/>
      <c r="AQ331" s="1632"/>
      <c r="AR331" s="1632"/>
      <c r="AS331" s="1632"/>
      <c r="AT331" s="1632"/>
      <c r="AU331" s="1632"/>
      <c r="AV331" s="1632"/>
      <c r="AW331" s="1632"/>
      <c r="AX331" s="1632"/>
      <c r="AY331" s="1632"/>
      <c r="AZ331" s="1570"/>
      <c r="BA331" s="1570"/>
      <c r="BB331" s="1570"/>
      <c r="BC331" s="1570"/>
      <c r="BD331" s="1570"/>
      <c r="BE331" s="1570"/>
      <c r="BF331" s="1570"/>
      <c r="BG331" s="1570"/>
      <c r="BH331" s="1570"/>
      <c r="BI331" s="1570"/>
      <c r="BJ331" s="1570"/>
      <c r="BK331" s="1570"/>
      <c r="BL331" s="1570"/>
      <c r="BM331" s="1570"/>
      <c r="BN331" s="1570"/>
      <c r="BO331" s="1570"/>
      <c r="BP331" s="1570"/>
      <c r="BQ331" s="1570"/>
      <c r="BR331" s="1570"/>
      <c r="BS331" s="1570"/>
      <c r="BT331" s="1570"/>
      <c r="BU331" s="1570"/>
      <c r="BV331" s="1570"/>
      <c r="BW331" s="1570"/>
      <c r="BX331" s="1570"/>
      <c r="BY331" s="1570"/>
      <c r="BZ331" s="1570"/>
      <c r="CA331" s="1570"/>
      <c r="CB331" s="1570"/>
      <c r="CC331" s="1570"/>
      <c r="CD331" s="1570"/>
      <c r="CE331" s="1570"/>
      <c r="CF331" s="1570"/>
      <c r="CG331" s="1570"/>
      <c r="CH331" s="1570"/>
      <c r="CI331" s="1570"/>
      <c r="CJ331" s="1570"/>
      <c r="CK331" s="1570"/>
      <c r="CL331" s="1570"/>
      <c r="CM331" s="1570"/>
      <c r="CN331" s="1570"/>
      <c r="CO331" s="1570"/>
      <c r="CP331" s="1570"/>
      <c r="CQ331" s="1570"/>
      <c r="CR331" s="1570"/>
      <c r="CS331" s="1570"/>
      <c r="CT331" s="1570"/>
      <c r="CU331" s="1570"/>
      <c r="CV331" s="1570"/>
      <c r="CW331" s="1570"/>
      <c r="CX331" s="1570"/>
      <c r="CY331" s="1570"/>
      <c r="CZ331" s="1570"/>
      <c r="DA331" s="1570"/>
      <c r="DB331" s="1570"/>
      <c r="DC331" s="1570"/>
      <c r="DD331" s="1570"/>
      <c r="DE331" s="1570"/>
      <c r="DF331" s="1570"/>
      <c r="DG331" s="1570"/>
      <c r="DH331" s="1665"/>
      <c r="DI331" s="1570"/>
      <c r="DJ331" s="1570"/>
      <c r="DK331" s="1570"/>
      <c r="DL331" s="1570"/>
      <c r="DM331" s="1570"/>
      <c r="DN331" s="1570"/>
      <c r="DO331" s="1570"/>
      <c r="DP331" s="1570"/>
      <c r="DQ331" s="1570"/>
      <c r="DR331" s="1570"/>
      <c r="DS331" s="1570"/>
      <c r="DT331" s="1570"/>
      <c r="DU331" s="1570"/>
      <c r="DV331" s="1570"/>
      <c r="DW331" s="1570"/>
      <c r="DX331" s="1570"/>
      <c r="DY331" s="1570"/>
      <c r="DZ331" s="1570"/>
      <c r="EA331" s="1570"/>
      <c r="EB331" s="1570"/>
      <c r="EC331" s="1665"/>
      <c r="ED331" s="1665"/>
      <c r="EE331" s="1665"/>
      <c r="EF331" s="1665"/>
      <c r="EG331" s="1665"/>
      <c r="EH331" s="1665"/>
      <c r="EI331" s="1665"/>
      <c r="EJ331" s="1665"/>
      <c r="EK331" s="1665"/>
      <c r="EL331" s="1665"/>
      <c r="EM331" s="1665"/>
      <c r="EN331" s="1665"/>
      <c r="EO331" s="1665"/>
      <c r="EP331" s="1665"/>
      <c r="EQ331" s="1665"/>
      <c r="ER331" s="1665"/>
      <c r="ES331" s="1570"/>
      <c r="ET331" s="1570"/>
      <c r="EU331" s="1632"/>
      <c r="EV331" s="1632"/>
      <c r="EW331" s="1632"/>
      <c r="EX331" s="1632"/>
      <c r="EY331" s="1632"/>
      <c r="EZ331" s="1632"/>
      <c r="FA331" s="1632"/>
      <c r="FB331" s="1665"/>
      <c r="FC331" s="1571"/>
      <c r="FD331" s="1571"/>
      <c r="FE331" s="1571"/>
      <c r="FF331" s="1571"/>
      <c r="FG331" s="1571"/>
      <c r="FH331" s="1571"/>
      <c r="FI331" s="1571"/>
      <c r="FJ331" s="1571"/>
      <c r="FK331" s="1571"/>
      <c r="FL331" s="1571"/>
      <c r="FM331" s="1571"/>
      <c r="FN331" s="1573"/>
      <c r="FO331" s="1573"/>
      <c r="FP331" s="1573"/>
      <c r="FQ331" s="1573"/>
      <c r="FR331" s="1573"/>
      <c r="FS331" s="1573"/>
      <c r="FT331" s="1573"/>
      <c r="FU331" s="1573"/>
      <c r="FV331" s="1573"/>
      <c r="FW331" s="1573"/>
      <c r="FX331" s="1595"/>
    </row>
    <row r="332" spans="3:180">
      <c r="C332" s="1570"/>
      <c r="D332" s="1570"/>
      <c r="E332" s="1570"/>
      <c r="F332" s="1570"/>
      <c r="G332" s="1570"/>
      <c r="H332" s="1570"/>
      <c r="I332" s="1570"/>
      <c r="J332" s="1570"/>
      <c r="K332" s="1570"/>
      <c r="L332" s="1570"/>
      <c r="M332" s="1570"/>
      <c r="N332" s="1570"/>
      <c r="O332" s="1570"/>
      <c r="P332" s="1632"/>
      <c r="Q332" s="1632"/>
      <c r="R332" s="1632"/>
      <c r="S332" s="1632"/>
      <c r="T332" s="1632"/>
      <c r="U332" s="1632"/>
      <c r="V332" s="1632"/>
      <c r="W332" s="1632"/>
      <c r="X332" s="1632"/>
      <c r="Y332" s="1632"/>
      <c r="Z332" s="1632"/>
      <c r="AA332" s="1632"/>
      <c r="AB332" s="1632"/>
      <c r="AC332" s="1632"/>
      <c r="AD332" s="1632"/>
      <c r="AE332" s="1632"/>
      <c r="AF332" s="1632"/>
      <c r="AG332" s="1632"/>
      <c r="AH332" s="1632"/>
      <c r="AI332" s="1632"/>
      <c r="AJ332" s="1632"/>
      <c r="AK332" s="1632"/>
      <c r="AL332" s="1632"/>
      <c r="AM332" s="1632"/>
      <c r="AN332" s="1632"/>
      <c r="AO332" s="1632"/>
      <c r="AP332" s="1632"/>
      <c r="AQ332" s="1632"/>
      <c r="AR332" s="1632"/>
      <c r="AS332" s="1632"/>
      <c r="AT332" s="1632"/>
      <c r="AU332" s="1632"/>
      <c r="AV332" s="1632"/>
      <c r="AW332" s="1632"/>
      <c r="AX332" s="1632"/>
      <c r="AY332" s="1632"/>
      <c r="AZ332" s="1570"/>
      <c r="BA332" s="1570"/>
      <c r="BB332" s="1570"/>
      <c r="BC332" s="1570"/>
      <c r="BD332" s="1570"/>
      <c r="BE332" s="1570"/>
      <c r="BF332" s="1570"/>
      <c r="BG332" s="1570"/>
      <c r="BH332" s="1570"/>
      <c r="BI332" s="1570"/>
      <c r="BJ332" s="1570"/>
      <c r="BK332" s="1570"/>
      <c r="BL332" s="1570"/>
      <c r="BM332" s="1570"/>
      <c r="BN332" s="1570"/>
      <c r="BO332" s="1570"/>
      <c r="BP332" s="1570"/>
      <c r="BQ332" s="1570"/>
      <c r="BR332" s="1570"/>
      <c r="BS332" s="1570"/>
      <c r="BT332" s="1570"/>
      <c r="BU332" s="1570"/>
      <c r="BV332" s="1570"/>
      <c r="BW332" s="1570"/>
      <c r="BX332" s="1570"/>
      <c r="BY332" s="1570"/>
      <c r="BZ332" s="1570"/>
      <c r="CA332" s="1570"/>
      <c r="CB332" s="1570"/>
      <c r="CC332" s="1570"/>
      <c r="CD332" s="1570"/>
      <c r="CE332" s="1570"/>
      <c r="CF332" s="1570"/>
      <c r="CG332" s="1570"/>
      <c r="CH332" s="1570"/>
      <c r="CI332" s="1570"/>
      <c r="CJ332" s="1570"/>
      <c r="CK332" s="1570"/>
      <c r="CL332" s="1570"/>
      <c r="CM332" s="1570"/>
      <c r="CN332" s="1570"/>
      <c r="CO332" s="1570"/>
      <c r="CP332" s="1570"/>
      <c r="CQ332" s="1570"/>
      <c r="CR332" s="1570"/>
      <c r="CS332" s="1570"/>
      <c r="CT332" s="1570"/>
      <c r="CU332" s="1570"/>
      <c r="CV332" s="1570"/>
      <c r="CW332" s="1570"/>
      <c r="CX332" s="1570"/>
      <c r="CY332" s="1570"/>
      <c r="CZ332" s="1570"/>
      <c r="DA332" s="1570"/>
      <c r="DB332" s="1570"/>
      <c r="DC332" s="1570"/>
      <c r="DD332" s="1570"/>
      <c r="DE332" s="1570"/>
      <c r="DF332" s="1570"/>
      <c r="DG332" s="1570"/>
      <c r="DH332" s="1665"/>
      <c r="DI332" s="1570"/>
      <c r="DJ332" s="1570"/>
      <c r="DK332" s="1570"/>
      <c r="DL332" s="1570"/>
      <c r="DM332" s="1570"/>
      <c r="DN332" s="1570"/>
      <c r="DO332" s="1570"/>
      <c r="DP332" s="1570"/>
      <c r="DQ332" s="1570"/>
      <c r="DR332" s="1570"/>
      <c r="DS332" s="1570"/>
      <c r="DT332" s="1570"/>
      <c r="DU332" s="1570"/>
      <c r="DV332" s="1570"/>
      <c r="DW332" s="1570"/>
      <c r="DX332" s="1570"/>
      <c r="DY332" s="1570"/>
      <c r="DZ332" s="1570"/>
      <c r="EA332" s="1570"/>
      <c r="EB332" s="1570"/>
      <c r="EC332" s="1665"/>
      <c r="ED332" s="1665"/>
      <c r="EE332" s="1665"/>
      <c r="EF332" s="1665"/>
      <c r="EG332" s="1665"/>
      <c r="EH332" s="1665"/>
      <c r="EI332" s="1665"/>
      <c r="EJ332" s="1665"/>
      <c r="EK332" s="1665"/>
      <c r="EL332" s="1665"/>
      <c r="EM332" s="1665"/>
      <c r="EN332" s="1665"/>
      <c r="EO332" s="1665"/>
      <c r="EP332" s="1665"/>
      <c r="EQ332" s="1665"/>
      <c r="ER332" s="1665"/>
      <c r="ES332" s="1570"/>
      <c r="ET332" s="1570"/>
      <c r="EU332" s="1632"/>
      <c r="EV332" s="1632"/>
      <c r="EW332" s="1632"/>
      <c r="EX332" s="1632"/>
      <c r="EY332" s="1632"/>
      <c r="EZ332" s="1632"/>
      <c r="FA332" s="1632"/>
      <c r="FB332" s="1665"/>
      <c r="FC332" s="1571"/>
      <c r="FD332" s="1571"/>
      <c r="FE332" s="1571"/>
      <c r="FF332" s="1571"/>
      <c r="FG332" s="1571"/>
      <c r="FH332" s="1571"/>
      <c r="FI332" s="1571"/>
      <c r="FJ332" s="1571"/>
      <c r="FK332" s="1571"/>
      <c r="FL332" s="1571"/>
      <c r="FM332" s="1571"/>
      <c r="FN332" s="1573"/>
      <c r="FO332" s="1573"/>
      <c r="FP332" s="1573"/>
      <c r="FQ332" s="1573"/>
      <c r="FR332" s="1573"/>
      <c r="FS332" s="1573"/>
      <c r="FT332" s="1573"/>
      <c r="FU332" s="1573"/>
      <c r="FV332" s="1573"/>
      <c r="FW332" s="1573"/>
      <c r="FX332" s="1595"/>
    </row>
    <row r="333" spans="3:180">
      <c r="C333" s="1570"/>
      <c r="D333" s="1570"/>
      <c r="E333" s="1570"/>
      <c r="F333" s="1570"/>
      <c r="G333" s="1570"/>
      <c r="H333" s="1570"/>
      <c r="I333" s="1570"/>
      <c r="J333" s="1570"/>
      <c r="K333" s="1570"/>
      <c r="L333" s="1570"/>
      <c r="M333" s="1570"/>
      <c r="N333" s="1570"/>
      <c r="O333" s="1570"/>
      <c r="P333" s="1632"/>
      <c r="Q333" s="1632"/>
      <c r="R333" s="1632"/>
      <c r="S333" s="1632"/>
      <c r="T333" s="1632"/>
      <c r="U333" s="1632"/>
      <c r="V333" s="1632"/>
      <c r="W333" s="1632"/>
      <c r="X333" s="1632"/>
      <c r="Y333" s="1632"/>
      <c r="Z333" s="1632"/>
      <c r="AA333" s="1632"/>
      <c r="AB333" s="1632"/>
      <c r="AC333" s="1632"/>
      <c r="AD333" s="1632"/>
      <c r="AE333" s="1632"/>
      <c r="AF333" s="1632"/>
      <c r="AG333" s="1632"/>
      <c r="AH333" s="1632"/>
      <c r="AI333" s="1632"/>
      <c r="AJ333" s="1632"/>
      <c r="AK333" s="1632"/>
      <c r="AL333" s="1632"/>
      <c r="AM333" s="1632"/>
      <c r="AN333" s="1632"/>
      <c r="AO333" s="1632"/>
      <c r="AP333" s="1632"/>
      <c r="AQ333" s="1632"/>
      <c r="AR333" s="1632"/>
      <c r="AS333" s="1632"/>
      <c r="AT333" s="1632"/>
      <c r="AU333" s="1632"/>
      <c r="AV333" s="1632"/>
      <c r="AW333" s="1632"/>
      <c r="AX333" s="1632"/>
      <c r="AY333" s="1632"/>
      <c r="AZ333" s="1570"/>
      <c r="BA333" s="1570"/>
      <c r="BB333" s="1570"/>
      <c r="BC333" s="1570"/>
      <c r="BD333" s="1570"/>
      <c r="BE333" s="1570"/>
      <c r="BF333" s="1570"/>
      <c r="BG333" s="1570"/>
      <c r="BH333" s="1570"/>
      <c r="BI333" s="1570"/>
      <c r="BJ333" s="1570"/>
      <c r="BK333" s="1570"/>
      <c r="BL333" s="1570"/>
      <c r="BM333" s="1570"/>
      <c r="BN333" s="1570"/>
      <c r="BO333" s="1570"/>
      <c r="BP333" s="1570"/>
      <c r="BQ333" s="1570"/>
      <c r="BR333" s="1570"/>
      <c r="BS333" s="1570"/>
      <c r="BT333" s="1570"/>
      <c r="BU333" s="1570"/>
      <c r="BV333" s="1570"/>
      <c r="BW333" s="1570"/>
      <c r="BX333" s="1570"/>
      <c r="BY333" s="1570"/>
      <c r="BZ333" s="1570"/>
      <c r="CA333" s="1570"/>
      <c r="CB333" s="1570"/>
      <c r="CC333" s="1570"/>
      <c r="CD333" s="1570"/>
      <c r="CE333" s="1570"/>
      <c r="CF333" s="1570"/>
      <c r="CG333" s="1570"/>
      <c r="CH333" s="1570"/>
      <c r="CI333" s="1570"/>
      <c r="CJ333" s="1570"/>
      <c r="CK333" s="1570"/>
      <c r="CL333" s="1570"/>
      <c r="CM333" s="1570"/>
      <c r="CN333" s="1570"/>
      <c r="CO333" s="1570"/>
      <c r="CP333" s="1570"/>
      <c r="CQ333" s="1570"/>
      <c r="CR333" s="1570"/>
      <c r="CS333" s="1570"/>
      <c r="CT333" s="1570"/>
      <c r="CU333" s="1570"/>
      <c r="CV333" s="1570"/>
      <c r="CW333" s="1570"/>
      <c r="CX333" s="1570"/>
      <c r="CY333" s="1570"/>
      <c r="CZ333" s="1570"/>
      <c r="DA333" s="1570"/>
      <c r="DB333" s="1570"/>
      <c r="DC333" s="1570"/>
      <c r="DD333" s="1570"/>
      <c r="DE333" s="1570"/>
      <c r="DF333" s="1570"/>
      <c r="DG333" s="1570"/>
      <c r="DH333" s="1665"/>
      <c r="DI333" s="1570"/>
      <c r="DJ333" s="1570"/>
      <c r="DK333" s="1570"/>
      <c r="DL333" s="1570"/>
      <c r="DM333" s="1570"/>
      <c r="DN333" s="1570"/>
      <c r="DO333" s="1570"/>
      <c r="DP333" s="1570"/>
      <c r="DQ333" s="1570"/>
      <c r="DR333" s="1570"/>
      <c r="DS333" s="1570"/>
      <c r="DT333" s="1570"/>
      <c r="DU333" s="1570"/>
      <c r="DV333" s="1570"/>
      <c r="DW333" s="1570"/>
      <c r="DX333" s="1570"/>
      <c r="DY333" s="1570"/>
      <c r="DZ333" s="1570"/>
      <c r="EA333" s="1570"/>
      <c r="EB333" s="1570"/>
      <c r="EC333" s="1665"/>
      <c r="ED333" s="1665"/>
      <c r="EE333" s="1665"/>
      <c r="EF333" s="1665"/>
      <c r="EG333" s="1665"/>
      <c r="EH333" s="1665"/>
      <c r="EI333" s="1665"/>
      <c r="EJ333" s="1665"/>
      <c r="EK333" s="1665"/>
      <c r="EL333" s="1665"/>
      <c r="EM333" s="1665"/>
      <c r="EN333" s="1665"/>
      <c r="EO333" s="1665"/>
      <c r="EP333" s="1665"/>
      <c r="EQ333" s="1665"/>
      <c r="ER333" s="1665"/>
      <c r="ES333" s="1570"/>
      <c r="ET333" s="1570"/>
      <c r="EU333" s="1632"/>
      <c r="EV333" s="1632"/>
      <c r="EW333" s="1632"/>
      <c r="EX333" s="1632"/>
      <c r="EY333" s="1632"/>
      <c r="EZ333" s="1632"/>
      <c r="FA333" s="1632"/>
      <c r="FB333" s="1665"/>
      <c r="FC333" s="1571"/>
      <c r="FD333" s="1571"/>
      <c r="FE333" s="1571"/>
      <c r="FF333" s="1571"/>
      <c r="FG333" s="1571"/>
      <c r="FH333" s="1571"/>
      <c r="FI333" s="1571"/>
      <c r="FJ333" s="1571"/>
      <c r="FK333" s="1571"/>
      <c r="FL333" s="1571"/>
      <c r="FM333" s="1571"/>
      <c r="FN333" s="1573"/>
      <c r="FO333" s="1573"/>
      <c r="FP333" s="1573"/>
      <c r="FQ333" s="1573"/>
      <c r="FR333" s="1573"/>
      <c r="FS333" s="1573"/>
      <c r="FT333" s="1573"/>
      <c r="FU333" s="1573"/>
      <c r="FV333" s="1573"/>
      <c r="FW333" s="1573"/>
      <c r="FX333" s="1595"/>
    </row>
    <row r="334" spans="3:180">
      <c r="C334" s="1570"/>
      <c r="D334" s="1570"/>
      <c r="E334" s="1570"/>
      <c r="F334" s="1570"/>
      <c r="G334" s="1570"/>
      <c r="H334" s="1570"/>
      <c r="I334" s="1570"/>
      <c r="J334" s="1570"/>
      <c r="K334" s="1570"/>
      <c r="L334" s="1570"/>
      <c r="M334" s="1570"/>
      <c r="N334" s="1570"/>
      <c r="O334" s="1570"/>
      <c r="P334" s="1632"/>
      <c r="Q334" s="1632"/>
      <c r="R334" s="1632"/>
      <c r="S334" s="1632"/>
      <c r="T334" s="1632"/>
      <c r="U334" s="1632"/>
      <c r="V334" s="1632"/>
      <c r="W334" s="1632"/>
      <c r="X334" s="1632"/>
      <c r="Y334" s="1632"/>
      <c r="Z334" s="1632"/>
      <c r="AA334" s="1632"/>
      <c r="AB334" s="1632"/>
      <c r="AC334" s="1632"/>
      <c r="AD334" s="1632"/>
      <c r="AE334" s="1632"/>
      <c r="AF334" s="1632"/>
      <c r="AG334" s="1632"/>
      <c r="AH334" s="1632"/>
      <c r="AI334" s="1632"/>
      <c r="AJ334" s="1632"/>
      <c r="AK334" s="1632"/>
      <c r="AL334" s="1632"/>
      <c r="AM334" s="1632"/>
      <c r="AN334" s="1632"/>
      <c r="AO334" s="1632"/>
      <c r="AP334" s="1632"/>
      <c r="AQ334" s="1632"/>
      <c r="AR334" s="1632"/>
      <c r="AS334" s="1632"/>
      <c r="AT334" s="1632"/>
      <c r="AU334" s="1632"/>
      <c r="AV334" s="1632"/>
      <c r="AW334" s="1632"/>
      <c r="AX334" s="1632"/>
      <c r="AY334" s="1632"/>
      <c r="AZ334" s="1570"/>
      <c r="BA334" s="1570"/>
      <c r="BB334" s="1570"/>
      <c r="BC334" s="1570"/>
      <c r="BD334" s="1570"/>
      <c r="BE334" s="1570"/>
      <c r="BF334" s="1570"/>
      <c r="BG334" s="1570"/>
      <c r="BH334" s="1570"/>
      <c r="BI334" s="1570"/>
      <c r="BJ334" s="1570"/>
      <c r="BK334" s="1570"/>
      <c r="BL334" s="1570"/>
      <c r="BM334" s="1570"/>
      <c r="BN334" s="1570"/>
      <c r="BO334" s="1570"/>
      <c r="BP334" s="1570"/>
      <c r="BQ334" s="1570"/>
      <c r="BR334" s="1570"/>
      <c r="BS334" s="1570"/>
      <c r="BT334" s="1570"/>
      <c r="BU334" s="1570"/>
      <c r="BV334" s="1570"/>
      <c r="BW334" s="1570"/>
      <c r="BX334" s="1570"/>
      <c r="BY334" s="1570"/>
      <c r="BZ334" s="1570"/>
      <c r="CA334" s="1570"/>
      <c r="CB334" s="1570"/>
      <c r="CC334" s="1570"/>
      <c r="CD334" s="1570"/>
      <c r="CE334" s="1570"/>
      <c r="CF334" s="1570"/>
      <c r="CG334" s="1570"/>
      <c r="CH334" s="1570"/>
      <c r="CI334" s="1570"/>
      <c r="CJ334" s="1570"/>
      <c r="CK334" s="1570"/>
      <c r="CL334" s="1570"/>
      <c r="CM334" s="1570"/>
      <c r="CN334" s="1570"/>
      <c r="CO334" s="1570"/>
      <c r="CP334" s="1570"/>
      <c r="CQ334" s="1570"/>
      <c r="CR334" s="1570"/>
      <c r="CS334" s="1570"/>
      <c r="CT334" s="1570"/>
      <c r="CU334" s="1570"/>
      <c r="CV334" s="1570"/>
      <c r="CW334" s="1570"/>
      <c r="CX334" s="1570"/>
      <c r="CY334" s="1570"/>
      <c r="CZ334" s="1570"/>
      <c r="DA334" s="1570"/>
      <c r="DB334" s="1570"/>
      <c r="DC334" s="1570"/>
      <c r="DD334" s="1570"/>
      <c r="DE334" s="1570"/>
      <c r="DF334" s="1570"/>
      <c r="DG334" s="1570"/>
      <c r="DH334" s="1665"/>
      <c r="DI334" s="1570"/>
      <c r="DJ334" s="1570"/>
      <c r="DK334" s="1570"/>
      <c r="DL334" s="1570"/>
      <c r="DM334" s="1570"/>
      <c r="DN334" s="1570"/>
      <c r="DO334" s="1570"/>
      <c r="DP334" s="1570"/>
      <c r="DQ334" s="1570"/>
      <c r="DR334" s="1570"/>
      <c r="DS334" s="1570"/>
      <c r="DT334" s="1570"/>
      <c r="DU334" s="1570"/>
      <c r="DV334" s="1570"/>
      <c r="DW334" s="1570"/>
      <c r="DX334" s="1570"/>
      <c r="DY334" s="1570"/>
      <c r="DZ334" s="1570"/>
      <c r="EA334" s="1570"/>
      <c r="EB334" s="1570"/>
      <c r="EC334" s="1665"/>
      <c r="ED334" s="1665"/>
      <c r="EE334" s="1665"/>
      <c r="EF334" s="1665"/>
      <c r="EG334" s="1665"/>
      <c r="EH334" s="1665"/>
      <c r="EI334" s="1665"/>
      <c r="EJ334" s="1665"/>
      <c r="EK334" s="1665"/>
      <c r="EL334" s="1665"/>
      <c r="EM334" s="1665"/>
      <c r="EN334" s="1665"/>
      <c r="EO334" s="1665"/>
      <c r="EP334" s="1665"/>
      <c r="EQ334" s="1665"/>
      <c r="ER334" s="1665"/>
      <c r="ES334" s="1570"/>
      <c r="ET334" s="1570"/>
      <c r="EU334" s="1632"/>
      <c r="EV334" s="1632"/>
      <c r="EW334" s="1632"/>
      <c r="EX334" s="1632"/>
      <c r="EY334" s="1632"/>
      <c r="EZ334" s="1632"/>
      <c r="FA334" s="1632"/>
      <c r="FB334" s="1665"/>
      <c r="FC334" s="1571"/>
      <c r="FD334" s="1571"/>
      <c r="FE334" s="1571"/>
      <c r="FF334" s="1571"/>
      <c r="FG334" s="1571"/>
      <c r="FH334" s="1571"/>
      <c r="FI334" s="1571"/>
      <c r="FJ334" s="1571"/>
      <c r="FK334" s="1571"/>
      <c r="FL334" s="1571"/>
      <c r="FM334" s="1571"/>
      <c r="FN334" s="1573"/>
      <c r="FO334" s="1573"/>
      <c r="FP334" s="1573"/>
      <c r="FQ334" s="1573"/>
      <c r="FR334" s="1573"/>
      <c r="FS334" s="1573"/>
      <c r="FT334" s="1573"/>
      <c r="FU334" s="1573"/>
      <c r="FV334" s="1573"/>
      <c r="FW334" s="1573"/>
      <c r="FX334" s="1595"/>
    </row>
    <row r="335" spans="3:180">
      <c r="C335" s="1570"/>
      <c r="D335" s="1570"/>
      <c r="E335" s="1570"/>
      <c r="F335" s="1570"/>
      <c r="G335" s="1570"/>
      <c r="H335" s="1570"/>
      <c r="I335" s="1570"/>
      <c r="J335" s="1570"/>
      <c r="K335" s="1570"/>
      <c r="L335" s="1570"/>
      <c r="M335" s="1570"/>
      <c r="N335" s="1570"/>
      <c r="O335" s="1570"/>
      <c r="P335" s="1632"/>
      <c r="Q335" s="1632"/>
      <c r="R335" s="1632"/>
      <c r="S335" s="1632"/>
      <c r="T335" s="1632"/>
      <c r="U335" s="1632"/>
      <c r="V335" s="1632"/>
      <c r="W335" s="1632"/>
      <c r="X335" s="1632"/>
      <c r="Y335" s="1632"/>
      <c r="Z335" s="1632"/>
      <c r="AA335" s="1632"/>
      <c r="AB335" s="1632"/>
      <c r="AC335" s="1632"/>
      <c r="AD335" s="1632"/>
      <c r="AE335" s="1632"/>
      <c r="AF335" s="1632"/>
      <c r="AG335" s="1632"/>
      <c r="AH335" s="1632"/>
      <c r="AI335" s="1632"/>
      <c r="AJ335" s="1632"/>
      <c r="AK335" s="1632"/>
      <c r="AL335" s="1632"/>
      <c r="AM335" s="1632"/>
      <c r="AN335" s="1632"/>
      <c r="AO335" s="1632"/>
      <c r="AP335" s="1632"/>
      <c r="AQ335" s="1632"/>
      <c r="AR335" s="1632"/>
      <c r="AS335" s="1632"/>
      <c r="AT335" s="1632"/>
      <c r="AU335" s="1632"/>
      <c r="AV335" s="1632"/>
      <c r="AW335" s="1632"/>
      <c r="AX335" s="1632"/>
      <c r="AY335" s="1632"/>
      <c r="AZ335" s="1570"/>
      <c r="BA335" s="1570"/>
      <c r="BB335" s="1570"/>
      <c r="BC335" s="1570"/>
      <c r="BD335" s="1570"/>
      <c r="BE335" s="1570"/>
      <c r="BF335" s="1570"/>
      <c r="BG335" s="1570"/>
      <c r="BH335" s="1570"/>
      <c r="BI335" s="1570"/>
      <c r="BJ335" s="1570"/>
      <c r="BK335" s="1570"/>
      <c r="BL335" s="1570"/>
      <c r="BM335" s="1570"/>
      <c r="BN335" s="1570"/>
      <c r="BO335" s="1570"/>
      <c r="BP335" s="1570"/>
      <c r="BQ335" s="1570"/>
      <c r="BR335" s="1570"/>
      <c r="BS335" s="1570"/>
      <c r="BT335" s="1570"/>
      <c r="BU335" s="1570"/>
      <c r="BV335" s="1570"/>
      <c r="BW335" s="1570"/>
      <c r="BX335" s="1570"/>
      <c r="BY335" s="1570"/>
      <c r="BZ335" s="1570"/>
      <c r="CA335" s="1570"/>
      <c r="CB335" s="1570"/>
      <c r="CC335" s="1570"/>
      <c r="CD335" s="1570"/>
      <c r="CE335" s="1570"/>
      <c r="CF335" s="1570"/>
      <c r="CG335" s="1570"/>
      <c r="CH335" s="1570"/>
      <c r="CI335" s="1570"/>
      <c r="CJ335" s="1570"/>
      <c r="CK335" s="1570"/>
      <c r="CL335" s="1570"/>
      <c r="CM335" s="1570"/>
      <c r="CN335" s="1570"/>
      <c r="CO335" s="1570"/>
      <c r="CP335" s="1570"/>
      <c r="CQ335" s="1570"/>
      <c r="CR335" s="1570"/>
      <c r="CS335" s="1570"/>
      <c r="CT335" s="1570"/>
      <c r="CU335" s="1570"/>
      <c r="CV335" s="1570"/>
      <c r="CW335" s="1570"/>
      <c r="CX335" s="1570"/>
      <c r="CY335" s="1570"/>
      <c r="CZ335" s="1570"/>
      <c r="DA335" s="1570"/>
      <c r="DB335" s="1570"/>
      <c r="DC335" s="1570"/>
      <c r="DD335" s="1570"/>
      <c r="DE335" s="1570"/>
      <c r="DF335" s="1570"/>
      <c r="DG335" s="1570"/>
      <c r="DH335" s="1665"/>
      <c r="DI335" s="1570"/>
      <c r="DJ335" s="1570"/>
      <c r="DK335" s="1570"/>
      <c r="DL335" s="1570"/>
      <c r="DM335" s="1570"/>
      <c r="DN335" s="1570"/>
      <c r="DO335" s="1570"/>
      <c r="DP335" s="1570"/>
      <c r="DQ335" s="1570"/>
      <c r="DR335" s="1570"/>
      <c r="DS335" s="1570"/>
      <c r="DT335" s="1570"/>
      <c r="DU335" s="1570"/>
      <c r="DV335" s="1570"/>
      <c r="DW335" s="1570"/>
      <c r="DX335" s="1570"/>
      <c r="DY335" s="1570"/>
      <c r="DZ335" s="1570"/>
      <c r="EA335" s="1570"/>
      <c r="EB335" s="1570"/>
      <c r="EC335" s="1665"/>
      <c r="ED335" s="1665"/>
      <c r="EE335" s="1665"/>
      <c r="EF335" s="1665"/>
      <c r="EG335" s="1665"/>
      <c r="EH335" s="1665"/>
      <c r="EI335" s="1665"/>
      <c r="EJ335" s="1665"/>
      <c r="EK335" s="1665"/>
      <c r="EL335" s="1665"/>
      <c r="EM335" s="1665"/>
      <c r="EN335" s="1665"/>
      <c r="EO335" s="1665"/>
      <c r="EP335" s="1665"/>
      <c r="EQ335" s="1665"/>
      <c r="ER335" s="1665"/>
      <c r="ES335" s="1570"/>
      <c r="ET335" s="1570"/>
      <c r="EU335" s="1632"/>
      <c r="EV335" s="1632"/>
      <c r="EW335" s="1632"/>
      <c r="EX335" s="1632"/>
      <c r="EY335" s="1632"/>
      <c r="EZ335" s="1632"/>
      <c r="FA335" s="1632"/>
      <c r="FB335" s="1665"/>
      <c r="FC335" s="1571"/>
      <c r="FD335" s="1571"/>
      <c r="FE335" s="1571"/>
      <c r="FF335" s="1571"/>
      <c r="FG335" s="1571"/>
      <c r="FH335" s="1571"/>
      <c r="FI335" s="1571"/>
      <c r="FJ335" s="1571"/>
      <c r="FK335" s="1571"/>
      <c r="FL335" s="1571"/>
      <c r="FM335" s="1571"/>
      <c r="FN335" s="1573"/>
      <c r="FO335" s="1573"/>
      <c r="FP335" s="1573"/>
      <c r="FQ335" s="1573"/>
      <c r="FR335" s="1573"/>
      <c r="FS335" s="1573"/>
      <c r="FT335" s="1573"/>
      <c r="FU335" s="1573"/>
      <c r="FV335" s="1573"/>
      <c r="FW335" s="1573"/>
      <c r="FX335" s="1595"/>
    </row>
    <row r="336" spans="3:180">
      <c r="C336" s="1570"/>
      <c r="D336" s="1570"/>
      <c r="E336" s="1570"/>
      <c r="F336" s="1570"/>
      <c r="G336" s="1570"/>
      <c r="H336" s="1570"/>
      <c r="I336" s="1570"/>
      <c r="J336" s="1570"/>
      <c r="K336" s="1570"/>
      <c r="L336" s="1570"/>
      <c r="M336" s="1570"/>
      <c r="N336" s="1570"/>
      <c r="O336" s="1570"/>
      <c r="P336" s="1632"/>
      <c r="Q336" s="1632"/>
      <c r="R336" s="1632"/>
      <c r="S336" s="1632"/>
      <c r="T336" s="1632"/>
      <c r="U336" s="1632"/>
      <c r="V336" s="1632"/>
      <c r="W336" s="1632"/>
      <c r="X336" s="1632"/>
      <c r="Y336" s="1632"/>
      <c r="Z336" s="1632"/>
      <c r="AA336" s="1632"/>
      <c r="AB336" s="1632"/>
      <c r="AC336" s="1632"/>
      <c r="AD336" s="1632"/>
      <c r="AE336" s="1632"/>
      <c r="AF336" s="1632"/>
      <c r="AG336" s="1632"/>
      <c r="AH336" s="1632"/>
      <c r="AI336" s="1632"/>
      <c r="AJ336" s="1632"/>
      <c r="AK336" s="1632"/>
      <c r="AL336" s="1632"/>
      <c r="AM336" s="1632"/>
      <c r="AN336" s="1632"/>
      <c r="AO336" s="1632"/>
      <c r="AP336" s="1632"/>
      <c r="AQ336" s="1632"/>
      <c r="AR336" s="1632"/>
      <c r="AS336" s="1632"/>
      <c r="AT336" s="1632"/>
      <c r="AU336" s="1632"/>
      <c r="AV336" s="1632"/>
      <c r="AW336" s="1632"/>
      <c r="AX336" s="1632"/>
      <c r="AY336" s="1632"/>
      <c r="AZ336" s="1570"/>
      <c r="BA336" s="1570"/>
      <c r="BB336" s="1570"/>
      <c r="BC336" s="1570"/>
      <c r="BD336" s="1570"/>
      <c r="BE336" s="1570"/>
      <c r="BF336" s="1570"/>
      <c r="BG336" s="1570"/>
      <c r="BH336" s="1570"/>
      <c r="BI336" s="1570"/>
      <c r="BJ336" s="1570"/>
      <c r="BK336" s="1570"/>
      <c r="BL336" s="1570"/>
      <c r="BM336" s="1570"/>
      <c r="BN336" s="1570"/>
      <c r="BO336" s="1570"/>
      <c r="BP336" s="1570"/>
      <c r="BQ336" s="1570"/>
      <c r="BR336" s="1570"/>
      <c r="BS336" s="1570"/>
      <c r="BT336" s="1570"/>
      <c r="BU336" s="1570"/>
      <c r="BV336" s="1570"/>
      <c r="BW336" s="1570"/>
      <c r="BX336" s="1570"/>
      <c r="BY336" s="1570"/>
      <c r="BZ336" s="1570"/>
      <c r="CA336" s="1570"/>
      <c r="CB336" s="1570"/>
      <c r="CC336" s="1570"/>
      <c r="CD336" s="1570"/>
      <c r="CE336" s="1570"/>
      <c r="CF336" s="1570"/>
      <c r="CG336" s="1570"/>
      <c r="CH336" s="1570"/>
      <c r="CI336" s="1570"/>
      <c r="CJ336" s="1570"/>
      <c r="CK336" s="1570"/>
      <c r="CL336" s="1570"/>
      <c r="CM336" s="1570"/>
      <c r="CN336" s="1570"/>
      <c r="CO336" s="1570"/>
      <c r="CP336" s="1570"/>
      <c r="CQ336" s="1570"/>
      <c r="CR336" s="1570"/>
      <c r="CS336" s="1570"/>
      <c r="CT336" s="1570"/>
      <c r="CU336" s="1570"/>
      <c r="CV336" s="1570"/>
      <c r="CW336" s="1570"/>
      <c r="CX336" s="1570"/>
      <c r="CY336" s="1570"/>
      <c r="CZ336" s="1570"/>
      <c r="DA336" s="1570"/>
      <c r="DB336" s="1570"/>
      <c r="DC336" s="1570"/>
      <c r="DD336" s="1570"/>
      <c r="DE336" s="1570"/>
      <c r="DF336" s="1570"/>
      <c r="DG336" s="1570"/>
      <c r="DH336" s="1665"/>
      <c r="DI336" s="1570"/>
      <c r="DJ336" s="1570"/>
      <c r="DK336" s="1570"/>
      <c r="DL336" s="1570"/>
      <c r="DM336" s="1570"/>
      <c r="DN336" s="1570"/>
      <c r="DO336" s="1570"/>
      <c r="DP336" s="1570"/>
      <c r="DQ336" s="1570"/>
      <c r="DR336" s="1570"/>
      <c r="DS336" s="1570"/>
      <c r="DT336" s="1570"/>
      <c r="DU336" s="1570"/>
      <c r="DV336" s="1570"/>
      <c r="DW336" s="1570"/>
      <c r="DX336" s="1570"/>
      <c r="DY336" s="1570"/>
      <c r="DZ336" s="1570"/>
      <c r="EA336" s="1570"/>
      <c r="EB336" s="1570"/>
      <c r="EC336" s="1665"/>
      <c r="ED336" s="1665"/>
      <c r="EE336" s="1665"/>
      <c r="EF336" s="1665"/>
      <c r="EG336" s="1665"/>
      <c r="EH336" s="1665"/>
      <c r="EI336" s="1665"/>
      <c r="EJ336" s="1665"/>
      <c r="EK336" s="1665"/>
      <c r="EL336" s="1665"/>
      <c r="EM336" s="1665"/>
      <c r="EN336" s="1665"/>
      <c r="EO336" s="1665"/>
      <c r="EP336" s="1665"/>
      <c r="EQ336" s="1665"/>
      <c r="ER336" s="1665"/>
      <c r="ES336" s="1570"/>
      <c r="ET336" s="1570"/>
      <c r="EU336" s="1632"/>
      <c r="EV336" s="1632"/>
      <c r="EW336" s="1632"/>
      <c r="EX336" s="1632"/>
      <c r="EY336" s="1632"/>
      <c r="EZ336" s="1632"/>
      <c r="FA336" s="1632"/>
      <c r="FB336" s="1665"/>
      <c r="FC336" s="1571"/>
      <c r="FD336" s="1571"/>
      <c r="FE336" s="1571"/>
      <c r="FF336" s="1571"/>
      <c r="FG336" s="1571"/>
      <c r="FH336" s="1571"/>
      <c r="FI336" s="1571"/>
      <c r="FJ336" s="1571"/>
      <c r="FK336" s="1571"/>
      <c r="FL336" s="1571"/>
      <c r="FM336" s="1571"/>
      <c r="FN336" s="1573"/>
      <c r="FO336" s="1573"/>
      <c r="FP336" s="1573"/>
      <c r="FQ336" s="1573"/>
      <c r="FR336" s="1573"/>
      <c r="FS336" s="1573"/>
      <c r="FT336" s="1573"/>
      <c r="FU336" s="1573"/>
      <c r="FV336" s="1573"/>
      <c r="FW336" s="1573"/>
      <c r="FX336" s="1595"/>
    </row>
    <row r="337" spans="3:180">
      <c r="C337" s="1570"/>
      <c r="D337" s="1570"/>
      <c r="E337" s="1570"/>
      <c r="F337" s="1570"/>
      <c r="G337" s="1570"/>
      <c r="H337" s="1570"/>
      <c r="I337" s="1570"/>
      <c r="J337" s="1570"/>
      <c r="K337" s="1570"/>
      <c r="L337" s="1570"/>
      <c r="M337" s="1570"/>
      <c r="N337" s="1570"/>
      <c r="O337" s="1570"/>
      <c r="P337" s="1632"/>
      <c r="Q337" s="1632"/>
      <c r="R337" s="1632"/>
      <c r="S337" s="1632"/>
      <c r="T337" s="1632"/>
      <c r="U337" s="1632"/>
      <c r="V337" s="1632"/>
      <c r="W337" s="1632"/>
      <c r="X337" s="1632"/>
      <c r="Y337" s="1632"/>
      <c r="Z337" s="1632"/>
      <c r="AA337" s="1632"/>
      <c r="AB337" s="1632"/>
      <c r="AC337" s="1632"/>
      <c r="AD337" s="1632"/>
      <c r="AE337" s="1632"/>
      <c r="AF337" s="1632"/>
      <c r="AG337" s="1632"/>
      <c r="AH337" s="1632"/>
      <c r="AI337" s="1632"/>
      <c r="AJ337" s="1632"/>
      <c r="AK337" s="1632"/>
      <c r="AL337" s="1632"/>
      <c r="AM337" s="1632"/>
      <c r="AN337" s="1632"/>
      <c r="AO337" s="1632"/>
      <c r="AP337" s="1632"/>
      <c r="AQ337" s="1632"/>
      <c r="AR337" s="1632"/>
      <c r="AS337" s="1632"/>
      <c r="AT337" s="1632"/>
      <c r="AU337" s="1632"/>
      <c r="AV337" s="1632"/>
      <c r="AW337" s="1632"/>
      <c r="AX337" s="1632"/>
      <c r="AY337" s="1632"/>
      <c r="AZ337" s="1570"/>
      <c r="BA337" s="1570"/>
      <c r="BB337" s="1570"/>
      <c r="BC337" s="1570"/>
      <c r="BD337" s="1570"/>
      <c r="BE337" s="1570"/>
      <c r="BF337" s="1570"/>
      <c r="BG337" s="1570"/>
      <c r="BH337" s="1570"/>
      <c r="BI337" s="1570"/>
      <c r="BJ337" s="1570"/>
      <c r="BK337" s="1570"/>
      <c r="BL337" s="1570"/>
      <c r="BM337" s="1570"/>
      <c r="BN337" s="1570"/>
      <c r="BO337" s="1570"/>
      <c r="BP337" s="1570"/>
      <c r="BQ337" s="1570"/>
      <c r="BR337" s="1570"/>
      <c r="BS337" s="1570"/>
      <c r="BT337" s="1570"/>
      <c r="BU337" s="1570"/>
      <c r="BV337" s="1570"/>
      <c r="BW337" s="1570"/>
      <c r="BX337" s="1570"/>
      <c r="BY337" s="1570"/>
      <c r="BZ337" s="1570"/>
      <c r="CA337" s="1570"/>
      <c r="CB337" s="1570"/>
      <c r="CC337" s="1570"/>
      <c r="CD337" s="1570"/>
      <c r="CE337" s="1570"/>
      <c r="CF337" s="1570"/>
      <c r="CG337" s="1570"/>
      <c r="CH337" s="1570"/>
      <c r="CI337" s="1570"/>
      <c r="CJ337" s="1570"/>
      <c r="CK337" s="1570"/>
      <c r="CL337" s="1570"/>
      <c r="CM337" s="1570"/>
      <c r="CN337" s="1570"/>
      <c r="CO337" s="1570"/>
      <c r="CP337" s="1570"/>
      <c r="CQ337" s="1570"/>
      <c r="CR337" s="1570"/>
      <c r="CS337" s="1570"/>
      <c r="CT337" s="1570"/>
      <c r="CU337" s="1570"/>
      <c r="CV337" s="1570"/>
      <c r="CW337" s="1570"/>
      <c r="CX337" s="1570"/>
      <c r="CY337" s="1570"/>
      <c r="CZ337" s="1570"/>
      <c r="DA337" s="1570"/>
      <c r="DB337" s="1570"/>
      <c r="DC337" s="1570"/>
      <c r="DD337" s="1570"/>
      <c r="DE337" s="1570"/>
      <c r="DF337" s="1570"/>
      <c r="DG337" s="1570"/>
      <c r="DH337" s="1665"/>
      <c r="DI337" s="1570"/>
      <c r="DJ337" s="1570"/>
      <c r="DK337" s="1570"/>
      <c r="DL337" s="1570"/>
      <c r="DM337" s="1570"/>
      <c r="DN337" s="1570"/>
      <c r="DO337" s="1570"/>
      <c r="DP337" s="1570"/>
      <c r="DQ337" s="1570"/>
      <c r="DR337" s="1570"/>
      <c r="DS337" s="1570"/>
      <c r="DT337" s="1570"/>
      <c r="DU337" s="1570"/>
      <c r="DV337" s="1570"/>
      <c r="DW337" s="1570"/>
      <c r="DX337" s="1570"/>
      <c r="DY337" s="1570"/>
      <c r="DZ337" s="1570"/>
      <c r="EA337" s="1570"/>
      <c r="EB337" s="1570"/>
      <c r="EC337" s="1665"/>
      <c r="ED337" s="1665"/>
      <c r="EE337" s="1665"/>
      <c r="EF337" s="1665"/>
      <c r="EG337" s="1665"/>
      <c r="EH337" s="1665"/>
      <c r="EI337" s="1665"/>
      <c r="EJ337" s="1665"/>
      <c r="EK337" s="1665"/>
      <c r="EL337" s="1665"/>
      <c r="EM337" s="1665"/>
      <c r="EN337" s="1665"/>
      <c r="EO337" s="1665"/>
      <c r="EP337" s="1665"/>
      <c r="EQ337" s="1665"/>
      <c r="ER337" s="1665"/>
      <c r="ES337" s="1570"/>
      <c r="ET337" s="1570"/>
      <c r="EU337" s="1632"/>
      <c r="EV337" s="1632"/>
      <c r="EW337" s="1632"/>
      <c r="EX337" s="1632"/>
      <c r="EY337" s="1632"/>
      <c r="EZ337" s="1632"/>
      <c r="FA337" s="1632"/>
      <c r="FB337" s="1665"/>
      <c r="FC337" s="1571"/>
      <c r="FD337" s="1571"/>
      <c r="FE337" s="1571"/>
      <c r="FF337" s="1571"/>
      <c r="FG337" s="1571"/>
      <c r="FH337" s="1571"/>
      <c r="FI337" s="1571"/>
      <c r="FJ337" s="1571"/>
      <c r="FK337" s="1571"/>
      <c r="FL337" s="1571"/>
      <c r="FM337" s="1571"/>
      <c r="FN337" s="1573"/>
      <c r="FO337" s="1573"/>
      <c r="FP337" s="1573"/>
      <c r="FQ337" s="1573"/>
      <c r="FR337" s="1573"/>
      <c r="FS337" s="1573"/>
      <c r="FT337" s="1573"/>
      <c r="FU337" s="1573"/>
      <c r="FV337" s="1573"/>
      <c r="FW337" s="1573"/>
      <c r="FX337" s="1595"/>
    </row>
    <row r="338" spans="3:180">
      <c r="C338" s="1570"/>
      <c r="D338" s="1570"/>
      <c r="E338" s="1570"/>
      <c r="F338" s="1570"/>
      <c r="G338" s="1570"/>
      <c r="H338" s="1570"/>
      <c r="I338" s="1570"/>
      <c r="J338" s="1570"/>
      <c r="K338" s="1570"/>
      <c r="L338" s="1570"/>
      <c r="M338" s="1570"/>
      <c r="N338" s="1570"/>
      <c r="O338" s="1570"/>
      <c r="P338" s="1632"/>
      <c r="Q338" s="1632"/>
      <c r="R338" s="1632"/>
      <c r="S338" s="1632"/>
      <c r="T338" s="1632"/>
      <c r="U338" s="1632"/>
      <c r="V338" s="1632"/>
      <c r="W338" s="1632"/>
      <c r="X338" s="1632"/>
      <c r="Y338" s="1632"/>
      <c r="Z338" s="1632"/>
      <c r="AA338" s="1632"/>
      <c r="AB338" s="1632"/>
      <c r="AC338" s="1632"/>
      <c r="AD338" s="1632"/>
      <c r="AE338" s="1632"/>
      <c r="AF338" s="1632"/>
      <c r="AG338" s="1632"/>
      <c r="AH338" s="1632"/>
      <c r="AI338" s="1632"/>
      <c r="AJ338" s="1632"/>
      <c r="AK338" s="1632"/>
      <c r="AL338" s="1632"/>
      <c r="AM338" s="1632"/>
      <c r="AN338" s="1632"/>
      <c r="AO338" s="1632"/>
      <c r="AP338" s="1632"/>
      <c r="AQ338" s="1632"/>
      <c r="AR338" s="1632"/>
      <c r="AS338" s="1632"/>
      <c r="AT338" s="1632"/>
      <c r="AU338" s="1632"/>
      <c r="AV338" s="1632"/>
      <c r="AW338" s="1632"/>
      <c r="AX338" s="1632"/>
      <c r="AY338" s="1632"/>
      <c r="AZ338" s="1570"/>
      <c r="BA338" s="1570"/>
      <c r="BB338" s="1570"/>
      <c r="BC338" s="1570"/>
      <c r="BD338" s="1570"/>
      <c r="BE338" s="1570"/>
      <c r="BF338" s="1570"/>
      <c r="BG338" s="1570"/>
      <c r="BH338" s="1570"/>
      <c r="BI338" s="1570"/>
      <c r="BJ338" s="1570"/>
      <c r="BK338" s="1570"/>
      <c r="BL338" s="1570"/>
      <c r="BM338" s="1570"/>
      <c r="BN338" s="1570"/>
      <c r="BO338" s="1570"/>
      <c r="BP338" s="1570"/>
      <c r="BQ338" s="1570"/>
      <c r="BR338" s="1570"/>
      <c r="BS338" s="1570"/>
      <c r="BT338" s="1570"/>
      <c r="BU338" s="1570"/>
      <c r="BV338" s="1570"/>
      <c r="BW338" s="1570"/>
      <c r="BX338" s="1570"/>
      <c r="BY338" s="1570"/>
      <c r="BZ338" s="1570"/>
      <c r="CA338" s="1570"/>
      <c r="CB338" s="1570"/>
      <c r="CC338" s="1570"/>
      <c r="CD338" s="1570"/>
      <c r="CE338" s="1570"/>
      <c r="CF338" s="1570"/>
      <c r="CG338" s="1570"/>
      <c r="CH338" s="1570"/>
      <c r="CI338" s="1570"/>
      <c r="CJ338" s="1570"/>
      <c r="CK338" s="1570"/>
      <c r="CL338" s="1570"/>
      <c r="CM338" s="1570"/>
      <c r="CN338" s="1570"/>
      <c r="CO338" s="1570"/>
      <c r="CP338" s="1570"/>
      <c r="CQ338" s="1570"/>
      <c r="CR338" s="1570"/>
      <c r="CS338" s="1570"/>
      <c r="CT338" s="1570"/>
      <c r="CU338" s="1570"/>
      <c r="CV338" s="1570"/>
      <c r="CW338" s="1570"/>
      <c r="CX338" s="1570"/>
      <c r="CY338" s="1570"/>
      <c r="CZ338" s="1570"/>
      <c r="DA338" s="1570"/>
      <c r="DB338" s="1570"/>
      <c r="DC338" s="1570"/>
      <c r="DD338" s="1570"/>
      <c r="DE338" s="1570"/>
      <c r="DF338" s="1570"/>
      <c r="DG338" s="1570"/>
      <c r="DH338" s="1665"/>
      <c r="DI338" s="1570"/>
      <c r="DJ338" s="1570"/>
      <c r="DK338" s="1570"/>
      <c r="DL338" s="1570"/>
      <c r="DM338" s="1570"/>
      <c r="DN338" s="1570"/>
      <c r="DO338" s="1570"/>
      <c r="DP338" s="1570"/>
      <c r="DQ338" s="1570"/>
      <c r="DR338" s="1570"/>
      <c r="DS338" s="1570"/>
      <c r="DT338" s="1570"/>
      <c r="DU338" s="1570"/>
      <c r="DV338" s="1570"/>
      <c r="DW338" s="1570"/>
      <c r="DX338" s="1570"/>
      <c r="DY338" s="1570"/>
      <c r="DZ338" s="1570"/>
      <c r="EA338" s="1570"/>
      <c r="EB338" s="1570"/>
      <c r="EC338" s="1665"/>
      <c r="ED338" s="1665"/>
      <c r="EE338" s="1665"/>
      <c r="EF338" s="1665"/>
      <c r="EG338" s="1665"/>
      <c r="EH338" s="1665"/>
      <c r="EI338" s="1665"/>
      <c r="EJ338" s="1665"/>
      <c r="EK338" s="1665"/>
      <c r="EL338" s="1665"/>
      <c r="EM338" s="1665"/>
      <c r="EN338" s="1665"/>
      <c r="EO338" s="1665"/>
      <c r="EP338" s="1665"/>
      <c r="EQ338" s="1665"/>
      <c r="ER338" s="1665"/>
      <c r="ES338" s="1570"/>
      <c r="ET338" s="1570"/>
      <c r="EU338" s="1632"/>
      <c r="EV338" s="1632"/>
      <c r="EW338" s="1632"/>
      <c r="EX338" s="1632"/>
      <c r="EY338" s="1632"/>
      <c r="EZ338" s="1632"/>
      <c r="FA338" s="1632"/>
      <c r="FB338" s="1665"/>
      <c r="FC338" s="1571"/>
      <c r="FD338" s="1571"/>
      <c r="FE338" s="1571"/>
      <c r="FF338" s="1571"/>
      <c r="FG338" s="1571"/>
      <c r="FH338" s="1571"/>
      <c r="FI338" s="1571"/>
      <c r="FJ338" s="1571"/>
      <c r="FK338" s="1571"/>
      <c r="FL338" s="1571"/>
      <c r="FM338" s="1571"/>
      <c r="FN338" s="1573"/>
      <c r="FO338" s="1573"/>
      <c r="FP338" s="1573"/>
      <c r="FQ338" s="1573"/>
      <c r="FR338" s="1573"/>
      <c r="FS338" s="1573"/>
      <c r="FT338" s="1573"/>
      <c r="FU338" s="1573"/>
      <c r="FV338" s="1573"/>
      <c r="FW338" s="1573"/>
      <c r="FX338" s="1595"/>
    </row>
    <row r="339" spans="3:180">
      <c r="C339" s="1570"/>
      <c r="D339" s="1570"/>
      <c r="E339" s="1570"/>
      <c r="F339" s="1570"/>
      <c r="G339" s="1570"/>
      <c r="H339" s="1570"/>
      <c r="I339" s="1570"/>
      <c r="J339" s="1570"/>
      <c r="K339" s="1570"/>
      <c r="L339" s="1570"/>
      <c r="M339" s="1570"/>
      <c r="N339" s="1570"/>
      <c r="O339" s="1570"/>
      <c r="P339" s="1632"/>
      <c r="Q339" s="1632"/>
      <c r="R339" s="1632"/>
      <c r="S339" s="1632"/>
      <c r="T339" s="1632"/>
      <c r="U339" s="1632"/>
      <c r="V339" s="1632"/>
      <c r="W339" s="1632"/>
      <c r="X339" s="1632"/>
      <c r="Y339" s="1632"/>
      <c r="Z339" s="1632"/>
      <c r="AA339" s="1632"/>
      <c r="AB339" s="1632"/>
      <c r="AC339" s="1632"/>
      <c r="AD339" s="1632"/>
      <c r="AE339" s="1632"/>
      <c r="AF339" s="1632"/>
      <c r="AG339" s="1632"/>
      <c r="AH339" s="1632"/>
      <c r="AI339" s="1632"/>
      <c r="AJ339" s="1632"/>
      <c r="AK339" s="1632"/>
      <c r="AL339" s="1632"/>
      <c r="AM339" s="1632"/>
      <c r="AN339" s="1632"/>
      <c r="AO339" s="1632"/>
      <c r="AP339" s="1632"/>
      <c r="AQ339" s="1632"/>
      <c r="AR339" s="1632"/>
      <c r="AS339" s="1632"/>
      <c r="AT339" s="1632"/>
      <c r="AU339" s="1632"/>
      <c r="AV339" s="1632"/>
      <c r="AW339" s="1632"/>
      <c r="AX339" s="1632"/>
      <c r="AY339" s="1632"/>
      <c r="AZ339" s="1570"/>
      <c r="BA339" s="1570"/>
      <c r="BB339" s="1570"/>
      <c r="BC339" s="1570"/>
      <c r="BD339" s="1570"/>
      <c r="BE339" s="1570"/>
      <c r="BF339" s="1570"/>
      <c r="BG339" s="1570"/>
      <c r="BH339" s="1570"/>
      <c r="BI339" s="1570"/>
      <c r="BJ339" s="1570"/>
      <c r="BK339" s="1570"/>
      <c r="BL339" s="1570"/>
      <c r="BM339" s="1570"/>
      <c r="BN339" s="1570"/>
      <c r="BO339" s="1570"/>
      <c r="BP339" s="1570"/>
      <c r="BQ339" s="1570"/>
      <c r="BR339" s="1570"/>
      <c r="BS339" s="1570"/>
      <c r="BT339" s="1570"/>
      <c r="BU339" s="1570"/>
      <c r="BV339" s="1570"/>
      <c r="BW339" s="1570"/>
      <c r="BX339" s="1570"/>
      <c r="BY339" s="1570"/>
      <c r="BZ339" s="1570"/>
      <c r="CA339" s="1570"/>
      <c r="CB339" s="1570"/>
      <c r="CC339" s="1570"/>
      <c r="CD339" s="1570"/>
      <c r="CE339" s="1570"/>
      <c r="CF339" s="1570"/>
      <c r="CG339" s="1570"/>
      <c r="CH339" s="1570"/>
      <c r="CI339" s="1570"/>
      <c r="CJ339" s="1570"/>
      <c r="CK339" s="1570"/>
      <c r="CL339" s="1570"/>
      <c r="CM339" s="1570"/>
      <c r="CN339" s="1570"/>
      <c r="CO339" s="1570"/>
      <c r="CP339" s="1570"/>
      <c r="CQ339" s="1570"/>
      <c r="CR339" s="1570"/>
      <c r="CS339" s="1570"/>
      <c r="CT339" s="1570"/>
      <c r="CU339" s="1570"/>
      <c r="CV339" s="1570"/>
      <c r="CW339" s="1570"/>
      <c r="CX339" s="1570"/>
      <c r="CY339" s="1570"/>
      <c r="CZ339" s="1570"/>
      <c r="DA339" s="1570"/>
      <c r="DB339" s="1570"/>
      <c r="DC339" s="1570"/>
      <c r="DD339" s="1570"/>
      <c r="DE339" s="1570"/>
      <c r="DF339" s="1570"/>
      <c r="DG339" s="1570"/>
      <c r="DH339" s="1665"/>
      <c r="DI339" s="1570"/>
      <c r="DJ339" s="1570"/>
      <c r="DK339" s="1570"/>
      <c r="DL339" s="1570"/>
      <c r="DM339" s="1570"/>
      <c r="DN339" s="1570"/>
      <c r="DO339" s="1570"/>
      <c r="DP339" s="1570"/>
      <c r="DQ339" s="1570"/>
      <c r="DR339" s="1570"/>
      <c r="DS339" s="1570"/>
      <c r="DT339" s="1570"/>
      <c r="DU339" s="1570"/>
      <c r="DV339" s="1570"/>
      <c r="DW339" s="1570"/>
      <c r="DX339" s="1570"/>
      <c r="DY339" s="1570"/>
      <c r="DZ339" s="1570"/>
      <c r="EA339" s="1570"/>
      <c r="EB339" s="1570"/>
      <c r="EC339" s="1665"/>
      <c r="ED339" s="1665"/>
      <c r="EE339" s="1665"/>
      <c r="EF339" s="1665"/>
      <c r="EG339" s="1665"/>
      <c r="EH339" s="1665"/>
      <c r="EI339" s="1665"/>
      <c r="EJ339" s="1665"/>
      <c r="EK339" s="1665"/>
      <c r="EL339" s="1665"/>
      <c r="EM339" s="1665"/>
      <c r="EN339" s="1665"/>
      <c r="EO339" s="1665"/>
      <c r="EP339" s="1665"/>
      <c r="EQ339" s="1665"/>
      <c r="ER339" s="1665"/>
      <c r="ES339" s="1570"/>
      <c r="ET339" s="1570"/>
      <c r="EU339" s="1632"/>
      <c r="EV339" s="1632"/>
      <c r="EW339" s="1632"/>
      <c r="EX339" s="1632"/>
      <c r="EY339" s="1632"/>
      <c r="EZ339" s="1632"/>
      <c r="FA339" s="1632"/>
      <c r="FB339" s="1665"/>
      <c r="FC339" s="1571"/>
      <c r="FD339" s="1571"/>
      <c r="FE339" s="1571"/>
      <c r="FF339" s="1571"/>
      <c r="FG339" s="1571"/>
      <c r="FH339" s="1571"/>
      <c r="FI339" s="1571"/>
      <c r="FJ339" s="1571"/>
      <c r="FK339" s="1571"/>
      <c r="FL339" s="1571"/>
      <c r="FM339" s="1571"/>
      <c r="FN339" s="1573"/>
      <c r="FO339" s="1573"/>
      <c r="FP339" s="1573"/>
      <c r="FQ339" s="1573"/>
      <c r="FR339" s="1573"/>
      <c r="FS339" s="1573"/>
      <c r="FT339" s="1573"/>
      <c r="FU339" s="1573"/>
      <c r="FV339" s="1573"/>
      <c r="FW339" s="1573"/>
      <c r="FX339" s="1595"/>
    </row>
    <row r="340" spans="3:180">
      <c r="C340" s="1570"/>
      <c r="D340" s="1570"/>
      <c r="E340" s="1570"/>
      <c r="F340" s="1570"/>
      <c r="G340" s="1570"/>
      <c r="H340" s="1570"/>
      <c r="I340" s="1570"/>
      <c r="J340" s="1570"/>
      <c r="K340" s="1570"/>
      <c r="L340" s="1570"/>
      <c r="M340" s="1570"/>
      <c r="N340" s="1570"/>
      <c r="O340" s="1570"/>
      <c r="P340" s="1632"/>
      <c r="Q340" s="1632"/>
      <c r="R340" s="1632"/>
      <c r="S340" s="1632"/>
      <c r="T340" s="1632"/>
      <c r="U340" s="1632"/>
      <c r="V340" s="1632"/>
      <c r="W340" s="1632"/>
      <c r="X340" s="1632"/>
      <c r="Y340" s="1632"/>
      <c r="Z340" s="1632"/>
      <c r="AA340" s="1632"/>
      <c r="AB340" s="1632"/>
      <c r="AC340" s="1632"/>
      <c r="AD340" s="1632"/>
      <c r="AE340" s="1632"/>
      <c r="AF340" s="1632"/>
      <c r="AG340" s="1632"/>
      <c r="AH340" s="1632"/>
      <c r="AI340" s="1632"/>
      <c r="AJ340" s="1632"/>
      <c r="AK340" s="1632"/>
      <c r="AL340" s="1632"/>
      <c r="AM340" s="1632"/>
      <c r="AN340" s="1632"/>
      <c r="AO340" s="1632"/>
      <c r="AP340" s="1632"/>
      <c r="AQ340" s="1632"/>
      <c r="AR340" s="1632"/>
      <c r="AS340" s="1632"/>
      <c r="AT340" s="1632"/>
      <c r="AU340" s="1632"/>
      <c r="AV340" s="1632"/>
      <c r="AW340" s="1632"/>
      <c r="AX340" s="1632"/>
      <c r="AY340" s="1632"/>
      <c r="AZ340" s="1570"/>
      <c r="BA340" s="1570"/>
      <c r="BB340" s="1570"/>
      <c r="BC340" s="1570"/>
      <c r="BD340" s="1570"/>
      <c r="BE340" s="1570"/>
      <c r="BF340" s="1570"/>
      <c r="BG340" s="1570"/>
      <c r="BH340" s="1570"/>
      <c r="BI340" s="1570"/>
      <c r="BJ340" s="1570"/>
      <c r="BK340" s="1570"/>
      <c r="BL340" s="1570"/>
      <c r="BM340" s="1570"/>
      <c r="BN340" s="1570"/>
      <c r="BO340" s="1570"/>
      <c r="BP340" s="1570"/>
      <c r="BQ340" s="1570"/>
      <c r="BR340" s="1570"/>
      <c r="BS340" s="1570"/>
      <c r="BT340" s="1570"/>
      <c r="BU340" s="1570"/>
      <c r="BV340" s="1570"/>
      <c r="BW340" s="1570"/>
      <c r="BX340" s="1570"/>
      <c r="BY340" s="1570"/>
      <c r="BZ340" s="1570"/>
      <c r="CA340" s="1570"/>
      <c r="CB340" s="1570"/>
      <c r="CC340" s="1570"/>
      <c r="CD340" s="1570"/>
      <c r="CE340" s="1570"/>
      <c r="CF340" s="1570"/>
      <c r="CG340" s="1570"/>
      <c r="CH340" s="1570"/>
      <c r="CI340" s="1570"/>
      <c r="CJ340" s="1570"/>
      <c r="CK340" s="1570"/>
      <c r="CL340" s="1570"/>
      <c r="CM340" s="1570"/>
      <c r="CN340" s="1570"/>
      <c r="CO340" s="1570"/>
      <c r="CP340" s="1570"/>
      <c r="CQ340" s="1570"/>
      <c r="CR340" s="1570"/>
      <c r="CS340" s="1570"/>
      <c r="CT340" s="1570"/>
      <c r="CU340" s="1570"/>
      <c r="CV340" s="1570"/>
      <c r="CW340" s="1570"/>
      <c r="CX340" s="1570"/>
      <c r="CY340" s="1570"/>
      <c r="CZ340" s="1570"/>
      <c r="DA340" s="1570"/>
      <c r="DB340" s="1570"/>
      <c r="DC340" s="1570"/>
      <c r="DD340" s="1570"/>
      <c r="DE340" s="1570"/>
      <c r="DF340" s="1570"/>
      <c r="DG340" s="1570"/>
      <c r="DH340" s="1665"/>
      <c r="DI340" s="1570"/>
      <c r="DJ340" s="1570"/>
      <c r="DK340" s="1570"/>
      <c r="DL340" s="1570"/>
      <c r="DM340" s="1570"/>
      <c r="DN340" s="1570"/>
      <c r="DO340" s="1570"/>
      <c r="DP340" s="1570"/>
      <c r="DQ340" s="1570"/>
      <c r="DR340" s="1570"/>
      <c r="DS340" s="1570"/>
      <c r="DT340" s="1570"/>
      <c r="DU340" s="1570"/>
      <c r="DV340" s="1570"/>
      <c r="DW340" s="1570"/>
      <c r="DX340" s="1570"/>
      <c r="DY340" s="1570"/>
      <c r="DZ340" s="1570"/>
      <c r="EA340" s="1570"/>
      <c r="EB340" s="1570"/>
      <c r="EC340" s="1665"/>
      <c r="ED340" s="1665"/>
      <c r="EE340" s="1665"/>
      <c r="EF340" s="1665"/>
      <c r="EG340" s="1665"/>
      <c r="EH340" s="1665"/>
      <c r="EI340" s="1665"/>
      <c r="EJ340" s="1665"/>
      <c r="EK340" s="1665"/>
      <c r="EL340" s="1665"/>
      <c r="EM340" s="1665"/>
      <c r="EN340" s="1665"/>
      <c r="EO340" s="1665"/>
      <c r="EP340" s="1665"/>
      <c r="EQ340" s="1665"/>
      <c r="ER340" s="1665"/>
      <c r="ES340" s="1570"/>
      <c r="ET340" s="1570"/>
      <c r="EU340" s="1632"/>
      <c r="EV340" s="1632"/>
      <c r="EW340" s="1632"/>
      <c r="EX340" s="1632"/>
      <c r="EY340" s="1632"/>
      <c r="EZ340" s="1632"/>
      <c r="FA340" s="1632"/>
      <c r="FB340" s="1665"/>
      <c r="FC340" s="1571"/>
      <c r="FD340" s="1571"/>
      <c r="FE340" s="1571"/>
      <c r="FF340" s="1571"/>
      <c r="FG340" s="1571"/>
      <c r="FH340" s="1571"/>
      <c r="FI340" s="1571"/>
      <c r="FJ340" s="1571"/>
      <c r="FK340" s="1571"/>
      <c r="FL340" s="1571"/>
      <c r="FM340" s="1571"/>
      <c r="FN340" s="1573"/>
      <c r="FO340" s="1573"/>
      <c r="FP340" s="1573"/>
      <c r="FQ340" s="1573"/>
      <c r="FR340" s="1573"/>
      <c r="FS340" s="1573"/>
      <c r="FT340" s="1573"/>
      <c r="FU340" s="1573"/>
      <c r="FV340" s="1573"/>
      <c r="FW340" s="1573"/>
      <c r="FX340" s="1595"/>
    </row>
    <row r="341" spans="3:180">
      <c r="C341" s="1570"/>
      <c r="D341" s="1570"/>
      <c r="E341" s="1570"/>
      <c r="F341" s="1570"/>
      <c r="G341" s="1570"/>
      <c r="H341" s="1570"/>
      <c r="I341" s="1570"/>
      <c r="J341" s="1570"/>
      <c r="K341" s="1570"/>
      <c r="L341" s="1570"/>
      <c r="M341" s="1570"/>
      <c r="N341" s="1570"/>
      <c r="O341" s="1570"/>
      <c r="P341" s="1632"/>
      <c r="Q341" s="1632"/>
      <c r="R341" s="1632"/>
      <c r="S341" s="1632"/>
      <c r="T341" s="1632"/>
      <c r="U341" s="1632"/>
      <c r="V341" s="1632"/>
      <c r="W341" s="1632"/>
      <c r="X341" s="1632"/>
      <c r="Y341" s="1632"/>
      <c r="Z341" s="1632"/>
      <c r="AA341" s="1632"/>
      <c r="AB341" s="1632"/>
      <c r="AC341" s="1632"/>
      <c r="AD341" s="1632"/>
      <c r="AE341" s="1632"/>
      <c r="AF341" s="1632"/>
      <c r="AG341" s="1632"/>
      <c r="AH341" s="1632"/>
      <c r="AI341" s="1632"/>
      <c r="AJ341" s="1632"/>
      <c r="AK341" s="1632"/>
      <c r="AL341" s="1632"/>
      <c r="AM341" s="1632"/>
      <c r="AN341" s="1632"/>
      <c r="AO341" s="1632"/>
      <c r="AP341" s="1632"/>
      <c r="AQ341" s="1632"/>
      <c r="AR341" s="1632"/>
      <c r="AS341" s="1632"/>
      <c r="AT341" s="1632"/>
      <c r="AU341" s="1632"/>
      <c r="AV341" s="1632"/>
      <c r="AW341" s="1632"/>
      <c r="AX341" s="1632"/>
      <c r="AY341" s="1632"/>
      <c r="AZ341" s="1570"/>
      <c r="BA341" s="1570"/>
      <c r="BB341" s="1570"/>
      <c r="BC341" s="1570"/>
      <c r="BD341" s="1570"/>
      <c r="BE341" s="1570"/>
      <c r="BF341" s="1570"/>
      <c r="BG341" s="1570"/>
      <c r="BH341" s="1570"/>
      <c r="BI341" s="1570"/>
      <c r="BJ341" s="1570"/>
      <c r="BK341" s="1570"/>
      <c r="BL341" s="1570"/>
      <c r="BM341" s="1570"/>
      <c r="BN341" s="1570"/>
      <c r="BO341" s="1570"/>
      <c r="BP341" s="1570"/>
      <c r="BQ341" s="1570"/>
      <c r="BR341" s="1570"/>
      <c r="BS341" s="1570"/>
      <c r="BT341" s="1570"/>
      <c r="BU341" s="1570"/>
      <c r="BV341" s="1570"/>
      <c r="BW341" s="1570"/>
      <c r="BX341" s="1570"/>
      <c r="BY341" s="1570"/>
      <c r="BZ341" s="1570"/>
      <c r="CA341" s="1570"/>
      <c r="CB341" s="1570"/>
      <c r="CC341" s="1570"/>
      <c r="CD341" s="1570"/>
      <c r="CE341" s="1570"/>
      <c r="CF341" s="1570"/>
      <c r="CG341" s="1570"/>
      <c r="CH341" s="1570"/>
      <c r="CI341" s="1570"/>
      <c r="CJ341" s="1570"/>
      <c r="CK341" s="1570"/>
      <c r="CL341" s="1570"/>
      <c r="CM341" s="1570"/>
      <c r="CN341" s="1570"/>
      <c r="CO341" s="1570"/>
      <c r="CP341" s="1570"/>
      <c r="CQ341" s="1570"/>
      <c r="CR341" s="1570"/>
      <c r="CS341" s="1570"/>
      <c r="CT341" s="1570"/>
      <c r="CU341" s="1570"/>
      <c r="CV341" s="1570"/>
      <c r="CW341" s="1570"/>
      <c r="CX341" s="1570"/>
      <c r="CY341" s="1570"/>
      <c r="CZ341" s="1570"/>
      <c r="DA341" s="1570"/>
      <c r="DB341" s="1570"/>
      <c r="DC341" s="1570"/>
      <c r="DD341" s="1570"/>
      <c r="DE341" s="1570"/>
      <c r="DF341" s="1570"/>
      <c r="DG341" s="1570"/>
      <c r="DH341" s="1665"/>
      <c r="DI341" s="1570"/>
      <c r="DJ341" s="1570"/>
      <c r="DK341" s="1570"/>
      <c r="DL341" s="1570"/>
      <c r="DM341" s="1570"/>
      <c r="DN341" s="1570"/>
      <c r="DO341" s="1570"/>
      <c r="DP341" s="1570"/>
      <c r="DQ341" s="1570"/>
      <c r="DR341" s="1570"/>
      <c r="DS341" s="1570"/>
      <c r="DT341" s="1570"/>
      <c r="DU341" s="1570"/>
      <c r="DV341" s="1570"/>
      <c r="DW341" s="1570"/>
      <c r="DX341" s="1570"/>
      <c r="DY341" s="1570"/>
      <c r="DZ341" s="1570"/>
      <c r="EA341" s="1570"/>
      <c r="EB341" s="1570"/>
      <c r="EC341" s="1665"/>
      <c r="ED341" s="1665"/>
      <c r="EE341" s="1665"/>
      <c r="EF341" s="1665"/>
      <c r="EG341" s="1665"/>
      <c r="EH341" s="1665"/>
      <c r="EI341" s="1665"/>
      <c r="EJ341" s="1665"/>
      <c r="EK341" s="1665"/>
      <c r="EL341" s="1665"/>
      <c r="EM341" s="1665"/>
      <c r="EN341" s="1665"/>
      <c r="EO341" s="1665"/>
      <c r="EP341" s="1665"/>
      <c r="EQ341" s="1665"/>
      <c r="ER341" s="1665"/>
      <c r="ES341" s="1570"/>
      <c r="ET341" s="1570"/>
      <c r="EU341" s="1632"/>
      <c r="EV341" s="1632"/>
      <c r="EW341" s="1632"/>
      <c r="EX341" s="1632"/>
      <c r="EY341" s="1632"/>
      <c r="EZ341" s="1632"/>
      <c r="FA341" s="1632"/>
      <c r="FB341" s="1665"/>
      <c r="FC341" s="1571"/>
      <c r="FD341" s="1571"/>
      <c r="FE341" s="1571"/>
      <c r="FF341" s="1571"/>
      <c r="FG341" s="1571"/>
      <c r="FH341" s="1571"/>
      <c r="FI341" s="1571"/>
      <c r="FJ341" s="1571"/>
      <c r="FK341" s="1571"/>
      <c r="FL341" s="1571"/>
      <c r="FM341" s="1571"/>
      <c r="FN341" s="1573"/>
      <c r="FO341" s="1573"/>
      <c r="FP341" s="1573"/>
      <c r="FQ341" s="1573"/>
      <c r="FR341" s="1573"/>
      <c r="FS341" s="1573"/>
      <c r="FT341" s="1573"/>
      <c r="FU341" s="1573"/>
      <c r="FV341" s="1573"/>
      <c r="FW341" s="1573"/>
      <c r="FX341" s="1595"/>
    </row>
    <row r="342" spans="3:180">
      <c r="C342" s="1570"/>
      <c r="D342" s="1570"/>
      <c r="E342" s="1570"/>
      <c r="F342" s="1570"/>
      <c r="G342" s="1570"/>
      <c r="H342" s="1570"/>
      <c r="I342" s="1570"/>
      <c r="J342" s="1570"/>
      <c r="K342" s="1570"/>
      <c r="L342" s="1570"/>
      <c r="M342" s="1570"/>
      <c r="N342" s="1570"/>
      <c r="O342" s="1570"/>
      <c r="P342" s="1632"/>
      <c r="Q342" s="1632"/>
      <c r="R342" s="1632"/>
      <c r="S342" s="1632"/>
      <c r="T342" s="1632"/>
      <c r="U342" s="1632"/>
      <c r="V342" s="1632"/>
      <c r="W342" s="1632"/>
      <c r="X342" s="1632"/>
      <c r="Y342" s="1632"/>
      <c r="Z342" s="1632"/>
      <c r="AA342" s="1632"/>
      <c r="AB342" s="1632"/>
      <c r="AC342" s="1632"/>
      <c r="AD342" s="1632"/>
      <c r="AE342" s="1632"/>
      <c r="AF342" s="1632"/>
      <c r="AG342" s="1632"/>
      <c r="AH342" s="1632"/>
      <c r="AI342" s="1632"/>
      <c r="AJ342" s="1632"/>
      <c r="AK342" s="1632"/>
      <c r="AL342" s="1632"/>
      <c r="AM342" s="1632"/>
      <c r="AN342" s="1632"/>
      <c r="AO342" s="1632"/>
      <c r="AP342" s="1632"/>
      <c r="AQ342" s="1632"/>
      <c r="AR342" s="1632"/>
      <c r="AS342" s="1632"/>
      <c r="AT342" s="1632"/>
      <c r="AU342" s="1632"/>
      <c r="AV342" s="1632"/>
      <c r="AW342" s="1632"/>
      <c r="AX342" s="1632"/>
      <c r="AY342" s="1632"/>
      <c r="AZ342" s="1570"/>
      <c r="BA342" s="1570"/>
      <c r="BB342" s="1570"/>
      <c r="BC342" s="1570"/>
      <c r="BD342" s="1570"/>
      <c r="BE342" s="1570"/>
      <c r="BF342" s="1570"/>
      <c r="BG342" s="1570"/>
      <c r="BH342" s="1570"/>
      <c r="BI342" s="1570"/>
      <c r="BJ342" s="1570"/>
      <c r="BK342" s="1570"/>
      <c r="BL342" s="1570"/>
      <c r="BM342" s="1570"/>
      <c r="BN342" s="1570"/>
      <c r="BO342" s="1570"/>
      <c r="BP342" s="1570"/>
      <c r="BQ342" s="1570"/>
      <c r="BR342" s="1570"/>
      <c r="BS342" s="1570"/>
      <c r="BT342" s="1570"/>
      <c r="BU342" s="1570"/>
      <c r="BV342" s="1570"/>
      <c r="BW342" s="1570"/>
      <c r="BX342" s="1570"/>
      <c r="BY342" s="1570"/>
      <c r="BZ342" s="1570"/>
      <c r="CA342" s="1570"/>
      <c r="CB342" s="1570"/>
      <c r="CC342" s="1570"/>
      <c r="CD342" s="1570"/>
      <c r="CE342" s="1570"/>
      <c r="CF342" s="1570"/>
      <c r="CG342" s="1570"/>
      <c r="CH342" s="1570"/>
      <c r="CI342" s="1570"/>
      <c r="CJ342" s="1570"/>
      <c r="CK342" s="1570"/>
      <c r="CL342" s="1570"/>
      <c r="CM342" s="1570"/>
      <c r="CN342" s="1570"/>
      <c r="CO342" s="1570"/>
      <c r="CP342" s="1570"/>
      <c r="CQ342" s="1570"/>
      <c r="CR342" s="1570"/>
      <c r="CS342" s="1570"/>
      <c r="CT342" s="1570"/>
      <c r="CU342" s="1570"/>
      <c r="CV342" s="1570"/>
      <c r="CW342" s="1570"/>
      <c r="CX342" s="1570"/>
      <c r="CY342" s="1570"/>
      <c r="CZ342" s="1570"/>
      <c r="DA342" s="1570"/>
      <c r="DB342" s="1570"/>
      <c r="DC342" s="1570"/>
      <c r="DD342" s="1570"/>
      <c r="DE342" s="1570"/>
      <c r="DF342" s="1570"/>
      <c r="DG342" s="1570"/>
      <c r="DH342" s="1665"/>
      <c r="DI342" s="1570"/>
      <c r="DJ342" s="1570"/>
      <c r="DK342" s="1570"/>
      <c r="DL342" s="1570"/>
      <c r="DM342" s="1570"/>
      <c r="DN342" s="1570"/>
      <c r="DO342" s="1570"/>
      <c r="DP342" s="1570"/>
      <c r="DQ342" s="1570"/>
      <c r="DR342" s="1570"/>
      <c r="DS342" s="1570"/>
      <c r="DT342" s="1570"/>
      <c r="DU342" s="1570"/>
      <c r="DV342" s="1570"/>
      <c r="DW342" s="1570"/>
      <c r="DX342" s="1570"/>
      <c r="DY342" s="1570"/>
      <c r="DZ342" s="1570"/>
      <c r="EA342" s="1570"/>
      <c r="EB342" s="1570"/>
      <c r="EC342" s="1665"/>
      <c r="ED342" s="1665"/>
      <c r="EE342" s="1665"/>
      <c r="EF342" s="1665"/>
      <c r="EG342" s="1665"/>
      <c r="EH342" s="1665"/>
      <c r="EI342" s="1665"/>
      <c r="EJ342" s="1665"/>
      <c r="EK342" s="1665"/>
      <c r="EL342" s="1665"/>
      <c r="EM342" s="1665"/>
      <c r="EN342" s="1665"/>
      <c r="EO342" s="1665"/>
      <c r="EP342" s="1665"/>
      <c r="EQ342" s="1665"/>
      <c r="ER342" s="1665"/>
      <c r="ES342" s="1570"/>
      <c r="ET342" s="1570"/>
      <c r="EU342" s="1632"/>
      <c r="EV342" s="1632"/>
      <c r="EW342" s="1632"/>
      <c r="EX342" s="1632"/>
      <c r="EY342" s="1632"/>
      <c r="EZ342" s="1632"/>
      <c r="FA342" s="1632"/>
      <c r="FB342" s="1665"/>
      <c r="FC342" s="1571"/>
      <c r="FD342" s="1571"/>
      <c r="FE342" s="1571"/>
      <c r="FF342" s="1571"/>
      <c r="FG342" s="1571"/>
      <c r="FH342" s="1571"/>
      <c r="FI342" s="1571"/>
      <c r="FJ342" s="1571"/>
      <c r="FK342" s="1571"/>
      <c r="FL342" s="1571"/>
      <c r="FM342" s="1571"/>
      <c r="FN342" s="1573"/>
      <c r="FO342" s="1573"/>
      <c r="FP342" s="1573"/>
      <c r="FQ342" s="1573"/>
      <c r="FR342" s="1573"/>
      <c r="FS342" s="1573"/>
      <c r="FT342" s="1573"/>
      <c r="FU342" s="1573"/>
      <c r="FV342" s="1573"/>
      <c r="FW342" s="1573"/>
      <c r="FX342" s="1595"/>
    </row>
    <row r="343" spans="3:180">
      <c r="C343" s="1570"/>
      <c r="D343" s="1570"/>
      <c r="E343" s="1570"/>
      <c r="F343" s="1570"/>
      <c r="G343" s="1570"/>
      <c r="H343" s="1570"/>
      <c r="I343" s="1570"/>
      <c r="J343" s="1570"/>
      <c r="K343" s="1570"/>
      <c r="L343" s="1570"/>
      <c r="M343" s="1570"/>
      <c r="N343" s="1570"/>
      <c r="O343" s="1570"/>
      <c r="P343" s="1632"/>
      <c r="Q343" s="1632"/>
      <c r="R343" s="1632"/>
      <c r="S343" s="1632"/>
      <c r="T343" s="1632"/>
      <c r="U343" s="1632"/>
      <c r="V343" s="1632"/>
      <c r="W343" s="1632"/>
      <c r="X343" s="1632"/>
      <c r="Y343" s="1632"/>
      <c r="Z343" s="1632"/>
      <c r="AA343" s="1632"/>
      <c r="AB343" s="1632"/>
      <c r="AC343" s="1632"/>
      <c r="AD343" s="1632"/>
      <c r="AE343" s="1632"/>
      <c r="AF343" s="1632"/>
      <c r="AG343" s="1632"/>
      <c r="AH343" s="1632"/>
      <c r="AI343" s="1632"/>
      <c r="AJ343" s="1632"/>
      <c r="AK343" s="1632"/>
      <c r="AL343" s="1632"/>
      <c r="AM343" s="1632"/>
      <c r="AN343" s="1632"/>
      <c r="AO343" s="1632"/>
      <c r="AP343" s="1632"/>
      <c r="AQ343" s="1632"/>
      <c r="AR343" s="1632"/>
      <c r="AS343" s="1632"/>
      <c r="AT343" s="1632"/>
      <c r="AU343" s="1632"/>
      <c r="AV343" s="1632"/>
      <c r="AW343" s="1632"/>
      <c r="AX343" s="1632"/>
      <c r="AY343" s="1632"/>
      <c r="AZ343" s="1570"/>
      <c r="BA343" s="1570"/>
      <c r="BB343" s="1570"/>
      <c r="BC343" s="1570"/>
      <c r="BD343" s="1570"/>
      <c r="BE343" s="1570"/>
      <c r="BF343" s="1570"/>
      <c r="BG343" s="1570"/>
      <c r="BH343" s="1570"/>
      <c r="BI343" s="1570"/>
      <c r="BJ343" s="1570"/>
      <c r="BK343" s="1570"/>
      <c r="BL343" s="1570"/>
      <c r="BM343" s="1570"/>
      <c r="BN343" s="1570"/>
      <c r="BO343" s="1570"/>
      <c r="BP343" s="1570"/>
      <c r="BQ343" s="1570"/>
      <c r="BR343" s="1570"/>
      <c r="BS343" s="1570"/>
      <c r="BT343" s="1570"/>
      <c r="BU343" s="1570"/>
      <c r="BV343" s="1570"/>
      <c r="BW343" s="1570"/>
      <c r="BX343" s="1570"/>
      <c r="BY343" s="1570"/>
      <c r="BZ343" s="1570"/>
      <c r="CA343" s="1570"/>
      <c r="CB343" s="1570"/>
      <c r="CC343" s="1570"/>
      <c r="CD343" s="1570"/>
      <c r="CE343" s="1570"/>
      <c r="CF343" s="1570"/>
      <c r="CG343" s="1570"/>
      <c r="CH343" s="1570"/>
      <c r="CI343" s="1570"/>
      <c r="CJ343" s="1570"/>
      <c r="CK343" s="1570"/>
      <c r="CL343" s="1570"/>
      <c r="CM343" s="1570"/>
      <c r="CN343" s="1570"/>
      <c r="CO343" s="1570"/>
      <c r="CP343" s="1570"/>
      <c r="CQ343" s="1570"/>
      <c r="CR343" s="1570"/>
      <c r="CS343" s="1570"/>
      <c r="CT343" s="1570"/>
      <c r="CU343" s="1570"/>
      <c r="CV343" s="1570"/>
      <c r="CW343" s="1570"/>
      <c r="CX343" s="1570"/>
      <c r="CY343" s="1570"/>
      <c r="CZ343" s="1570"/>
      <c r="DA343" s="1570"/>
      <c r="DB343" s="1570"/>
      <c r="DC343" s="1570"/>
      <c r="DD343" s="1570"/>
      <c r="DE343" s="1570"/>
      <c r="DF343" s="1570"/>
      <c r="DG343" s="1570"/>
      <c r="DH343" s="1665"/>
      <c r="DI343" s="1570"/>
      <c r="DJ343" s="1570"/>
      <c r="DK343" s="1570"/>
      <c r="DL343" s="1570"/>
      <c r="DM343" s="1570"/>
      <c r="DN343" s="1570"/>
      <c r="DO343" s="1570"/>
      <c r="DP343" s="1570"/>
      <c r="DQ343" s="1570"/>
      <c r="DR343" s="1570"/>
      <c r="DS343" s="1570"/>
      <c r="DT343" s="1570"/>
      <c r="DU343" s="1570"/>
      <c r="DV343" s="1570"/>
      <c r="DW343" s="1570"/>
      <c r="DX343" s="1570"/>
      <c r="DY343" s="1570"/>
      <c r="DZ343" s="1570"/>
      <c r="EA343" s="1570"/>
      <c r="EB343" s="1570"/>
      <c r="EC343" s="1665"/>
      <c r="ED343" s="1665"/>
      <c r="EE343" s="1665"/>
      <c r="EF343" s="1665"/>
      <c r="EG343" s="1665"/>
      <c r="EH343" s="1665"/>
      <c r="EI343" s="1665"/>
      <c r="EJ343" s="1665"/>
      <c r="EK343" s="1665"/>
      <c r="EL343" s="1665"/>
      <c r="EM343" s="1665"/>
      <c r="EN343" s="1665"/>
      <c r="EO343" s="1665"/>
      <c r="EP343" s="1665"/>
      <c r="EQ343" s="1665"/>
      <c r="ER343" s="1665"/>
      <c r="ES343" s="1570"/>
      <c r="ET343" s="1570"/>
      <c r="EU343" s="1632"/>
      <c r="EV343" s="1632"/>
      <c r="EW343" s="1632"/>
      <c r="EX343" s="1632"/>
      <c r="EY343" s="1632"/>
      <c r="EZ343" s="1632"/>
      <c r="FA343" s="1632"/>
      <c r="FB343" s="1665"/>
      <c r="FC343" s="1571"/>
      <c r="FD343" s="1571"/>
      <c r="FE343" s="1571"/>
      <c r="FF343" s="1571"/>
      <c r="FG343" s="1571"/>
      <c r="FH343" s="1571"/>
      <c r="FI343" s="1571"/>
      <c r="FJ343" s="1571"/>
      <c r="FK343" s="1571"/>
      <c r="FL343" s="1571"/>
      <c r="FM343" s="1571"/>
      <c r="FN343" s="1573"/>
      <c r="FO343" s="1573"/>
      <c r="FP343" s="1573"/>
      <c r="FQ343" s="1573"/>
      <c r="FR343" s="1573"/>
      <c r="FS343" s="1573"/>
      <c r="FT343" s="1573"/>
      <c r="FU343" s="1573"/>
      <c r="FV343" s="1573"/>
      <c r="FW343" s="1573"/>
      <c r="FX343" s="1595"/>
    </row>
    <row r="344" spans="3:180">
      <c r="C344" s="1570"/>
      <c r="D344" s="1570"/>
      <c r="E344" s="1570"/>
      <c r="F344" s="1570"/>
      <c r="G344" s="1570"/>
      <c r="H344" s="1570"/>
      <c r="I344" s="1570"/>
      <c r="J344" s="1570"/>
      <c r="K344" s="1570"/>
      <c r="L344" s="1570"/>
      <c r="M344" s="1570"/>
      <c r="N344" s="1570"/>
      <c r="O344" s="1570"/>
      <c r="P344" s="1632"/>
      <c r="Q344" s="1632"/>
      <c r="R344" s="1632"/>
      <c r="S344" s="1632"/>
      <c r="T344" s="1632"/>
      <c r="U344" s="1632"/>
      <c r="V344" s="1632"/>
      <c r="W344" s="1632"/>
      <c r="X344" s="1632"/>
      <c r="Y344" s="1632"/>
      <c r="Z344" s="1632"/>
      <c r="AA344" s="1632"/>
      <c r="AB344" s="1632"/>
      <c r="AC344" s="1632"/>
      <c r="AD344" s="1632"/>
      <c r="AE344" s="1632"/>
      <c r="AF344" s="1632"/>
      <c r="AG344" s="1632"/>
      <c r="AH344" s="1632"/>
      <c r="AI344" s="1632"/>
      <c r="AJ344" s="1632"/>
      <c r="AK344" s="1632"/>
      <c r="AL344" s="1632"/>
      <c r="AM344" s="1632"/>
      <c r="AN344" s="1632"/>
      <c r="AO344" s="1632"/>
      <c r="AP344" s="1632"/>
      <c r="AQ344" s="1632"/>
      <c r="AR344" s="1632"/>
      <c r="AS344" s="1632"/>
      <c r="AT344" s="1632"/>
      <c r="AU344" s="1632"/>
      <c r="AV344" s="1632"/>
      <c r="AW344" s="1632"/>
      <c r="AX344" s="1632"/>
      <c r="AY344" s="1632"/>
      <c r="AZ344" s="1570"/>
      <c r="BA344" s="1570"/>
      <c r="BB344" s="1570"/>
      <c r="BC344" s="1570"/>
      <c r="BD344" s="1570"/>
      <c r="BE344" s="1570"/>
      <c r="BF344" s="1570"/>
      <c r="BG344" s="1570"/>
      <c r="BH344" s="1570"/>
      <c r="BI344" s="1570"/>
      <c r="BJ344" s="1570"/>
      <c r="BK344" s="1570"/>
      <c r="BL344" s="1570"/>
      <c r="BM344" s="1570"/>
      <c r="BN344" s="1570"/>
      <c r="BO344" s="1570"/>
      <c r="BP344" s="1570"/>
      <c r="BQ344" s="1570"/>
      <c r="BR344" s="1570"/>
      <c r="BS344" s="1570"/>
      <c r="BT344" s="1570"/>
      <c r="BU344" s="1570"/>
      <c r="BV344" s="1570"/>
      <c r="BW344" s="1570"/>
      <c r="BX344" s="1570"/>
      <c r="BY344" s="1570"/>
      <c r="BZ344" s="1570"/>
      <c r="CA344" s="1570"/>
      <c r="CB344" s="1570"/>
      <c r="CC344" s="1570"/>
      <c r="CD344" s="1570"/>
      <c r="CE344" s="1570"/>
      <c r="CF344" s="1570"/>
      <c r="CG344" s="1570"/>
      <c r="CH344" s="1570"/>
      <c r="CI344" s="1570"/>
      <c r="CJ344" s="1570"/>
      <c r="CK344" s="1570"/>
      <c r="CL344" s="1570"/>
      <c r="CM344" s="1570"/>
      <c r="CN344" s="1570"/>
      <c r="CO344" s="1570"/>
      <c r="CP344" s="1570"/>
      <c r="CQ344" s="1570"/>
      <c r="CR344" s="1570"/>
      <c r="CS344" s="1570"/>
      <c r="CT344" s="1570"/>
      <c r="CU344" s="1570"/>
      <c r="CV344" s="1570"/>
      <c r="CW344" s="1570"/>
      <c r="CX344" s="1570"/>
      <c r="CY344" s="1570"/>
      <c r="CZ344" s="1570"/>
      <c r="DA344" s="1570"/>
      <c r="DB344" s="1570"/>
      <c r="DC344" s="1570"/>
      <c r="DD344" s="1570"/>
      <c r="DE344" s="1570"/>
      <c r="DF344" s="1570"/>
      <c r="DG344" s="1570"/>
      <c r="DH344" s="1665"/>
      <c r="DI344" s="1570"/>
      <c r="DJ344" s="1570"/>
      <c r="DK344" s="1570"/>
      <c r="DL344" s="1570"/>
      <c r="DM344" s="1570"/>
      <c r="DN344" s="1570"/>
      <c r="DO344" s="1570"/>
      <c r="DP344" s="1570"/>
      <c r="DQ344" s="1570"/>
      <c r="DR344" s="1570"/>
      <c r="DS344" s="1570"/>
      <c r="DT344" s="1570"/>
      <c r="DU344" s="1570"/>
      <c r="DV344" s="1570"/>
      <c r="DW344" s="1570"/>
      <c r="DX344" s="1570"/>
      <c r="DY344" s="1570"/>
      <c r="DZ344" s="1570"/>
      <c r="EA344" s="1570"/>
      <c r="EB344" s="1570"/>
      <c r="EC344" s="1665"/>
      <c r="ED344" s="1665"/>
      <c r="EE344" s="1665"/>
      <c r="EF344" s="1665"/>
      <c r="EG344" s="1665"/>
      <c r="EH344" s="1665"/>
      <c r="EI344" s="1665"/>
      <c r="EJ344" s="1665"/>
      <c r="EK344" s="1665"/>
      <c r="EL344" s="1665"/>
      <c r="EM344" s="1665"/>
      <c r="EN344" s="1665"/>
      <c r="EO344" s="1665"/>
      <c r="EP344" s="1665"/>
      <c r="EQ344" s="1665"/>
      <c r="ER344" s="1665"/>
      <c r="ES344" s="1570"/>
      <c r="ET344" s="1570"/>
      <c r="EU344" s="1632"/>
      <c r="EV344" s="1632"/>
      <c r="EW344" s="1632"/>
      <c r="EX344" s="1632"/>
      <c r="EY344" s="1632"/>
      <c r="EZ344" s="1632"/>
      <c r="FA344" s="1632"/>
      <c r="FB344" s="1665"/>
      <c r="FC344" s="1571"/>
      <c r="FD344" s="1571"/>
      <c r="FE344" s="1571"/>
      <c r="FF344" s="1571"/>
      <c r="FG344" s="1571"/>
      <c r="FH344" s="1571"/>
      <c r="FI344" s="1571"/>
      <c r="FJ344" s="1571"/>
      <c r="FK344" s="1571"/>
      <c r="FL344" s="1571"/>
      <c r="FM344" s="1571"/>
      <c r="FN344" s="1573"/>
      <c r="FO344" s="1573"/>
      <c r="FP344" s="1573"/>
      <c r="FQ344" s="1573"/>
      <c r="FR344" s="1573"/>
      <c r="FS344" s="1573"/>
      <c r="FT344" s="1573"/>
      <c r="FU344" s="1573"/>
      <c r="FV344" s="1573"/>
      <c r="FW344" s="1573"/>
      <c r="FX344" s="1595"/>
    </row>
    <row r="345" spans="3:180">
      <c r="C345" s="1570"/>
      <c r="D345" s="1570"/>
      <c r="E345" s="1570"/>
      <c r="F345" s="1570"/>
      <c r="G345" s="1570"/>
      <c r="H345" s="1570"/>
      <c r="I345" s="1570"/>
      <c r="J345" s="1570"/>
      <c r="K345" s="1570"/>
      <c r="L345" s="1570"/>
      <c r="M345" s="1570"/>
      <c r="N345" s="1570"/>
      <c r="O345" s="1570"/>
      <c r="P345" s="1632"/>
      <c r="Q345" s="1632"/>
      <c r="R345" s="1632"/>
      <c r="S345" s="1632"/>
      <c r="T345" s="1632"/>
      <c r="U345" s="1632"/>
      <c r="V345" s="1632"/>
      <c r="W345" s="1632"/>
      <c r="X345" s="1632"/>
      <c r="Y345" s="1632"/>
      <c r="Z345" s="1632"/>
      <c r="AA345" s="1632"/>
      <c r="AB345" s="1632"/>
      <c r="AC345" s="1632"/>
      <c r="AD345" s="1632"/>
      <c r="AE345" s="1632"/>
      <c r="AF345" s="1632"/>
      <c r="AG345" s="1632"/>
      <c r="AH345" s="1632"/>
      <c r="AI345" s="1632"/>
      <c r="AJ345" s="1632"/>
      <c r="AK345" s="1632"/>
      <c r="AL345" s="1632"/>
      <c r="AM345" s="1632"/>
      <c r="AN345" s="1632"/>
      <c r="AO345" s="1632"/>
      <c r="AP345" s="1632"/>
      <c r="AQ345" s="1632"/>
      <c r="AR345" s="1632"/>
      <c r="AS345" s="1632"/>
      <c r="AT345" s="1632"/>
      <c r="AU345" s="1632"/>
      <c r="AV345" s="1632"/>
      <c r="AW345" s="1632"/>
      <c r="AX345" s="1632"/>
      <c r="AY345" s="1632"/>
      <c r="AZ345" s="1570"/>
      <c r="BA345" s="1570"/>
      <c r="BB345" s="1570"/>
      <c r="BC345" s="1570"/>
      <c r="BD345" s="1570"/>
      <c r="BE345" s="1570"/>
      <c r="BF345" s="1570"/>
      <c r="BG345" s="1570"/>
      <c r="BH345" s="1570"/>
      <c r="BI345" s="1570"/>
      <c r="BJ345" s="1570"/>
      <c r="BK345" s="1570"/>
      <c r="BL345" s="1570"/>
      <c r="BM345" s="1570"/>
      <c r="BN345" s="1570"/>
      <c r="BO345" s="1570"/>
      <c r="BP345" s="1570"/>
      <c r="BQ345" s="1570"/>
      <c r="BR345" s="1570"/>
      <c r="BS345" s="1570"/>
      <c r="BT345" s="1570"/>
      <c r="BU345" s="1570"/>
      <c r="BV345" s="1570"/>
      <c r="BW345" s="1570"/>
      <c r="BX345" s="1570"/>
      <c r="BY345" s="1570"/>
      <c r="BZ345" s="1570"/>
      <c r="CA345" s="1570"/>
      <c r="CB345" s="1570"/>
      <c r="CC345" s="1570"/>
      <c r="CD345" s="1570"/>
      <c r="CE345" s="1570"/>
      <c r="CF345" s="1570"/>
      <c r="CG345" s="1570"/>
      <c r="CH345" s="1570"/>
      <c r="CI345" s="1570"/>
      <c r="CJ345" s="1570"/>
      <c r="CK345" s="1570"/>
      <c r="CL345" s="1570"/>
      <c r="CM345" s="1570"/>
      <c r="CN345" s="1570"/>
      <c r="CO345" s="1570"/>
      <c r="CP345" s="1570"/>
      <c r="CQ345" s="1570"/>
      <c r="CR345" s="1570"/>
      <c r="CS345" s="1570"/>
      <c r="CT345" s="1570"/>
      <c r="CU345" s="1570"/>
      <c r="CV345" s="1570"/>
      <c r="CW345" s="1570"/>
      <c r="CX345" s="1570"/>
      <c r="CY345" s="1570"/>
      <c r="CZ345" s="1570"/>
      <c r="DA345" s="1570"/>
      <c r="DB345" s="1570"/>
      <c r="DC345" s="1570"/>
      <c r="DD345" s="1570"/>
      <c r="DE345" s="1570"/>
      <c r="DF345" s="1570"/>
      <c r="DG345" s="1570"/>
      <c r="DH345" s="1665"/>
      <c r="DI345" s="1570"/>
      <c r="DJ345" s="1570"/>
      <c r="DK345" s="1570"/>
      <c r="DL345" s="1570"/>
      <c r="DM345" s="1570"/>
      <c r="DN345" s="1570"/>
      <c r="DO345" s="1570"/>
      <c r="DP345" s="1570"/>
      <c r="DQ345" s="1570"/>
      <c r="DR345" s="1570"/>
      <c r="DS345" s="1570"/>
      <c r="DT345" s="1570"/>
      <c r="DU345" s="1570"/>
      <c r="DV345" s="1570"/>
      <c r="DW345" s="1570"/>
      <c r="DX345" s="1570"/>
      <c r="DY345" s="1570"/>
      <c r="DZ345" s="1570"/>
      <c r="EA345" s="1570"/>
      <c r="EB345" s="1570"/>
      <c r="EC345" s="1665"/>
      <c r="ED345" s="1665"/>
      <c r="EE345" s="1665"/>
      <c r="EF345" s="1665"/>
      <c r="EG345" s="1665"/>
      <c r="EH345" s="1665"/>
      <c r="EI345" s="1665"/>
      <c r="EJ345" s="1665"/>
      <c r="EK345" s="1665"/>
      <c r="EL345" s="1665"/>
      <c r="EM345" s="1665"/>
      <c r="EN345" s="1665"/>
      <c r="EO345" s="1665"/>
      <c r="EP345" s="1665"/>
      <c r="EQ345" s="1665"/>
      <c r="ER345" s="1665"/>
      <c r="ES345" s="1570"/>
      <c r="ET345" s="1570"/>
      <c r="EU345" s="1632"/>
      <c r="EV345" s="1632"/>
      <c r="EW345" s="1632"/>
      <c r="EX345" s="1632"/>
      <c r="EY345" s="1632"/>
      <c r="EZ345" s="1632"/>
      <c r="FA345" s="1632"/>
      <c r="FB345" s="1665"/>
      <c r="FC345" s="1571"/>
      <c r="FD345" s="1571"/>
      <c r="FE345" s="1571"/>
      <c r="FF345" s="1571"/>
      <c r="FG345" s="1571"/>
      <c r="FH345" s="1571"/>
      <c r="FI345" s="1571"/>
      <c r="FJ345" s="1571"/>
      <c r="FK345" s="1571"/>
      <c r="FL345" s="1571"/>
      <c r="FM345" s="1571"/>
      <c r="FN345" s="1573"/>
      <c r="FO345" s="1573"/>
      <c r="FP345" s="1573"/>
      <c r="FQ345" s="1573"/>
      <c r="FR345" s="1573"/>
      <c r="FS345" s="1573"/>
      <c r="FT345" s="1573"/>
      <c r="FU345" s="1573"/>
      <c r="FV345" s="1573"/>
      <c r="FW345" s="1573"/>
      <c r="FX345" s="1595"/>
    </row>
    <row r="346" spans="3:180">
      <c r="C346" s="1570"/>
      <c r="D346" s="1570"/>
      <c r="E346" s="1570"/>
      <c r="F346" s="1570"/>
      <c r="G346" s="1570"/>
      <c r="H346" s="1570"/>
      <c r="I346" s="1570"/>
      <c r="J346" s="1570"/>
      <c r="K346" s="1570"/>
      <c r="L346" s="1570"/>
      <c r="M346" s="1570"/>
      <c r="N346" s="1570"/>
      <c r="O346" s="1570"/>
      <c r="P346" s="1632"/>
      <c r="Q346" s="1632"/>
      <c r="R346" s="1632"/>
      <c r="S346" s="1632"/>
      <c r="T346" s="1632"/>
      <c r="U346" s="1632"/>
      <c r="V346" s="1632"/>
      <c r="W346" s="1632"/>
      <c r="X346" s="1632"/>
      <c r="Y346" s="1632"/>
      <c r="Z346" s="1632"/>
      <c r="AA346" s="1632"/>
      <c r="AB346" s="1632"/>
      <c r="AC346" s="1632"/>
      <c r="AD346" s="1632"/>
      <c r="AE346" s="1632"/>
      <c r="AF346" s="1632"/>
      <c r="AG346" s="1632"/>
      <c r="AH346" s="1632"/>
      <c r="AI346" s="1632"/>
      <c r="AJ346" s="1632"/>
      <c r="AK346" s="1632"/>
      <c r="AL346" s="1632"/>
      <c r="AM346" s="1632"/>
      <c r="AN346" s="1632"/>
      <c r="AO346" s="1632"/>
      <c r="AP346" s="1632"/>
      <c r="AQ346" s="1632"/>
      <c r="AR346" s="1632"/>
      <c r="AS346" s="1632"/>
      <c r="AT346" s="1632"/>
      <c r="AU346" s="1632"/>
      <c r="AV346" s="1632"/>
      <c r="AW346" s="1632"/>
      <c r="AX346" s="1632"/>
      <c r="AY346" s="1632"/>
      <c r="AZ346" s="1570"/>
      <c r="BA346" s="1570"/>
      <c r="BB346" s="1570"/>
      <c r="BC346" s="1570"/>
      <c r="BD346" s="1570"/>
      <c r="BE346" s="1570"/>
      <c r="BF346" s="1570"/>
      <c r="BG346" s="1570"/>
      <c r="BH346" s="1570"/>
      <c r="BI346" s="1570"/>
      <c r="BJ346" s="1570"/>
      <c r="BK346" s="1570"/>
      <c r="BL346" s="1570"/>
      <c r="BM346" s="1570"/>
      <c r="BN346" s="1570"/>
      <c r="BO346" s="1570"/>
      <c r="BP346" s="1570"/>
      <c r="BQ346" s="1570"/>
      <c r="BR346" s="1570"/>
      <c r="BS346" s="1570"/>
      <c r="BT346" s="1570"/>
      <c r="BU346" s="1570"/>
      <c r="BV346" s="1570"/>
      <c r="BW346" s="1570"/>
      <c r="BX346" s="1570"/>
      <c r="BY346" s="1570"/>
      <c r="BZ346" s="1570"/>
      <c r="CA346" s="1570"/>
      <c r="CB346" s="1570"/>
      <c r="CC346" s="1570"/>
      <c r="CD346" s="1570"/>
      <c r="CE346" s="1570"/>
      <c r="CF346" s="1570"/>
      <c r="CG346" s="1570"/>
      <c r="CH346" s="1570"/>
      <c r="CI346" s="1570"/>
      <c r="CJ346" s="1570"/>
      <c r="CK346" s="1570"/>
      <c r="CL346" s="1570"/>
      <c r="CM346" s="1570"/>
      <c r="CN346" s="1570"/>
      <c r="CO346" s="1570"/>
      <c r="CP346" s="1570"/>
      <c r="CQ346" s="1570"/>
      <c r="CR346" s="1570"/>
      <c r="CS346" s="1570"/>
      <c r="CT346" s="1570"/>
      <c r="CU346" s="1570"/>
      <c r="CV346" s="1570"/>
      <c r="CW346" s="1570"/>
      <c r="CX346" s="1570"/>
      <c r="CY346" s="1570"/>
      <c r="CZ346" s="1570"/>
      <c r="DA346" s="1570"/>
      <c r="DB346" s="1570"/>
      <c r="DC346" s="1570"/>
      <c r="DD346" s="1570"/>
      <c r="DE346" s="1570"/>
      <c r="DF346" s="1570"/>
      <c r="DG346" s="1570"/>
      <c r="DH346" s="1665"/>
      <c r="DI346" s="1570"/>
      <c r="DJ346" s="1570"/>
      <c r="DK346" s="1570"/>
      <c r="DL346" s="1570"/>
      <c r="DM346" s="1570"/>
      <c r="DN346" s="1570"/>
      <c r="DO346" s="1570"/>
      <c r="DP346" s="1570"/>
      <c r="DQ346" s="1570"/>
      <c r="DR346" s="1570"/>
      <c r="DS346" s="1570"/>
      <c r="DT346" s="1570"/>
      <c r="DU346" s="1570"/>
      <c r="DV346" s="1570"/>
      <c r="DW346" s="1570"/>
      <c r="DX346" s="1570"/>
      <c r="DY346" s="1570"/>
      <c r="DZ346" s="1570"/>
      <c r="EA346" s="1570"/>
      <c r="EB346" s="1570"/>
      <c r="EC346" s="1665"/>
      <c r="ED346" s="1665"/>
      <c r="EE346" s="1665"/>
      <c r="EF346" s="1665"/>
      <c r="EG346" s="1665"/>
      <c r="EH346" s="1665"/>
      <c r="EI346" s="1665"/>
      <c r="EJ346" s="1665"/>
      <c r="EK346" s="1665"/>
      <c r="EL346" s="1665"/>
      <c r="EM346" s="1665"/>
      <c r="EN346" s="1665"/>
      <c r="EO346" s="1665"/>
      <c r="EP346" s="1665"/>
      <c r="EQ346" s="1665"/>
      <c r="ER346" s="1665"/>
      <c r="ES346" s="1570"/>
      <c r="ET346" s="1570"/>
      <c r="EU346" s="1632"/>
      <c r="EV346" s="1632"/>
      <c r="EW346" s="1632"/>
      <c r="EX346" s="1632"/>
      <c r="EY346" s="1632"/>
      <c r="EZ346" s="1632"/>
      <c r="FA346" s="1632"/>
      <c r="FB346" s="1665"/>
      <c r="FC346" s="1571"/>
      <c r="FD346" s="1571"/>
      <c r="FE346" s="1571"/>
      <c r="FF346" s="1571"/>
      <c r="FG346" s="1571"/>
      <c r="FH346" s="1571"/>
      <c r="FI346" s="1571"/>
      <c r="FJ346" s="1571"/>
      <c r="FK346" s="1571"/>
      <c r="FL346" s="1571"/>
      <c r="FM346" s="1571"/>
      <c r="FN346" s="1573"/>
      <c r="FO346" s="1573"/>
      <c r="FP346" s="1573"/>
      <c r="FQ346" s="1573"/>
      <c r="FR346" s="1573"/>
      <c r="FS346" s="1573"/>
      <c r="FT346" s="1573"/>
      <c r="FU346" s="1573"/>
      <c r="FV346" s="1573"/>
      <c r="FW346" s="1573"/>
      <c r="FX346" s="1595"/>
    </row>
    <row r="347" spans="3:180">
      <c r="C347" s="1570"/>
      <c r="D347" s="1570"/>
      <c r="E347" s="1570"/>
      <c r="F347" s="1570"/>
      <c r="G347" s="1570"/>
      <c r="H347" s="1570"/>
      <c r="I347" s="1570"/>
      <c r="J347" s="1570"/>
      <c r="K347" s="1570"/>
      <c r="L347" s="1570"/>
      <c r="M347" s="1570"/>
      <c r="N347" s="1570"/>
      <c r="O347" s="1570"/>
      <c r="P347" s="1632"/>
      <c r="Q347" s="1632"/>
      <c r="R347" s="1632"/>
      <c r="S347" s="1632"/>
      <c r="T347" s="1632"/>
      <c r="U347" s="1632"/>
      <c r="V347" s="1632"/>
      <c r="W347" s="1632"/>
      <c r="X347" s="1632"/>
      <c r="Y347" s="1632"/>
      <c r="Z347" s="1632"/>
      <c r="AA347" s="1632"/>
      <c r="AB347" s="1632"/>
      <c r="AC347" s="1632"/>
      <c r="AD347" s="1632"/>
      <c r="AE347" s="1632"/>
      <c r="AF347" s="1632"/>
      <c r="AG347" s="1632"/>
      <c r="AH347" s="1632"/>
      <c r="AI347" s="1632"/>
      <c r="AJ347" s="1632"/>
      <c r="AK347" s="1632"/>
      <c r="AL347" s="1632"/>
      <c r="AM347" s="1632"/>
      <c r="AN347" s="1632"/>
      <c r="AO347" s="1632"/>
      <c r="AP347" s="1632"/>
      <c r="AQ347" s="1632"/>
      <c r="AR347" s="1632"/>
      <c r="AS347" s="1632"/>
      <c r="AT347" s="1632"/>
      <c r="AU347" s="1632"/>
      <c r="AV347" s="1632"/>
      <c r="AW347" s="1632"/>
      <c r="AX347" s="1632"/>
      <c r="AY347" s="1632"/>
      <c r="AZ347" s="1570"/>
      <c r="BA347" s="1570"/>
      <c r="BB347" s="1570"/>
      <c r="BC347" s="1570"/>
      <c r="BD347" s="1570"/>
      <c r="BE347" s="1570"/>
      <c r="BF347" s="1570"/>
      <c r="BG347" s="1570"/>
      <c r="BH347" s="1570"/>
      <c r="BI347" s="1570"/>
      <c r="BJ347" s="1570"/>
      <c r="BK347" s="1570"/>
      <c r="BL347" s="1570"/>
      <c r="BM347" s="1570"/>
      <c r="BN347" s="1570"/>
      <c r="BO347" s="1570"/>
      <c r="BP347" s="1570"/>
      <c r="BQ347" s="1570"/>
      <c r="BR347" s="1570"/>
      <c r="BS347" s="1570"/>
      <c r="BT347" s="1570"/>
      <c r="BU347" s="1570"/>
      <c r="BV347" s="1570"/>
      <c r="BW347" s="1570"/>
      <c r="BX347" s="1570"/>
      <c r="BY347" s="1570"/>
      <c r="BZ347" s="1570"/>
      <c r="CA347" s="1570"/>
      <c r="CB347" s="1570"/>
      <c r="CC347" s="1570"/>
      <c r="CD347" s="1570"/>
      <c r="CE347" s="1570"/>
      <c r="CF347" s="1570"/>
      <c r="CG347" s="1570"/>
      <c r="CH347" s="1570"/>
      <c r="CI347" s="1570"/>
      <c r="CJ347" s="1570"/>
      <c r="CK347" s="1570"/>
      <c r="CL347" s="1570"/>
      <c r="CM347" s="1570"/>
      <c r="CN347" s="1570"/>
      <c r="CO347" s="1570"/>
      <c r="CP347" s="1570"/>
      <c r="CQ347" s="1570"/>
      <c r="CR347" s="1570"/>
      <c r="CS347" s="1570"/>
      <c r="CT347" s="1570"/>
      <c r="CU347" s="1570"/>
      <c r="CV347" s="1570"/>
      <c r="CW347" s="1570"/>
      <c r="CX347" s="1570"/>
      <c r="CY347" s="1570"/>
      <c r="CZ347" s="1570"/>
      <c r="DA347" s="1570"/>
      <c r="DB347" s="1570"/>
      <c r="DC347" s="1570"/>
      <c r="DD347" s="1570"/>
      <c r="DE347" s="1570"/>
      <c r="DF347" s="1570"/>
      <c r="DG347" s="1570"/>
      <c r="DH347" s="1665"/>
      <c r="DI347" s="1570"/>
      <c r="DJ347" s="1570"/>
      <c r="DK347" s="1570"/>
      <c r="DL347" s="1570"/>
      <c r="DM347" s="1570"/>
      <c r="DN347" s="1570"/>
      <c r="DO347" s="1570"/>
      <c r="DP347" s="1570"/>
      <c r="DQ347" s="1570"/>
      <c r="DR347" s="1570"/>
      <c r="DS347" s="1570"/>
      <c r="DT347" s="1570"/>
      <c r="DU347" s="1570"/>
      <c r="DV347" s="1570"/>
      <c r="DW347" s="1570"/>
      <c r="DX347" s="1570"/>
      <c r="DY347" s="1570"/>
      <c r="DZ347" s="1570"/>
      <c r="EA347" s="1570"/>
      <c r="EB347" s="1570"/>
      <c r="EC347" s="1665"/>
      <c r="ED347" s="1665"/>
      <c r="EE347" s="1665"/>
      <c r="EF347" s="1665"/>
      <c r="EG347" s="1665"/>
      <c r="EH347" s="1665"/>
      <c r="EI347" s="1665"/>
      <c r="EJ347" s="1665"/>
      <c r="EK347" s="1665"/>
      <c r="EL347" s="1665"/>
      <c r="EM347" s="1665"/>
      <c r="EN347" s="1665"/>
      <c r="EO347" s="1665"/>
      <c r="EP347" s="1665"/>
      <c r="EQ347" s="1665"/>
      <c r="ER347" s="1665"/>
      <c r="ES347" s="1570"/>
      <c r="ET347" s="1570"/>
      <c r="EU347" s="1632"/>
      <c r="EV347" s="1632"/>
      <c r="EW347" s="1632"/>
      <c r="EX347" s="1632"/>
      <c r="EY347" s="1632"/>
      <c r="EZ347" s="1632"/>
      <c r="FA347" s="1632"/>
      <c r="FB347" s="1665"/>
      <c r="FC347" s="1571"/>
      <c r="FD347" s="1571"/>
      <c r="FE347" s="1571"/>
      <c r="FF347" s="1571"/>
      <c r="FG347" s="1571"/>
      <c r="FH347" s="1571"/>
      <c r="FI347" s="1571"/>
      <c r="FJ347" s="1571"/>
      <c r="FK347" s="1571"/>
      <c r="FL347" s="1571"/>
      <c r="FM347" s="1571"/>
      <c r="FN347" s="1573"/>
      <c r="FO347" s="1573"/>
      <c r="FP347" s="1573"/>
      <c r="FQ347" s="1573"/>
      <c r="FR347" s="1573"/>
      <c r="FS347" s="1573"/>
      <c r="FT347" s="1573"/>
      <c r="FU347" s="1573"/>
      <c r="FV347" s="1573"/>
      <c r="FW347" s="1573"/>
      <c r="FX347" s="1595"/>
    </row>
    <row r="348" spans="3:180">
      <c r="C348" s="1570"/>
      <c r="D348" s="1570"/>
      <c r="E348" s="1570"/>
      <c r="F348" s="1570"/>
      <c r="G348" s="1570"/>
      <c r="H348" s="1570"/>
      <c r="I348" s="1570"/>
      <c r="J348" s="1570"/>
      <c r="K348" s="1570"/>
      <c r="L348" s="1570"/>
      <c r="M348" s="1570"/>
      <c r="N348" s="1570"/>
      <c r="O348" s="1570"/>
      <c r="P348" s="1632"/>
      <c r="Q348" s="1632"/>
      <c r="R348" s="1632"/>
      <c r="S348" s="1632"/>
      <c r="T348" s="1632"/>
      <c r="U348" s="1632"/>
      <c r="V348" s="1632"/>
      <c r="W348" s="1632"/>
      <c r="X348" s="1632"/>
      <c r="Y348" s="1632"/>
      <c r="Z348" s="1632"/>
      <c r="AA348" s="1632"/>
      <c r="AB348" s="1632"/>
      <c r="AC348" s="1632"/>
      <c r="AD348" s="1632"/>
      <c r="AE348" s="1632"/>
      <c r="AF348" s="1632"/>
      <c r="AG348" s="1632"/>
      <c r="AH348" s="1632"/>
      <c r="AI348" s="1632"/>
      <c r="AJ348" s="1632"/>
      <c r="AK348" s="1632"/>
      <c r="AL348" s="1632"/>
      <c r="AM348" s="1632"/>
      <c r="AN348" s="1632"/>
      <c r="AO348" s="1632"/>
      <c r="AP348" s="1632"/>
      <c r="AQ348" s="1632"/>
      <c r="AR348" s="1632"/>
      <c r="AS348" s="1632"/>
      <c r="AT348" s="1632"/>
      <c r="AU348" s="1632"/>
      <c r="AV348" s="1632"/>
      <c r="AW348" s="1632"/>
      <c r="AX348" s="1632"/>
      <c r="AY348" s="1632"/>
      <c r="AZ348" s="1570"/>
      <c r="BA348" s="1570"/>
      <c r="BB348" s="1570"/>
      <c r="BC348" s="1570"/>
      <c r="BD348" s="1570"/>
      <c r="BE348" s="1570"/>
      <c r="BF348" s="1570"/>
      <c r="BG348" s="1570"/>
      <c r="BH348" s="1570"/>
      <c r="BI348" s="1570"/>
      <c r="BJ348" s="1570"/>
      <c r="BK348" s="1570"/>
      <c r="BL348" s="1570"/>
      <c r="BM348" s="1570"/>
      <c r="BN348" s="1570"/>
      <c r="BO348" s="1570"/>
      <c r="BP348" s="1570"/>
      <c r="BQ348" s="1570"/>
      <c r="BR348" s="1570"/>
      <c r="BS348" s="1570"/>
      <c r="BT348" s="1570"/>
      <c r="BU348" s="1570"/>
      <c r="BV348" s="1570"/>
      <c r="BW348" s="1570"/>
      <c r="BX348" s="1570"/>
      <c r="BY348" s="1570"/>
      <c r="BZ348" s="1570"/>
      <c r="CA348" s="1570"/>
      <c r="CB348" s="1570"/>
      <c r="CC348" s="1570"/>
      <c r="CD348" s="1570"/>
      <c r="CE348" s="1570"/>
      <c r="CF348" s="1570"/>
      <c r="CG348" s="1570"/>
      <c r="CH348" s="1570"/>
      <c r="CI348" s="1570"/>
      <c r="CJ348" s="1570"/>
      <c r="CK348" s="1570"/>
      <c r="CL348" s="1570"/>
      <c r="CM348" s="1570"/>
      <c r="CN348" s="1570"/>
      <c r="CO348" s="1570"/>
      <c r="CP348" s="1570"/>
      <c r="CQ348" s="1570"/>
      <c r="CR348" s="1570"/>
      <c r="CS348" s="1570"/>
      <c r="CT348" s="1570"/>
      <c r="CU348" s="1570"/>
      <c r="CV348" s="1570"/>
      <c r="CW348" s="1570"/>
      <c r="CX348" s="1570"/>
      <c r="CY348" s="1570"/>
      <c r="CZ348" s="1570"/>
      <c r="DA348" s="1570"/>
      <c r="DB348" s="1570"/>
      <c r="DC348" s="1570"/>
      <c r="DD348" s="1570"/>
      <c r="DE348" s="1570"/>
      <c r="DF348" s="1570"/>
      <c r="DG348" s="1570"/>
      <c r="DH348" s="1665"/>
      <c r="DI348" s="1570"/>
      <c r="DJ348" s="1570"/>
      <c r="DK348" s="1570"/>
      <c r="DL348" s="1570"/>
      <c r="DM348" s="1570"/>
      <c r="DN348" s="1570"/>
      <c r="DO348" s="1570"/>
      <c r="DP348" s="1570"/>
      <c r="DQ348" s="1570"/>
      <c r="DR348" s="1570"/>
      <c r="DS348" s="1570"/>
      <c r="DT348" s="1570"/>
      <c r="DU348" s="1570"/>
      <c r="DV348" s="1570"/>
      <c r="DW348" s="1570"/>
      <c r="DX348" s="1570"/>
      <c r="DY348" s="1570"/>
      <c r="DZ348" s="1570"/>
      <c r="EA348" s="1570"/>
      <c r="EB348" s="1570"/>
      <c r="EC348" s="1665"/>
      <c r="ED348" s="1665"/>
      <c r="EE348" s="1665"/>
      <c r="EF348" s="1665"/>
      <c r="EG348" s="1665"/>
      <c r="EH348" s="1665"/>
      <c r="EI348" s="1665"/>
      <c r="EJ348" s="1665"/>
      <c r="EK348" s="1665"/>
      <c r="EL348" s="1665"/>
      <c r="EM348" s="1665"/>
      <c r="EN348" s="1665"/>
      <c r="EO348" s="1665"/>
      <c r="EP348" s="1665"/>
      <c r="EQ348" s="1665"/>
      <c r="ER348" s="1665"/>
      <c r="ES348" s="1570"/>
      <c r="ET348" s="1570"/>
      <c r="EU348" s="1632"/>
      <c r="EV348" s="1632"/>
      <c r="EW348" s="1632"/>
      <c r="EX348" s="1632"/>
      <c r="EY348" s="1632"/>
      <c r="EZ348" s="1632"/>
      <c r="FA348" s="1632"/>
      <c r="FB348" s="1665"/>
      <c r="FC348" s="1571"/>
      <c r="FD348" s="1571"/>
      <c r="FE348" s="1571"/>
      <c r="FF348" s="1571"/>
      <c r="FG348" s="1571"/>
      <c r="FH348" s="1571"/>
      <c r="FI348" s="1571"/>
      <c r="FJ348" s="1571"/>
      <c r="FK348" s="1571"/>
      <c r="FL348" s="1571"/>
      <c r="FM348" s="1571"/>
      <c r="FN348" s="1573"/>
      <c r="FO348" s="1573"/>
      <c r="FP348" s="1573"/>
      <c r="FQ348" s="1573"/>
      <c r="FR348" s="1573"/>
      <c r="FS348" s="1573"/>
      <c r="FT348" s="1573"/>
      <c r="FU348" s="1573"/>
      <c r="FV348" s="1573"/>
      <c r="FW348" s="1573"/>
      <c r="FX348" s="1595"/>
    </row>
    <row r="349" spans="3:180">
      <c r="C349" s="1570"/>
      <c r="D349" s="1570"/>
      <c r="E349" s="1570"/>
      <c r="F349" s="1570"/>
      <c r="G349" s="1570"/>
      <c r="H349" s="1570"/>
      <c r="I349" s="1570"/>
      <c r="J349" s="1570"/>
      <c r="K349" s="1570"/>
      <c r="L349" s="1570"/>
      <c r="M349" s="1570"/>
      <c r="N349" s="1570"/>
      <c r="O349" s="1570"/>
      <c r="P349" s="1632"/>
      <c r="Q349" s="1632"/>
      <c r="R349" s="1632"/>
      <c r="S349" s="1632"/>
      <c r="T349" s="1632"/>
      <c r="U349" s="1632"/>
      <c r="V349" s="1632"/>
      <c r="W349" s="1632"/>
      <c r="X349" s="1632"/>
      <c r="Y349" s="1632"/>
      <c r="Z349" s="1632"/>
      <c r="AA349" s="1632"/>
      <c r="AB349" s="1632"/>
      <c r="AC349" s="1632"/>
      <c r="AD349" s="1632"/>
      <c r="AE349" s="1632"/>
      <c r="AF349" s="1632"/>
      <c r="AG349" s="1632"/>
      <c r="AH349" s="1632"/>
      <c r="AI349" s="1632"/>
      <c r="AJ349" s="1632"/>
      <c r="AK349" s="1632"/>
      <c r="AL349" s="1632"/>
      <c r="AM349" s="1632"/>
      <c r="AN349" s="1632"/>
      <c r="AO349" s="1632"/>
      <c r="AP349" s="1632"/>
      <c r="AQ349" s="1632"/>
      <c r="AR349" s="1632"/>
      <c r="AS349" s="1632"/>
      <c r="AT349" s="1632"/>
      <c r="AU349" s="1632"/>
      <c r="AV349" s="1632"/>
      <c r="AW349" s="1632"/>
      <c r="AX349" s="1632"/>
      <c r="AY349" s="1632"/>
      <c r="AZ349" s="1570"/>
      <c r="BA349" s="1570"/>
      <c r="BB349" s="1570"/>
      <c r="BC349" s="1570"/>
      <c r="BD349" s="1570"/>
      <c r="BE349" s="1570"/>
      <c r="BF349" s="1570"/>
      <c r="BG349" s="1570"/>
      <c r="BH349" s="1570"/>
      <c r="BI349" s="1570"/>
      <c r="BJ349" s="1570"/>
      <c r="BK349" s="1570"/>
      <c r="BL349" s="1570"/>
      <c r="BM349" s="1570"/>
      <c r="BN349" s="1570"/>
      <c r="BO349" s="1570"/>
      <c r="BP349" s="1570"/>
      <c r="BQ349" s="1570"/>
      <c r="BR349" s="1570"/>
      <c r="BS349" s="1570"/>
      <c r="BT349" s="1570"/>
      <c r="BU349" s="1570"/>
      <c r="BV349" s="1570"/>
      <c r="BW349" s="1570"/>
      <c r="BX349" s="1570"/>
      <c r="BY349" s="1570"/>
      <c r="BZ349" s="1570"/>
      <c r="CA349" s="1570"/>
      <c r="CB349" s="1570"/>
      <c r="CC349" s="1570"/>
      <c r="CD349" s="1570"/>
      <c r="CE349" s="1570"/>
      <c r="CF349" s="1570"/>
      <c r="CG349" s="1570"/>
      <c r="CH349" s="1570"/>
      <c r="CI349" s="1570"/>
      <c r="CJ349" s="1570"/>
      <c r="CK349" s="1570"/>
      <c r="CL349" s="1570"/>
      <c r="CM349" s="1570"/>
      <c r="CN349" s="1570"/>
      <c r="CO349" s="1570"/>
      <c r="CP349" s="1570"/>
      <c r="CQ349" s="1570"/>
      <c r="CR349" s="1570"/>
      <c r="CS349" s="1570"/>
      <c r="CT349" s="1570"/>
      <c r="CU349" s="1570"/>
      <c r="CV349" s="1570"/>
      <c r="CW349" s="1570"/>
      <c r="CX349" s="1570"/>
      <c r="CY349" s="1570"/>
      <c r="CZ349" s="1570"/>
      <c r="DA349" s="1570"/>
      <c r="DB349" s="1570"/>
      <c r="DC349" s="1570"/>
      <c r="DD349" s="1570"/>
      <c r="DE349" s="1570"/>
      <c r="DF349" s="1570"/>
      <c r="DG349" s="1570"/>
      <c r="DH349" s="1665"/>
      <c r="DI349" s="1570"/>
      <c r="DJ349" s="1570"/>
      <c r="DK349" s="1570"/>
      <c r="DL349" s="1570"/>
      <c r="DM349" s="1570"/>
      <c r="DN349" s="1570"/>
      <c r="DO349" s="1570"/>
      <c r="DP349" s="1570"/>
      <c r="DQ349" s="1570"/>
      <c r="DR349" s="1570"/>
      <c r="DS349" s="1570"/>
      <c r="DT349" s="1570"/>
      <c r="DU349" s="1570"/>
      <c r="DV349" s="1570"/>
      <c r="DW349" s="1570"/>
      <c r="DX349" s="1570"/>
      <c r="DY349" s="1570"/>
      <c r="DZ349" s="1570"/>
      <c r="EA349" s="1570"/>
      <c r="EB349" s="1570"/>
      <c r="EC349" s="1665"/>
      <c r="ED349" s="1665"/>
      <c r="EE349" s="1665"/>
      <c r="EF349" s="1665"/>
      <c r="EG349" s="1665"/>
      <c r="EH349" s="1665"/>
      <c r="EI349" s="1665"/>
      <c r="EJ349" s="1665"/>
      <c r="EK349" s="1665"/>
      <c r="EL349" s="1665"/>
      <c r="EM349" s="1665"/>
      <c r="EN349" s="1665"/>
      <c r="EO349" s="1665"/>
      <c r="EP349" s="1665"/>
      <c r="EQ349" s="1665"/>
      <c r="ER349" s="1665"/>
      <c r="ES349" s="1570"/>
      <c r="ET349" s="1570"/>
      <c r="EU349" s="1632"/>
      <c r="EV349" s="1632"/>
      <c r="EW349" s="1632"/>
      <c r="EX349" s="1632"/>
      <c r="EY349" s="1632"/>
      <c r="EZ349" s="1632"/>
      <c r="FA349" s="1632"/>
      <c r="FB349" s="1665"/>
      <c r="FC349" s="1571"/>
      <c r="FD349" s="1571"/>
      <c r="FE349" s="1571"/>
      <c r="FF349" s="1571"/>
      <c r="FG349" s="1571"/>
      <c r="FH349" s="1571"/>
      <c r="FI349" s="1571"/>
      <c r="FJ349" s="1571"/>
      <c r="FK349" s="1571"/>
      <c r="FL349" s="1571"/>
      <c r="FM349" s="1571"/>
      <c r="FN349" s="1573"/>
      <c r="FO349" s="1573"/>
      <c r="FP349" s="1573"/>
      <c r="FQ349" s="1573"/>
      <c r="FR349" s="1573"/>
      <c r="FS349" s="1573"/>
      <c r="FT349" s="1573"/>
      <c r="FU349" s="1573"/>
      <c r="FV349" s="1573"/>
      <c r="FW349" s="1573"/>
      <c r="FX349" s="1595"/>
    </row>
    <row r="350" spans="3:180">
      <c r="C350" s="1570"/>
      <c r="D350" s="1570"/>
      <c r="E350" s="1570"/>
      <c r="F350" s="1570"/>
      <c r="G350" s="1570"/>
      <c r="H350" s="1570"/>
      <c r="I350" s="1570"/>
      <c r="J350" s="1570"/>
      <c r="K350" s="1570"/>
      <c r="L350" s="1570"/>
      <c r="M350" s="1570"/>
      <c r="N350" s="1570"/>
      <c r="O350" s="1570"/>
      <c r="P350" s="1632"/>
      <c r="Q350" s="1632"/>
      <c r="R350" s="1632"/>
      <c r="S350" s="1632"/>
      <c r="T350" s="1632"/>
      <c r="U350" s="1632"/>
      <c r="V350" s="1632"/>
      <c r="W350" s="1632"/>
      <c r="X350" s="1632"/>
      <c r="Y350" s="1632"/>
      <c r="Z350" s="1632"/>
      <c r="AA350" s="1632"/>
      <c r="AB350" s="1632"/>
      <c r="AC350" s="1632"/>
      <c r="AD350" s="1632"/>
      <c r="AE350" s="1632"/>
      <c r="AF350" s="1632"/>
      <c r="AG350" s="1632"/>
      <c r="AH350" s="1632"/>
      <c r="AI350" s="1632"/>
      <c r="AJ350" s="1632"/>
      <c r="AK350" s="1632"/>
      <c r="AL350" s="1632"/>
      <c r="AM350" s="1632"/>
      <c r="AN350" s="1632"/>
      <c r="AO350" s="1632"/>
      <c r="AP350" s="1632"/>
      <c r="AQ350" s="1632"/>
      <c r="AR350" s="1632"/>
      <c r="AS350" s="1632"/>
      <c r="AT350" s="1632"/>
      <c r="AU350" s="1632"/>
      <c r="AV350" s="1632"/>
      <c r="AW350" s="1632"/>
      <c r="AX350" s="1632"/>
      <c r="AY350" s="1632"/>
      <c r="AZ350" s="1570"/>
      <c r="BA350" s="1570"/>
      <c r="BB350" s="1570"/>
      <c r="BC350" s="1570"/>
      <c r="BD350" s="1570"/>
      <c r="BE350" s="1570"/>
      <c r="BF350" s="1570"/>
      <c r="BG350" s="1570"/>
      <c r="BH350" s="1570"/>
      <c r="BI350" s="1570"/>
      <c r="BJ350" s="1570"/>
      <c r="BK350" s="1570"/>
      <c r="BL350" s="1570"/>
      <c r="BM350" s="1570"/>
      <c r="BN350" s="1570"/>
      <c r="BO350" s="1570"/>
      <c r="BP350" s="1570"/>
      <c r="BQ350" s="1570"/>
      <c r="BR350" s="1570"/>
      <c r="BS350" s="1570"/>
      <c r="BT350" s="1570"/>
      <c r="BU350" s="1570"/>
      <c r="BV350" s="1570"/>
      <c r="BW350" s="1570"/>
      <c r="BX350" s="1570"/>
      <c r="BY350" s="1570"/>
      <c r="BZ350" s="1570"/>
      <c r="CA350" s="1570"/>
      <c r="CB350" s="1570"/>
      <c r="CC350" s="1570"/>
      <c r="CD350" s="1570"/>
      <c r="CE350" s="1570"/>
      <c r="CF350" s="1570"/>
      <c r="CG350" s="1570"/>
      <c r="CH350" s="1570"/>
      <c r="CI350" s="1570"/>
      <c r="CJ350" s="1570"/>
      <c r="CK350" s="1570"/>
      <c r="CL350" s="1570"/>
      <c r="CM350" s="1570"/>
      <c r="CN350" s="1570"/>
      <c r="CO350" s="1570"/>
      <c r="CP350" s="1570"/>
      <c r="CQ350" s="1570"/>
      <c r="CR350" s="1570"/>
      <c r="CS350" s="1570"/>
      <c r="CT350" s="1570"/>
      <c r="CU350" s="1570"/>
      <c r="CV350" s="1570"/>
      <c r="CW350" s="1570"/>
      <c r="CX350" s="1570"/>
      <c r="CY350" s="1570"/>
      <c r="CZ350" s="1570"/>
      <c r="DA350" s="1570"/>
      <c r="DB350" s="1570"/>
      <c r="DC350" s="1570"/>
      <c r="DD350" s="1570"/>
      <c r="DE350" s="1570"/>
      <c r="DF350" s="1570"/>
      <c r="DG350" s="1570"/>
      <c r="DH350" s="1665"/>
      <c r="DI350" s="1570"/>
      <c r="DJ350" s="1570"/>
      <c r="DK350" s="1570"/>
      <c r="DL350" s="1570"/>
      <c r="DM350" s="1570"/>
      <c r="DN350" s="1570"/>
      <c r="DO350" s="1570"/>
      <c r="DP350" s="1570"/>
      <c r="DQ350" s="1570"/>
      <c r="DR350" s="1570"/>
      <c r="DS350" s="1570"/>
      <c r="DT350" s="1570"/>
      <c r="DU350" s="1570"/>
      <c r="DV350" s="1570"/>
      <c r="DW350" s="1570"/>
      <c r="DX350" s="1570"/>
      <c r="DY350" s="1570"/>
      <c r="DZ350" s="1570"/>
      <c r="EA350" s="1570"/>
      <c r="EB350" s="1570"/>
      <c r="EC350" s="1665"/>
      <c r="ED350" s="1665"/>
      <c r="EE350" s="1665"/>
      <c r="EF350" s="1665"/>
      <c r="EG350" s="1665"/>
      <c r="EH350" s="1665"/>
      <c r="EI350" s="1665"/>
      <c r="EJ350" s="1665"/>
      <c r="EK350" s="1665"/>
      <c r="EL350" s="1665"/>
      <c r="EM350" s="1665"/>
      <c r="EN350" s="1665"/>
      <c r="EO350" s="1665"/>
      <c r="EP350" s="1665"/>
      <c r="EQ350" s="1665"/>
      <c r="ER350" s="1665"/>
      <c r="ES350" s="1570"/>
      <c r="ET350" s="1570"/>
      <c r="EU350" s="1632"/>
      <c r="EV350" s="1632"/>
      <c r="EW350" s="1632"/>
      <c r="EX350" s="1632"/>
      <c r="EY350" s="1632"/>
      <c r="EZ350" s="1632"/>
      <c r="FA350" s="1632"/>
      <c r="FB350" s="1665"/>
      <c r="FC350" s="1571"/>
      <c r="FD350" s="1571"/>
      <c r="FE350" s="1571"/>
      <c r="FF350" s="1571"/>
      <c r="FG350" s="1571"/>
      <c r="FH350" s="1571"/>
      <c r="FI350" s="1571"/>
      <c r="FJ350" s="1571"/>
      <c r="FK350" s="1571"/>
      <c r="FL350" s="1571"/>
      <c r="FM350" s="1571"/>
      <c r="FN350" s="1573"/>
      <c r="FO350" s="1573"/>
      <c r="FP350" s="1573"/>
      <c r="FQ350" s="1573"/>
      <c r="FR350" s="1573"/>
      <c r="FS350" s="1573"/>
      <c r="FT350" s="1573"/>
      <c r="FU350" s="1573"/>
      <c r="FV350" s="1573"/>
      <c r="FW350" s="1573"/>
      <c r="FX350" s="1595"/>
    </row>
    <row r="351" spans="3:180">
      <c r="C351" s="1570"/>
      <c r="D351" s="1570"/>
      <c r="E351" s="1570"/>
      <c r="F351" s="1570"/>
      <c r="G351" s="1570"/>
      <c r="H351" s="1570"/>
      <c r="I351" s="1570"/>
      <c r="J351" s="1570"/>
      <c r="K351" s="1570"/>
      <c r="L351" s="1570"/>
      <c r="M351" s="1570"/>
      <c r="N351" s="1570"/>
      <c r="O351" s="1570"/>
      <c r="P351" s="1632"/>
      <c r="Q351" s="1632"/>
      <c r="R351" s="1632"/>
      <c r="S351" s="1632"/>
      <c r="T351" s="1632"/>
      <c r="U351" s="1632"/>
      <c r="V351" s="1632"/>
      <c r="W351" s="1632"/>
      <c r="X351" s="1632"/>
      <c r="Y351" s="1632"/>
      <c r="Z351" s="1632"/>
      <c r="AA351" s="1632"/>
      <c r="AB351" s="1632"/>
      <c r="AC351" s="1632"/>
      <c r="AD351" s="1632"/>
      <c r="AE351" s="1632"/>
      <c r="AF351" s="1632"/>
      <c r="AG351" s="1632"/>
      <c r="AH351" s="1632"/>
      <c r="AI351" s="1632"/>
      <c r="AJ351" s="1632"/>
      <c r="AK351" s="1632"/>
      <c r="AL351" s="1632"/>
      <c r="AM351" s="1632"/>
      <c r="AN351" s="1632"/>
      <c r="AO351" s="1632"/>
      <c r="AP351" s="1632"/>
      <c r="AQ351" s="1632"/>
      <c r="AR351" s="1632"/>
      <c r="AS351" s="1632"/>
      <c r="AT351" s="1632"/>
      <c r="AU351" s="1632"/>
      <c r="AV351" s="1632"/>
      <c r="AW351" s="1632"/>
      <c r="AX351" s="1632"/>
      <c r="AY351" s="1632"/>
      <c r="AZ351" s="1570"/>
      <c r="BA351" s="1570"/>
      <c r="BB351" s="1570"/>
      <c r="BC351" s="1570"/>
      <c r="BD351" s="1570"/>
      <c r="BE351" s="1570"/>
      <c r="BF351" s="1570"/>
      <c r="BG351" s="1570"/>
      <c r="BH351" s="1570"/>
      <c r="BI351" s="1570"/>
      <c r="BJ351" s="1570"/>
      <c r="BK351" s="1570"/>
      <c r="BL351" s="1570"/>
      <c r="BM351" s="1570"/>
      <c r="BN351" s="1570"/>
      <c r="BO351" s="1570"/>
      <c r="BP351" s="1570"/>
      <c r="BQ351" s="1570"/>
      <c r="BR351" s="1570"/>
      <c r="BS351" s="1570"/>
      <c r="BT351" s="1570"/>
      <c r="BU351" s="1570"/>
      <c r="BV351" s="1570"/>
      <c r="BW351" s="1570"/>
      <c r="BX351" s="1570"/>
      <c r="BY351" s="1570"/>
      <c r="BZ351" s="1570"/>
      <c r="CA351" s="1570"/>
      <c r="CB351" s="1570"/>
      <c r="CC351" s="1570"/>
      <c r="CD351" s="1570"/>
      <c r="CE351" s="1570"/>
      <c r="CF351" s="1570"/>
      <c r="CG351" s="1570"/>
      <c r="CH351" s="1570"/>
      <c r="CI351" s="1570"/>
      <c r="CJ351" s="1570"/>
      <c r="CK351" s="1570"/>
      <c r="CL351" s="1570"/>
      <c r="CM351" s="1570"/>
      <c r="CN351" s="1570"/>
      <c r="CO351" s="1570"/>
      <c r="CP351" s="1570"/>
      <c r="CQ351" s="1570"/>
      <c r="CR351" s="1570"/>
      <c r="CS351" s="1570"/>
      <c r="CT351" s="1570"/>
      <c r="CU351" s="1570"/>
      <c r="CV351" s="1570"/>
      <c r="CW351" s="1570"/>
      <c r="CX351" s="1570"/>
      <c r="CY351" s="1570"/>
      <c r="CZ351" s="1570"/>
      <c r="DA351" s="1570"/>
      <c r="DB351" s="1570"/>
      <c r="DC351" s="1570"/>
      <c r="DD351" s="1570"/>
      <c r="DE351" s="1570"/>
      <c r="DF351" s="1570"/>
      <c r="DG351" s="1570"/>
      <c r="DH351" s="1665"/>
      <c r="DI351" s="1570"/>
      <c r="DJ351" s="1570"/>
      <c r="DK351" s="1570"/>
      <c r="DL351" s="1570"/>
      <c r="DM351" s="1570"/>
      <c r="DN351" s="1570"/>
      <c r="DO351" s="1570"/>
      <c r="DP351" s="1570"/>
      <c r="DQ351" s="1570"/>
      <c r="DR351" s="1570"/>
      <c r="DS351" s="1570"/>
      <c r="DT351" s="1570"/>
      <c r="DU351" s="1570"/>
      <c r="DV351" s="1570"/>
      <c r="DW351" s="1570"/>
      <c r="DX351" s="1570"/>
      <c r="DY351" s="1570"/>
      <c r="DZ351" s="1570"/>
      <c r="EA351" s="1570"/>
      <c r="EB351" s="1570"/>
      <c r="EC351" s="1665"/>
      <c r="ED351" s="1665"/>
      <c r="EE351" s="1665"/>
      <c r="EF351" s="1665"/>
      <c r="EG351" s="1665"/>
      <c r="EH351" s="1665"/>
      <c r="EI351" s="1665"/>
      <c r="EJ351" s="1665"/>
      <c r="EK351" s="1665"/>
      <c r="EL351" s="1665"/>
      <c r="EM351" s="1665"/>
      <c r="EN351" s="1665"/>
      <c r="EO351" s="1665"/>
      <c r="EP351" s="1665"/>
      <c r="EQ351" s="1665"/>
      <c r="ER351" s="1665"/>
      <c r="ES351" s="1570"/>
      <c r="ET351" s="1570"/>
      <c r="EU351" s="1632"/>
      <c r="EV351" s="1632"/>
      <c r="EW351" s="1632"/>
      <c r="EX351" s="1632"/>
      <c r="EY351" s="1632"/>
      <c r="EZ351" s="1632"/>
      <c r="FA351" s="1632"/>
      <c r="FB351" s="1665"/>
      <c r="FC351" s="1571"/>
      <c r="FD351" s="1571"/>
      <c r="FE351" s="1571"/>
      <c r="FF351" s="1571"/>
      <c r="FG351" s="1571"/>
      <c r="FH351" s="1571"/>
      <c r="FI351" s="1571"/>
      <c r="FJ351" s="1571"/>
      <c r="FK351" s="1571"/>
      <c r="FL351" s="1571"/>
      <c r="FM351" s="1571"/>
      <c r="FN351" s="1573"/>
      <c r="FO351" s="1573"/>
      <c r="FP351" s="1573"/>
      <c r="FQ351" s="1573"/>
      <c r="FR351" s="1573"/>
      <c r="FS351" s="1573"/>
      <c r="FT351" s="1573"/>
      <c r="FU351" s="1573"/>
      <c r="FV351" s="1573"/>
      <c r="FW351" s="1573"/>
      <c r="FX351" s="1595"/>
    </row>
    <row r="352" spans="3:180">
      <c r="C352" s="1570"/>
      <c r="D352" s="1570"/>
      <c r="E352" s="1570"/>
      <c r="F352" s="1570"/>
      <c r="G352" s="1570"/>
      <c r="H352" s="1570"/>
      <c r="I352" s="1570"/>
      <c r="J352" s="1570"/>
      <c r="K352" s="1570"/>
      <c r="L352" s="1570"/>
      <c r="M352" s="1570"/>
      <c r="N352" s="1570"/>
      <c r="O352" s="1570"/>
      <c r="P352" s="1632"/>
      <c r="Q352" s="1632"/>
      <c r="R352" s="1632"/>
      <c r="S352" s="1632"/>
      <c r="T352" s="1632"/>
      <c r="U352" s="1632"/>
      <c r="V352" s="1632"/>
      <c r="W352" s="1632"/>
      <c r="X352" s="1632"/>
      <c r="Y352" s="1632"/>
      <c r="Z352" s="1632"/>
      <c r="AA352" s="1632"/>
      <c r="AB352" s="1632"/>
      <c r="AC352" s="1632"/>
      <c r="AD352" s="1632"/>
      <c r="AE352" s="1632"/>
      <c r="AF352" s="1632"/>
      <c r="AG352" s="1632"/>
      <c r="AH352" s="1632"/>
      <c r="AI352" s="1632"/>
      <c r="AJ352" s="1632"/>
      <c r="AK352" s="1632"/>
      <c r="AL352" s="1632"/>
      <c r="AM352" s="1632"/>
      <c r="AN352" s="1632"/>
      <c r="AO352" s="1632"/>
      <c r="AP352" s="1632"/>
      <c r="AQ352" s="1632"/>
      <c r="AR352" s="1632"/>
      <c r="AS352" s="1632"/>
      <c r="AT352" s="1632"/>
      <c r="AU352" s="1632"/>
      <c r="AV352" s="1632"/>
      <c r="AW352" s="1632"/>
      <c r="AX352" s="1632"/>
      <c r="AY352" s="1632"/>
      <c r="AZ352" s="1570"/>
      <c r="BA352" s="1570"/>
      <c r="BB352" s="1570"/>
      <c r="BC352" s="1570"/>
      <c r="BD352" s="1570"/>
      <c r="BE352" s="1570"/>
      <c r="BF352" s="1570"/>
      <c r="BG352" s="1570"/>
      <c r="BH352" s="1570"/>
      <c r="BI352" s="1570"/>
      <c r="BJ352" s="1570"/>
      <c r="BK352" s="1570"/>
      <c r="BL352" s="1570"/>
      <c r="BM352" s="1570"/>
      <c r="BN352" s="1570"/>
      <c r="BO352" s="1570"/>
      <c r="BP352" s="1570"/>
      <c r="BQ352" s="1570"/>
      <c r="BR352" s="1570"/>
      <c r="BS352" s="1570"/>
      <c r="BT352" s="1570"/>
      <c r="BU352" s="1570"/>
      <c r="BV352" s="1570"/>
      <c r="BW352" s="1570"/>
      <c r="BX352" s="1570"/>
      <c r="BY352" s="1570"/>
      <c r="BZ352" s="1570"/>
      <c r="CA352" s="1570"/>
      <c r="CB352" s="1570"/>
      <c r="CC352" s="1570"/>
      <c r="CD352" s="1570"/>
      <c r="CE352" s="1570"/>
      <c r="CF352" s="1570"/>
      <c r="CG352" s="1570"/>
      <c r="CH352" s="1570"/>
      <c r="CI352" s="1570"/>
      <c r="CJ352" s="1570"/>
      <c r="CK352" s="1570"/>
      <c r="CL352" s="1570"/>
      <c r="CM352" s="1570"/>
      <c r="CN352" s="1570"/>
      <c r="CO352" s="1570"/>
      <c r="CP352" s="1570"/>
      <c r="CQ352" s="1570"/>
      <c r="CR352" s="1570"/>
      <c r="CS352" s="1570"/>
      <c r="CT352" s="1570"/>
      <c r="CU352" s="1570"/>
      <c r="CV352" s="1570"/>
      <c r="CW352" s="1570"/>
      <c r="CX352" s="1570"/>
      <c r="CY352" s="1570"/>
      <c r="CZ352" s="1570"/>
      <c r="DA352" s="1570"/>
      <c r="DB352" s="1570"/>
      <c r="DC352" s="1570"/>
      <c r="DD352" s="1570"/>
      <c r="DE352" s="1570"/>
      <c r="DF352" s="1570"/>
      <c r="DG352" s="1570"/>
      <c r="DH352" s="1665"/>
      <c r="DI352" s="1570"/>
      <c r="DJ352" s="1570"/>
      <c r="DK352" s="1570"/>
      <c r="DL352" s="1570"/>
      <c r="DM352" s="1570"/>
      <c r="DN352" s="1570"/>
      <c r="DO352" s="1570"/>
      <c r="DP352" s="1570"/>
      <c r="DQ352" s="1570"/>
      <c r="DR352" s="1570"/>
      <c r="DS352" s="1570"/>
      <c r="DT352" s="1570"/>
      <c r="DU352" s="1570"/>
      <c r="DV352" s="1570"/>
      <c r="DW352" s="1570"/>
      <c r="DX352" s="1570"/>
      <c r="DY352" s="1570"/>
      <c r="DZ352" s="1570"/>
      <c r="EA352" s="1570"/>
      <c r="EB352" s="1570"/>
      <c r="EC352" s="1665"/>
      <c r="ED352" s="1665"/>
      <c r="EE352" s="1665"/>
      <c r="EF352" s="1665"/>
      <c r="EG352" s="1665"/>
      <c r="EH352" s="1665"/>
      <c r="EI352" s="1665"/>
      <c r="EJ352" s="1665"/>
      <c r="EK352" s="1665"/>
      <c r="EL352" s="1665"/>
      <c r="EM352" s="1665"/>
      <c r="EN352" s="1665"/>
      <c r="EO352" s="1665"/>
      <c r="EP352" s="1665"/>
      <c r="EQ352" s="1665"/>
      <c r="ER352" s="1665"/>
      <c r="ES352" s="1570"/>
      <c r="ET352" s="1570"/>
      <c r="EU352" s="1632"/>
      <c r="EV352" s="1632"/>
      <c r="EW352" s="1632"/>
      <c r="EX352" s="1632"/>
      <c r="EY352" s="1632"/>
      <c r="EZ352" s="1632"/>
      <c r="FA352" s="1632"/>
      <c r="FB352" s="1665"/>
      <c r="FC352" s="1571"/>
      <c r="FD352" s="1571"/>
      <c r="FE352" s="1571"/>
      <c r="FF352" s="1571"/>
      <c r="FG352" s="1571"/>
      <c r="FH352" s="1571"/>
      <c r="FI352" s="1571"/>
      <c r="FJ352" s="1571"/>
      <c r="FK352" s="1571"/>
      <c r="FL352" s="1571"/>
      <c r="FM352" s="1571"/>
      <c r="FN352" s="1573"/>
      <c r="FO352" s="1573"/>
      <c r="FP352" s="1573"/>
      <c r="FQ352" s="1573"/>
      <c r="FR352" s="1573"/>
      <c r="FS352" s="1573"/>
      <c r="FT352" s="1573"/>
      <c r="FU352" s="1573"/>
      <c r="FV352" s="1573"/>
      <c r="FW352" s="1573"/>
      <c r="FX352" s="1595"/>
    </row>
    <row r="353" spans="3:180">
      <c r="C353" s="1570"/>
      <c r="D353" s="1570"/>
      <c r="E353" s="1570"/>
      <c r="F353" s="1570"/>
      <c r="G353" s="1570"/>
      <c r="H353" s="1570"/>
      <c r="I353" s="1570"/>
      <c r="J353" s="1570"/>
      <c r="K353" s="1570"/>
      <c r="L353" s="1570"/>
      <c r="M353" s="1570"/>
      <c r="N353" s="1570"/>
      <c r="O353" s="1570"/>
      <c r="P353" s="1632"/>
      <c r="Q353" s="1632"/>
      <c r="R353" s="1632"/>
      <c r="S353" s="1632"/>
      <c r="T353" s="1632"/>
      <c r="U353" s="1632"/>
      <c r="V353" s="1632"/>
      <c r="W353" s="1632"/>
      <c r="X353" s="1632"/>
      <c r="Y353" s="1632"/>
      <c r="Z353" s="1632"/>
      <c r="AA353" s="1632"/>
      <c r="AB353" s="1632"/>
      <c r="AC353" s="1632"/>
      <c r="AD353" s="1632"/>
      <c r="AE353" s="1632"/>
      <c r="AF353" s="1632"/>
      <c r="AG353" s="1632"/>
      <c r="AH353" s="1632"/>
      <c r="AI353" s="1632"/>
      <c r="AJ353" s="1632"/>
      <c r="AK353" s="1632"/>
      <c r="AL353" s="1632"/>
      <c r="AM353" s="1632"/>
      <c r="AN353" s="1632"/>
      <c r="AO353" s="1632"/>
      <c r="AP353" s="1632"/>
      <c r="AQ353" s="1632"/>
      <c r="AR353" s="1632"/>
      <c r="AS353" s="1632"/>
      <c r="AT353" s="1632"/>
      <c r="AU353" s="1632"/>
      <c r="AV353" s="1632"/>
      <c r="AW353" s="1632"/>
      <c r="AX353" s="1632"/>
      <c r="AY353" s="1632"/>
      <c r="AZ353" s="1570"/>
      <c r="BA353" s="1570"/>
      <c r="BB353" s="1570"/>
      <c r="BC353" s="1570"/>
      <c r="BD353" s="1570"/>
      <c r="BE353" s="1570"/>
      <c r="BF353" s="1570"/>
      <c r="BG353" s="1570"/>
      <c r="BH353" s="1570"/>
      <c r="BI353" s="1570"/>
      <c r="BJ353" s="1570"/>
      <c r="BK353" s="1570"/>
      <c r="BL353" s="1570"/>
      <c r="BM353" s="1570"/>
      <c r="BN353" s="1570"/>
      <c r="BO353" s="1570"/>
      <c r="BP353" s="1570"/>
      <c r="BQ353" s="1570"/>
      <c r="BR353" s="1570"/>
      <c r="BS353" s="1570"/>
      <c r="BT353" s="1570"/>
      <c r="BU353" s="1570"/>
      <c r="BV353" s="1570"/>
      <c r="BW353" s="1570"/>
      <c r="BX353" s="1570"/>
      <c r="BY353" s="1570"/>
      <c r="BZ353" s="1570"/>
      <c r="CA353" s="1570"/>
      <c r="CB353" s="1570"/>
      <c r="CC353" s="1570"/>
      <c r="CD353" s="1570"/>
      <c r="CE353" s="1570"/>
      <c r="CF353" s="1570"/>
      <c r="CG353" s="1570"/>
      <c r="CH353" s="1570"/>
      <c r="CI353" s="1570"/>
      <c r="CJ353" s="1570"/>
      <c r="CK353" s="1570"/>
      <c r="CL353" s="1570"/>
      <c r="CM353" s="1570"/>
      <c r="CN353" s="1570"/>
      <c r="CO353" s="1570"/>
      <c r="CP353" s="1570"/>
      <c r="CQ353" s="1570"/>
      <c r="CR353" s="1570"/>
      <c r="CS353" s="1570"/>
      <c r="CT353" s="1570"/>
      <c r="CU353" s="1570"/>
      <c r="CV353" s="1570"/>
      <c r="CW353" s="1570"/>
      <c r="CX353" s="1570"/>
      <c r="CY353" s="1570"/>
      <c r="CZ353" s="1570"/>
      <c r="DA353" s="1570"/>
      <c r="DB353" s="1570"/>
      <c r="DC353" s="1570"/>
      <c r="DD353" s="1570"/>
      <c r="DE353" s="1570"/>
      <c r="DF353" s="1570"/>
      <c r="DG353" s="1570"/>
      <c r="DH353" s="1665"/>
      <c r="DI353" s="1570"/>
      <c r="DJ353" s="1570"/>
      <c r="DK353" s="1570"/>
      <c r="DL353" s="1570"/>
      <c r="DM353" s="1570"/>
      <c r="DN353" s="1570"/>
      <c r="DO353" s="1570"/>
      <c r="DP353" s="1570"/>
      <c r="DQ353" s="1570"/>
      <c r="DR353" s="1570"/>
      <c r="DS353" s="1570"/>
      <c r="DT353" s="1570"/>
      <c r="DU353" s="1570"/>
      <c r="DV353" s="1570"/>
      <c r="DW353" s="1570"/>
      <c r="DX353" s="1570"/>
      <c r="DY353" s="1570"/>
      <c r="DZ353" s="1570"/>
      <c r="EA353" s="1570"/>
      <c r="EB353" s="1570"/>
      <c r="EC353" s="1665"/>
      <c r="ED353" s="1665"/>
      <c r="EE353" s="1665"/>
      <c r="EF353" s="1665"/>
      <c r="EG353" s="1665"/>
      <c r="EH353" s="1665"/>
      <c r="EI353" s="1665"/>
      <c r="EJ353" s="1665"/>
      <c r="EK353" s="1665"/>
      <c r="EL353" s="1665"/>
      <c r="EM353" s="1665"/>
      <c r="EN353" s="1665"/>
      <c r="EO353" s="1665"/>
      <c r="EP353" s="1665"/>
      <c r="EQ353" s="1665"/>
      <c r="ER353" s="1665"/>
      <c r="ES353" s="1570"/>
      <c r="ET353" s="1570"/>
      <c r="EU353" s="1632"/>
      <c r="EV353" s="1632"/>
      <c r="EW353" s="1632"/>
      <c r="EX353" s="1632"/>
      <c r="EY353" s="1632"/>
      <c r="EZ353" s="1632"/>
      <c r="FA353" s="1632"/>
      <c r="FB353" s="1665"/>
      <c r="FC353" s="1571"/>
      <c r="FD353" s="1571"/>
      <c r="FE353" s="1571"/>
      <c r="FF353" s="1571"/>
      <c r="FG353" s="1571"/>
      <c r="FH353" s="1571"/>
      <c r="FI353" s="1571"/>
      <c r="FJ353" s="1571"/>
      <c r="FK353" s="1571"/>
      <c r="FL353" s="1571"/>
      <c r="FM353" s="1571"/>
      <c r="FN353" s="1573"/>
      <c r="FO353" s="1573"/>
      <c r="FP353" s="1573"/>
      <c r="FQ353" s="1573"/>
      <c r="FR353" s="1573"/>
      <c r="FS353" s="1573"/>
      <c r="FT353" s="1573"/>
      <c r="FU353" s="1573"/>
      <c r="FV353" s="1573"/>
      <c r="FW353" s="1573"/>
      <c r="FX353" s="1595"/>
    </row>
    <row r="354" spans="3:180">
      <c r="C354" s="1570"/>
      <c r="D354" s="1570"/>
      <c r="E354" s="1570"/>
      <c r="F354" s="1570"/>
      <c r="G354" s="1570"/>
      <c r="H354" s="1570"/>
      <c r="I354" s="1570"/>
      <c r="J354" s="1570"/>
      <c r="K354" s="1570"/>
      <c r="L354" s="1570"/>
      <c r="M354" s="1570"/>
      <c r="N354" s="1570"/>
      <c r="O354" s="1570"/>
      <c r="P354" s="1632"/>
      <c r="Q354" s="1632"/>
      <c r="R354" s="1632"/>
      <c r="S354" s="1632"/>
      <c r="T354" s="1632"/>
      <c r="U354" s="1632"/>
      <c r="V354" s="1632"/>
      <c r="W354" s="1632"/>
      <c r="X354" s="1632"/>
      <c r="Y354" s="1632"/>
      <c r="Z354" s="1632"/>
      <c r="AA354" s="1632"/>
      <c r="AB354" s="1632"/>
      <c r="AC354" s="1632"/>
      <c r="AD354" s="1632"/>
      <c r="AE354" s="1632"/>
      <c r="AF354" s="1632"/>
      <c r="AG354" s="1632"/>
      <c r="AH354" s="1632"/>
      <c r="AI354" s="1632"/>
      <c r="AJ354" s="1632"/>
      <c r="AK354" s="1632"/>
      <c r="AL354" s="1632"/>
      <c r="AM354" s="1632"/>
      <c r="AN354" s="1632"/>
      <c r="AO354" s="1632"/>
      <c r="AP354" s="1632"/>
      <c r="AQ354" s="1632"/>
      <c r="AR354" s="1632"/>
      <c r="AS354" s="1632"/>
      <c r="AT354" s="1632"/>
      <c r="AU354" s="1632"/>
      <c r="AV354" s="1632"/>
      <c r="AW354" s="1632"/>
      <c r="AX354" s="1632"/>
      <c r="AY354" s="1632"/>
      <c r="AZ354" s="1570"/>
      <c r="BA354" s="1570"/>
      <c r="BB354" s="1570"/>
      <c r="BC354" s="1570"/>
      <c r="BD354" s="1570"/>
      <c r="BE354" s="1570"/>
      <c r="BF354" s="1570"/>
      <c r="BG354" s="1570"/>
      <c r="BH354" s="1570"/>
      <c r="BI354" s="1570"/>
      <c r="BJ354" s="1570"/>
      <c r="BK354" s="1570"/>
      <c r="BL354" s="1570"/>
      <c r="BM354" s="1570"/>
      <c r="BN354" s="1570"/>
      <c r="BO354" s="1570"/>
      <c r="BP354" s="1570"/>
      <c r="BQ354" s="1570"/>
      <c r="BR354" s="1570"/>
      <c r="BS354" s="1570"/>
      <c r="BT354" s="1570"/>
      <c r="BU354" s="1570"/>
      <c r="BV354" s="1570"/>
      <c r="BW354" s="1570"/>
      <c r="BX354" s="1570"/>
      <c r="BY354" s="1570"/>
      <c r="BZ354" s="1570"/>
      <c r="CA354" s="1570"/>
      <c r="CB354" s="1570"/>
      <c r="CC354" s="1570"/>
      <c r="CD354" s="1570"/>
      <c r="CE354" s="1570"/>
      <c r="CF354" s="1570"/>
      <c r="CG354" s="1570"/>
      <c r="CH354" s="1570"/>
      <c r="CI354" s="1570"/>
      <c r="CJ354" s="1570"/>
      <c r="CK354" s="1570"/>
      <c r="CL354" s="1570"/>
      <c r="CM354" s="1570"/>
      <c r="CN354" s="1570"/>
      <c r="CO354" s="1570"/>
      <c r="CP354" s="1570"/>
      <c r="CQ354" s="1570"/>
      <c r="CR354" s="1570"/>
      <c r="CS354" s="1570"/>
      <c r="CT354" s="1570"/>
      <c r="CU354" s="1570"/>
      <c r="CV354" s="1570"/>
      <c r="CW354" s="1570"/>
      <c r="CX354" s="1570"/>
      <c r="CY354" s="1570"/>
      <c r="CZ354" s="1570"/>
      <c r="DA354" s="1570"/>
      <c r="DB354" s="1570"/>
      <c r="DC354" s="1570"/>
      <c r="DD354" s="1570"/>
      <c r="DE354" s="1570"/>
      <c r="DF354" s="1570"/>
      <c r="DG354" s="1570"/>
      <c r="DH354" s="1665"/>
      <c r="DI354" s="1570"/>
      <c r="DJ354" s="1570"/>
      <c r="DK354" s="1570"/>
      <c r="DL354" s="1570"/>
      <c r="DM354" s="1570"/>
      <c r="DN354" s="1570"/>
      <c r="DO354" s="1570"/>
      <c r="DP354" s="1570"/>
      <c r="DQ354" s="1570"/>
      <c r="DR354" s="1570"/>
      <c r="DS354" s="1570"/>
      <c r="DT354" s="1570"/>
      <c r="DU354" s="1570"/>
      <c r="DV354" s="1570"/>
      <c r="DW354" s="1570"/>
      <c r="DX354" s="1570"/>
      <c r="DY354" s="1570"/>
      <c r="DZ354" s="1570"/>
      <c r="EA354" s="1570"/>
      <c r="EB354" s="1570"/>
      <c r="EC354" s="1665"/>
      <c r="ED354" s="1665"/>
      <c r="EE354" s="1665"/>
      <c r="EF354" s="1665"/>
      <c r="EG354" s="1665"/>
      <c r="EH354" s="1665"/>
      <c r="EI354" s="1665"/>
      <c r="EJ354" s="1665"/>
      <c r="EK354" s="1665"/>
      <c r="EL354" s="1665"/>
      <c r="EM354" s="1665"/>
      <c r="EN354" s="1665"/>
      <c r="EO354" s="1665"/>
      <c r="EP354" s="1665"/>
      <c r="EQ354" s="1665"/>
      <c r="ER354" s="1665"/>
      <c r="ES354" s="1570"/>
      <c r="ET354" s="1570"/>
      <c r="EU354" s="1632"/>
      <c r="EV354" s="1632"/>
      <c r="EW354" s="1632"/>
      <c r="EX354" s="1632"/>
      <c r="EY354" s="1632"/>
      <c r="EZ354" s="1632"/>
      <c r="FA354" s="1632"/>
      <c r="FB354" s="1665"/>
      <c r="FC354" s="1571"/>
      <c r="FD354" s="1571"/>
      <c r="FE354" s="1571"/>
      <c r="FF354" s="1571"/>
      <c r="FG354" s="1571"/>
      <c r="FH354" s="1571"/>
      <c r="FI354" s="1571"/>
      <c r="FJ354" s="1571"/>
      <c r="FK354" s="1571"/>
      <c r="FL354" s="1571"/>
      <c r="FM354" s="1571"/>
      <c r="FN354" s="1573"/>
      <c r="FO354" s="1573"/>
      <c r="FP354" s="1573"/>
      <c r="FQ354" s="1573"/>
      <c r="FR354" s="1573"/>
      <c r="FS354" s="1573"/>
      <c r="FT354" s="1573"/>
      <c r="FU354" s="1573"/>
      <c r="FV354" s="1573"/>
      <c r="FW354" s="1573"/>
      <c r="FX354" s="1595"/>
    </row>
    <row r="355" spans="3:180">
      <c r="C355" s="1570"/>
      <c r="D355" s="1570"/>
      <c r="E355" s="1570"/>
      <c r="F355" s="1570"/>
      <c r="G355" s="1570"/>
      <c r="H355" s="1570"/>
      <c r="I355" s="1570"/>
      <c r="J355" s="1570"/>
      <c r="K355" s="1570"/>
      <c r="L355" s="1570"/>
      <c r="M355" s="1570"/>
      <c r="N355" s="1570"/>
      <c r="O355" s="1570"/>
      <c r="P355" s="1632"/>
      <c r="Q355" s="1632"/>
      <c r="R355" s="1632"/>
      <c r="S355" s="1632"/>
      <c r="T355" s="1632"/>
      <c r="U355" s="1632"/>
      <c r="V355" s="1632"/>
      <c r="W355" s="1632"/>
      <c r="X355" s="1632"/>
      <c r="Y355" s="1632"/>
      <c r="Z355" s="1632"/>
      <c r="AA355" s="1632"/>
      <c r="AB355" s="1632"/>
      <c r="AC355" s="1632"/>
      <c r="AD355" s="1632"/>
      <c r="AE355" s="1632"/>
      <c r="AF355" s="1632"/>
      <c r="AG355" s="1632"/>
      <c r="AH355" s="1632"/>
      <c r="AI355" s="1632"/>
      <c r="AJ355" s="1632"/>
      <c r="AK355" s="1632"/>
      <c r="AL355" s="1632"/>
      <c r="AM355" s="1632"/>
      <c r="AN355" s="1632"/>
      <c r="AO355" s="1632"/>
      <c r="AP355" s="1632"/>
      <c r="AQ355" s="1632"/>
      <c r="AR355" s="1632"/>
      <c r="AS355" s="1632"/>
      <c r="AT355" s="1632"/>
      <c r="AU355" s="1632"/>
      <c r="AV355" s="1632"/>
      <c r="AW355" s="1632"/>
      <c r="AX355" s="1632"/>
      <c r="AY355" s="1632"/>
      <c r="AZ355" s="1570"/>
      <c r="BA355" s="1570"/>
      <c r="BB355" s="1570"/>
      <c r="BC355" s="1570"/>
      <c r="BD355" s="1570"/>
      <c r="BE355" s="1570"/>
      <c r="BF355" s="1570"/>
      <c r="BG355" s="1570"/>
      <c r="BH355" s="1570"/>
      <c r="BI355" s="1570"/>
      <c r="BJ355" s="1570"/>
      <c r="BK355" s="1570"/>
      <c r="BL355" s="1570"/>
      <c r="BM355" s="1570"/>
      <c r="BN355" s="1570"/>
      <c r="BO355" s="1570"/>
      <c r="BP355" s="1570"/>
      <c r="BQ355" s="1570"/>
      <c r="BR355" s="1570"/>
      <c r="BS355" s="1570"/>
      <c r="BT355" s="1570"/>
      <c r="BU355" s="1570"/>
      <c r="BV355" s="1570"/>
      <c r="BW355" s="1570"/>
      <c r="BX355" s="1570"/>
      <c r="BY355" s="1570"/>
      <c r="BZ355" s="1570"/>
      <c r="CA355" s="1570"/>
      <c r="CB355" s="1570"/>
      <c r="CC355" s="1570"/>
      <c r="CD355" s="1570"/>
      <c r="CE355" s="1570"/>
      <c r="CF355" s="1570"/>
      <c r="CG355" s="1570"/>
      <c r="CH355" s="1570"/>
      <c r="CI355" s="1570"/>
      <c r="CJ355" s="1570"/>
      <c r="CK355" s="1570"/>
      <c r="CL355" s="1570"/>
      <c r="CM355" s="1570"/>
      <c r="CN355" s="1570"/>
      <c r="CO355" s="1570"/>
      <c r="CP355" s="1570"/>
      <c r="CQ355" s="1570"/>
      <c r="CR355" s="1570"/>
      <c r="CS355" s="1570"/>
      <c r="CT355" s="1570"/>
      <c r="CU355" s="1570"/>
      <c r="CV355" s="1570"/>
      <c r="CW355" s="1570"/>
      <c r="CX355" s="1570"/>
      <c r="CY355" s="1570"/>
      <c r="CZ355" s="1570"/>
      <c r="DA355" s="1570"/>
      <c r="DB355" s="1570"/>
      <c r="DC355" s="1570"/>
      <c r="DD355" s="1570"/>
      <c r="DE355" s="1570"/>
      <c r="DF355" s="1570"/>
      <c r="DG355" s="1570"/>
      <c r="DH355" s="1665"/>
      <c r="DI355" s="1570"/>
      <c r="DJ355" s="1570"/>
      <c r="DK355" s="1570"/>
      <c r="DL355" s="1570"/>
      <c r="DM355" s="1570"/>
      <c r="DN355" s="1570"/>
      <c r="DO355" s="1570"/>
      <c r="DP355" s="1570"/>
      <c r="DQ355" s="1570"/>
      <c r="DR355" s="1570"/>
      <c r="DS355" s="1570"/>
      <c r="DT355" s="1570"/>
      <c r="DU355" s="1570"/>
      <c r="DV355" s="1570"/>
      <c r="DW355" s="1570"/>
      <c r="DX355" s="1570"/>
      <c r="DY355" s="1570"/>
      <c r="DZ355" s="1570"/>
      <c r="EA355" s="1570"/>
      <c r="EB355" s="1570"/>
      <c r="EC355" s="1665"/>
      <c r="ED355" s="1665"/>
      <c r="EE355" s="1665"/>
      <c r="EF355" s="1665"/>
      <c r="EG355" s="1665"/>
      <c r="EH355" s="1665"/>
      <c r="EI355" s="1665"/>
      <c r="EJ355" s="1665"/>
      <c r="EK355" s="1665"/>
      <c r="EL355" s="1665"/>
      <c r="EM355" s="1665"/>
      <c r="EN355" s="1665"/>
      <c r="EO355" s="1665"/>
      <c r="EP355" s="1665"/>
      <c r="EQ355" s="1665"/>
      <c r="ER355" s="1665"/>
      <c r="ES355" s="1570"/>
      <c r="ET355" s="1570"/>
      <c r="EU355" s="1632"/>
      <c r="EV355" s="1632"/>
      <c r="EW355" s="1632"/>
      <c r="EX355" s="1632"/>
      <c r="EY355" s="1632"/>
      <c r="EZ355" s="1632"/>
      <c r="FA355" s="1632"/>
      <c r="FB355" s="1665"/>
      <c r="FC355" s="1571"/>
      <c r="FD355" s="1571"/>
      <c r="FE355" s="1571"/>
      <c r="FF355" s="1571"/>
      <c r="FG355" s="1571"/>
      <c r="FH355" s="1571"/>
      <c r="FI355" s="1571"/>
      <c r="FJ355" s="1571"/>
      <c r="FK355" s="1571"/>
      <c r="FL355" s="1571"/>
      <c r="FM355" s="1571"/>
      <c r="FN355" s="1573"/>
      <c r="FO355" s="1573"/>
      <c r="FP355" s="1573"/>
      <c r="FQ355" s="1573"/>
      <c r="FR355" s="1573"/>
      <c r="FS355" s="1573"/>
      <c r="FT355" s="1573"/>
      <c r="FU355" s="1573"/>
      <c r="FV355" s="1573"/>
      <c r="FW355" s="1573"/>
      <c r="FX355" s="1595"/>
    </row>
    <row r="356" spans="3:180">
      <c r="C356" s="1570"/>
      <c r="D356" s="1570"/>
      <c r="E356" s="1570"/>
      <c r="F356" s="1570"/>
      <c r="G356" s="1570"/>
      <c r="H356" s="1570"/>
      <c r="I356" s="1570"/>
      <c r="J356" s="1570"/>
      <c r="K356" s="1570"/>
      <c r="L356" s="1570"/>
      <c r="M356" s="1570"/>
      <c r="N356" s="1570"/>
      <c r="O356" s="1570"/>
      <c r="P356" s="1632"/>
      <c r="Q356" s="1632"/>
      <c r="R356" s="1632"/>
      <c r="S356" s="1632"/>
      <c r="T356" s="1632"/>
      <c r="U356" s="1632"/>
      <c r="V356" s="1632"/>
      <c r="W356" s="1632"/>
      <c r="X356" s="1632"/>
      <c r="Y356" s="1632"/>
      <c r="Z356" s="1632"/>
      <c r="AA356" s="1632"/>
      <c r="AB356" s="1632"/>
      <c r="AC356" s="1632"/>
      <c r="AD356" s="1632"/>
      <c r="AE356" s="1632"/>
      <c r="AF356" s="1632"/>
      <c r="AG356" s="1632"/>
      <c r="AH356" s="1632"/>
      <c r="AI356" s="1632"/>
      <c r="AJ356" s="1632"/>
      <c r="AK356" s="1632"/>
      <c r="AL356" s="1632"/>
      <c r="AM356" s="1632"/>
      <c r="AN356" s="1632"/>
      <c r="AO356" s="1632"/>
      <c r="AP356" s="1632"/>
      <c r="AQ356" s="1632"/>
      <c r="AR356" s="1632"/>
      <c r="AS356" s="1632"/>
      <c r="AT356" s="1632"/>
      <c r="AU356" s="1632"/>
      <c r="AV356" s="1632"/>
      <c r="AW356" s="1632"/>
      <c r="AX356" s="1632"/>
      <c r="AY356" s="1632"/>
      <c r="AZ356" s="1570"/>
      <c r="BA356" s="1570"/>
      <c r="BB356" s="1570"/>
      <c r="BC356" s="1570"/>
      <c r="BD356" s="1570"/>
      <c r="BE356" s="1570"/>
      <c r="BF356" s="1570"/>
      <c r="BG356" s="1570"/>
      <c r="BH356" s="1570"/>
      <c r="BI356" s="1570"/>
      <c r="BJ356" s="1570"/>
      <c r="BK356" s="1570"/>
      <c r="BL356" s="1570"/>
      <c r="BM356" s="1570"/>
      <c r="BN356" s="1570"/>
      <c r="BO356" s="1570"/>
      <c r="BP356" s="1570"/>
      <c r="BQ356" s="1570"/>
      <c r="BR356" s="1570"/>
      <c r="BS356" s="1570"/>
      <c r="BT356" s="1570"/>
      <c r="BU356" s="1570"/>
      <c r="BV356" s="1570"/>
      <c r="BW356" s="1570"/>
      <c r="BX356" s="1570"/>
      <c r="BY356" s="1570"/>
      <c r="BZ356" s="1570"/>
      <c r="CA356" s="1570"/>
      <c r="CB356" s="1570"/>
      <c r="CC356" s="1570"/>
      <c r="CD356" s="1570"/>
      <c r="CE356" s="1570"/>
      <c r="CF356" s="1570"/>
      <c r="CG356" s="1570"/>
      <c r="CH356" s="1570"/>
      <c r="CI356" s="1570"/>
      <c r="CJ356" s="1570"/>
      <c r="CK356" s="1570"/>
      <c r="CL356" s="1570"/>
      <c r="CM356" s="1570"/>
      <c r="CN356" s="1570"/>
      <c r="CO356" s="1570"/>
      <c r="CP356" s="1570"/>
      <c r="CQ356" s="1570"/>
      <c r="CR356" s="1570"/>
      <c r="CS356" s="1570"/>
      <c r="CT356" s="1570"/>
      <c r="CU356" s="1570"/>
      <c r="CV356" s="1570"/>
      <c r="CW356" s="1570"/>
      <c r="CX356" s="1570"/>
      <c r="CY356" s="1570"/>
      <c r="CZ356" s="1570"/>
      <c r="DA356" s="1570"/>
      <c r="DB356" s="1570"/>
      <c r="DC356" s="1570"/>
      <c r="DD356" s="1570"/>
      <c r="DE356" s="1570"/>
      <c r="DF356" s="1570"/>
      <c r="DG356" s="1570"/>
      <c r="DH356" s="1665"/>
      <c r="DI356" s="1570"/>
      <c r="DJ356" s="1570"/>
      <c r="DK356" s="1570"/>
      <c r="DL356" s="1570"/>
      <c r="DM356" s="1570"/>
      <c r="DN356" s="1570"/>
      <c r="DO356" s="1570"/>
      <c r="DP356" s="1570"/>
      <c r="DQ356" s="1570"/>
      <c r="DR356" s="1570"/>
      <c r="DS356" s="1570"/>
      <c r="DT356" s="1570"/>
      <c r="DU356" s="1570"/>
      <c r="DV356" s="1570"/>
      <c r="DW356" s="1570"/>
      <c r="DX356" s="1570"/>
      <c r="DY356" s="1570"/>
      <c r="DZ356" s="1570"/>
      <c r="EA356" s="1570"/>
      <c r="EB356" s="1570"/>
      <c r="EC356" s="1665"/>
      <c r="ED356" s="1665"/>
      <c r="EE356" s="1665"/>
      <c r="EF356" s="1665"/>
      <c r="EG356" s="1665"/>
      <c r="EH356" s="1665"/>
      <c r="EI356" s="1665"/>
      <c r="EJ356" s="1665"/>
      <c r="EK356" s="1665"/>
      <c r="EL356" s="1665"/>
      <c r="EM356" s="1665"/>
      <c r="EN356" s="1665"/>
      <c r="EO356" s="1665"/>
      <c r="EP356" s="1665"/>
      <c r="EQ356" s="1665"/>
      <c r="ER356" s="1665"/>
      <c r="ES356" s="1570"/>
      <c r="ET356" s="1570"/>
      <c r="EU356" s="1632"/>
      <c r="EV356" s="1632"/>
      <c r="EW356" s="1632"/>
      <c r="EX356" s="1632"/>
      <c r="EY356" s="1632"/>
      <c r="EZ356" s="1632"/>
      <c r="FA356" s="1632"/>
      <c r="FB356" s="1665"/>
      <c r="FC356" s="1571"/>
      <c r="FD356" s="1571"/>
      <c r="FE356" s="1571"/>
      <c r="FF356" s="1571"/>
      <c r="FG356" s="1571"/>
      <c r="FH356" s="1571"/>
      <c r="FI356" s="1571"/>
      <c r="FJ356" s="1571"/>
      <c r="FK356" s="1571"/>
      <c r="FL356" s="1571"/>
      <c r="FM356" s="1571"/>
      <c r="FN356" s="1573"/>
      <c r="FO356" s="1573"/>
      <c r="FP356" s="1573"/>
      <c r="FQ356" s="1573"/>
      <c r="FR356" s="1573"/>
      <c r="FS356" s="1573"/>
      <c r="FT356" s="1573"/>
      <c r="FU356" s="1573"/>
      <c r="FV356" s="1573"/>
      <c r="FW356" s="1573"/>
      <c r="FX356" s="1595"/>
    </row>
    <row r="357" spans="3:180">
      <c r="C357" s="1570"/>
      <c r="D357" s="1570"/>
      <c r="E357" s="1570"/>
      <c r="F357" s="1570"/>
      <c r="G357" s="1570"/>
      <c r="H357" s="1570"/>
      <c r="I357" s="1570"/>
      <c r="J357" s="1570"/>
      <c r="K357" s="1570"/>
      <c r="L357" s="1570"/>
      <c r="M357" s="1570"/>
      <c r="N357" s="1570"/>
      <c r="O357" s="1570"/>
      <c r="P357" s="1632"/>
      <c r="Q357" s="1632"/>
      <c r="R357" s="1632"/>
      <c r="S357" s="1632"/>
      <c r="T357" s="1632"/>
      <c r="U357" s="1632"/>
      <c r="V357" s="1632"/>
      <c r="W357" s="1632"/>
      <c r="X357" s="1632"/>
      <c r="Y357" s="1632"/>
      <c r="Z357" s="1632"/>
      <c r="AA357" s="1632"/>
      <c r="AB357" s="1632"/>
      <c r="AC357" s="1632"/>
      <c r="AD357" s="1632"/>
      <c r="AE357" s="1632"/>
      <c r="AF357" s="1632"/>
      <c r="AG357" s="1632"/>
      <c r="AH357" s="1632"/>
      <c r="AI357" s="1632"/>
      <c r="AJ357" s="1632"/>
      <c r="AK357" s="1632"/>
      <c r="AL357" s="1632"/>
      <c r="AM357" s="1632"/>
      <c r="AN357" s="1632"/>
      <c r="AO357" s="1632"/>
      <c r="AP357" s="1632"/>
      <c r="AQ357" s="1632"/>
      <c r="AR357" s="1632"/>
      <c r="AS357" s="1632"/>
      <c r="AT357" s="1632"/>
      <c r="AU357" s="1632"/>
      <c r="AV357" s="1632"/>
      <c r="AW357" s="1632"/>
      <c r="AX357" s="1632"/>
      <c r="AY357" s="1632"/>
      <c r="AZ357" s="1570"/>
      <c r="BA357" s="1570"/>
      <c r="BB357" s="1570"/>
      <c r="BC357" s="1570"/>
      <c r="BD357" s="1570"/>
      <c r="BE357" s="1570"/>
      <c r="BF357" s="1570"/>
      <c r="BG357" s="1570"/>
      <c r="BH357" s="1570"/>
      <c r="BI357" s="1570"/>
      <c r="BJ357" s="1570"/>
      <c r="BK357" s="1570"/>
      <c r="BL357" s="1570"/>
      <c r="BM357" s="1570"/>
      <c r="BN357" s="1570"/>
      <c r="BO357" s="1570"/>
      <c r="BP357" s="1570"/>
      <c r="BQ357" s="1570"/>
      <c r="BR357" s="1570"/>
      <c r="BS357" s="1570"/>
      <c r="BT357" s="1570"/>
      <c r="BU357" s="1570"/>
      <c r="BV357" s="1570"/>
      <c r="BW357" s="1570"/>
      <c r="BX357" s="1570"/>
      <c r="BY357" s="1570"/>
      <c r="BZ357" s="1570"/>
      <c r="CA357" s="1570"/>
      <c r="CB357" s="1570"/>
      <c r="CC357" s="1570"/>
      <c r="CD357" s="1570"/>
      <c r="CE357" s="1570"/>
      <c r="CF357" s="1570"/>
      <c r="CG357" s="1570"/>
      <c r="CH357" s="1570"/>
      <c r="CI357" s="1570"/>
      <c r="CJ357" s="1570"/>
      <c r="CK357" s="1570"/>
      <c r="CL357" s="1570"/>
      <c r="CM357" s="1570"/>
      <c r="CN357" s="1570"/>
      <c r="CO357" s="1570"/>
      <c r="CP357" s="1570"/>
      <c r="CQ357" s="1570"/>
      <c r="CR357" s="1570"/>
      <c r="CS357" s="1570"/>
      <c r="CT357" s="1570"/>
      <c r="CU357" s="1570"/>
      <c r="CV357" s="1570"/>
      <c r="CW357" s="1570"/>
      <c r="CX357" s="1570"/>
      <c r="CY357" s="1570"/>
      <c r="CZ357" s="1570"/>
      <c r="DA357" s="1570"/>
      <c r="DB357" s="1570"/>
      <c r="DC357" s="1570"/>
      <c r="DD357" s="1570"/>
      <c r="DE357" s="1570"/>
      <c r="DF357" s="1570"/>
      <c r="DG357" s="1570"/>
      <c r="DH357" s="1665"/>
      <c r="DI357" s="1570"/>
      <c r="DJ357" s="1570"/>
      <c r="DK357" s="1570"/>
      <c r="DL357" s="1570"/>
      <c r="DM357" s="1570"/>
      <c r="DN357" s="1570"/>
      <c r="DO357" s="1570"/>
      <c r="DP357" s="1570"/>
      <c r="DQ357" s="1570"/>
      <c r="DR357" s="1570"/>
      <c r="DS357" s="1570"/>
      <c r="DT357" s="1570"/>
      <c r="DU357" s="1570"/>
      <c r="DV357" s="1570"/>
      <c r="DW357" s="1570"/>
      <c r="DX357" s="1570"/>
      <c r="DY357" s="1570"/>
      <c r="DZ357" s="1570"/>
      <c r="EA357" s="1570"/>
      <c r="EB357" s="1570"/>
      <c r="EC357" s="1665"/>
      <c r="ED357" s="1665"/>
      <c r="EE357" s="1665"/>
      <c r="EF357" s="1665"/>
      <c r="EG357" s="1665"/>
      <c r="EH357" s="1665"/>
      <c r="EI357" s="1665"/>
      <c r="EJ357" s="1665"/>
      <c r="EK357" s="1665"/>
      <c r="EL357" s="1665"/>
      <c r="EM357" s="1665"/>
      <c r="EN357" s="1665"/>
      <c r="EO357" s="1665"/>
      <c r="EP357" s="1665"/>
      <c r="EQ357" s="1665"/>
      <c r="ER357" s="1665"/>
      <c r="ES357" s="1570"/>
      <c r="ET357" s="1570"/>
      <c r="EU357" s="1632"/>
      <c r="EV357" s="1632"/>
      <c r="EW357" s="1632"/>
      <c r="EX357" s="1632"/>
      <c r="EY357" s="1632"/>
      <c r="EZ357" s="1632"/>
      <c r="FA357" s="1632"/>
      <c r="FB357" s="1665"/>
      <c r="FC357" s="1571"/>
      <c r="FD357" s="1571"/>
      <c r="FE357" s="1571"/>
      <c r="FF357" s="1571"/>
      <c r="FG357" s="1571"/>
      <c r="FH357" s="1571"/>
      <c r="FI357" s="1571"/>
      <c r="FJ357" s="1571"/>
      <c r="FK357" s="1571"/>
      <c r="FL357" s="1571"/>
      <c r="FM357" s="1571"/>
      <c r="FN357" s="1573"/>
      <c r="FO357" s="1573"/>
      <c r="FP357" s="1573"/>
      <c r="FQ357" s="1573"/>
      <c r="FR357" s="1573"/>
      <c r="FS357" s="1573"/>
      <c r="FT357" s="1573"/>
      <c r="FU357" s="1573"/>
      <c r="FV357" s="1573"/>
      <c r="FW357" s="1573"/>
      <c r="FX357" s="1595"/>
    </row>
    <row r="358" spans="3:180">
      <c r="C358" s="1570"/>
      <c r="D358" s="1570"/>
      <c r="E358" s="1570"/>
      <c r="F358" s="1570"/>
      <c r="G358" s="1570"/>
      <c r="H358" s="1570"/>
      <c r="I358" s="1570"/>
      <c r="J358" s="1570"/>
      <c r="K358" s="1570"/>
      <c r="L358" s="1570"/>
      <c r="M358" s="1570"/>
      <c r="N358" s="1570"/>
      <c r="O358" s="1570"/>
      <c r="P358" s="1632"/>
      <c r="Q358" s="1632"/>
      <c r="R358" s="1632"/>
      <c r="S358" s="1632"/>
      <c r="T358" s="1632"/>
      <c r="U358" s="1632"/>
      <c r="V358" s="1632"/>
      <c r="W358" s="1632"/>
      <c r="X358" s="1632"/>
      <c r="Y358" s="1632"/>
      <c r="Z358" s="1632"/>
      <c r="AA358" s="1632"/>
      <c r="AB358" s="1632"/>
      <c r="AC358" s="1632"/>
      <c r="AD358" s="1632"/>
      <c r="AE358" s="1632"/>
      <c r="AF358" s="1632"/>
      <c r="AG358" s="1632"/>
      <c r="AH358" s="1632"/>
      <c r="AI358" s="1632"/>
      <c r="AJ358" s="1632"/>
      <c r="AK358" s="1632"/>
      <c r="AL358" s="1632"/>
      <c r="AM358" s="1632"/>
      <c r="AN358" s="1632"/>
      <c r="AO358" s="1632"/>
      <c r="AP358" s="1632"/>
      <c r="AQ358" s="1632"/>
      <c r="AR358" s="1632"/>
      <c r="AS358" s="1632"/>
      <c r="AT358" s="1632"/>
      <c r="AU358" s="1632"/>
      <c r="AV358" s="1632"/>
      <c r="AW358" s="1632"/>
      <c r="AX358" s="1632"/>
      <c r="AY358" s="1632"/>
      <c r="AZ358" s="1570"/>
      <c r="BA358" s="1570"/>
      <c r="BB358" s="1570"/>
      <c r="BC358" s="1570"/>
      <c r="BD358" s="1570"/>
      <c r="BE358" s="1570"/>
      <c r="BF358" s="1570"/>
      <c r="BG358" s="1570"/>
      <c r="BH358" s="1570"/>
      <c r="BI358" s="1570"/>
      <c r="BJ358" s="1570"/>
      <c r="BK358" s="1570"/>
      <c r="BL358" s="1570"/>
      <c r="BM358" s="1570"/>
      <c r="BN358" s="1570"/>
      <c r="BO358" s="1570"/>
      <c r="BP358" s="1570"/>
      <c r="BQ358" s="1570"/>
      <c r="BR358" s="1570"/>
      <c r="BS358" s="1570"/>
      <c r="BT358" s="1570"/>
      <c r="BU358" s="1570"/>
      <c r="BV358" s="1570"/>
      <c r="BW358" s="1570"/>
      <c r="BX358" s="1570"/>
      <c r="BY358" s="1570"/>
      <c r="BZ358" s="1570"/>
      <c r="CA358" s="1570"/>
      <c r="CB358" s="1570"/>
      <c r="CC358" s="1570"/>
      <c r="CD358" s="1570"/>
      <c r="CE358" s="1570"/>
      <c r="CF358" s="1570"/>
      <c r="CG358" s="1570"/>
      <c r="CH358" s="1570"/>
      <c r="CI358" s="1570"/>
      <c r="CJ358" s="1570"/>
      <c r="CK358" s="1570"/>
      <c r="CL358" s="1570"/>
      <c r="CM358" s="1570"/>
      <c r="CN358" s="1570"/>
      <c r="CO358" s="1570"/>
      <c r="CP358" s="1570"/>
      <c r="CQ358" s="1570"/>
      <c r="CR358" s="1570"/>
      <c r="CS358" s="1570"/>
      <c r="CT358" s="1570"/>
      <c r="CU358" s="1570"/>
      <c r="CV358" s="1570"/>
      <c r="CW358" s="1570"/>
      <c r="CX358" s="1570"/>
      <c r="CY358" s="1570"/>
      <c r="CZ358" s="1570"/>
      <c r="DA358" s="1570"/>
      <c r="DB358" s="1570"/>
      <c r="DC358" s="1570"/>
      <c r="DD358" s="1570"/>
      <c r="DE358" s="1570"/>
      <c r="DF358" s="1570"/>
      <c r="DG358" s="1570"/>
      <c r="DH358" s="1665"/>
      <c r="DI358" s="1570"/>
      <c r="DJ358" s="1570"/>
      <c r="DK358" s="1570"/>
      <c r="DL358" s="1570"/>
      <c r="DM358" s="1570"/>
      <c r="DN358" s="1570"/>
      <c r="DO358" s="1570"/>
      <c r="DP358" s="1570"/>
      <c r="DQ358" s="1570"/>
      <c r="DR358" s="1570"/>
      <c r="DS358" s="1570"/>
      <c r="DT358" s="1570"/>
      <c r="DU358" s="1570"/>
      <c r="DV358" s="1570"/>
      <c r="DW358" s="1570"/>
      <c r="DX358" s="1570"/>
      <c r="DY358" s="1570"/>
      <c r="DZ358" s="1570"/>
      <c r="EA358" s="1570"/>
      <c r="EB358" s="1570"/>
      <c r="EC358" s="1665"/>
      <c r="ED358" s="1665"/>
      <c r="EE358" s="1665"/>
      <c r="EF358" s="1665"/>
      <c r="EG358" s="1665"/>
      <c r="EH358" s="1665"/>
      <c r="EI358" s="1665"/>
      <c r="EJ358" s="1665"/>
      <c r="EK358" s="1665"/>
      <c r="EL358" s="1665"/>
      <c r="EM358" s="1665"/>
      <c r="EN358" s="1665"/>
      <c r="EO358" s="1665"/>
      <c r="EP358" s="1665"/>
      <c r="EQ358" s="1665"/>
      <c r="ER358" s="1665"/>
      <c r="ES358" s="1570"/>
      <c r="ET358" s="1570"/>
      <c r="EU358" s="1632"/>
      <c r="EV358" s="1632"/>
      <c r="EW358" s="1632"/>
      <c r="EX358" s="1632"/>
      <c r="EY358" s="1632"/>
      <c r="EZ358" s="1632"/>
      <c r="FA358" s="1632"/>
      <c r="FB358" s="1665"/>
      <c r="FC358" s="1571"/>
      <c r="FD358" s="1571"/>
      <c r="FE358" s="1571"/>
      <c r="FF358" s="1571"/>
      <c r="FG358" s="1571"/>
      <c r="FH358" s="1571"/>
      <c r="FI358" s="1571"/>
      <c r="FJ358" s="1571"/>
      <c r="FK358" s="1571"/>
      <c r="FL358" s="1571"/>
      <c r="FM358" s="1571"/>
      <c r="FN358" s="1573"/>
      <c r="FO358" s="1573"/>
      <c r="FP358" s="1573"/>
      <c r="FQ358" s="1573"/>
      <c r="FR358" s="1573"/>
      <c r="FS358" s="1573"/>
      <c r="FT358" s="1573"/>
      <c r="FU358" s="1573"/>
      <c r="FV358" s="1573"/>
      <c r="FW358" s="1573"/>
      <c r="FX358" s="1595"/>
    </row>
    <row r="359" spans="3:180">
      <c r="C359" s="1570"/>
      <c r="D359" s="1570"/>
      <c r="E359" s="1570"/>
      <c r="F359" s="1570"/>
      <c r="G359" s="1570"/>
      <c r="H359" s="1570"/>
      <c r="I359" s="1570"/>
      <c r="J359" s="1570"/>
      <c r="K359" s="1570"/>
      <c r="L359" s="1570"/>
      <c r="M359" s="1570"/>
      <c r="N359" s="1570"/>
      <c r="O359" s="1570"/>
      <c r="P359" s="1632"/>
      <c r="Q359" s="1632"/>
      <c r="R359" s="1632"/>
      <c r="S359" s="1632"/>
      <c r="T359" s="1632"/>
      <c r="U359" s="1632"/>
      <c r="V359" s="1632"/>
      <c r="W359" s="1632"/>
      <c r="X359" s="1632"/>
      <c r="Y359" s="1632"/>
      <c r="Z359" s="1632"/>
      <c r="AA359" s="1632"/>
      <c r="AB359" s="1632"/>
      <c r="AC359" s="1632"/>
      <c r="AD359" s="1632"/>
      <c r="AE359" s="1632"/>
      <c r="AF359" s="1632"/>
      <c r="AG359" s="1632"/>
      <c r="AH359" s="1632"/>
      <c r="AI359" s="1632"/>
      <c r="AJ359" s="1632"/>
      <c r="AK359" s="1632"/>
      <c r="AL359" s="1632"/>
      <c r="AM359" s="1632"/>
      <c r="AN359" s="1632"/>
      <c r="AO359" s="1632"/>
      <c r="AP359" s="1632"/>
      <c r="AQ359" s="1632"/>
      <c r="AR359" s="1632"/>
      <c r="AS359" s="1632"/>
      <c r="AT359" s="1632"/>
      <c r="AU359" s="1632"/>
      <c r="AV359" s="1632"/>
      <c r="AW359" s="1632"/>
      <c r="AX359" s="1632"/>
      <c r="AY359" s="1632"/>
      <c r="AZ359" s="1570"/>
      <c r="BA359" s="1570"/>
      <c r="BB359" s="1570"/>
      <c r="BC359" s="1570"/>
      <c r="BD359" s="1570"/>
      <c r="BE359" s="1570"/>
      <c r="BF359" s="1570"/>
      <c r="BG359" s="1570"/>
      <c r="BH359" s="1570"/>
      <c r="BI359" s="1570"/>
      <c r="BJ359" s="1570"/>
      <c r="BK359" s="1570"/>
      <c r="BL359" s="1570"/>
      <c r="BM359" s="1570"/>
      <c r="BN359" s="1570"/>
      <c r="BO359" s="1570"/>
      <c r="BP359" s="1570"/>
      <c r="BQ359" s="1570"/>
      <c r="BR359" s="1570"/>
      <c r="BS359" s="1570"/>
      <c r="BT359" s="1570"/>
      <c r="BU359" s="1570"/>
      <c r="BV359" s="1570"/>
      <c r="BW359" s="1570"/>
      <c r="BX359" s="1570"/>
      <c r="BY359" s="1570"/>
      <c r="BZ359" s="1570"/>
      <c r="CA359" s="1570"/>
      <c r="CB359" s="1570"/>
      <c r="CC359" s="1570"/>
      <c r="CD359" s="1570"/>
      <c r="CE359" s="1570"/>
      <c r="CF359" s="1570"/>
      <c r="CG359" s="1570"/>
      <c r="CH359" s="1570"/>
      <c r="CI359" s="1570"/>
      <c r="CJ359" s="1570"/>
      <c r="CK359" s="1570"/>
      <c r="CL359" s="1570"/>
      <c r="CM359" s="1570"/>
      <c r="CN359" s="1570"/>
      <c r="CO359" s="1570"/>
      <c r="CP359" s="1570"/>
      <c r="CQ359" s="1570"/>
      <c r="CR359" s="1570"/>
      <c r="CS359" s="1570"/>
      <c r="CT359" s="1570"/>
      <c r="CU359" s="1570"/>
      <c r="CV359" s="1570"/>
      <c r="CW359" s="1570"/>
      <c r="CX359" s="1570"/>
      <c r="CY359" s="1570"/>
      <c r="CZ359" s="1570"/>
      <c r="DA359" s="1570"/>
      <c r="DB359" s="1570"/>
      <c r="DC359" s="1570"/>
      <c r="DD359" s="1570"/>
      <c r="DE359" s="1570"/>
      <c r="DF359" s="1570"/>
      <c r="DG359" s="1570"/>
      <c r="DH359" s="1665"/>
      <c r="DI359" s="1570"/>
      <c r="DJ359" s="1570"/>
      <c r="DK359" s="1570"/>
      <c r="DL359" s="1570"/>
      <c r="DM359" s="1570"/>
      <c r="DN359" s="1570"/>
      <c r="DO359" s="1570"/>
      <c r="DP359" s="1570"/>
      <c r="DQ359" s="1570"/>
      <c r="DR359" s="1570"/>
      <c r="DS359" s="1570"/>
      <c r="DT359" s="1570"/>
      <c r="DU359" s="1570"/>
      <c r="DV359" s="1570"/>
      <c r="DW359" s="1570"/>
      <c r="DX359" s="1570"/>
      <c r="DY359" s="1570"/>
      <c r="DZ359" s="1570"/>
      <c r="EA359" s="1570"/>
      <c r="EB359" s="1570"/>
      <c r="EC359" s="1665"/>
      <c r="ED359" s="1665"/>
      <c r="EE359" s="1665"/>
      <c r="EF359" s="1665"/>
      <c r="EG359" s="1665"/>
      <c r="EH359" s="1665"/>
      <c r="EI359" s="1665"/>
      <c r="EJ359" s="1665"/>
      <c r="EK359" s="1665"/>
      <c r="EL359" s="1665"/>
      <c r="EM359" s="1665"/>
      <c r="EN359" s="1665"/>
      <c r="EO359" s="1665"/>
      <c r="EP359" s="1665"/>
      <c r="EQ359" s="1665"/>
      <c r="ER359" s="1665"/>
      <c r="ES359" s="1570"/>
      <c r="ET359" s="1570"/>
      <c r="EU359" s="1632"/>
      <c r="EV359" s="1632"/>
      <c r="EW359" s="1632"/>
      <c r="EX359" s="1632"/>
      <c r="EY359" s="1632"/>
      <c r="EZ359" s="1632"/>
      <c r="FA359" s="1632"/>
      <c r="FB359" s="1665"/>
      <c r="FC359" s="1571"/>
      <c r="FD359" s="1571"/>
      <c r="FE359" s="1571"/>
      <c r="FF359" s="1571"/>
      <c r="FG359" s="1571"/>
      <c r="FH359" s="1571"/>
      <c r="FI359" s="1571"/>
      <c r="FJ359" s="1571"/>
      <c r="FK359" s="1571"/>
      <c r="FL359" s="1571"/>
      <c r="FM359" s="1571"/>
      <c r="FN359" s="1573"/>
      <c r="FO359" s="1573"/>
      <c r="FP359" s="1573"/>
      <c r="FQ359" s="1573"/>
      <c r="FR359" s="1573"/>
      <c r="FS359" s="1573"/>
      <c r="FT359" s="1573"/>
      <c r="FU359" s="1573"/>
      <c r="FV359" s="1573"/>
      <c r="FW359" s="1573"/>
      <c r="FX359" s="1595"/>
    </row>
    <row r="360" spans="3:180">
      <c r="C360" s="1570"/>
      <c r="D360" s="1570"/>
      <c r="E360" s="1570"/>
      <c r="F360" s="1570"/>
      <c r="G360" s="1570"/>
      <c r="H360" s="1570"/>
      <c r="I360" s="1570"/>
      <c r="J360" s="1570"/>
      <c r="K360" s="1570"/>
      <c r="L360" s="1570"/>
      <c r="M360" s="1570"/>
      <c r="N360" s="1570"/>
      <c r="O360" s="1570"/>
      <c r="P360" s="1632"/>
      <c r="Q360" s="1632"/>
      <c r="R360" s="1632"/>
      <c r="S360" s="1632"/>
      <c r="T360" s="1632"/>
      <c r="U360" s="1632"/>
      <c r="V360" s="1632"/>
      <c r="W360" s="1632"/>
      <c r="X360" s="1632"/>
      <c r="Y360" s="1632"/>
      <c r="Z360" s="1632"/>
      <c r="AA360" s="1632"/>
      <c r="AB360" s="1632"/>
      <c r="AC360" s="1632"/>
      <c r="AD360" s="1632"/>
      <c r="AE360" s="1632"/>
      <c r="AF360" s="1632"/>
      <c r="AG360" s="1632"/>
      <c r="AH360" s="1632"/>
      <c r="AI360" s="1632"/>
      <c r="AJ360" s="1632"/>
      <c r="AK360" s="1632"/>
      <c r="AL360" s="1632"/>
      <c r="AM360" s="1632"/>
      <c r="AN360" s="1632"/>
      <c r="AO360" s="1632"/>
      <c r="AP360" s="1632"/>
      <c r="AQ360" s="1632"/>
      <c r="AR360" s="1632"/>
      <c r="AS360" s="1632"/>
      <c r="AT360" s="1632"/>
      <c r="AU360" s="1632"/>
      <c r="AV360" s="1632"/>
      <c r="AW360" s="1632"/>
      <c r="AX360" s="1632"/>
      <c r="AY360" s="1632"/>
      <c r="AZ360" s="1570"/>
      <c r="BA360" s="1570"/>
      <c r="BB360" s="1570"/>
      <c r="BC360" s="1570"/>
      <c r="BD360" s="1570"/>
      <c r="BE360" s="1570"/>
      <c r="BF360" s="1570"/>
      <c r="BG360" s="1570"/>
      <c r="BH360" s="1570"/>
      <c r="BI360" s="1570"/>
      <c r="BJ360" s="1570"/>
      <c r="BK360" s="1570"/>
      <c r="BL360" s="1570"/>
      <c r="BM360" s="1570"/>
      <c r="BN360" s="1570"/>
      <c r="BO360" s="1570"/>
      <c r="BP360" s="1570"/>
      <c r="BQ360" s="1570"/>
      <c r="BR360" s="1570"/>
      <c r="BS360" s="1570"/>
      <c r="BT360" s="1570"/>
      <c r="BU360" s="1570"/>
      <c r="BV360" s="1570"/>
      <c r="BW360" s="1570"/>
      <c r="BX360" s="1570"/>
      <c r="BY360" s="1570"/>
      <c r="BZ360" s="1570"/>
      <c r="CA360" s="1570"/>
      <c r="CB360" s="1570"/>
      <c r="CC360" s="1570"/>
      <c r="CD360" s="1570"/>
      <c r="CE360" s="1570"/>
      <c r="CF360" s="1570"/>
      <c r="CG360" s="1570"/>
      <c r="CH360" s="1570"/>
      <c r="CI360" s="1570"/>
      <c r="CJ360" s="1570"/>
      <c r="CK360" s="1570"/>
      <c r="CL360" s="1570"/>
      <c r="CM360" s="1570"/>
      <c r="CN360" s="1570"/>
      <c r="CO360" s="1570"/>
      <c r="CP360" s="1570"/>
      <c r="CQ360" s="1570"/>
      <c r="CR360" s="1570"/>
      <c r="CS360" s="1570"/>
      <c r="CT360" s="1570"/>
      <c r="CU360" s="1570"/>
      <c r="CV360" s="1570"/>
      <c r="CW360" s="1570"/>
      <c r="CX360" s="1570"/>
      <c r="CY360" s="1570"/>
      <c r="CZ360" s="1570"/>
      <c r="DA360" s="1570"/>
      <c r="DB360" s="1570"/>
      <c r="DC360" s="1570"/>
      <c r="DD360" s="1570"/>
      <c r="DE360" s="1570"/>
      <c r="DF360" s="1570"/>
      <c r="DG360" s="1570"/>
      <c r="DH360" s="1665"/>
      <c r="DI360" s="1570"/>
      <c r="DJ360" s="1570"/>
      <c r="DK360" s="1570"/>
      <c r="DL360" s="1570"/>
      <c r="DM360" s="1570"/>
      <c r="DN360" s="1570"/>
      <c r="DO360" s="1570"/>
      <c r="DP360" s="1570"/>
      <c r="DQ360" s="1570"/>
      <c r="DR360" s="1570"/>
      <c r="DS360" s="1570"/>
      <c r="DT360" s="1570"/>
      <c r="DU360" s="1570"/>
      <c r="DV360" s="1570"/>
      <c r="DW360" s="1570"/>
      <c r="DX360" s="1570"/>
      <c r="DY360" s="1570"/>
      <c r="DZ360" s="1570"/>
      <c r="EA360" s="1570"/>
      <c r="EB360" s="1570"/>
      <c r="EC360" s="1665"/>
      <c r="ED360" s="1665"/>
      <c r="EE360" s="1665"/>
      <c r="EF360" s="1665"/>
      <c r="EG360" s="1665"/>
      <c r="EH360" s="1665"/>
      <c r="EI360" s="1665"/>
      <c r="EJ360" s="1665"/>
      <c r="EK360" s="1665"/>
      <c r="EL360" s="1665"/>
      <c r="EM360" s="1665"/>
      <c r="EN360" s="1665"/>
      <c r="EO360" s="1665"/>
      <c r="EP360" s="1665"/>
      <c r="EQ360" s="1665"/>
      <c r="ER360" s="1665"/>
      <c r="ES360" s="1570"/>
      <c r="ET360" s="1570"/>
      <c r="EU360" s="1632"/>
      <c r="EV360" s="1632"/>
      <c r="EW360" s="1632"/>
      <c r="EX360" s="1632"/>
      <c r="EY360" s="1632"/>
      <c r="EZ360" s="1632"/>
      <c r="FA360" s="1632"/>
      <c r="FB360" s="1665"/>
      <c r="FC360" s="1571"/>
      <c r="FD360" s="1571"/>
      <c r="FE360" s="1571"/>
      <c r="FF360" s="1571"/>
      <c r="FG360" s="1571"/>
      <c r="FH360" s="1571"/>
      <c r="FI360" s="1571"/>
      <c r="FJ360" s="1571"/>
      <c r="FK360" s="1571"/>
      <c r="FL360" s="1571"/>
      <c r="FM360" s="1571"/>
      <c r="FN360" s="1573"/>
      <c r="FO360" s="1573"/>
      <c r="FP360" s="1573"/>
      <c r="FQ360" s="1573"/>
      <c r="FR360" s="1573"/>
      <c r="FS360" s="1573"/>
      <c r="FT360" s="1573"/>
      <c r="FU360" s="1573"/>
      <c r="FV360" s="1573"/>
      <c r="FW360" s="1573"/>
      <c r="FX360" s="1595"/>
    </row>
    <row r="361" spans="3:180">
      <c r="C361" s="1570"/>
      <c r="D361" s="1570"/>
      <c r="E361" s="1570"/>
      <c r="F361" s="1570"/>
      <c r="G361" s="1570"/>
      <c r="H361" s="1570"/>
      <c r="I361" s="1570"/>
      <c r="J361" s="1570"/>
      <c r="K361" s="1570"/>
      <c r="L361" s="1570"/>
      <c r="M361" s="1570"/>
      <c r="N361" s="1570"/>
      <c r="O361" s="1570"/>
      <c r="P361" s="1632"/>
      <c r="Q361" s="1632"/>
      <c r="R361" s="1632"/>
      <c r="S361" s="1632"/>
      <c r="T361" s="1632"/>
      <c r="U361" s="1632"/>
      <c r="V361" s="1632"/>
      <c r="W361" s="1632"/>
      <c r="X361" s="1632"/>
      <c r="Y361" s="1632"/>
      <c r="Z361" s="1632"/>
      <c r="AA361" s="1632"/>
      <c r="AB361" s="1632"/>
      <c r="AC361" s="1632"/>
      <c r="AD361" s="1632"/>
      <c r="AE361" s="1632"/>
      <c r="AF361" s="1632"/>
      <c r="AG361" s="1632"/>
      <c r="AH361" s="1632"/>
      <c r="AI361" s="1632"/>
      <c r="AJ361" s="1632"/>
      <c r="AK361" s="1632"/>
      <c r="AL361" s="1632"/>
      <c r="AM361" s="1632"/>
      <c r="AN361" s="1632"/>
      <c r="AO361" s="1632"/>
      <c r="AP361" s="1632"/>
      <c r="AQ361" s="1632"/>
      <c r="AR361" s="1632"/>
      <c r="AS361" s="1632"/>
      <c r="AT361" s="1632"/>
      <c r="AU361" s="1632"/>
      <c r="AV361" s="1632"/>
      <c r="AW361" s="1632"/>
      <c r="AX361" s="1632"/>
      <c r="AY361" s="1632"/>
      <c r="AZ361" s="1570"/>
      <c r="BA361" s="1570"/>
      <c r="BB361" s="1570"/>
      <c r="BC361" s="1570"/>
      <c r="BD361" s="1570"/>
      <c r="BE361" s="1570"/>
      <c r="BF361" s="1570"/>
      <c r="BG361" s="1570"/>
      <c r="BH361" s="1570"/>
      <c r="BI361" s="1570"/>
      <c r="BJ361" s="1570"/>
      <c r="BK361" s="1570"/>
      <c r="BL361" s="1570"/>
      <c r="BM361" s="1570"/>
      <c r="BN361" s="1570"/>
      <c r="BO361" s="1570"/>
      <c r="BP361" s="1570"/>
      <c r="BQ361" s="1570"/>
      <c r="BR361" s="1570"/>
      <c r="BS361" s="1570"/>
      <c r="BT361" s="1570"/>
      <c r="BU361" s="1570"/>
      <c r="BV361" s="1570"/>
      <c r="BW361" s="1570"/>
      <c r="BX361" s="1570"/>
      <c r="BY361" s="1570"/>
      <c r="BZ361" s="1570"/>
      <c r="CA361" s="1570"/>
      <c r="CB361" s="1570"/>
      <c r="CC361" s="1570"/>
      <c r="CD361" s="1570"/>
      <c r="CE361" s="1570"/>
      <c r="CF361" s="1570"/>
      <c r="CG361" s="1570"/>
      <c r="CH361" s="1570"/>
      <c r="CI361" s="1570"/>
      <c r="CJ361" s="1570"/>
      <c r="CK361" s="1570"/>
      <c r="CL361" s="1570"/>
      <c r="CM361" s="1570"/>
      <c r="CN361" s="1570"/>
      <c r="CO361" s="1570"/>
      <c r="CP361" s="1570"/>
      <c r="CQ361" s="1570"/>
      <c r="CR361" s="1570"/>
      <c r="CS361" s="1570"/>
      <c r="CT361" s="1570"/>
      <c r="CU361" s="1570"/>
      <c r="CV361" s="1570"/>
      <c r="CW361" s="1570"/>
      <c r="CX361" s="1570"/>
      <c r="CY361" s="1570"/>
      <c r="CZ361" s="1570"/>
      <c r="DA361" s="1570"/>
      <c r="DB361" s="1570"/>
      <c r="DC361" s="1570"/>
      <c r="DD361" s="1570"/>
      <c r="DE361" s="1570"/>
      <c r="DF361" s="1570"/>
      <c r="DG361" s="1570"/>
      <c r="DH361" s="1665"/>
      <c r="DI361" s="1570"/>
      <c r="DJ361" s="1570"/>
      <c r="DK361" s="1570"/>
      <c r="DL361" s="1570"/>
      <c r="DM361" s="1570"/>
      <c r="DN361" s="1570"/>
      <c r="DO361" s="1570"/>
      <c r="DP361" s="1570"/>
      <c r="DQ361" s="1570"/>
      <c r="DR361" s="1570"/>
      <c r="DS361" s="1570"/>
      <c r="DT361" s="1570"/>
      <c r="DU361" s="1570"/>
      <c r="DV361" s="1570"/>
      <c r="DW361" s="1570"/>
      <c r="DX361" s="1570"/>
      <c r="DY361" s="1570"/>
      <c r="DZ361" s="1570"/>
      <c r="EA361" s="1570"/>
      <c r="EB361" s="1570"/>
      <c r="EC361" s="1665"/>
      <c r="ED361" s="1665"/>
      <c r="EE361" s="1665"/>
      <c r="EF361" s="1665"/>
      <c r="EG361" s="1665"/>
      <c r="EH361" s="1665"/>
      <c r="EI361" s="1665"/>
      <c r="EJ361" s="1665"/>
      <c r="EK361" s="1665"/>
      <c r="EL361" s="1665"/>
      <c r="EM361" s="1665"/>
      <c r="EN361" s="1665"/>
      <c r="EO361" s="1665"/>
      <c r="EP361" s="1665"/>
      <c r="EQ361" s="1665"/>
      <c r="ER361" s="1665"/>
      <c r="ES361" s="1570"/>
      <c r="ET361" s="1570"/>
      <c r="EU361" s="1632"/>
      <c r="EV361" s="1632"/>
      <c r="EW361" s="1632"/>
      <c r="EX361" s="1632"/>
      <c r="EY361" s="1632"/>
      <c r="EZ361" s="1632"/>
      <c r="FA361" s="1632"/>
      <c r="FB361" s="1665"/>
      <c r="FC361" s="1571"/>
      <c r="FD361" s="1571"/>
      <c r="FE361" s="1571"/>
      <c r="FF361" s="1571"/>
      <c r="FG361" s="1571"/>
      <c r="FH361" s="1571"/>
      <c r="FI361" s="1571"/>
      <c r="FJ361" s="1571"/>
      <c r="FK361" s="1571"/>
      <c r="FL361" s="1571"/>
      <c r="FM361" s="1571"/>
      <c r="FN361" s="1573"/>
      <c r="FO361" s="1573"/>
      <c r="FP361" s="1573"/>
      <c r="FQ361" s="1573"/>
      <c r="FR361" s="1573"/>
      <c r="FS361" s="1573"/>
      <c r="FT361" s="1573"/>
      <c r="FU361" s="1573"/>
      <c r="FV361" s="1573"/>
      <c r="FW361" s="1573"/>
      <c r="FX361" s="1595"/>
    </row>
    <row r="362" spans="3:180">
      <c r="C362" s="1570"/>
      <c r="D362" s="1570"/>
      <c r="E362" s="1570"/>
      <c r="F362" s="1570"/>
      <c r="G362" s="1570"/>
      <c r="H362" s="1570"/>
      <c r="I362" s="1570"/>
      <c r="J362" s="1570"/>
      <c r="K362" s="1570"/>
      <c r="L362" s="1570"/>
      <c r="M362" s="1570"/>
      <c r="N362" s="1570"/>
      <c r="O362" s="1570"/>
      <c r="P362" s="1632"/>
      <c r="Q362" s="1632"/>
      <c r="R362" s="1632"/>
      <c r="S362" s="1632"/>
      <c r="T362" s="1632"/>
      <c r="U362" s="1632"/>
      <c r="V362" s="1632"/>
      <c r="W362" s="1632"/>
      <c r="X362" s="1632"/>
      <c r="Y362" s="1632"/>
      <c r="Z362" s="1632"/>
      <c r="AA362" s="1632"/>
      <c r="AB362" s="1632"/>
      <c r="AC362" s="1632"/>
      <c r="AD362" s="1632"/>
      <c r="AE362" s="1632"/>
      <c r="AF362" s="1632"/>
      <c r="AG362" s="1632"/>
      <c r="AH362" s="1632"/>
      <c r="AI362" s="1632"/>
      <c r="AJ362" s="1632"/>
      <c r="AK362" s="1632"/>
      <c r="AL362" s="1632"/>
      <c r="AM362" s="1632"/>
      <c r="AN362" s="1632"/>
      <c r="AO362" s="1632"/>
      <c r="AP362" s="1632"/>
      <c r="AQ362" s="1632"/>
      <c r="AR362" s="1632"/>
      <c r="AS362" s="1632"/>
      <c r="AT362" s="1632"/>
      <c r="AU362" s="1632"/>
      <c r="AV362" s="1632"/>
      <c r="AW362" s="1632"/>
      <c r="AX362" s="1632"/>
      <c r="AY362" s="1632"/>
      <c r="AZ362" s="1570"/>
      <c r="BA362" s="1570"/>
      <c r="BB362" s="1570"/>
      <c r="BC362" s="1570"/>
      <c r="BD362" s="1570"/>
      <c r="BE362" s="1570"/>
      <c r="BF362" s="1570"/>
      <c r="BG362" s="1570"/>
      <c r="BH362" s="1570"/>
      <c r="BI362" s="1570"/>
      <c r="BJ362" s="1570"/>
      <c r="BK362" s="1570"/>
      <c r="BL362" s="1570"/>
      <c r="BM362" s="1570"/>
      <c r="BN362" s="1570"/>
      <c r="BO362" s="1570"/>
      <c r="BP362" s="1570"/>
      <c r="BQ362" s="1570"/>
      <c r="BR362" s="1570"/>
      <c r="BS362" s="1570"/>
      <c r="BT362" s="1570"/>
      <c r="BU362" s="1570"/>
      <c r="BV362" s="1570"/>
      <c r="BW362" s="1570"/>
      <c r="BX362" s="1570"/>
      <c r="BY362" s="1570"/>
      <c r="BZ362" s="1570"/>
      <c r="CA362" s="1570"/>
      <c r="CB362" s="1570"/>
      <c r="CC362" s="1570"/>
      <c r="CD362" s="1570"/>
      <c r="CE362" s="1570"/>
      <c r="CF362" s="1570"/>
      <c r="CG362" s="1570"/>
      <c r="CH362" s="1570"/>
      <c r="CI362" s="1570"/>
      <c r="CJ362" s="1570"/>
      <c r="CK362" s="1570"/>
      <c r="CL362" s="1570"/>
      <c r="CM362" s="1570"/>
      <c r="CN362" s="1570"/>
      <c r="CO362" s="1570"/>
      <c r="CP362" s="1570"/>
      <c r="CQ362" s="1570"/>
      <c r="CR362" s="1570"/>
      <c r="CS362" s="1570"/>
      <c r="CT362" s="1570"/>
      <c r="CU362" s="1570"/>
      <c r="CV362" s="1570"/>
      <c r="CW362" s="1570"/>
      <c r="CX362" s="1570"/>
      <c r="CY362" s="1570"/>
      <c r="CZ362" s="1570"/>
      <c r="DA362" s="1570"/>
      <c r="DB362" s="1570"/>
      <c r="DC362" s="1570"/>
      <c r="DD362" s="1570"/>
      <c r="DE362" s="1570"/>
      <c r="DF362" s="1570"/>
      <c r="DG362" s="1570"/>
      <c r="DH362" s="1665"/>
      <c r="DI362" s="1570"/>
      <c r="DJ362" s="1570"/>
      <c r="DK362" s="1570"/>
      <c r="DL362" s="1570"/>
      <c r="DM362" s="1570"/>
      <c r="DN362" s="1570"/>
      <c r="DO362" s="1570"/>
      <c r="DP362" s="1570"/>
      <c r="DQ362" s="1570"/>
      <c r="DR362" s="1570"/>
      <c r="DS362" s="1570"/>
      <c r="DT362" s="1570"/>
      <c r="DU362" s="1570"/>
      <c r="DV362" s="1570"/>
      <c r="DW362" s="1570"/>
      <c r="DX362" s="1570"/>
      <c r="DY362" s="1570"/>
      <c r="DZ362" s="1570"/>
      <c r="EA362" s="1570"/>
      <c r="EB362" s="1570"/>
      <c r="EC362" s="1665"/>
      <c r="ED362" s="1665"/>
      <c r="EE362" s="1665"/>
      <c r="EF362" s="1665"/>
      <c r="EG362" s="1665"/>
      <c r="EH362" s="1665"/>
      <c r="EI362" s="1665"/>
      <c r="EJ362" s="1665"/>
      <c r="EK362" s="1665"/>
      <c r="EL362" s="1665"/>
      <c r="EM362" s="1665"/>
      <c r="EN362" s="1665"/>
      <c r="EO362" s="1665"/>
      <c r="EP362" s="1665"/>
      <c r="EQ362" s="1665"/>
      <c r="ER362" s="1665"/>
      <c r="ES362" s="1570"/>
      <c r="ET362" s="1570"/>
      <c r="EU362" s="1632"/>
      <c r="EV362" s="1632"/>
      <c r="EW362" s="1632"/>
      <c r="EX362" s="1632"/>
      <c r="EY362" s="1632"/>
      <c r="EZ362" s="1632"/>
      <c r="FA362" s="1632"/>
      <c r="FB362" s="1665"/>
      <c r="FC362" s="1571"/>
      <c r="FD362" s="1571"/>
      <c r="FE362" s="1571"/>
      <c r="FF362" s="1571"/>
      <c r="FG362" s="1571"/>
      <c r="FH362" s="1571"/>
      <c r="FI362" s="1571"/>
      <c r="FJ362" s="1571"/>
      <c r="FK362" s="1571"/>
      <c r="FL362" s="1571"/>
      <c r="FM362" s="1571"/>
      <c r="FN362" s="1573"/>
      <c r="FO362" s="1573"/>
      <c r="FP362" s="1573"/>
      <c r="FQ362" s="1573"/>
      <c r="FR362" s="1573"/>
      <c r="FS362" s="1573"/>
      <c r="FT362" s="1573"/>
      <c r="FU362" s="1573"/>
      <c r="FV362" s="1573"/>
      <c r="FW362" s="1573"/>
    </row>
    <row r="363" spans="3:180">
      <c r="C363" s="1570"/>
      <c r="D363" s="1570"/>
      <c r="E363" s="1570"/>
      <c r="F363" s="1570"/>
      <c r="G363" s="1570"/>
      <c r="H363" s="1570"/>
      <c r="I363" s="1570"/>
      <c r="J363" s="1570"/>
      <c r="K363" s="1570"/>
      <c r="L363" s="1570"/>
      <c r="M363" s="1570"/>
      <c r="N363" s="1570"/>
      <c r="O363" s="1570"/>
      <c r="P363" s="1632"/>
      <c r="Q363" s="1632"/>
      <c r="R363" s="1632"/>
      <c r="S363" s="1632"/>
      <c r="T363" s="1632"/>
      <c r="U363" s="1632"/>
      <c r="V363" s="1632"/>
      <c r="W363" s="1632"/>
      <c r="X363" s="1632"/>
      <c r="Y363" s="1632"/>
      <c r="Z363" s="1632"/>
      <c r="AA363" s="1632"/>
      <c r="AB363" s="1632"/>
      <c r="AC363" s="1632"/>
      <c r="AD363" s="1632"/>
      <c r="AE363" s="1632"/>
      <c r="AF363" s="1632"/>
      <c r="AG363" s="1632"/>
      <c r="AH363" s="1632"/>
      <c r="AI363" s="1632"/>
      <c r="AJ363" s="1632"/>
      <c r="AK363" s="1632"/>
      <c r="AL363" s="1632"/>
      <c r="AM363" s="1632"/>
      <c r="AN363" s="1632"/>
      <c r="AO363" s="1632"/>
      <c r="AP363" s="1632"/>
      <c r="AQ363" s="1632"/>
      <c r="AR363" s="1632"/>
      <c r="AS363" s="1632"/>
      <c r="AT363" s="1632"/>
      <c r="AU363" s="1632"/>
      <c r="AV363" s="1632"/>
      <c r="AW363" s="1632"/>
      <c r="AX363" s="1632"/>
      <c r="AY363" s="1632"/>
      <c r="AZ363" s="1570"/>
      <c r="BA363" s="1570"/>
      <c r="BB363" s="1570"/>
      <c r="BC363" s="1570"/>
      <c r="BD363" s="1570"/>
      <c r="BE363" s="1570"/>
      <c r="BF363" s="1570"/>
      <c r="BG363" s="1570"/>
      <c r="BH363" s="1570"/>
      <c r="BI363" s="1570"/>
      <c r="BJ363" s="1570"/>
      <c r="BK363" s="1570"/>
      <c r="BL363" s="1570"/>
      <c r="BM363" s="1570"/>
      <c r="BN363" s="1570"/>
      <c r="BO363" s="1570"/>
      <c r="BP363" s="1570"/>
      <c r="BQ363" s="1570"/>
      <c r="BR363" s="1570"/>
      <c r="BS363" s="1570"/>
      <c r="BT363" s="1570"/>
      <c r="BU363" s="1570"/>
      <c r="BV363" s="1570"/>
      <c r="BW363" s="1570"/>
      <c r="BX363" s="1570"/>
      <c r="BY363" s="1570"/>
      <c r="BZ363" s="1570"/>
      <c r="CA363" s="1570"/>
      <c r="CB363" s="1570"/>
      <c r="CC363" s="1570"/>
      <c r="CD363" s="1570"/>
      <c r="CE363" s="1570"/>
      <c r="CF363" s="1570"/>
      <c r="CG363" s="1570"/>
      <c r="CH363" s="1570"/>
      <c r="CI363" s="1570"/>
      <c r="CJ363" s="1570"/>
      <c r="CK363" s="1570"/>
      <c r="CL363" s="1570"/>
      <c r="CM363" s="1570"/>
      <c r="CN363" s="1570"/>
      <c r="CO363" s="1570"/>
      <c r="CP363" s="1570"/>
      <c r="CQ363" s="1570"/>
      <c r="CR363" s="1570"/>
      <c r="CS363" s="1570"/>
      <c r="CT363" s="1570"/>
      <c r="CU363" s="1570"/>
      <c r="CV363" s="1570"/>
      <c r="CW363" s="1570"/>
      <c r="CX363" s="1570"/>
      <c r="CY363" s="1570"/>
      <c r="CZ363" s="1570"/>
      <c r="DA363" s="1570"/>
      <c r="DB363" s="1570"/>
      <c r="DC363" s="1570"/>
      <c r="DD363" s="1570"/>
      <c r="DE363" s="1570"/>
      <c r="DF363" s="1570"/>
      <c r="DG363" s="1570"/>
      <c r="DH363" s="1665"/>
      <c r="DI363" s="1570"/>
      <c r="DJ363" s="1570"/>
      <c r="DK363" s="1570"/>
      <c r="DL363" s="1570"/>
      <c r="DM363" s="1570"/>
      <c r="DN363" s="1570"/>
      <c r="DO363" s="1570"/>
      <c r="DP363" s="1570"/>
      <c r="DQ363" s="1570"/>
      <c r="DR363" s="1570"/>
      <c r="DS363" s="1570"/>
      <c r="DT363" s="1570"/>
      <c r="DU363" s="1570"/>
      <c r="DV363" s="1570"/>
      <c r="DW363" s="1570"/>
      <c r="DX363" s="1570"/>
      <c r="DY363" s="1570"/>
      <c r="DZ363" s="1570"/>
      <c r="EA363" s="1570"/>
      <c r="EB363" s="1570"/>
      <c r="EC363" s="1665"/>
      <c r="ED363" s="1665"/>
      <c r="EE363" s="1665"/>
      <c r="EF363" s="1665"/>
      <c r="EG363" s="1665"/>
      <c r="EH363" s="1665"/>
      <c r="EI363" s="1665"/>
      <c r="EJ363" s="1665"/>
      <c r="EK363" s="1665"/>
      <c r="EL363" s="1665"/>
      <c r="EM363" s="1665"/>
      <c r="EN363" s="1665"/>
      <c r="EO363" s="1665"/>
      <c r="EP363" s="1665"/>
      <c r="EQ363" s="1665"/>
      <c r="ER363" s="1665"/>
      <c r="ES363" s="1570"/>
      <c r="ET363" s="1570"/>
      <c r="EU363" s="1632"/>
      <c r="EV363" s="1632"/>
      <c r="EW363" s="1632"/>
      <c r="EX363" s="1632"/>
      <c r="EY363" s="1632"/>
      <c r="EZ363" s="1632"/>
      <c r="FA363" s="1632"/>
      <c r="FB363" s="1665"/>
      <c r="FC363" s="1571"/>
      <c r="FD363" s="1571"/>
      <c r="FE363" s="1571"/>
      <c r="FF363" s="1571"/>
      <c r="FG363" s="1571"/>
      <c r="FH363" s="1571"/>
      <c r="FI363" s="1571"/>
      <c r="FJ363" s="1571"/>
      <c r="FK363" s="1571"/>
      <c r="FL363" s="1571"/>
      <c r="FM363" s="1571"/>
      <c r="FN363" s="1573"/>
      <c r="FO363" s="1573"/>
      <c r="FP363" s="1573"/>
      <c r="FQ363" s="1573"/>
      <c r="FR363" s="1573"/>
      <c r="FS363" s="1573"/>
      <c r="FT363" s="1573"/>
      <c r="FU363" s="1573"/>
      <c r="FV363" s="1573"/>
      <c r="FW363" s="1573"/>
      <c r="FX363" s="1349"/>
    </row>
    <row r="364" spans="3:180">
      <c r="C364" s="1570"/>
      <c r="D364" s="1570"/>
      <c r="E364" s="1570"/>
      <c r="F364" s="1570"/>
      <c r="G364" s="1570"/>
      <c r="H364" s="1570"/>
      <c r="I364" s="1570"/>
      <c r="J364" s="1570"/>
      <c r="K364" s="1570"/>
      <c r="L364" s="1570"/>
      <c r="M364" s="1570"/>
      <c r="N364" s="1570"/>
      <c r="O364" s="1570"/>
      <c r="P364" s="1632"/>
      <c r="Q364" s="1632"/>
      <c r="R364" s="1632"/>
      <c r="S364" s="1632"/>
      <c r="T364" s="1632"/>
      <c r="U364" s="1632"/>
      <c r="V364" s="1632"/>
      <c r="W364" s="1632"/>
      <c r="X364" s="1632"/>
      <c r="Y364" s="1632"/>
      <c r="Z364" s="1632"/>
      <c r="AA364" s="1632"/>
      <c r="AB364" s="1632"/>
      <c r="AC364" s="1632"/>
      <c r="AD364" s="1632"/>
      <c r="AE364" s="1632"/>
      <c r="AF364" s="1632"/>
      <c r="AG364" s="1632"/>
      <c r="AH364" s="1632"/>
      <c r="AI364" s="1632"/>
      <c r="AJ364" s="1632"/>
      <c r="AK364" s="1632"/>
      <c r="AL364" s="1632"/>
      <c r="AM364" s="1632"/>
      <c r="AN364" s="1632"/>
      <c r="AO364" s="1632"/>
      <c r="AP364" s="1632"/>
      <c r="AQ364" s="1632"/>
      <c r="AR364" s="1632"/>
      <c r="AS364" s="1632"/>
      <c r="AT364" s="1632"/>
      <c r="AU364" s="1632"/>
      <c r="AV364" s="1632"/>
      <c r="AW364" s="1632"/>
      <c r="AX364" s="1632"/>
      <c r="AY364" s="1632"/>
      <c r="AZ364" s="1570"/>
      <c r="BA364" s="1570"/>
      <c r="BB364" s="1570"/>
      <c r="BC364" s="1570"/>
      <c r="BD364" s="1570"/>
      <c r="BE364" s="1570"/>
      <c r="BF364" s="1570"/>
      <c r="BG364" s="1570"/>
      <c r="BH364" s="1570"/>
      <c r="BI364" s="1570"/>
      <c r="BJ364" s="1570"/>
      <c r="BK364" s="1570"/>
      <c r="BL364" s="1570"/>
      <c r="BM364" s="1570"/>
      <c r="BN364" s="1570"/>
      <c r="BO364" s="1570"/>
      <c r="BP364" s="1570"/>
      <c r="BQ364" s="1570"/>
      <c r="BR364" s="1570"/>
      <c r="BS364" s="1570"/>
      <c r="BT364" s="1570"/>
      <c r="BU364" s="1570"/>
      <c r="BV364" s="1570"/>
      <c r="BW364" s="1570"/>
      <c r="BX364" s="1570"/>
      <c r="BY364" s="1570"/>
      <c r="BZ364" s="1570"/>
      <c r="CA364" s="1570"/>
      <c r="CB364" s="1570"/>
      <c r="CC364" s="1570"/>
      <c r="CD364" s="1570"/>
      <c r="CE364" s="1570"/>
      <c r="CF364" s="1570"/>
      <c r="CG364" s="1570"/>
      <c r="CH364" s="1570"/>
      <c r="CI364" s="1570"/>
      <c r="CJ364" s="1570"/>
      <c r="CK364" s="1570"/>
      <c r="CL364" s="1570"/>
      <c r="CM364" s="1570"/>
      <c r="CN364" s="1570"/>
      <c r="CO364" s="1570"/>
      <c r="CP364" s="1570"/>
      <c r="CQ364" s="1570"/>
      <c r="CR364" s="1570"/>
      <c r="CS364" s="1570"/>
      <c r="CT364" s="1570"/>
      <c r="CU364" s="1570"/>
      <c r="CV364" s="1570"/>
      <c r="CW364" s="1570"/>
      <c r="CX364" s="1570"/>
      <c r="CY364" s="1570"/>
      <c r="CZ364" s="1570"/>
      <c r="DA364" s="1570"/>
      <c r="DB364" s="1570"/>
      <c r="DC364" s="1570"/>
      <c r="DD364" s="1570"/>
      <c r="DE364" s="1570"/>
      <c r="DF364" s="1570"/>
      <c r="DG364" s="1570"/>
      <c r="DH364" s="1665"/>
      <c r="DI364" s="1570"/>
      <c r="DJ364" s="1570"/>
      <c r="DK364" s="1570"/>
      <c r="DL364" s="1570"/>
      <c r="DM364" s="1570"/>
      <c r="DN364" s="1570"/>
      <c r="DO364" s="1570"/>
      <c r="DP364" s="1570"/>
      <c r="DQ364" s="1570"/>
      <c r="DR364" s="1570"/>
      <c r="DS364" s="1570"/>
      <c r="DT364" s="1570"/>
      <c r="DU364" s="1570"/>
      <c r="DV364" s="1570"/>
      <c r="DW364" s="1570"/>
      <c r="DX364" s="1570"/>
      <c r="DY364" s="1570"/>
      <c r="DZ364" s="1570"/>
      <c r="EA364" s="1570"/>
      <c r="EB364" s="1570"/>
      <c r="EC364" s="1665"/>
      <c r="ED364" s="1665"/>
      <c r="EE364" s="1665"/>
      <c r="EF364" s="1665"/>
      <c r="EG364" s="1665"/>
      <c r="EH364" s="1665"/>
      <c r="EI364" s="1665"/>
      <c r="EJ364" s="1665"/>
      <c r="EK364" s="1665"/>
      <c r="EL364" s="1665"/>
      <c r="EM364" s="1665"/>
      <c r="EN364" s="1665"/>
      <c r="EO364" s="1665"/>
      <c r="EP364" s="1665"/>
      <c r="EQ364" s="1665"/>
      <c r="ER364" s="1665"/>
      <c r="ES364" s="1570"/>
      <c r="ET364" s="1570"/>
      <c r="EU364" s="1632"/>
      <c r="EV364" s="1632"/>
      <c r="EW364" s="1632"/>
      <c r="EX364" s="1632"/>
      <c r="EY364" s="1632"/>
      <c r="EZ364" s="1632"/>
      <c r="FA364" s="1632"/>
      <c r="FB364" s="1665"/>
      <c r="FC364" s="1571"/>
      <c r="FD364" s="1571"/>
      <c r="FE364" s="1571"/>
      <c r="FF364" s="1571"/>
      <c r="FG364" s="1571"/>
      <c r="FH364" s="1571"/>
      <c r="FI364" s="1571"/>
      <c r="FJ364" s="1571"/>
      <c r="FK364" s="1571"/>
      <c r="FL364" s="1571"/>
      <c r="FM364" s="1571"/>
      <c r="FN364" s="1573"/>
      <c r="FO364" s="1573"/>
      <c r="FP364" s="1573"/>
      <c r="FQ364" s="1573"/>
      <c r="FR364" s="1573"/>
      <c r="FS364" s="1573"/>
      <c r="FT364" s="1573"/>
      <c r="FU364" s="1573"/>
      <c r="FV364" s="1573"/>
      <c r="FW364" s="1573"/>
      <c r="FX364" s="1349"/>
    </row>
    <row r="365" spans="3:180">
      <c r="C365" s="1570"/>
      <c r="D365" s="1570"/>
      <c r="E365" s="1570"/>
      <c r="F365" s="1570"/>
      <c r="G365" s="1570"/>
      <c r="H365" s="1570"/>
      <c r="I365" s="1570"/>
      <c r="J365" s="1570"/>
      <c r="K365" s="1570"/>
      <c r="L365" s="1570"/>
      <c r="M365" s="1570"/>
      <c r="N365" s="1570"/>
      <c r="O365" s="1570"/>
      <c r="P365" s="1632"/>
      <c r="Q365" s="1632"/>
      <c r="R365" s="1632"/>
      <c r="S365" s="1632"/>
      <c r="T365" s="1632"/>
      <c r="U365" s="1632"/>
      <c r="V365" s="1632"/>
      <c r="W365" s="1632"/>
      <c r="X365" s="1632"/>
      <c r="Y365" s="1632"/>
      <c r="Z365" s="1632"/>
      <c r="AA365" s="1632"/>
      <c r="AB365" s="1632"/>
      <c r="AC365" s="1632"/>
      <c r="AD365" s="1632"/>
      <c r="AE365" s="1632"/>
      <c r="AF365" s="1632"/>
      <c r="AG365" s="1632"/>
      <c r="AH365" s="1632"/>
      <c r="AI365" s="1632"/>
      <c r="AJ365" s="1632"/>
      <c r="AK365" s="1632"/>
      <c r="AL365" s="1632"/>
      <c r="AM365" s="1632"/>
      <c r="AN365" s="1632"/>
      <c r="AO365" s="1632"/>
      <c r="AP365" s="1632"/>
      <c r="AQ365" s="1632"/>
      <c r="AR365" s="1632"/>
      <c r="AS365" s="1632"/>
      <c r="AT365" s="1632"/>
      <c r="AU365" s="1632"/>
      <c r="AV365" s="1632"/>
      <c r="AW365" s="1632"/>
      <c r="AX365" s="1632"/>
      <c r="AY365" s="1632"/>
      <c r="AZ365" s="1570"/>
      <c r="BA365" s="1570"/>
      <c r="BB365" s="1570"/>
      <c r="BC365" s="1570"/>
      <c r="BD365" s="1570"/>
      <c r="BE365" s="1570"/>
      <c r="BF365" s="1570"/>
      <c r="BG365" s="1570"/>
      <c r="BH365" s="1570"/>
      <c r="BI365" s="1570"/>
      <c r="BJ365" s="1570"/>
      <c r="BK365" s="1570"/>
      <c r="BL365" s="1570"/>
      <c r="BM365" s="1570"/>
      <c r="BN365" s="1570"/>
      <c r="BO365" s="1570"/>
      <c r="BP365" s="1570"/>
      <c r="BQ365" s="1570"/>
      <c r="BR365" s="1570"/>
      <c r="BS365" s="1570"/>
      <c r="BT365" s="1570"/>
      <c r="BU365" s="1570"/>
      <c r="BV365" s="1570"/>
      <c r="BW365" s="1570"/>
      <c r="BX365" s="1570"/>
      <c r="BY365" s="1570"/>
      <c r="BZ365" s="1570"/>
      <c r="CA365" s="1570"/>
      <c r="CB365" s="1570"/>
      <c r="CC365" s="1570"/>
      <c r="CD365" s="1570"/>
      <c r="CE365" s="1570"/>
      <c r="CF365" s="1570"/>
      <c r="CG365" s="1570"/>
      <c r="CH365" s="1570"/>
      <c r="CI365" s="1570"/>
      <c r="CJ365" s="1570"/>
      <c r="CK365" s="1570"/>
      <c r="CL365" s="1570"/>
      <c r="CM365" s="1570"/>
      <c r="CN365" s="1570"/>
      <c r="CO365" s="1570"/>
      <c r="CP365" s="1570"/>
      <c r="CQ365" s="1570"/>
      <c r="CR365" s="1570"/>
      <c r="CS365" s="1570"/>
      <c r="CT365" s="1570"/>
      <c r="CU365" s="1570"/>
      <c r="CV365" s="1570"/>
      <c r="CW365" s="1570"/>
      <c r="CX365" s="1570"/>
      <c r="CY365" s="1570"/>
      <c r="CZ365" s="1570"/>
      <c r="DA365" s="1570"/>
      <c r="DB365" s="1570"/>
      <c r="DC365" s="1570"/>
      <c r="DD365" s="1570"/>
      <c r="DE365" s="1570"/>
      <c r="DF365" s="1570"/>
      <c r="DG365" s="1570"/>
      <c r="DH365" s="1665"/>
      <c r="DI365" s="1570"/>
      <c r="DJ365" s="1570"/>
      <c r="DK365" s="1570"/>
      <c r="DL365" s="1570"/>
      <c r="DM365" s="1570"/>
      <c r="DN365" s="1570"/>
      <c r="DO365" s="1570"/>
      <c r="DP365" s="1570"/>
      <c r="DQ365" s="1570"/>
      <c r="DR365" s="1570"/>
      <c r="DS365" s="1570"/>
      <c r="DT365" s="1570"/>
      <c r="DU365" s="1570"/>
      <c r="DV365" s="1570"/>
      <c r="DW365" s="1570"/>
      <c r="DX365" s="1570"/>
      <c r="DY365" s="1570"/>
      <c r="DZ365" s="1570"/>
      <c r="EA365" s="1570"/>
      <c r="EB365" s="1570"/>
      <c r="EC365" s="1665"/>
      <c r="ED365" s="1665"/>
      <c r="EE365" s="1665"/>
      <c r="EF365" s="1665"/>
      <c r="EG365" s="1665"/>
      <c r="EH365" s="1665"/>
      <c r="EI365" s="1665"/>
      <c r="EJ365" s="1665"/>
      <c r="EK365" s="1665"/>
      <c r="EL365" s="1665"/>
      <c r="EM365" s="1665"/>
      <c r="EN365" s="1665"/>
      <c r="EO365" s="1665"/>
      <c r="EP365" s="1665"/>
      <c r="EQ365" s="1665"/>
      <c r="ER365" s="1665"/>
      <c r="ES365" s="1570"/>
      <c r="ET365" s="1570"/>
      <c r="EU365" s="1632"/>
      <c r="EV365" s="1632"/>
      <c r="EW365" s="1632"/>
      <c r="EX365" s="1632"/>
      <c r="EY365" s="1632"/>
      <c r="EZ365" s="1632"/>
      <c r="FA365" s="1632"/>
      <c r="FB365" s="1665"/>
      <c r="FC365" s="1571"/>
      <c r="FD365" s="1571"/>
      <c r="FE365" s="1571"/>
      <c r="FF365" s="1571"/>
      <c r="FG365" s="1571"/>
      <c r="FH365" s="1571"/>
      <c r="FI365" s="1571"/>
      <c r="FJ365" s="1571"/>
      <c r="FK365" s="1571"/>
      <c r="FL365" s="1571"/>
      <c r="FM365" s="1571"/>
      <c r="FN365" s="1573"/>
      <c r="FO365" s="1573"/>
      <c r="FP365" s="1573"/>
      <c r="FQ365" s="1573"/>
      <c r="FR365" s="1573"/>
      <c r="FS365" s="1573"/>
      <c r="FT365" s="1573"/>
      <c r="FU365" s="1573"/>
      <c r="FV365" s="1573"/>
      <c r="FW365" s="1573"/>
      <c r="FX365" s="1666"/>
    </row>
    <row r="366" spans="3:180">
      <c r="C366" s="1570"/>
      <c r="D366" s="1570"/>
      <c r="E366" s="1570"/>
      <c r="F366" s="1570"/>
      <c r="G366" s="1570"/>
      <c r="H366" s="1570"/>
      <c r="I366" s="1570"/>
      <c r="J366" s="1570"/>
      <c r="K366" s="1570"/>
      <c r="L366" s="1570"/>
      <c r="M366" s="1570"/>
      <c r="N366" s="1570"/>
      <c r="O366" s="1570"/>
      <c r="P366" s="1632"/>
      <c r="Q366" s="1632"/>
      <c r="R366" s="1632"/>
      <c r="S366" s="1632"/>
      <c r="T366" s="1632"/>
      <c r="U366" s="1632"/>
      <c r="V366" s="1632"/>
      <c r="W366" s="1632"/>
      <c r="X366" s="1632"/>
      <c r="Y366" s="1632"/>
      <c r="Z366" s="1632"/>
      <c r="AA366" s="1632"/>
      <c r="AB366" s="1632"/>
      <c r="AC366" s="1632"/>
      <c r="AD366" s="1632"/>
      <c r="AE366" s="1632"/>
      <c r="AF366" s="1632"/>
      <c r="AG366" s="1632"/>
      <c r="AH366" s="1632"/>
      <c r="AI366" s="1632"/>
      <c r="AJ366" s="1632"/>
      <c r="AK366" s="1632"/>
      <c r="AL366" s="1632"/>
      <c r="AM366" s="1632"/>
      <c r="AN366" s="1632"/>
      <c r="AO366" s="1632"/>
      <c r="AP366" s="1632"/>
      <c r="AQ366" s="1632"/>
      <c r="AR366" s="1632"/>
      <c r="AS366" s="1632"/>
      <c r="AT366" s="1632"/>
      <c r="AU366" s="1632"/>
      <c r="AV366" s="1632"/>
      <c r="AW366" s="1632"/>
      <c r="AX366" s="1632"/>
      <c r="AY366" s="1632"/>
      <c r="AZ366" s="1570"/>
      <c r="BA366" s="1570"/>
      <c r="BB366" s="1570"/>
      <c r="BC366" s="1570"/>
      <c r="BD366" s="1570"/>
      <c r="BE366" s="1570"/>
      <c r="BF366" s="1570"/>
      <c r="BG366" s="1570"/>
      <c r="BH366" s="1570"/>
      <c r="BI366" s="1570"/>
      <c r="BJ366" s="1570"/>
      <c r="BK366" s="1570"/>
      <c r="BL366" s="1570"/>
      <c r="BM366" s="1570"/>
      <c r="BN366" s="1570"/>
      <c r="BO366" s="1570"/>
      <c r="BP366" s="1570"/>
      <c r="BQ366" s="1570"/>
      <c r="BR366" s="1570"/>
      <c r="BS366" s="1570"/>
      <c r="BT366" s="1570"/>
      <c r="BU366" s="1570"/>
      <c r="BV366" s="1570"/>
      <c r="BW366" s="1570"/>
      <c r="BX366" s="1570"/>
      <c r="BY366" s="1570"/>
      <c r="BZ366" s="1570"/>
      <c r="CA366" s="1570"/>
      <c r="CB366" s="1570"/>
      <c r="CC366" s="1570"/>
      <c r="CD366" s="1570"/>
      <c r="CE366" s="1570"/>
      <c r="CF366" s="1570"/>
      <c r="CG366" s="1570"/>
      <c r="CH366" s="1570"/>
      <c r="CI366" s="1570"/>
      <c r="CJ366" s="1570"/>
      <c r="CK366" s="1570"/>
      <c r="CL366" s="1570"/>
      <c r="CM366" s="1570"/>
      <c r="CN366" s="1570"/>
      <c r="CO366" s="1570"/>
      <c r="CP366" s="1570"/>
      <c r="CQ366" s="1570"/>
      <c r="CR366" s="1570"/>
      <c r="CS366" s="1570"/>
      <c r="CT366" s="1570"/>
      <c r="CU366" s="1570"/>
      <c r="CV366" s="1570"/>
      <c r="CW366" s="1570"/>
      <c r="CX366" s="1570"/>
      <c r="CY366" s="1570"/>
      <c r="CZ366" s="1570"/>
      <c r="DA366" s="1570"/>
      <c r="DB366" s="1570"/>
      <c r="DC366" s="1570"/>
      <c r="DD366" s="1570"/>
      <c r="DE366" s="1570"/>
      <c r="DF366" s="1570"/>
      <c r="DG366" s="1570"/>
      <c r="DH366" s="1665"/>
      <c r="DI366" s="1570"/>
      <c r="DJ366" s="1570"/>
      <c r="DK366" s="1570"/>
      <c r="DL366" s="1570"/>
      <c r="DM366" s="1570"/>
      <c r="DN366" s="1570"/>
      <c r="DO366" s="1570"/>
      <c r="DP366" s="1570"/>
      <c r="DQ366" s="1570"/>
      <c r="DR366" s="1570"/>
      <c r="DS366" s="1570"/>
      <c r="DT366" s="1570"/>
      <c r="DU366" s="1570"/>
      <c r="DV366" s="1570"/>
      <c r="DW366" s="1570"/>
      <c r="DX366" s="1570"/>
      <c r="DY366" s="1570"/>
      <c r="DZ366" s="1570"/>
      <c r="EA366" s="1570"/>
      <c r="EB366" s="1570"/>
      <c r="EC366" s="1665"/>
      <c r="ED366" s="1665"/>
      <c r="EE366" s="1665"/>
      <c r="EF366" s="1665"/>
      <c r="EG366" s="1665"/>
      <c r="EH366" s="1665"/>
      <c r="EI366" s="1665"/>
      <c r="EJ366" s="1665"/>
      <c r="EK366" s="1665"/>
      <c r="EL366" s="1665"/>
      <c r="EM366" s="1665"/>
      <c r="EN366" s="1665"/>
      <c r="EO366" s="1665"/>
      <c r="EP366" s="1665"/>
      <c r="EQ366" s="1665"/>
      <c r="ER366" s="1665"/>
      <c r="ES366" s="1570"/>
      <c r="ET366" s="1570"/>
      <c r="EU366" s="1632"/>
      <c r="EV366" s="1632"/>
      <c r="EW366" s="1632"/>
      <c r="EX366" s="1632"/>
      <c r="EY366" s="1632"/>
      <c r="EZ366" s="1632"/>
      <c r="FA366" s="1632"/>
      <c r="FB366" s="1665"/>
      <c r="FC366" s="1571"/>
      <c r="FD366" s="1571"/>
      <c r="FE366" s="1571"/>
      <c r="FF366" s="1571"/>
      <c r="FG366" s="1571"/>
      <c r="FH366" s="1571"/>
      <c r="FI366" s="1571"/>
      <c r="FJ366" s="1571"/>
      <c r="FK366" s="1571"/>
      <c r="FL366" s="1571"/>
      <c r="FM366" s="1571"/>
      <c r="FN366" s="1573"/>
      <c r="FO366" s="1573"/>
      <c r="FP366" s="1573"/>
      <c r="FQ366" s="1573"/>
      <c r="FR366" s="1573"/>
      <c r="FS366" s="1573"/>
      <c r="FT366" s="1573"/>
      <c r="FU366" s="1573"/>
      <c r="FV366" s="1573"/>
      <c r="FW366" s="1573"/>
    </row>
    <row r="367" spans="3:180">
      <c r="C367" s="1570"/>
      <c r="D367" s="1570"/>
      <c r="E367" s="1570"/>
      <c r="F367" s="1570"/>
      <c r="G367" s="1570"/>
      <c r="H367" s="1570"/>
      <c r="I367" s="1570"/>
      <c r="J367" s="1570"/>
      <c r="K367" s="1570"/>
      <c r="L367" s="1570"/>
      <c r="M367" s="1570"/>
      <c r="N367" s="1570"/>
      <c r="O367" s="1570"/>
      <c r="P367" s="1632"/>
      <c r="Q367" s="1632"/>
      <c r="R367" s="1632"/>
      <c r="S367" s="1632"/>
      <c r="T367" s="1632"/>
      <c r="U367" s="1632"/>
      <c r="V367" s="1632"/>
      <c r="W367" s="1632"/>
      <c r="X367" s="1632"/>
      <c r="Y367" s="1632"/>
      <c r="Z367" s="1632"/>
      <c r="AA367" s="1632"/>
      <c r="AB367" s="1632"/>
      <c r="AC367" s="1632"/>
      <c r="AD367" s="1632"/>
      <c r="AE367" s="1632"/>
      <c r="AF367" s="1632"/>
      <c r="AG367" s="1632"/>
      <c r="AH367" s="1632"/>
      <c r="AI367" s="1632"/>
      <c r="AJ367" s="1632"/>
      <c r="AK367" s="1632"/>
      <c r="AL367" s="1632"/>
      <c r="AM367" s="1632"/>
      <c r="AN367" s="1632"/>
      <c r="AO367" s="1632"/>
      <c r="AP367" s="1632"/>
      <c r="AQ367" s="1632"/>
      <c r="AR367" s="1632"/>
      <c r="AS367" s="1632"/>
      <c r="AT367" s="1632"/>
      <c r="AU367" s="1632"/>
      <c r="AV367" s="1632"/>
      <c r="AW367" s="1632"/>
      <c r="AX367" s="1632"/>
      <c r="AY367" s="1632"/>
      <c r="AZ367" s="1570"/>
      <c r="BA367" s="1570"/>
      <c r="BB367" s="1570"/>
      <c r="BC367" s="1570"/>
      <c r="BD367" s="1570"/>
      <c r="BE367" s="1570"/>
      <c r="BF367" s="1570"/>
      <c r="BG367" s="1570"/>
      <c r="BH367" s="1570"/>
      <c r="BI367" s="1570"/>
      <c r="BJ367" s="1570"/>
      <c r="BK367" s="1570"/>
      <c r="BL367" s="1570"/>
      <c r="BM367" s="1570"/>
      <c r="BN367" s="1570"/>
      <c r="BO367" s="1570"/>
      <c r="BP367" s="1570"/>
      <c r="BQ367" s="1570"/>
      <c r="BR367" s="1570"/>
      <c r="BS367" s="1570"/>
      <c r="BT367" s="1570"/>
      <c r="BU367" s="1570"/>
      <c r="BV367" s="1570"/>
      <c r="BW367" s="1570"/>
      <c r="BX367" s="1570"/>
      <c r="BY367" s="1570"/>
      <c r="BZ367" s="1570"/>
      <c r="CA367" s="1570"/>
      <c r="CB367" s="1570"/>
      <c r="CC367" s="1570"/>
      <c r="CD367" s="1570"/>
      <c r="CE367" s="1570"/>
      <c r="CF367" s="1570"/>
      <c r="CG367" s="1570"/>
      <c r="CH367" s="1570"/>
      <c r="CI367" s="1570"/>
      <c r="CJ367" s="1570"/>
      <c r="CK367" s="1570"/>
      <c r="CL367" s="1570"/>
      <c r="CM367" s="1570"/>
      <c r="CN367" s="1570"/>
      <c r="CO367" s="1570"/>
      <c r="CP367" s="1570"/>
      <c r="CQ367" s="1570"/>
      <c r="CR367" s="1570"/>
      <c r="CS367" s="1570"/>
      <c r="CT367" s="1570"/>
      <c r="CU367" s="1570"/>
      <c r="CV367" s="1570"/>
      <c r="CW367" s="1570"/>
      <c r="CX367" s="1570"/>
      <c r="CY367" s="1570"/>
      <c r="CZ367" s="1570"/>
      <c r="DA367" s="1570"/>
      <c r="DB367" s="1570"/>
      <c r="DC367" s="1570"/>
      <c r="DD367" s="1570"/>
      <c r="DE367" s="1570"/>
      <c r="DF367" s="1570"/>
      <c r="DG367" s="1570"/>
      <c r="DH367" s="1665"/>
      <c r="DI367" s="1570"/>
      <c r="DJ367" s="1570"/>
      <c r="DK367" s="1570"/>
      <c r="DL367" s="1570"/>
      <c r="DM367" s="1570"/>
      <c r="DN367" s="1570"/>
      <c r="DO367" s="1570"/>
      <c r="DP367" s="1570"/>
      <c r="DQ367" s="1570"/>
      <c r="DR367" s="1570"/>
      <c r="DS367" s="1570"/>
      <c r="DT367" s="1570"/>
      <c r="DU367" s="1570"/>
      <c r="DV367" s="1570"/>
      <c r="DW367" s="1570"/>
      <c r="DX367" s="1570"/>
      <c r="DY367" s="1570"/>
      <c r="DZ367" s="1570"/>
      <c r="EA367" s="1570"/>
      <c r="EB367" s="1570"/>
      <c r="EC367" s="1665"/>
      <c r="ED367" s="1665"/>
      <c r="EE367" s="1665"/>
      <c r="EF367" s="1665"/>
      <c r="EG367" s="1665"/>
      <c r="EH367" s="1665"/>
      <c r="EI367" s="1665"/>
      <c r="EJ367" s="1665"/>
      <c r="EK367" s="1665"/>
      <c r="EL367" s="1665"/>
      <c r="EM367" s="1665"/>
      <c r="EN367" s="1665"/>
      <c r="EO367" s="1665"/>
      <c r="EP367" s="1665"/>
      <c r="EQ367" s="1665"/>
      <c r="ER367" s="1665"/>
      <c r="ES367" s="1570"/>
      <c r="ET367" s="1570"/>
      <c r="EU367" s="1632"/>
      <c r="EV367" s="1632"/>
      <c r="EW367" s="1632"/>
      <c r="EX367" s="1632"/>
      <c r="EY367" s="1632"/>
      <c r="EZ367" s="1632"/>
      <c r="FA367" s="1632"/>
      <c r="FB367" s="1665"/>
      <c r="FC367" s="1571"/>
      <c r="FD367" s="1571"/>
      <c r="FE367" s="1571"/>
      <c r="FF367" s="1571"/>
      <c r="FG367" s="1571"/>
      <c r="FH367" s="1571"/>
      <c r="FI367" s="1571"/>
      <c r="FJ367" s="1571"/>
      <c r="FK367" s="1571"/>
      <c r="FL367" s="1571"/>
      <c r="FM367" s="1571"/>
      <c r="FN367" s="1573"/>
      <c r="FO367" s="1573"/>
      <c r="FP367" s="1573"/>
      <c r="FQ367" s="1573"/>
      <c r="FR367" s="1573"/>
      <c r="FS367" s="1573"/>
      <c r="FT367" s="1573"/>
      <c r="FU367" s="1573"/>
      <c r="FV367" s="1573"/>
      <c r="FW367" s="1573"/>
      <c r="FX367" s="1349"/>
    </row>
    <row r="368" spans="3:180">
      <c r="C368" s="1570"/>
      <c r="D368" s="1570"/>
      <c r="E368" s="1570"/>
      <c r="F368" s="1570"/>
      <c r="G368" s="1570"/>
      <c r="H368" s="1570"/>
      <c r="I368" s="1570"/>
      <c r="J368" s="1570"/>
      <c r="K368" s="1570"/>
      <c r="L368" s="1570"/>
      <c r="M368" s="1570"/>
      <c r="N368" s="1570"/>
      <c r="O368" s="1570"/>
      <c r="P368" s="1632"/>
      <c r="Q368" s="1632"/>
      <c r="R368" s="1632"/>
      <c r="S368" s="1632"/>
      <c r="T368" s="1632"/>
      <c r="U368" s="1632"/>
      <c r="V368" s="1632"/>
      <c r="W368" s="1632"/>
      <c r="X368" s="1632"/>
      <c r="Y368" s="1632"/>
      <c r="Z368" s="1632"/>
      <c r="AA368" s="1632"/>
      <c r="AB368" s="1632"/>
      <c r="AC368" s="1632"/>
      <c r="AD368" s="1632"/>
      <c r="AE368" s="1632"/>
      <c r="AF368" s="1632"/>
      <c r="AG368" s="1632"/>
      <c r="AH368" s="1632"/>
      <c r="AI368" s="1632"/>
      <c r="AJ368" s="1632"/>
      <c r="AK368" s="1632"/>
      <c r="AL368" s="1632"/>
      <c r="AM368" s="1632"/>
      <c r="AN368" s="1632"/>
      <c r="AO368" s="1632"/>
      <c r="AP368" s="1632"/>
      <c r="AQ368" s="1632"/>
      <c r="AR368" s="1632"/>
      <c r="AS368" s="1632"/>
      <c r="AT368" s="1632"/>
      <c r="AU368" s="1632"/>
      <c r="AV368" s="1632"/>
      <c r="AW368" s="1632"/>
      <c r="AX368" s="1632"/>
      <c r="AY368" s="1632"/>
      <c r="AZ368" s="1570"/>
      <c r="BA368" s="1570"/>
      <c r="BB368" s="1570"/>
      <c r="BC368" s="1570"/>
      <c r="BD368" s="1570"/>
      <c r="BE368" s="1570"/>
      <c r="BF368" s="1570"/>
      <c r="BG368" s="1570"/>
      <c r="BH368" s="1570"/>
      <c r="BI368" s="1570"/>
      <c r="BJ368" s="1570"/>
      <c r="BK368" s="1570"/>
      <c r="BL368" s="1570"/>
      <c r="BM368" s="1570"/>
      <c r="BN368" s="1570"/>
      <c r="BO368" s="1570"/>
      <c r="BP368" s="1570"/>
      <c r="BQ368" s="1570"/>
      <c r="BR368" s="1570"/>
      <c r="BS368" s="1570"/>
      <c r="BT368" s="1570"/>
      <c r="BU368" s="1570"/>
      <c r="BV368" s="1570"/>
      <c r="BW368" s="1570"/>
      <c r="BX368" s="1570"/>
      <c r="BY368" s="1570"/>
      <c r="BZ368" s="1570"/>
      <c r="CA368" s="1570"/>
      <c r="CB368" s="1570"/>
      <c r="CC368" s="1570"/>
      <c r="CD368" s="1570"/>
      <c r="CE368" s="1570"/>
      <c r="CF368" s="1570"/>
      <c r="CG368" s="1570"/>
      <c r="CH368" s="1570"/>
      <c r="CI368" s="1570"/>
      <c r="CJ368" s="1570"/>
      <c r="CK368" s="1570"/>
      <c r="CL368" s="1570"/>
      <c r="CM368" s="1570"/>
      <c r="CN368" s="1570"/>
      <c r="CO368" s="1570"/>
      <c r="CP368" s="1570"/>
      <c r="CQ368" s="1570"/>
      <c r="CR368" s="1570"/>
      <c r="CS368" s="1570"/>
      <c r="CT368" s="1570"/>
      <c r="CU368" s="1570"/>
      <c r="CV368" s="1570"/>
      <c r="CW368" s="1570"/>
      <c r="CX368" s="1570"/>
      <c r="CY368" s="1570"/>
      <c r="CZ368" s="1570"/>
      <c r="DA368" s="1570"/>
      <c r="DB368" s="1570"/>
      <c r="DC368" s="1570"/>
      <c r="DD368" s="1570"/>
      <c r="DE368" s="1570"/>
      <c r="DF368" s="1570"/>
      <c r="DG368" s="1570"/>
      <c r="DH368" s="1665"/>
      <c r="DI368" s="1570"/>
      <c r="DJ368" s="1570"/>
      <c r="DK368" s="1570"/>
      <c r="DL368" s="1570"/>
      <c r="DM368" s="1570"/>
      <c r="DN368" s="1570"/>
      <c r="DO368" s="1570"/>
      <c r="DP368" s="1570"/>
      <c r="DQ368" s="1570"/>
      <c r="DR368" s="1570"/>
      <c r="DS368" s="1570"/>
      <c r="DT368" s="1570"/>
      <c r="DU368" s="1570"/>
      <c r="DV368" s="1570"/>
      <c r="DW368" s="1570"/>
      <c r="DX368" s="1570"/>
      <c r="DY368" s="1570"/>
      <c r="DZ368" s="1570"/>
      <c r="EA368" s="1570"/>
      <c r="EB368" s="1570"/>
      <c r="EC368" s="1665"/>
      <c r="ED368" s="1665"/>
      <c r="EE368" s="1665"/>
      <c r="EF368" s="1665"/>
      <c r="EG368" s="1665"/>
      <c r="EH368" s="1665"/>
      <c r="EI368" s="1665"/>
      <c r="EJ368" s="1665"/>
      <c r="EK368" s="1665"/>
      <c r="EL368" s="1665"/>
      <c r="EM368" s="1665"/>
      <c r="EN368" s="1665"/>
      <c r="EO368" s="1665"/>
      <c r="EP368" s="1665"/>
      <c r="EQ368" s="1665"/>
      <c r="ER368" s="1665"/>
      <c r="ES368" s="1570"/>
      <c r="ET368" s="1570"/>
      <c r="EU368" s="1632"/>
      <c r="EV368" s="1632"/>
      <c r="EW368" s="1632"/>
      <c r="EX368" s="1632"/>
      <c r="EY368" s="1632"/>
      <c r="EZ368" s="1632"/>
      <c r="FA368" s="1632"/>
      <c r="FB368" s="1665"/>
      <c r="FC368" s="1571"/>
      <c r="FD368" s="1571"/>
      <c r="FE368" s="1571"/>
      <c r="FF368" s="1571"/>
      <c r="FG368" s="1571"/>
      <c r="FH368" s="1571"/>
      <c r="FI368" s="1571"/>
      <c r="FJ368" s="1571"/>
      <c r="FK368" s="1571"/>
      <c r="FL368" s="1571"/>
      <c r="FM368" s="1571"/>
      <c r="FN368" s="1573"/>
      <c r="FO368" s="1573"/>
      <c r="FP368" s="1573"/>
      <c r="FQ368" s="1573"/>
      <c r="FR368" s="1573"/>
      <c r="FS368" s="1573"/>
      <c r="FT368" s="1573"/>
      <c r="FU368" s="1573"/>
      <c r="FV368" s="1573"/>
      <c r="FW368" s="1573"/>
      <c r="FX368" s="1349"/>
    </row>
    <row r="369" spans="3:180">
      <c r="C369" s="1570"/>
      <c r="D369" s="1570"/>
      <c r="E369" s="1570"/>
      <c r="F369" s="1570"/>
      <c r="G369" s="1570"/>
      <c r="H369" s="1570"/>
      <c r="I369" s="1570"/>
      <c r="J369" s="1570"/>
      <c r="K369" s="1570"/>
      <c r="L369" s="1570"/>
      <c r="M369" s="1570"/>
      <c r="N369" s="1570"/>
      <c r="O369" s="1570"/>
      <c r="P369" s="1632"/>
      <c r="Q369" s="1632"/>
      <c r="R369" s="1632"/>
      <c r="S369" s="1632"/>
      <c r="T369" s="1632"/>
      <c r="U369" s="1632"/>
      <c r="V369" s="1632"/>
      <c r="W369" s="1632"/>
      <c r="X369" s="1632"/>
      <c r="Y369" s="1632"/>
      <c r="Z369" s="1632"/>
      <c r="AA369" s="1632"/>
      <c r="AB369" s="1632"/>
      <c r="AC369" s="1632"/>
      <c r="AD369" s="1632"/>
      <c r="AE369" s="1632"/>
      <c r="AF369" s="1632"/>
      <c r="AG369" s="1632"/>
      <c r="AH369" s="1632"/>
      <c r="AI369" s="1632"/>
      <c r="AJ369" s="1632"/>
      <c r="AK369" s="1632"/>
      <c r="AL369" s="1632"/>
      <c r="AM369" s="1632"/>
      <c r="AN369" s="1632"/>
      <c r="AO369" s="1632"/>
      <c r="AP369" s="1632"/>
      <c r="AQ369" s="1632"/>
      <c r="AR369" s="1632"/>
      <c r="AS369" s="1632"/>
      <c r="AT369" s="1632"/>
      <c r="AU369" s="1632"/>
      <c r="AV369" s="1632"/>
      <c r="AW369" s="1632"/>
      <c r="AX369" s="1632"/>
      <c r="AY369" s="1632"/>
      <c r="AZ369" s="1570"/>
      <c r="BA369" s="1570"/>
      <c r="BB369" s="1570"/>
      <c r="BC369" s="1570"/>
      <c r="BD369" s="1570"/>
      <c r="BE369" s="1570"/>
      <c r="BF369" s="1570"/>
      <c r="BG369" s="1570"/>
      <c r="BH369" s="1570"/>
      <c r="BI369" s="1570"/>
      <c r="BJ369" s="1570"/>
      <c r="BK369" s="1570"/>
      <c r="BL369" s="1570"/>
      <c r="BM369" s="1570"/>
      <c r="BN369" s="1570"/>
      <c r="BO369" s="1570"/>
      <c r="BP369" s="1570"/>
      <c r="BQ369" s="1570"/>
      <c r="BR369" s="1570"/>
      <c r="BS369" s="1570"/>
      <c r="BT369" s="1570"/>
      <c r="BU369" s="1570"/>
      <c r="BV369" s="1570"/>
      <c r="BW369" s="1570"/>
      <c r="BX369" s="1570"/>
      <c r="BY369" s="1570"/>
      <c r="BZ369" s="1570"/>
      <c r="CA369" s="1570"/>
      <c r="CB369" s="1570"/>
      <c r="CC369" s="1570"/>
      <c r="CD369" s="1570"/>
      <c r="CE369" s="1570"/>
      <c r="CF369" s="1570"/>
      <c r="CG369" s="1570"/>
      <c r="CH369" s="1570"/>
      <c r="CI369" s="1570"/>
      <c r="CJ369" s="1570"/>
      <c r="CK369" s="1570"/>
      <c r="CL369" s="1570"/>
      <c r="CM369" s="1570"/>
      <c r="CN369" s="1570"/>
      <c r="CO369" s="1570"/>
      <c r="CP369" s="1570"/>
      <c r="CQ369" s="1570"/>
      <c r="CR369" s="1570"/>
      <c r="CS369" s="1570"/>
      <c r="CT369" s="1570"/>
      <c r="CU369" s="1570"/>
      <c r="CV369" s="1570"/>
      <c r="CW369" s="1570"/>
      <c r="CX369" s="1570"/>
      <c r="CY369" s="1570"/>
      <c r="CZ369" s="1570"/>
      <c r="DA369" s="1570"/>
      <c r="DB369" s="1570"/>
      <c r="DC369" s="1570"/>
      <c r="DD369" s="1570"/>
      <c r="DE369" s="1570"/>
      <c r="DF369" s="1570"/>
      <c r="DG369" s="1570"/>
      <c r="DH369" s="1665"/>
      <c r="DI369" s="1570"/>
      <c r="DJ369" s="1570"/>
      <c r="DK369" s="1570"/>
      <c r="DL369" s="1570"/>
      <c r="DM369" s="1570"/>
      <c r="DN369" s="1570"/>
      <c r="DO369" s="1570"/>
      <c r="DP369" s="1570"/>
      <c r="DQ369" s="1570"/>
      <c r="DR369" s="1570"/>
      <c r="DS369" s="1570"/>
      <c r="DT369" s="1570"/>
      <c r="DU369" s="1570"/>
      <c r="DV369" s="1570"/>
      <c r="DW369" s="1570"/>
      <c r="DX369" s="1570"/>
      <c r="DY369" s="1570"/>
      <c r="DZ369" s="1570"/>
      <c r="EA369" s="1570"/>
      <c r="EB369" s="1570"/>
      <c r="EC369" s="1665"/>
      <c r="ED369" s="1665"/>
      <c r="EE369" s="1665"/>
      <c r="EF369" s="1665"/>
      <c r="EG369" s="1665"/>
      <c r="EH369" s="1665"/>
      <c r="EI369" s="1665"/>
      <c r="EJ369" s="1665"/>
      <c r="EK369" s="1665"/>
      <c r="EL369" s="1665"/>
      <c r="EM369" s="1665"/>
      <c r="EN369" s="1665"/>
      <c r="EO369" s="1665"/>
      <c r="EP369" s="1665"/>
      <c r="EQ369" s="1665"/>
      <c r="ER369" s="1665"/>
      <c r="ES369" s="1570"/>
      <c r="ET369" s="1570"/>
      <c r="EU369" s="1632"/>
      <c r="EV369" s="1632"/>
      <c r="EW369" s="1632"/>
      <c r="EX369" s="1632"/>
      <c r="EY369" s="1632"/>
      <c r="EZ369" s="1632"/>
      <c r="FA369" s="1632"/>
      <c r="FB369" s="1665"/>
      <c r="FC369" s="1571"/>
      <c r="FD369" s="1571"/>
      <c r="FE369" s="1571"/>
      <c r="FF369" s="1571"/>
      <c r="FG369" s="1571"/>
      <c r="FH369" s="1571"/>
      <c r="FI369" s="1571"/>
      <c r="FJ369" s="1571"/>
      <c r="FK369" s="1571"/>
      <c r="FL369" s="1571"/>
      <c r="FM369" s="1571"/>
      <c r="FN369" s="1573"/>
      <c r="FO369" s="1573"/>
      <c r="FP369" s="1573"/>
      <c r="FQ369" s="1573"/>
      <c r="FR369" s="1573"/>
      <c r="FS369" s="1573"/>
      <c r="FT369" s="1573"/>
      <c r="FU369" s="1573"/>
      <c r="FV369" s="1573"/>
      <c r="FW369" s="1573"/>
      <c r="FX369" s="1349"/>
    </row>
    <row r="370" spans="3:180">
      <c r="C370" s="1570"/>
      <c r="D370" s="1570"/>
      <c r="E370" s="1570"/>
      <c r="F370" s="1570"/>
      <c r="G370" s="1570"/>
      <c r="H370" s="1570"/>
      <c r="I370" s="1570"/>
      <c r="J370" s="1570"/>
      <c r="K370" s="1570"/>
      <c r="L370" s="1570"/>
      <c r="M370" s="1570"/>
      <c r="N370" s="1570"/>
      <c r="O370" s="1570"/>
      <c r="P370" s="1632"/>
      <c r="Q370" s="1632"/>
      <c r="R370" s="1632"/>
      <c r="S370" s="1632"/>
      <c r="T370" s="1632"/>
      <c r="U370" s="1632"/>
      <c r="V370" s="1632"/>
      <c r="W370" s="1632"/>
      <c r="X370" s="1632"/>
      <c r="Y370" s="1632"/>
      <c r="Z370" s="1632"/>
      <c r="AA370" s="1632"/>
      <c r="AB370" s="1632"/>
      <c r="AC370" s="1632"/>
      <c r="AD370" s="1632"/>
      <c r="AE370" s="1632"/>
      <c r="AF370" s="1632"/>
      <c r="AG370" s="1632"/>
      <c r="AH370" s="1632"/>
      <c r="AI370" s="1632"/>
      <c r="AJ370" s="1632"/>
      <c r="AK370" s="1632"/>
      <c r="AL370" s="1632"/>
      <c r="AM370" s="1632"/>
      <c r="AN370" s="1632"/>
      <c r="AO370" s="1632"/>
      <c r="AP370" s="1632"/>
      <c r="AQ370" s="1632"/>
      <c r="AR370" s="1632"/>
      <c r="AS370" s="1632"/>
      <c r="AT370" s="1632"/>
      <c r="AU370" s="1632"/>
      <c r="AV370" s="1632"/>
      <c r="AW370" s="1632"/>
      <c r="AX370" s="1632"/>
      <c r="AY370" s="1632"/>
      <c r="AZ370" s="1570"/>
      <c r="BA370" s="1570"/>
      <c r="BB370" s="1570"/>
      <c r="BC370" s="1570"/>
      <c r="BD370" s="1570"/>
      <c r="BE370" s="1570"/>
      <c r="BF370" s="1570"/>
      <c r="BG370" s="1570"/>
      <c r="BH370" s="1570"/>
      <c r="BI370" s="1570"/>
      <c r="BJ370" s="1570"/>
      <c r="BK370" s="1570"/>
      <c r="BL370" s="1570"/>
      <c r="BM370" s="1570"/>
      <c r="BN370" s="1570"/>
      <c r="BO370" s="1570"/>
      <c r="BP370" s="1570"/>
      <c r="BQ370" s="1570"/>
      <c r="BR370" s="1570"/>
      <c r="BS370" s="1570"/>
      <c r="BT370" s="1570"/>
      <c r="BU370" s="1570"/>
      <c r="BV370" s="1570"/>
      <c r="BW370" s="1570"/>
      <c r="BX370" s="1570"/>
      <c r="BY370" s="1570"/>
      <c r="BZ370" s="1570"/>
      <c r="CA370" s="1570"/>
      <c r="CB370" s="1570"/>
      <c r="CC370" s="1570"/>
      <c r="CD370" s="1570"/>
      <c r="CE370" s="1570"/>
      <c r="CF370" s="1570"/>
      <c r="CG370" s="1570"/>
      <c r="CH370" s="1570"/>
      <c r="CI370" s="1570"/>
      <c r="CJ370" s="1570"/>
      <c r="CK370" s="1570"/>
      <c r="CL370" s="1570"/>
      <c r="CM370" s="1570"/>
      <c r="CN370" s="1570"/>
      <c r="CO370" s="1570"/>
      <c r="CP370" s="1570"/>
      <c r="CQ370" s="1570"/>
      <c r="CR370" s="1570"/>
      <c r="CS370" s="1570"/>
      <c r="CT370" s="1570"/>
      <c r="CU370" s="1570"/>
      <c r="CV370" s="1570"/>
      <c r="CW370" s="1570"/>
      <c r="CX370" s="1570"/>
      <c r="CY370" s="1570"/>
      <c r="CZ370" s="1570"/>
      <c r="DA370" s="1570"/>
      <c r="DB370" s="1570"/>
      <c r="DC370" s="1570"/>
      <c r="DD370" s="1570"/>
      <c r="DE370" s="1570"/>
      <c r="DF370" s="1570"/>
      <c r="DG370" s="1570"/>
      <c r="DH370" s="1665"/>
      <c r="DI370" s="1570"/>
      <c r="DJ370" s="1570"/>
      <c r="DK370" s="1570"/>
      <c r="DL370" s="1570"/>
      <c r="DM370" s="1570"/>
      <c r="DN370" s="1570"/>
      <c r="DO370" s="1570"/>
      <c r="DP370" s="1570"/>
      <c r="DQ370" s="1570"/>
      <c r="DR370" s="1570"/>
      <c r="DS370" s="1570"/>
      <c r="DT370" s="1570"/>
      <c r="DU370" s="1570"/>
      <c r="DV370" s="1570"/>
      <c r="DW370" s="1570"/>
      <c r="DX370" s="1570"/>
      <c r="DY370" s="1570"/>
      <c r="DZ370" s="1570"/>
      <c r="EA370" s="1570"/>
      <c r="EB370" s="1570"/>
      <c r="EC370" s="1665"/>
      <c r="ED370" s="1665"/>
      <c r="EE370" s="1665"/>
      <c r="EF370" s="1665"/>
      <c r="EG370" s="1665"/>
      <c r="EH370" s="1665"/>
      <c r="EI370" s="1665"/>
      <c r="EJ370" s="1665"/>
      <c r="EK370" s="1665"/>
      <c r="EL370" s="1665"/>
      <c r="EM370" s="1665"/>
      <c r="EN370" s="1665"/>
      <c r="EO370" s="1665"/>
      <c r="EP370" s="1665"/>
      <c r="EQ370" s="1665"/>
      <c r="ER370" s="1665"/>
      <c r="ES370" s="1570"/>
      <c r="ET370" s="1570"/>
      <c r="EU370" s="1632"/>
      <c r="EV370" s="1632"/>
      <c r="EW370" s="1632"/>
      <c r="EX370" s="1632"/>
      <c r="EY370" s="1632"/>
      <c r="EZ370" s="1632"/>
      <c r="FA370" s="1632"/>
      <c r="FB370" s="1665"/>
      <c r="FC370" s="1571"/>
      <c r="FD370" s="1571"/>
      <c r="FE370" s="1571"/>
      <c r="FF370" s="1571"/>
      <c r="FG370" s="1571"/>
      <c r="FH370" s="1571"/>
      <c r="FI370" s="1571"/>
      <c r="FJ370" s="1571"/>
      <c r="FK370" s="1571"/>
      <c r="FL370" s="1571"/>
      <c r="FM370" s="1571"/>
      <c r="FN370" s="1573"/>
      <c r="FO370" s="1573"/>
      <c r="FP370" s="1573"/>
      <c r="FQ370" s="1573"/>
      <c r="FR370" s="1573"/>
      <c r="FS370" s="1573"/>
      <c r="FT370" s="1573"/>
      <c r="FU370" s="1573"/>
      <c r="FV370" s="1573"/>
      <c r="FW370" s="1573"/>
      <c r="FX370" s="1595"/>
    </row>
    <row r="371" spans="3:180">
      <c r="C371" s="1570"/>
      <c r="D371" s="1570"/>
      <c r="E371" s="1570"/>
      <c r="F371" s="1570"/>
      <c r="G371" s="1570"/>
      <c r="H371" s="1570"/>
      <c r="I371" s="1570"/>
      <c r="J371" s="1570"/>
      <c r="K371" s="1570"/>
      <c r="L371" s="1570"/>
      <c r="M371" s="1570"/>
      <c r="N371" s="1570"/>
      <c r="O371" s="1570"/>
      <c r="P371" s="1632"/>
      <c r="Q371" s="1632"/>
      <c r="R371" s="1632"/>
      <c r="S371" s="1632"/>
      <c r="T371" s="1632"/>
      <c r="U371" s="1632"/>
      <c r="V371" s="1632"/>
      <c r="W371" s="1632"/>
      <c r="X371" s="1632"/>
      <c r="Y371" s="1632"/>
      <c r="Z371" s="1632"/>
      <c r="AA371" s="1632"/>
      <c r="AB371" s="1632"/>
      <c r="AC371" s="1632"/>
      <c r="AD371" s="1632"/>
      <c r="AE371" s="1632"/>
      <c r="AF371" s="1632"/>
      <c r="AG371" s="1632"/>
      <c r="AH371" s="1632"/>
      <c r="AI371" s="1632"/>
      <c r="AJ371" s="1632"/>
      <c r="AK371" s="1632"/>
      <c r="AL371" s="1632"/>
      <c r="AM371" s="1632"/>
      <c r="AN371" s="1632"/>
      <c r="AO371" s="1632"/>
      <c r="AP371" s="1632"/>
      <c r="AQ371" s="1632"/>
      <c r="AR371" s="1632"/>
      <c r="AS371" s="1632"/>
      <c r="AT371" s="1632"/>
      <c r="AU371" s="1632"/>
      <c r="AV371" s="1632"/>
      <c r="AW371" s="1632"/>
      <c r="AX371" s="1632"/>
      <c r="AY371" s="1632"/>
      <c r="AZ371" s="1570"/>
      <c r="BA371" s="1570"/>
      <c r="BB371" s="1570"/>
      <c r="BC371" s="1570"/>
      <c r="BD371" s="1570"/>
      <c r="BE371" s="1570"/>
      <c r="BF371" s="1570"/>
      <c r="BG371" s="1570"/>
      <c r="BH371" s="1570"/>
      <c r="BI371" s="1570"/>
      <c r="BJ371" s="1570"/>
      <c r="BK371" s="1570"/>
      <c r="BL371" s="1570"/>
      <c r="BM371" s="1570"/>
      <c r="BN371" s="1570"/>
      <c r="BO371" s="1570"/>
      <c r="BP371" s="1570"/>
      <c r="BQ371" s="1570"/>
      <c r="BR371" s="1570"/>
      <c r="BS371" s="1570"/>
      <c r="BT371" s="1570"/>
      <c r="BU371" s="1570"/>
      <c r="BV371" s="1570"/>
      <c r="BW371" s="1570"/>
      <c r="BX371" s="1570"/>
      <c r="BY371" s="1570"/>
      <c r="BZ371" s="1570"/>
      <c r="CA371" s="1570"/>
      <c r="CB371" s="1570"/>
      <c r="CC371" s="1570"/>
      <c r="CD371" s="1570"/>
      <c r="CE371" s="1570"/>
      <c r="CF371" s="1570"/>
      <c r="CG371" s="1570"/>
      <c r="CH371" s="1570"/>
      <c r="CI371" s="1570"/>
      <c r="CJ371" s="1570"/>
      <c r="CK371" s="1570"/>
      <c r="CL371" s="1570"/>
      <c r="CM371" s="1570"/>
      <c r="CN371" s="1570"/>
      <c r="CO371" s="1570"/>
      <c r="CP371" s="1570"/>
      <c r="CQ371" s="1570"/>
      <c r="CR371" s="1570"/>
      <c r="CS371" s="1570"/>
      <c r="CT371" s="1570"/>
      <c r="CU371" s="1570"/>
      <c r="CV371" s="1570"/>
      <c r="CW371" s="1570"/>
      <c r="CX371" s="1570"/>
      <c r="CY371" s="1570"/>
      <c r="CZ371" s="1570"/>
      <c r="DA371" s="1570"/>
      <c r="DB371" s="1570"/>
      <c r="DC371" s="1570"/>
      <c r="DD371" s="1570"/>
      <c r="DE371" s="1570"/>
      <c r="DF371" s="1570"/>
      <c r="DG371" s="1570"/>
      <c r="DH371" s="1665"/>
      <c r="DI371" s="1570"/>
      <c r="DJ371" s="1570"/>
      <c r="DK371" s="1570"/>
      <c r="DL371" s="1570"/>
      <c r="DM371" s="1570"/>
      <c r="DN371" s="1570"/>
      <c r="DO371" s="1570"/>
      <c r="DP371" s="1570"/>
      <c r="DQ371" s="1570"/>
      <c r="DR371" s="1570"/>
      <c r="DS371" s="1570"/>
      <c r="DT371" s="1570"/>
      <c r="DU371" s="1570"/>
      <c r="DV371" s="1570"/>
      <c r="DW371" s="1570"/>
      <c r="DX371" s="1570"/>
      <c r="DY371" s="1570"/>
      <c r="DZ371" s="1570"/>
      <c r="EA371" s="1570"/>
      <c r="EB371" s="1570"/>
      <c r="EC371" s="1665"/>
      <c r="ED371" s="1665"/>
      <c r="EE371" s="1665"/>
      <c r="EF371" s="1665"/>
      <c r="EG371" s="1665"/>
      <c r="EH371" s="1665"/>
      <c r="EI371" s="1665"/>
      <c r="EJ371" s="1665"/>
      <c r="EK371" s="1665"/>
      <c r="EL371" s="1665"/>
      <c r="EM371" s="1665"/>
      <c r="EN371" s="1665"/>
      <c r="EO371" s="1665"/>
      <c r="EP371" s="1665"/>
      <c r="EQ371" s="1665"/>
      <c r="ER371" s="1665"/>
      <c r="ES371" s="1570"/>
      <c r="ET371" s="1570"/>
      <c r="EU371" s="1632"/>
      <c r="EV371" s="1632"/>
      <c r="EW371" s="1632"/>
      <c r="EX371" s="1632"/>
      <c r="EY371" s="1632"/>
      <c r="EZ371" s="1632"/>
      <c r="FA371" s="1632"/>
      <c r="FB371" s="1665"/>
      <c r="FC371" s="1571"/>
      <c r="FD371" s="1571"/>
      <c r="FE371" s="1571"/>
      <c r="FF371" s="1571"/>
      <c r="FG371" s="1571"/>
      <c r="FH371" s="1571"/>
      <c r="FI371" s="1571"/>
      <c r="FJ371" s="1571"/>
      <c r="FK371" s="1571"/>
      <c r="FL371" s="1571"/>
      <c r="FM371" s="1571"/>
      <c r="FN371" s="1573"/>
      <c r="FO371" s="1573"/>
      <c r="FP371" s="1573"/>
      <c r="FQ371" s="1573"/>
      <c r="FR371" s="1573"/>
      <c r="FS371" s="1573"/>
      <c r="FT371" s="1573"/>
      <c r="FU371" s="1573"/>
      <c r="FV371" s="1573"/>
      <c r="FW371" s="1573"/>
      <c r="FX371" s="1595"/>
    </row>
    <row r="372" spans="3:180">
      <c r="C372" s="1570"/>
      <c r="D372" s="1570"/>
      <c r="E372" s="1570"/>
      <c r="F372" s="1570"/>
      <c r="G372" s="1570"/>
      <c r="H372" s="1570"/>
      <c r="I372" s="1570"/>
      <c r="J372" s="1570"/>
      <c r="K372" s="1570"/>
      <c r="L372" s="1570"/>
      <c r="M372" s="1570"/>
      <c r="N372" s="1570"/>
      <c r="O372" s="1570"/>
      <c r="P372" s="1632"/>
      <c r="Q372" s="1632"/>
      <c r="R372" s="1632"/>
      <c r="S372" s="1632"/>
      <c r="T372" s="1632"/>
      <c r="U372" s="1632"/>
      <c r="V372" s="1632"/>
      <c r="W372" s="1632"/>
      <c r="X372" s="1632"/>
      <c r="Y372" s="1632"/>
      <c r="Z372" s="1632"/>
      <c r="AA372" s="1632"/>
      <c r="AB372" s="1632"/>
      <c r="AC372" s="1632"/>
      <c r="AD372" s="1632"/>
      <c r="AE372" s="1632"/>
      <c r="AF372" s="1632"/>
      <c r="AG372" s="1632"/>
      <c r="AH372" s="1632"/>
      <c r="AI372" s="1632"/>
      <c r="AJ372" s="1632"/>
      <c r="AK372" s="1632"/>
      <c r="AL372" s="1632"/>
      <c r="AM372" s="1632"/>
      <c r="AN372" s="1632"/>
      <c r="AO372" s="1632"/>
      <c r="AP372" s="1632"/>
      <c r="AQ372" s="1632"/>
      <c r="AR372" s="1632"/>
      <c r="AS372" s="1632"/>
      <c r="AT372" s="1632"/>
      <c r="AU372" s="1632"/>
      <c r="AV372" s="1632"/>
      <c r="AW372" s="1632"/>
      <c r="AX372" s="1632"/>
      <c r="AY372" s="1632"/>
      <c r="AZ372" s="1570"/>
      <c r="BA372" s="1570"/>
      <c r="BB372" s="1570"/>
      <c r="BC372" s="1570"/>
      <c r="BD372" s="1570"/>
      <c r="BE372" s="1570"/>
      <c r="BF372" s="1570"/>
      <c r="BG372" s="1570"/>
      <c r="BH372" s="1570"/>
      <c r="BI372" s="1570"/>
      <c r="BJ372" s="1570"/>
      <c r="BK372" s="1570"/>
      <c r="BL372" s="1570"/>
      <c r="BM372" s="1570"/>
      <c r="BN372" s="1570"/>
      <c r="BO372" s="1570"/>
      <c r="BP372" s="1570"/>
      <c r="BQ372" s="1570"/>
      <c r="BR372" s="1570"/>
      <c r="BS372" s="1570"/>
      <c r="BT372" s="1570"/>
      <c r="BU372" s="1570"/>
      <c r="BV372" s="1570"/>
      <c r="BW372" s="1570"/>
      <c r="BX372" s="1570"/>
      <c r="BY372" s="1570"/>
      <c r="BZ372" s="1570"/>
      <c r="CA372" s="1570"/>
      <c r="CB372" s="1570"/>
      <c r="CC372" s="1570"/>
      <c r="CD372" s="1570"/>
      <c r="CE372" s="1570"/>
      <c r="CF372" s="1570"/>
      <c r="CG372" s="1570"/>
      <c r="CH372" s="1570"/>
      <c r="CI372" s="1570"/>
      <c r="CJ372" s="1570"/>
      <c r="CK372" s="1570"/>
      <c r="CL372" s="1570"/>
      <c r="CM372" s="1570"/>
      <c r="CN372" s="1570"/>
      <c r="CO372" s="1570"/>
      <c r="CP372" s="1570"/>
      <c r="CQ372" s="1570"/>
      <c r="CR372" s="1570"/>
      <c r="CS372" s="1570"/>
      <c r="CT372" s="1570"/>
      <c r="CU372" s="1570"/>
      <c r="CV372" s="1570"/>
      <c r="CW372" s="1570"/>
      <c r="CX372" s="1570"/>
      <c r="CY372" s="1570"/>
      <c r="CZ372" s="1570"/>
      <c r="DA372" s="1570"/>
      <c r="DB372" s="1570"/>
      <c r="DC372" s="1570"/>
      <c r="DD372" s="1570"/>
      <c r="DE372" s="1570"/>
      <c r="DF372" s="1570"/>
      <c r="DG372" s="1570"/>
      <c r="DH372" s="1665"/>
      <c r="DI372" s="1570"/>
      <c r="DJ372" s="1570"/>
      <c r="DK372" s="1570"/>
      <c r="DL372" s="1570"/>
      <c r="DM372" s="1570"/>
      <c r="DN372" s="1570"/>
      <c r="DO372" s="1570"/>
      <c r="DP372" s="1570"/>
      <c r="DQ372" s="1570"/>
      <c r="DR372" s="1570"/>
      <c r="DS372" s="1570"/>
      <c r="DT372" s="1570"/>
      <c r="DU372" s="1570"/>
      <c r="DV372" s="1570"/>
      <c r="DW372" s="1570"/>
      <c r="DX372" s="1570"/>
      <c r="DY372" s="1570"/>
      <c r="DZ372" s="1570"/>
      <c r="EA372" s="1570"/>
      <c r="EB372" s="1570"/>
      <c r="EC372" s="1665"/>
      <c r="ED372" s="1665"/>
      <c r="EE372" s="1665"/>
      <c r="EF372" s="1665"/>
      <c r="EG372" s="1665"/>
      <c r="EH372" s="1665"/>
      <c r="EI372" s="1665"/>
      <c r="EJ372" s="1665"/>
      <c r="EK372" s="1665"/>
      <c r="EL372" s="1665"/>
      <c r="EM372" s="1665"/>
      <c r="EN372" s="1665"/>
      <c r="EO372" s="1665"/>
      <c r="EP372" s="1665"/>
      <c r="EQ372" s="1665"/>
      <c r="ER372" s="1665"/>
      <c r="ES372" s="1570"/>
      <c r="ET372" s="1570"/>
      <c r="EU372" s="1632"/>
      <c r="EV372" s="1632"/>
      <c r="EW372" s="1632"/>
      <c r="EX372" s="1632"/>
      <c r="EY372" s="1632"/>
      <c r="EZ372" s="1632"/>
      <c r="FA372" s="1632"/>
      <c r="FB372" s="1665"/>
      <c r="FC372" s="1571"/>
      <c r="FD372" s="1571"/>
      <c r="FE372" s="1571"/>
      <c r="FF372" s="1571"/>
      <c r="FG372" s="1571"/>
      <c r="FH372" s="1571"/>
      <c r="FI372" s="1571"/>
      <c r="FJ372" s="1571"/>
      <c r="FK372" s="1571"/>
      <c r="FL372" s="1571"/>
      <c r="FM372" s="1571"/>
      <c r="FN372" s="1573"/>
      <c r="FO372" s="1573"/>
      <c r="FP372" s="1573"/>
      <c r="FQ372" s="1573"/>
      <c r="FR372" s="1573"/>
      <c r="FS372" s="1573"/>
      <c r="FT372" s="1573"/>
      <c r="FU372" s="1573"/>
      <c r="FV372" s="1573"/>
      <c r="FW372" s="1573"/>
      <c r="FX372" s="1595"/>
    </row>
    <row r="373" spans="3:180">
      <c r="C373" s="1570"/>
      <c r="D373" s="1570"/>
      <c r="E373" s="1570"/>
      <c r="F373" s="1570"/>
      <c r="G373" s="1570"/>
      <c r="H373" s="1570"/>
      <c r="I373" s="1570"/>
      <c r="J373" s="1570"/>
      <c r="K373" s="1570"/>
      <c r="L373" s="1570"/>
      <c r="M373" s="1570"/>
      <c r="N373" s="1570"/>
      <c r="O373" s="1570"/>
      <c r="P373" s="1632"/>
      <c r="Q373" s="1632"/>
      <c r="R373" s="1632"/>
      <c r="S373" s="1632"/>
      <c r="T373" s="1632"/>
      <c r="U373" s="1632"/>
      <c r="V373" s="1632"/>
      <c r="W373" s="1632"/>
      <c r="X373" s="1632"/>
      <c r="Y373" s="1632"/>
      <c r="Z373" s="1632"/>
      <c r="AA373" s="1632"/>
      <c r="AB373" s="1632"/>
      <c r="AC373" s="1632"/>
      <c r="AD373" s="1632"/>
      <c r="AE373" s="1632"/>
      <c r="AF373" s="1632"/>
      <c r="AG373" s="1632"/>
      <c r="AH373" s="1632"/>
      <c r="AI373" s="1632"/>
      <c r="AJ373" s="1632"/>
      <c r="AK373" s="1632"/>
      <c r="AL373" s="1632"/>
      <c r="AM373" s="1632"/>
      <c r="AN373" s="1632"/>
      <c r="AO373" s="1632"/>
      <c r="AP373" s="1632"/>
      <c r="AQ373" s="1632"/>
      <c r="AR373" s="1632"/>
      <c r="AS373" s="1632"/>
      <c r="AT373" s="1632"/>
      <c r="AU373" s="1632"/>
      <c r="AV373" s="1632"/>
      <c r="AW373" s="1632"/>
      <c r="AX373" s="1632"/>
      <c r="AY373" s="1632"/>
      <c r="AZ373" s="1570"/>
      <c r="BA373" s="1570"/>
      <c r="BB373" s="1570"/>
      <c r="BC373" s="1570"/>
      <c r="BD373" s="1570"/>
      <c r="BE373" s="1570"/>
      <c r="BF373" s="1570"/>
      <c r="BG373" s="1570"/>
      <c r="BH373" s="1570"/>
      <c r="BI373" s="1570"/>
      <c r="BJ373" s="1570"/>
      <c r="BK373" s="1570"/>
      <c r="BL373" s="1570"/>
      <c r="BM373" s="1570"/>
      <c r="BN373" s="1570"/>
      <c r="BO373" s="1570"/>
      <c r="BP373" s="1570"/>
      <c r="BQ373" s="1570"/>
      <c r="BR373" s="1570"/>
      <c r="BS373" s="1570"/>
      <c r="BT373" s="1570"/>
      <c r="BU373" s="1570"/>
      <c r="BV373" s="1570"/>
      <c r="BW373" s="1570"/>
      <c r="BX373" s="1570"/>
      <c r="BY373" s="1570"/>
      <c r="BZ373" s="1570"/>
      <c r="CA373" s="1570"/>
      <c r="CB373" s="1570"/>
      <c r="CC373" s="1570"/>
      <c r="CD373" s="1570"/>
      <c r="CE373" s="1570"/>
      <c r="CF373" s="1570"/>
      <c r="CG373" s="1570"/>
      <c r="CH373" s="1570"/>
      <c r="CI373" s="1570"/>
      <c r="CJ373" s="1570"/>
      <c r="CK373" s="1570"/>
      <c r="CL373" s="1570"/>
      <c r="CM373" s="1570"/>
      <c r="CN373" s="1570"/>
      <c r="CO373" s="1570"/>
      <c r="CP373" s="1570"/>
      <c r="CQ373" s="1570"/>
      <c r="CR373" s="1570"/>
      <c r="CS373" s="1570"/>
      <c r="CT373" s="1570"/>
      <c r="CU373" s="1570"/>
      <c r="CV373" s="1570"/>
      <c r="CW373" s="1570"/>
      <c r="CX373" s="1570"/>
      <c r="CY373" s="1570"/>
      <c r="CZ373" s="1570"/>
      <c r="DA373" s="1570"/>
      <c r="DB373" s="1570"/>
      <c r="DC373" s="1570"/>
      <c r="DD373" s="1570"/>
      <c r="DE373" s="1570"/>
      <c r="DF373" s="1570"/>
      <c r="DG373" s="1570"/>
      <c r="DH373" s="1665"/>
      <c r="DI373" s="1570"/>
      <c r="DJ373" s="1570"/>
      <c r="DK373" s="1570"/>
      <c r="DL373" s="1570"/>
      <c r="DM373" s="1570"/>
      <c r="DN373" s="1570"/>
      <c r="DO373" s="1570"/>
      <c r="DP373" s="1570"/>
      <c r="DQ373" s="1570"/>
      <c r="DR373" s="1570"/>
      <c r="DS373" s="1570"/>
      <c r="DT373" s="1570"/>
      <c r="DU373" s="1570"/>
      <c r="DV373" s="1570"/>
      <c r="DW373" s="1570"/>
      <c r="DX373" s="1570"/>
      <c r="DY373" s="1570"/>
      <c r="DZ373" s="1570"/>
      <c r="EA373" s="1570"/>
      <c r="EB373" s="1570"/>
      <c r="EC373" s="1665"/>
      <c r="ED373" s="1665"/>
      <c r="EE373" s="1665"/>
      <c r="EF373" s="1665"/>
      <c r="EG373" s="1665"/>
      <c r="EH373" s="1665"/>
      <c r="EI373" s="1665"/>
      <c r="EJ373" s="1665"/>
      <c r="EK373" s="1665"/>
      <c r="EL373" s="1665"/>
      <c r="EM373" s="1665"/>
      <c r="EN373" s="1665"/>
      <c r="EO373" s="1665"/>
      <c r="EP373" s="1665"/>
      <c r="EQ373" s="1665"/>
      <c r="ER373" s="1665"/>
      <c r="ES373" s="1570"/>
      <c r="ET373" s="1570"/>
      <c r="EU373" s="1632"/>
      <c r="EV373" s="1632"/>
      <c r="EW373" s="1632"/>
      <c r="EX373" s="1632"/>
      <c r="EY373" s="1632"/>
      <c r="EZ373" s="1632"/>
      <c r="FA373" s="1632"/>
      <c r="FB373" s="1665"/>
      <c r="FC373" s="1571"/>
      <c r="FD373" s="1571"/>
      <c r="FE373" s="1571"/>
      <c r="FF373" s="1571"/>
      <c r="FG373" s="1571"/>
      <c r="FH373" s="1571"/>
      <c r="FI373" s="1571"/>
      <c r="FJ373" s="1571"/>
      <c r="FK373" s="1571"/>
      <c r="FL373" s="1571"/>
      <c r="FM373" s="1571"/>
      <c r="FN373" s="1573"/>
      <c r="FO373" s="1573"/>
      <c r="FP373" s="1573"/>
      <c r="FQ373" s="1573"/>
      <c r="FR373" s="1573"/>
      <c r="FS373" s="1573"/>
      <c r="FT373" s="1573"/>
      <c r="FU373" s="1573"/>
      <c r="FV373" s="1573"/>
      <c r="FW373" s="1573"/>
      <c r="FX373" s="1595"/>
    </row>
    <row r="374" spans="3:180">
      <c r="C374" s="1570"/>
      <c r="D374" s="1570"/>
      <c r="E374" s="1570"/>
      <c r="F374" s="1570"/>
      <c r="G374" s="1570"/>
      <c r="H374" s="1570"/>
      <c r="I374" s="1570"/>
      <c r="J374" s="1570"/>
      <c r="K374" s="1570"/>
      <c r="L374" s="1570"/>
      <c r="M374" s="1570"/>
      <c r="N374" s="1570"/>
      <c r="O374" s="1570"/>
      <c r="P374" s="1632"/>
      <c r="Q374" s="1632"/>
      <c r="R374" s="1632"/>
      <c r="S374" s="1632"/>
      <c r="T374" s="1632"/>
      <c r="U374" s="1632"/>
      <c r="V374" s="1632"/>
      <c r="W374" s="1632"/>
      <c r="X374" s="1632"/>
      <c r="Y374" s="1632"/>
      <c r="Z374" s="1632"/>
      <c r="AA374" s="1632"/>
      <c r="AB374" s="1632"/>
      <c r="AC374" s="1632"/>
      <c r="AD374" s="1632"/>
      <c r="AE374" s="1632"/>
      <c r="AF374" s="1632"/>
      <c r="AG374" s="1632"/>
      <c r="AH374" s="1632"/>
      <c r="AI374" s="1632"/>
      <c r="AJ374" s="1632"/>
      <c r="AK374" s="1632"/>
      <c r="AL374" s="1632"/>
      <c r="AM374" s="1632"/>
      <c r="AN374" s="1632"/>
      <c r="AO374" s="1632"/>
      <c r="AP374" s="1632"/>
      <c r="AQ374" s="1632"/>
      <c r="AR374" s="1632"/>
      <c r="AS374" s="1632"/>
      <c r="AT374" s="1632"/>
      <c r="AU374" s="1632"/>
      <c r="AV374" s="1632"/>
      <c r="AW374" s="1632"/>
      <c r="AX374" s="1632"/>
      <c r="AY374" s="1632"/>
      <c r="AZ374" s="1570"/>
      <c r="BA374" s="1570"/>
      <c r="BB374" s="1570"/>
      <c r="BC374" s="1570"/>
      <c r="BD374" s="1570"/>
      <c r="BE374" s="1570"/>
      <c r="BF374" s="1570"/>
      <c r="BG374" s="1570"/>
      <c r="BH374" s="1570"/>
      <c r="BI374" s="1570"/>
      <c r="BJ374" s="1570"/>
      <c r="BK374" s="1570"/>
      <c r="BL374" s="1570"/>
      <c r="BM374" s="1570"/>
      <c r="BN374" s="1570"/>
      <c r="BO374" s="1570"/>
      <c r="BP374" s="1570"/>
      <c r="BQ374" s="1570"/>
      <c r="BR374" s="1570"/>
      <c r="BS374" s="1570"/>
      <c r="BT374" s="1570"/>
      <c r="BU374" s="1570"/>
      <c r="BV374" s="1570"/>
      <c r="BW374" s="1570"/>
      <c r="BX374" s="1570"/>
      <c r="BY374" s="1570"/>
      <c r="BZ374" s="1570"/>
      <c r="CA374" s="1570"/>
      <c r="CB374" s="1570"/>
      <c r="CC374" s="1570"/>
      <c r="CD374" s="1570"/>
      <c r="CE374" s="1570"/>
      <c r="CF374" s="1570"/>
      <c r="CG374" s="1570"/>
      <c r="CH374" s="1570"/>
      <c r="CI374" s="1570"/>
      <c r="CJ374" s="1570"/>
      <c r="CK374" s="1570"/>
      <c r="CL374" s="1570"/>
      <c r="CM374" s="1570"/>
      <c r="CN374" s="1570"/>
      <c r="CO374" s="1570"/>
      <c r="CP374" s="1570"/>
      <c r="CQ374" s="1570"/>
      <c r="CR374" s="1570"/>
      <c r="CS374" s="1570"/>
      <c r="CT374" s="1570"/>
      <c r="CU374" s="1570"/>
      <c r="CV374" s="1570"/>
      <c r="CW374" s="1570"/>
      <c r="CX374" s="1570"/>
      <c r="CY374" s="1570"/>
      <c r="CZ374" s="1570"/>
      <c r="DA374" s="1570"/>
      <c r="DB374" s="1570"/>
      <c r="DC374" s="1570"/>
      <c r="DD374" s="1570"/>
      <c r="DE374" s="1570"/>
      <c r="DF374" s="1570"/>
      <c r="DG374" s="1570"/>
      <c r="DH374" s="1665"/>
      <c r="DI374" s="1570"/>
      <c r="DJ374" s="1570"/>
      <c r="DK374" s="1570"/>
      <c r="DL374" s="1570"/>
      <c r="DM374" s="1570"/>
      <c r="DN374" s="1570"/>
      <c r="DO374" s="1570"/>
      <c r="DP374" s="1570"/>
      <c r="DQ374" s="1570"/>
      <c r="DR374" s="1570"/>
      <c r="DS374" s="1570"/>
      <c r="DT374" s="1570"/>
      <c r="DU374" s="1570"/>
      <c r="DV374" s="1570"/>
      <c r="DW374" s="1570"/>
      <c r="DX374" s="1570"/>
      <c r="DY374" s="1570"/>
      <c r="DZ374" s="1570"/>
      <c r="EA374" s="1570"/>
      <c r="EB374" s="1570"/>
      <c r="EC374" s="1665"/>
      <c r="ED374" s="1665"/>
      <c r="EE374" s="1665"/>
      <c r="EF374" s="1665"/>
      <c r="EG374" s="1665"/>
      <c r="EH374" s="1665"/>
      <c r="EI374" s="1665"/>
      <c r="EJ374" s="1665"/>
      <c r="EK374" s="1665"/>
      <c r="EL374" s="1665"/>
      <c r="EM374" s="1665"/>
      <c r="EN374" s="1665"/>
      <c r="EO374" s="1665"/>
      <c r="EP374" s="1665"/>
      <c r="EQ374" s="1665"/>
      <c r="ER374" s="1665"/>
      <c r="ES374" s="1570"/>
      <c r="ET374" s="1570"/>
      <c r="EU374" s="1632"/>
      <c r="EV374" s="1632"/>
      <c r="EW374" s="1632"/>
      <c r="EX374" s="1632"/>
      <c r="EY374" s="1632"/>
      <c r="EZ374" s="1632"/>
      <c r="FA374" s="1632"/>
      <c r="FB374" s="1665"/>
      <c r="FC374" s="1571"/>
      <c r="FD374" s="1571"/>
      <c r="FE374" s="1571"/>
      <c r="FF374" s="1571"/>
      <c r="FG374" s="1571"/>
      <c r="FH374" s="1571"/>
      <c r="FI374" s="1571"/>
      <c r="FJ374" s="1571"/>
      <c r="FK374" s="1571"/>
      <c r="FL374" s="1571"/>
      <c r="FM374" s="1571"/>
      <c r="FN374" s="1573"/>
      <c r="FO374" s="1573"/>
      <c r="FP374" s="1573"/>
      <c r="FQ374" s="1573"/>
      <c r="FR374" s="1573"/>
      <c r="FS374" s="1573"/>
      <c r="FT374" s="1573"/>
      <c r="FU374" s="1573"/>
      <c r="FV374" s="1573"/>
      <c r="FW374" s="1573"/>
      <c r="FX374" s="1595"/>
    </row>
    <row r="375" spans="3:180">
      <c r="C375" s="1570"/>
      <c r="D375" s="1570"/>
      <c r="E375" s="1570"/>
      <c r="F375" s="1570"/>
      <c r="G375" s="1570"/>
      <c r="H375" s="1570"/>
      <c r="I375" s="1570"/>
      <c r="J375" s="1570"/>
      <c r="K375" s="1570"/>
      <c r="L375" s="1570"/>
      <c r="M375" s="1570"/>
      <c r="N375" s="1570"/>
      <c r="O375" s="1570"/>
      <c r="P375" s="1632"/>
      <c r="Q375" s="1632"/>
      <c r="R375" s="1632"/>
      <c r="S375" s="1632"/>
      <c r="T375" s="1632"/>
      <c r="U375" s="1632"/>
      <c r="V375" s="1632"/>
      <c r="W375" s="1632"/>
      <c r="X375" s="1632"/>
      <c r="Y375" s="1632"/>
      <c r="Z375" s="1632"/>
      <c r="AA375" s="1632"/>
      <c r="AB375" s="1632"/>
      <c r="AC375" s="1632"/>
      <c r="AD375" s="1632"/>
      <c r="AE375" s="1632"/>
      <c r="AF375" s="1632"/>
      <c r="AG375" s="1632"/>
      <c r="AH375" s="1632"/>
      <c r="AI375" s="1632"/>
      <c r="AJ375" s="1632"/>
      <c r="AK375" s="1632"/>
      <c r="AL375" s="1632"/>
      <c r="AM375" s="1632"/>
      <c r="AN375" s="1632"/>
      <c r="AO375" s="1632"/>
      <c r="AP375" s="1632"/>
      <c r="AQ375" s="1632"/>
      <c r="AR375" s="1632"/>
      <c r="AS375" s="1632"/>
      <c r="AT375" s="1632"/>
      <c r="AU375" s="1632"/>
      <c r="AV375" s="1632"/>
      <c r="AW375" s="1632"/>
      <c r="AX375" s="1632"/>
      <c r="AY375" s="1632"/>
      <c r="AZ375" s="1570"/>
      <c r="BA375" s="1570"/>
      <c r="BB375" s="1570"/>
      <c r="BC375" s="1570"/>
      <c r="BD375" s="1570"/>
      <c r="BE375" s="1570"/>
      <c r="BF375" s="1570"/>
      <c r="BG375" s="1570"/>
      <c r="BH375" s="1570"/>
      <c r="BI375" s="1570"/>
      <c r="BJ375" s="1570"/>
      <c r="BK375" s="1570"/>
      <c r="BL375" s="1570"/>
      <c r="BM375" s="1570"/>
      <c r="BN375" s="1570"/>
      <c r="BO375" s="1570"/>
      <c r="BP375" s="1570"/>
      <c r="BQ375" s="1570"/>
      <c r="BR375" s="1570"/>
      <c r="BS375" s="1570"/>
      <c r="BT375" s="1570"/>
      <c r="BU375" s="1570"/>
      <c r="BV375" s="1570"/>
      <c r="BW375" s="1570"/>
      <c r="BX375" s="1570"/>
      <c r="BY375" s="1570"/>
      <c r="BZ375" s="1570"/>
      <c r="CA375" s="1570"/>
      <c r="CB375" s="1570"/>
      <c r="CC375" s="1570"/>
      <c r="CD375" s="1570"/>
      <c r="CE375" s="1570"/>
      <c r="CF375" s="1570"/>
      <c r="CG375" s="1570"/>
      <c r="CH375" s="1570"/>
      <c r="CI375" s="1570"/>
      <c r="CJ375" s="1570"/>
      <c r="CK375" s="1570"/>
      <c r="CL375" s="1570"/>
      <c r="CM375" s="1570"/>
      <c r="CN375" s="1570"/>
      <c r="CO375" s="1570"/>
      <c r="CP375" s="1570"/>
      <c r="CQ375" s="1570"/>
      <c r="CR375" s="1570"/>
      <c r="CS375" s="1570"/>
      <c r="CT375" s="1570"/>
      <c r="CU375" s="1570"/>
      <c r="CV375" s="1570"/>
      <c r="CW375" s="1570"/>
      <c r="CX375" s="1570"/>
      <c r="CY375" s="1570"/>
      <c r="CZ375" s="1570"/>
      <c r="DA375" s="1570"/>
      <c r="DB375" s="1570"/>
      <c r="DC375" s="1570"/>
      <c r="DD375" s="1570"/>
      <c r="DE375" s="1570"/>
      <c r="DF375" s="1570"/>
      <c r="DG375" s="1570"/>
      <c r="DH375" s="1665"/>
      <c r="DI375" s="1570"/>
      <c r="DJ375" s="1570"/>
      <c r="DK375" s="1570"/>
      <c r="DL375" s="1570"/>
      <c r="DM375" s="1570"/>
      <c r="DN375" s="1570"/>
      <c r="DO375" s="1570"/>
      <c r="DP375" s="1570"/>
      <c r="DQ375" s="1570"/>
      <c r="DR375" s="1570"/>
      <c r="DS375" s="1570"/>
      <c r="DT375" s="1570"/>
      <c r="DU375" s="1570"/>
      <c r="DV375" s="1570"/>
      <c r="DW375" s="1570"/>
      <c r="DX375" s="1570"/>
      <c r="DY375" s="1570"/>
      <c r="DZ375" s="1570"/>
      <c r="EA375" s="1570"/>
      <c r="EB375" s="1570"/>
      <c r="EC375" s="1665"/>
      <c r="ED375" s="1665"/>
      <c r="EE375" s="1665"/>
      <c r="EF375" s="1665"/>
      <c r="EG375" s="1665"/>
      <c r="EH375" s="1665"/>
      <c r="EI375" s="1665"/>
      <c r="EJ375" s="1665"/>
      <c r="EK375" s="1665"/>
      <c r="EL375" s="1665"/>
      <c r="EM375" s="1665"/>
      <c r="EN375" s="1665"/>
      <c r="EO375" s="1665"/>
      <c r="EP375" s="1665"/>
      <c r="EQ375" s="1665"/>
      <c r="ER375" s="1665"/>
      <c r="ES375" s="1570"/>
      <c r="ET375" s="1570"/>
      <c r="EU375" s="1632"/>
      <c r="EV375" s="1632"/>
      <c r="EW375" s="1632"/>
      <c r="EX375" s="1632"/>
      <c r="EY375" s="1632"/>
      <c r="EZ375" s="1632"/>
      <c r="FA375" s="1632"/>
      <c r="FB375" s="1665"/>
      <c r="FC375" s="1571"/>
      <c r="FD375" s="1571"/>
      <c r="FE375" s="1571"/>
      <c r="FF375" s="1571"/>
      <c r="FG375" s="1571"/>
      <c r="FH375" s="1571"/>
      <c r="FI375" s="1571"/>
      <c r="FJ375" s="1571"/>
      <c r="FK375" s="1571"/>
      <c r="FL375" s="1571"/>
      <c r="FM375" s="1571"/>
      <c r="FN375" s="1573"/>
      <c r="FO375" s="1573"/>
      <c r="FP375" s="1573"/>
      <c r="FQ375" s="1573"/>
      <c r="FR375" s="1573"/>
      <c r="FS375" s="1573"/>
      <c r="FT375" s="1573"/>
      <c r="FU375" s="1573"/>
      <c r="FV375" s="1573"/>
      <c r="FW375" s="1573"/>
      <c r="FX375" s="1595"/>
    </row>
    <row r="376" spans="3:180">
      <c r="C376" s="1570"/>
      <c r="D376" s="1570"/>
      <c r="E376" s="1570"/>
      <c r="F376" s="1570"/>
      <c r="G376" s="1570"/>
      <c r="H376" s="1570"/>
      <c r="I376" s="1570"/>
      <c r="J376" s="1570"/>
      <c r="K376" s="1570"/>
      <c r="L376" s="1570"/>
      <c r="M376" s="1570"/>
      <c r="N376" s="1570"/>
      <c r="O376" s="1570"/>
      <c r="P376" s="1632"/>
      <c r="Q376" s="1632"/>
      <c r="R376" s="1632"/>
      <c r="S376" s="1632"/>
      <c r="T376" s="1632"/>
      <c r="U376" s="1632"/>
      <c r="V376" s="1632"/>
      <c r="W376" s="1632"/>
      <c r="X376" s="1632"/>
      <c r="Y376" s="1632"/>
      <c r="Z376" s="1632"/>
      <c r="AA376" s="1632"/>
      <c r="AB376" s="1632"/>
      <c r="AC376" s="1632"/>
      <c r="AD376" s="1632"/>
      <c r="AE376" s="1632"/>
      <c r="AF376" s="1632"/>
      <c r="AG376" s="1632"/>
      <c r="AH376" s="1632"/>
      <c r="AI376" s="1632"/>
      <c r="AJ376" s="1632"/>
      <c r="AK376" s="1632"/>
      <c r="AL376" s="1632"/>
      <c r="AM376" s="1632"/>
      <c r="AN376" s="1632"/>
      <c r="AO376" s="1632"/>
      <c r="AP376" s="1632"/>
      <c r="AQ376" s="1632"/>
      <c r="AR376" s="1632"/>
      <c r="AS376" s="1632"/>
      <c r="AT376" s="1632"/>
      <c r="AU376" s="1632"/>
      <c r="AV376" s="1632"/>
      <c r="AW376" s="1632"/>
      <c r="AX376" s="1632"/>
      <c r="AY376" s="1632"/>
      <c r="AZ376" s="1570"/>
      <c r="BA376" s="1570"/>
      <c r="BB376" s="1570"/>
      <c r="BC376" s="1570"/>
      <c r="BD376" s="1570"/>
      <c r="BE376" s="1570"/>
      <c r="BF376" s="1570"/>
      <c r="BG376" s="1570"/>
      <c r="BH376" s="1570"/>
      <c r="BI376" s="1570"/>
      <c r="BJ376" s="1570"/>
      <c r="BK376" s="1570"/>
      <c r="BL376" s="1570"/>
      <c r="BM376" s="1570"/>
      <c r="BN376" s="1570"/>
      <c r="BO376" s="1570"/>
      <c r="BP376" s="1570"/>
      <c r="BQ376" s="1570"/>
      <c r="BR376" s="1570"/>
      <c r="BS376" s="1570"/>
      <c r="BT376" s="1570"/>
      <c r="BU376" s="1570"/>
      <c r="BV376" s="1570"/>
      <c r="BW376" s="1570"/>
      <c r="BX376" s="1570"/>
      <c r="BY376" s="1570"/>
      <c r="BZ376" s="1570"/>
      <c r="CA376" s="1570"/>
      <c r="CB376" s="1570"/>
      <c r="CC376" s="1570"/>
      <c r="CD376" s="1570"/>
      <c r="CE376" s="1570"/>
      <c r="CF376" s="1570"/>
      <c r="CG376" s="1570"/>
      <c r="CH376" s="1570"/>
      <c r="CI376" s="1570"/>
      <c r="CJ376" s="1570"/>
      <c r="CK376" s="1570"/>
      <c r="CL376" s="1570"/>
      <c r="CM376" s="1570"/>
      <c r="CN376" s="1570"/>
      <c r="CO376" s="1570"/>
      <c r="CP376" s="1570"/>
      <c r="CQ376" s="1570"/>
      <c r="CR376" s="1570"/>
      <c r="CS376" s="1570"/>
      <c r="CT376" s="1570"/>
      <c r="CU376" s="1570"/>
      <c r="CV376" s="1570"/>
      <c r="CW376" s="1570"/>
      <c r="CX376" s="1570"/>
      <c r="CY376" s="1570"/>
      <c r="CZ376" s="1570"/>
      <c r="DA376" s="1570"/>
      <c r="DB376" s="1570"/>
      <c r="DC376" s="1570"/>
      <c r="DD376" s="1570"/>
      <c r="DE376" s="1570"/>
      <c r="DF376" s="1570"/>
      <c r="DG376" s="1570"/>
      <c r="DH376" s="1665"/>
      <c r="DI376" s="1570"/>
      <c r="DJ376" s="1570"/>
      <c r="DK376" s="1570"/>
      <c r="DL376" s="1570"/>
      <c r="DM376" s="1570"/>
      <c r="DN376" s="1570"/>
      <c r="DO376" s="1570"/>
      <c r="DP376" s="1570"/>
      <c r="DQ376" s="1570"/>
      <c r="DR376" s="1570"/>
      <c r="DS376" s="1570"/>
      <c r="DT376" s="1570"/>
      <c r="DU376" s="1570"/>
      <c r="DV376" s="1570"/>
      <c r="DW376" s="1570"/>
      <c r="DX376" s="1570"/>
      <c r="DY376" s="1570"/>
      <c r="DZ376" s="1570"/>
      <c r="EA376" s="1570"/>
      <c r="EB376" s="1570"/>
      <c r="EC376" s="1665"/>
      <c r="ED376" s="1665"/>
      <c r="EE376" s="1665"/>
      <c r="EF376" s="1665"/>
      <c r="EG376" s="1665"/>
      <c r="EH376" s="1665"/>
      <c r="EI376" s="1665"/>
      <c r="EJ376" s="1665"/>
      <c r="EK376" s="1665"/>
      <c r="EL376" s="1665"/>
      <c r="EM376" s="1665"/>
      <c r="EN376" s="1665"/>
      <c r="EO376" s="1665"/>
      <c r="EP376" s="1665"/>
      <c r="EQ376" s="1665"/>
      <c r="ER376" s="1665"/>
      <c r="ES376" s="1570"/>
      <c r="ET376" s="1570"/>
      <c r="EU376" s="1632"/>
      <c r="EV376" s="1632"/>
      <c r="EW376" s="1632"/>
      <c r="EX376" s="1632"/>
      <c r="EY376" s="1632"/>
      <c r="EZ376" s="1632"/>
      <c r="FA376" s="1632"/>
      <c r="FB376" s="1665"/>
      <c r="FC376" s="1571"/>
      <c r="FD376" s="1571"/>
      <c r="FE376" s="1571"/>
      <c r="FF376" s="1571"/>
      <c r="FG376" s="1571"/>
      <c r="FH376" s="1571"/>
      <c r="FI376" s="1571"/>
      <c r="FJ376" s="1571"/>
      <c r="FK376" s="1571"/>
      <c r="FL376" s="1571"/>
      <c r="FM376" s="1571"/>
      <c r="FN376" s="1573"/>
      <c r="FO376" s="1573"/>
      <c r="FP376" s="1573"/>
      <c r="FQ376" s="1573"/>
      <c r="FR376" s="1573"/>
      <c r="FS376" s="1573"/>
      <c r="FT376" s="1573"/>
      <c r="FU376" s="1573"/>
      <c r="FV376" s="1573"/>
      <c r="FW376" s="1573"/>
      <c r="FX376" s="1595"/>
    </row>
    <row r="377" spans="3:180">
      <c r="C377" s="1570"/>
      <c r="D377" s="1570"/>
      <c r="E377" s="1570"/>
      <c r="F377" s="1570"/>
      <c r="G377" s="1570"/>
      <c r="H377" s="1570"/>
      <c r="I377" s="1570"/>
      <c r="J377" s="1570"/>
      <c r="K377" s="1570"/>
      <c r="L377" s="1570"/>
      <c r="M377" s="1570"/>
      <c r="N377" s="1570"/>
      <c r="O377" s="1570"/>
      <c r="P377" s="1632"/>
      <c r="Q377" s="1632"/>
      <c r="R377" s="1632"/>
      <c r="S377" s="1632"/>
      <c r="T377" s="1632"/>
      <c r="U377" s="1632"/>
      <c r="V377" s="1632"/>
      <c r="W377" s="1632"/>
      <c r="X377" s="1632"/>
      <c r="Y377" s="1632"/>
      <c r="Z377" s="1632"/>
      <c r="AA377" s="1632"/>
      <c r="AB377" s="1632"/>
      <c r="AC377" s="1632"/>
      <c r="AD377" s="1632"/>
      <c r="AE377" s="1632"/>
      <c r="AF377" s="1632"/>
      <c r="AG377" s="1632"/>
      <c r="AH377" s="1632"/>
      <c r="AI377" s="1632"/>
      <c r="AJ377" s="1632"/>
      <c r="AK377" s="1632"/>
      <c r="AL377" s="1632"/>
      <c r="AM377" s="1632"/>
      <c r="AN377" s="1632"/>
      <c r="AO377" s="1632"/>
      <c r="AP377" s="1632"/>
      <c r="AQ377" s="1632"/>
      <c r="AR377" s="1632"/>
      <c r="AS377" s="1632"/>
      <c r="AT377" s="1632"/>
      <c r="AU377" s="1632"/>
      <c r="AV377" s="1632"/>
      <c r="AW377" s="1632"/>
      <c r="AX377" s="1632"/>
      <c r="AY377" s="1632"/>
      <c r="AZ377" s="1570"/>
      <c r="BA377" s="1570"/>
      <c r="BB377" s="1570"/>
      <c r="BC377" s="1570"/>
      <c r="BD377" s="1570"/>
      <c r="BE377" s="1570"/>
      <c r="BF377" s="1570"/>
      <c r="BG377" s="1570"/>
      <c r="BH377" s="1570"/>
      <c r="BI377" s="1570"/>
      <c r="BJ377" s="1570"/>
      <c r="BK377" s="1570"/>
      <c r="BL377" s="1570"/>
      <c r="BM377" s="1570"/>
      <c r="BN377" s="1570"/>
      <c r="BO377" s="1570"/>
      <c r="BP377" s="1570"/>
      <c r="BQ377" s="1570"/>
      <c r="BR377" s="1570"/>
      <c r="BS377" s="1570"/>
      <c r="BT377" s="1570"/>
      <c r="BU377" s="1570"/>
      <c r="BV377" s="1570"/>
      <c r="BW377" s="1570"/>
      <c r="BX377" s="1570"/>
      <c r="BY377" s="1570"/>
      <c r="BZ377" s="1570"/>
      <c r="CA377" s="1570"/>
      <c r="CB377" s="1570"/>
      <c r="CC377" s="1570"/>
      <c r="CD377" s="1570"/>
      <c r="CE377" s="1570"/>
      <c r="CF377" s="1570"/>
      <c r="CG377" s="1570"/>
      <c r="CH377" s="1570"/>
      <c r="CI377" s="1570"/>
      <c r="CJ377" s="1570"/>
      <c r="CK377" s="1570"/>
      <c r="CL377" s="1570"/>
      <c r="CM377" s="1570"/>
      <c r="CN377" s="1570"/>
      <c r="CO377" s="1570"/>
      <c r="CP377" s="1570"/>
      <c r="CQ377" s="1570"/>
      <c r="CR377" s="1570"/>
      <c r="CS377" s="1570"/>
      <c r="CT377" s="1570"/>
      <c r="CU377" s="1570"/>
      <c r="CV377" s="1570"/>
      <c r="CW377" s="1570"/>
      <c r="CX377" s="1570"/>
      <c r="CY377" s="1570"/>
      <c r="CZ377" s="1570"/>
      <c r="DA377" s="1570"/>
      <c r="DB377" s="1570"/>
      <c r="DC377" s="1570"/>
      <c r="DD377" s="1570"/>
      <c r="DE377" s="1570"/>
      <c r="DF377" s="1570"/>
      <c r="DG377" s="1570"/>
      <c r="DH377" s="1665"/>
      <c r="DI377" s="1570"/>
      <c r="DJ377" s="1570"/>
      <c r="DK377" s="1570"/>
      <c r="DL377" s="1570"/>
      <c r="DM377" s="1570"/>
      <c r="DN377" s="1570"/>
      <c r="DO377" s="1570"/>
      <c r="DP377" s="1570"/>
      <c r="DQ377" s="1570"/>
      <c r="DR377" s="1570"/>
      <c r="DS377" s="1570"/>
      <c r="DT377" s="1570"/>
      <c r="DU377" s="1570"/>
      <c r="DV377" s="1570"/>
      <c r="DW377" s="1570"/>
      <c r="DX377" s="1570"/>
      <c r="DY377" s="1570"/>
      <c r="DZ377" s="1570"/>
      <c r="EA377" s="1570"/>
      <c r="EB377" s="1570"/>
      <c r="EC377" s="1665"/>
      <c r="ED377" s="1665"/>
      <c r="EE377" s="1665"/>
      <c r="EF377" s="1665"/>
      <c r="EG377" s="1665"/>
      <c r="EH377" s="1665"/>
      <c r="EI377" s="1665"/>
      <c r="EJ377" s="1665"/>
      <c r="EK377" s="1665"/>
      <c r="EL377" s="1665"/>
      <c r="EM377" s="1665"/>
      <c r="EN377" s="1665"/>
      <c r="EO377" s="1665"/>
      <c r="EP377" s="1665"/>
      <c r="EQ377" s="1665"/>
      <c r="ER377" s="1665"/>
      <c r="ES377" s="1570"/>
      <c r="ET377" s="1570"/>
      <c r="EU377" s="1632"/>
      <c r="EV377" s="1632"/>
      <c r="EW377" s="1632"/>
      <c r="EX377" s="1632"/>
      <c r="EY377" s="1632"/>
      <c r="EZ377" s="1632"/>
      <c r="FA377" s="1632"/>
      <c r="FB377" s="1665"/>
      <c r="FC377" s="1571"/>
      <c r="FD377" s="1571"/>
      <c r="FE377" s="1571"/>
      <c r="FF377" s="1571"/>
      <c r="FG377" s="1571"/>
      <c r="FH377" s="1571"/>
      <c r="FI377" s="1571"/>
      <c r="FJ377" s="1571"/>
      <c r="FK377" s="1571"/>
      <c r="FL377" s="1571"/>
      <c r="FM377" s="1571"/>
      <c r="FN377" s="1573"/>
      <c r="FO377" s="1573"/>
      <c r="FP377" s="1573"/>
      <c r="FQ377" s="1573"/>
      <c r="FR377" s="1573"/>
      <c r="FS377" s="1573"/>
      <c r="FT377" s="1573"/>
      <c r="FU377" s="1573"/>
      <c r="FV377" s="1573"/>
      <c r="FW377" s="1573"/>
      <c r="FX377" s="1595"/>
    </row>
    <row r="378" spans="3:180">
      <c r="C378" s="1570"/>
      <c r="D378" s="1570"/>
      <c r="E378" s="1570"/>
      <c r="F378" s="1570"/>
      <c r="G378" s="1570"/>
      <c r="H378" s="1570"/>
      <c r="I378" s="1570"/>
      <c r="J378" s="1570"/>
      <c r="K378" s="1570"/>
      <c r="L378" s="1570"/>
      <c r="M378" s="1570"/>
      <c r="N378" s="1570"/>
      <c r="O378" s="1570"/>
      <c r="P378" s="1632"/>
      <c r="Q378" s="1632"/>
      <c r="R378" s="1632"/>
      <c r="S378" s="1632"/>
      <c r="T378" s="1632"/>
      <c r="U378" s="1632"/>
      <c r="V378" s="1632"/>
      <c r="W378" s="1632"/>
      <c r="X378" s="1632"/>
      <c r="Y378" s="1632"/>
      <c r="Z378" s="1632"/>
      <c r="AA378" s="1632"/>
      <c r="AB378" s="1632"/>
      <c r="AC378" s="1632"/>
      <c r="AD378" s="1632"/>
      <c r="AE378" s="1632"/>
      <c r="AF378" s="1632"/>
      <c r="AG378" s="1632"/>
      <c r="AH378" s="1632"/>
      <c r="AI378" s="1632"/>
      <c r="AJ378" s="1632"/>
      <c r="AK378" s="1632"/>
      <c r="AL378" s="1632"/>
      <c r="AM378" s="1632"/>
      <c r="AN378" s="1632"/>
      <c r="AO378" s="1632"/>
      <c r="AP378" s="1632"/>
      <c r="AQ378" s="1632"/>
      <c r="AR378" s="1632"/>
      <c r="AS378" s="1632"/>
      <c r="AT378" s="1632"/>
      <c r="AU378" s="1632"/>
      <c r="AV378" s="1632"/>
      <c r="AW378" s="1632"/>
      <c r="AX378" s="1632"/>
      <c r="AY378" s="1632"/>
      <c r="AZ378" s="1570"/>
      <c r="BA378" s="1570"/>
      <c r="BB378" s="1570"/>
      <c r="BC378" s="1570"/>
      <c r="BD378" s="1570"/>
      <c r="BE378" s="1570"/>
      <c r="BF378" s="1570"/>
      <c r="BG378" s="1570"/>
      <c r="BH378" s="1570"/>
      <c r="BI378" s="1570"/>
      <c r="BJ378" s="1570"/>
      <c r="BK378" s="1570"/>
      <c r="BL378" s="1570"/>
      <c r="BM378" s="1570"/>
      <c r="BN378" s="1570"/>
      <c r="BO378" s="1570"/>
      <c r="BP378" s="1570"/>
      <c r="BQ378" s="1570"/>
      <c r="BR378" s="1570"/>
      <c r="BS378" s="1570"/>
      <c r="BT378" s="1570"/>
      <c r="BU378" s="1570"/>
      <c r="BV378" s="1570"/>
      <c r="BW378" s="1570"/>
      <c r="BX378" s="1570"/>
      <c r="BY378" s="1570"/>
      <c r="BZ378" s="1570"/>
      <c r="CA378" s="1570"/>
      <c r="CB378" s="1570"/>
      <c r="CC378" s="1570"/>
      <c r="CD378" s="1570"/>
      <c r="CE378" s="1570"/>
      <c r="CF378" s="1570"/>
      <c r="CG378" s="1570"/>
      <c r="CH378" s="1570"/>
      <c r="CI378" s="1570"/>
      <c r="CJ378" s="1570"/>
      <c r="CK378" s="1570"/>
      <c r="CL378" s="1570"/>
      <c r="CM378" s="1570"/>
      <c r="CN378" s="1570"/>
      <c r="CO378" s="1570"/>
      <c r="CP378" s="1570"/>
      <c r="CQ378" s="1570"/>
      <c r="CR378" s="1570"/>
      <c r="CS378" s="1570"/>
      <c r="CT378" s="1570"/>
      <c r="CU378" s="1570"/>
      <c r="CV378" s="1570"/>
      <c r="CW378" s="1570"/>
      <c r="CX378" s="1570"/>
      <c r="CY378" s="1570"/>
      <c r="CZ378" s="1570"/>
      <c r="DA378" s="1570"/>
      <c r="DB378" s="1570"/>
      <c r="DC378" s="1570"/>
      <c r="DD378" s="1570"/>
      <c r="DE378" s="1570"/>
      <c r="DF378" s="1570"/>
      <c r="DG378" s="1570"/>
      <c r="DH378" s="1665"/>
      <c r="DI378" s="1570"/>
      <c r="DJ378" s="1570"/>
      <c r="DK378" s="1570"/>
      <c r="DL378" s="1570"/>
      <c r="DM378" s="1570"/>
      <c r="DN378" s="1570"/>
      <c r="DO378" s="1570"/>
      <c r="DP378" s="1570"/>
      <c r="DQ378" s="1570"/>
      <c r="DR378" s="1570"/>
      <c r="DS378" s="1570"/>
      <c r="DT378" s="1570"/>
      <c r="DU378" s="1570"/>
      <c r="DV378" s="1570"/>
      <c r="DW378" s="1570"/>
      <c r="DX378" s="1570"/>
      <c r="DY378" s="1570"/>
      <c r="DZ378" s="1570"/>
      <c r="EA378" s="1570"/>
      <c r="EB378" s="1570"/>
      <c r="EC378" s="1665"/>
      <c r="ED378" s="1665"/>
      <c r="EE378" s="1665"/>
      <c r="EF378" s="1665"/>
      <c r="EG378" s="1665"/>
      <c r="EH378" s="1665"/>
      <c r="EI378" s="1665"/>
      <c r="EJ378" s="1665"/>
      <c r="EK378" s="1665"/>
      <c r="EL378" s="1665"/>
      <c r="EM378" s="1665"/>
      <c r="EN378" s="1665"/>
      <c r="EO378" s="1665"/>
      <c r="EP378" s="1665"/>
      <c r="EQ378" s="1665"/>
      <c r="ER378" s="1665"/>
      <c r="ES378" s="1570"/>
      <c r="ET378" s="1570"/>
      <c r="EU378" s="1632"/>
      <c r="EV378" s="1632"/>
      <c r="EW378" s="1632"/>
      <c r="EX378" s="1632"/>
      <c r="EY378" s="1632"/>
      <c r="EZ378" s="1632"/>
      <c r="FA378" s="1632"/>
      <c r="FB378" s="1665"/>
      <c r="FC378" s="1571"/>
      <c r="FD378" s="1571"/>
      <c r="FE378" s="1571"/>
      <c r="FF378" s="1571"/>
      <c r="FG378" s="1571"/>
      <c r="FH378" s="1571"/>
      <c r="FI378" s="1571"/>
      <c r="FJ378" s="1571"/>
      <c r="FK378" s="1571"/>
      <c r="FL378" s="1571"/>
      <c r="FM378" s="1571"/>
      <c r="FN378" s="1573"/>
      <c r="FO378" s="1573"/>
      <c r="FP378" s="1573"/>
      <c r="FQ378" s="1573"/>
      <c r="FR378" s="1573"/>
      <c r="FS378" s="1573"/>
      <c r="FT378" s="1573"/>
      <c r="FU378" s="1573"/>
      <c r="FV378" s="1573"/>
      <c r="FW378" s="1573"/>
      <c r="FX378" s="1595"/>
    </row>
    <row r="379" spans="3:180">
      <c r="C379" s="1570"/>
      <c r="D379" s="1570"/>
      <c r="E379" s="1570"/>
      <c r="F379" s="1570"/>
      <c r="G379" s="1570"/>
      <c r="H379" s="1570"/>
      <c r="I379" s="1570"/>
      <c r="J379" s="1570"/>
      <c r="K379" s="1570"/>
      <c r="L379" s="1570"/>
      <c r="M379" s="1570"/>
      <c r="N379" s="1570"/>
      <c r="O379" s="1570"/>
      <c r="P379" s="1632"/>
      <c r="Q379" s="1632"/>
      <c r="R379" s="1632"/>
      <c r="S379" s="1632"/>
      <c r="T379" s="1632"/>
      <c r="U379" s="1632"/>
      <c r="V379" s="1632"/>
      <c r="W379" s="1632"/>
      <c r="X379" s="1632"/>
      <c r="Y379" s="1632"/>
      <c r="Z379" s="1632"/>
      <c r="AA379" s="1632"/>
      <c r="AB379" s="1632"/>
      <c r="AC379" s="1632"/>
      <c r="AD379" s="1632"/>
      <c r="AE379" s="1632"/>
      <c r="AF379" s="1632"/>
      <c r="AG379" s="1632"/>
      <c r="AH379" s="1632"/>
      <c r="AI379" s="1632"/>
      <c r="AJ379" s="1632"/>
      <c r="AK379" s="1632"/>
      <c r="AL379" s="1632"/>
      <c r="AM379" s="1632"/>
      <c r="AN379" s="1632"/>
      <c r="AO379" s="1632"/>
      <c r="AP379" s="1632"/>
      <c r="AQ379" s="1632"/>
      <c r="AR379" s="1632"/>
      <c r="AS379" s="1632"/>
      <c r="AT379" s="1632"/>
      <c r="AU379" s="1632"/>
      <c r="AV379" s="1632"/>
      <c r="AW379" s="1632"/>
      <c r="AX379" s="1632"/>
      <c r="AY379" s="1632"/>
      <c r="AZ379" s="1570"/>
      <c r="BA379" s="1570"/>
      <c r="BB379" s="1570"/>
      <c r="BC379" s="1570"/>
      <c r="BD379" s="1570"/>
      <c r="BE379" s="1570"/>
      <c r="BF379" s="1570"/>
      <c r="BG379" s="1570"/>
      <c r="BH379" s="1570"/>
      <c r="BI379" s="1570"/>
      <c r="BJ379" s="1570"/>
      <c r="BK379" s="1570"/>
      <c r="BL379" s="1570"/>
      <c r="BM379" s="1570"/>
      <c r="BN379" s="1570"/>
      <c r="BO379" s="1570"/>
      <c r="BP379" s="1570"/>
      <c r="BQ379" s="1570"/>
      <c r="BR379" s="1570"/>
      <c r="BS379" s="1570"/>
      <c r="BT379" s="1570"/>
      <c r="BU379" s="1570"/>
      <c r="BV379" s="1570"/>
      <c r="BW379" s="1570"/>
      <c r="BX379" s="1570"/>
      <c r="BY379" s="1570"/>
      <c r="BZ379" s="1570"/>
      <c r="CA379" s="1570"/>
      <c r="CB379" s="1570"/>
      <c r="CC379" s="1570"/>
      <c r="CD379" s="1570"/>
      <c r="CE379" s="1570"/>
      <c r="CF379" s="1570"/>
      <c r="CG379" s="1570"/>
      <c r="CH379" s="1570"/>
      <c r="CI379" s="1570"/>
      <c r="CJ379" s="1570"/>
      <c r="CK379" s="1570"/>
      <c r="CL379" s="1570"/>
      <c r="CM379" s="1570"/>
      <c r="CN379" s="1570"/>
      <c r="CO379" s="1570"/>
      <c r="CP379" s="1570"/>
      <c r="CQ379" s="1570"/>
      <c r="CR379" s="1570"/>
      <c r="CS379" s="1570"/>
      <c r="CT379" s="1570"/>
      <c r="CU379" s="1570"/>
      <c r="CV379" s="1570"/>
      <c r="CW379" s="1570"/>
      <c r="CX379" s="1570"/>
      <c r="CY379" s="1570"/>
      <c r="CZ379" s="1570"/>
      <c r="DA379" s="1570"/>
      <c r="DB379" s="1570"/>
      <c r="DC379" s="1570"/>
      <c r="DD379" s="1570"/>
      <c r="DE379" s="1570"/>
      <c r="DF379" s="1570"/>
      <c r="DG379" s="1570"/>
      <c r="DH379" s="1665"/>
      <c r="DI379" s="1570"/>
      <c r="DJ379" s="1570"/>
      <c r="DK379" s="1570"/>
      <c r="DL379" s="1570"/>
      <c r="DM379" s="1570"/>
      <c r="DN379" s="1570"/>
      <c r="DO379" s="1570"/>
      <c r="DP379" s="1570"/>
      <c r="DQ379" s="1570"/>
      <c r="DR379" s="1570"/>
      <c r="DS379" s="1570"/>
      <c r="DT379" s="1570"/>
      <c r="DU379" s="1570"/>
      <c r="DV379" s="1570"/>
      <c r="DW379" s="1570"/>
      <c r="DX379" s="1570"/>
      <c r="DY379" s="1570"/>
      <c r="DZ379" s="1570"/>
      <c r="EA379" s="1570"/>
      <c r="EB379" s="1570"/>
      <c r="EC379" s="1665"/>
      <c r="ED379" s="1665"/>
      <c r="EE379" s="1665"/>
      <c r="EF379" s="1665"/>
      <c r="EG379" s="1665"/>
      <c r="EH379" s="1665"/>
      <c r="EI379" s="1665"/>
      <c r="EJ379" s="1665"/>
      <c r="EK379" s="1665"/>
      <c r="EL379" s="1665"/>
      <c r="EM379" s="1665"/>
      <c r="EN379" s="1665"/>
      <c r="EO379" s="1665"/>
      <c r="EP379" s="1665"/>
      <c r="EQ379" s="1665"/>
      <c r="ER379" s="1665"/>
      <c r="ES379" s="1570"/>
      <c r="ET379" s="1570"/>
      <c r="EU379" s="1632"/>
      <c r="EV379" s="1632"/>
      <c r="EW379" s="1632"/>
      <c r="EX379" s="1632"/>
      <c r="EY379" s="1632"/>
      <c r="EZ379" s="1632"/>
      <c r="FA379" s="1632"/>
      <c r="FB379" s="1665"/>
      <c r="FC379" s="1571"/>
      <c r="FD379" s="1571"/>
      <c r="FE379" s="1571"/>
      <c r="FF379" s="1571"/>
      <c r="FG379" s="1571"/>
      <c r="FH379" s="1571"/>
      <c r="FI379" s="1571"/>
      <c r="FJ379" s="1571"/>
      <c r="FK379" s="1571"/>
      <c r="FL379" s="1571"/>
      <c r="FM379" s="1571"/>
      <c r="FN379" s="1573"/>
      <c r="FO379" s="1573"/>
      <c r="FP379" s="1573"/>
      <c r="FQ379" s="1573"/>
      <c r="FR379" s="1573"/>
      <c r="FS379" s="1573"/>
      <c r="FT379" s="1573"/>
      <c r="FU379" s="1573"/>
      <c r="FV379" s="1573"/>
      <c r="FW379" s="1573"/>
      <c r="FX379" s="1595"/>
    </row>
    <row r="380" spans="3:180">
      <c r="C380" s="1570"/>
      <c r="D380" s="1570"/>
      <c r="E380" s="1570"/>
      <c r="F380" s="1570"/>
      <c r="G380" s="1570"/>
      <c r="H380" s="1570"/>
      <c r="I380" s="1570"/>
      <c r="J380" s="1570"/>
      <c r="K380" s="1570"/>
      <c r="L380" s="1570"/>
      <c r="M380" s="1570"/>
      <c r="N380" s="1570"/>
      <c r="O380" s="1570"/>
      <c r="P380" s="1632"/>
      <c r="Q380" s="1632"/>
      <c r="R380" s="1632"/>
      <c r="S380" s="1632"/>
      <c r="T380" s="1632"/>
      <c r="U380" s="1632"/>
      <c r="V380" s="1632"/>
      <c r="W380" s="1632"/>
      <c r="X380" s="1632"/>
      <c r="Y380" s="1632"/>
      <c r="Z380" s="1632"/>
      <c r="AA380" s="1632"/>
      <c r="AB380" s="1632"/>
      <c r="AC380" s="1632"/>
      <c r="AD380" s="1632"/>
      <c r="AE380" s="1632"/>
      <c r="AF380" s="1632"/>
      <c r="AG380" s="1632"/>
      <c r="AH380" s="1632"/>
      <c r="AI380" s="1632"/>
      <c r="AJ380" s="1632"/>
      <c r="AK380" s="1632"/>
      <c r="AL380" s="1632"/>
      <c r="AM380" s="1632"/>
      <c r="AN380" s="1632"/>
      <c r="AO380" s="1632"/>
      <c r="AP380" s="1632"/>
      <c r="AQ380" s="1632"/>
      <c r="AR380" s="1632"/>
      <c r="AS380" s="1632"/>
      <c r="AT380" s="1632"/>
      <c r="AU380" s="1632"/>
      <c r="AV380" s="1632"/>
      <c r="AW380" s="1632"/>
      <c r="AX380" s="1632"/>
      <c r="AY380" s="1632"/>
      <c r="AZ380" s="1570"/>
      <c r="BA380" s="1570"/>
      <c r="BB380" s="1570"/>
      <c r="BC380" s="1570"/>
      <c r="BD380" s="1570"/>
      <c r="BE380" s="1570"/>
      <c r="BF380" s="1570"/>
      <c r="BG380" s="1570"/>
      <c r="BH380" s="1570"/>
      <c r="BI380" s="1570"/>
      <c r="BJ380" s="1570"/>
      <c r="BK380" s="1570"/>
      <c r="BL380" s="1570"/>
      <c r="BM380" s="1570"/>
      <c r="BN380" s="1570"/>
      <c r="BO380" s="1570"/>
      <c r="BP380" s="1570"/>
      <c r="BQ380" s="1570"/>
      <c r="BR380" s="1570"/>
      <c r="BS380" s="1570"/>
      <c r="BT380" s="1570"/>
      <c r="BU380" s="1570"/>
      <c r="BV380" s="1570"/>
      <c r="BW380" s="1570"/>
      <c r="BX380" s="1570"/>
      <c r="BY380" s="1570"/>
      <c r="BZ380" s="1570"/>
      <c r="CA380" s="1570"/>
      <c r="CB380" s="1570"/>
      <c r="CC380" s="1570"/>
      <c r="CD380" s="1570"/>
      <c r="CE380" s="1570"/>
      <c r="CF380" s="1570"/>
      <c r="CG380" s="1570"/>
      <c r="CH380" s="1570"/>
      <c r="CI380" s="1570"/>
      <c r="CJ380" s="1570"/>
      <c r="CK380" s="1570"/>
      <c r="CL380" s="1570"/>
      <c r="CM380" s="1570"/>
      <c r="CN380" s="1570"/>
      <c r="CO380" s="1570"/>
      <c r="CP380" s="1570"/>
      <c r="CQ380" s="1570"/>
      <c r="CR380" s="1570"/>
      <c r="CS380" s="1570"/>
      <c r="CT380" s="1570"/>
      <c r="CU380" s="1570"/>
      <c r="CV380" s="1570"/>
      <c r="CW380" s="1570"/>
      <c r="CX380" s="1570"/>
      <c r="CY380" s="1570"/>
      <c r="CZ380" s="1570"/>
      <c r="DA380" s="1570"/>
      <c r="DB380" s="1570"/>
      <c r="DC380" s="1570"/>
      <c r="DD380" s="1570"/>
      <c r="DE380" s="1570"/>
      <c r="DF380" s="1570"/>
      <c r="DG380" s="1570"/>
      <c r="DH380" s="1665"/>
      <c r="DI380" s="1570"/>
      <c r="DJ380" s="1570"/>
      <c r="DK380" s="1570"/>
      <c r="DL380" s="1570"/>
      <c r="DM380" s="1570"/>
      <c r="DN380" s="1570"/>
      <c r="DO380" s="1570"/>
      <c r="DP380" s="1570"/>
      <c r="DQ380" s="1570"/>
      <c r="DR380" s="1570"/>
      <c r="DS380" s="1570"/>
      <c r="DT380" s="1570"/>
      <c r="DU380" s="1570"/>
      <c r="DV380" s="1570"/>
      <c r="DW380" s="1570"/>
      <c r="DX380" s="1570"/>
      <c r="DY380" s="1570"/>
      <c r="DZ380" s="1570"/>
      <c r="EA380" s="1570"/>
      <c r="EB380" s="1570"/>
      <c r="EC380" s="1665"/>
      <c r="ED380" s="1665"/>
      <c r="EE380" s="1665"/>
      <c r="EF380" s="1665"/>
      <c r="EG380" s="1665"/>
      <c r="EH380" s="1665"/>
      <c r="EI380" s="1665"/>
      <c r="EJ380" s="1665"/>
      <c r="EK380" s="1665"/>
      <c r="EL380" s="1665"/>
      <c r="EM380" s="1665"/>
      <c r="EN380" s="1665"/>
      <c r="EO380" s="1665"/>
      <c r="EP380" s="1665"/>
      <c r="EQ380" s="1665"/>
      <c r="ER380" s="1665"/>
      <c r="ES380" s="1570"/>
      <c r="ET380" s="1570"/>
      <c r="EU380" s="1632"/>
      <c r="EV380" s="1632"/>
      <c r="EW380" s="1632"/>
      <c r="EX380" s="1632"/>
      <c r="EY380" s="1632"/>
      <c r="EZ380" s="1632"/>
      <c r="FA380" s="1632"/>
      <c r="FB380" s="1665"/>
      <c r="FC380" s="1571"/>
      <c r="FD380" s="1571"/>
      <c r="FE380" s="1571"/>
      <c r="FF380" s="1571"/>
      <c r="FG380" s="1571"/>
      <c r="FH380" s="1571"/>
      <c r="FI380" s="1571"/>
      <c r="FJ380" s="1571"/>
      <c r="FK380" s="1571"/>
      <c r="FL380" s="1571"/>
      <c r="FM380" s="1571"/>
      <c r="FN380" s="1573"/>
      <c r="FO380" s="1573"/>
      <c r="FP380" s="1573"/>
      <c r="FQ380" s="1573"/>
      <c r="FR380" s="1573"/>
      <c r="FS380" s="1573"/>
      <c r="FT380" s="1573"/>
      <c r="FU380" s="1573"/>
      <c r="FV380" s="1573"/>
      <c r="FW380" s="1573"/>
      <c r="FX380" s="1595"/>
    </row>
    <row r="381" spans="3:180">
      <c r="C381" s="1570"/>
      <c r="D381" s="1570"/>
      <c r="E381" s="1570"/>
      <c r="F381" s="1570"/>
      <c r="G381" s="1570"/>
      <c r="H381" s="1570"/>
      <c r="I381" s="1570"/>
      <c r="J381" s="1570"/>
      <c r="K381" s="1570"/>
      <c r="L381" s="1570"/>
      <c r="M381" s="1570"/>
      <c r="N381" s="1570"/>
      <c r="O381" s="1570"/>
      <c r="P381" s="1632"/>
      <c r="Q381" s="1632"/>
      <c r="R381" s="1632"/>
      <c r="S381" s="1632"/>
      <c r="T381" s="1632"/>
      <c r="U381" s="1632"/>
      <c r="V381" s="1632"/>
      <c r="W381" s="1632"/>
      <c r="X381" s="1632"/>
      <c r="Y381" s="1632"/>
      <c r="Z381" s="1632"/>
      <c r="AA381" s="1632"/>
      <c r="AB381" s="1632"/>
      <c r="AC381" s="1632"/>
      <c r="AD381" s="1632"/>
      <c r="AE381" s="1632"/>
      <c r="AF381" s="1632"/>
      <c r="AG381" s="1632"/>
      <c r="AH381" s="1632"/>
      <c r="AI381" s="1632"/>
      <c r="AJ381" s="1632"/>
      <c r="AK381" s="1632"/>
      <c r="AL381" s="1632"/>
      <c r="AM381" s="1632"/>
      <c r="AN381" s="1632"/>
      <c r="AO381" s="1632"/>
      <c r="AP381" s="1632"/>
      <c r="AQ381" s="1632"/>
      <c r="AR381" s="1632"/>
      <c r="AS381" s="1632"/>
      <c r="AT381" s="1632"/>
      <c r="AU381" s="1632"/>
      <c r="AV381" s="1632"/>
      <c r="AW381" s="1632"/>
      <c r="AX381" s="1632"/>
      <c r="AY381" s="1632"/>
      <c r="AZ381" s="1570"/>
      <c r="BA381" s="1570"/>
      <c r="BB381" s="1570"/>
      <c r="BC381" s="1570"/>
      <c r="BD381" s="1570"/>
      <c r="BE381" s="1570"/>
      <c r="BF381" s="1570"/>
      <c r="BG381" s="1570"/>
      <c r="BH381" s="1570"/>
      <c r="BI381" s="1570"/>
      <c r="BJ381" s="1570"/>
      <c r="BK381" s="1570"/>
      <c r="BL381" s="1570"/>
      <c r="BM381" s="1570"/>
      <c r="BN381" s="1570"/>
      <c r="BO381" s="1570"/>
      <c r="BP381" s="1570"/>
      <c r="BQ381" s="1570"/>
      <c r="BR381" s="1570"/>
      <c r="BS381" s="1570"/>
      <c r="BT381" s="1570"/>
      <c r="BU381" s="1570"/>
      <c r="BV381" s="1570"/>
      <c r="BW381" s="1570"/>
      <c r="BX381" s="1570"/>
      <c r="BY381" s="1570"/>
      <c r="BZ381" s="1570"/>
      <c r="CA381" s="1570"/>
      <c r="CB381" s="1570"/>
      <c r="CC381" s="1570"/>
      <c r="CD381" s="1570"/>
      <c r="CE381" s="1570"/>
      <c r="CF381" s="1570"/>
      <c r="CG381" s="1570"/>
      <c r="CH381" s="1570"/>
      <c r="CI381" s="1570"/>
      <c r="CJ381" s="1570"/>
      <c r="CK381" s="1570"/>
      <c r="CL381" s="1570"/>
      <c r="CM381" s="1570"/>
      <c r="CN381" s="1570"/>
      <c r="CO381" s="1570"/>
      <c r="CP381" s="1570"/>
      <c r="CQ381" s="1570"/>
      <c r="CR381" s="1570"/>
      <c r="CS381" s="1570"/>
      <c r="CT381" s="1570"/>
      <c r="CU381" s="1570"/>
      <c r="CV381" s="1570"/>
      <c r="CW381" s="1570"/>
      <c r="CX381" s="1570"/>
      <c r="CY381" s="1570"/>
      <c r="CZ381" s="1570"/>
      <c r="DA381" s="1570"/>
      <c r="DB381" s="1570"/>
      <c r="DC381" s="1570"/>
      <c r="DD381" s="1570"/>
      <c r="DE381" s="1570"/>
      <c r="DF381" s="1570"/>
      <c r="DG381" s="1570"/>
      <c r="DH381" s="1665"/>
      <c r="DI381" s="1570"/>
      <c r="DJ381" s="1570"/>
      <c r="DK381" s="1570"/>
      <c r="DL381" s="1570"/>
      <c r="DM381" s="1570"/>
      <c r="DN381" s="1570"/>
      <c r="DO381" s="1570"/>
      <c r="DP381" s="1570"/>
      <c r="DQ381" s="1570"/>
      <c r="DR381" s="1570"/>
      <c r="DS381" s="1570"/>
      <c r="DT381" s="1570"/>
      <c r="DU381" s="1570"/>
      <c r="DV381" s="1570"/>
      <c r="DW381" s="1570"/>
      <c r="DX381" s="1570"/>
      <c r="DY381" s="1570"/>
      <c r="DZ381" s="1570"/>
      <c r="EA381" s="1570"/>
      <c r="EB381" s="1570"/>
      <c r="EC381" s="1665"/>
      <c r="ED381" s="1665"/>
      <c r="EE381" s="1665"/>
      <c r="EF381" s="1665"/>
      <c r="EG381" s="1665"/>
      <c r="EH381" s="1665"/>
      <c r="EI381" s="1665"/>
      <c r="EJ381" s="1665"/>
      <c r="EK381" s="1665"/>
      <c r="EL381" s="1665"/>
      <c r="EM381" s="1665"/>
      <c r="EN381" s="1665"/>
      <c r="EO381" s="1665"/>
      <c r="EP381" s="1665"/>
      <c r="EQ381" s="1665"/>
      <c r="ER381" s="1665"/>
      <c r="ES381" s="1570"/>
      <c r="ET381" s="1570"/>
      <c r="EU381" s="1632"/>
      <c r="EV381" s="1632"/>
      <c r="EW381" s="1632"/>
      <c r="EX381" s="1632"/>
      <c r="EY381" s="1632"/>
      <c r="EZ381" s="1632"/>
      <c r="FA381" s="1632"/>
      <c r="FB381" s="1665"/>
      <c r="FC381" s="1571"/>
      <c r="FD381" s="1571"/>
      <c r="FE381" s="1571"/>
      <c r="FF381" s="1571"/>
      <c r="FG381" s="1571"/>
      <c r="FH381" s="1571"/>
      <c r="FI381" s="1571"/>
      <c r="FJ381" s="1571"/>
      <c r="FK381" s="1571"/>
      <c r="FL381" s="1571"/>
      <c r="FM381" s="1571"/>
      <c r="FN381" s="1573"/>
      <c r="FO381" s="1573"/>
      <c r="FP381" s="1573"/>
      <c r="FQ381" s="1573"/>
      <c r="FR381" s="1573"/>
      <c r="FS381" s="1573"/>
      <c r="FT381" s="1573"/>
      <c r="FU381" s="1573"/>
      <c r="FV381" s="1573"/>
      <c r="FW381" s="1573"/>
      <c r="FX381" s="1595"/>
    </row>
    <row r="382" spans="3:180">
      <c r="C382" s="1570"/>
      <c r="D382" s="1570"/>
      <c r="E382" s="1570"/>
      <c r="F382" s="1570"/>
      <c r="G382" s="1570"/>
      <c r="H382" s="1570"/>
      <c r="I382" s="1570"/>
      <c r="J382" s="1570"/>
      <c r="K382" s="1570"/>
      <c r="L382" s="1570"/>
      <c r="M382" s="1570"/>
      <c r="N382" s="1570"/>
      <c r="O382" s="1570"/>
      <c r="P382" s="1632"/>
      <c r="Q382" s="1632"/>
      <c r="R382" s="1632"/>
      <c r="S382" s="1632"/>
      <c r="T382" s="1632"/>
      <c r="U382" s="1632"/>
      <c r="V382" s="1632"/>
      <c r="W382" s="1632"/>
      <c r="X382" s="1632"/>
      <c r="Y382" s="1632"/>
      <c r="Z382" s="1632"/>
      <c r="AA382" s="1632"/>
      <c r="AB382" s="1632"/>
      <c r="AC382" s="1632"/>
      <c r="AD382" s="1632"/>
      <c r="AE382" s="1632"/>
      <c r="AF382" s="1632"/>
      <c r="AG382" s="1632"/>
      <c r="AH382" s="1632"/>
      <c r="AI382" s="1632"/>
      <c r="AJ382" s="1632"/>
      <c r="AK382" s="1632"/>
      <c r="AL382" s="1632"/>
      <c r="AM382" s="1632"/>
      <c r="AN382" s="1632"/>
      <c r="AO382" s="1632"/>
      <c r="AP382" s="1632"/>
      <c r="AQ382" s="1632"/>
      <c r="AR382" s="1632"/>
      <c r="AS382" s="1632"/>
      <c r="AT382" s="1632"/>
      <c r="AU382" s="1632"/>
      <c r="AV382" s="1632"/>
      <c r="AW382" s="1632"/>
      <c r="AX382" s="1632"/>
      <c r="AY382" s="1632"/>
      <c r="AZ382" s="1570"/>
      <c r="BA382" s="1570"/>
      <c r="BB382" s="1570"/>
      <c r="BC382" s="1570"/>
      <c r="BD382" s="1570"/>
      <c r="BE382" s="1570"/>
      <c r="BF382" s="1570"/>
      <c r="BG382" s="1570"/>
      <c r="BH382" s="1570"/>
      <c r="BI382" s="1570"/>
      <c r="BJ382" s="1570"/>
      <c r="BK382" s="1570"/>
      <c r="BL382" s="1570"/>
      <c r="BM382" s="1570"/>
      <c r="BN382" s="1570"/>
      <c r="BO382" s="1570"/>
      <c r="BP382" s="1570"/>
      <c r="BQ382" s="1570"/>
      <c r="BR382" s="1570"/>
      <c r="BS382" s="1570"/>
      <c r="BT382" s="1570"/>
      <c r="BU382" s="1570"/>
      <c r="BV382" s="1570"/>
      <c r="BW382" s="1570"/>
      <c r="BX382" s="1570"/>
      <c r="BY382" s="1570"/>
      <c r="BZ382" s="1570"/>
      <c r="CA382" s="1570"/>
      <c r="CB382" s="1570"/>
      <c r="CC382" s="1570"/>
      <c r="CD382" s="1570"/>
      <c r="CE382" s="1570"/>
      <c r="CF382" s="1570"/>
      <c r="CG382" s="1570"/>
      <c r="CH382" s="1570"/>
      <c r="CI382" s="1570"/>
      <c r="CJ382" s="1570"/>
      <c r="CK382" s="1570"/>
      <c r="CL382" s="1570"/>
      <c r="CM382" s="1570"/>
      <c r="CN382" s="1570"/>
      <c r="CO382" s="1570"/>
      <c r="CP382" s="1570"/>
      <c r="CQ382" s="1570"/>
      <c r="CR382" s="1570"/>
      <c r="CS382" s="1570"/>
      <c r="CT382" s="1570"/>
      <c r="CU382" s="1570"/>
      <c r="CV382" s="1570"/>
      <c r="CW382" s="1570"/>
      <c r="CX382" s="1570"/>
      <c r="CY382" s="1570"/>
      <c r="CZ382" s="1570"/>
      <c r="DA382" s="1570"/>
      <c r="DB382" s="1570"/>
      <c r="DC382" s="1570"/>
      <c r="DD382" s="1570"/>
      <c r="DE382" s="1570"/>
      <c r="DF382" s="1570"/>
      <c r="DG382" s="1570"/>
      <c r="DH382" s="1665"/>
      <c r="DI382" s="1570"/>
      <c r="DJ382" s="1570"/>
      <c r="DK382" s="1570"/>
      <c r="DL382" s="1570"/>
      <c r="DM382" s="1570"/>
      <c r="DN382" s="1570"/>
      <c r="DO382" s="1570"/>
      <c r="DP382" s="1570"/>
      <c r="DQ382" s="1570"/>
      <c r="DR382" s="1570"/>
      <c r="DS382" s="1570"/>
      <c r="DT382" s="1570"/>
      <c r="DU382" s="1570"/>
      <c r="DV382" s="1570"/>
      <c r="DW382" s="1570"/>
      <c r="DX382" s="1570"/>
      <c r="DY382" s="1570"/>
      <c r="DZ382" s="1570"/>
      <c r="EA382" s="1570"/>
      <c r="EB382" s="1570"/>
      <c r="EC382" s="1665"/>
      <c r="ED382" s="1665"/>
      <c r="EE382" s="1665"/>
      <c r="EF382" s="1665"/>
      <c r="EG382" s="1665"/>
      <c r="EH382" s="1665"/>
      <c r="EI382" s="1665"/>
      <c r="EJ382" s="1665"/>
      <c r="EK382" s="1665"/>
      <c r="EL382" s="1665"/>
      <c r="EM382" s="1665"/>
      <c r="EN382" s="1665"/>
      <c r="EO382" s="1665"/>
      <c r="EP382" s="1665"/>
      <c r="EQ382" s="1665"/>
      <c r="ER382" s="1665"/>
      <c r="ES382" s="1570"/>
      <c r="ET382" s="1570"/>
      <c r="EU382" s="1632"/>
      <c r="EV382" s="1632"/>
      <c r="EW382" s="1632"/>
      <c r="EX382" s="1632"/>
      <c r="EY382" s="1632"/>
      <c r="EZ382" s="1632"/>
      <c r="FA382" s="1632"/>
      <c r="FB382" s="1665"/>
      <c r="FC382" s="1571"/>
      <c r="FD382" s="1571"/>
      <c r="FE382" s="1571"/>
      <c r="FF382" s="1571"/>
      <c r="FG382" s="1571"/>
      <c r="FH382" s="1571"/>
      <c r="FI382" s="1571"/>
      <c r="FJ382" s="1571"/>
      <c r="FK382" s="1571"/>
      <c r="FL382" s="1571"/>
      <c r="FM382" s="1571"/>
      <c r="FN382" s="1573"/>
      <c r="FO382" s="1573"/>
      <c r="FP382" s="1573"/>
      <c r="FQ382" s="1573"/>
      <c r="FR382" s="1573"/>
      <c r="FS382" s="1573"/>
      <c r="FT382" s="1573"/>
      <c r="FU382" s="1573"/>
      <c r="FV382" s="1573"/>
      <c r="FW382" s="1573"/>
      <c r="FX382" s="1595"/>
    </row>
    <row r="383" spans="3:180">
      <c r="C383" s="1570"/>
      <c r="D383" s="1570"/>
      <c r="E383" s="1570"/>
      <c r="F383" s="1570"/>
      <c r="G383" s="1570"/>
      <c r="H383" s="1570"/>
      <c r="I383" s="1570"/>
      <c r="J383" s="1570"/>
      <c r="K383" s="1570"/>
      <c r="L383" s="1570"/>
      <c r="M383" s="1570"/>
      <c r="N383" s="1570"/>
      <c r="O383" s="1570"/>
      <c r="P383" s="1632"/>
      <c r="Q383" s="1632"/>
      <c r="R383" s="1632"/>
      <c r="S383" s="1632"/>
      <c r="T383" s="1632"/>
      <c r="U383" s="1632"/>
      <c r="V383" s="1632"/>
      <c r="W383" s="1632"/>
      <c r="X383" s="1632"/>
      <c r="Y383" s="1632"/>
      <c r="Z383" s="1632"/>
      <c r="AA383" s="1632"/>
      <c r="AB383" s="1632"/>
      <c r="AC383" s="1632"/>
      <c r="AD383" s="1632"/>
      <c r="AE383" s="1632"/>
      <c r="AF383" s="1632"/>
      <c r="AG383" s="1632"/>
      <c r="AH383" s="1632"/>
      <c r="AI383" s="1632"/>
      <c r="AJ383" s="1632"/>
      <c r="AK383" s="1632"/>
      <c r="AL383" s="1632"/>
      <c r="AM383" s="1632"/>
      <c r="AN383" s="1632"/>
      <c r="AO383" s="1632"/>
      <c r="AP383" s="1632"/>
      <c r="AQ383" s="1632"/>
      <c r="AR383" s="1632"/>
      <c r="AS383" s="1632"/>
      <c r="AT383" s="1632"/>
      <c r="AU383" s="1632"/>
      <c r="AV383" s="1632"/>
      <c r="AW383" s="1632"/>
      <c r="AX383" s="1632"/>
      <c r="AY383" s="1632"/>
      <c r="AZ383" s="1570"/>
      <c r="BA383" s="1570"/>
      <c r="BB383" s="1570"/>
      <c r="BC383" s="1570"/>
      <c r="BD383" s="1570"/>
      <c r="BE383" s="1570"/>
      <c r="BF383" s="1570"/>
      <c r="BG383" s="1570"/>
      <c r="BH383" s="1570"/>
      <c r="BI383" s="1570"/>
      <c r="BJ383" s="1570"/>
      <c r="BK383" s="1570"/>
      <c r="BL383" s="1570"/>
      <c r="BM383" s="1570"/>
      <c r="BN383" s="1570"/>
      <c r="BO383" s="1570"/>
      <c r="BP383" s="1570"/>
      <c r="BQ383" s="1570"/>
      <c r="BR383" s="1570"/>
      <c r="BS383" s="1570"/>
      <c r="BT383" s="1570"/>
      <c r="BU383" s="1570"/>
      <c r="BV383" s="1570"/>
      <c r="BW383" s="1570"/>
      <c r="BX383" s="1570"/>
      <c r="BY383" s="1570"/>
      <c r="BZ383" s="1570"/>
      <c r="CA383" s="1570"/>
      <c r="CB383" s="1570"/>
      <c r="CC383" s="1570"/>
      <c r="CD383" s="1570"/>
      <c r="CE383" s="1570"/>
      <c r="CF383" s="1570"/>
      <c r="CG383" s="1570"/>
      <c r="CH383" s="1570"/>
      <c r="CI383" s="1570"/>
      <c r="CJ383" s="1570"/>
      <c r="CK383" s="1570"/>
      <c r="CL383" s="1570"/>
      <c r="CM383" s="1570"/>
      <c r="CN383" s="1570"/>
      <c r="CO383" s="1570"/>
      <c r="CP383" s="1570"/>
      <c r="CQ383" s="1570"/>
      <c r="CR383" s="1570"/>
      <c r="CS383" s="1570"/>
      <c r="CT383" s="1570"/>
      <c r="CU383" s="1570"/>
      <c r="CV383" s="1570"/>
      <c r="CW383" s="1570"/>
      <c r="CX383" s="1570"/>
      <c r="CY383" s="1570"/>
      <c r="CZ383" s="1570"/>
      <c r="DA383" s="1570"/>
      <c r="DB383" s="1570"/>
      <c r="DC383" s="1570"/>
      <c r="DD383" s="1570"/>
      <c r="DE383" s="1570"/>
      <c r="DF383" s="1570"/>
      <c r="DG383" s="1570"/>
      <c r="DH383" s="1665"/>
      <c r="DI383" s="1570"/>
      <c r="DJ383" s="1570"/>
      <c r="DK383" s="1570"/>
      <c r="DL383" s="1570"/>
      <c r="DM383" s="1570"/>
      <c r="DN383" s="1570"/>
      <c r="DO383" s="1570"/>
      <c r="DP383" s="1570"/>
      <c r="DQ383" s="1570"/>
      <c r="DR383" s="1570"/>
      <c r="DS383" s="1570"/>
      <c r="DT383" s="1570"/>
      <c r="DU383" s="1570"/>
      <c r="DV383" s="1570"/>
      <c r="DW383" s="1570"/>
      <c r="DX383" s="1570"/>
      <c r="DY383" s="1570"/>
      <c r="DZ383" s="1570"/>
      <c r="EA383" s="1570"/>
      <c r="EB383" s="1570"/>
      <c r="EC383" s="1665"/>
      <c r="ED383" s="1665"/>
      <c r="EE383" s="1665"/>
      <c r="EF383" s="1665"/>
      <c r="EG383" s="1665"/>
      <c r="EH383" s="1665"/>
      <c r="EI383" s="1665"/>
      <c r="EJ383" s="1665"/>
      <c r="EK383" s="1665"/>
      <c r="EL383" s="1665"/>
      <c r="EM383" s="1665"/>
      <c r="EN383" s="1665"/>
      <c r="EO383" s="1665"/>
      <c r="EP383" s="1665"/>
      <c r="EQ383" s="1665"/>
      <c r="ER383" s="1665"/>
      <c r="ES383" s="1570"/>
      <c r="ET383" s="1570"/>
      <c r="EU383" s="1632"/>
      <c r="EV383" s="1632"/>
      <c r="EW383" s="1632"/>
      <c r="EX383" s="1632"/>
      <c r="EY383" s="1632"/>
      <c r="EZ383" s="1632"/>
      <c r="FA383" s="1632"/>
      <c r="FB383" s="1665"/>
      <c r="FC383" s="1571"/>
      <c r="FD383" s="1571"/>
      <c r="FE383" s="1571"/>
      <c r="FF383" s="1571"/>
      <c r="FG383" s="1571"/>
      <c r="FH383" s="1571"/>
      <c r="FI383" s="1571"/>
      <c r="FJ383" s="1571"/>
      <c r="FK383" s="1571"/>
      <c r="FL383" s="1571"/>
      <c r="FM383" s="1571"/>
      <c r="FN383" s="1573"/>
      <c r="FO383" s="1573"/>
      <c r="FP383" s="1573"/>
      <c r="FQ383" s="1573"/>
      <c r="FR383" s="1573"/>
      <c r="FS383" s="1573"/>
      <c r="FT383" s="1573"/>
      <c r="FU383" s="1573"/>
      <c r="FV383" s="1573"/>
      <c r="FW383" s="1573"/>
      <c r="FX383" s="1595"/>
    </row>
    <row r="384" spans="3:180">
      <c r="C384" s="1570"/>
      <c r="D384" s="1570"/>
      <c r="E384" s="1570"/>
      <c r="F384" s="1570"/>
      <c r="G384" s="1570"/>
      <c r="H384" s="1570"/>
      <c r="I384" s="1570"/>
      <c r="J384" s="1570"/>
      <c r="K384" s="1570"/>
      <c r="L384" s="1570"/>
      <c r="M384" s="1570"/>
      <c r="N384" s="1570"/>
      <c r="O384" s="1570"/>
      <c r="P384" s="1632"/>
      <c r="Q384" s="1632"/>
      <c r="R384" s="1632"/>
      <c r="S384" s="1632"/>
      <c r="T384" s="1632"/>
      <c r="U384" s="1632"/>
      <c r="V384" s="1632"/>
      <c r="W384" s="1632"/>
      <c r="X384" s="1632"/>
      <c r="Y384" s="1632"/>
      <c r="Z384" s="1632"/>
      <c r="AA384" s="1632"/>
      <c r="AB384" s="1632"/>
      <c r="AC384" s="1632"/>
      <c r="AD384" s="1632"/>
      <c r="AE384" s="1632"/>
      <c r="AF384" s="1632"/>
      <c r="AG384" s="1632"/>
      <c r="AH384" s="1632"/>
      <c r="AI384" s="1632"/>
      <c r="AJ384" s="1632"/>
      <c r="AK384" s="1632"/>
      <c r="AL384" s="1632"/>
      <c r="AM384" s="1632"/>
      <c r="AN384" s="1632"/>
      <c r="AO384" s="1632"/>
      <c r="AP384" s="1632"/>
      <c r="AQ384" s="1632"/>
      <c r="AR384" s="1632"/>
      <c r="AS384" s="1632"/>
      <c r="AT384" s="1632"/>
      <c r="AU384" s="1632"/>
      <c r="AV384" s="1632"/>
      <c r="AW384" s="1632"/>
      <c r="AX384" s="1632"/>
      <c r="AY384" s="1632"/>
      <c r="AZ384" s="1570"/>
      <c r="BA384" s="1570"/>
      <c r="BB384" s="1570"/>
      <c r="BC384" s="1570"/>
      <c r="BD384" s="1570"/>
      <c r="BE384" s="1570"/>
      <c r="BF384" s="1570"/>
      <c r="BG384" s="1570"/>
      <c r="BH384" s="1570"/>
      <c r="BI384" s="1570"/>
      <c r="BJ384" s="1570"/>
      <c r="BK384" s="1570"/>
      <c r="BL384" s="1570"/>
      <c r="BM384" s="1570"/>
      <c r="BN384" s="1570"/>
      <c r="BO384" s="1570"/>
      <c r="BP384" s="1570"/>
      <c r="BQ384" s="1570"/>
      <c r="BR384" s="1570"/>
      <c r="BS384" s="1570"/>
      <c r="BT384" s="1570"/>
      <c r="BU384" s="1570"/>
      <c r="BV384" s="1570"/>
      <c r="BW384" s="1570"/>
      <c r="BX384" s="1570"/>
      <c r="BY384" s="1570"/>
      <c r="BZ384" s="1570"/>
      <c r="CA384" s="1570"/>
      <c r="CB384" s="1570"/>
      <c r="CC384" s="1570"/>
      <c r="CD384" s="1570"/>
      <c r="CE384" s="1570"/>
      <c r="CF384" s="1570"/>
      <c r="CG384" s="1570"/>
      <c r="CH384" s="1570"/>
      <c r="CI384" s="1570"/>
      <c r="CJ384" s="1570"/>
      <c r="CK384" s="1570"/>
      <c r="CL384" s="1570"/>
      <c r="CM384" s="1570"/>
      <c r="CN384" s="1570"/>
      <c r="CO384" s="1570"/>
      <c r="CP384" s="1570"/>
      <c r="CQ384" s="1570"/>
      <c r="CR384" s="1570"/>
      <c r="CS384" s="1570"/>
      <c r="CT384" s="1570"/>
      <c r="CU384" s="1570"/>
      <c r="CV384" s="1570"/>
      <c r="CW384" s="1570"/>
      <c r="CX384" s="1570"/>
      <c r="CY384" s="1570"/>
      <c r="CZ384" s="1570"/>
      <c r="DA384" s="1570"/>
      <c r="DB384" s="1570"/>
      <c r="DC384" s="1570"/>
      <c r="DD384" s="1570"/>
      <c r="DE384" s="1570"/>
      <c r="DF384" s="1570"/>
      <c r="DG384" s="1570"/>
      <c r="DH384" s="1665"/>
      <c r="DI384" s="1570"/>
      <c r="DJ384" s="1570"/>
      <c r="DK384" s="1570"/>
      <c r="DL384" s="1570"/>
      <c r="DM384" s="1570"/>
      <c r="DN384" s="1570"/>
      <c r="DO384" s="1570"/>
      <c r="DP384" s="1570"/>
      <c r="DQ384" s="1570"/>
      <c r="DR384" s="1570"/>
      <c r="DS384" s="1570"/>
      <c r="DT384" s="1570"/>
      <c r="DU384" s="1570"/>
      <c r="DV384" s="1570"/>
      <c r="DW384" s="1570"/>
      <c r="DX384" s="1570"/>
      <c r="DY384" s="1570"/>
      <c r="DZ384" s="1570"/>
      <c r="EA384" s="1570"/>
      <c r="EB384" s="1570"/>
      <c r="EC384" s="1665"/>
      <c r="ED384" s="1665"/>
      <c r="EE384" s="1665"/>
      <c r="EF384" s="1665"/>
      <c r="EG384" s="1665"/>
      <c r="EH384" s="1665"/>
      <c r="EI384" s="1665"/>
      <c r="EJ384" s="1665"/>
      <c r="EK384" s="1665"/>
      <c r="EL384" s="1665"/>
      <c r="EM384" s="1665"/>
      <c r="EN384" s="1665"/>
      <c r="EO384" s="1665"/>
      <c r="EP384" s="1665"/>
      <c r="EQ384" s="1665"/>
      <c r="ER384" s="1665"/>
      <c r="ES384" s="1570"/>
      <c r="ET384" s="1570"/>
      <c r="EU384" s="1632"/>
      <c r="EV384" s="1632"/>
      <c r="EW384" s="1632"/>
      <c r="EX384" s="1632"/>
      <c r="EY384" s="1632"/>
      <c r="EZ384" s="1632"/>
      <c r="FA384" s="1632"/>
      <c r="FB384" s="1665"/>
      <c r="FC384" s="1571"/>
      <c r="FD384" s="1571"/>
      <c r="FE384" s="1571"/>
      <c r="FF384" s="1571"/>
      <c r="FG384" s="1571"/>
      <c r="FH384" s="1571"/>
      <c r="FI384" s="1571"/>
      <c r="FJ384" s="1571"/>
      <c r="FK384" s="1571"/>
      <c r="FL384" s="1571"/>
      <c r="FM384" s="1571"/>
      <c r="FN384" s="1573"/>
      <c r="FO384" s="1573"/>
      <c r="FP384" s="1573"/>
      <c r="FQ384" s="1573"/>
      <c r="FR384" s="1573"/>
      <c r="FS384" s="1573"/>
      <c r="FT384" s="1573"/>
      <c r="FU384" s="1573"/>
      <c r="FV384" s="1573"/>
      <c r="FW384" s="1573"/>
      <c r="FX384" s="1595"/>
    </row>
    <row r="385" spans="3:180">
      <c r="C385" s="1570"/>
      <c r="D385" s="1570"/>
      <c r="E385" s="1570"/>
      <c r="F385" s="1570"/>
      <c r="G385" s="1570"/>
      <c r="H385" s="1570"/>
      <c r="I385" s="1570"/>
      <c r="J385" s="1570"/>
      <c r="K385" s="1570"/>
      <c r="L385" s="1570"/>
      <c r="M385" s="1570"/>
      <c r="N385" s="1570"/>
      <c r="O385" s="1570"/>
      <c r="P385" s="1632"/>
      <c r="Q385" s="1632"/>
      <c r="R385" s="1632"/>
      <c r="S385" s="1632"/>
      <c r="T385" s="1632"/>
      <c r="U385" s="1632"/>
      <c r="V385" s="1632"/>
      <c r="W385" s="1632"/>
      <c r="X385" s="1632"/>
      <c r="Y385" s="1632"/>
      <c r="Z385" s="1632"/>
      <c r="AA385" s="1632"/>
      <c r="AB385" s="1632"/>
      <c r="AC385" s="1632"/>
      <c r="AD385" s="1632"/>
      <c r="AE385" s="1632"/>
      <c r="AF385" s="1632"/>
      <c r="AG385" s="1632"/>
      <c r="AH385" s="1632"/>
      <c r="AI385" s="1632"/>
      <c r="AJ385" s="1632"/>
      <c r="AK385" s="1632"/>
      <c r="AL385" s="1632"/>
      <c r="AM385" s="1632"/>
      <c r="AN385" s="1632"/>
      <c r="AO385" s="1632"/>
      <c r="AP385" s="1632"/>
      <c r="AQ385" s="1632"/>
      <c r="AR385" s="1632"/>
      <c r="AS385" s="1632"/>
      <c r="AT385" s="1632"/>
      <c r="AU385" s="1632"/>
      <c r="AV385" s="1632"/>
      <c r="AW385" s="1632"/>
      <c r="AX385" s="1632"/>
      <c r="AY385" s="1632"/>
      <c r="AZ385" s="1570"/>
      <c r="BA385" s="1570"/>
      <c r="BB385" s="1570"/>
      <c r="BC385" s="1570"/>
      <c r="BD385" s="1570"/>
      <c r="BE385" s="1570"/>
      <c r="BF385" s="1570"/>
      <c r="BG385" s="1570"/>
      <c r="BH385" s="1570"/>
      <c r="BI385" s="1570"/>
      <c r="BJ385" s="1570"/>
      <c r="BK385" s="1570"/>
      <c r="BL385" s="1570"/>
      <c r="BM385" s="1570"/>
      <c r="BN385" s="1570"/>
      <c r="BO385" s="1570"/>
      <c r="BP385" s="1570"/>
      <c r="BQ385" s="1570"/>
      <c r="BR385" s="1570"/>
      <c r="BS385" s="1570"/>
      <c r="BT385" s="1570"/>
      <c r="BU385" s="1570"/>
      <c r="BV385" s="1570"/>
      <c r="BW385" s="1570"/>
      <c r="BX385" s="1570"/>
      <c r="BY385" s="1570"/>
      <c r="BZ385" s="1570"/>
      <c r="CA385" s="1570"/>
      <c r="CB385" s="1570"/>
      <c r="CC385" s="1570"/>
      <c r="CD385" s="1570"/>
      <c r="CE385" s="1570"/>
      <c r="CF385" s="1570"/>
      <c r="CG385" s="1570"/>
      <c r="CH385" s="1570"/>
      <c r="CI385" s="1570"/>
      <c r="CJ385" s="1570"/>
      <c r="CK385" s="1570"/>
      <c r="CL385" s="1570"/>
      <c r="CM385" s="1570"/>
      <c r="CN385" s="1570"/>
      <c r="CO385" s="1570"/>
      <c r="CP385" s="1570"/>
      <c r="CQ385" s="1570"/>
      <c r="CR385" s="1570"/>
      <c r="CS385" s="1570"/>
      <c r="CT385" s="1570"/>
      <c r="CU385" s="1570"/>
      <c r="CV385" s="1570"/>
      <c r="CW385" s="1570"/>
      <c r="CX385" s="1570"/>
      <c r="CY385" s="1570"/>
      <c r="CZ385" s="1570"/>
      <c r="DA385" s="1570"/>
      <c r="DB385" s="1570"/>
      <c r="DC385" s="1570"/>
      <c r="DD385" s="1570"/>
      <c r="DE385" s="1570"/>
      <c r="DF385" s="1570"/>
      <c r="DG385" s="1570"/>
      <c r="DH385" s="1665"/>
      <c r="DI385" s="1570"/>
      <c r="DJ385" s="1570"/>
      <c r="DK385" s="1570"/>
      <c r="DL385" s="1570"/>
      <c r="DM385" s="1570"/>
      <c r="DN385" s="1570"/>
      <c r="DO385" s="1570"/>
      <c r="DP385" s="1570"/>
      <c r="DQ385" s="1570"/>
      <c r="DR385" s="1570"/>
      <c r="DS385" s="1570"/>
      <c r="DT385" s="1570"/>
      <c r="DU385" s="1570"/>
      <c r="DV385" s="1570"/>
      <c r="DW385" s="1570"/>
      <c r="DX385" s="1570"/>
      <c r="DY385" s="1570"/>
      <c r="DZ385" s="1570"/>
      <c r="EA385" s="1570"/>
      <c r="EB385" s="1570"/>
      <c r="EC385" s="1665"/>
      <c r="ED385" s="1665"/>
      <c r="EE385" s="1665"/>
      <c r="EF385" s="1665"/>
      <c r="EG385" s="1665"/>
      <c r="EH385" s="1665"/>
      <c r="EI385" s="1665"/>
      <c r="EJ385" s="1665"/>
      <c r="EK385" s="1665"/>
      <c r="EL385" s="1665"/>
      <c r="EM385" s="1665"/>
      <c r="EN385" s="1665"/>
      <c r="EO385" s="1665"/>
      <c r="EP385" s="1665"/>
      <c r="EQ385" s="1665"/>
      <c r="ER385" s="1665"/>
      <c r="ES385" s="1570"/>
      <c r="ET385" s="1570"/>
      <c r="EU385" s="1632"/>
      <c r="EV385" s="1632"/>
      <c r="EW385" s="1632"/>
      <c r="EX385" s="1632"/>
      <c r="EY385" s="1632"/>
      <c r="EZ385" s="1632"/>
      <c r="FA385" s="1632"/>
      <c r="FB385" s="1665"/>
      <c r="FC385" s="1571"/>
      <c r="FD385" s="1571"/>
      <c r="FE385" s="1571"/>
      <c r="FF385" s="1571"/>
      <c r="FG385" s="1571"/>
      <c r="FH385" s="1571"/>
      <c r="FI385" s="1571"/>
      <c r="FJ385" s="1571"/>
      <c r="FK385" s="1571"/>
      <c r="FL385" s="1571"/>
      <c r="FM385" s="1571"/>
      <c r="FN385" s="1573"/>
      <c r="FO385" s="1573"/>
      <c r="FP385" s="1573"/>
      <c r="FQ385" s="1573"/>
      <c r="FR385" s="1573"/>
      <c r="FS385" s="1573"/>
      <c r="FT385" s="1573"/>
      <c r="FU385" s="1573"/>
      <c r="FV385" s="1573"/>
      <c r="FW385" s="1573"/>
      <c r="FX385" s="1595"/>
    </row>
    <row r="386" spans="3:180">
      <c r="C386" s="1570"/>
      <c r="D386" s="1570"/>
      <c r="E386" s="1570"/>
      <c r="F386" s="1570"/>
      <c r="G386" s="1570"/>
      <c r="H386" s="1570"/>
      <c r="I386" s="1570"/>
      <c r="J386" s="1570"/>
      <c r="K386" s="1570"/>
      <c r="L386" s="1570"/>
      <c r="M386" s="1570"/>
      <c r="N386" s="1570"/>
      <c r="O386" s="1570"/>
      <c r="P386" s="1632"/>
      <c r="Q386" s="1632"/>
      <c r="R386" s="1632"/>
      <c r="S386" s="1632"/>
      <c r="T386" s="1632"/>
      <c r="U386" s="1632"/>
      <c r="V386" s="1632"/>
      <c r="W386" s="1632"/>
      <c r="X386" s="1632"/>
      <c r="Y386" s="1632"/>
      <c r="Z386" s="1632"/>
      <c r="AA386" s="1632"/>
      <c r="AB386" s="1632"/>
      <c r="AC386" s="1632"/>
      <c r="AD386" s="1632"/>
      <c r="AE386" s="1632"/>
      <c r="AF386" s="1632"/>
      <c r="AG386" s="1632"/>
      <c r="AH386" s="1632"/>
      <c r="AI386" s="1632"/>
      <c r="AJ386" s="1632"/>
      <c r="AK386" s="1632"/>
      <c r="AL386" s="1632"/>
      <c r="AM386" s="1632"/>
      <c r="AN386" s="1632"/>
      <c r="AO386" s="1632"/>
      <c r="AP386" s="1632"/>
      <c r="AQ386" s="1632"/>
      <c r="AR386" s="1632"/>
      <c r="AS386" s="1632"/>
      <c r="AT386" s="1632"/>
      <c r="AU386" s="1632"/>
      <c r="AV386" s="1632"/>
      <c r="AW386" s="1632"/>
      <c r="AX386" s="1632"/>
      <c r="AY386" s="1632"/>
      <c r="AZ386" s="1570"/>
      <c r="BA386" s="1570"/>
      <c r="BB386" s="1570"/>
      <c r="BC386" s="1570"/>
      <c r="BD386" s="1570"/>
      <c r="BE386" s="1570"/>
      <c r="BF386" s="1570"/>
      <c r="BG386" s="1570"/>
      <c r="BH386" s="1570"/>
      <c r="BI386" s="1570"/>
      <c r="BJ386" s="1570"/>
      <c r="BK386" s="1570"/>
      <c r="BL386" s="1570"/>
      <c r="BM386" s="1570"/>
      <c r="BN386" s="1570"/>
      <c r="BO386" s="1570"/>
      <c r="BP386" s="1570"/>
      <c r="BQ386" s="1570"/>
      <c r="BR386" s="1570"/>
      <c r="BS386" s="1570"/>
      <c r="BT386" s="1570"/>
      <c r="BU386" s="1570"/>
      <c r="BV386" s="1570"/>
      <c r="BW386" s="1570"/>
      <c r="BX386" s="1570"/>
      <c r="BY386" s="1570"/>
      <c r="BZ386" s="1570"/>
      <c r="CA386" s="1570"/>
      <c r="CB386" s="1570"/>
      <c r="CC386" s="1570"/>
      <c r="CD386" s="1570"/>
      <c r="CE386" s="1570"/>
      <c r="CF386" s="1570"/>
      <c r="CG386" s="1570"/>
      <c r="CH386" s="1570"/>
      <c r="CI386" s="1570"/>
      <c r="CJ386" s="1570"/>
      <c r="CK386" s="1570"/>
      <c r="CL386" s="1570"/>
      <c r="CM386" s="1570"/>
      <c r="CN386" s="1570"/>
      <c r="CO386" s="1570"/>
      <c r="CP386" s="1570"/>
      <c r="CQ386" s="1570"/>
      <c r="CR386" s="1570"/>
      <c r="CS386" s="1570"/>
      <c r="CT386" s="1570"/>
      <c r="CU386" s="1570"/>
      <c r="CV386" s="1570"/>
      <c r="CW386" s="1570"/>
      <c r="CX386" s="1570"/>
      <c r="CY386" s="1570"/>
      <c r="CZ386" s="1570"/>
      <c r="DA386" s="1570"/>
      <c r="DB386" s="1570"/>
      <c r="DC386" s="1570"/>
      <c r="DD386" s="1570"/>
      <c r="DE386" s="1570"/>
      <c r="DF386" s="1570"/>
      <c r="DG386" s="1570"/>
      <c r="DH386" s="1665"/>
      <c r="DI386" s="1570"/>
      <c r="DJ386" s="1570"/>
      <c r="DK386" s="1570"/>
      <c r="DL386" s="1570"/>
      <c r="DM386" s="1570"/>
      <c r="DN386" s="1570"/>
      <c r="DO386" s="1570"/>
      <c r="DP386" s="1570"/>
      <c r="DQ386" s="1570"/>
      <c r="DR386" s="1570"/>
      <c r="DS386" s="1570"/>
      <c r="DT386" s="1570"/>
      <c r="DU386" s="1570"/>
      <c r="DV386" s="1570"/>
      <c r="DW386" s="1570"/>
      <c r="DX386" s="1570"/>
      <c r="DY386" s="1570"/>
      <c r="DZ386" s="1570"/>
      <c r="EA386" s="1570"/>
      <c r="EB386" s="1570"/>
      <c r="EC386" s="1665"/>
      <c r="ED386" s="1665"/>
      <c r="EE386" s="1665"/>
      <c r="EF386" s="1665"/>
      <c r="EG386" s="1665"/>
      <c r="EH386" s="1665"/>
      <c r="EI386" s="1665"/>
      <c r="EJ386" s="1665"/>
      <c r="EK386" s="1665"/>
      <c r="EL386" s="1665"/>
      <c r="EM386" s="1665"/>
      <c r="EN386" s="1665"/>
      <c r="EO386" s="1665"/>
      <c r="EP386" s="1665"/>
      <c r="EQ386" s="1665"/>
      <c r="ER386" s="1665"/>
      <c r="ES386" s="1570"/>
      <c r="ET386" s="1570"/>
      <c r="EU386" s="1632"/>
      <c r="EV386" s="1632"/>
      <c r="EW386" s="1632"/>
      <c r="EX386" s="1632"/>
      <c r="EY386" s="1632"/>
      <c r="EZ386" s="1632"/>
      <c r="FA386" s="1632"/>
      <c r="FB386" s="1665"/>
      <c r="FC386" s="1571"/>
      <c r="FD386" s="1571"/>
      <c r="FE386" s="1571"/>
      <c r="FF386" s="1571"/>
      <c r="FG386" s="1571"/>
      <c r="FH386" s="1571"/>
      <c r="FI386" s="1571"/>
      <c r="FJ386" s="1571"/>
      <c r="FK386" s="1571"/>
      <c r="FL386" s="1571"/>
      <c r="FM386" s="1571"/>
      <c r="FN386" s="1573"/>
      <c r="FO386" s="1573"/>
      <c r="FP386" s="1573"/>
      <c r="FQ386" s="1573"/>
      <c r="FR386" s="1573"/>
      <c r="FS386" s="1573"/>
      <c r="FT386" s="1573"/>
      <c r="FU386" s="1573"/>
      <c r="FV386" s="1573"/>
      <c r="FW386" s="1573"/>
      <c r="FX386" s="1595"/>
    </row>
    <row r="387" spans="3:180">
      <c r="C387" s="1570"/>
      <c r="D387" s="1570"/>
      <c r="E387" s="1570"/>
      <c r="F387" s="1570"/>
      <c r="G387" s="1570"/>
      <c r="H387" s="1570"/>
      <c r="I387" s="1570"/>
      <c r="J387" s="1570"/>
      <c r="K387" s="1570"/>
      <c r="L387" s="1570"/>
      <c r="M387" s="1570"/>
      <c r="N387" s="1570"/>
      <c r="O387" s="1570"/>
      <c r="P387" s="1632"/>
      <c r="Q387" s="1632"/>
      <c r="R387" s="1632"/>
      <c r="S387" s="1632"/>
      <c r="T387" s="1632"/>
      <c r="U387" s="1632"/>
      <c r="V387" s="1632"/>
      <c r="W387" s="1632"/>
      <c r="X387" s="1632"/>
      <c r="Y387" s="1632"/>
      <c r="Z387" s="1632"/>
      <c r="AA387" s="1632"/>
      <c r="AB387" s="1632"/>
      <c r="AC387" s="1632"/>
      <c r="AD387" s="1632"/>
      <c r="AE387" s="1632"/>
      <c r="AF387" s="1632"/>
      <c r="AG387" s="1632"/>
      <c r="AH387" s="1632"/>
      <c r="AI387" s="1632"/>
      <c r="AJ387" s="1632"/>
      <c r="AK387" s="1632"/>
      <c r="AL387" s="1632"/>
      <c r="AM387" s="1632"/>
      <c r="AN387" s="1632"/>
      <c r="AO387" s="1632"/>
      <c r="AP387" s="1632"/>
      <c r="AQ387" s="1632"/>
      <c r="AR387" s="1632"/>
      <c r="AS387" s="1632"/>
      <c r="AT387" s="1632"/>
      <c r="AU387" s="1632"/>
      <c r="AV387" s="1632"/>
      <c r="AW387" s="1632"/>
      <c r="AX387" s="1632"/>
      <c r="AY387" s="1632"/>
      <c r="AZ387" s="1570"/>
      <c r="BA387" s="1570"/>
      <c r="BB387" s="1570"/>
      <c r="BC387" s="1570"/>
      <c r="BD387" s="1570"/>
      <c r="BE387" s="1570"/>
      <c r="BF387" s="1570"/>
      <c r="BG387" s="1570"/>
      <c r="BH387" s="1570"/>
      <c r="BI387" s="1570"/>
      <c r="BJ387" s="1570"/>
      <c r="BK387" s="1570"/>
      <c r="BL387" s="1570"/>
      <c r="BM387" s="1570"/>
      <c r="BN387" s="1570"/>
      <c r="BO387" s="1570"/>
      <c r="BP387" s="1570"/>
      <c r="BQ387" s="1570"/>
      <c r="BR387" s="1570"/>
      <c r="BS387" s="1570"/>
      <c r="BT387" s="1570"/>
      <c r="BU387" s="1570"/>
      <c r="BV387" s="1570"/>
      <c r="BW387" s="1570"/>
      <c r="BX387" s="1570"/>
      <c r="BY387" s="1570"/>
      <c r="BZ387" s="1570"/>
      <c r="CA387" s="1570"/>
      <c r="CB387" s="1570"/>
      <c r="CC387" s="1570"/>
      <c r="CD387" s="1570"/>
      <c r="CE387" s="1570"/>
      <c r="CF387" s="1570"/>
      <c r="CG387" s="1570"/>
      <c r="CH387" s="1570"/>
      <c r="CI387" s="1570"/>
      <c r="CJ387" s="1570"/>
      <c r="CK387" s="1570"/>
      <c r="CL387" s="1570"/>
      <c r="CM387" s="1570"/>
      <c r="CN387" s="1570"/>
      <c r="CO387" s="1570"/>
      <c r="CP387" s="1570"/>
      <c r="CQ387" s="1570"/>
      <c r="CR387" s="1570"/>
      <c r="CS387" s="1570"/>
      <c r="CT387" s="1570"/>
      <c r="CU387" s="1570"/>
      <c r="CV387" s="1570"/>
      <c r="CW387" s="1570"/>
      <c r="CX387" s="1570"/>
      <c r="CY387" s="1570"/>
      <c r="CZ387" s="1570"/>
      <c r="DA387" s="1570"/>
      <c r="DB387" s="1570"/>
      <c r="DC387" s="1570"/>
      <c r="DD387" s="1570"/>
      <c r="DE387" s="1570"/>
      <c r="DF387" s="1570"/>
      <c r="DG387" s="1570"/>
      <c r="DH387" s="1665"/>
      <c r="DI387" s="1570"/>
      <c r="DJ387" s="1570"/>
      <c r="DK387" s="1570"/>
      <c r="DL387" s="1570"/>
      <c r="DM387" s="1570"/>
      <c r="DN387" s="1570"/>
      <c r="DO387" s="1570"/>
      <c r="DP387" s="1570"/>
      <c r="DQ387" s="1570"/>
      <c r="DR387" s="1570"/>
      <c r="DS387" s="1570"/>
      <c r="DT387" s="1570"/>
      <c r="DU387" s="1570"/>
      <c r="DV387" s="1570"/>
      <c r="DW387" s="1570"/>
      <c r="DX387" s="1570"/>
      <c r="DY387" s="1570"/>
      <c r="DZ387" s="1570"/>
      <c r="EA387" s="1570"/>
      <c r="EB387" s="1570"/>
      <c r="EC387" s="1665"/>
      <c r="ED387" s="1665"/>
      <c r="EE387" s="1665"/>
      <c r="EF387" s="1665"/>
      <c r="EG387" s="1665"/>
      <c r="EH387" s="1665"/>
      <c r="EI387" s="1665"/>
      <c r="EJ387" s="1665"/>
      <c r="EK387" s="1665"/>
      <c r="EL387" s="1665"/>
      <c r="EM387" s="1665"/>
      <c r="EN387" s="1665"/>
      <c r="EO387" s="1665"/>
      <c r="EP387" s="1665"/>
      <c r="EQ387" s="1665"/>
      <c r="ER387" s="1665"/>
      <c r="ES387" s="1570"/>
      <c r="ET387" s="1570"/>
      <c r="EU387" s="1632"/>
      <c r="EV387" s="1632"/>
      <c r="EW387" s="1632"/>
      <c r="EX387" s="1632"/>
      <c r="EY387" s="1632"/>
      <c r="EZ387" s="1632"/>
      <c r="FA387" s="1632"/>
      <c r="FB387" s="1665"/>
      <c r="FC387" s="1571"/>
      <c r="FD387" s="1571"/>
      <c r="FE387" s="1571"/>
      <c r="FF387" s="1571"/>
      <c r="FG387" s="1571"/>
      <c r="FH387" s="1571"/>
      <c r="FI387" s="1571"/>
      <c r="FJ387" s="1571"/>
      <c r="FK387" s="1571"/>
      <c r="FL387" s="1571"/>
      <c r="FM387" s="1571"/>
      <c r="FN387" s="1573"/>
      <c r="FO387" s="1573"/>
      <c r="FP387" s="1573"/>
      <c r="FQ387" s="1573"/>
      <c r="FR387" s="1573"/>
      <c r="FS387" s="1573"/>
      <c r="FT387" s="1573"/>
      <c r="FU387" s="1573"/>
      <c r="FV387" s="1573"/>
      <c r="FW387" s="1573"/>
      <c r="FX387" s="1595"/>
    </row>
    <row r="388" spans="3:180">
      <c r="C388" s="1570"/>
      <c r="D388" s="1570"/>
      <c r="E388" s="1570"/>
      <c r="F388" s="1570"/>
      <c r="G388" s="1570"/>
      <c r="H388" s="1570"/>
      <c r="I388" s="1570"/>
      <c r="J388" s="1570"/>
      <c r="K388" s="1570"/>
      <c r="L388" s="1570"/>
      <c r="M388" s="1570"/>
      <c r="N388" s="1570"/>
      <c r="O388" s="1570"/>
      <c r="P388" s="1632"/>
      <c r="Q388" s="1632"/>
      <c r="R388" s="1632"/>
      <c r="S388" s="1632"/>
      <c r="T388" s="1632"/>
      <c r="U388" s="1632"/>
      <c r="V388" s="1632"/>
      <c r="W388" s="1632"/>
      <c r="X388" s="1632"/>
      <c r="Y388" s="1632"/>
      <c r="Z388" s="1632"/>
      <c r="AA388" s="1632"/>
      <c r="AB388" s="1632"/>
      <c r="AC388" s="1632"/>
      <c r="AD388" s="1632"/>
      <c r="AE388" s="1632"/>
      <c r="AF388" s="1632"/>
      <c r="AG388" s="1632"/>
      <c r="AH388" s="1632"/>
      <c r="AI388" s="1632"/>
      <c r="AJ388" s="1632"/>
      <c r="AK388" s="1632"/>
      <c r="AL388" s="1632"/>
      <c r="AM388" s="1632"/>
      <c r="AN388" s="1632"/>
      <c r="AO388" s="1632"/>
      <c r="AP388" s="1632"/>
      <c r="AQ388" s="1632"/>
      <c r="AR388" s="1632"/>
      <c r="AS388" s="1632"/>
      <c r="AT388" s="1632"/>
      <c r="AU388" s="1632"/>
      <c r="AV388" s="1632"/>
      <c r="AW388" s="1632"/>
      <c r="AX388" s="1632"/>
      <c r="AY388" s="1632"/>
      <c r="AZ388" s="1570"/>
      <c r="BA388" s="1570"/>
      <c r="BB388" s="1570"/>
      <c r="BC388" s="1570"/>
      <c r="BD388" s="1570"/>
      <c r="BE388" s="1570"/>
      <c r="BF388" s="1570"/>
      <c r="BG388" s="1570"/>
      <c r="BH388" s="1570"/>
      <c r="BI388" s="1570"/>
      <c r="BJ388" s="1570"/>
      <c r="BK388" s="1570"/>
      <c r="BL388" s="1570"/>
      <c r="BM388" s="1570"/>
      <c r="BN388" s="1570"/>
      <c r="BO388" s="1570"/>
      <c r="BP388" s="1570"/>
      <c r="BQ388" s="1570"/>
      <c r="BR388" s="1570"/>
      <c r="BS388" s="1570"/>
      <c r="BT388" s="1570"/>
      <c r="BU388" s="1570"/>
      <c r="BV388" s="1570"/>
      <c r="BW388" s="1570"/>
      <c r="BX388" s="1570"/>
      <c r="BY388" s="1570"/>
      <c r="BZ388" s="1570"/>
      <c r="CA388" s="1570"/>
      <c r="CB388" s="1570"/>
      <c r="CC388" s="1570"/>
      <c r="CD388" s="1570"/>
      <c r="CE388" s="1570"/>
      <c r="CF388" s="1570"/>
      <c r="CG388" s="1570"/>
      <c r="CH388" s="1570"/>
      <c r="CI388" s="1570"/>
      <c r="CJ388" s="1570"/>
      <c r="CK388" s="1570"/>
      <c r="CL388" s="1570"/>
      <c r="CM388" s="1570"/>
      <c r="CN388" s="1570"/>
      <c r="CO388" s="1570"/>
      <c r="CP388" s="1570"/>
      <c r="CQ388" s="1570"/>
      <c r="CR388" s="1570"/>
      <c r="CS388" s="1570"/>
      <c r="CT388" s="1570"/>
      <c r="CU388" s="1570"/>
      <c r="CV388" s="1570"/>
      <c r="CW388" s="1570"/>
      <c r="CX388" s="1570"/>
      <c r="CY388" s="1570"/>
      <c r="CZ388" s="1570"/>
      <c r="DA388" s="1570"/>
      <c r="DB388" s="1570"/>
      <c r="DC388" s="1570"/>
      <c r="DD388" s="1570"/>
      <c r="DE388" s="1570"/>
      <c r="DF388" s="1570"/>
      <c r="DG388" s="1570"/>
      <c r="DH388" s="1665"/>
      <c r="DI388" s="1570"/>
      <c r="DJ388" s="1570"/>
      <c r="DK388" s="1570"/>
      <c r="DL388" s="1570"/>
      <c r="DM388" s="1570"/>
      <c r="DN388" s="1570"/>
      <c r="DO388" s="1570"/>
      <c r="DP388" s="1570"/>
      <c r="DQ388" s="1570"/>
      <c r="DR388" s="1570"/>
      <c r="DS388" s="1570"/>
      <c r="DT388" s="1570"/>
      <c r="DU388" s="1570"/>
      <c r="DV388" s="1570"/>
      <c r="DW388" s="1570"/>
      <c r="DX388" s="1570"/>
      <c r="DY388" s="1570"/>
      <c r="DZ388" s="1570"/>
      <c r="EA388" s="1570"/>
      <c r="EB388" s="1570"/>
      <c r="EC388" s="1665"/>
      <c r="ED388" s="1665"/>
      <c r="EE388" s="1665"/>
      <c r="EF388" s="1665"/>
      <c r="EG388" s="1665"/>
      <c r="EH388" s="1665"/>
      <c r="EI388" s="1665"/>
      <c r="EJ388" s="1665"/>
      <c r="EK388" s="1665"/>
      <c r="EL388" s="1665"/>
      <c r="EM388" s="1665"/>
      <c r="EN388" s="1665"/>
      <c r="EO388" s="1665"/>
      <c r="EP388" s="1665"/>
      <c r="EQ388" s="1665"/>
      <c r="ER388" s="1665"/>
      <c r="ES388" s="1570"/>
      <c r="ET388" s="1570"/>
      <c r="EU388" s="1632"/>
      <c r="EV388" s="1632"/>
      <c r="EW388" s="1632"/>
      <c r="EX388" s="1632"/>
      <c r="EY388" s="1632"/>
      <c r="EZ388" s="1632"/>
      <c r="FA388" s="1632"/>
      <c r="FB388" s="1665"/>
      <c r="FC388" s="1571"/>
      <c r="FD388" s="1571"/>
      <c r="FE388" s="1571"/>
      <c r="FF388" s="1571"/>
      <c r="FG388" s="1571"/>
      <c r="FH388" s="1571"/>
      <c r="FI388" s="1571"/>
      <c r="FJ388" s="1571"/>
      <c r="FK388" s="1571"/>
      <c r="FL388" s="1571"/>
      <c r="FM388" s="1571"/>
      <c r="FN388" s="1573"/>
      <c r="FO388" s="1573"/>
      <c r="FP388" s="1573"/>
      <c r="FQ388" s="1573"/>
      <c r="FR388" s="1573"/>
      <c r="FS388" s="1573"/>
      <c r="FT388" s="1573"/>
      <c r="FU388" s="1573"/>
      <c r="FV388" s="1573"/>
      <c r="FW388" s="1573"/>
      <c r="FX388" s="1595"/>
    </row>
    <row r="389" spans="3:180">
      <c r="C389" s="1570"/>
      <c r="D389" s="1570"/>
      <c r="E389" s="1570"/>
      <c r="F389" s="1570"/>
      <c r="G389" s="1570"/>
      <c r="H389" s="1570"/>
      <c r="I389" s="1570"/>
      <c r="J389" s="1570"/>
      <c r="K389" s="1570"/>
      <c r="L389" s="1570"/>
      <c r="M389" s="1570"/>
      <c r="N389" s="1570"/>
      <c r="O389" s="1570"/>
      <c r="P389" s="1632"/>
      <c r="Q389" s="1632"/>
      <c r="R389" s="1632"/>
      <c r="S389" s="1632"/>
      <c r="T389" s="1632"/>
      <c r="U389" s="1632"/>
      <c r="V389" s="1632"/>
      <c r="W389" s="1632"/>
      <c r="X389" s="1632"/>
      <c r="Y389" s="1632"/>
      <c r="Z389" s="1632"/>
      <c r="AA389" s="1632"/>
      <c r="AB389" s="1632"/>
      <c r="AC389" s="1632"/>
      <c r="AD389" s="1632"/>
      <c r="AE389" s="1632"/>
      <c r="AF389" s="1632"/>
      <c r="AG389" s="1632"/>
      <c r="AH389" s="1632"/>
      <c r="AI389" s="1632"/>
      <c r="AJ389" s="1632"/>
      <c r="AK389" s="1632"/>
      <c r="AL389" s="1632"/>
      <c r="AM389" s="1632"/>
      <c r="AN389" s="1632"/>
      <c r="AO389" s="1632"/>
      <c r="AP389" s="1632"/>
      <c r="AQ389" s="1632"/>
      <c r="AR389" s="1632"/>
      <c r="AS389" s="1632"/>
      <c r="AT389" s="1632"/>
      <c r="AU389" s="1632"/>
      <c r="AV389" s="1632"/>
      <c r="AW389" s="1632"/>
      <c r="AX389" s="1632"/>
      <c r="AY389" s="1632"/>
      <c r="AZ389" s="1570"/>
      <c r="BA389" s="1570"/>
      <c r="BB389" s="1570"/>
      <c r="BC389" s="1570"/>
      <c r="BD389" s="1570"/>
      <c r="BE389" s="1570"/>
      <c r="BF389" s="1570"/>
      <c r="BG389" s="1570"/>
      <c r="BH389" s="1570"/>
      <c r="BI389" s="1570"/>
      <c r="BJ389" s="1570"/>
      <c r="BK389" s="1570"/>
      <c r="BL389" s="1570"/>
      <c r="BM389" s="1570"/>
      <c r="BN389" s="1570"/>
      <c r="BO389" s="1570"/>
      <c r="BP389" s="1570"/>
      <c r="BQ389" s="1570"/>
      <c r="BR389" s="1570"/>
      <c r="BS389" s="1570"/>
      <c r="BT389" s="1570"/>
      <c r="BU389" s="1570"/>
      <c r="BV389" s="1570"/>
      <c r="BW389" s="1570"/>
      <c r="BX389" s="1570"/>
      <c r="BY389" s="1570"/>
      <c r="BZ389" s="1570"/>
      <c r="CA389" s="1570"/>
      <c r="CB389" s="1570"/>
      <c r="CC389" s="1570"/>
      <c r="CD389" s="1570"/>
      <c r="CE389" s="1570"/>
      <c r="CF389" s="1570"/>
      <c r="CG389" s="1570"/>
      <c r="CH389" s="1570"/>
      <c r="CI389" s="1570"/>
      <c r="CJ389" s="1570"/>
      <c r="CK389" s="1570"/>
      <c r="CL389" s="1570"/>
      <c r="CM389" s="1570"/>
      <c r="CN389" s="1570"/>
      <c r="CO389" s="1570"/>
      <c r="CP389" s="1570"/>
      <c r="CQ389" s="1570"/>
      <c r="CR389" s="1570"/>
      <c r="CS389" s="1570"/>
      <c r="CT389" s="1570"/>
      <c r="CU389" s="1570"/>
      <c r="CV389" s="1570"/>
      <c r="CW389" s="1570"/>
      <c r="CX389" s="1570"/>
      <c r="CY389" s="1570"/>
      <c r="CZ389" s="1570"/>
      <c r="DA389" s="1570"/>
      <c r="DB389" s="1570"/>
      <c r="DC389" s="1570"/>
      <c r="DD389" s="1570"/>
      <c r="DE389" s="1570"/>
      <c r="DF389" s="1570"/>
      <c r="DG389" s="1570"/>
      <c r="DH389" s="1665"/>
      <c r="DI389" s="1570"/>
      <c r="DJ389" s="1570"/>
      <c r="DK389" s="1570"/>
      <c r="DL389" s="1570"/>
      <c r="DM389" s="1570"/>
      <c r="DN389" s="1570"/>
      <c r="DO389" s="1570"/>
      <c r="DP389" s="1570"/>
      <c r="DQ389" s="1570"/>
      <c r="DR389" s="1570"/>
      <c r="DS389" s="1570"/>
      <c r="DT389" s="1570"/>
      <c r="DU389" s="1570"/>
      <c r="DV389" s="1570"/>
      <c r="DW389" s="1570"/>
      <c r="DX389" s="1570"/>
      <c r="DY389" s="1570"/>
      <c r="DZ389" s="1570"/>
      <c r="EA389" s="1570"/>
      <c r="EB389" s="1570"/>
      <c r="EC389" s="1665"/>
      <c r="ED389" s="1665"/>
      <c r="EE389" s="1665"/>
      <c r="EF389" s="1665"/>
      <c r="EG389" s="1665"/>
      <c r="EH389" s="1665"/>
      <c r="EI389" s="1665"/>
      <c r="EJ389" s="1665"/>
      <c r="EK389" s="1665"/>
      <c r="EL389" s="1665"/>
      <c r="EM389" s="1665"/>
      <c r="EN389" s="1665"/>
      <c r="EO389" s="1665"/>
      <c r="EP389" s="1665"/>
      <c r="EQ389" s="1665"/>
      <c r="ER389" s="1665"/>
      <c r="ES389" s="1570"/>
      <c r="ET389" s="1570"/>
      <c r="EU389" s="1632"/>
      <c r="EV389" s="1632"/>
      <c r="EW389" s="1632"/>
      <c r="EX389" s="1632"/>
      <c r="EY389" s="1632"/>
      <c r="EZ389" s="1632"/>
      <c r="FA389" s="1632"/>
      <c r="FB389" s="1665"/>
      <c r="FC389" s="1571"/>
      <c r="FD389" s="1571"/>
      <c r="FE389" s="1571"/>
      <c r="FF389" s="1571"/>
      <c r="FG389" s="1571"/>
      <c r="FH389" s="1571"/>
      <c r="FI389" s="1571"/>
      <c r="FJ389" s="1571"/>
      <c r="FK389" s="1571"/>
      <c r="FL389" s="1571"/>
      <c r="FM389" s="1571"/>
      <c r="FN389" s="1573"/>
      <c r="FO389" s="1573"/>
      <c r="FP389" s="1573"/>
      <c r="FQ389" s="1573"/>
      <c r="FR389" s="1573"/>
      <c r="FS389" s="1573"/>
      <c r="FT389" s="1573"/>
      <c r="FU389" s="1573"/>
      <c r="FV389" s="1573"/>
      <c r="FW389" s="1573"/>
      <c r="FX389" s="1595"/>
    </row>
    <row r="390" spans="3:180">
      <c r="C390" s="1570"/>
      <c r="D390" s="1570"/>
      <c r="E390" s="1570"/>
      <c r="F390" s="1570"/>
      <c r="G390" s="1570"/>
      <c r="H390" s="1570"/>
      <c r="I390" s="1570"/>
      <c r="J390" s="1570"/>
      <c r="K390" s="1570"/>
      <c r="L390" s="1570"/>
      <c r="M390" s="1570"/>
      <c r="N390" s="1570"/>
      <c r="O390" s="1570"/>
      <c r="P390" s="1632"/>
      <c r="Q390" s="1632"/>
      <c r="R390" s="1632"/>
      <c r="S390" s="1632"/>
      <c r="T390" s="1632"/>
      <c r="U390" s="1632"/>
      <c r="V390" s="1632"/>
      <c r="W390" s="1632"/>
      <c r="X390" s="1632"/>
      <c r="Y390" s="1632"/>
      <c r="Z390" s="1632"/>
      <c r="AA390" s="1632"/>
      <c r="AB390" s="1632"/>
      <c r="AC390" s="1632"/>
      <c r="AD390" s="1632"/>
      <c r="AE390" s="1632"/>
      <c r="AF390" s="1632"/>
      <c r="AG390" s="1632"/>
      <c r="AH390" s="1632"/>
      <c r="AI390" s="1632"/>
      <c r="AJ390" s="1632"/>
      <c r="AK390" s="1632"/>
      <c r="AL390" s="1632"/>
      <c r="AM390" s="1632"/>
      <c r="AN390" s="1632"/>
      <c r="AO390" s="1632"/>
      <c r="AP390" s="1632"/>
      <c r="AQ390" s="1632"/>
      <c r="AR390" s="1632"/>
      <c r="AS390" s="1632"/>
      <c r="AT390" s="1632"/>
      <c r="AU390" s="1632"/>
      <c r="AV390" s="1632"/>
      <c r="AW390" s="1632"/>
      <c r="AX390" s="1632"/>
      <c r="AY390" s="1632"/>
      <c r="AZ390" s="1570"/>
      <c r="BA390" s="1570"/>
      <c r="BB390" s="1570"/>
      <c r="BC390" s="1570"/>
      <c r="BD390" s="1570"/>
      <c r="BE390" s="1570"/>
      <c r="BF390" s="1570"/>
      <c r="BG390" s="1570"/>
      <c r="BH390" s="1570"/>
      <c r="BI390" s="1570"/>
      <c r="BJ390" s="1570"/>
      <c r="BK390" s="1570"/>
      <c r="BL390" s="1570"/>
      <c r="BM390" s="1570"/>
      <c r="BN390" s="1570"/>
      <c r="BO390" s="1570"/>
      <c r="BP390" s="1570"/>
      <c r="BQ390" s="1570"/>
      <c r="BR390" s="1570"/>
      <c r="BS390" s="1570"/>
      <c r="BT390" s="1570"/>
      <c r="BU390" s="1570"/>
      <c r="BV390" s="1570"/>
      <c r="BW390" s="1570"/>
      <c r="BX390" s="1570"/>
      <c r="BY390" s="1570"/>
      <c r="BZ390" s="1570"/>
      <c r="CA390" s="1570"/>
      <c r="CB390" s="1570"/>
      <c r="CC390" s="1570"/>
      <c r="CD390" s="1570"/>
      <c r="CE390" s="1570"/>
      <c r="CF390" s="1570"/>
      <c r="CG390" s="1570"/>
      <c r="CH390" s="1570"/>
      <c r="CI390" s="1570"/>
      <c r="CJ390" s="1570"/>
      <c r="CK390" s="1570"/>
      <c r="CL390" s="1570"/>
      <c r="CM390" s="1570"/>
      <c r="CN390" s="1570"/>
      <c r="CO390" s="1570"/>
      <c r="CP390" s="1570"/>
      <c r="CQ390" s="1570"/>
      <c r="CR390" s="1570"/>
      <c r="CS390" s="1570"/>
      <c r="CT390" s="1570"/>
      <c r="CU390" s="1570"/>
      <c r="CV390" s="1570"/>
      <c r="CW390" s="1570"/>
      <c r="CX390" s="1570"/>
      <c r="CY390" s="1570"/>
      <c r="CZ390" s="1570"/>
      <c r="DA390" s="1570"/>
      <c r="DB390" s="1570"/>
      <c r="DC390" s="1570"/>
      <c r="DD390" s="1570"/>
      <c r="DE390" s="1570"/>
      <c r="DF390" s="1570"/>
      <c r="DG390" s="1570"/>
      <c r="DH390" s="1665"/>
      <c r="DI390" s="1570"/>
      <c r="DJ390" s="1570"/>
      <c r="DK390" s="1570"/>
      <c r="DL390" s="1570"/>
      <c r="DM390" s="1570"/>
      <c r="DN390" s="1570"/>
      <c r="DO390" s="1570"/>
      <c r="DP390" s="1570"/>
      <c r="DQ390" s="1570"/>
      <c r="DR390" s="1570"/>
      <c r="DS390" s="1570"/>
      <c r="DT390" s="1570"/>
      <c r="DU390" s="1570"/>
      <c r="DV390" s="1570"/>
      <c r="DW390" s="1570"/>
      <c r="DX390" s="1570"/>
      <c r="DY390" s="1570"/>
      <c r="DZ390" s="1570"/>
      <c r="EA390" s="1570"/>
      <c r="EB390" s="1570"/>
      <c r="EC390" s="1665"/>
      <c r="ED390" s="1665"/>
      <c r="EE390" s="1665"/>
      <c r="EF390" s="1665"/>
      <c r="EG390" s="1665"/>
      <c r="EH390" s="1665"/>
      <c r="EI390" s="1665"/>
      <c r="EJ390" s="1665"/>
      <c r="EK390" s="1665"/>
      <c r="EL390" s="1665"/>
      <c r="EM390" s="1665"/>
      <c r="EN390" s="1665"/>
      <c r="EO390" s="1665"/>
      <c r="EP390" s="1665"/>
      <c r="EQ390" s="1665"/>
      <c r="ER390" s="1665"/>
      <c r="ES390" s="1570"/>
      <c r="ET390" s="1570"/>
      <c r="EU390" s="1632"/>
      <c r="EV390" s="1632"/>
      <c r="EW390" s="1632"/>
      <c r="EX390" s="1632"/>
      <c r="EY390" s="1632"/>
      <c r="EZ390" s="1632"/>
      <c r="FA390" s="1632"/>
      <c r="FB390" s="1665"/>
      <c r="FC390" s="1571"/>
      <c r="FD390" s="1571"/>
      <c r="FE390" s="1571"/>
      <c r="FF390" s="1571"/>
      <c r="FG390" s="1571"/>
      <c r="FH390" s="1571"/>
      <c r="FI390" s="1571"/>
      <c r="FJ390" s="1571"/>
      <c r="FK390" s="1571"/>
      <c r="FL390" s="1571"/>
      <c r="FM390" s="1571"/>
      <c r="FN390" s="1573"/>
      <c r="FO390" s="1573"/>
      <c r="FP390" s="1573"/>
      <c r="FQ390" s="1573"/>
      <c r="FR390" s="1573"/>
      <c r="FS390" s="1573"/>
      <c r="FT390" s="1573"/>
      <c r="FU390" s="1573"/>
      <c r="FV390" s="1573"/>
      <c r="FW390" s="1573"/>
      <c r="FX390" s="1595"/>
    </row>
    <row r="391" spans="3:180">
      <c r="C391" s="1570"/>
      <c r="D391" s="1570"/>
      <c r="E391" s="1570"/>
      <c r="F391" s="1570"/>
      <c r="G391" s="1570"/>
      <c r="H391" s="1570"/>
      <c r="I391" s="1570"/>
      <c r="J391" s="1570"/>
      <c r="K391" s="1570"/>
      <c r="L391" s="1570"/>
      <c r="M391" s="1570"/>
      <c r="N391" s="1570"/>
      <c r="O391" s="1570"/>
      <c r="P391" s="1632"/>
      <c r="Q391" s="1632"/>
      <c r="R391" s="1632"/>
      <c r="S391" s="1632"/>
      <c r="T391" s="1632"/>
      <c r="U391" s="1632"/>
      <c r="V391" s="1632"/>
      <c r="W391" s="1632"/>
      <c r="X391" s="1632"/>
      <c r="Y391" s="1632"/>
      <c r="Z391" s="1632"/>
      <c r="AA391" s="1632"/>
      <c r="AB391" s="1632"/>
      <c r="AC391" s="1632"/>
      <c r="AD391" s="1632"/>
      <c r="AE391" s="1632"/>
      <c r="AF391" s="1632"/>
      <c r="AG391" s="1632"/>
      <c r="AH391" s="1632"/>
      <c r="AI391" s="1632"/>
      <c r="AJ391" s="1632"/>
      <c r="AK391" s="1632"/>
      <c r="AL391" s="1632"/>
      <c r="AM391" s="1632"/>
      <c r="AN391" s="1632"/>
      <c r="AO391" s="1632"/>
      <c r="AP391" s="1632"/>
      <c r="AQ391" s="1632"/>
      <c r="AR391" s="1632"/>
      <c r="AS391" s="1632"/>
      <c r="AT391" s="1632"/>
      <c r="AU391" s="1632"/>
      <c r="AV391" s="1632"/>
      <c r="AW391" s="1632"/>
      <c r="AX391" s="1632"/>
      <c r="AY391" s="1632"/>
      <c r="AZ391" s="1570"/>
      <c r="BA391" s="1570"/>
      <c r="BB391" s="1570"/>
      <c r="BC391" s="1570"/>
      <c r="BD391" s="1570"/>
      <c r="BE391" s="1570"/>
      <c r="BF391" s="1570"/>
      <c r="BG391" s="1570"/>
      <c r="BH391" s="1570"/>
      <c r="BI391" s="1570"/>
      <c r="BJ391" s="1570"/>
      <c r="BK391" s="1570"/>
      <c r="BL391" s="1570"/>
      <c r="BM391" s="1570"/>
      <c r="BN391" s="1570"/>
      <c r="BO391" s="1570"/>
      <c r="BP391" s="1570"/>
      <c r="BQ391" s="1570"/>
      <c r="BR391" s="1570"/>
      <c r="BS391" s="1570"/>
      <c r="BT391" s="1570"/>
      <c r="BU391" s="1570"/>
      <c r="BV391" s="1570"/>
      <c r="BW391" s="1570"/>
      <c r="BX391" s="1570"/>
      <c r="BY391" s="1570"/>
      <c r="BZ391" s="1570"/>
      <c r="CA391" s="1570"/>
      <c r="CB391" s="1570"/>
      <c r="CC391" s="1570"/>
      <c r="CD391" s="1570"/>
      <c r="CE391" s="1570"/>
      <c r="CF391" s="1570"/>
      <c r="CG391" s="1570"/>
      <c r="CH391" s="1570"/>
      <c r="CI391" s="1570"/>
      <c r="CJ391" s="1570"/>
      <c r="CK391" s="1570"/>
      <c r="CL391" s="1570"/>
      <c r="CM391" s="1570"/>
      <c r="CN391" s="1570"/>
      <c r="CO391" s="1570"/>
      <c r="CP391" s="1570"/>
      <c r="CQ391" s="1570"/>
      <c r="CR391" s="1570"/>
      <c r="CS391" s="1570"/>
      <c r="CT391" s="1570"/>
      <c r="CU391" s="1570"/>
      <c r="CV391" s="1570"/>
      <c r="CW391" s="1570"/>
      <c r="CX391" s="1570"/>
      <c r="CY391" s="1570"/>
      <c r="CZ391" s="1570"/>
      <c r="DA391" s="1570"/>
      <c r="DB391" s="1570"/>
      <c r="DC391" s="1570"/>
      <c r="DD391" s="1570"/>
      <c r="DE391" s="1570"/>
      <c r="DF391" s="1570"/>
      <c r="DG391" s="1570"/>
      <c r="DH391" s="1665"/>
      <c r="DI391" s="1570"/>
      <c r="DJ391" s="1570"/>
      <c r="DK391" s="1570"/>
      <c r="DL391" s="1570"/>
      <c r="DM391" s="1570"/>
      <c r="DN391" s="1570"/>
      <c r="DO391" s="1570"/>
      <c r="DP391" s="1570"/>
      <c r="DQ391" s="1570"/>
      <c r="DR391" s="1570"/>
      <c r="DS391" s="1570"/>
      <c r="DT391" s="1570"/>
      <c r="DU391" s="1570"/>
      <c r="DV391" s="1570"/>
      <c r="DW391" s="1570"/>
      <c r="DX391" s="1570"/>
      <c r="DY391" s="1570"/>
      <c r="DZ391" s="1570"/>
      <c r="EA391" s="1570"/>
      <c r="EB391" s="1570"/>
      <c r="EC391" s="1665"/>
      <c r="ED391" s="1665"/>
      <c r="EE391" s="1665"/>
      <c r="EF391" s="1665"/>
      <c r="EG391" s="1665"/>
      <c r="EH391" s="1665"/>
      <c r="EI391" s="1665"/>
      <c r="EJ391" s="1665"/>
      <c r="EK391" s="1665"/>
      <c r="EL391" s="1665"/>
      <c r="EM391" s="1665"/>
      <c r="EN391" s="1665"/>
      <c r="EO391" s="1665"/>
      <c r="EP391" s="1665"/>
      <c r="EQ391" s="1665"/>
      <c r="ER391" s="1665"/>
      <c r="ES391" s="1570"/>
      <c r="ET391" s="1570"/>
      <c r="EU391" s="1632"/>
      <c r="EV391" s="1632"/>
      <c r="EW391" s="1632"/>
      <c r="EX391" s="1632"/>
      <c r="EY391" s="1632"/>
      <c r="EZ391" s="1632"/>
      <c r="FA391" s="1632"/>
      <c r="FB391" s="1665"/>
      <c r="FC391" s="1571"/>
      <c r="FD391" s="1571"/>
      <c r="FE391" s="1571"/>
      <c r="FF391" s="1571"/>
      <c r="FG391" s="1571"/>
      <c r="FH391" s="1571"/>
      <c r="FI391" s="1571"/>
      <c r="FJ391" s="1571"/>
      <c r="FK391" s="1571"/>
      <c r="FL391" s="1571"/>
      <c r="FM391" s="1571"/>
      <c r="FN391" s="1573"/>
      <c r="FO391" s="1573"/>
      <c r="FP391" s="1573"/>
      <c r="FQ391" s="1573"/>
      <c r="FR391" s="1573"/>
      <c r="FS391" s="1573"/>
      <c r="FT391" s="1573"/>
      <c r="FU391" s="1573"/>
      <c r="FV391" s="1573"/>
      <c r="FW391" s="1573"/>
      <c r="FX391" s="1595"/>
    </row>
    <row r="392" spans="3:180">
      <c r="C392" s="1570"/>
      <c r="D392" s="1570"/>
      <c r="E392" s="1570"/>
      <c r="F392" s="1570"/>
      <c r="G392" s="1570"/>
      <c r="H392" s="1570"/>
      <c r="I392" s="1570"/>
      <c r="J392" s="1570"/>
      <c r="K392" s="1570"/>
      <c r="L392" s="1570"/>
      <c r="M392" s="1570"/>
      <c r="N392" s="1570"/>
      <c r="O392" s="1570"/>
      <c r="P392" s="1632"/>
      <c r="Q392" s="1632"/>
      <c r="R392" s="1632"/>
      <c r="S392" s="1632"/>
      <c r="T392" s="1632"/>
      <c r="U392" s="1632"/>
      <c r="V392" s="1632"/>
      <c r="W392" s="1632"/>
      <c r="X392" s="1632"/>
      <c r="Y392" s="1632"/>
      <c r="Z392" s="1632"/>
      <c r="AA392" s="1632"/>
      <c r="AB392" s="1632"/>
      <c r="AC392" s="1632"/>
      <c r="AD392" s="1632"/>
      <c r="AE392" s="1632"/>
      <c r="AF392" s="1632"/>
      <c r="AG392" s="1632"/>
      <c r="AH392" s="1632"/>
      <c r="AI392" s="1632"/>
      <c r="AJ392" s="1632"/>
      <c r="AK392" s="1632"/>
      <c r="AL392" s="1632"/>
      <c r="AM392" s="1632"/>
      <c r="AN392" s="1632"/>
      <c r="AO392" s="1632"/>
      <c r="AP392" s="1632"/>
      <c r="AQ392" s="1632"/>
      <c r="AR392" s="1632"/>
      <c r="AS392" s="1632"/>
      <c r="AT392" s="1632"/>
      <c r="AU392" s="1632"/>
      <c r="AV392" s="1632"/>
      <c r="AW392" s="1632"/>
      <c r="AX392" s="1632"/>
      <c r="AY392" s="1632"/>
      <c r="AZ392" s="1570"/>
      <c r="BA392" s="1570"/>
      <c r="BB392" s="1570"/>
      <c r="BC392" s="1570"/>
      <c r="BD392" s="1570"/>
      <c r="BE392" s="1570"/>
      <c r="BF392" s="1570"/>
      <c r="BG392" s="1570"/>
      <c r="BH392" s="1570"/>
      <c r="BI392" s="1570"/>
      <c r="BJ392" s="1570"/>
      <c r="BK392" s="1570"/>
      <c r="BL392" s="1570"/>
      <c r="BM392" s="1570"/>
      <c r="BN392" s="1570"/>
      <c r="BO392" s="1570"/>
      <c r="BP392" s="1570"/>
      <c r="BQ392" s="1570"/>
      <c r="BR392" s="1570"/>
      <c r="BS392" s="1570"/>
      <c r="BT392" s="1570"/>
      <c r="BU392" s="1570"/>
      <c r="BV392" s="1570"/>
      <c r="BW392" s="1570"/>
      <c r="BX392" s="1570"/>
      <c r="BY392" s="1570"/>
      <c r="BZ392" s="1570"/>
      <c r="CA392" s="1570"/>
      <c r="CB392" s="1570"/>
      <c r="CC392" s="1570"/>
      <c r="CD392" s="1570"/>
      <c r="CE392" s="1570"/>
      <c r="CF392" s="1570"/>
      <c r="CG392" s="1570"/>
      <c r="CH392" s="1570"/>
      <c r="CI392" s="1570"/>
      <c r="CJ392" s="1570"/>
      <c r="CK392" s="1570"/>
      <c r="CL392" s="1570"/>
      <c r="CM392" s="1570"/>
      <c r="CN392" s="1570"/>
      <c r="CO392" s="1570"/>
      <c r="CP392" s="1570"/>
      <c r="CQ392" s="1570"/>
      <c r="CR392" s="1570"/>
      <c r="CS392" s="1570"/>
      <c r="CT392" s="1570"/>
      <c r="CU392" s="1570"/>
      <c r="CV392" s="1570"/>
      <c r="CW392" s="1570"/>
      <c r="CX392" s="1570"/>
      <c r="CY392" s="1570"/>
      <c r="CZ392" s="1570"/>
      <c r="DA392" s="1570"/>
      <c r="DB392" s="1570"/>
      <c r="DC392" s="1570"/>
      <c r="DD392" s="1570"/>
      <c r="DE392" s="1570"/>
      <c r="DF392" s="1570"/>
      <c r="DG392" s="1570"/>
      <c r="DH392" s="1665"/>
      <c r="DI392" s="1570"/>
      <c r="DJ392" s="1570"/>
      <c r="DK392" s="1570"/>
      <c r="DL392" s="1570"/>
      <c r="DM392" s="1570"/>
      <c r="DN392" s="1570"/>
      <c r="DO392" s="1570"/>
      <c r="DP392" s="1570"/>
      <c r="DQ392" s="1570"/>
      <c r="DR392" s="1570"/>
      <c r="DS392" s="1570"/>
      <c r="DT392" s="1570"/>
      <c r="DU392" s="1570"/>
      <c r="DV392" s="1570"/>
      <c r="DW392" s="1570"/>
      <c r="DX392" s="1570"/>
      <c r="DY392" s="1570"/>
      <c r="DZ392" s="1570"/>
      <c r="EA392" s="1570"/>
      <c r="EB392" s="1570"/>
      <c r="EC392" s="1665"/>
      <c r="ED392" s="1665"/>
      <c r="EE392" s="1665"/>
      <c r="EF392" s="1665"/>
      <c r="EG392" s="1665"/>
      <c r="EH392" s="1665"/>
      <c r="EI392" s="1665"/>
      <c r="EJ392" s="1665"/>
      <c r="EK392" s="1665"/>
      <c r="EL392" s="1665"/>
      <c r="EM392" s="1665"/>
      <c r="EN392" s="1665"/>
      <c r="EO392" s="1665"/>
      <c r="EP392" s="1665"/>
      <c r="EQ392" s="1665"/>
      <c r="ER392" s="1665"/>
      <c r="ES392" s="1570"/>
      <c r="ET392" s="1570"/>
      <c r="EU392" s="1632"/>
      <c r="EV392" s="1632"/>
      <c r="EW392" s="1632"/>
      <c r="EX392" s="1632"/>
      <c r="EY392" s="1632"/>
      <c r="EZ392" s="1632"/>
      <c r="FA392" s="1632"/>
      <c r="FB392" s="1665"/>
      <c r="FC392" s="1571"/>
      <c r="FD392" s="1571"/>
      <c r="FE392" s="1571"/>
      <c r="FF392" s="1571"/>
      <c r="FG392" s="1571"/>
      <c r="FH392" s="1571"/>
      <c r="FI392" s="1571"/>
      <c r="FJ392" s="1571"/>
      <c r="FK392" s="1571"/>
      <c r="FL392" s="1571"/>
      <c r="FM392" s="1571"/>
      <c r="FN392" s="1573"/>
      <c r="FO392" s="1573"/>
      <c r="FP392" s="1573"/>
      <c r="FQ392" s="1573"/>
      <c r="FR392" s="1573"/>
      <c r="FS392" s="1573"/>
      <c r="FT392" s="1573"/>
      <c r="FU392" s="1573"/>
      <c r="FV392" s="1573"/>
      <c r="FW392" s="1573"/>
      <c r="FX392" s="1595"/>
    </row>
    <row r="393" spans="3:180">
      <c r="C393" s="1570"/>
      <c r="D393" s="1570"/>
      <c r="E393" s="1570"/>
      <c r="F393" s="1570"/>
      <c r="G393" s="1570"/>
      <c r="H393" s="1570"/>
      <c r="I393" s="1570"/>
      <c r="J393" s="1570"/>
      <c r="K393" s="1570"/>
      <c r="L393" s="1570"/>
      <c r="M393" s="1570"/>
      <c r="N393" s="1570"/>
      <c r="O393" s="1570"/>
      <c r="P393" s="1632"/>
      <c r="Q393" s="1632"/>
      <c r="R393" s="1632"/>
      <c r="S393" s="1632"/>
      <c r="T393" s="1632"/>
      <c r="U393" s="1632"/>
      <c r="V393" s="1632"/>
      <c r="W393" s="1632"/>
      <c r="X393" s="1632"/>
      <c r="Y393" s="1632"/>
      <c r="Z393" s="1632"/>
      <c r="AA393" s="1632"/>
      <c r="AB393" s="1632"/>
      <c r="AC393" s="1632"/>
      <c r="AD393" s="1632"/>
      <c r="AE393" s="1632"/>
      <c r="AF393" s="1632"/>
      <c r="AG393" s="1632"/>
      <c r="AH393" s="1632"/>
      <c r="AI393" s="1632"/>
      <c r="AJ393" s="1632"/>
      <c r="AK393" s="1632"/>
      <c r="AL393" s="1632"/>
      <c r="AM393" s="1632"/>
      <c r="AN393" s="1632"/>
      <c r="AO393" s="1632"/>
      <c r="AP393" s="1632"/>
      <c r="AQ393" s="1632"/>
      <c r="AR393" s="1632"/>
      <c r="AS393" s="1632"/>
      <c r="AT393" s="1632"/>
      <c r="AU393" s="1632"/>
      <c r="AV393" s="1632"/>
      <c r="AW393" s="1632"/>
      <c r="AX393" s="1632"/>
      <c r="AY393" s="1632"/>
      <c r="AZ393" s="1570"/>
      <c r="BA393" s="1570"/>
      <c r="BB393" s="1570"/>
      <c r="BC393" s="1570"/>
      <c r="BD393" s="1570"/>
      <c r="BE393" s="1570"/>
      <c r="BF393" s="1570"/>
      <c r="BG393" s="1570"/>
      <c r="BH393" s="1570"/>
      <c r="BI393" s="1570"/>
      <c r="BJ393" s="1570"/>
      <c r="BK393" s="1570"/>
      <c r="BL393" s="1570"/>
      <c r="BM393" s="1570"/>
      <c r="BN393" s="1570"/>
      <c r="BO393" s="1570"/>
      <c r="BP393" s="1570"/>
      <c r="BQ393" s="1570"/>
      <c r="BR393" s="1570"/>
      <c r="BS393" s="1570"/>
      <c r="BT393" s="1570"/>
      <c r="BU393" s="1570"/>
      <c r="BV393" s="1570"/>
      <c r="BW393" s="1570"/>
      <c r="BX393" s="1570"/>
      <c r="BY393" s="1570"/>
      <c r="BZ393" s="1570"/>
      <c r="CA393" s="1570"/>
      <c r="CB393" s="1570"/>
      <c r="CC393" s="1570"/>
      <c r="CD393" s="1570"/>
      <c r="CE393" s="1570"/>
      <c r="CF393" s="1570"/>
      <c r="CG393" s="1570"/>
      <c r="CH393" s="1570"/>
      <c r="CI393" s="1570"/>
      <c r="CJ393" s="1570"/>
      <c r="CK393" s="1570"/>
      <c r="CL393" s="1570"/>
      <c r="CM393" s="1570"/>
      <c r="CN393" s="1570"/>
      <c r="CO393" s="1570"/>
      <c r="CP393" s="1570"/>
      <c r="CQ393" s="1570"/>
      <c r="CR393" s="1570"/>
      <c r="CS393" s="1570"/>
      <c r="CT393" s="1570"/>
      <c r="CU393" s="1570"/>
      <c r="CV393" s="1570"/>
      <c r="CW393" s="1570"/>
      <c r="CX393" s="1570"/>
      <c r="CY393" s="1570"/>
      <c r="CZ393" s="1570"/>
      <c r="DA393" s="1570"/>
      <c r="DB393" s="1570"/>
      <c r="DC393" s="1570"/>
      <c r="DD393" s="1570"/>
      <c r="DE393" s="1570"/>
      <c r="DF393" s="1570"/>
      <c r="DG393" s="1570"/>
      <c r="DH393" s="1665"/>
      <c r="DI393" s="1570"/>
      <c r="DJ393" s="1570"/>
      <c r="DK393" s="1570"/>
      <c r="DL393" s="1570"/>
      <c r="DM393" s="1570"/>
      <c r="DN393" s="1570"/>
      <c r="DO393" s="1570"/>
      <c r="DP393" s="1570"/>
      <c r="DQ393" s="1570"/>
      <c r="DR393" s="1570"/>
      <c r="DS393" s="1570"/>
      <c r="DT393" s="1570"/>
      <c r="DU393" s="1570"/>
      <c r="DV393" s="1570"/>
      <c r="DW393" s="1570"/>
      <c r="DX393" s="1570"/>
      <c r="DY393" s="1570"/>
      <c r="DZ393" s="1570"/>
      <c r="EA393" s="1570"/>
      <c r="EB393" s="1570"/>
      <c r="EC393" s="1665"/>
      <c r="ED393" s="1665"/>
      <c r="EE393" s="1665"/>
      <c r="EF393" s="1665"/>
      <c r="EG393" s="1665"/>
      <c r="EH393" s="1665"/>
      <c r="EI393" s="1665"/>
      <c r="EJ393" s="1665"/>
      <c r="EK393" s="1665"/>
      <c r="EL393" s="1665"/>
      <c r="EM393" s="1665"/>
      <c r="EN393" s="1665"/>
      <c r="EO393" s="1665"/>
      <c r="EP393" s="1665"/>
      <c r="EQ393" s="1665"/>
      <c r="ER393" s="1665"/>
      <c r="ES393" s="1570"/>
      <c r="ET393" s="1570"/>
      <c r="EU393" s="1632"/>
      <c r="EV393" s="1632"/>
      <c r="EW393" s="1632"/>
      <c r="EX393" s="1632"/>
      <c r="EY393" s="1632"/>
      <c r="EZ393" s="1632"/>
      <c r="FA393" s="1632"/>
      <c r="FB393" s="1665"/>
      <c r="FC393" s="1571"/>
      <c r="FD393" s="1571"/>
      <c r="FE393" s="1571"/>
      <c r="FF393" s="1571"/>
      <c r="FG393" s="1571"/>
      <c r="FH393" s="1571"/>
      <c r="FI393" s="1571"/>
      <c r="FJ393" s="1571"/>
      <c r="FK393" s="1571"/>
      <c r="FL393" s="1571"/>
      <c r="FM393" s="1571"/>
      <c r="FN393" s="1573"/>
      <c r="FO393" s="1573"/>
      <c r="FP393" s="1573"/>
      <c r="FQ393" s="1573"/>
      <c r="FR393" s="1573"/>
      <c r="FS393" s="1573"/>
      <c r="FT393" s="1573"/>
      <c r="FU393" s="1573"/>
      <c r="FV393" s="1573"/>
      <c r="FW393" s="1573"/>
      <c r="FX393" s="1595"/>
    </row>
    <row r="394" spans="3:180">
      <c r="C394" s="1570"/>
      <c r="D394" s="1570"/>
      <c r="E394" s="1570"/>
      <c r="F394" s="1570"/>
      <c r="G394" s="1570"/>
      <c r="H394" s="1570"/>
      <c r="I394" s="1570"/>
      <c r="J394" s="1570"/>
      <c r="K394" s="1570"/>
      <c r="L394" s="1570"/>
      <c r="M394" s="1570"/>
      <c r="N394" s="1570"/>
      <c r="O394" s="1570"/>
      <c r="P394" s="1632"/>
      <c r="Q394" s="1632"/>
      <c r="R394" s="1632"/>
      <c r="S394" s="1632"/>
      <c r="T394" s="1632"/>
      <c r="U394" s="1632"/>
      <c r="V394" s="1632"/>
      <c r="W394" s="1632"/>
      <c r="X394" s="1632"/>
      <c r="Y394" s="1632"/>
      <c r="Z394" s="1632"/>
      <c r="AA394" s="1632"/>
      <c r="AB394" s="1632"/>
      <c r="AC394" s="1632"/>
      <c r="AD394" s="1632"/>
      <c r="AE394" s="1632"/>
      <c r="AF394" s="1632"/>
      <c r="AG394" s="1632"/>
      <c r="AH394" s="1632"/>
      <c r="AI394" s="1632"/>
      <c r="AJ394" s="1632"/>
      <c r="AK394" s="1632"/>
      <c r="AL394" s="1632"/>
      <c r="AM394" s="1632"/>
      <c r="AN394" s="1632"/>
      <c r="AO394" s="1632"/>
      <c r="AP394" s="1632"/>
      <c r="AQ394" s="1632"/>
      <c r="AR394" s="1632"/>
      <c r="AS394" s="1632"/>
      <c r="AT394" s="1632"/>
      <c r="AU394" s="1632"/>
      <c r="AV394" s="1632"/>
      <c r="AW394" s="1632"/>
      <c r="AX394" s="1632"/>
      <c r="AY394" s="1632"/>
      <c r="AZ394" s="1570"/>
      <c r="BA394" s="1570"/>
      <c r="BB394" s="1570"/>
      <c r="BC394" s="1570"/>
      <c r="BD394" s="1570"/>
      <c r="BE394" s="1570"/>
      <c r="BF394" s="1570"/>
      <c r="BG394" s="1570"/>
      <c r="BH394" s="1570"/>
      <c r="BI394" s="1570"/>
      <c r="BJ394" s="1570"/>
      <c r="BK394" s="1570"/>
      <c r="BL394" s="1570"/>
      <c r="BM394" s="1570"/>
      <c r="BN394" s="1570"/>
      <c r="BO394" s="1570"/>
      <c r="BP394" s="1570"/>
      <c r="BQ394" s="1570"/>
      <c r="BR394" s="1570"/>
      <c r="BS394" s="1570"/>
      <c r="BT394" s="1570"/>
      <c r="BU394" s="1570"/>
      <c r="BV394" s="1570"/>
      <c r="BW394" s="1570"/>
      <c r="BX394" s="1570"/>
      <c r="BY394" s="1570"/>
      <c r="BZ394" s="1570"/>
      <c r="CA394" s="1570"/>
      <c r="CB394" s="1570"/>
      <c r="CC394" s="1570"/>
      <c r="CD394" s="1570"/>
      <c r="CE394" s="1570"/>
      <c r="CF394" s="1570"/>
      <c r="CG394" s="1570"/>
      <c r="CH394" s="1570"/>
      <c r="CI394" s="1570"/>
      <c r="CJ394" s="1570"/>
      <c r="CK394" s="1570"/>
      <c r="CL394" s="1570"/>
      <c r="CM394" s="1570"/>
      <c r="CN394" s="1570"/>
      <c r="CO394" s="1570"/>
      <c r="CP394" s="1570"/>
      <c r="CQ394" s="1570"/>
      <c r="CR394" s="1570"/>
      <c r="CS394" s="1570"/>
      <c r="CT394" s="1570"/>
      <c r="CU394" s="1570"/>
      <c r="CV394" s="1570"/>
      <c r="CW394" s="1570"/>
      <c r="CX394" s="1570"/>
      <c r="CY394" s="1570"/>
      <c r="CZ394" s="1570"/>
      <c r="DA394" s="1570"/>
      <c r="DB394" s="1570"/>
      <c r="DC394" s="1570"/>
      <c r="DD394" s="1570"/>
      <c r="DE394" s="1570"/>
      <c r="DF394" s="1570"/>
      <c r="DG394" s="1570"/>
      <c r="DH394" s="1665"/>
      <c r="DI394" s="1570"/>
      <c r="DJ394" s="1570"/>
      <c r="DK394" s="1570"/>
      <c r="DL394" s="1570"/>
      <c r="DM394" s="1570"/>
      <c r="DN394" s="1570"/>
      <c r="DO394" s="1570"/>
      <c r="DP394" s="1570"/>
      <c r="DQ394" s="1570"/>
      <c r="DR394" s="1570"/>
      <c r="DS394" s="1570"/>
      <c r="DT394" s="1570"/>
      <c r="DU394" s="1570"/>
      <c r="DV394" s="1570"/>
      <c r="DW394" s="1570"/>
      <c r="DX394" s="1570"/>
      <c r="DY394" s="1570"/>
      <c r="DZ394" s="1570"/>
      <c r="EA394" s="1570"/>
      <c r="EB394" s="1570"/>
      <c r="EC394" s="1665"/>
      <c r="ED394" s="1665"/>
      <c r="EE394" s="1665"/>
      <c r="EF394" s="1665"/>
      <c r="EG394" s="1665"/>
      <c r="EH394" s="1665"/>
      <c r="EI394" s="1665"/>
      <c r="EJ394" s="1665"/>
      <c r="EK394" s="1665"/>
      <c r="EL394" s="1665"/>
      <c r="EM394" s="1665"/>
      <c r="EN394" s="1665"/>
      <c r="EO394" s="1665"/>
      <c r="EP394" s="1665"/>
      <c r="EQ394" s="1665"/>
      <c r="ER394" s="1665"/>
      <c r="ES394" s="1570"/>
      <c r="ET394" s="1570"/>
      <c r="EU394" s="1632"/>
      <c r="EV394" s="1632"/>
      <c r="EW394" s="1632"/>
      <c r="EX394" s="1632"/>
      <c r="EY394" s="1632"/>
      <c r="EZ394" s="1632"/>
      <c r="FA394" s="1632"/>
      <c r="FB394" s="1665"/>
      <c r="FC394" s="1571"/>
      <c r="FD394" s="1571"/>
      <c r="FE394" s="1571"/>
      <c r="FF394" s="1571"/>
      <c r="FG394" s="1571"/>
      <c r="FH394" s="1571"/>
      <c r="FI394" s="1571"/>
      <c r="FJ394" s="1571"/>
      <c r="FK394" s="1571"/>
      <c r="FL394" s="1571"/>
      <c r="FM394" s="1571"/>
      <c r="FN394" s="1573"/>
      <c r="FO394" s="1573"/>
      <c r="FP394" s="1573"/>
      <c r="FQ394" s="1573"/>
      <c r="FR394" s="1573"/>
      <c r="FS394" s="1573"/>
      <c r="FT394" s="1573"/>
      <c r="FU394" s="1573"/>
      <c r="FV394" s="1573"/>
      <c r="FW394" s="1573"/>
      <c r="FX394" s="1595"/>
    </row>
    <row r="395" spans="3:180">
      <c r="C395" s="1570"/>
      <c r="D395" s="1570"/>
      <c r="E395" s="1570"/>
      <c r="F395" s="1570"/>
      <c r="G395" s="1570"/>
      <c r="H395" s="1570"/>
      <c r="I395" s="1570"/>
      <c r="J395" s="1570"/>
      <c r="K395" s="1570"/>
      <c r="L395" s="1570"/>
      <c r="M395" s="1570"/>
      <c r="N395" s="1570"/>
      <c r="O395" s="1570"/>
      <c r="P395" s="1632"/>
      <c r="Q395" s="1632"/>
      <c r="R395" s="1632"/>
      <c r="S395" s="1632"/>
      <c r="T395" s="1632"/>
      <c r="U395" s="1632"/>
      <c r="V395" s="1632"/>
      <c r="W395" s="1632"/>
      <c r="X395" s="1632"/>
      <c r="Y395" s="1632"/>
      <c r="Z395" s="1632"/>
      <c r="AA395" s="1632"/>
      <c r="AB395" s="1632"/>
      <c r="AC395" s="1632"/>
      <c r="AD395" s="1632"/>
      <c r="AE395" s="1632"/>
      <c r="AF395" s="1632"/>
      <c r="AG395" s="1632"/>
      <c r="AH395" s="1632"/>
      <c r="AI395" s="1632"/>
      <c r="AJ395" s="1632"/>
      <c r="AK395" s="1632"/>
      <c r="AL395" s="1632"/>
      <c r="AM395" s="1632"/>
      <c r="AN395" s="1632"/>
      <c r="AO395" s="1632"/>
      <c r="AP395" s="1632"/>
      <c r="AQ395" s="1632"/>
      <c r="AR395" s="1632"/>
      <c r="AS395" s="1632"/>
      <c r="AT395" s="1632"/>
      <c r="AU395" s="1632"/>
      <c r="AV395" s="1632"/>
      <c r="AW395" s="1632"/>
      <c r="AX395" s="1632"/>
      <c r="AY395" s="1632"/>
      <c r="AZ395" s="1570"/>
      <c r="BA395" s="1570"/>
      <c r="BB395" s="1570"/>
      <c r="BC395" s="1570"/>
      <c r="BD395" s="1570"/>
      <c r="BE395" s="1570"/>
      <c r="BF395" s="1570"/>
      <c r="BG395" s="1570"/>
      <c r="BH395" s="1570"/>
      <c r="BI395" s="1570"/>
      <c r="BJ395" s="1570"/>
      <c r="BK395" s="1570"/>
      <c r="BL395" s="1570"/>
      <c r="BM395" s="1570"/>
      <c r="BN395" s="1570"/>
      <c r="BO395" s="1570"/>
      <c r="BP395" s="1570"/>
      <c r="BQ395" s="1570"/>
      <c r="BR395" s="1570"/>
      <c r="BS395" s="1570"/>
      <c r="BT395" s="1570"/>
      <c r="BU395" s="1570"/>
      <c r="BV395" s="1570"/>
      <c r="BW395" s="1570"/>
      <c r="BX395" s="1570"/>
      <c r="BY395" s="1570"/>
      <c r="BZ395" s="1570"/>
      <c r="CA395" s="1570"/>
      <c r="CB395" s="1570"/>
      <c r="CC395" s="1570"/>
      <c r="CD395" s="1570"/>
      <c r="CE395" s="1570"/>
      <c r="CF395" s="1570"/>
      <c r="CG395" s="1570"/>
      <c r="CH395" s="1570"/>
      <c r="CI395" s="1570"/>
      <c r="CJ395" s="1570"/>
      <c r="CK395" s="1570"/>
      <c r="CL395" s="1570"/>
      <c r="CM395" s="1570"/>
      <c r="CN395" s="1570"/>
      <c r="CO395" s="1570"/>
      <c r="CP395" s="1570"/>
      <c r="CQ395" s="1570"/>
      <c r="CR395" s="1570"/>
      <c r="CS395" s="1570"/>
      <c r="CT395" s="1570"/>
      <c r="CU395" s="1570"/>
      <c r="CV395" s="1570"/>
      <c r="CW395" s="1570"/>
      <c r="CX395" s="1570"/>
      <c r="CY395" s="1570"/>
      <c r="CZ395" s="1570"/>
      <c r="DA395" s="1570"/>
      <c r="DB395" s="1570"/>
      <c r="DC395" s="1570"/>
      <c r="DD395" s="1570"/>
      <c r="DE395" s="1570"/>
      <c r="DF395" s="1570"/>
      <c r="DG395" s="1570"/>
      <c r="DH395" s="1665"/>
      <c r="DI395" s="1570"/>
      <c r="DJ395" s="1570"/>
      <c r="DK395" s="1570"/>
      <c r="DL395" s="1570"/>
      <c r="DM395" s="1570"/>
      <c r="DN395" s="1570"/>
      <c r="DO395" s="1570"/>
      <c r="DP395" s="1570"/>
      <c r="DQ395" s="1570"/>
      <c r="DR395" s="1570"/>
      <c r="DS395" s="1570"/>
      <c r="DT395" s="1570"/>
      <c r="DU395" s="1570"/>
      <c r="DV395" s="1570"/>
      <c r="DW395" s="1570"/>
      <c r="DX395" s="1570"/>
      <c r="DY395" s="1570"/>
      <c r="DZ395" s="1570"/>
      <c r="EA395" s="1570"/>
      <c r="EB395" s="1570"/>
      <c r="EC395" s="1665"/>
      <c r="ED395" s="1665"/>
      <c r="EE395" s="1665"/>
      <c r="EF395" s="1665"/>
      <c r="EG395" s="1665"/>
      <c r="EH395" s="1665"/>
      <c r="EI395" s="1665"/>
      <c r="EJ395" s="1665"/>
      <c r="EK395" s="1665"/>
      <c r="EL395" s="1665"/>
      <c r="EM395" s="1665"/>
      <c r="EN395" s="1665"/>
      <c r="EO395" s="1665"/>
      <c r="EP395" s="1665"/>
      <c r="EQ395" s="1665"/>
      <c r="ER395" s="1665"/>
      <c r="ES395" s="1570"/>
      <c r="ET395" s="1570"/>
      <c r="EU395" s="1632"/>
      <c r="EV395" s="1632"/>
      <c r="EW395" s="1632"/>
      <c r="EX395" s="1632"/>
      <c r="EY395" s="1632"/>
      <c r="EZ395" s="1632"/>
      <c r="FA395" s="1632"/>
      <c r="FB395" s="1665"/>
      <c r="FC395" s="1571"/>
      <c r="FD395" s="1571"/>
      <c r="FE395" s="1571"/>
      <c r="FF395" s="1571"/>
      <c r="FG395" s="1571"/>
      <c r="FH395" s="1571"/>
      <c r="FI395" s="1571"/>
      <c r="FJ395" s="1571"/>
      <c r="FK395" s="1571"/>
      <c r="FL395" s="1571"/>
      <c r="FM395" s="1571"/>
      <c r="FN395" s="1573"/>
      <c r="FO395" s="1573"/>
      <c r="FP395" s="1573"/>
      <c r="FQ395" s="1573"/>
      <c r="FR395" s="1573"/>
      <c r="FS395" s="1573"/>
      <c r="FT395" s="1573"/>
      <c r="FU395" s="1573"/>
      <c r="FV395" s="1573"/>
      <c r="FW395" s="1573"/>
      <c r="FX395" s="1595"/>
    </row>
    <row r="396" spans="3:180">
      <c r="C396" s="1570"/>
      <c r="D396" s="1570"/>
      <c r="E396" s="1570"/>
      <c r="F396" s="1570"/>
      <c r="G396" s="1570"/>
      <c r="H396" s="1570"/>
      <c r="I396" s="1570"/>
      <c r="J396" s="1570"/>
      <c r="K396" s="1570"/>
      <c r="L396" s="1570"/>
      <c r="M396" s="1570"/>
      <c r="N396" s="1570"/>
      <c r="O396" s="1570"/>
      <c r="P396" s="1632"/>
      <c r="Q396" s="1632"/>
      <c r="R396" s="1632"/>
      <c r="S396" s="1632"/>
      <c r="T396" s="1632"/>
      <c r="U396" s="1632"/>
      <c r="V396" s="1632"/>
      <c r="W396" s="1632"/>
      <c r="X396" s="1632"/>
      <c r="Y396" s="1632"/>
      <c r="Z396" s="1632"/>
      <c r="AA396" s="1632"/>
      <c r="AB396" s="1632"/>
      <c r="AC396" s="1632"/>
      <c r="AD396" s="1632"/>
      <c r="AE396" s="1632"/>
      <c r="AF396" s="1632"/>
      <c r="AG396" s="1632"/>
      <c r="AH396" s="1632"/>
      <c r="AI396" s="1632"/>
      <c r="AJ396" s="1632"/>
      <c r="AK396" s="1632"/>
      <c r="AL396" s="1632"/>
      <c r="AM396" s="1632"/>
      <c r="AN396" s="1632"/>
      <c r="AO396" s="1632"/>
      <c r="AP396" s="1632"/>
      <c r="AQ396" s="1632"/>
      <c r="AR396" s="1632"/>
      <c r="AS396" s="1632"/>
      <c r="AT396" s="1632"/>
      <c r="AU396" s="1632"/>
      <c r="AV396" s="1632"/>
      <c r="AW396" s="1632"/>
      <c r="AX396" s="1632"/>
      <c r="AY396" s="1632"/>
      <c r="AZ396" s="1570"/>
      <c r="BA396" s="1570"/>
      <c r="BB396" s="1570"/>
      <c r="BC396" s="1570"/>
      <c r="BD396" s="1570"/>
      <c r="BE396" s="1570"/>
      <c r="BF396" s="1570"/>
      <c r="BG396" s="1570"/>
      <c r="BH396" s="1570"/>
      <c r="BI396" s="1570"/>
      <c r="BJ396" s="1570"/>
      <c r="BK396" s="1570"/>
      <c r="BL396" s="1570"/>
      <c r="BM396" s="1570"/>
      <c r="BN396" s="1570"/>
      <c r="BO396" s="1570"/>
      <c r="BP396" s="1570"/>
      <c r="BQ396" s="1570"/>
      <c r="BR396" s="1570"/>
      <c r="BS396" s="1570"/>
      <c r="BT396" s="1570"/>
      <c r="BU396" s="1570"/>
      <c r="BV396" s="1570"/>
      <c r="BW396" s="1570"/>
      <c r="BX396" s="1570"/>
      <c r="BY396" s="1570"/>
      <c r="BZ396" s="1570"/>
      <c r="CA396" s="1570"/>
      <c r="CB396" s="1570"/>
      <c r="CC396" s="1570"/>
      <c r="CD396" s="1570"/>
      <c r="CE396" s="1570"/>
      <c r="CF396" s="1570"/>
      <c r="CG396" s="1570"/>
      <c r="CH396" s="1570"/>
      <c r="CI396" s="1570"/>
      <c r="CJ396" s="1570"/>
      <c r="CK396" s="1570"/>
      <c r="CL396" s="1570"/>
      <c r="CM396" s="1570"/>
      <c r="CN396" s="1570"/>
      <c r="CO396" s="1570"/>
      <c r="CP396" s="1570"/>
      <c r="CQ396" s="1570"/>
      <c r="CR396" s="1570"/>
      <c r="CS396" s="1570"/>
      <c r="CT396" s="1570"/>
      <c r="CU396" s="1570"/>
      <c r="CV396" s="1570"/>
      <c r="CW396" s="1570"/>
      <c r="CX396" s="1570"/>
      <c r="CY396" s="1570"/>
      <c r="CZ396" s="1570"/>
      <c r="DA396" s="1570"/>
      <c r="DB396" s="1570"/>
      <c r="DC396" s="1570"/>
      <c r="DD396" s="1570"/>
      <c r="DE396" s="1570"/>
      <c r="DF396" s="1570"/>
      <c r="DG396" s="1570"/>
      <c r="DH396" s="1665"/>
      <c r="DI396" s="1570"/>
      <c r="DJ396" s="1570"/>
      <c r="DK396" s="1570"/>
      <c r="DL396" s="1570"/>
      <c r="DM396" s="1570"/>
      <c r="DN396" s="1570"/>
      <c r="DO396" s="1570"/>
      <c r="DP396" s="1570"/>
      <c r="DQ396" s="1570"/>
      <c r="DR396" s="1570"/>
      <c r="DS396" s="1570"/>
      <c r="DT396" s="1570"/>
      <c r="DU396" s="1570"/>
      <c r="DV396" s="1570"/>
      <c r="DW396" s="1570"/>
      <c r="DX396" s="1570"/>
      <c r="DY396" s="1570"/>
      <c r="DZ396" s="1570"/>
      <c r="EA396" s="1570"/>
      <c r="EB396" s="1570"/>
      <c r="EC396" s="1665"/>
      <c r="ED396" s="1665"/>
      <c r="EE396" s="1665"/>
      <c r="EF396" s="1665"/>
      <c r="EG396" s="1665"/>
      <c r="EH396" s="1665"/>
      <c r="EI396" s="1665"/>
      <c r="EJ396" s="1665"/>
      <c r="EK396" s="1665"/>
      <c r="EL396" s="1665"/>
      <c r="EM396" s="1665"/>
      <c r="EN396" s="1665"/>
      <c r="EO396" s="1665"/>
      <c r="EP396" s="1665"/>
      <c r="EQ396" s="1665"/>
      <c r="ER396" s="1665"/>
      <c r="ES396" s="1570"/>
      <c r="ET396" s="1570"/>
      <c r="EU396" s="1632"/>
      <c r="EV396" s="1632"/>
      <c r="EW396" s="1632"/>
      <c r="EX396" s="1632"/>
      <c r="EY396" s="1632"/>
      <c r="EZ396" s="1632"/>
      <c r="FA396" s="1632"/>
      <c r="FB396" s="1665"/>
      <c r="FC396" s="1571"/>
      <c r="FD396" s="1571"/>
      <c r="FE396" s="1571"/>
      <c r="FF396" s="1571"/>
      <c r="FG396" s="1571"/>
      <c r="FH396" s="1571"/>
      <c r="FI396" s="1571"/>
      <c r="FJ396" s="1571"/>
      <c r="FK396" s="1571"/>
      <c r="FL396" s="1571"/>
      <c r="FM396" s="1571"/>
      <c r="FN396" s="1573"/>
      <c r="FO396" s="1573"/>
      <c r="FP396" s="1573"/>
      <c r="FQ396" s="1573"/>
      <c r="FR396" s="1573"/>
      <c r="FS396" s="1573"/>
      <c r="FT396" s="1573"/>
      <c r="FU396" s="1573"/>
      <c r="FV396" s="1573"/>
      <c r="FW396" s="1573"/>
      <c r="FX396" s="1595"/>
    </row>
    <row r="397" spans="3:180">
      <c r="C397" s="1570"/>
      <c r="D397" s="1570"/>
      <c r="E397" s="1570"/>
      <c r="F397" s="1570"/>
      <c r="G397" s="1570"/>
      <c r="H397" s="1570"/>
      <c r="I397" s="1570"/>
      <c r="J397" s="1570"/>
      <c r="K397" s="1570"/>
      <c r="L397" s="1570"/>
      <c r="M397" s="1570"/>
      <c r="N397" s="1570"/>
      <c r="O397" s="1570"/>
      <c r="P397" s="1632"/>
      <c r="Q397" s="1632"/>
      <c r="R397" s="1632"/>
      <c r="S397" s="1632"/>
      <c r="T397" s="1632"/>
      <c r="U397" s="1632"/>
      <c r="V397" s="1632"/>
      <c r="W397" s="1632"/>
      <c r="X397" s="1632"/>
      <c r="Y397" s="1632"/>
      <c r="Z397" s="1632"/>
      <c r="AA397" s="1632"/>
      <c r="AB397" s="1632"/>
      <c r="AC397" s="1632"/>
      <c r="AD397" s="1632"/>
      <c r="AE397" s="1632"/>
      <c r="AF397" s="1632"/>
      <c r="AG397" s="1632"/>
      <c r="AH397" s="1632"/>
      <c r="AI397" s="1632"/>
      <c r="AJ397" s="1632"/>
      <c r="AK397" s="1632"/>
      <c r="AL397" s="1632"/>
      <c r="AM397" s="1632"/>
      <c r="AN397" s="1632"/>
      <c r="AO397" s="1632"/>
      <c r="AP397" s="1632"/>
      <c r="AQ397" s="1632"/>
      <c r="AR397" s="1632"/>
      <c r="AS397" s="1632"/>
      <c r="AT397" s="1632"/>
      <c r="AU397" s="1632"/>
      <c r="AV397" s="1632"/>
      <c r="AW397" s="1632"/>
      <c r="AX397" s="1632"/>
      <c r="AY397" s="1632"/>
      <c r="AZ397" s="1570"/>
      <c r="BA397" s="1570"/>
      <c r="BB397" s="1570"/>
      <c r="BC397" s="1570"/>
      <c r="BD397" s="1570"/>
      <c r="BE397" s="1570"/>
      <c r="BF397" s="1570"/>
      <c r="BG397" s="1570"/>
      <c r="BH397" s="1570"/>
      <c r="BI397" s="1570"/>
      <c r="BJ397" s="1570"/>
      <c r="BK397" s="1570"/>
      <c r="BL397" s="1570"/>
      <c r="BM397" s="1570"/>
      <c r="BN397" s="1570"/>
      <c r="BO397" s="1570"/>
      <c r="BP397" s="1570"/>
      <c r="BQ397" s="1570"/>
      <c r="BR397" s="1570"/>
      <c r="BS397" s="1570"/>
      <c r="BT397" s="1570"/>
      <c r="BU397" s="1570"/>
      <c r="BV397" s="1570"/>
      <c r="BW397" s="1570"/>
      <c r="BX397" s="1570"/>
      <c r="BY397" s="1570"/>
      <c r="BZ397" s="1570"/>
      <c r="CA397" s="1570"/>
      <c r="CB397" s="1570"/>
      <c r="CC397" s="1570"/>
      <c r="CD397" s="1570"/>
      <c r="CE397" s="1570"/>
      <c r="CF397" s="1570"/>
      <c r="CG397" s="1570"/>
      <c r="CH397" s="1570"/>
      <c r="CI397" s="1570"/>
      <c r="CJ397" s="1570"/>
      <c r="CK397" s="1570"/>
      <c r="CL397" s="1570"/>
      <c r="CM397" s="1570"/>
      <c r="CN397" s="1570"/>
      <c r="CO397" s="1570"/>
      <c r="CP397" s="1570"/>
      <c r="CQ397" s="1570"/>
      <c r="CR397" s="1570"/>
      <c r="CS397" s="1570"/>
      <c r="CT397" s="1570"/>
      <c r="CU397" s="1570"/>
      <c r="CV397" s="1570"/>
      <c r="CW397" s="1570"/>
      <c r="CX397" s="1570"/>
      <c r="CY397" s="1570"/>
      <c r="CZ397" s="1570"/>
      <c r="DA397" s="1570"/>
      <c r="DB397" s="1570"/>
      <c r="DC397" s="1570"/>
      <c r="DD397" s="1570"/>
      <c r="DE397" s="1570"/>
      <c r="DF397" s="1570"/>
      <c r="DG397" s="1570"/>
      <c r="DH397" s="1665"/>
      <c r="DI397" s="1570"/>
      <c r="DJ397" s="1570"/>
      <c r="DK397" s="1570"/>
      <c r="DL397" s="1570"/>
      <c r="DM397" s="1570"/>
      <c r="DN397" s="1570"/>
      <c r="DO397" s="1570"/>
      <c r="DP397" s="1570"/>
      <c r="DQ397" s="1570"/>
      <c r="DR397" s="1570"/>
      <c r="DS397" s="1570"/>
      <c r="DT397" s="1570"/>
      <c r="DU397" s="1570"/>
      <c r="DV397" s="1570"/>
      <c r="DW397" s="1570"/>
      <c r="DX397" s="1570"/>
      <c r="DY397" s="1570"/>
      <c r="DZ397" s="1570"/>
      <c r="EA397" s="1570"/>
      <c r="EB397" s="1570"/>
      <c r="EC397" s="1665"/>
      <c r="ED397" s="1665"/>
      <c r="EE397" s="1665"/>
      <c r="EF397" s="1665"/>
      <c r="EG397" s="1665"/>
      <c r="EH397" s="1665"/>
      <c r="EI397" s="1665"/>
      <c r="EJ397" s="1665"/>
      <c r="EK397" s="1665"/>
      <c r="EL397" s="1665"/>
      <c r="EM397" s="1665"/>
      <c r="EN397" s="1665"/>
      <c r="EO397" s="1665"/>
      <c r="EP397" s="1665"/>
      <c r="EQ397" s="1665"/>
      <c r="ER397" s="1665"/>
      <c r="ES397" s="1570"/>
      <c r="ET397" s="1570"/>
      <c r="EU397" s="1632"/>
      <c r="EV397" s="1632"/>
      <c r="EW397" s="1632"/>
      <c r="EX397" s="1632"/>
      <c r="EY397" s="1632"/>
      <c r="EZ397" s="1632"/>
      <c r="FA397" s="1632"/>
      <c r="FB397" s="1665"/>
      <c r="FC397" s="1571"/>
      <c r="FD397" s="1571"/>
      <c r="FE397" s="1571"/>
      <c r="FF397" s="1571"/>
      <c r="FG397" s="1571"/>
      <c r="FH397" s="1571"/>
      <c r="FI397" s="1571"/>
      <c r="FJ397" s="1571"/>
      <c r="FK397" s="1571"/>
      <c r="FL397" s="1571"/>
      <c r="FM397" s="1571"/>
      <c r="FN397" s="1573"/>
      <c r="FO397" s="1573"/>
      <c r="FP397" s="1573"/>
      <c r="FQ397" s="1573"/>
      <c r="FR397" s="1573"/>
      <c r="FS397" s="1573"/>
      <c r="FT397" s="1573"/>
      <c r="FU397" s="1573"/>
      <c r="FV397" s="1573"/>
      <c r="FW397" s="1573"/>
      <c r="FX397" s="1595"/>
    </row>
    <row r="398" spans="3:180">
      <c r="C398" s="1570"/>
      <c r="D398" s="1570"/>
      <c r="E398" s="1570"/>
      <c r="F398" s="1570"/>
      <c r="G398" s="1570"/>
      <c r="H398" s="1570"/>
      <c r="I398" s="1570"/>
      <c r="J398" s="1570"/>
      <c r="K398" s="1570"/>
      <c r="L398" s="1570"/>
      <c r="M398" s="1570"/>
      <c r="N398" s="1570"/>
      <c r="O398" s="1570"/>
      <c r="P398" s="1632"/>
      <c r="Q398" s="1632"/>
      <c r="R398" s="1632"/>
      <c r="S398" s="1632"/>
      <c r="T398" s="1632"/>
      <c r="U398" s="1632"/>
      <c r="V398" s="1632"/>
      <c r="W398" s="1632"/>
      <c r="X398" s="1632"/>
      <c r="Y398" s="1632"/>
      <c r="Z398" s="1632"/>
      <c r="AA398" s="1632"/>
      <c r="AB398" s="1632"/>
      <c r="AC398" s="1632"/>
      <c r="AD398" s="1632"/>
      <c r="AE398" s="1632"/>
      <c r="AF398" s="1632"/>
      <c r="AG398" s="1632"/>
      <c r="AH398" s="1632"/>
      <c r="AI398" s="1632"/>
      <c r="AJ398" s="1632"/>
      <c r="AK398" s="1632"/>
      <c r="AL398" s="1632"/>
      <c r="AM398" s="1632"/>
      <c r="AN398" s="1632"/>
      <c r="AO398" s="1632"/>
      <c r="AP398" s="1632"/>
      <c r="AQ398" s="1632"/>
      <c r="AR398" s="1632"/>
      <c r="AS398" s="1632"/>
      <c r="AT398" s="1632"/>
      <c r="AU398" s="1632"/>
      <c r="AV398" s="1632"/>
      <c r="AW398" s="1632"/>
      <c r="AX398" s="1632"/>
      <c r="AY398" s="1632"/>
      <c r="AZ398" s="1570"/>
      <c r="BA398" s="1570"/>
      <c r="BB398" s="1570"/>
      <c r="BC398" s="1570"/>
      <c r="BD398" s="1570"/>
      <c r="BE398" s="1570"/>
      <c r="BF398" s="1570"/>
      <c r="BG398" s="1570"/>
      <c r="BH398" s="1570"/>
      <c r="BI398" s="1570"/>
      <c r="BJ398" s="1570"/>
      <c r="BK398" s="1570"/>
      <c r="BL398" s="1570"/>
      <c r="BM398" s="1570"/>
      <c r="BN398" s="1570"/>
      <c r="BO398" s="1570"/>
      <c r="BP398" s="1570"/>
      <c r="BQ398" s="1570"/>
      <c r="BR398" s="1570"/>
      <c r="BS398" s="1570"/>
      <c r="BT398" s="1570"/>
      <c r="BU398" s="1570"/>
      <c r="BV398" s="1570"/>
      <c r="BW398" s="1570"/>
      <c r="BX398" s="1570"/>
      <c r="BY398" s="1570"/>
      <c r="BZ398" s="1570"/>
      <c r="CA398" s="1570"/>
      <c r="CB398" s="1570"/>
      <c r="CC398" s="1570"/>
      <c r="CD398" s="1570"/>
      <c r="CE398" s="1570"/>
      <c r="CF398" s="1570"/>
      <c r="CG398" s="1570"/>
      <c r="CH398" s="1570"/>
      <c r="CI398" s="1570"/>
      <c r="CJ398" s="1570"/>
      <c r="CK398" s="1570"/>
      <c r="CL398" s="1570"/>
      <c r="CM398" s="1570"/>
      <c r="CN398" s="1570"/>
      <c r="CO398" s="1570"/>
      <c r="CP398" s="1570"/>
      <c r="CQ398" s="1570"/>
      <c r="CR398" s="1570"/>
      <c r="CS398" s="1570"/>
      <c r="CT398" s="1570"/>
      <c r="CU398" s="1570"/>
      <c r="CV398" s="1570"/>
      <c r="CW398" s="1570"/>
      <c r="CX398" s="1570"/>
      <c r="CY398" s="1570"/>
      <c r="CZ398" s="1570"/>
      <c r="DA398" s="1570"/>
      <c r="DB398" s="1570"/>
      <c r="DC398" s="1570"/>
      <c r="DD398" s="1570"/>
      <c r="DE398" s="1570"/>
      <c r="DF398" s="1570"/>
      <c r="DG398" s="1570"/>
      <c r="DH398" s="1665"/>
      <c r="DI398" s="1570"/>
      <c r="DJ398" s="1570"/>
      <c r="DK398" s="1570"/>
      <c r="DL398" s="1570"/>
      <c r="DM398" s="1570"/>
      <c r="DN398" s="1570"/>
      <c r="DO398" s="1570"/>
      <c r="DP398" s="1570"/>
      <c r="DQ398" s="1570"/>
      <c r="DR398" s="1570"/>
      <c r="DS398" s="1570"/>
      <c r="DT398" s="1570"/>
      <c r="DU398" s="1570"/>
      <c r="DV398" s="1570"/>
      <c r="DW398" s="1570"/>
      <c r="DX398" s="1570"/>
      <c r="DY398" s="1570"/>
      <c r="DZ398" s="1570"/>
      <c r="EA398" s="1570"/>
      <c r="EB398" s="1570"/>
      <c r="EC398" s="1665"/>
      <c r="ED398" s="1665"/>
      <c r="EE398" s="1665"/>
      <c r="EF398" s="1665"/>
      <c r="EG398" s="1665"/>
      <c r="EH398" s="1665"/>
      <c r="EI398" s="1665"/>
      <c r="EJ398" s="1665"/>
      <c r="EK398" s="1665"/>
      <c r="EL398" s="1665"/>
      <c r="EM398" s="1665"/>
      <c r="EN398" s="1665"/>
      <c r="EO398" s="1665"/>
      <c r="EP398" s="1665"/>
      <c r="EQ398" s="1665"/>
      <c r="ER398" s="1665"/>
      <c r="ES398" s="1570"/>
      <c r="ET398" s="1570"/>
      <c r="EU398" s="1632"/>
      <c r="EV398" s="1632"/>
      <c r="EW398" s="1632"/>
      <c r="EX398" s="1632"/>
      <c r="EY398" s="1632"/>
      <c r="EZ398" s="1632"/>
      <c r="FA398" s="1632"/>
      <c r="FB398" s="1665"/>
      <c r="FC398" s="1571"/>
      <c r="FD398" s="1571"/>
      <c r="FE398" s="1571"/>
      <c r="FF398" s="1571"/>
      <c r="FG398" s="1571"/>
      <c r="FH398" s="1571"/>
      <c r="FI398" s="1571"/>
      <c r="FJ398" s="1571"/>
      <c r="FK398" s="1571"/>
      <c r="FL398" s="1571"/>
      <c r="FM398" s="1571"/>
      <c r="FN398" s="1573"/>
      <c r="FO398" s="1573"/>
      <c r="FP398" s="1573"/>
      <c r="FQ398" s="1573"/>
      <c r="FR398" s="1573"/>
      <c r="FS398" s="1573"/>
      <c r="FT398" s="1573"/>
      <c r="FU398" s="1573"/>
      <c r="FV398" s="1573"/>
      <c r="FW398" s="1573"/>
      <c r="FX398" s="1595"/>
    </row>
    <row r="399" spans="3:180">
      <c r="C399" s="1570"/>
      <c r="D399" s="1570"/>
      <c r="E399" s="1570"/>
      <c r="F399" s="1570"/>
      <c r="G399" s="1570"/>
      <c r="H399" s="1570"/>
      <c r="I399" s="1570"/>
      <c r="J399" s="1570"/>
      <c r="K399" s="1570"/>
      <c r="L399" s="1570"/>
      <c r="M399" s="1570"/>
      <c r="N399" s="1570"/>
      <c r="O399" s="1570"/>
      <c r="P399" s="1632"/>
      <c r="Q399" s="1632"/>
      <c r="R399" s="1632"/>
      <c r="S399" s="1632"/>
      <c r="T399" s="1632"/>
      <c r="U399" s="1632"/>
      <c r="V399" s="1632"/>
      <c r="W399" s="1632"/>
      <c r="X399" s="1632"/>
      <c r="Y399" s="1632"/>
      <c r="Z399" s="1632"/>
      <c r="AA399" s="1632"/>
      <c r="AB399" s="1632"/>
      <c r="AC399" s="1632"/>
      <c r="AD399" s="1632"/>
      <c r="AE399" s="1632"/>
      <c r="AF399" s="1632"/>
      <c r="AG399" s="1632"/>
      <c r="AH399" s="1632"/>
      <c r="AI399" s="1632"/>
      <c r="AJ399" s="1632"/>
      <c r="AK399" s="1632"/>
      <c r="AL399" s="1632"/>
      <c r="AM399" s="1632"/>
      <c r="AN399" s="1632"/>
      <c r="AO399" s="1632"/>
      <c r="AP399" s="1632"/>
      <c r="AQ399" s="1632"/>
      <c r="AR399" s="1632"/>
      <c r="AS399" s="1632"/>
      <c r="AT399" s="1632"/>
      <c r="AU399" s="1632"/>
      <c r="AV399" s="1632"/>
      <c r="AW399" s="1632"/>
      <c r="AX399" s="1632"/>
      <c r="AY399" s="1632"/>
      <c r="AZ399" s="1570"/>
      <c r="BA399" s="1570"/>
      <c r="BB399" s="1570"/>
      <c r="BC399" s="1570"/>
      <c r="BD399" s="1570"/>
      <c r="BE399" s="1570"/>
      <c r="BF399" s="1570"/>
      <c r="BG399" s="1570"/>
      <c r="BH399" s="1570"/>
      <c r="BI399" s="1570"/>
      <c r="BJ399" s="1570"/>
      <c r="BK399" s="1570"/>
      <c r="BL399" s="1570"/>
      <c r="BM399" s="1570"/>
      <c r="BN399" s="1570"/>
      <c r="BO399" s="1570"/>
      <c r="BP399" s="1570"/>
      <c r="BQ399" s="1570"/>
      <c r="BR399" s="1570"/>
      <c r="BS399" s="1570"/>
      <c r="BT399" s="1570"/>
      <c r="BU399" s="1570"/>
      <c r="BV399" s="1570"/>
      <c r="BW399" s="1570"/>
      <c r="BX399" s="1570"/>
      <c r="BY399" s="1570"/>
      <c r="BZ399" s="1570"/>
      <c r="CA399" s="1570"/>
      <c r="CB399" s="1570"/>
      <c r="CC399" s="1570"/>
      <c r="CD399" s="1570"/>
      <c r="CE399" s="1570"/>
      <c r="CF399" s="1570"/>
      <c r="CG399" s="1570"/>
      <c r="CH399" s="1570"/>
      <c r="CI399" s="1570"/>
      <c r="CJ399" s="1570"/>
      <c r="CK399" s="1570"/>
      <c r="CL399" s="1570"/>
      <c r="CM399" s="1570"/>
      <c r="CN399" s="1570"/>
      <c r="CO399" s="1570"/>
      <c r="CP399" s="1570"/>
      <c r="CQ399" s="1570"/>
      <c r="CR399" s="1570"/>
      <c r="CS399" s="1570"/>
      <c r="CT399" s="1570"/>
      <c r="CU399" s="1570"/>
      <c r="CV399" s="1570"/>
      <c r="CW399" s="1570"/>
      <c r="CX399" s="1570"/>
      <c r="CY399" s="1570"/>
      <c r="CZ399" s="1570"/>
      <c r="DA399" s="1570"/>
      <c r="DB399" s="1570"/>
      <c r="DC399" s="1570"/>
      <c r="DD399" s="1570"/>
      <c r="DE399" s="1570"/>
      <c r="DF399" s="1570"/>
      <c r="DG399" s="1570"/>
      <c r="DH399" s="1665"/>
      <c r="DI399" s="1570"/>
      <c r="DJ399" s="1570"/>
      <c r="DK399" s="1570"/>
      <c r="DL399" s="1570"/>
      <c r="DM399" s="1570"/>
      <c r="DN399" s="1570"/>
      <c r="DO399" s="1570"/>
      <c r="DP399" s="1570"/>
      <c r="DQ399" s="1570"/>
      <c r="DR399" s="1570"/>
      <c r="DS399" s="1570"/>
      <c r="DT399" s="1570"/>
      <c r="DU399" s="1570"/>
      <c r="DV399" s="1570"/>
      <c r="DW399" s="1570"/>
      <c r="DX399" s="1570"/>
      <c r="DY399" s="1570"/>
      <c r="DZ399" s="1570"/>
      <c r="EA399" s="1570"/>
      <c r="EB399" s="1570"/>
      <c r="EC399" s="1665"/>
      <c r="ED399" s="1665"/>
      <c r="EE399" s="1665"/>
      <c r="EF399" s="1665"/>
      <c r="EG399" s="1665"/>
      <c r="EH399" s="1665"/>
      <c r="EI399" s="1665"/>
      <c r="EJ399" s="1665"/>
      <c r="EK399" s="1665"/>
      <c r="EL399" s="1665"/>
      <c r="EM399" s="1665"/>
      <c r="EN399" s="1665"/>
      <c r="EO399" s="1665"/>
      <c r="EP399" s="1665"/>
      <c r="EQ399" s="1665"/>
      <c r="ER399" s="1665"/>
      <c r="ES399" s="1570"/>
      <c r="ET399" s="1570"/>
      <c r="EU399" s="1632"/>
      <c r="EV399" s="1632"/>
      <c r="EW399" s="1632"/>
      <c r="EX399" s="1632"/>
      <c r="EY399" s="1632"/>
      <c r="EZ399" s="1632"/>
      <c r="FA399" s="1632"/>
      <c r="FB399" s="1665"/>
      <c r="FC399" s="1571"/>
      <c r="FD399" s="1571"/>
      <c r="FE399" s="1571"/>
      <c r="FF399" s="1571"/>
      <c r="FG399" s="1571"/>
      <c r="FH399" s="1571"/>
      <c r="FI399" s="1571"/>
      <c r="FJ399" s="1571"/>
      <c r="FK399" s="1571"/>
      <c r="FL399" s="1571"/>
      <c r="FM399" s="1571"/>
      <c r="FN399" s="1573"/>
      <c r="FO399" s="1573"/>
      <c r="FP399" s="1573"/>
      <c r="FQ399" s="1573"/>
      <c r="FR399" s="1573"/>
      <c r="FS399" s="1573"/>
      <c r="FT399" s="1573"/>
      <c r="FU399" s="1573"/>
      <c r="FV399" s="1573"/>
      <c r="FW399" s="1573"/>
      <c r="FX399" s="1595"/>
    </row>
    <row r="400" spans="3:180">
      <c r="C400" s="1570"/>
      <c r="D400" s="1570"/>
      <c r="E400" s="1570"/>
      <c r="F400" s="1570"/>
      <c r="G400" s="1570"/>
      <c r="H400" s="1570"/>
      <c r="I400" s="1570"/>
      <c r="J400" s="1570"/>
      <c r="K400" s="1570"/>
      <c r="L400" s="1570"/>
      <c r="M400" s="1570"/>
      <c r="N400" s="1570"/>
      <c r="O400" s="1570"/>
      <c r="P400" s="1632"/>
      <c r="Q400" s="1632"/>
      <c r="R400" s="1632"/>
      <c r="S400" s="1632"/>
      <c r="T400" s="1632"/>
      <c r="U400" s="1632"/>
      <c r="V400" s="1632"/>
      <c r="W400" s="1632"/>
      <c r="X400" s="1632"/>
      <c r="Y400" s="1632"/>
      <c r="Z400" s="1632"/>
      <c r="AA400" s="1632"/>
      <c r="AB400" s="1632"/>
      <c r="AC400" s="1632"/>
      <c r="AD400" s="1632"/>
      <c r="AE400" s="1632"/>
      <c r="AF400" s="1632"/>
      <c r="AG400" s="1632"/>
      <c r="AH400" s="1632"/>
      <c r="AI400" s="1632"/>
      <c r="AJ400" s="1632"/>
      <c r="AK400" s="1632"/>
      <c r="AL400" s="1632"/>
      <c r="AM400" s="1632"/>
      <c r="AN400" s="1632"/>
      <c r="AO400" s="1632"/>
      <c r="AP400" s="1632"/>
      <c r="AQ400" s="1632"/>
      <c r="AR400" s="1632"/>
      <c r="AS400" s="1632"/>
      <c r="AT400" s="1632"/>
      <c r="AU400" s="1632"/>
      <c r="AV400" s="1632"/>
      <c r="AW400" s="1632"/>
      <c r="AX400" s="1632"/>
      <c r="AY400" s="1632"/>
      <c r="AZ400" s="1570"/>
      <c r="BA400" s="1570"/>
      <c r="BB400" s="1570"/>
      <c r="BC400" s="1570"/>
      <c r="BD400" s="1570"/>
      <c r="BE400" s="1570"/>
      <c r="BF400" s="1570"/>
      <c r="BG400" s="1570"/>
      <c r="BH400" s="1570"/>
      <c r="BI400" s="1570"/>
      <c r="BJ400" s="1570"/>
      <c r="BK400" s="1570"/>
      <c r="BL400" s="1570"/>
      <c r="BM400" s="1570"/>
      <c r="BN400" s="1570"/>
      <c r="BO400" s="1570"/>
      <c r="BP400" s="1570"/>
      <c r="BQ400" s="1570"/>
      <c r="BR400" s="1570"/>
      <c r="BS400" s="1570"/>
      <c r="BT400" s="1570"/>
      <c r="BU400" s="1570"/>
      <c r="BV400" s="1570"/>
      <c r="BW400" s="1570"/>
      <c r="BX400" s="1570"/>
      <c r="BY400" s="1570"/>
      <c r="BZ400" s="1570"/>
      <c r="CA400" s="1570"/>
      <c r="CB400" s="1570"/>
      <c r="CC400" s="1570"/>
      <c r="CD400" s="1570"/>
      <c r="CE400" s="1570"/>
      <c r="CF400" s="1570"/>
      <c r="CG400" s="1570"/>
      <c r="CH400" s="1570"/>
      <c r="CI400" s="1570"/>
      <c r="CJ400" s="1570"/>
      <c r="CK400" s="1570"/>
      <c r="CL400" s="1570"/>
      <c r="CM400" s="1570"/>
      <c r="CN400" s="1570"/>
      <c r="CO400" s="1570"/>
      <c r="CP400" s="1570"/>
      <c r="CQ400" s="1570"/>
      <c r="CR400" s="1570"/>
      <c r="CS400" s="1570"/>
      <c r="CT400" s="1570"/>
      <c r="CU400" s="1570"/>
      <c r="CV400" s="1570"/>
      <c r="CW400" s="1570"/>
      <c r="CX400" s="1570"/>
      <c r="CY400" s="1570"/>
      <c r="CZ400" s="1570"/>
      <c r="DA400" s="1570"/>
      <c r="DB400" s="1570"/>
      <c r="DC400" s="1570"/>
      <c r="DD400" s="1570"/>
      <c r="DE400" s="1570"/>
      <c r="DF400" s="1570"/>
      <c r="DG400" s="1570"/>
      <c r="DH400" s="1665"/>
      <c r="DI400" s="1570"/>
      <c r="DJ400" s="1570"/>
      <c r="DK400" s="1570"/>
      <c r="DL400" s="1570"/>
      <c r="DM400" s="1570"/>
      <c r="DN400" s="1570"/>
      <c r="DO400" s="1570"/>
      <c r="DP400" s="1570"/>
      <c r="DQ400" s="1570"/>
      <c r="DR400" s="1570"/>
      <c r="DS400" s="1570"/>
      <c r="DT400" s="1570"/>
      <c r="DU400" s="1570"/>
      <c r="DV400" s="1570"/>
      <c r="DW400" s="1570"/>
      <c r="DX400" s="1570"/>
      <c r="DY400" s="1570"/>
      <c r="DZ400" s="1570"/>
      <c r="EA400" s="1570"/>
      <c r="EB400" s="1570"/>
      <c r="EC400" s="1665"/>
      <c r="ED400" s="1665"/>
      <c r="EE400" s="1665"/>
      <c r="EF400" s="1665"/>
      <c r="EG400" s="1665"/>
      <c r="EH400" s="1665"/>
      <c r="EI400" s="1665"/>
      <c r="EJ400" s="1665"/>
      <c r="EK400" s="1665"/>
      <c r="EL400" s="1665"/>
      <c r="EM400" s="1665"/>
      <c r="EN400" s="1665"/>
      <c r="EO400" s="1665"/>
      <c r="EP400" s="1665"/>
      <c r="EQ400" s="1665"/>
      <c r="ER400" s="1665"/>
      <c r="ES400" s="1570"/>
      <c r="ET400" s="1570"/>
      <c r="EU400" s="1632"/>
      <c r="EV400" s="1632"/>
      <c r="EW400" s="1632"/>
      <c r="EX400" s="1632"/>
      <c r="EY400" s="1632"/>
      <c r="EZ400" s="1632"/>
      <c r="FA400" s="1632"/>
      <c r="FB400" s="1665"/>
      <c r="FC400" s="1571"/>
      <c r="FD400" s="1571"/>
      <c r="FE400" s="1571"/>
      <c r="FF400" s="1571"/>
      <c r="FG400" s="1571"/>
      <c r="FH400" s="1571"/>
      <c r="FI400" s="1571"/>
      <c r="FJ400" s="1571"/>
      <c r="FK400" s="1571"/>
      <c r="FL400" s="1571"/>
      <c r="FM400" s="1571"/>
      <c r="FN400" s="1573"/>
      <c r="FO400" s="1573"/>
      <c r="FP400" s="1573"/>
      <c r="FQ400" s="1573"/>
      <c r="FR400" s="1573"/>
      <c r="FS400" s="1573"/>
      <c r="FT400" s="1573"/>
      <c r="FU400" s="1573"/>
      <c r="FV400" s="1573"/>
      <c r="FW400" s="1573"/>
      <c r="FX400" s="1595"/>
    </row>
    <row r="401" spans="3:180">
      <c r="C401" s="1570"/>
      <c r="D401" s="1570"/>
      <c r="E401" s="1570"/>
      <c r="F401" s="1570"/>
      <c r="G401" s="1570"/>
      <c r="H401" s="1570"/>
      <c r="I401" s="1570"/>
      <c r="J401" s="1570"/>
      <c r="K401" s="1570"/>
      <c r="L401" s="1570"/>
      <c r="M401" s="1570"/>
      <c r="N401" s="1570"/>
      <c r="O401" s="1570"/>
      <c r="P401" s="1632"/>
      <c r="Q401" s="1632"/>
      <c r="R401" s="1632"/>
      <c r="S401" s="1632"/>
      <c r="T401" s="1632"/>
      <c r="U401" s="1632"/>
      <c r="V401" s="1632"/>
      <c r="W401" s="1632"/>
      <c r="X401" s="1632"/>
      <c r="Y401" s="1632"/>
      <c r="Z401" s="1632"/>
      <c r="AA401" s="1632"/>
      <c r="AB401" s="1632"/>
      <c r="AC401" s="1632"/>
      <c r="AD401" s="1632"/>
      <c r="AE401" s="1632"/>
      <c r="AF401" s="1632"/>
      <c r="AG401" s="1632"/>
      <c r="AH401" s="1632"/>
      <c r="AI401" s="1632"/>
      <c r="AJ401" s="1632"/>
      <c r="AK401" s="1632"/>
      <c r="AL401" s="1632"/>
      <c r="AM401" s="1632"/>
      <c r="AN401" s="1632"/>
      <c r="AO401" s="1632"/>
      <c r="AP401" s="1632"/>
      <c r="AQ401" s="1632"/>
      <c r="AR401" s="1632"/>
      <c r="AS401" s="1632"/>
      <c r="AT401" s="1632"/>
      <c r="AU401" s="1632"/>
      <c r="AV401" s="1632"/>
      <c r="AW401" s="1632"/>
      <c r="AX401" s="1632"/>
      <c r="AY401" s="1632"/>
      <c r="AZ401" s="1570"/>
      <c r="BA401" s="1570"/>
      <c r="BB401" s="1570"/>
      <c r="BC401" s="1570"/>
      <c r="BD401" s="1570"/>
      <c r="BE401" s="1570"/>
      <c r="BF401" s="1570"/>
      <c r="BG401" s="1570"/>
      <c r="BH401" s="1570"/>
      <c r="BI401" s="1570"/>
      <c r="BJ401" s="1570"/>
      <c r="BK401" s="1570"/>
      <c r="BL401" s="1570"/>
      <c r="BM401" s="1570"/>
      <c r="BN401" s="1570"/>
      <c r="BO401" s="1570"/>
      <c r="BP401" s="1570"/>
      <c r="BQ401" s="1570"/>
      <c r="BR401" s="1570"/>
      <c r="BS401" s="1570"/>
      <c r="BT401" s="1570"/>
      <c r="BU401" s="1570"/>
      <c r="BV401" s="1570"/>
      <c r="BW401" s="1570"/>
      <c r="BX401" s="1570"/>
      <c r="BY401" s="1570"/>
      <c r="BZ401" s="1570"/>
      <c r="CA401" s="1570"/>
      <c r="CB401" s="1570"/>
      <c r="CC401" s="1570"/>
      <c r="CD401" s="1570"/>
      <c r="CE401" s="1570"/>
      <c r="CF401" s="1570"/>
      <c r="CG401" s="1570"/>
      <c r="CH401" s="1570"/>
      <c r="CI401" s="1570"/>
      <c r="CJ401" s="1570"/>
      <c r="CK401" s="1570"/>
      <c r="CL401" s="1570"/>
      <c r="CM401" s="1570"/>
      <c r="CN401" s="1570"/>
      <c r="CO401" s="1570"/>
      <c r="CP401" s="1570"/>
      <c r="CQ401" s="1570"/>
      <c r="CR401" s="1570"/>
      <c r="CS401" s="1570"/>
      <c r="CT401" s="1570"/>
      <c r="CU401" s="1570"/>
      <c r="CV401" s="1570"/>
      <c r="CW401" s="1570"/>
      <c r="CX401" s="1570"/>
      <c r="CY401" s="1570"/>
      <c r="CZ401" s="1570"/>
      <c r="DA401" s="1570"/>
      <c r="DB401" s="1570"/>
      <c r="DC401" s="1570"/>
      <c r="DD401" s="1570"/>
      <c r="DE401" s="1570"/>
      <c r="DF401" s="1570"/>
      <c r="DG401" s="1570"/>
      <c r="DH401" s="1665"/>
      <c r="DI401" s="1570"/>
      <c r="DJ401" s="1570"/>
      <c r="DK401" s="1570"/>
      <c r="DL401" s="1570"/>
      <c r="DM401" s="1570"/>
      <c r="DN401" s="1570"/>
      <c r="DO401" s="1570"/>
      <c r="DP401" s="1570"/>
      <c r="DQ401" s="1570"/>
      <c r="DR401" s="1570"/>
      <c r="DS401" s="1570"/>
      <c r="DT401" s="1570"/>
      <c r="DU401" s="1570"/>
      <c r="DV401" s="1570"/>
      <c r="DW401" s="1570"/>
      <c r="DX401" s="1570"/>
      <c r="DY401" s="1570"/>
      <c r="DZ401" s="1570"/>
      <c r="EA401" s="1570"/>
      <c r="EB401" s="1570"/>
      <c r="EC401" s="1665"/>
      <c r="ED401" s="1665"/>
      <c r="EE401" s="1665"/>
      <c r="EF401" s="1665"/>
      <c r="EG401" s="1665"/>
      <c r="EH401" s="1665"/>
      <c r="EI401" s="1665"/>
      <c r="EJ401" s="1665"/>
      <c r="EK401" s="1665"/>
      <c r="EL401" s="1665"/>
      <c r="EM401" s="1665"/>
      <c r="EN401" s="1665"/>
      <c r="EO401" s="1665"/>
      <c r="EP401" s="1665"/>
      <c r="EQ401" s="1665"/>
      <c r="ER401" s="1665"/>
      <c r="ES401" s="1570"/>
      <c r="ET401" s="1570"/>
      <c r="EU401" s="1632"/>
      <c r="EV401" s="1632"/>
      <c r="EW401" s="1632"/>
      <c r="EX401" s="1632"/>
      <c r="EY401" s="1632"/>
      <c r="EZ401" s="1632"/>
      <c r="FA401" s="1632"/>
      <c r="FB401" s="1665"/>
      <c r="FC401" s="1571"/>
      <c r="FD401" s="1571"/>
      <c r="FE401" s="1571"/>
      <c r="FF401" s="1571"/>
      <c r="FG401" s="1571"/>
      <c r="FH401" s="1571"/>
      <c r="FI401" s="1571"/>
      <c r="FJ401" s="1571"/>
      <c r="FK401" s="1571"/>
      <c r="FL401" s="1571"/>
      <c r="FM401" s="1571"/>
      <c r="FN401" s="1573"/>
      <c r="FO401" s="1573"/>
      <c r="FP401" s="1573"/>
      <c r="FQ401" s="1573"/>
      <c r="FR401" s="1573"/>
      <c r="FS401" s="1573"/>
      <c r="FT401" s="1573"/>
      <c r="FU401" s="1573"/>
      <c r="FV401" s="1573"/>
      <c r="FW401" s="1573"/>
      <c r="FX401" s="1595"/>
    </row>
    <row r="402" spans="3:180">
      <c r="C402" s="1570"/>
      <c r="D402" s="1570"/>
      <c r="E402" s="1570"/>
      <c r="F402" s="1570"/>
      <c r="G402" s="1570"/>
      <c r="H402" s="1570"/>
      <c r="I402" s="1570"/>
      <c r="J402" s="1570"/>
      <c r="K402" s="1570"/>
      <c r="L402" s="1570"/>
      <c r="M402" s="1570"/>
      <c r="N402" s="1570"/>
      <c r="O402" s="1570"/>
      <c r="P402" s="1632"/>
      <c r="Q402" s="1632"/>
      <c r="R402" s="1632"/>
      <c r="S402" s="1632"/>
      <c r="T402" s="1632"/>
      <c r="U402" s="1632"/>
      <c r="V402" s="1632"/>
      <c r="W402" s="1632"/>
      <c r="X402" s="1632"/>
      <c r="Y402" s="1632"/>
      <c r="Z402" s="1632"/>
      <c r="AA402" s="1632"/>
      <c r="AB402" s="1632"/>
      <c r="AC402" s="1632"/>
      <c r="AD402" s="1632"/>
      <c r="AE402" s="1632"/>
      <c r="AF402" s="1632"/>
      <c r="AG402" s="1632"/>
      <c r="AH402" s="1632"/>
      <c r="AI402" s="1632"/>
      <c r="AJ402" s="1632"/>
      <c r="AK402" s="1632"/>
      <c r="AL402" s="1632"/>
      <c r="AM402" s="1632"/>
      <c r="AN402" s="1632"/>
      <c r="AO402" s="1632"/>
      <c r="AP402" s="1632"/>
      <c r="AQ402" s="1632"/>
      <c r="AR402" s="1632"/>
      <c r="AS402" s="1632"/>
      <c r="AT402" s="1632"/>
      <c r="AU402" s="1632"/>
      <c r="AV402" s="1632"/>
      <c r="AW402" s="1632"/>
      <c r="AX402" s="1632"/>
      <c r="AY402" s="1632"/>
      <c r="AZ402" s="1570"/>
      <c r="BA402" s="1570"/>
      <c r="BB402" s="1570"/>
      <c r="BC402" s="1570"/>
      <c r="BD402" s="1570"/>
      <c r="BE402" s="1570"/>
      <c r="BF402" s="1570"/>
      <c r="BG402" s="1570"/>
      <c r="BH402" s="1570"/>
      <c r="BI402" s="1570"/>
      <c r="BJ402" s="1570"/>
      <c r="BK402" s="1570"/>
      <c r="BL402" s="1570"/>
      <c r="BM402" s="1570"/>
      <c r="BN402" s="1570"/>
      <c r="BO402" s="1570"/>
      <c r="BP402" s="1570"/>
      <c r="BQ402" s="1570"/>
      <c r="BR402" s="1570"/>
      <c r="BS402" s="1570"/>
      <c r="BT402" s="1570"/>
      <c r="BU402" s="1570"/>
      <c r="BV402" s="1570"/>
      <c r="BW402" s="1570"/>
      <c r="BX402" s="1570"/>
      <c r="BY402" s="1570"/>
      <c r="BZ402" s="1570"/>
      <c r="CA402" s="1570"/>
      <c r="CB402" s="1570"/>
      <c r="CC402" s="1570"/>
      <c r="CD402" s="1570"/>
      <c r="CE402" s="1570"/>
      <c r="CF402" s="1570"/>
      <c r="CG402" s="1570"/>
      <c r="CH402" s="1570"/>
      <c r="CI402" s="1570"/>
      <c r="CJ402" s="1570"/>
      <c r="CK402" s="1570"/>
      <c r="CL402" s="1570"/>
      <c r="CM402" s="1570"/>
      <c r="CN402" s="1570"/>
      <c r="CO402" s="1570"/>
      <c r="CP402" s="1570"/>
      <c r="CQ402" s="1570"/>
      <c r="CR402" s="1570"/>
      <c r="CS402" s="1570"/>
      <c r="CT402" s="1570"/>
      <c r="CU402" s="1570"/>
      <c r="CV402" s="1570"/>
      <c r="CW402" s="1570"/>
      <c r="CX402" s="1570"/>
      <c r="CY402" s="1570"/>
      <c r="CZ402" s="1570"/>
      <c r="DA402" s="1570"/>
      <c r="DB402" s="1570"/>
      <c r="DC402" s="1570"/>
      <c r="DD402" s="1570"/>
      <c r="DE402" s="1570"/>
      <c r="DF402" s="1570"/>
      <c r="DG402" s="1570"/>
      <c r="DH402" s="1665"/>
      <c r="DI402" s="1570"/>
      <c r="DJ402" s="1570"/>
      <c r="DK402" s="1570"/>
      <c r="DL402" s="1570"/>
      <c r="DM402" s="1570"/>
      <c r="DN402" s="1570"/>
      <c r="DO402" s="1570"/>
      <c r="DP402" s="1570"/>
      <c r="DQ402" s="1570"/>
      <c r="DR402" s="1570"/>
      <c r="DS402" s="1570"/>
      <c r="DT402" s="1570"/>
      <c r="DU402" s="1570"/>
      <c r="DV402" s="1570"/>
      <c r="DW402" s="1570"/>
      <c r="DX402" s="1570"/>
      <c r="DY402" s="1570"/>
      <c r="DZ402" s="1570"/>
      <c r="EA402" s="1570"/>
      <c r="EB402" s="1570"/>
      <c r="EC402" s="1665"/>
      <c r="ED402" s="1665"/>
      <c r="EE402" s="1665"/>
      <c r="EF402" s="1665"/>
      <c r="EG402" s="1665"/>
      <c r="EH402" s="1665"/>
      <c r="EI402" s="1665"/>
      <c r="EJ402" s="1665"/>
      <c r="EK402" s="1665"/>
      <c r="EL402" s="1665"/>
      <c r="EM402" s="1665"/>
      <c r="EN402" s="1665"/>
      <c r="EO402" s="1665"/>
      <c r="EP402" s="1665"/>
      <c r="EQ402" s="1665"/>
      <c r="ER402" s="1665"/>
      <c r="ES402" s="1570"/>
      <c r="ET402" s="1570"/>
      <c r="EU402" s="1632"/>
      <c r="EV402" s="1632"/>
      <c r="EW402" s="1632"/>
      <c r="EX402" s="1632"/>
      <c r="EY402" s="1632"/>
      <c r="EZ402" s="1632"/>
      <c r="FA402" s="1632"/>
      <c r="FB402" s="1665"/>
      <c r="FC402" s="1571"/>
      <c r="FD402" s="1571"/>
      <c r="FE402" s="1571"/>
      <c r="FF402" s="1571"/>
      <c r="FG402" s="1571"/>
      <c r="FH402" s="1571"/>
      <c r="FI402" s="1571"/>
      <c r="FJ402" s="1571"/>
      <c r="FK402" s="1571"/>
      <c r="FL402" s="1571"/>
      <c r="FM402" s="1571"/>
      <c r="FN402" s="1573"/>
      <c r="FO402" s="1573"/>
      <c r="FP402" s="1573"/>
      <c r="FQ402" s="1573"/>
      <c r="FR402" s="1573"/>
      <c r="FS402" s="1573"/>
      <c r="FT402" s="1573"/>
      <c r="FU402" s="1573"/>
      <c r="FV402" s="1573"/>
      <c r="FW402" s="1573"/>
      <c r="FX402" s="1595"/>
    </row>
    <row r="403" spans="3:180">
      <c r="C403" s="1570"/>
      <c r="D403" s="1570"/>
      <c r="E403" s="1570"/>
      <c r="F403" s="1570"/>
      <c r="G403" s="1570"/>
      <c r="H403" s="1570"/>
      <c r="I403" s="1570"/>
      <c r="J403" s="1570"/>
      <c r="K403" s="1570"/>
      <c r="L403" s="1570"/>
      <c r="M403" s="1570"/>
      <c r="N403" s="1570"/>
      <c r="O403" s="1570"/>
      <c r="P403" s="1632"/>
      <c r="Q403" s="1632"/>
      <c r="R403" s="1632"/>
      <c r="S403" s="1632"/>
      <c r="T403" s="1632"/>
      <c r="U403" s="1632"/>
      <c r="V403" s="1632"/>
      <c r="W403" s="1632"/>
      <c r="X403" s="1632"/>
      <c r="Y403" s="1632"/>
      <c r="Z403" s="1632"/>
      <c r="AA403" s="1632"/>
      <c r="AB403" s="1632"/>
      <c r="AC403" s="1632"/>
      <c r="AD403" s="1632"/>
      <c r="AE403" s="1632"/>
      <c r="AF403" s="1632"/>
      <c r="AG403" s="1632"/>
      <c r="AH403" s="1632"/>
      <c r="AI403" s="1632"/>
      <c r="AJ403" s="1632"/>
      <c r="AK403" s="1632"/>
      <c r="AL403" s="1632"/>
      <c r="AM403" s="1632"/>
      <c r="AN403" s="1632"/>
      <c r="AO403" s="1632"/>
      <c r="AP403" s="1632"/>
      <c r="AQ403" s="1632"/>
      <c r="AR403" s="1632"/>
      <c r="AS403" s="1632"/>
      <c r="AT403" s="1632"/>
      <c r="AU403" s="1632"/>
      <c r="AV403" s="1632"/>
      <c r="AW403" s="1632"/>
      <c r="AX403" s="1632"/>
      <c r="AY403" s="1632"/>
      <c r="AZ403" s="1570"/>
      <c r="BA403" s="1570"/>
      <c r="BB403" s="1570"/>
      <c r="BC403" s="1570"/>
      <c r="BD403" s="1570"/>
      <c r="BE403" s="1570"/>
      <c r="BF403" s="1570"/>
      <c r="BG403" s="1570"/>
      <c r="BH403" s="1570"/>
      <c r="BI403" s="1570"/>
      <c r="BJ403" s="1570"/>
      <c r="BK403" s="1570"/>
      <c r="BL403" s="1570"/>
      <c r="BM403" s="1570"/>
      <c r="BN403" s="1570"/>
      <c r="BO403" s="1570"/>
      <c r="BP403" s="1570"/>
      <c r="BQ403" s="1570"/>
      <c r="BR403" s="1570"/>
      <c r="BS403" s="1570"/>
      <c r="BT403" s="1570"/>
      <c r="BU403" s="1570"/>
      <c r="BV403" s="1570"/>
      <c r="BW403" s="1570"/>
      <c r="BX403" s="1570"/>
      <c r="BY403" s="1570"/>
      <c r="BZ403" s="1570"/>
      <c r="CA403" s="1570"/>
      <c r="CB403" s="1570"/>
      <c r="CC403" s="1570"/>
      <c r="CD403" s="1570"/>
      <c r="CE403" s="1570"/>
      <c r="CF403" s="1570"/>
      <c r="CG403" s="1570"/>
      <c r="CH403" s="1570"/>
      <c r="CI403" s="1570"/>
      <c r="CJ403" s="1570"/>
      <c r="CK403" s="1570"/>
      <c r="CL403" s="1570"/>
      <c r="CM403" s="1570"/>
      <c r="CN403" s="1570"/>
      <c r="CO403" s="1570"/>
      <c r="CP403" s="1570"/>
      <c r="CQ403" s="1570"/>
      <c r="CR403" s="1570"/>
      <c r="CS403" s="1570"/>
      <c r="CT403" s="1570"/>
      <c r="CU403" s="1570"/>
      <c r="CV403" s="1570"/>
      <c r="CW403" s="1570"/>
      <c r="CX403" s="1570"/>
      <c r="CY403" s="1570"/>
      <c r="CZ403" s="1570"/>
      <c r="DA403" s="1570"/>
      <c r="DB403" s="1570"/>
      <c r="DC403" s="1570"/>
      <c r="DD403" s="1570"/>
      <c r="DE403" s="1570"/>
      <c r="DF403" s="1570"/>
      <c r="DG403" s="1570"/>
      <c r="DH403" s="1665"/>
      <c r="DI403" s="1570"/>
      <c r="DJ403" s="1570"/>
      <c r="DK403" s="1570"/>
      <c r="DL403" s="1570"/>
      <c r="DM403" s="1570"/>
      <c r="DN403" s="1570"/>
      <c r="DO403" s="1570"/>
      <c r="DP403" s="1570"/>
      <c r="DQ403" s="1570"/>
      <c r="DR403" s="1570"/>
      <c r="DS403" s="1570"/>
      <c r="DT403" s="1570"/>
      <c r="DU403" s="1570"/>
      <c r="DV403" s="1570"/>
      <c r="DW403" s="1570"/>
      <c r="DX403" s="1570"/>
      <c r="DY403" s="1570"/>
      <c r="DZ403" s="1570"/>
      <c r="EA403" s="1570"/>
      <c r="EB403" s="1570"/>
      <c r="EC403" s="1665"/>
      <c r="ED403" s="1665"/>
      <c r="EE403" s="1665"/>
      <c r="EF403" s="1665"/>
      <c r="EG403" s="1665"/>
      <c r="EH403" s="1665"/>
      <c r="EI403" s="1665"/>
      <c r="EJ403" s="1665"/>
      <c r="EK403" s="1665"/>
      <c r="EL403" s="1665"/>
      <c r="EM403" s="1665"/>
      <c r="EN403" s="1665"/>
      <c r="EO403" s="1665"/>
      <c r="EP403" s="1665"/>
      <c r="EQ403" s="1665"/>
      <c r="ER403" s="1665"/>
      <c r="ES403" s="1570"/>
      <c r="ET403" s="1570"/>
      <c r="EU403" s="1632"/>
      <c r="EV403" s="1632"/>
      <c r="EW403" s="1632"/>
      <c r="EX403" s="1632"/>
      <c r="EY403" s="1632"/>
      <c r="EZ403" s="1632"/>
      <c r="FA403" s="1632"/>
      <c r="FB403" s="1665"/>
      <c r="FC403" s="1571"/>
      <c r="FD403" s="1571"/>
      <c r="FE403" s="1571"/>
      <c r="FF403" s="1571"/>
      <c r="FG403" s="1571"/>
      <c r="FH403" s="1571"/>
      <c r="FI403" s="1571"/>
      <c r="FJ403" s="1571"/>
      <c r="FK403" s="1571"/>
      <c r="FL403" s="1571"/>
      <c r="FM403" s="1571"/>
      <c r="FN403" s="1573"/>
      <c r="FO403" s="1573"/>
      <c r="FP403" s="1573"/>
      <c r="FQ403" s="1573"/>
      <c r="FR403" s="1573"/>
      <c r="FS403" s="1573"/>
      <c r="FT403" s="1573"/>
      <c r="FU403" s="1573"/>
      <c r="FV403" s="1573"/>
      <c r="FW403" s="1573"/>
      <c r="FX403" s="1595"/>
    </row>
    <row r="404" spans="3:180">
      <c r="C404" s="1570"/>
      <c r="D404" s="1570"/>
      <c r="E404" s="1570"/>
      <c r="F404" s="1570"/>
      <c r="G404" s="1570"/>
      <c r="H404" s="1570"/>
      <c r="I404" s="1570"/>
      <c r="J404" s="1570"/>
      <c r="K404" s="1570"/>
      <c r="L404" s="1570"/>
      <c r="M404" s="1570"/>
      <c r="N404" s="1570"/>
      <c r="O404" s="1570"/>
      <c r="P404" s="1632"/>
      <c r="Q404" s="1632"/>
      <c r="R404" s="1632"/>
      <c r="S404" s="1632"/>
      <c r="T404" s="1632"/>
      <c r="U404" s="1632"/>
      <c r="V404" s="1632"/>
      <c r="W404" s="1632"/>
      <c r="X404" s="1632"/>
      <c r="Y404" s="1632"/>
      <c r="Z404" s="1632"/>
      <c r="AA404" s="1632"/>
      <c r="AB404" s="1632"/>
      <c r="AC404" s="1632"/>
      <c r="AD404" s="1632"/>
      <c r="AE404" s="1632"/>
      <c r="AF404" s="1632"/>
      <c r="AG404" s="1632"/>
      <c r="AH404" s="1632"/>
      <c r="AI404" s="1632"/>
      <c r="AJ404" s="1632"/>
      <c r="AK404" s="1632"/>
      <c r="AL404" s="1632"/>
      <c r="AM404" s="1632"/>
      <c r="AN404" s="1632"/>
      <c r="AO404" s="1632"/>
      <c r="AP404" s="1632"/>
      <c r="AQ404" s="1632"/>
      <c r="AR404" s="1632"/>
      <c r="AS404" s="1632"/>
      <c r="AT404" s="1632"/>
      <c r="AU404" s="1632"/>
      <c r="AV404" s="1632"/>
      <c r="AW404" s="1632"/>
      <c r="AX404" s="1632"/>
      <c r="AY404" s="1632"/>
      <c r="AZ404" s="1570"/>
      <c r="BA404" s="1570"/>
      <c r="BB404" s="1570"/>
      <c r="BC404" s="1570"/>
      <c r="BD404" s="1570"/>
      <c r="BE404" s="1570"/>
      <c r="BF404" s="1570"/>
      <c r="BG404" s="1570"/>
      <c r="BH404" s="1570"/>
      <c r="BI404" s="1570"/>
      <c r="BJ404" s="1570"/>
      <c r="BK404" s="1570"/>
      <c r="BL404" s="1570"/>
      <c r="BM404" s="1570"/>
      <c r="BN404" s="1570"/>
      <c r="BO404" s="1570"/>
      <c r="BP404" s="1570"/>
      <c r="BQ404" s="1570"/>
      <c r="BR404" s="1570"/>
      <c r="BS404" s="1570"/>
      <c r="BT404" s="1570"/>
      <c r="BU404" s="1570"/>
      <c r="BV404" s="1570"/>
      <c r="BW404" s="1570"/>
      <c r="BX404" s="1570"/>
      <c r="BY404" s="1570"/>
      <c r="BZ404" s="1570"/>
      <c r="CA404" s="1570"/>
      <c r="CB404" s="1570"/>
      <c r="CC404" s="1570"/>
      <c r="CD404" s="1570"/>
      <c r="CE404" s="1570"/>
      <c r="CF404" s="1570"/>
      <c r="CG404" s="1570"/>
      <c r="CH404" s="1570"/>
      <c r="CI404" s="1570"/>
      <c r="CJ404" s="1570"/>
      <c r="CK404" s="1570"/>
      <c r="CL404" s="1570"/>
      <c r="CM404" s="1570"/>
      <c r="CN404" s="1570"/>
      <c r="CO404" s="1570"/>
      <c r="CP404" s="1570"/>
      <c r="CQ404" s="1570"/>
      <c r="CR404" s="1570"/>
      <c r="CS404" s="1570"/>
      <c r="CT404" s="1570"/>
      <c r="CU404" s="1570"/>
      <c r="CV404" s="1570"/>
      <c r="CW404" s="1570"/>
      <c r="CX404" s="1570"/>
      <c r="CY404" s="1570"/>
      <c r="CZ404" s="1570"/>
      <c r="DA404" s="1570"/>
      <c r="DB404" s="1570"/>
      <c r="DC404" s="1570"/>
      <c r="DD404" s="1570"/>
      <c r="DE404" s="1570"/>
      <c r="DF404" s="1570"/>
      <c r="DG404" s="1570"/>
      <c r="DH404" s="1665"/>
      <c r="DI404" s="1570"/>
      <c r="DJ404" s="1570"/>
      <c r="DK404" s="1570"/>
      <c r="DL404" s="1570"/>
      <c r="DM404" s="1570"/>
      <c r="DN404" s="1570"/>
      <c r="DO404" s="1570"/>
      <c r="DP404" s="1570"/>
      <c r="DQ404" s="1570"/>
      <c r="DR404" s="1570"/>
      <c r="DS404" s="1570"/>
      <c r="DT404" s="1570"/>
      <c r="DU404" s="1570"/>
      <c r="DV404" s="1570"/>
      <c r="DW404" s="1570"/>
      <c r="DX404" s="1570"/>
      <c r="DY404" s="1570"/>
      <c r="DZ404" s="1570"/>
      <c r="EA404" s="1570"/>
      <c r="EB404" s="1570"/>
      <c r="EC404" s="1665"/>
      <c r="ED404" s="1665"/>
      <c r="EE404" s="1665"/>
      <c r="EF404" s="1665"/>
      <c r="EG404" s="1665"/>
      <c r="EH404" s="1665"/>
      <c r="EI404" s="1665"/>
      <c r="EJ404" s="1665"/>
      <c r="EK404" s="1665"/>
      <c r="EL404" s="1665"/>
      <c r="EM404" s="1665"/>
      <c r="EN404" s="1665"/>
      <c r="EO404" s="1665"/>
      <c r="EP404" s="1665"/>
      <c r="EQ404" s="1665"/>
      <c r="ER404" s="1665"/>
      <c r="ES404" s="1570"/>
      <c r="ET404" s="1570"/>
      <c r="EU404" s="1632"/>
      <c r="EV404" s="1632"/>
      <c r="EW404" s="1632"/>
      <c r="EX404" s="1632"/>
      <c r="EY404" s="1632"/>
      <c r="EZ404" s="1632"/>
      <c r="FA404" s="1632"/>
      <c r="FB404" s="1665"/>
      <c r="FC404" s="1571"/>
      <c r="FD404" s="1571"/>
      <c r="FE404" s="1571"/>
      <c r="FF404" s="1571"/>
      <c r="FG404" s="1571"/>
      <c r="FH404" s="1571"/>
      <c r="FI404" s="1571"/>
      <c r="FJ404" s="1571"/>
      <c r="FK404" s="1571"/>
      <c r="FL404" s="1571"/>
      <c r="FM404" s="1571"/>
      <c r="FN404" s="1573"/>
      <c r="FO404" s="1573"/>
      <c r="FP404" s="1573"/>
      <c r="FQ404" s="1573"/>
      <c r="FR404" s="1573"/>
      <c r="FS404" s="1573"/>
      <c r="FT404" s="1573"/>
      <c r="FU404" s="1573"/>
      <c r="FV404" s="1573"/>
      <c r="FW404" s="1573"/>
      <c r="FX404" s="1595"/>
    </row>
    <row r="405" spans="3:180">
      <c r="C405" s="1570"/>
      <c r="D405" s="1570"/>
      <c r="E405" s="1570"/>
      <c r="F405" s="1570"/>
      <c r="G405" s="1570"/>
      <c r="H405" s="1570"/>
      <c r="I405" s="1570"/>
      <c r="J405" s="1570"/>
      <c r="K405" s="1570"/>
      <c r="L405" s="1570"/>
      <c r="M405" s="1570"/>
      <c r="N405" s="1570"/>
      <c r="O405" s="1570"/>
      <c r="P405" s="1632"/>
      <c r="Q405" s="1632"/>
      <c r="R405" s="1632"/>
      <c r="S405" s="1632"/>
      <c r="T405" s="1632"/>
      <c r="U405" s="1632"/>
      <c r="V405" s="1632"/>
      <c r="W405" s="1632"/>
      <c r="X405" s="1632"/>
      <c r="Y405" s="1632"/>
      <c r="Z405" s="1632"/>
      <c r="AA405" s="1632"/>
      <c r="AB405" s="1632"/>
      <c r="AC405" s="1632"/>
      <c r="AD405" s="1632"/>
      <c r="AE405" s="1632"/>
      <c r="AF405" s="1632"/>
      <c r="AG405" s="1632"/>
      <c r="AH405" s="1632"/>
      <c r="AI405" s="1632"/>
      <c r="AJ405" s="1632"/>
      <c r="AK405" s="1632"/>
      <c r="AL405" s="1632"/>
      <c r="AM405" s="1632"/>
      <c r="AN405" s="1632"/>
      <c r="AO405" s="1632"/>
      <c r="AP405" s="1632"/>
      <c r="AQ405" s="1632"/>
      <c r="AR405" s="1632"/>
      <c r="AS405" s="1632"/>
      <c r="AT405" s="1632"/>
      <c r="AU405" s="1632"/>
      <c r="AV405" s="1632"/>
      <c r="AW405" s="1632"/>
      <c r="AX405" s="1632"/>
      <c r="AY405" s="1632"/>
      <c r="AZ405" s="1570"/>
      <c r="BA405" s="1570"/>
      <c r="BB405" s="1570"/>
      <c r="BC405" s="1570"/>
      <c r="BD405" s="1570"/>
      <c r="BE405" s="1570"/>
      <c r="BF405" s="1570"/>
      <c r="BG405" s="1570"/>
      <c r="BH405" s="1570"/>
      <c r="BI405" s="1570"/>
      <c r="BJ405" s="1570"/>
      <c r="BK405" s="1570"/>
      <c r="BL405" s="1570"/>
      <c r="BM405" s="1570"/>
      <c r="BN405" s="1570"/>
      <c r="BO405" s="1570"/>
      <c r="BP405" s="1570"/>
      <c r="BQ405" s="1570"/>
      <c r="BR405" s="1570"/>
      <c r="BS405" s="1570"/>
      <c r="BT405" s="1570"/>
      <c r="BU405" s="1570"/>
      <c r="BV405" s="1570"/>
      <c r="BW405" s="1570"/>
      <c r="BX405" s="1570"/>
      <c r="BY405" s="1570"/>
      <c r="BZ405" s="1570"/>
      <c r="CA405" s="1570"/>
      <c r="CB405" s="1570"/>
      <c r="CC405" s="1570"/>
      <c r="CD405" s="1570"/>
      <c r="CE405" s="1570"/>
      <c r="CF405" s="1570"/>
      <c r="CG405" s="1570"/>
      <c r="CH405" s="1570"/>
      <c r="CI405" s="1570"/>
      <c r="CJ405" s="1570"/>
      <c r="CK405" s="1570"/>
      <c r="CL405" s="1570"/>
      <c r="CM405" s="1570"/>
      <c r="CN405" s="1570"/>
      <c r="CO405" s="1570"/>
      <c r="CP405" s="1570"/>
      <c r="CQ405" s="1570"/>
      <c r="CR405" s="1570"/>
      <c r="CS405" s="1570"/>
      <c r="CT405" s="1570"/>
      <c r="CU405" s="1570"/>
      <c r="CV405" s="1570"/>
      <c r="CW405" s="1570"/>
      <c r="CX405" s="1570"/>
      <c r="CY405" s="1570"/>
      <c r="CZ405" s="1570"/>
      <c r="DA405" s="1570"/>
      <c r="DB405" s="1570"/>
      <c r="DC405" s="1570"/>
      <c r="DD405" s="1570"/>
      <c r="DE405" s="1570"/>
      <c r="DF405" s="1570"/>
      <c r="DG405" s="1570"/>
      <c r="DH405" s="1665"/>
      <c r="DI405" s="1570"/>
      <c r="DJ405" s="1570"/>
      <c r="DK405" s="1570"/>
      <c r="DL405" s="1570"/>
      <c r="DM405" s="1570"/>
      <c r="DN405" s="1570"/>
      <c r="DO405" s="1570"/>
      <c r="DP405" s="1570"/>
      <c r="DQ405" s="1570"/>
      <c r="DR405" s="1570"/>
      <c r="DS405" s="1570"/>
      <c r="DT405" s="1570"/>
      <c r="DU405" s="1570"/>
      <c r="DV405" s="1570"/>
      <c r="DW405" s="1570"/>
      <c r="DX405" s="1570"/>
      <c r="DY405" s="1570"/>
      <c r="DZ405" s="1570"/>
      <c r="EA405" s="1570"/>
      <c r="EB405" s="1570"/>
      <c r="EC405" s="1665"/>
      <c r="ED405" s="1665"/>
      <c r="EE405" s="1665"/>
      <c r="EF405" s="1665"/>
      <c r="EG405" s="1665"/>
      <c r="EH405" s="1665"/>
      <c r="EI405" s="1665"/>
      <c r="EJ405" s="1665"/>
      <c r="EK405" s="1665"/>
      <c r="EL405" s="1665"/>
      <c r="EM405" s="1665"/>
      <c r="EN405" s="1665"/>
      <c r="EO405" s="1665"/>
      <c r="EP405" s="1665"/>
      <c r="EQ405" s="1665"/>
      <c r="ER405" s="1665"/>
      <c r="ES405" s="1570"/>
      <c r="ET405" s="1570"/>
      <c r="EU405" s="1632"/>
      <c r="EV405" s="1632"/>
      <c r="EW405" s="1632"/>
      <c r="EX405" s="1632"/>
      <c r="EY405" s="1632"/>
      <c r="EZ405" s="1632"/>
      <c r="FA405" s="1632"/>
      <c r="FB405" s="1665"/>
      <c r="FC405" s="1571"/>
      <c r="FD405" s="1571"/>
      <c r="FE405" s="1571"/>
      <c r="FF405" s="1571"/>
      <c r="FG405" s="1571"/>
      <c r="FH405" s="1571"/>
      <c r="FI405" s="1571"/>
      <c r="FJ405" s="1571"/>
      <c r="FK405" s="1571"/>
      <c r="FL405" s="1571"/>
      <c r="FM405" s="1571"/>
      <c r="FN405" s="1573"/>
      <c r="FO405" s="1573"/>
      <c r="FP405" s="1573"/>
      <c r="FQ405" s="1573"/>
      <c r="FR405" s="1573"/>
      <c r="FS405" s="1573"/>
      <c r="FT405" s="1573"/>
      <c r="FU405" s="1573"/>
      <c r="FV405" s="1573"/>
      <c r="FW405" s="1573"/>
      <c r="FX405" s="1595"/>
    </row>
    <row r="406" spans="3:180">
      <c r="C406" s="1570"/>
      <c r="D406" s="1570"/>
      <c r="E406" s="1570"/>
      <c r="F406" s="1570"/>
      <c r="G406" s="1570"/>
      <c r="H406" s="1570"/>
      <c r="I406" s="1570"/>
      <c r="J406" s="1570"/>
      <c r="K406" s="1570"/>
      <c r="L406" s="1570"/>
      <c r="M406" s="1570"/>
      <c r="N406" s="1570"/>
      <c r="O406" s="1570"/>
      <c r="P406" s="1632"/>
      <c r="Q406" s="1632"/>
      <c r="R406" s="1632"/>
      <c r="S406" s="1632"/>
      <c r="T406" s="1632"/>
      <c r="U406" s="1632"/>
      <c r="V406" s="1632"/>
      <c r="W406" s="1632"/>
      <c r="X406" s="1632"/>
      <c r="Y406" s="1632"/>
      <c r="Z406" s="1632"/>
      <c r="AA406" s="1632"/>
      <c r="AB406" s="1632"/>
      <c r="AC406" s="1632"/>
      <c r="AD406" s="1632"/>
      <c r="AE406" s="1632"/>
      <c r="AF406" s="1632"/>
      <c r="AG406" s="1632"/>
      <c r="AH406" s="1632"/>
      <c r="AI406" s="1632"/>
      <c r="AJ406" s="1632"/>
      <c r="AK406" s="1632"/>
      <c r="AL406" s="1632"/>
      <c r="AM406" s="1632"/>
      <c r="AN406" s="1632"/>
      <c r="AO406" s="1632"/>
      <c r="AP406" s="1632"/>
      <c r="AQ406" s="1632"/>
      <c r="AR406" s="1632"/>
      <c r="AS406" s="1632"/>
      <c r="AT406" s="1632"/>
      <c r="AU406" s="1632"/>
      <c r="AV406" s="1632"/>
      <c r="AW406" s="1632"/>
      <c r="AX406" s="1632"/>
      <c r="AY406" s="1632"/>
      <c r="AZ406" s="1570"/>
      <c r="BA406" s="1570"/>
      <c r="BB406" s="1570"/>
      <c r="BC406" s="1570"/>
      <c r="BD406" s="1570"/>
      <c r="BE406" s="1570"/>
      <c r="BF406" s="1570"/>
      <c r="BG406" s="1570"/>
      <c r="BH406" s="1570"/>
      <c r="BI406" s="1570"/>
      <c r="BJ406" s="1570"/>
      <c r="BK406" s="1570"/>
      <c r="BL406" s="1570"/>
      <c r="BM406" s="1570"/>
      <c r="BN406" s="1570"/>
      <c r="BO406" s="1570"/>
      <c r="BP406" s="1570"/>
      <c r="BQ406" s="1570"/>
      <c r="BR406" s="1570"/>
      <c r="BS406" s="1570"/>
      <c r="BT406" s="1570"/>
      <c r="BU406" s="1570"/>
      <c r="BV406" s="1570"/>
      <c r="BW406" s="1570"/>
      <c r="BX406" s="1570"/>
      <c r="BY406" s="1570"/>
      <c r="BZ406" s="1570"/>
      <c r="CA406" s="1570"/>
      <c r="CB406" s="1570"/>
      <c r="CC406" s="1570"/>
      <c r="CD406" s="1570"/>
      <c r="CE406" s="1570"/>
      <c r="CF406" s="1570"/>
      <c r="CG406" s="1570"/>
      <c r="CH406" s="1570"/>
      <c r="CI406" s="1570"/>
      <c r="CJ406" s="1570"/>
      <c r="CK406" s="1570"/>
      <c r="CL406" s="1570"/>
      <c r="CM406" s="1570"/>
      <c r="CN406" s="1570"/>
      <c r="CO406" s="1570"/>
      <c r="CP406" s="1570"/>
      <c r="CQ406" s="1570"/>
      <c r="CR406" s="1570"/>
      <c r="CS406" s="1570"/>
      <c r="CT406" s="1570"/>
      <c r="CU406" s="1570"/>
      <c r="CV406" s="1570"/>
      <c r="CW406" s="1570"/>
      <c r="CX406" s="1570"/>
      <c r="CY406" s="1570"/>
      <c r="CZ406" s="1570"/>
      <c r="DA406" s="1570"/>
      <c r="DB406" s="1570"/>
      <c r="DC406" s="1570"/>
      <c r="DD406" s="1570"/>
      <c r="DE406" s="1570"/>
      <c r="DF406" s="1570"/>
      <c r="DG406" s="1570"/>
      <c r="DH406" s="1665"/>
      <c r="DI406" s="1570"/>
      <c r="DJ406" s="1570"/>
      <c r="DK406" s="1570"/>
      <c r="DL406" s="1570"/>
      <c r="DM406" s="1570"/>
      <c r="DN406" s="1570"/>
      <c r="DO406" s="1570"/>
      <c r="DP406" s="1570"/>
      <c r="DQ406" s="1570"/>
      <c r="DR406" s="1570"/>
      <c r="DS406" s="1570"/>
      <c r="DT406" s="1570"/>
      <c r="DU406" s="1570"/>
      <c r="DV406" s="1570"/>
      <c r="DW406" s="1570"/>
      <c r="DX406" s="1570"/>
      <c r="DY406" s="1570"/>
      <c r="DZ406" s="1570"/>
      <c r="EA406" s="1570"/>
      <c r="EB406" s="1570"/>
      <c r="EC406" s="1665"/>
      <c r="ED406" s="1665"/>
      <c r="EE406" s="1665"/>
      <c r="EF406" s="1665"/>
      <c r="EG406" s="1665"/>
      <c r="EH406" s="1665"/>
      <c r="EI406" s="1665"/>
      <c r="EJ406" s="1665"/>
      <c r="EK406" s="1665"/>
      <c r="EL406" s="1665"/>
      <c r="EM406" s="1665"/>
      <c r="EN406" s="1665"/>
      <c r="EO406" s="1665"/>
      <c r="EP406" s="1665"/>
      <c r="EQ406" s="1665"/>
      <c r="ER406" s="1665"/>
      <c r="ES406" s="1570"/>
      <c r="ET406" s="1570"/>
      <c r="EU406" s="1632"/>
      <c r="EV406" s="1632"/>
      <c r="EW406" s="1632"/>
      <c r="EX406" s="1632"/>
      <c r="EY406" s="1632"/>
      <c r="EZ406" s="1632"/>
      <c r="FA406" s="1632"/>
      <c r="FB406" s="1665"/>
      <c r="FC406" s="1571"/>
      <c r="FD406" s="1571"/>
      <c r="FE406" s="1571"/>
      <c r="FF406" s="1571"/>
      <c r="FG406" s="1571"/>
      <c r="FH406" s="1571"/>
      <c r="FI406" s="1571"/>
      <c r="FJ406" s="1571"/>
      <c r="FK406" s="1571"/>
      <c r="FL406" s="1571"/>
      <c r="FM406" s="1571"/>
      <c r="FN406" s="1573"/>
      <c r="FO406" s="1573"/>
      <c r="FP406" s="1573"/>
      <c r="FQ406" s="1573"/>
      <c r="FR406" s="1573"/>
      <c r="FS406" s="1573"/>
      <c r="FT406" s="1573"/>
      <c r="FU406" s="1573"/>
      <c r="FV406" s="1573"/>
      <c r="FW406" s="1573"/>
      <c r="FX406" s="1595"/>
    </row>
    <row r="407" spans="3:180">
      <c r="C407" s="1570"/>
      <c r="D407" s="1570"/>
      <c r="E407" s="1570"/>
      <c r="F407" s="1570"/>
      <c r="G407" s="1570"/>
      <c r="H407" s="1570"/>
      <c r="I407" s="1570"/>
      <c r="J407" s="1570"/>
      <c r="K407" s="1570"/>
      <c r="L407" s="1570"/>
      <c r="M407" s="1570"/>
      <c r="N407" s="1570"/>
      <c r="O407" s="1570"/>
      <c r="P407" s="1632"/>
      <c r="Q407" s="1632"/>
      <c r="R407" s="1632"/>
      <c r="S407" s="1632"/>
      <c r="T407" s="1632"/>
      <c r="U407" s="1632"/>
      <c r="V407" s="1632"/>
      <c r="W407" s="1632"/>
      <c r="X407" s="1632"/>
      <c r="Y407" s="1632"/>
      <c r="Z407" s="1632"/>
      <c r="AA407" s="1632"/>
      <c r="AB407" s="1632"/>
      <c r="AC407" s="1632"/>
      <c r="AD407" s="1632"/>
      <c r="AE407" s="1632"/>
      <c r="AF407" s="1632"/>
      <c r="AG407" s="1632"/>
      <c r="AH407" s="1632"/>
      <c r="AI407" s="1632"/>
      <c r="AJ407" s="1632"/>
      <c r="AK407" s="1632"/>
      <c r="AL407" s="1632"/>
      <c r="AM407" s="1632"/>
      <c r="AN407" s="1632"/>
      <c r="AO407" s="1632"/>
      <c r="AP407" s="1632"/>
      <c r="AQ407" s="1632"/>
      <c r="AR407" s="1632"/>
      <c r="AS407" s="1632"/>
      <c r="AT407" s="1632"/>
      <c r="AU407" s="1632"/>
      <c r="AV407" s="1632"/>
      <c r="AW407" s="1632"/>
      <c r="AX407" s="1632"/>
      <c r="AY407" s="1632"/>
      <c r="AZ407" s="1570"/>
      <c r="BA407" s="1570"/>
      <c r="BB407" s="1570"/>
      <c r="BC407" s="1570"/>
      <c r="BD407" s="1570"/>
      <c r="BE407" s="1570"/>
      <c r="BF407" s="1570"/>
      <c r="BG407" s="1570"/>
      <c r="BH407" s="1570"/>
      <c r="BI407" s="1570"/>
      <c r="BJ407" s="1570"/>
      <c r="BK407" s="1570"/>
      <c r="BL407" s="1570"/>
      <c r="BM407" s="1570"/>
      <c r="BN407" s="1570"/>
      <c r="BO407" s="1570"/>
      <c r="BP407" s="1570"/>
      <c r="BQ407" s="1570"/>
      <c r="BR407" s="1570"/>
      <c r="BS407" s="1570"/>
      <c r="BT407" s="1570"/>
      <c r="BU407" s="1570"/>
      <c r="BV407" s="1570"/>
      <c r="BW407" s="1570"/>
      <c r="BX407" s="1570"/>
      <c r="BY407" s="1570"/>
      <c r="BZ407" s="1570"/>
      <c r="CA407" s="1570"/>
      <c r="CB407" s="1570"/>
      <c r="CC407" s="1570"/>
      <c r="CD407" s="1570"/>
      <c r="CE407" s="1570"/>
      <c r="CF407" s="1570"/>
      <c r="CG407" s="1570"/>
      <c r="CH407" s="1570"/>
      <c r="CI407" s="1570"/>
      <c r="CJ407" s="1570"/>
      <c r="CK407" s="1570"/>
      <c r="CL407" s="1570"/>
      <c r="CM407" s="1570"/>
      <c r="CN407" s="1570"/>
      <c r="CO407" s="1570"/>
      <c r="CP407" s="1570"/>
      <c r="CQ407" s="1570"/>
      <c r="CR407" s="1570"/>
      <c r="CS407" s="1570"/>
      <c r="CT407" s="1570"/>
      <c r="CU407" s="1570"/>
      <c r="CV407" s="1570"/>
      <c r="CW407" s="1570"/>
      <c r="CX407" s="1570"/>
      <c r="CY407" s="1570"/>
      <c r="CZ407" s="1570"/>
      <c r="DA407" s="1570"/>
      <c r="DB407" s="1570"/>
      <c r="DC407" s="1570"/>
      <c r="DD407" s="1570"/>
      <c r="DE407" s="1570"/>
      <c r="DF407" s="1570"/>
      <c r="DG407" s="1570"/>
      <c r="DH407" s="1665"/>
      <c r="DI407" s="1570"/>
      <c r="DJ407" s="1570"/>
      <c r="DK407" s="1570"/>
      <c r="DL407" s="1570"/>
      <c r="DM407" s="1570"/>
      <c r="DN407" s="1570"/>
      <c r="DO407" s="1570"/>
      <c r="DP407" s="1570"/>
      <c r="DQ407" s="1570"/>
      <c r="DR407" s="1570"/>
      <c r="DS407" s="1570"/>
      <c r="DT407" s="1570"/>
      <c r="DU407" s="1570"/>
      <c r="DV407" s="1570"/>
      <c r="DW407" s="1570"/>
      <c r="DX407" s="1570"/>
      <c r="DY407" s="1570"/>
      <c r="DZ407" s="1570"/>
      <c r="EA407" s="1570"/>
      <c r="EB407" s="1570"/>
      <c r="EC407" s="1665"/>
      <c r="ED407" s="1665"/>
      <c r="EE407" s="1665"/>
      <c r="EF407" s="1665"/>
      <c r="EG407" s="1665"/>
      <c r="EH407" s="1665"/>
      <c r="EI407" s="1665"/>
      <c r="EJ407" s="1665"/>
      <c r="EK407" s="1665"/>
      <c r="EL407" s="1665"/>
      <c r="EM407" s="1665"/>
      <c r="EN407" s="1665"/>
      <c r="EO407" s="1665"/>
      <c r="EP407" s="1665"/>
      <c r="EQ407" s="1665"/>
      <c r="ER407" s="1665"/>
      <c r="ES407" s="1570"/>
      <c r="ET407" s="1570"/>
      <c r="EU407" s="1632"/>
      <c r="EV407" s="1632"/>
      <c r="EW407" s="1632"/>
      <c r="EX407" s="1632"/>
      <c r="EY407" s="1632"/>
      <c r="EZ407" s="1632"/>
      <c r="FA407" s="1632"/>
      <c r="FB407" s="1665"/>
      <c r="FC407" s="1571"/>
      <c r="FD407" s="1571"/>
      <c r="FE407" s="1571"/>
      <c r="FF407" s="1571"/>
      <c r="FG407" s="1571"/>
      <c r="FH407" s="1571"/>
      <c r="FI407" s="1571"/>
      <c r="FJ407" s="1571"/>
      <c r="FK407" s="1571"/>
      <c r="FL407" s="1571"/>
      <c r="FM407" s="1571"/>
      <c r="FN407" s="1573"/>
      <c r="FO407" s="1573"/>
      <c r="FP407" s="1573"/>
      <c r="FQ407" s="1573"/>
      <c r="FR407" s="1573"/>
      <c r="FS407" s="1573"/>
      <c r="FT407" s="1573"/>
      <c r="FU407" s="1573"/>
      <c r="FV407" s="1573"/>
      <c r="FW407" s="1573"/>
      <c r="FX407" s="1595"/>
    </row>
    <row r="408" spans="3:180">
      <c r="C408" s="1570"/>
      <c r="D408" s="1570"/>
      <c r="E408" s="1570"/>
      <c r="F408" s="1570"/>
      <c r="G408" s="1570"/>
      <c r="H408" s="1570"/>
      <c r="I408" s="1570"/>
      <c r="J408" s="1570"/>
      <c r="K408" s="1570"/>
      <c r="L408" s="1570"/>
      <c r="M408" s="1570"/>
      <c r="N408" s="1570"/>
      <c r="O408" s="1570"/>
      <c r="P408" s="1632"/>
      <c r="Q408" s="1632"/>
      <c r="R408" s="1632"/>
      <c r="S408" s="1632"/>
      <c r="T408" s="1632"/>
      <c r="U408" s="1632"/>
      <c r="V408" s="1632"/>
      <c r="W408" s="1632"/>
      <c r="X408" s="1632"/>
      <c r="Y408" s="1632"/>
      <c r="Z408" s="1632"/>
      <c r="AA408" s="1632"/>
      <c r="AB408" s="1632"/>
      <c r="AC408" s="1632"/>
      <c r="AD408" s="1632"/>
      <c r="AE408" s="1632"/>
      <c r="AF408" s="1632"/>
      <c r="AG408" s="1632"/>
      <c r="AH408" s="1632"/>
      <c r="AI408" s="1632"/>
      <c r="AJ408" s="1632"/>
      <c r="AK408" s="1632"/>
      <c r="AL408" s="1632"/>
      <c r="AM408" s="1632"/>
      <c r="AN408" s="1632"/>
      <c r="AO408" s="1632"/>
      <c r="AP408" s="1632"/>
      <c r="AQ408" s="1632"/>
      <c r="AR408" s="1632"/>
      <c r="AS408" s="1632"/>
      <c r="AT408" s="1632"/>
      <c r="AU408" s="1632"/>
      <c r="AV408" s="1632"/>
      <c r="AW408" s="1632"/>
      <c r="AX408" s="1632"/>
      <c r="AY408" s="1632"/>
      <c r="AZ408" s="1570"/>
      <c r="BA408" s="1570"/>
      <c r="BB408" s="1570"/>
      <c r="BC408" s="1570"/>
      <c r="BD408" s="1570"/>
      <c r="BE408" s="1570"/>
      <c r="BF408" s="1570"/>
      <c r="BG408" s="1570"/>
      <c r="BH408" s="1570"/>
      <c r="BI408" s="1570"/>
      <c r="BJ408" s="1570"/>
      <c r="BK408" s="1570"/>
      <c r="BL408" s="1570"/>
      <c r="BM408" s="1570"/>
      <c r="BN408" s="1570"/>
      <c r="BO408" s="1570"/>
      <c r="BP408" s="1570"/>
      <c r="BQ408" s="1570"/>
      <c r="BR408" s="1570"/>
      <c r="BS408" s="1570"/>
      <c r="BT408" s="1570"/>
      <c r="BU408" s="1570"/>
      <c r="BV408" s="1570"/>
      <c r="BW408" s="1570"/>
      <c r="BX408" s="1570"/>
      <c r="BY408" s="1570"/>
      <c r="BZ408" s="1570"/>
      <c r="CA408" s="1570"/>
      <c r="CB408" s="1570"/>
      <c r="CC408" s="1570"/>
      <c r="CD408" s="1570"/>
      <c r="CE408" s="1570"/>
      <c r="CF408" s="1570"/>
      <c r="CG408" s="1570"/>
      <c r="CH408" s="1570"/>
      <c r="CI408" s="1570"/>
      <c r="CJ408" s="1570"/>
      <c r="CK408" s="1570"/>
      <c r="CL408" s="1570"/>
      <c r="CM408" s="1570"/>
      <c r="CN408" s="1570"/>
      <c r="CO408" s="1570"/>
      <c r="CP408" s="1570"/>
      <c r="CQ408" s="1570"/>
      <c r="CR408" s="1570"/>
      <c r="CS408" s="1570"/>
      <c r="CT408" s="1570"/>
      <c r="CU408" s="1570"/>
      <c r="CV408" s="1570"/>
      <c r="CW408" s="1570"/>
      <c r="CX408" s="1570"/>
      <c r="CY408" s="1570"/>
      <c r="CZ408" s="1570"/>
      <c r="DA408" s="1570"/>
      <c r="DB408" s="1570"/>
      <c r="DC408" s="1570"/>
      <c r="DD408" s="1570"/>
      <c r="DE408" s="1570"/>
      <c r="DF408" s="1570"/>
      <c r="DG408" s="1570"/>
      <c r="DH408" s="1665"/>
      <c r="DI408" s="1570"/>
      <c r="DJ408" s="1570"/>
      <c r="DK408" s="1570"/>
      <c r="DL408" s="1570"/>
      <c r="DM408" s="1570"/>
      <c r="DN408" s="1570"/>
      <c r="DO408" s="1570"/>
      <c r="DP408" s="1570"/>
      <c r="DQ408" s="1570"/>
      <c r="DR408" s="1570"/>
      <c r="DS408" s="1570"/>
      <c r="DT408" s="1570"/>
      <c r="DU408" s="1570"/>
      <c r="DV408" s="1570"/>
      <c r="DW408" s="1570"/>
      <c r="DX408" s="1570"/>
      <c r="DY408" s="1570"/>
      <c r="DZ408" s="1570"/>
      <c r="EA408" s="1570"/>
      <c r="EB408" s="1570"/>
      <c r="EC408" s="1665"/>
      <c r="ED408" s="1665"/>
      <c r="EE408" s="1665"/>
      <c r="EF408" s="1665"/>
      <c r="EG408" s="1665"/>
      <c r="EH408" s="1665"/>
      <c r="EI408" s="1665"/>
      <c r="EJ408" s="1665"/>
      <c r="EK408" s="1665"/>
      <c r="EL408" s="1665"/>
      <c r="EM408" s="1665"/>
      <c r="EN408" s="1665"/>
      <c r="EO408" s="1665"/>
      <c r="EP408" s="1665"/>
      <c r="EQ408" s="1665"/>
      <c r="ER408" s="1665"/>
      <c r="ES408" s="1570"/>
      <c r="ET408" s="1570"/>
      <c r="EU408" s="1632"/>
      <c r="EV408" s="1632"/>
      <c r="EW408" s="1632"/>
      <c r="EX408" s="1632"/>
      <c r="EY408" s="1632"/>
      <c r="EZ408" s="1632"/>
      <c r="FA408" s="1632"/>
      <c r="FB408" s="1665"/>
      <c r="FC408" s="1571"/>
      <c r="FD408" s="1571"/>
      <c r="FE408" s="1571"/>
      <c r="FF408" s="1571"/>
      <c r="FG408" s="1571"/>
      <c r="FH408" s="1571"/>
      <c r="FI408" s="1571"/>
      <c r="FJ408" s="1571"/>
      <c r="FK408" s="1571"/>
      <c r="FL408" s="1571"/>
      <c r="FM408" s="1571"/>
      <c r="FN408" s="1573"/>
      <c r="FO408" s="1573"/>
      <c r="FP408" s="1573"/>
      <c r="FQ408" s="1573"/>
      <c r="FR408" s="1573"/>
      <c r="FS408" s="1573"/>
      <c r="FT408" s="1573"/>
      <c r="FU408" s="1573"/>
      <c r="FV408" s="1573"/>
      <c r="FW408" s="1573"/>
      <c r="FX408" s="1595"/>
    </row>
    <row r="409" spans="3:180">
      <c r="C409" s="1570"/>
      <c r="D409" s="1570"/>
      <c r="E409" s="1570"/>
      <c r="F409" s="1570"/>
      <c r="G409" s="1570"/>
      <c r="H409" s="1570"/>
      <c r="I409" s="1570"/>
      <c r="J409" s="1570"/>
      <c r="K409" s="1570"/>
      <c r="L409" s="1570"/>
      <c r="M409" s="1570"/>
      <c r="N409" s="1570"/>
      <c r="O409" s="1570"/>
      <c r="P409" s="1632"/>
      <c r="Q409" s="1632"/>
      <c r="R409" s="1632"/>
      <c r="S409" s="1632"/>
      <c r="T409" s="1632"/>
      <c r="U409" s="1632"/>
      <c r="V409" s="1632"/>
      <c r="W409" s="1632"/>
      <c r="X409" s="1632"/>
      <c r="Y409" s="1632"/>
      <c r="Z409" s="1632"/>
      <c r="AA409" s="1632"/>
      <c r="AB409" s="1632"/>
      <c r="AC409" s="1632"/>
      <c r="AD409" s="1632"/>
      <c r="AE409" s="1632"/>
      <c r="AF409" s="1632"/>
      <c r="AG409" s="1632"/>
      <c r="AH409" s="1632"/>
      <c r="AI409" s="1632"/>
      <c r="AJ409" s="1632"/>
      <c r="AK409" s="1632"/>
      <c r="AL409" s="1632"/>
      <c r="AM409" s="1632"/>
      <c r="AN409" s="1632"/>
      <c r="AO409" s="1632"/>
      <c r="AP409" s="1632"/>
      <c r="AQ409" s="1632"/>
      <c r="AR409" s="1632"/>
      <c r="AS409" s="1632"/>
      <c r="AT409" s="1632"/>
      <c r="AU409" s="1632"/>
      <c r="AV409" s="1632"/>
      <c r="AW409" s="1632"/>
      <c r="AX409" s="1632"/>
      <c r="AY409" s="1632"/>
      <c r="AZ409" s="1570"/>
      <c r="BA409" s="1570"/>
      <c r="BB409" s="1570"/>
      <c r="BC409" s="1570"/>
      <c r="BD409" s="1570"/>
      <c r="BE409" s="1570"/>
      <c r="BF409" s="1570"/>
      <c r="BG409" s="1570"/>
      <c r="BH409" s="1570"/>
      <c r="BI409" s="1570"/>
      <c r="BJ409" s="1570"/>
      <c r="BK409" s="1570"/>
      <c r="BL409" s="1570"/>
      <c r="BM409" s="1570"/>
      <c r="BN409" s="1570"/>
      <c r="BO409" s="1570"/>
      <c r="BP409" s="1570"/>
      <c r="BQ409" s="1570"/>
      <c r="BR409" s="1570"/>
      <c r="BS409" s="1570"/>
      <c r="BT409" s="1570"/>
      <c r="BU409" s="1570"/>
      <c r="BV409" s="1570"/>
      <c r="BW409" s="1570"/>
      <c r="BX409" s="1570"/>
      <c r="BY409" s="1570"/>
      <c r="BZ409" s="1570"/>
      <c r="CA409" s="1570"/>
      <c r="CB409" s="1570"/>
      <c r="CC409" s="1570"/>
      <c r="CD409" s="1570"/>
      <c r="CE409" s="1570"/>
      <c r="CF409" s="1570"/>
      <c r="CG409" s="1570"/>
      <c r="CH409" s="1570"/>
      <c r="CI409" s="1570"/>
      <c r="CJ409" s="1570"/>
      <c r="CK409" s="1570"/>
      <c r="CL409" s="1570"/>
      <c r="CM409" s="1570"/>
      <c r="CN409" s="1570"/>
      <c r="CO409" s="1570"/>
      <c r="CP409" s="1570"/>
      <c r="CQ409" s="1570"/>
      <c r="CR409" s="1570"/>
      <c r="CS409" s="1570"/>
      <c r="CT409" s="1570"/>
      <c r="CU409" s="1570"/>
      <c r="CV409" s="1570"/>
      <c r="CW409" s="1570"/>
      <c r="CX409" s="1570"/>
      <c r="CY409" s="1570"/>
      <c r="CZ409" s="1570"/>
      <c r="DA409" s="1570"/>
      <c r="DB409" s="1570"/>
      <c r="DC409" s="1570"/>
      <c r="DD409" s="1570"/>
      <c r="DE409" s="1570"/>
      <c r="DF409" s="1570"/>
      <c r="DG409" s="1570"/>
      <c r="DH409" s="1665"/>
      <c r="DI409" s="1570"/>
      <c r="DJ409" s="1570"/>
      <c r="DK409" s="1570"/>
      <c r="DL409" s="1570"/>
      <c r="DM409" s="1570"/>
      <c r="DN409" s="1570"/>
      <c r="DO409" s="1570"/>
      <c r="DP409" s="1570"/>
      <c r="DQ409" s="1570"/>
      <c r="DR409" s="1570"/>
      <c r="DS409" s="1570"/>
      <c r="DT409" s="1570"/>
      <c r="DU409" s="1570"/>
      <c r="DV409" s="1570"/>
      <c r="DW409" s="1570"/>
      <c r="DX409" s="1570"/>
      <c r="DY409" s="1570"/>
      <c r="DZ409" s="1570"/>
      <c r="EA409" s="1570"/>
      <c r="EB409" s="1570"/>
      <c r="EC409" s="1665"/>
      <c r="ED409" s="1665"/>
      <c r="EE409" s="1665"/>
      <c r="EF409" s="1665"/>
      <c r="EG409" s="1665"/>
      <c r="EH409" s="1665"/>
      <c r="EI409" s="1665"/>
      <c r="EJ409" s="1665"/>
      <c r="EK409" s="1665"/>
      <c r="EL409" s="1665"/>
      <c r="EM409" s="1665"/>
      <c r="EN409" s="1665"/>
      <c r="EO409" s="1665"/>
      <c r="EP409" s="1665"/>
      <c r="EQ409" s="1665"/>
      <c r="ER409" s="1665"/>
      <c r="ES409" s="1570"/>
      <c r="ET409" s="1570"/>
      <c r="EU409" s="1632"/>
      <c r="EV409" s="1632"/>
      <c r="EW409" s="1632"/>
      <c r="EX409" s="1632"/>
      <c r="EY409" s="1632"/>
      <c r="EZ409" s="1632"/>
      <c r="FA409" s="1632"/>
      <c r="FB409" s="1665"/>
      <c r="FC409" s="1571"/>
      <c r="FD409" s="1571"/>
      <c r="FE409" s="1571"/>
      <c r="FF409" s="1571"/>
      <c r="FG409" s="1571"/>
      <c r="FH409" s="1571"/>
      <c r="FI409" s="1571"/>
      <c r="FJ409" s="1571"/>
      <c r="FK409" s="1571"/>
      <c r="FL409" s="1571"/>
      <c r="FM409" s="1571"/>
      <c r="FN409" s="1573"/>
      <c r="FO409" s="1573"/>
      <c r="FP409" s="1573"/>
      <c r="FQ409" s="1573"/>
      <c r="FR409" s="1573"/>
      <c r="FS409" s="1573"/>
      <c r="FT409" s="1573"/>
      <c r="FU409" s="1573"/>
      <c r="FV409" s="1573"/>
      <c r="FW409" s="1573"/>
      <c r="FX409" s="1595"/>
    </row>
    <row r="410" spans="3:180">
      <c r="C410" s="1570"/>
      <c r="D410" s="1570"/>
      <c r="E410" s="1570"/>
      <c r="F410" s="1570"/>
      <c r="G410" s="1570"/>
      <c r="H410" s="1570"/>
      <c r="I410" s="1570"/>
      <c r="J410" s="1570"/>
      <c r="K410" s="1570"/>
      <c r="L410" s="1570"/>
      <c r="M410" s="1570"/>
      <c r="N410" s="1570"/>
      <c r="O410" s="1570"/>
      <c r="P410" s="1632"/>
      <c r="Q410" s="1632"/>
      <c r="R410" s="1632"/>
      <c r="S410" s="1632"/>
      <c r="T410" s="1632"/>
      <c r="U410" s="1632"/>
      <c r="V410" s="1632"/>
      <c r="W410" s="1632"/>
      <c r="X410" s="1632"/>
      <c r="Y410" s="1632"/>
      <c r="Z410" s="1632"/>
      <c r="AA410" s="1632"/>
      <c r="AB410" s="1632"/>
      <c r="AC410" s="1632"/>
      <c r="AD410" s="1632"/>
      <c r="AE410" s="1632"/>
      <c r="AF410" s="1632"/>
      <c r="AG410" s="1632"/>
      <c r="AH410" s="1632"/>
      <c r="AI410" s="1632"/>
      <c r="AJ410" s="1632"/>
      <c r="AK410" s="1632"/>
      <c r="AL410" s="1632"/>
      <c r="AM410" s="1632"/>
      <c r="AN410" s="1632"/>
      <c r="AO410" s="1632"/>
      <c r="AP410" s="1632"/>
      <c r="AQ410" s="1632"/>
      <c r="AR410" s="1632"/>
      <c r="AS410" s="1632"/>
      <c r="AT410" s="1632"/>
      <c r="AU410" s="1632"/>
      <c r="AV410" s="1632"/>
      <c r="AW410" s="1632"/>
      <c r="AX410" s="1632"/>
      <c r="AY410" s="1632"/>
      <c r="AZ410" s="1570"/>
      <c r="BA410" s="1570"/>
      <c r="BB410" s="1570"/>
      <c r="BC410" s="1570"/>
      <c r="BD410" s="1570"/>
      <c r="BE410" s="1570"/>
      <c r="BF410" s="1570"/>
      <c r="BG410" s="1570"/>
      <c r="BH410" s="1570"/>
      <c r="BI410" s="1570"/>
      <c r="BJ410" s="1570"/>
      <c r="BK410" s="1570"/>
      <c r="BL410" s="1570"/>
      <c r="BM410" s="1570"/>
      <c r="BN410" s="1570"/>
      <c r="BO410" s="1570"/>
      <c r="BP410" s="1570"/>
      <c r="BQ410" s="1570"/>
      <c r="BR410" s="1570"/>
      <c r="BS410" s="1570"/>
      <c r="BT410" s="1570"/>
      <c r="BU410" s="1570"/>
      <c r="BV410" s="1570"/>
      <c r="BW410" s="1570"/>
      <c r="BX410" s="1570"/>
      <c r="BY410" s="1570"/>
      <c r="BZ410" s="1570"/>
      <c r="CA410" s="1570"/>
      <c r="CB410" s="1570"/>
      <c r="CC410" s="1570"/>
      <c r="CD410" s="1570"/>
      <c r="CE410" s="1570"/>
      <c r="CF410" s="1570"/>
      <c r="CG410" s="1570"/>
      <c r="CH410" s="1570"/>
      <c r="CI410" s="1570"/>
      <c r="CJ410" s="1570"/>
      <c r="CK410" s="1570"/>
      <c r="CL410" s="1570"/>
      <c r="CM410" s="1570"/>
      <c r="CN410" s="1570"/>
      <c r="CO410" s="1570"/>
      <c r="CP410" s="1570"/>
      <c r="CQ410" s="1570"/>
      <c r="CR410" s="1570"/>
      <c r="CS410" s="1570"/>
      <c r="CT410" s="1570"/>
      <c r="CU410" s="1570"/>
      <c r="CV410" s="1570"/>
      <c r="CW410" s="1570"/>
      <c r="CX410" s="1570"/>
      <c r="CY410" s="1570"/>
      <c r="CZ410" s="1570"/>
      <c r="DA410" s="1570"/>
      <c r="DB410" s="1570"/>
      <c r="DC410" s="1570"/>
      <c r="DD410" s="1570"/>
      <c r="DE410" s="1570"/>
      <c r="DF410" s="1570"/>
      <c r="DG410" s="1570"/>
      <c r="DH410" s="1665"/>
      <c r="DI410" s="1570"/>
      <c r="DJ410" s="1570"/>
      <c r="DK410" s="1570"/>
      <c r="DL410" s="1570"/>
      <c r="DM410" s="1570"/>
      <c r="DN410" s="1570"/>
      <c r="DO410" s="1570"/>
      <c r="DP410" s="1570"/>
      <c r="DQ410" s="1570"/>
      <c r="DR410" s="1570"/>
      <c r="DS410" s="1570"/>
      <c r="DT410" s="1570"/>
      <c r="DU410" s="1570"/>
      <c r="DV410" s="1570"/>
      <c r="DW410" s="1570"/>
      <c r="DX410" s="1570"/>
      <c r="DY410" s="1570"/>
      <c r="DZ410" s="1570"/>
      <c r="EA410" s="1570"/>
      <c r="EB410" s="1570"/>
      <c r="EC410" s="1665"/>
      <c r="ED410" s="1665"/>
      <c r="EE410" s="1665"/>
      <c r="EF410" s="1665"/>
      <c r="EG410" s="1665"/>
      <c r="EH410" s="1665"/>
      <c r="EI410" s="1665"/>
      <c r="EJ410" s="1665"/>
      <c r="EK410" s="1665"/>
      <c r="EL410" s="1665"/>
      <c r="EM410" s="1665"/>
      <c r="EN410" s="1665"/>
      <c r="EO410" s="1665"/>
      <c r="EP410" s="1665"/>
      <c r="EQ410" s="1665"/>
      <c r="ER410" s="1665"/>
      <c r="ES410" s="1570"/>
      <c r="ET410" s="1570"/>
      <c r="EU410" s="1632"/>
      <c r="EV410" s="1632"/>
      <c r="EW410" s="1632"/>
      <c r="EX410" s="1632"/>
      <c r="EY410" s="1632"/>
      <c r="EZ410" s="1632"/>
      <c r="FA410" s="1632"/>
      <c r="FB410" s="1665"/>
      <c r="FC410" s="1571"/>
      <c r="FD410" s="1571"/>
      <c r="FE410" s="1571"/>
      <c r="FF410" s="1571"/>
      <c r="FG410" s="1571"/>
      <c r="FH410" s="1571"/>
      <c r="FI410" s="1571"/>
      <c r="FJ410" s="1571"/>
      <c r="FK410" s="1571"/>
      <c r="FL410" s="1571"/>
      <c r="FM410" s="1571"/>
      <c r="FN410" s="1573"/>
      <c r="FO410" s="1573"/>
      <c r="FP410" s="1573"/>
      <c r="FQ410" s="1573"/>
      <c r="FR410" s="1573"/>
      <c r="FS410" s="1573"/>
      <c r="FT410" s="1573"/>
      <c r="FU410" s="1573"/>
      <c r="FV410" s="1573"/>
      <c r="FW410" s="1573"/>
    </row>
    <row r="411" spans="3:180">
      <c r="C411" s="1570"/>
      <c r="D411" s="1570"/>
      <c r="E411" s="1570"/>
      <c r="F411" s="1570"/>
      <c r="G411" s="1570"/>
      <c r="H411" s="1570"/>
      <c r="I411" s="1570"/>
      <c r="J411" s="1570"/>
      <c r="K411" s="1570"/>
      <c r="L411" s="1570"/>
      <c r="M411" s="1570"/>
      <c r="N411" s="1570"/>
      <c r="O411" s="1570"/>
      <c r="P411" s="1632"/>
      <c r="Q411" s="1632"/>
      <c r="R411" s="1632"/>
      <c r="S411" s="1632"/>
      <c r="T411" s="1632"/>
      <c r="U411" s="1632"/>
      <c r="V411" s="1632"/>
      <c r="W411" s="1632"/>
      <c r="X411" s="1632"/>
      <c r="Y411" s="1632"/>
      <c r="Z411" s="1632"/>
      <c r="AA411" s="1632"/>
      <c r="AB411" s="1632"/>
      <c r="AC411" s="1632"/>
      <c r="AD411" s="1632"/>
      <c r="AE411" s="1632"/>
      <c r="AF411" s="1632"/>
      <c r="AG411" s="1632"/>
      <c r="AH411" s="1632"/>
      <c r="AI411" s="1632"/>
      <c r="AJ411" s="1632"/>
      <c r="AK411" s="1632"/>
      <c r="AL411" s="1632"/>
      <c r="AM411" s="1632"/>
      <c r="AN411" s="1632"/>
      <c r="AO411" s="1632"/>
      <c r="AP411" s="1632"/>
      <c r="AQ411" s="1632"/>
      <c r="AR411" s="1632"/>
      <c r="AS411" s="1632"/>
      <c r="AT411" s="1632"/>
      <c r="AU411" s="1632"/>
      <c r="AV411" s="1632"/>
      <c r="AW411" s="1632"/>
      <c r="AX411" s="1632"/>
      <c r="AY411" s="1632"/>
      <c r="AZ411" s="1570"/>
      <c r="BA411" s="1570"/>
      <c r="BB411" s="1570"/>
      <c r="BC411" s="1570"/>
      <c r="BD411" s="1570"/>
      <c r="BE411" s="1570"/>
      <c r="BF411" s="1570"/>
      <c r="BG411" s="1570"/>
      <c r="BH411" s="1570"/>
      <c r="BI411" s="1570"/>
      <c r="BJ411" s="1570"/>
      <c r="BK411" s="1570"/>
      <c r="BL411" s="1570"/>
      <c r="BM411" s="1570"/>
      <c r="BN411" s="1570"/>
      <c r="BO411" s="1570"/>
      <c r="BP411" s="1570"/>
      <c r="BQ411" s="1570"/>
      <c r="BR411" s="1570"/>
      <c r="BS411" s="1570"/>
      <c r="BT411" s="1570"/>
      <c r="BU411" s="1570"/>
      <c r="BV411" s="1570"/>
      <c r="BW411" s="1570"/>
      <c r="BX411" s="1570"/>
      <c r="BY411" s="1570"/>
      <c r="BZ411" s="1570"/>
      <c r="CA411" s="1570"/>
      <c r="CB411" s="1570"/>
      <c r="CC411" s="1570"/>
      <c r="CD411" s="1570"/>
      <c r="CE411" s="1570"/>
      <c r="CF411" s="1570"/>
      <c r="CG411" s="1570"/>
      <c r="CH411" s="1570"/>
      <c r="CI411" s="1570"/>
      <c r="CJ411" s="1570"/>
      <c r="CK411" s="1570"/>
      <c r="CL411" s="1570"/>
      <c r="CM411" s="1570"/>
      <c r="CN411" s="1570"/>
      <c r="CO411" s="1570"/>
      <c r="CP411" s="1570"/>
      <c r="CQ411" s="1570"/>
      <c r="CR411" s="1570"/>
      <c r="CS411" s="1570"/>
      <c r="CT411" s="1570"/>
      <c r="CU411" s="1570"/>
      <c r="CV411" s="1570"/>
      <c r="CW411" s="1570"/>
      <c r="CX411" s="1570"/>
      <c r="CY411" s="1570"/>
      <c r="CZ411" s="1570"/>
      <c r="DA411" s="1570"/>
      <c r="DB411" s="1570"/>
      <c r="DC411" s="1570"/>
      <c r="DD411" s="1570"/>
      <c r="DE411" s="1570"/>
      <c r="DF411" s="1570"/>
      <c r="DG411" s="1570"/>
      <c r="DH411" s="1665"/>
      <c r="DI411" s="1570"/>
      <c r="DJ411" s="1570"/>
      <c r="DK411" s="1570"/>
      <c r="DL411" s="1570"/>
      <c r="DM411" s="1570"/>
      <c r="DN411" s="1570"/>
      <c r="DO411" s="1570"/>
      <c r="DP411" s="1570"/>
      <c r="DQ411" s="1570"/>
      <c r="DR411" s="1570"/>
      <c r="DS411" s="1570"/>
      <c r="DT411" s="1570"/>
      <c r="DU411" s="1570"/>
      <c r="DV411" s="1570"/>
      <c r="DW411" s="1570"/>
      <c r="DX411" s="1570"/>
      <c r="DY411" s="1570"/>
      <c r="DZ411" s="1570"/>
      <c r="EA411" s="1570"/>
      <c r="EB411" s="1570"/>
      <c r="EC411" s="1665"/>
      <c r="ED411" s="1665"/>
      <c r="EE411" s="1665"/>
      <c r="EF411" s="1665"/>
      <c r="EG411" s="1665"/>
      <c r="EH411" s="1665"/>
      <c r="EI411" s="1665"/>
      <c r="EJ411" s="1665"/>
      <c r="EK411" s="1665"/>
      <c r="EL411" s="1665"/>
      <c r="EM411" s="1665"/>
      <c r="EN411" s="1665"/>
      <c r="EO411" s="1665"/>
      <c r="EP411" s="1665"/>
      <c r="EQ411" s="1665"/>
      <c r="ER411" s="1665"/>
      <c r="ES411" s="1570"/>
      <c r="ET411" s="1570"/>
      <c r="EU411" s="1632"/>
      <c r="EV411" s="1632"/>
      <c r="EW411" s="1632"/>
      <c r="EX411" s="1632"/>
      <c r="EY411" s="1632"/>
      <c r="EZ411" s="1632"/>
      <c r="FA411" s="1632"/>
      <c r="FB411" s="1665"/>
      <c r="FC411" s="1571"/>
      <c r="FD411" s="1571"/>
      <c r="FE411" s="1571"/>
      <c r="FF411" s="1571"/>
      <c r="FG411" s="1571"/>
      <c r="FH411" s="1571"/>
      <c r="FI411" s="1571"/>
      <c r="FJ411" s="1571"/>
      <c r="FK411" s="1571"/>
      <c r="FL411" s="1571"/>
      <c r="FM411" s="1571"/>
      <c r="FN411" s="1573"/>
      <c r="FO411" s="1573"/>
      <c r="FP411" s="1573"/>
      <c r="FQ411" s="1573"/>
      <c r="FR411" s="1573"/>
      <c r="FS411" s="1573"/>
      <c r="FT411" s="1573"/>
      <c r="FU411" s="1573"/>
      <c r="FV411" s="1573"/>
      <c r="FW411" s="1573"/>
      <c r="FX411" s="1349"/>
    </row>
    <row r="412" spans="3:180">
      <c r="C412" s="1570"/>
      <c r="D412" s="1570"/>
      <c r="E412" s="1570"/>
      <c r="F412" s="1570"/>
      <c r="G412" s="1570"/>
      <c r="H412" s="1570"/>
      <c r="I412" s="1570"/>
      <c r="J412" s="1570"/>
      <c r="K412" s="1570"/>
      <c r="L412" s="1570"/>
      <c r="M412" s="1570"/>
      <c r="N412" s="1570"/>
      <c r="O412" s="1570"/>
      <c r="P412" s="1632"/>
      <c r="Q412" s="1632"/>
      <c r="R412" s="1632"/>
      <c r="S412" s="1632"/>
      <c r="T412" s="1632"/>
      <c r="U412" s="1632"/>
      <c r="V412" s="1632"/>
      <c r="W412" s="1632"/>
      <c r="X412" s="1632"/>
      <c r="Y412" s="1632"/>
      <c r="Z412" s="1632"/>
      <c r="AA412" s="1632"/>
      <c r="AB412" s="1632"/>
      <c r="AC412" s="1632"/>
      <c r="AD412" s="1632"/>
      <c r="AE412" s="1632"/>
      <c r="AF412" s="1632"/>
      <c r="AG412" s="1632"/>
      <c r="AH412" s="1632"/>
      <c r="AI412" s="1632"/>
      <c r="AJ412" s="1632"/>
      <c r="AK412" s="1632"/>
      <c r="AL412" s="1632"/>
      <c r="AM412" s="1632"/>
      <c r="AN412" s="1632"/>
      <c r="AO412" s="1632"/>
      <c r="AP412" s="1632"/>
      <c r="AQ412" s="1632"/>
      <c r="AR412" s="1632"/>
      <c r="AS412" s="1632"/>
      <c r="AT412" s="1632"/>
      <c r="AU412" s="1632"/>
      <c r="AV412" s="1632"/>
      <c r="AW412" s="1632"/>
      <c r="AX412" s="1632"/>
      <c r="AY412" s="1632"/>
      <c r="AZ412" s="1570"/>
      <c r="BA412" s="1570"/>
      <c r="BB412" s="1570"/>
      <c r="BC412" s="1570"/>
      <c r="BD412" s="1570"/>
      <c r="BE412" s="1570"/>
      <c r="BF412" s="1570"/>
      <c r="BG412" s="1570"/>
      <c r="BH412" s="1570"/>
      <c r="BI412" s="1570"/>
      <c r="BJ412" s="1570"/>
      <c r="BK412" s="1570"/>
      <c r="BL412" s="1570"/>
      <c r="BM412" s="1570"/>
      <c r="BN412" s="1570"/>
      <c r="BO412" s="1570"/>
      <c r="BP412" s="1570"/>
      <c r="BQ412" s="1570"/>
      <c r="BR412" s="1570"/>
      <c r="BS412" s="1570"/>
      <c r="BT412" s="1570"/>
      <c r="BU412" s="1570"/>
      <c r="BV412" s="1570"/>
      <c r="BW412" s="1570"/>
      <c r="BX412" s="1570"/>
      <c r="BY412" s="1570"/>
      <c r="BZ412" s="1570"/>
      <c r="CA412" s="1570"/>
      <c r="CB412" s="1570"/>
      <c r="CC412" s="1570"/>
      <c r="CD412" s="1570"/>
      <c r="CE412" s="1570"/>
      <c r="CF412" s="1570"/>
      <c r="CG412" s="1570"/>
      <c r="CH412" s="1570"/>
      <c r="CI412" s="1570"/>
      <c r="CJ412" s="1570"/>
      <c r="CK412" s="1570"/>
      <c r="CL412" s="1570"/>
      <c r="CM412" s="1570"/>
      <c r="CN412" s="1570"/>
      <c r="CO412" s="1570"/>
      <c r="CP412" s="1570"/>
      <c r="CQ412" s="1570"/>
      <c r="CR412" s="1570"/>
      <c r="CS412" s="1570"/>
      <c r="CT412" s="1570"/>
      <c r="CU412" s="1570"/>
      <c r="CV412" s="1570"/>
      <c r="CW412" s="1570"/>
      <c r="CX412" s="1570"/>
      <c r="CY412" s="1570"/>
      <c r="CZ412" s="1570"/>
      <c r="DA412" s="1570"/>
      <c r="DB412" s="1570"/>
      <c r="DC412" s="1570"/>
      <c r="DD412" s="1570"/>
      <c r="DE412" s="1570"/>
      <c r="DF412" s="1570"/>
      <c r="DG412" s="1570"/>
      <c r="DH412" s="1665"/>
      <c r="DI412" s="1570"/>
      <c r="DJ412" s="1570"/>
      <c r="DK412" s="1570"/>
      <c r="DL412" s="1570"/>
      <c r="DM412" s="1570"/>
      <c r="DN412" s="1570"/>
      <c r="DO412" s="1570"/>
      <c r="DP412" s="1570"/>
      <c r="DQ412" s="1570"/>
      <c r="DR412" s="1570"/>
      <c r="DS412" s="1570"/>
      <c r="DT412" s="1570"/>
      <c r="DU412" s="1570"/>
      <c r="DV412" s="1570"/>
      <c r="DW412" s="1570"/>
      <c r="DX412" s="1570"/>
      <c r="DY412" s="1570"/>
      <c r="DZ412" s="1570"/>
      <c r="EA412" s="1570"/>
      <c r="EB412" s="1570"/>
      <c r="EC412" s="1665"/>
      <c r="ED412" s="1665"/>
      <c r="EE412" s="1665"/>
      <c r="EF412" s="1665"/>
      <c r="EG412" s="1665"/>
      <c r="EH412" s="1665"/>
      <c r="EI412" s="1665"/>
      <c r="EJ412" s="1665"/>
      <c r="EK412" s="1665"/>
      <c r="EL412" s="1665"/>
      <c r="EM412" s="1665"/>
      <c r="EN412" s="1665"/>
      <c r="EO412" s="1665"/>
      <c r="EP412" s="1665"/>
      <c r="EQ412" s="1665"/>
      <c r="ER412" s="1665"/>
      <c r="ES412" s="1570"/>
      <c r="ET412" s="1570"/>
      <c r="EU412" s="1632"/>
      <c r="EV412" s="1632"/>
      <c r="EW412" s="1632"/>
      <c r="EX412" s="1632"/>
      <c r="EY412" s="1632"/>
      <c r="EZ412" s="1632"/>
      <c r="FA412" s="1632"/>
      <c r="FB412" s="1665"/>
      <c r="FC412" s="1571"/>
      <c r="FD412" s="1571"/>
      <c r="FE412" s="1571"/>
      <c r="FF412" s="1571"/>
      <c r="FG412" s="1571"/>
      <c r="FH412" s="1571"/>
      <c r="FI412" s="1571"/>
      <c r="FJ412" s="1571"/>
      <c r="FK412" s="1571"/>
      <c r="FL412" s="1571"/>
      <c r="FM412" s="1571"/>
      <c r="FN412" s="1573"/>
      <c r="FO412" s="1573"/>
      <c r="FP412" s="1573"/>
      <c r="FQ412" s="1573"/>
      <c r="FR412" s="1573"/>
      <c r="FS412" s="1573"/>
      <c r="FT412" s="1573"/>
      <c r="FU412" s="1573"/>
      <c r="FV412" s="1573"/>
      <c r="FW412" s="1573"/>
      <c r="FX412" s="1349"/>
    </row>
    <row r="413" spans="3:180">
      <c r="C413" s="1570"/>
      <c r="D413" s="1570"/>
      <c r="E413" s="1570"/>
      <c r="F413" s="1570"/>
      <c r="G413" s="1570"/>
      <c r="H413" s="1570"/>
      <c r="I413" s="1570"/>
      <c r="J413" s="1570"/>
      <c r="K413" s="1570"/>
      <c r="L413" s="1570"/>
      <c r="M413" s="1570"/>
      <c r="N413" s="1570"/>
      <c r="O413" s="1570"/>
      <c r="P413" s="1632"/>
      <c r="Q413" s="1632"/>
      <c r="R413" s="1632"/>
      <c r="S413" s="1632"/>
      <c r="T413" s="1632"/>
      <c r="U413" s="1632"/>
      <c r="V413" s="1632"/>
      <c r="W413" s="1632"/>
      <c r="X413" s="1632"/>
      <c r="Y413" s="1632"/>
      <c r="Z413" s="1632"/>
      <c r="AA413" s="1632"/>
      <c r="AB413" s="1632"/>
      <c r="AC413" s="1632"/>
      <c r="AD413" s="1632"/>
      <c r="AE413" s="1632"/>
      <c r="AF413" s="1632"/>
      <c r="AG413" s="1632"/>
      <c r="AH413" s="1632"/>
      <c r="AI413" s="1632"/>
      <c r="AJ413" s="1632"/>
      <c r="AK413" s="1632"/>
      <c r="AL413" s="1632"/>
      <c r="AM413" s="1632"/>
      <c r="AN413" s="1632"/>
      <c r="AO413" s="1632"/>
      <c r="AP413" s="1632"/>
      <c r="AQ413" s="1632"/>
      <c r="AR413" s="1632"/>
      <c r="AS413" s="1632"/>
      <c r="AT413" s="1632"/>
      <c r="AU413" s="1632"/>
      <c r="AV413" s="1632"/>
      <c r="AW413" s="1632"/>
      <c r="AX413" s="1632"/>
      <c r="AY413" s="1632"/>
      <c r="AZ413" s="1570"/>
      <c r="BA413" s="1570"/>
      <c r="BB413" s="1570"/>
      <c r="BC413" s="1570"/>
      <c r="BD413" s="1570"/>
      <c r="BE413" s="1570"/>
      <c r="BF413" s="1570"/>
      <c r="BG413" s="1570"/>
      <c r="BH413" s="1570"/>
      <c r="BI413" s="1570"/>
      <c r="BJ413" s="1570"/>
      <c r="BK413" s="1570"/>
      <c r="BL413" s="1570"/>
      <c r="BM413" s="1570"/>
      <c r="BN413" s="1570"/>
      <c r="BO413" s="1570"/>
      <c r="BP413" s="1570"/>
      <c r="BQ413" s="1570"/>
      <c r="BR413" s="1570"/>
      <c r="BS413" s="1570"/>
      <c r="BT413" s="1570"/>
      <c r="BU413" s="1570"/>
      <c r="BV413" s="1570"/>
      <c r="BW413" s="1570"/>
      <c r="BX413" s="1570"/>
      <c r="BY413" s="1570"/>
      <c r="BZ413" s="1570"/>
      <c r="CA413" s="1570"/>
      <c r="CB413" s="1570"/>
      <c r="CC413" s="1570"/>
      <c r="CD413" s="1570"/>
      <c r="CE413" s="1570"/>
      <c r="CF413" s="1570"/>
      <c r="CG413" s="1570"/>
      <c r="CH413" s="1570"/>
      <c r="CI413" s="1570"/>
      <c r="CJ413" s="1570"/>
      <c r="CK413" s="1570"/>
      <c r="CL413" s="1570"/>
      <c r="CM413" s="1570"/>
      <c r="CN413" s="1570"/>
      <c r="CO413" s="1570"/>
      <c r="CP413" s="1570"/>
      <c r="CQ413" s="1570"/>
      <c r="CR413" s="1570"/>
      <c r="CS413" s="1570"/>
      <c r="CT413" s="1570"/>
      <c r="CU413" s="1570"/>
      <c r="CV413" s="1570"/>
      <c r="CW413" s="1570"/>
      <c r="CX413" s="1570"/>
      <c r="CY413" s="1570"/>
      <c r="CZ413" s="1570"/>
      <c r="DA413" s="1570"/>
      <c r="DB413" s="1570"/>
      <c r="DC413" s="1570"/>
      <c r="DD413" s="1570"/>
      <c r="DE413" s="1570"/>
      <c r="DF413" s="1570"/>
      <c r="DG413" s="1570"/>
      <c r="DH413" s="1665"/>
      <c r="DI413" s="1570"/>
      <c r="DJ413" s="1570"/>
      <c r="DK413" s="1570"/>
      <c r="DL413" s="1570"/>
      <c r="DM413" s="1570"/>
      <c r="DN413" s="1570"/>
      <c r="DO413" s="1570"/>
      <c r="DP413" s="1570"/>
      <c r="DQ413" s="1570"/>
      <c r="DR413" s="1570"/>
      <c r="DS413" s="1570"/>
      <c r="DT413" s="1570"/>
      <c r="DU413" s="1570"/>
      <c r="DV413" s="1570"/>
      <c r="DW413" s="1570"/>
      <c r="DX413" s="1570"/>
      <c r="DY413" s="1570"/>
      <c r="DZ413" s="1570"/>
      <c r="EA413" s="1570"/>
      <c r="EB413" s="1570"/>
      <c r="EC413" s="1665"/>
      <c r="ED413" s="1665"/>
      <c r="EE413" s="1665"/>
      <c r="EF413" s="1665"/>
      <c r="EG413" s="1665"/>
      <c r="EH413" s="1665"/>
      <c r="EI413" s="1665"/>
      <c r="EJ413" s="1665"/>
      <c r="EK413" s="1665"/>
      <c r="EL413" s="1665"/>
      <c r="EM413" s="1665"/>
      <c r="EN413" s="1665"/>
      <c r="EO413" s="1665"/>
      <c r="EP413" s="1665"/>
      <c r="EQ413" s="1665"/>
      <c r="ER413" s="1665"/>
      <c r="ES413" s="1570"/>
      <c r="ET413" s="1570"/>
      <c r="EU413" s="1632"/>
      <c r="EV413" s="1632"/>
      <c r="EW413" s="1632"/>
      <c r="EX413" s="1632"/>
      <c r="EY413" s="1632"/>
      <c r="EZ413" s="1632"/>
      <c r="FA413" s="1632"/>
      <c r="FB413" s="1665"/>
      <c r="FC413" s="1571"/>
      <c r="FD413" s="1571"/>
      <c r="FE413" s="1571"/>
      <c r="FF413" s="1571"/>
      <c r="FG413" s="1571"/>
      <c r="FH413" s="1571"/>
      <c r="FI413" s="1571"/>
      <c r="FJ413" s="1571"/>
      <c r="FK413" s="1571"/>
      <c r="FL413" s="1571"/>
      <c r="FM413" s="1571"/>
      <c r="FN413" s="1573"/>
      <c r="FO413" s="1573"/>
      <c r="FP413" s="1573"/>
      <c r="FQ413" s="1573"/>
      <c r="FR413" s="1573"/>
      <c r="FS413" s="1573"/>
      <c r="FT413" s="1573"/>
      <c r="FU413" s="1573"/>
      <c r="FV413" s="1573"/>
      <c r="FW413" s="1573"/>
      <c r="FX413" s="1666"/>
    </row>
    <row r="414" spans="3:180">
      <c r="C414" s="1570"/>
      <c r="D414" s="1570"/>
      <c r="E414" s="1570"/>
      <c r="F414" s="1570"/>
      <c r="G414" s="1570"/>
      <c r="H414" s="1570"/>
      <c r="I414" s="1570"/>
      <c r="J414" s="1570"/>
      <c r="K414" s="1570"/>
      <c r="L414" s="1570"/>
      <c r="M414" s="1570"/>
      <c r="N414" s="1570"/>
      <c r="O414" s="1570"/>
      <c r="P414" s="1632"/>
      <c r="Q414" s="1632"/>
      <c r="R414" s="1632"/>
      <c r="S414" s="1632"/>
      <c r="T414" s="1632"/>
      <c r="U414" s="1632"/>
      <c r="V414" s="1632"/>
      <c r="W414" s="1632"/>
      <c r="X414" s="1632"/>
      <c r="Y414" s="1632"/>
      <c r="Z414" s="1632"/>
      <c r="AA414" s="1632"/>
      <c r="AB414" s="1632"/>
      <c r="AC414" s="1632"/>
      <c r="AD414" s="1632"/>
      <c r="AE414" s="1632"/>
      <c r="AF414" s="1632"/>
      <c r="AG414" s="1632"/>
      <c r="AH414" s="1632"/>
      <c r="AI414" s="1632"/>
      <c r="AJ414" s="1632"/>
      <c r="AK414" s="1632"/>
      <c r="AL414" s="1632"/>
      <c r="AM414" s="1632"/>
      <c r="AN414" s="1632"/>
      <c r="AO414" s="1632"/>
      <c r="AP414" s="1632"/>
      <c r="AQ414" s="1632"/>
      <c r="AR414" s="1632"/>
      <c r="AS414" s="1632"/>
      <c r="AT414" s="1632"/>
      <c r="AU414" s="1632"/>
      <c r="AV414" s="1632"/>
      <c r="AW414" s="1632"/>
      <c r="AX414" s="1632"/>
      <c r="AY414" s="1632"/>
      <c r="AZ414" s="1570"/>
      <c r="BA414" s="1570"/>
      <c r="BB414" s="1570"/>
      <c r="BC414" s="1570"/>
      <c r="BD414" s="1570"/>
      <c r="BE414" s="1570"/>
      <c r="BF414" s="1570"/>
      <c r="BG414" s="1570"/>
      <c r="BH414" s="1570"/>
      <c r="BI414" s="1570"/>
      <c r="BJ414" s="1570"/>
      <c r="BK414" s="1570"/>
      <c r="BL414" s="1570"/>
      <c r="BM414" s="1570"/>
      <c r="BN414" s="1570"/>
      <c r="BO414" s="1570"/>
      <c r="BP414" s="1570"/>
      <c r="BQ414" s="1570"/>
      <c r="BR414" s="1570"/>
      <c r="BS414" s="1570"/>
      <c r="BT414" s="1570"/>
      <c r="BU414" s="1570"/>
      <c r="BV414" s="1570"/>
      <c r="BW414" s="1570"/>
      <c r="BX414" s="1570"/>
      <c r="BY414" s="1570"/>
      <c r="BZ414" s="1570"/>
      <c r="CA414" s="1570"/>
      <c r="CB414" s="1570"/>
      <c r="CC414" s="1570"/>
      <c r="CD414" s="1570"/>
      <c r="CE414" s="1570"/>
      <c r="CF414" s="1570"/>
      <c r="CG414" s="1570"/>
      <c r="CH414" s="1570"/>
      <c r="CI414" s="1570"/>
      <c r="CJ414" s="1570"/>
      <c r="CK414" s="1570"/>
      <c r="CL414" s="1570"/>
      <c r="CM414" s="1570"/>
      <c r="CN414" s="1570"/>
      <c r="CO414" s="1570"/>
      <c r="CP414" s="1570"/>
      <c r="CQ414" s="1570"/>
      <c r="CR414" s="1570"/>
      <c r="CS414" s="1570"/>
      <c r="CT414" s="1570"/>
      <c r="CU414" s="1570"/>
      <c r="CV414" s="1570"/>
      <c r="CW414" s="1570"/>
      <c r="CX414" s="1570"/>
      <c r="CY414" s="1570"/>
      <c r="CZ414" s="1570"/>
      <c r="DA414" s="1570"/>
      <c r="DB414" s="1570"/>
      <c r="DC414" s="1570"/>
      <c r="DD414" s="1570"/>
      <c r="DE414" s="1570"/>
      <c r="DF414" s="1570"/>
      <c r="DG414" s="1570"/>
      <c r="DH414" s="1665"/>
      <c r="DI414" s="1570"/>
      <c r="DJ414" s="1570"/>
      <c r="DK414" s="1570"/>
      <c r="DL414" s="1570"/>
      <c r="DM414" s="1570"/>
      <c r="DN414" s="1570"/>
      <c r="DO414" s="1570"/>
      <c r="DP414" s="1570"/>
      <c r="DQ414" s="1570"/>
      <c r="DR414" s="1570"/>
      <c r="DS414" s="1570"/>
      <c r="DT414" s="1570"/>
      <c r="DU414" s="1570"/>
      <c r="DV414" s="1570"/>
      <c r="DW414" s="1570"/>
      <c r="DX414" s="1570"/>
      <c r="DY414" s="1570"/>
      <c r="DZ414" s="1570"/>
      <c r="EA414" s="1570"/>
      <c r="EB414" s="1570"/>
      <c r="EC414" s="1665"/>
      <c r="ED414" s="1665"/>
      <c r="EE414" s="1665"/>
      <c r="EF414" s="1665"/>
      <c r="EG414" s="1665"/>
      <c r="EH414" s="1665"/>
      <c r="EI414" s="1665"/>
      <c r="EJ414" s="1665"/>
      <c r="EK414" s="1665"/>
      <c r="EL414" s="1665"/>
      <c r="EM414" s="1665"/>
      <c r="EN414" s="1665"/>
      <c r="EO414" s="1665"/>
      <c r="EP414" s="1665"/>
      <c r="EQ414" s="1665"/>
      <c r="ER414" s="1665"/>
      <c r="ES414" s="1570"/>
      <c r="ET414" s="1570"/>
      <c r="EU414" s="1632"/>
      <c r="EV414" s="1632"/>
      <c r="EW414" s="1632"/>
      <c r="EX414" s="1632"/>
      <c r="EY414" s="1632"/>
      <c r="EZ414" s="1632"/>
      <c r="FA414" s="1632"/>
      <c r="FB414" s="1665"/>
      <c r="FC414" s="1571"/>
      <c r="FD414" s="1571"/>
      <c r="FE414" s="1571"/>
      <c r="FF414" s="1571"/>
      <c r="FG414" s="1571"/>
      <c r="FH414" s="1571"/>
      <c r="FI414" s="1571"/>
      <c r="FJ414" s="1571"/>
      <c r="FK414" s="1571"/>
      <c r="FL414" s="1571"/>
      <c r="FM414" s="1571"/>
      <c r="FN414" s="1573"/>
      <c r="FO414" s="1573"/>
      <c r="FP414" s="1573"/>
      <c r="FQ414" s="1573"/>
      <c r="FR414" s="1573"/>
      <c r="FS414" s="1573"/>
      <c r="FT414" s="1573"/>
      <c r="FU414" s="1573"/>
      <c r="FV414" s="1573"/>
      <c r="FW414" s="1573"/>
    </row>
    <row r="415" spans="3:180">
      <c r="C415" s="1570"/>
      <c r="D415" s="1570"/>
      <c r="E415" s="1570"/>
      <c r="F415" s="1570"/>
      <c r="G415" s="1570"/>
      <c r="H415" s="1570"/>
      <c r="I415" s="1570"/>
      <c r="J415" s="1570"/>
      <c r="K415" s="1570"/>
      <c r="L415" s="1570"/>
      <c r="M415" s="1570"/>
      <c r="N415" s="1570"/>
      <c r="O415" s="1570"/>
      <c r="P415" s="1632"/>
      <c r="Q415" s="1632"/>
      <c r="R415" s="1632"/>
      <c r="S415" s="1632"/>
      <c r="T415" s="1632"/>
      <c r="U415" s="1632"/>
      <c r="V415" s="1632"/>
      <c r="W415" s="1632"/>
      <c r="X415" s="1632"/>
      <c r="Y415" s="1632"/>
      <c r="Z415" s="1632"/>
      <c r="AA415" s="1632"/>
      <c r="AB415" s="1632"/>
      <c r="AC415" s="1632"/>
      <c r="AD415" s="1632"/>
      <c r="AE415" s="1632"/>
      <c r="AF415" s="1632"/>
      <c r="AG415" s="1632"/>
      <c r="AH415" s="1632"/>
      <c r="AI415" s="1632"/>
      <c r="AJ415" s="1632"/>
      <c r="AK415" s="1632"/>
      <c r="AL415" s="1632"/>
      <c r="AM415" s="1632"/>
      <c r="AN415" s="1632"/>
      <c r="AO415" s="1632"/>
      <c r="AP415" s="1632"/>
      <c r="AQ415" s="1632"/>
      <c r="AR415" s="1632"/>
      <c r="AS415" s="1632"/>
      <c r="AT415" s="1632"/>
      <c r="AU415" s="1632"/>
      <c r="AV415" s="1632"/>
      <c r="AW415" s="1632"/>
      <c r="AX415" s="1632"/>
      <c r="AY415" s="1632"/>
      <c r="AZ415" s="1570"/>
      <c r="BA415" s="1570"/>
      <c r="BB415" s="1570"/>
      <c r="BC415" s="1570"/>
      <c r="BD415" s="1570"/>
      <c r="BE415" s="1570"/>
      <c r="BF415" s="1570"/>
      <c r="BG415" s="1570"/>
      <c r="BH415" s="1570"/>
      <c r="BI415" s="1570"/>
      <c r="BJ415" s="1570"/>
      <c r="BK415" s="1570"/>
      <c r="BL415" s="1570"/>
      <c r="BM415" s="1570"/>
      <c r="BN415" s="1570"/>
      <c r="BO415" s="1570"/>
      <c r="BP415" s="1570"/>
      <c r="BQ415" s="1570"/>
      <c r="BR415" s="1570"/>
      <c r="BS415" s="1570"/>
      <c r="BT415" s="1570"/>
      <c r="BU415" s="1570"/>
      <c r="BV415" s="1570"/>
      <c r="BW415" s="1570"/>
      <c r="BX415" s="1570"/>
      <c r="BY415" s="1570"/>
      <c r="BZ415" s="1570"/>
      <c r="CA415" s="1570"/>
      <c r="CB415" s="1570"/>
      <c r="CC415" s="1570"/>
      <c r="CD415" s="1570"/>
      <c r="CE415" s="1570"/>
      <c r="CF415" s="1570"/>
      <c r="CG415" s="1570"/>
      <c r="CH415" s="1570"/>
      <c r="CI415" s="1570"/>
      <c r="CJ415" s="1570"/>
      <c r="CK415" s="1570"/>
      <c r="CL415" s="1570"/>
      <c r="CM415" s="1570"/>
      <c r="CN415" s="1570"/>
      <c r="CO415" s="1570"/>
      <c r="CP415" s="1570"/>
      <c r="CQ415" s="1570"/>
      <c r="CR415" s="1570"/>
      <c r="CS415" s="1570"/>
      <c r="CT415" s="1570"/>
      <c r="CU415" s="1570"/>
      <c r="CV415" s="1570"/>
      <c r="CW415" s="1570"/>
      <c r="CX415" s="1570"/>
      <c r="CY415" s="1570"/>
      <c r="CZ415" s="1570"/>
      <c r="DA415" s="1570"/>
      <c r="DB415" s="1570"/>
      <c r="DC415" s="1570"/>
      <c r="DD415" s="1570"/>
      <c r="DE415" s="1570"/>
      <c r="DF415" s="1570"/>
      <c r="DG415" s="1570"/>
      <c r="DH415" s="1665"/>
      <c r="DI415" s="1570"/>
      <c r="DJ415" s="1570"/>
      <c r="DK415" s="1570"/>
      <c r="DL415" s="1570"/>
      <c r="DM415" s="1570"/>
      <c r="DN415" s="1570"/>
      <c r="DO415" s="1570"/>
      <c r="DP415" s="1570"/>
      <c r="DQ415" s="1570"/>
      <c r="DR415" s="1570"/>
      <c r="DS415" s="1570"/>
      <c r="DT415" s="1570"/>
      <c r="DU415" s="1570"/>
      <c r="DV415" s="1570"/>
      <c r="DW415" s="1570"/>
      <c r="DX415" s="1570"/>
      <c r="DY415" s="1570"/>
      <c r="DZ415" s="1570"/>
      <c r="EA415" s="1570"/>
      <c r="EB415" s="1570"/>
      <c r="EC415" s="1665"/>
      <c r="ED415" s="1665"/>
      <c r="EE415" s="1665"/>
      <c r="EF415" s="1665"/>
      <c r="EG415" s="1665"/>
      <c r="EH415" s="1665"/>
      <c r="EI415" s="1665"/>
      <c r="EJ415" s="1665"/>
      <c r="EK415" s="1665"/>
      <c r="EL415" s="1665"/>
      <c r="EM415" s="1665"/>
      <c r="EN415" s="1665"/>
      <c r="EO415" s="1665"/>
      <c r="EP415" s="1665"/>
      <c r="EQ415" s="1665"/>
      <c r="ER415" s="1665"/>
      <c r="ES415" s="1570"/>
      <c r="ET415" s="1570"/>
      <c r="EU415" s="1632"/>
      <c r="EV415" s="1632"/>
      <c r="EW415" s="1632"/>
      <c r="EX415" s="1632"/>
      <c r="EY415" s="1632"/>
      <c r="EZ415" s="1632"/>
      <c r="FA415" s="1632"/>
      <c r="FB415" s="1665"/>
      <c r="FC415" s="1571"/>
      <c r="FD415" s="1571"/>
      <c r="FE415" s="1571"/>
      <c r="FF415" s="1571"/>
      <c r="FG415" s="1571"/>
      <c r="FH415" s="1571"/>
      <c r="FI415" s="1571"/>
      <c r="FJ415" s="1571"/>
      <c r="FK415" s="1571"/>
      <c r="FL415" s="1571"/>
      <c r="FM415" s="1571"/>
      <c r="FN415" s="1573"/>
      <c r="FO415" s="1573"/>
      <c r="FP415" s="1573"/>
      <c r="FQ415" s="1573"/>
      <c r="FR415" s="1573"/>
      <c r="FS415" s="1573"/>
      <c r="FT415" s="1573"/>
      <c r="FU415" s="1573"/>
      <c r="FV415" s="1573"/>
      <c r="FW415" s="1573"/>
      <c r="FX415" s="1349"/>
    </row>
    <row r="416" spans="3:180">
      <c r="C416" s="1570"/>
      <c r="D416" s="1570"/>
      <c r="E416" s="1570"/>
      <c r="F416" s="1570"/>
      <c r="G416" s="1570"/>
      <c r="H416" s="1570"/>
      <c r="I416" s="1570"/>
      <c r="J416" s="1570"/>
      <c r="K416" s="1570"/>
      <c r="L416" s="1570"/>
      <c r="M416" s="1570"/>
      <c r="N416" s="1570"/>
      <c r="O416" s="1570"/>
      <c r="P416" s="1632"/>
      <c r="Q416" s="1632"/>
      <c r="R416" s="1632"/>
      <c r="S416" s="1632"/>
      <c r="T416" s="1632"/>
      <c r="U416" s="1632"/>
      <c r="V416" s="1632"/>
      <c r="W416" s="1632"/>
      <c r="X416" s="1632"/>
      <c r="Y416" s="1632"/>
      <c r="Z416" s="1632"/>
      <c r="AA416" s="1632"/>
      <c r="AB416" s="1632"/>
      <c r="AC416" s="1632"/>
      <c r="AD416" s="1632"/>
      <c r="AE416" s="1632"/>
      <c r="AF416" s="1632"/>
      <c r="AG416" s="1632"/>
      <c r="AH416" s="1632"/>
      <c r="AI416" s="1632"/>
      <c r="AJ416" s="1632"/>
      <c r="AK416" s="1632"/>
      <c r="AL416" s="1632"/>
      <c r="AM416" s="1632"/>
      <c r="AN416" s="1632"/>
      <c r="AO416" s="1632"/>
      <c r="AP416" s="1632"/>
      <c r="AQ416" s="1632"/>
      <c r="AR416" s="1632"/>
      <c r="AS416" s="1632"/>
      <c r="AT416" s="1632"/>
      <c r="AU416" s="1632"/>
      <c r="AV416" s="1632"/>
      <c r="AW416" s="1632"/>
      <c r="AX416" s="1632"/>
      <c r="AY416" s="1632"/>
      <c r="AZ416" s="1570"/>
      <c r="BA416" s="1570"/>
      <c r="BB416" s="1570"/>
      <c r="BC416" s="1570"/>
      <c r="BD416" s="1570"/>
      <c r="BE416" s="1570"/>
      <c r="BF416" s="1570"/>
      <c r="BG416" s="1570"/>
      <c r="BH416" s="1570"/>
      <c r="BI416" s="1570"/>
      <c r="BJ416" s="1570"/>
      <c r="BK416" s="1570"/>
      <c r="BL416" s="1570"/>
      <c r="BM416" s="1570"/>
      <c r="BN416" s="1570"/>
      <c r="BO416" s="1570"/>
      <c r="BP416" s="1570"/>
      <c r="BQ416" s="1570"/>
      <c r="BR416" s="1570"/>
      <c r="BS416" s="1570"/>
      <c r="BT416" s="1570"/>
      <c r="BU416" s="1570"/>
      <c r="BV416" s="1570"/>
      <c r="BW416" s="1570"/>
      <c r="BX416" s="1570"/>
      <c r="BY416" s="1570"/>
      <c r="BZ416" s="1570"/>
      <c r="CA416" s="1570"/>
      <c r="CB416" s="1570"/>
      <c r="CC416" s="1570"/>
      <c r="CD416" s="1570"/>
      <c r="CE416" s="1570"/>
      <c r="CF416" s="1570"/>
      <c r="CG416" s="1570"/>
      <c r="CH416" s="1570"/>
      <c r="CI416" s="1570"/>
      <c r="CJ416" s="1570"/>
      <c r="CK416" s="1570"/>
      <c r="CL416" s="1570"/>
      <c r="CM416" s="1570"/>
      <c r="CN416" s="1570"/>
      <c r="CO416" s="1570"/>
      <c r="CP416" s="1570"/>
      <c r="CQ416" s="1570"/>
      <c r="CR416" s="1570"/>
      <c r="CS416" s="1570"/>
      <c r="CT416" s="1570"/>
      <c r="CU416" s="1570"/>
      <c r="CV416" s="1570"/>
      <c r="CW416" s="1570"/>
      <c r="CX416" s="1570"/>
      <c r="CY416" s="1570"/>
      <c r="CZ416" s="1570"/>
      <c r="DA416" s="1570"/>
      <c r="DB416" s="1570"/>
      <c r="DC416" s="1570"/>
      <c r="DD416" s="1570"/>
      <c r="DE416" s="1570"/>
      <c r="DF416" s="1570"/>
      <c r="DG416" s="1570"/>
      <c r="DH416" s="1665"/>
      <c r="DI416" s="1570"/>
      <c r="DJ416" s="1570"/>
      <c r="DK416" s="1570"/>
      <c r="DL416" s="1570"/>
      <c r="DM416" s="1570"/>
      <c r="DN416" s="1570"/>
      <c r="DO416" s="1570"/>
      <c r="DP416" s="1570"/>
      <c r="DQ416" s="1570"/>
      <c r="DR416" s="1570"/>
      <c r="DS416" s="1570"/>
      <c r="DT416" s="1570"/>
      <c r="DU416" s="1570"/>
      <c r="DV416" s="1570"/>
      <c r="DW416" s="1570"/>
      <c r="DX416" s="1570"/>
      <c r="DY416" s="1570"/>
      <c r="DZ416" s="1570"/>
      <c r="EA416" s="1570"/>
      <c r="EB416" s="1570"/>
      <c r="EC416" s="1665"/>
      <c r="ED416" s="1665"/>
      <c r="EE416" s="1665"/>
      <c r="EF416" s="1665"/>
      <c r="EG416" s="1665"/>
      <c r="EH416" s="1665"/>
      <c r="EI416" s="1665"/>
      <c r="EJ416" s="1665"/>
      <c r="EK416" s="1665"/>
      <c r="EL416" s="1665"/>
      <c r="EM416" s="1665"/>
      <c r="EN416" s="1665"/>
      <c r="EO416" s="1665"/>
      <c r="EP416" s="1665"/>
      <c r="EQ416" s="1665"/>
      <c r="ER416" s="1665"/>
      <c r="ES416" s="1570"/>
      <c r="ET416" s="1570"/>
      <c r="EU416" s="1632"/>
      <c r="EV416" s="1632"/>
      <c r="EW416" s="1632"/>
      <c r="EX416" s="1632"/>
      <c r="EY416" s="1632"/>
      <c r="EZ416" s="1632"/>
      <c r="FA416" s="1632"/>
      <c r="FB416" s="1665"/>
      <c r="FC416" s="1571"/>
      <c r="FD416" s="1571"/>
      <c r="FE416" s="1571"/>
      <c r="FF416" s="1571"/>
      <c r="FG416" s="1571"/>
      <c r="FH416" s="1571"/>
      <c r="FI416" s="1571"/>
      <c r="FJ416" s="1571"/>
      <c r="FK416" s="1571"/>
      <c r="FL416" s="1571"/>
      <c r="FM416" s="1571"/>
      <c r="FN416" s="1573"/>
      <c r="FO416" s="1573"/>
      <c r="FP416" s="1573"/>
      <c r="FQ416" s="1573"/>
      <c r="FR416" s="1573"/>
      <c r="FS416" s="1573"/>
      <c r="FT416" s="1573"/>
      <c r="FU416" s="1573"/>
      <c r="FV416" s="1573"/>
      <c r="FW416" s="1573"/>
      <c r="FX416" s="1349"/>
    </row>
    <row r="417" spans="3:180">
      <c r="C417" s="1570"/>
      <c r="D417" s="1570"/>
      <c r="E417" s="1570"/>
      <c r="F417" s="1570"/>
      <c r="G417" s="1570"/>
      <c r="H417" s="1570"/>
      <c r="I417" s="1570"/>
      <c r="J417" s="1570"/>
      <c r="K417" s="1570"/>
      <c r="L417" s="1570"/>
      <c r="M417" s="1570"/>
      <c r="N417" s="1570"/>
      <c r="O417" s="1570"/>
      <c r="P417" s="1632"/>
      <c r="Q417" s="1632"/>
      <c r="R417" s="1632"/>
      <c r="S417" s="1632"/>
      <c r="T417" s="1632"/>
      <c r="U417" s="1632"/>
      <c r="V417" s="1632"/>
      <c r="W417" s="1632"/>
      <c r="X417" s="1632"/>
      <c r="Y417" s="1632"/>
      <c r="Z417" s="1632"/>
      <c r="AA417" s="1632"/>
      <c r="AB417" s="1632"/>
      <c r="AC417" s="1632"/>
      <c r="AD417" s="1632"/>
      <c r="AE417" s="1632"/>
      <c r="AF417" s="1632"/>
      <c r="AG417" s="1632"/>
      <c r="AH417" s="1632"/>
      <c r="AI417" s="1632"/>
      <c r="AJ417" s="1632"/>
      <c r="AK417" s="1632"/>
      <c r="AL417" s="1632"/>
      <c r="AM417" s="1632"/>
      <c r="AN417" s="1632"/>
      <c r="AO417" s="1632"/>
      <c r="AP417" s="1632"/>
      <c r="AQ417" s="1632"/>
      <c r="AR417" s="1632"/>
      <c r="AS417" s="1632"/>
      <c r="AT417" s="1632"/>
      <c r="AU417" s="1632"/>
      <c r="AV417" s="1632"/>
      <c r="AW417" s="1632"/>
      <c r="AX417" s="1632"/>
      <c r="AY417" s="1632"/>
      <c r="AZ417" s="1570"/>
      <c r="BA417" s="1570"/>
      <c r="BB417" s="1570"/>
      <c r="BC417" s="1570"/>
      <c r="BD417" s="1570"/>
      <c r="BE417" s="1570"/>
      <c r="BF417" s="1570"/>
      <c r="BG417" s="1570"/>
      <c r="BH417" s="1570"/>
      <c r="BI417" s="1570"/>
      <c r="BJ417" s="1570"/>
      <c r="BK417" s="1570"/>
      <c r="BL417" s="1570"/>
      <c r="BM417" s="1570"/>
      <c r="BN417" s="1570"/>
      <c r="BO417" s="1570"/>
      <c r="BP417" s="1570"/>
      <c r="BQ417" s="1570"/>
      <c r="BR417" s="1570"/>
      <c r="BS417" s="1570"/>
      <c r="BT417" s="1570"/>
      <c r="BU417" s="1570"/>
      <c r="BV417" s="1570"/>
      <c r="BW417" s="1570"/>
      <c r="BX417" s="1570"/>
      <c r="BY417" s="1570"/>
      <c r="BZ417" s="1570"/>
      <c r="CA417" s="1570"/>
      <c r="CB417" s="1570"/>
      <c r="CC417" s="1570"/>
      <c r="CD417" s="1570"/>
      <c r="CE417" s="1570"/>
      <c r="CF417" s="1570"/>
      <c r="CG417" s="1570"/>
      <c r="CH417" s="1570"/>
      <c r="CI417" s="1570"/>
      <c r="CJ417" s="1570"/>
      <c r="CK417" s="1570"/>
      <c r="CL417" s="1570"/>
      <c r="CM417" s="1570"/>
      <c r="CN417" s="1570"/>
      <c r="CO417" s="1570"/>
      <c r="CP417" s="1570"/>
      <c r="CQ417" s="1570"/>
      <c r="CR417" s="1570"/>
      <c r="CS417" s="1570"/>
      <c r="CT417" s="1570"/>
      <c r="CU417" s="1570"/>
      <c r="CV417" s="1570"/>
      <c r="CW417" s="1570"/>
      <c r="CX417" s="1570"/>
      <c r="CY417" s="1570"/>
      <c r="CZ417" s="1570"/>
      <c r="DA417" s="1570"/>
      <c r="DB417" s="1570"/>
      <c r="DC417" s="1570"/>
      <c r="DD417" s="1570"/>
      <c r="DE417" s="1570"/>
      <c r="DF417" s="1570"/>
      <c r="DG417" s="1570"/>
      <c r="DH417" s="1665"/>
      <c r="DI417" s="1570"/>
      <c r="DJ417" s="1570"/>
      <c r="DK417" s="1570"/>
      <c r="DL417" s="1570"/>
      <c r="DM417" s="1570"/>
      <c r="DN417" s="1570"/>
      <c r="DO417" s="1570"/>
      <c r="DP417" s="1570"/>
      <c r="DQ417" s="1570"/>
      <c r="DR417" s="1570"/>
      <c r="DS417" s="1570"/>
      <c r="DT417" s="1570"/>
      <c r="DU417" s="1570"/>
      <c r="DV417" s="1570"/>
      <c r="DW417" s="1570"/>
      <c r="DX417" s="1570"/>
      <c r="DY417" s="1570"/>
      <c r="DZ417" s="1570"/>
      <c r="EA417" s="1570"/>
      <c r="EB417" s="1570"/>
      <c r="EC417" s="1665"/>
      <c r="ED417" s="1665"/>
      <c r="EE417" s="1665"/>
      <c r="EF417" s="1665"/>
      <c r="EG417" s="1665"/>
      <c r="EH417" s="1665"/>
      <c r="EI417" s="1665"/>
      <c r="EJ417" s="1665"/>
      <c r="EK417" s="1665"/>
      <c r="EL417" s="1665"/>
      <c r="EM417" s="1665"/>
      <c r="EN417" s="1665"/>
      <c r="EO417" s="1665"/>
      <c r="EP417" s="1665"/>
      <c r="EQ417" s="1665"/>
      <c r="ER417" s="1665"/>
      <c r="ES417" s="1570"/>
      <c r="ET417" s="1570"/>
      <c r="EU417" s="1632"/>
      <c r="EV417" s="1632"/>
      <c r="EW417" s="1632"/>
      <c r="EX417" s="1632"/>
      <c r="EY417" s="1632"/>
      <c r="EZ417" s="1632"/>
      <c r="FA417" s="1632"/>
      <c r="FB417" s="1665"/>
      <c r="FC417" s="1571"/>
      <c r="FD417" s="1571"/>
      <c r="FE417" s="1571"/>
      <c r="FF417" s="1571"/>
      <c r="FG417" s="1571"/>
      <c r="FH417" s="1571"/>
      <c r="FI417" s="1571"/>
      <c r="FJ417" s="1571"/>
      <c r="FK417" s="1571"/>
      <c r="FL417" s="1571"/>
      <c r="FM417" s="1571"/>
      <c r="FN417" s="1573"/>
      <c r="FO417" s="1573"/>
      <c r="FP417" s="1573"/>
      <c r="FQ417" s="1573"/>
      <c r="FR417" s="1573"/>
      <c r="FS417" s="1573"/>
      <c r="FT417" s="1573"/>
      <c r="FU417" s="1573"/>
      <c r="FV417" s="1573"/>
      <c r="FW417" s="1573"/>
      <c r="FX417" s="1349"/>
    </row>
    <row r="418" spans="3:180">
      <c r="C418" s="1570"/>
      <c r="D418" s="1570"/>
      <c r="E418" s="1570"/>
      <c r="F418" s="1570"/>
      <c r="G418" s="1570"/>
      <c r="H418" s="1570"/>
      <c r="I418" s="1570"/>
      <c r="J418" s="1570"/>
      <c r="K418" s="1570"/>
      <c r="L418" s="1570"/>
      <c r="M418" s="1570"/>
      <c r="N418" s="1570"/>
      <c r="O418" s="1570"/>
      <c r="P418" s="1632"/>
      <c r="Q418" s="1632"/>
      <c r="R418" s="1632"/>
      <c r="S418" s="1632"/>
      <c r="T418" s="1632"/>
      <c r="U418" s="1632"/>
      <c r="V418" s="1632"/>
      <c r="W418" s="1632"/>
      <c r="X418" s="1632"/>
      <c r="Y418" s="1632"/>
      <c r="Z418" s="1632"/>
      <c r="AA418" s="1632"/>
      <c r="AB418" s="1632"/>
      <c r="AC418" s="1632"/>
      <c r="AD418" s="1632"/>
      <c r="AE418" s="1632"/>
      <c r="AF418" s="1632"/>
      <c r="AG418" s="1632"/>
      <c r="AH418" s="1632"/>
      <c r="AI418" s="1632"/>
      <c r="AJ418" s="1632"/>
      <c r="AK418" s="1632"/>
      <c r="AL418" s="1632"/>
      <c r="AM418" s="1632"/>
      <c r="AN418" s="1632"/>
      <c r="AO418" s="1632"/>
      <c r="AP418" s="1632"/>
      <c r="AQ418" s="1632"/>
      <c r="AR418" s="1632"/>
      <c r="AS418" s="1632"/>
      <c r="AT418" s="1632"/>
      <c r="AU418" s="1632"/>
      <c r="AV418" s="1632"/>
      <c r="AW418" s="1632"/>
      <c r="AX418" s="1632"/>
      <c r="AY418" s="1632"/>
      <c r="AZ418" s="1570"/>
      <c r="BA418" s="1570"/>
      <c r="BB418" s="1570"/>
      <c r="BC418" s="1570"/>
      <c r="BD418" s="1570"/>
      <c r="BE418" s="1570"/>
      <c r="BF418" s="1570"/>
      <c r="BG418" s="1570"/>
      <c r="BH418" s="1570"/>
      <c r="BI418" s="1570"/>
      <c r="BJ418" s="1570"/>
      <c r="BK418" s="1570"/>
      <c r="BL418" s="1570"/>
      <c r="BM418" s="1570"/>
      <c r="BN418" s="1570"/>
      <c r="BO418" s="1570"/>
      <c r="BP418" s="1570"/>
      <c r="BQ418" s="1570"/>
      <c r="BR418" s="1570"/>
      <c r="BS418" s="1570"/>
      <c r="BT418" s="1570"/>
      <c r="BU418" s="1570"/>
      <c r="BV418" s="1570"/>
      <c r="BW418" s="1570"/>
      <c r="BX418" s="1570"/>
      <c r="BY418" s="1570"/>
      <c r="BZ418" s="1570"/>
      <c r="CA418" s="1570"/>
      <c r="CB418" s="1570"/>
      <c r="CC418" s="1570"/>
      <c r="CD418" s="1570"/>
      <c r="CE418" s="1570"/>
      <c r="CF418" s="1570"/>
      <c r="CG418" s="1570"/>
      <c r="CH418" s="1570"/>
      <c r="CI418" s="1570"/>
      <c r="CJ418" s="1570"/>
      <c r="CK418" s="1570"/>
      <c r="CL418" s="1570"/>
      <c r="CM418" s="1570"/>
      <c r="CN418" s="1570"/>
      <c r="CO418" s="1570"/>
      <c r="CP418" s="1570"/>
      <c r="CQ418" s="1570"/>
      <c r="CR418" s="1570"/>
      <c r="CS418" s="1570"/>
      <c r="CT418" s="1570"/>
      <c r="CU418" s="1570"/>
      <c r="CV418" s="1570"/>
      <c r="CW418" s="1570"/>
      <c r="CX418" s="1570"/>
      <c r="CY418" s="1570"/>
      <c r="CZ418" s="1570"/>
      <c r="DA418" s="1570"/>
      <c r="DB418" s="1570"/>
      <c r="DC418" s="1570"/>
      <c r="DD418" s="1570"/>
      <c r="DE418" s="1570"/>
      <c r="DF418" s="1570"/>
      <c r="DG418" s="1570"/>
      <c r="DH418" s="1665"/>
      <c r="DI418" s="1570"/>
      <c r="DJ418" s="1570"/>
      <c r="DK418" s="1570"/>
      <c r="DL418" s="1570"/>
      <c r="DM418" s="1570"/>
      <c r="DN418" s="1570"/>
      <c r="DO418" s="1570"/>
      <c r="DP418" s="1570"/>
      <c r="DQ418" s="1570"/>
      <c r="DR418" s="1570"/>
      <c r="DS418" s="1570"/>
      <c r="DT418" s="1570"/>
      <c r="DU418" s="1570"/>
      <c r="DV418" s="1570"/>
      <c r="DW418" s="1570"/>
      <c r="DX418" s="1570"/>
      <c r="DY418" s="1570"/>
      <c r="DZ418" s="1570"/>
      <c r="EA418" s="1570"/>
      <c r="EB418" s="1570"/>
      <c r="EC418" s="1665"/>
      <c r="ED418" s="1665"/>
      <c r="EE418" s="1665"/>
      <c r="EF418" s="1665"/>
      <c r="EG418" s="1665"/>
      <c r="EH418" s="1665"/>
      <c r="EI418" s="1665"/>
      <c r="EJ418" s="1665"/>
      <c r="EK418" s="1665"/>
      <c r="EL418" s="1665"/>
      <c r="EM418" s="1665"/>
      <c r="EN418" s="1665"/>
      <c r="EO418" s="1665"/>
      <c r="EP418" s="1665"/>
      <c r="EQ418" s="1665"/>
      <c r="ER418" s="1665"/>
      <c r="ES418" s="1570"/>
      <c r="ET418" s="1570"/>
      <c r="EU418" s="1632"/>
      <c r="EV418" s="1632"/>
      <c r="EW418" s="1632"/>
      <c r="EX418" s="1632"/>
      <c r="EY418" s="1632"/>
      <c r="EZ418" s="1632"/>
      <c r="FA418" s="1632"/>
      <c r="FB418" s="1665"/>
      <c r="FC418" s="1571"/>
      <c r="FD418" s="1571"/>
      <c r="FE418" s="1571"/>
      <c r="FF418" s="1571"/>
      <c r="FG418" s="1571"/>
      <c r="FH418" s="1571"/>
      <c r="FI418" s="1571"/>
      <c r="FJ418" s="1571"/>
      <c r="FK418" s="1571"/>
      <c r="FL418" s="1571"/>
      <c r="FM418" s="1571"/>
      <c r="FN418" s="1573"/>
      <c r="FO418" s="1573"/>
      <c r="FP418" s="1573"/>
      <c r="FQ418" s="1573"/>
      <c r="FR418" s="1573"/>
      <c r="FS418" s="1573"/>
      <c r="FT418" s="1573"/>
      <c r="FU418" s="1573"/>
      <c r="FV418" s="1573"/>
      <c r="FW418" s="1573"/>
      <c r="FX418" s="1595"/>
    </row>
    <row r="419" spans="3:180">
      <c r="C419" s="1570"/>
      <c r="D419" s="1570"/>
      <c r="E419" s="1570"/>
      <c r="F419" s="1570"/>
      <c r="G419" s="1570"/>
      <c r="H419" s="1570"/>
      <c r="I419" s="1570"/>
      <c r="J419" s="1570"/>
      <c r="K419" s="1570"/>
      <c r="L419" s="1570"/>
      <c r="M419" s="1570"/>
      <c r="N419" s="1570"/>
      <c r="O419" s="1570"/>
      <c r="P419" s="1632"/>
      <c r="Q419" s="1632"/>
      <c r="R419" s="1632"/>
      <c r="S419" s="1632"/>
      <c r="T419" s="1632"/>
      <c r="U419" s="1632"/>
      <c r="V419" s="1632"/>
      <c r="W419" s="1632"/>
      <c r="X419" s="1632"/>
      <c r="Y419" s="1632"/>
      <c r="Z419" s="1632"/>
      <c r="AA419" s="1632"/>
      <c r="AB419" s="1632"/>
      <c r="AC419" s="1632"/>
      <c r="AD419" s="1632"/>
      <c r="AE419" s="1632"/>
      <c r="AF419" s="1632"/>
      <c r="AG419" s="1632"/>
      <c r="AH419" s="1632"/>
      <c r="AI419" s="1632"/>
      <c r="AJ419" s="1632"/>
      <c r="AK419" s="1632"/>
      <c r="AL419" s="1632"/>
      <c r="AM419" s="1632"/>
      <c r="AN419" s="1632"/>
      <c r="AO419" s="1632"/>
      <c r="AP419" s="1632"/>
      <c r="AQ419" s="1632"/>
      <c r="AR419" s="1632"/>
      <c r="AS419" s="1632"/>
      <c r="AT419" s="1632"/>
      <c r="AU419" s="1632"/>
      <c r="AV419" s="1632"/>
      <c r="AW419" s="1632"/>
      <c r="AX419" s="1632"/>
      <c r="AY419" s="1632"/>
      <c r="AZ419" s="1570"/>
      <c r="BA419" s="1570"/>
      <c r="BB419" s="1570"/>
      <c r="BC419" s="1570"/>
      <c r="BD419" s="1570"/>
      <c r="BE419" s="1570"/>
      <c r="BF419" s="1570"/>
      <c r="BG419" s="1570"/>
      <c r="BH419" s="1570"/>
      <c r="BI419" s="1570"/>
      <c r="BJ419" s="1570"/>
      <c r="BK419" s="1570"/>
      <c r="BL419" s="1570"/>
      <c r="BM419" s="1570"/>
      <c r="BN419" s="1570"/>
      <c r="BO419" s="1570"/>
      <c r="BP419" s="1570"/>
      <c r="BQ419" s="1570"/>
      <c r="BR419" s="1570"/>
      <c r="BS419" s="1570"/>
      <c r="BT419" s="1570"/>
      <c r="BU419" s="1570"/>
      <c r="BV419" s="1570"/>
      <c r="BW419" s="1570"/>
      <c r="BX419" s="1570"/>
      <c r="BY419" s="1570"/>
      <c r="BZ419" s="1570"/>
      <c r="CA419" s="1570"/>
      <c r="CB419" s="1570"/>
      <c r="CC419" s="1570"/>
      <c r="CD419" s="1570"/>
      <c r="CE419" s="1570"/>
      <c r="CF419" s="1570"/>
      <c r="CG419" s="1570"/>
      <c r="CH419" s="1570"/>
      <c r="CI419" s="1570"/>
      <c r="CJ419" s="1570"/>
      <c r="CK419" s="1570"/>
      <c r="CL419" s="1570"/>
      <c r="CM419" s="1570"/>
      <c r="CN419" s="1570"/>
      <c r="CO419" s="1570"/>
      <c r="CP419" s="1570"/>
      <c r="CQ419" s="1570"/>
      <c r="CR419" s="1570"/>
      <c r="CS419" s="1570"/>
      <c r="CT419" s="1570"/>
      <c r="CU419" s="1570"/>
      <c r="CV419" s="1570"/>
      <c r="CW419" s="1570"/>
      <c r="CX419" s="1570"/>
      <c r="CY419" s="1570"/>
      <c r="CZ419" s="1570"/>
      <c r="DA419" s="1570"/>
      <c r="DB419" s="1570"/>
      <c r="DC419" s="1570"/>
      <c r="DD419" s="1570"/>
      <c r="DE419" s="1570"/>
      <c r="DF419" s="1570"/>
      <c r="DG419" s="1570"/>
      <c r="DH419" s="1665"/>
      <c r="DI419" s="1570"/>
      <c r="DJ419" s="1570"/>
      <c r="DK419" s="1570"/>
      <c r="DL419" s="1570"/>
      <c r="DM419" s="1570"/>
      <c r="DN419" s="1570"/>
      <c r="DO419" s="1570"/>
      <c r="DP419" s="1570"/>
      <c r="DQ419" s="1570"/>
      <c r="DR419" s="1570"/>
      <c r="DS419" s="1570"/>
      <c r="DT419" s="1570"/>
      <c r="DU419" s="1570"/>
      <c r="DV419" s="1570"/>
      <c r="DW419" s="1570"/>
      <c r="DX419" s="1570"/>
      <c r="DY419" s="1570"/>
      <c r="DZ419" s="1570"/>
      <c r="EA419" s="1570"/>
      <c r="EB419" s="1570"/>
      <c r="EC419" s="1665"/>
      <c r="ED419" s="1665"/>
      <c r="EE419" s="1665"/>
      <c r="EF419" s="1665"/>
      <c r="EG419" s="1665"/>
      <c r="EH419" s="1665"/>
      <c r="EI419" s="1665"/>
      <c r="EJ419" s="1665"/>
      <c r="EK419" s="1665"/>
      <c r="EL419" s="1665"/>
      <c r="EM419" s="1665"/>
      <c r="EN419" s="1665"/>
      <c r="EO419" s="1665"/>
      <c r="EP419" s="1665"/>
      <c r="EQ419" s="1665"/>
      <c r="ER419" s="1665"/>
      <c r="ES419" s="1570"/>
      <c r="ET419" s="1570"/>
      <c r="EU419" s="1632"/>
      <c r="EV419" s="1632"/>
      <c r="EW419" s="1632"/>
      <c r="EX419" s="1632"/>
      <c r="EY419" s="1632"/>
      <c r="EZ419" s="1632"/>
      <c r="FA419" s="1632"/>
      <c r="FB419" s="1665"/>
      <c r="FC419" s="1571"/>
      <c r="FD419" s="1571"/>
      <c r="FE419" s="1571"/>
      <c r="FF419" s="1571"/>
      <c r="FG419" s="1571"/>
      <c r="FH419" s="1571"/>
      <c r="FI419" s="1571"/>
      <c r="FJ419" s="1571"/>
      <c r="FK419" s="1571"/>
      <c r="FL419" s="1571"/>
      <c r="FM419" s="1571"/>
      <c r="FN419" s="1573"/>
      <c r="FO419" s="1573"/>
      <c r="FP419" s="1573"/>
      <c r="FQ419" s="1573"/>
      <c r="FR419" s="1573"/>
      <c r="FS419" s="1573"/>
      <c r="FT419" s="1573"/>
      <c r="FU419" s="1573"/>
      <c r="FV419" s="1573"/>
      <c r="FW419" s="1573"/>
      <c r="FX419" s="1595"/>
    </row>
    <row r="420" spans="3:180">
      <c r="C420" s="1570"/>
      <c r="D420" s="1570"/>
      <c r="E420" s="1570"/>
      <c r="F420" s="1570"/>
      <c r="G420" s="1570"/>
      <c r="H420" s="1570"/>
      <c r="I420" s="1570"/>
      <c r="J420" s="1570"/>
      <c r="K420" s="1570"/>
      <c r="L420" s="1570"/>
      <c r="M420" s="1570"/>
      <c r="N420" s="1570"/>
      <c r="O420" s="1570"/>
      <c r="P420" s="1632"/>
      <c r="Q420" s="1632"/>
      <c r="R420" s="1632"/>
      <c r="S420" s="1632"/>
      <c r="T420" s="1632"/>
      <c r="U420" s="1632"/>
      <c r="V420" s="1632"/>
      <c r="W420" s="1632"/>
      <c r="X420" s="1632"/>
      <c r="Y420" s="1632"/>
      <c r="Z420" s="1632"/>
      <c r="AA420" s="1632"/>
      <c r="AB420" s="1632"/>
      <c r="AC420" s="1632"/>
      <c r="AD420" s="1632"/>
      <c r="AE420" s="1632"/>
      <c r="AF420" s="1632"/>
      <c r="AG420" s="1632"/>
      <c r="AH420" s="1632"/>
      <c r="AI420" s="1632"/>
      <c r="AJ420" s="1632"/>
      <c r="AK420" s="1632"/>
      <c r="AL420" s="1632"/>
      <c r="AM420" s="1632"/>
      <c r="AN420" s="1632"/>
      <c r="AO420" s="1632"/>
      <c r="AP420" s="1632"/>
      <c r="AQ420" s="1632"/>
      <c r="AR420" s="1632"/>
      <c r="AS420" s="1632"/>
      <c r="AT420" s="1632"/>
      <c r="AU420" s="1632"/>
      <c r="AV420" s="1632"/>
      <c r="AW420" s="1632"/>
      <c r="AX420" s="1632"/>
      <c r="AY420" s="1632"/>
      <c r="AZ420" s="1570"/>
      <c r="BA420" s="1570"/>
      <c r="BB420" s="1570"/>
      <c r="BC420" s="1570"/>
      <c r="BD420" s="1570"/>
      <c r="BE420" s="1570"/>
      <c r="BF420" s="1570"/>
      <c r="BG420" s="1570"/>
      <c r="BH420" s="1570"/>
      <c r="BI420" s="1570"/>
      <c r="BJ420" s="1570"/>
      <c r="BK420" s="1570"/>
      <c r="BL420" s="1570"/>
      <c r="BM420" s="1570"/>
      <c r="BN420" s="1570"/>
      <c r="BO420" s="1570"/>
      <c r="BP420" s="1570"/>
      <c r="BQ420" s="1570"/>
      <c r="BR420" s="1570"/>
      <c r="BS420" s="1570"/>
      <c r="BT420" s="1570"/>
      <c r="BU420" s="1570"/>
      <c r="BV420" s="1570"/>
      <c r="BW420" s="1570"/>
      <c r="BX420" s="1570"/>
      <c r="BY420" s="1570"/>
      <c r="BZ420" s="1570"/>
      <c r="CA420" s="1570"/>
      <c r="CB420" s="1570"/>
      <c r="CC420" s="1570"/>
      <c r="CD420" s="1570"/>
      <c r="CE420" s="1570"/>
      <c r="CF420" s="1570"/>
      <c r="CG420" s="1570"/>
      <c r="CH420" s="1570"/>
      <c r="CI420" s="1570"/>
      <c r="CJ420" s="1570"/>
      <c r="CK420" s="1570"/>
      <c r="CL420" s="1570"/>
      <c r="CM420" s="1570"/>
      <c r="CN420" s="1570"/>
      <c r="CO420" s="1570"/>
      <c r="CP420" s="1570"/>
      <c r="CQ420" s="1570"/>
      <c r="CR420" s="1570"/>
      <c r="CS420" s="1570"/>
      <c r="CT420" s="1570"/>
      <c r="CU420" s="1570"/>
      <c r="CV420" s="1570"/>
      <c r="CW420" s="1570"/>
      <c r="CX420" s="1570"/>
      <c r="CY420" s="1570"/>
      <c r="CZ420" s="1570"/>
      <c r="DA420" s="1570"/>
      <c r="DB420" s="1570"/>
      <c r="DC420" s="1570"/>
      <c r="DD420" s="1570"/>
      <c r="DE420" s="1570"/>
      <c r="DF420" s="1570"/>
      <c r="DG420" s="1570"/>
      <c r="DH420" s="1665"/>
      <c r="DI420" s="1570"/>
      <c r="DJ420" s="1570"/>
      <c r="DK420" s="1570"/>
      <c r="DL420" s="1570"/>
      <c r="DM420" s="1570"/>
      <c r="DN420" s="1570"/>
      <c r="DO420" s="1570"/>
      <c r="DP420" s="1570"/>
      <c r="DQ420" s="1570"/>
      <c r="DR420" s="1570"/>
      <c r="DS420" s="1570"/>
      <c r="DT420" s="1570"/>
      <c r="DU420" s="1570"/>
      <c r="DV420" s="1570"/>
      <c r="DW420" s="1570"/>
      <c r="DX420" s="1570"/>
      <c r="DY420" s="1570"/>
      <c r="DZ420" s="1570"/>
      <c r="EA420" s="1570"/>
      <c r="EB420" s="1570"/>
      <c r="EC420" s="1665"/>
      <c r="ED420" s="1665"/>
      <c r="EE420" s="1665"/>
      <c r="EF420" s="1665"/>
      <c r="EG420" s="1665"/>
      <c r="EH420" s="1665"/>
      <c r="EI420" s="1665"/>
      <c r="EJ420" s="1665"/>
      <c r="EK420" s="1665"/>
      <c r="EL420" s="1665"/>
      <c r="EM420" s="1665"/>
      <c r="EN420" s="1665"/>
      <c r="EO420" s="1665"/>
      <c r="EP420" s="1665"/>
      <c r="EQ420" s="1665"/>
      <c r="ER420" s="1665"/>
      <c r="ES420" s="1570"/>
      <c r="ET420" s="1570"/>
      <c r="EU420" s="1632"/>
      <c r="EV420" s="1632"/>
      <c r="EW420" s="1632"/>
      <c r="EX420" s="1632"/>
      <c r="EY420" s="1632"/>
      <c r="EZ420" s="1632"/>
      <c r="FA420" s="1632"/>
      <c r="FB420" s="1665"/>
      <c r="FC420" s="1571"/>
      <c r="FD420" s="1571"/>
      <c r="FE420" s="1571"/>
      <c r="FF420" s="1571"/>
      <c r="FG420" s="1571"/>
      <c r="FH420" s="1571"/>
      <c r="FI420" s="1571"/>
      <c r="FJ420" s="1571"/>
      <c r="FK420" s="1571"/>
      <c r="FL420" s="1571"/>
      <c r="FM420" s="1571"/>
      <c r="FN420" s="1573"/>
      <c r="FO420" s="1573"/>
      <c r="FP420" s="1573"/>
      <c r="FQ420" s="1573"/>
      <c r="FR420" s="1573"/>
      <c r="FS420" s="1573"/>
      <c r="FT420" s="1573"/>
      <c r="FU420" s="1573"/>
      <c r="FV420" s="1573"/>
      <c r="FW420" s="1573"/>
      <c r="FX420" s="1595"/>
    </row>
    <row r="421" spans="3:180">
      <c r="C421" s="1570"/>
      <c r="D421" s="1570"/>
      <c r="E421" s="1570"/>
      <c r="F421" s="1570"/>
      <c r="G421" s="1570"/>
      <c r="H421" s="1570"/>
      <c r="I421" s="1570"/>
      <c r="J421" s="1570"/>
      <c r="K421" s="1570"/>
      <c r="L421" s="1570"/>
      <c r="M421" s="1570"/>
      <c r="N421" s="1570"/>
      <c r="O421" s="1570"/>
      <c r="P421" s="1632"/>
      <c r="Q421" s="1632"/>
      <c r="R421" s="1632"/>
      <c r="S421" s="1632"/>
      <c r="T421" s="1632"/>
      <c r="U421" s="1632"/>
      <c r="V421" s="1632"/>
      <c r="W421" s="1632"/>
      <c r="X421" s="1632"/>
      <c r="Y421" s="1632"/>
      <c r="Z421" s="1632"/>
      <c r="AA421" s="1632"/>
      <c r="AB421" s="1632"/>
      <c r="AC421" s="1632"/>
      <c r="AD421" s="1632"/>
      <c r="AE421" s="1632"/>
      <c r="AF421" s="1632"/>
      <c r="AG421" s="1632"/>
      <c r="AH421" s="1632"/>
      <c r="AI421" s="1632"/>
      <c r="AJ421" s="1632"/>
      <c r="AK421" s="1632"/>
      <c r="AL421" s="1632"/>
      <c r="AM421" s="1632"/>
      <c r="AN421" s="1632"/>
      <c r="AO421" s="1632"/>
      <c r="AP421" s="1632"/>
      <c r="AQ421" s="1632"/>
      <c r="AR421" s="1632"/>
      <c r="AS421" s="1632"/>
      <c r="AT421" s="1632"/>
      <c r="AU421" s="1632"/>
      <c r="AV421" s="1632"/>
      <c r="AW421" s="1632"/>
      <c r="AX421" s="1632"/>
      <c r="AY421" s="1632"/>
      <c r="AZ421" s="1570"/>
      <c r="BA421" s="1570"/>
      <c r="BB421" s="1570"/>
      <c r="BC421" s="1570"/>
      <c r="BD421" s="1570"/>
      <c r="BE421" s="1570"/>
      <c r="BF421" s="1570"/>
      <c r="BG421" s="1570"/>
      <c r="BH421" s="1570"/>
      <c r="BI421" s="1570"/>
      <c r="BJ421" s="1570"/>
      <c r="BK421" s="1570"/>
      <c r="BL421" s="1570"/>
      <c r="BM421" s="1570"/>
      <c r="BN421" s="1570"/>
      <c r="BO421" s="1570"/>
      <c r="BP421" s="1570"/>
      <c r="BQ421" s="1570"/>
      <c r="BR421" s="1570"/>
      <c r="BS421" s="1570"/>
      <c r="BT421" s="1570"/>
      <c r="BU421" s="1570"/>
      <c r="BV421" s="1570"/>
      <c r="BW421" s="1570"/>
      <c r="BX421" s="1570"/>
      <c r="BY421" s="1570"/>
      <c r="BZ421" s="1570"/>
      <c r="CA421" s="1570"/>
      <c r="CB421" s="1570"/>
      <c r="CC421" s="1570"/>
      <c r="CD421" s="1570"/>
      <c r="CE421" s="1570"/>
      <c r="CF421" s="1570"/>
      <c r="CG421" s="1570"/>
      <c r="CH421" s="1570"/>
      <c r="CI421" s="1570"/>
      <c r="CJ421" s="1570"/>
      <c r="CK421" s="1570"/>
      <c r="CL421" s="1570"/>
      <c r="CM421" s="1570"/>
      <c r="CN421" s="1570"/>
      <c r="CO421" s="1570"/>
      <c r="CP421" s="1570"/>
      <c r="CQ421" s="1570"/>
      <c r="CR421" s="1570"/>
      <c r="CS421" s="1570"/>
      <c r="CT421" s="1570"/>
      <c r="CU421" s="1570"/>
      <c r="CV421" s="1570"/>
      <c r="CW421" s="1570"/>
      <c r="CX421" s="1570"/>
      <c r="CY421" s="1570"/>
      <c r="CZ421" s="1570"/>
      <c r="DA421" s="1570"/>
      <c r="DB421" s="1570"/>
      <c r="DC421" s="1570"/>
      <c r="DD421" s="1570"/>
      <c r="DE421" s="1570"/>
      <c r="DF421" s="1570"/>
      <c r="DG421" s="1570"/>
      <c r="DH421" s="1665"/>
      <c r="DI421" s="1570"/>
      <c r="DJ421" s="1570"/>
      <c r="DK421" s="1570"/>
      <c r="DL421" s="1570"/>
      <c r="DM421" s="1570"/>
      <c r="DN421" s="1570"/>
      <c r="DO421" s="1570"/>
      <c r="DP421" s="1570"/>
      <c r="DQ421" s="1570"/>
      <c r="DR421" s="1570"/>
      <c r="DS421" s="1570"/>
      <c r="DT421" s="1570"/>
      <c r="DU421" s="1570"/>
      <c r="DV421" s="1570"/>
      <c r="DW421" s="1570"/>
      <c r="DX421" s="1570"/>
      <c r="DY421" s="1570"/>
      <c r="DZ421" s="1570"/>
      <c r="EA421" s="1570"/>
      <c r="EB421" s="1570"/>
      <c r="EC421" s="1665"/>
      <c r="ED421" s="1665"/>
      <c r="EE421" s="1665"/>
      <c r="EF421" s="1665"/>
      <c r="EG421" s="1665"/>
      <c r="EH421" s="1665"/>
      <c r="EI421" s="1665"/>
      <c r="EJ421" s="1665"/>
      <c r="EK421" s="1665"/>
      <c r="EL421" s="1665"/>
      <c r="EM421" s="1665"/>
      <c r="EN421" s="1665"/>
      <c r="EO421" s="1665"/>
      <c r="EP421" s="1665"/>
      <c r="EQ421" s="1665"/>
      <c r="ER421" s="1665"/>
      <c r="ES421" s="1570"/>
      <c r="ET421" s="1570"/>
      <c r="EU421" s="1632"/>
      <c r="EV421" s="1632"/>
      <c r="EW421" s="1632"/>
      <c r="EX421" s="1632"/>
      <c r="EY421" s="1632"/>
      <c r="EZ421" s="1632"/>
      <c r="FA421" s="1632"/>
      <c r="FB421" s="1665"/>
      <c r="FC421" s="1571"/>
      <c r="FD421" s="1571"/>
      <c r="FE421" s="1571"/>
      <c r="FF421" s="1571"/>
      <c r="FG421" s="1571"/>
      <c r="FH421" s="1571"/>
      <c r="FI421" s="1571"/>
      <c r="FJ421" s="1571"/>
      <c r="FK421" s="1571"/>
      <c r="FL421" s="1571"/>
      <c r="FM421" s="1571"/>
      <c r="FN421" s="1573"/>
      <c r="FO421" s="1573"/>
      <c r="FP421" s="1573"/>
      <c r="FQ421" s="1573"/>
      <c r="FR421" s="1573"/>
      <c r="FS421" s="1573"/>
      <c r="FT421" s="1573"/>
      <c r="FU421" s="1573"/>
      <c r="FV421" s="1573"/>
      <c r="FW421" s="1573"/>
      <c r="FX421" s="1595"/>
    </row>
    <row r="422" spans="3:180">
      <c r="DH422" s="1665"/>
      <c r="EC422" s="1665"/>
      <c r="ED422" s="1665"/>
      <c r="EE422" s="1665"/>
      <c r="EF422" s="1665"/>
      <c r="EG422" s="1665"/>
      <c r="EH422" s="1665"/>
      <c r="EI422" s="1665"/>
      <c r="EJ422" s="1665"/>
      <c r="EK422" s="1665"/>
      <c r="EL422" s="1665"/>
      <c r="EM422" s="1665"/>
      <c r="EN422" s="1665"/>
      <c r="EO422" s="1665"/>
      <c r="EP422" s="1665"/>
      <c r="EQ422" s="1665"/>
      <c r="ER422" s="1665"/>
      <c r="FB422" s="1665"/>
      <c r="FX422" s="1595"/>
    </row>
    <row r="423" spans="3:180">
      <c r="DH423" s="1665"/>
      <c r="EC423" s="1665"/>
      <c r="ED423" s="1665"/>
      <c r="EE423" s="1665"/>
      <c r="EF423" s="1665"/>
      <c r="EG423" s="1665"/>
      <c r="EH423" s="1665"/>
      <c r="EI423" s="1665"/>
      <c r="EJ423" s="1665"/>
      <c r="EK423" s="1665"/>
      <c r="EL423" s="1665"/>
      <c r="EM423" s="1665"/>
      <c r="EN423" s="1665"/>
      <c r="EO423" s="1665"/>
      <c r="EP423" s="1665"/>
      <c r="EQ423" s="1665"/>
      <c r="ER423" s="1665"/>
      <c r="FB423" s="1665"/>
      <c r="FX423" s="1595"/>
    </row>
    <row r="424" spans="3:180">
      <c r="DH424" s="1665"/>
      <c r="EC424" s="1665"/>
      <c r="ED424" s="1665"/>
      <c r="EE424" s="1665"/>
      <c r="EF424" s="1665"/>
      <c r="EG424" s="1665"/>
      <c r="EH424" s="1665"/>
      <c r="EI424" s="1665"/>
      <c r="EJ424" s="1665"/>
      <c r="EK424" s="1665"/>
      <c r="EL424" s="1665"/>
      <c r="EM424" s="1665"/>
      <c r="EN424" s="1665"/>
      <c r="EO424" s="1665"/>
      <c r="EP424" s="1665"/>
      <c r="EQ424" s="1665"/>
      <c r="ER424" s="1665"/>
      <c r="FB424" s="1665"/>
      <c r="FX424" s="1595"/>
    </row>
    <row r="425" spans="3:180">
      <c r="DH425" s="1665"/>
      <c r="EC425" s="1665"/>
      <c r="ED425" s="1665"/>
      <c r="EE425" s="1665"/>
      <c r="EF425" s="1665"/>
      <c r="EG425" s="1665"/>
      <c r="EH425" s="1665"/>
      <c r="EI425" s="1665"/>
      <c r="EJ425" s="1665"/>
      <c r="EK425" s="1665"/>
      <c r="EL425" s="1665"/>
      <c r="EM425" s="1665"/>
      <c r="EN425" s="1665"/>
      <c r="EO425" s="1665"/>
      <c r="EP425" s="1665"/>
      <c r="EQ425" s="1665"/>
      <c r="ER425" s="1665"/>
      <c r="FB425" s="1665"/>
      <c r="FX425" s="1595"/>
    </row>
    <row r="426" spans="3:180">
      <c r="DH426" s="1665"/>
      <c r="EC426" s="1665"/>
      <c r="ED426" s="1665"/>
      <c r="EE426" s="1665"/>
      <c r="EF426" s="1665"/>
      <c r="EG426" s="1665"/>
      <c r="EH426" s="1665"/>
      <c r="EI426" s="1665"/>
      <c r="EJ426" s="1665"/>
      <c r="EK426" s="1665"/>
      <c r="EL426" s="1665"/>
      <c r="EM426" s="1665"/>
      <c r="EN426" s="1665"/>
      <c r="EO426" s="1665"/>
      <c r="EP426" s="1665"/>
      <c r="EQ426" s="1665"/>
      <c r="ER426" s="1665"/>
      <c r="FB426" s="1665"/>
      <c r="FX426" s="1595"/>
    </row>
    <row r="427" spans="3:180">
      <c r="DH427" s="1665"/>
      <c r="EC427" s="1665"/>
      <c r="ED427" s="1665"/>
      <c r="EE427" s="1665"/>
      <c r="EF427" s="1665"/>
      <c r="EG427" s="1665"/>
      <c r="EH427" s="1665"/>
      <c r="EI427" s="1665"/>
      <c r="EJ427" s="1665"/>
      <c r="EK427" s="1665"/>
      <c r="EL427" s="1665"/>
      <c r="EM427" s="1665"/>
      <c r="EN427" s="1665"/>
      <c r="EO427" s="1665"/>
      <c r="EP427" s="1665"/>
      <c r="EQ427" s="1665"/>
      <c r="ER427" s="1665"/>
      <c r="FB427" s="1665"/>
      <c r="FX427" s="1595"/>
    </row>
    <row r="428" spans="3:180">
      <c r="DH428" s="1665"/>
      <c r="EC428" s="1665"/>
      <c r="ED428" s="1665"/>
      <c r="EE428" s="1665"/>
      <c r="EF428" s="1665"/>
      <c r="EG428" s="1665"/>
      <c r="EH428" s="1665"/>
      <c r="EI428" s="1665"/>
      <c r="EJ428" s="1665"/>
      <c r="EK428" s="1665"/>
      <c r="EL428" s="1665"/>
      <c r="EM428" s="1665"/>
      <c r="EN428" s="1665"/>
      <c r="EO428" s="1665"/>
      <c r="EP428" s="1665"/>
      <c r="EQ428" s="1665"/>
      <c r="ER428" s="1665"/>
      <c r="FB428" s="1665"/>
      <c r="FX428" s="1595"/>
    </row>
    <row r="429" spans="3:180">
      <c r="DH429" s="1665"/>
      <c r="EC429" s="1665"/>
      <c r="ED429" s="1665"/>
      <c r="EE429" s="1665"/>
      <c r="EF429" s="1665"/>
      <c r="EG429" s="1665"/>
      <c r="EH429" s="1665"/>
      <c r="EI429" s="1665"/>
      <c r="EJ429" s="1665"/>
      <c r="EK429" s="1665"/>
      <c r="EL429" s="1665"/>
      <c r="EM429" s="1665"/>
      <c r="EN429" s="1665"/>
      <c r="EO429" s="1665"/>
      <c r="EP429" s="1665"/>
      <c r="EQ429" s="1665"/>
      <c r="ER429" s="1665"/>
      <c r="FB429" s="1665"/>
      <c r="FX429" s="1595"/>
    </row>
    <row r="430" spans="3:180">
      <c r="DH430" s="1665"/>
      <c r="EC430" s="1665"/>
      <c r="ED430" s="1665"/>
      <c r="EE430" s="1665"/>
      <c r="EF430" s="1665"/>
      <c r="EG430" s="1665"/>
      <c r="EH430" s="1665"/>
      <c r="EI430" s="1665"/>
      <c r="EJ430" s="1665"/>
      <c r="EK430" s="1665"/>
      <c r="EL430" s="1665"/>
      <c r="EM430" s="1665"/>
      <c r="EN430" s="1665"/>
      <c r="EO430" s="1665"/>
      <c r="EP430" s="1665"/>
      <c r="EQ430" s="1665"/>
      <c r="ER430" s="1665"/>
      <c r="FB430" s="1665"/>
      <c r="FX430" s="1595"/>
    </row>
    <row r="431" spans="3:180">
      <c r="DH431" s="1665"/>
      <c r="EC431" s="1665"/>
      <c r="ED431" s="1665"/>
      <c r="EE431" s="1665"/>
      <c r="EF431" s="1665"/>
      <c r="EG431" s="1665"/>
      <c r="EH431" s="1665"/>
      <c r="EI431" s="1665"/>
      <c r="EJ431" s="1665"/>
      <c r="EK431" s="1665"/>
      <c r="EL431" s="1665"/>
      <c r="EM431" s="1665"/>
      <c r="EN431" s="1665"/>
      <c r="EO431" s="1665"/>
      <c r="EP431" s="1665"/>
      <c r="EQ431" s="1665"/>
      <c r="ER431" s="1665"/>
      <c r="FB431" s="1665"/>
      <c r="FX431" s="1595"/>
    </row>
    <row r="432" spans="3:180">
      <c r="DH432" s="1665"/>
      <c r="EC432" s="1665"/>
      <c r="ED432" s="1665"/>
      <c r="EE432" s="1665"/>
      <c r="EF432" s="1665"/>
      <c r="EG432" s="1665"/>
      <c r="EH432" s="1665"/>
      <c r="EI432" s="1665"/>
      <c r="EJ432" s="1665"/>
      <c r="EK432" s="1665"/>
      <c r="EL432" s="1665"/>
      <c r="EM432" s="1665"/>
      <c r="EN432" s="1665"/>
      <c r="EO432" s="1665"/>
      <c r="EP432" s="1665"/>
      <c r="EQ432" s="1665"/>
      <c r="ER432" s="1665"/>
      <c r="FB432" s="1665"/>
      <c r="FX432" s="1595"/>
    </row>
    <row r="433" spans="112:180">
      <c r="DH433" s="1665"/>
      <c r="EC433" s="1665"/>
      <c r="ED433" s="1665"/>
      <c r="EE433" s="1665"/>
      <c r="EF433" s="1665"/>
      <c r="EG433" s="1665"/>
      <c r="EH433" s="1665"/>
      <c r="EI433" s="1665"/>
      <c r="EJ433" s="1665"/>
      <c r="EK433" s="1665"/>
      <c r="EL433" s="1665"/>
      <c r="EM433" s="1665"/>
      <c r="EN433" s="1665"/>
      <c r="EO433" s="1665"/>
      <c r="EP433" s="1665"/>
      <c r="EQ433" s="1665"/>
      <c r="ER433" s="1665"/>
      <c r="FB433" s="1665"/>
      <c r="FX433" s="1595"/>
    </row>
    <row r="434" spans="112:180">
      <c r="DH434" s="1665"/>
      <c r="EC434" s="1665"/>
      <c r="ED434" s="1665"/>
      <c r="EE434" s="1665"/>
      <c r="EF434" s="1665"/>
      <c r="EG434" s="1665"/>
      <c r="EH434" s="1665"/>
      <c r="EI434" s="1665"/>
      <c r="EJ434" s="1665"/>
      <c r="EK434" s="1665"/>
      <c r="EL434" s="1665"/>
      <c r="EM434" s="1665"/>
      <c r="EN434" s="1665"/>
      <c r="EO434" s="1665"/>
      <c r="EP434" s="1665"/>
      <c r="EQ434" s="1665"/>
      <c r="ER434" s="1665"/>
      <c r="FB434" s="1665"/>
      <c r="FX434" s="1595"/>
    </row>
    <row r="435" spans="112:180">
      <c r="DH435" s="1665"/>
      <c r="EC435" s="1665"/>
      <c r="ED435" s="1665"/>
      <c r="EE435" s="1665"/>
      <c r="EF435" s="1665"/>
      <c r="EG435" s="1665"/>
      <c r="EH435" s="1665"/>
      <c r="EI435" s="1665"/>
      <c r="EJ435" s="1665"/>
      <c r="EK435" s="1665"/>
      <c r="EL435" s="1665"/>
      <c r="EM435" s="1665"/>
      <c r="EN435" s="1665"/>
      <c r="EO435" s="1665"/>
      <c r="EP435" s="1665"/>
      <c r="EQ435" s="1665"/>
      <c r="ER435" s="1665"/>
      <c r="FB435" s="1665"/>
      <c r="FX435" s="1595"/>
    </row>
    <row r="436" spans="112:180">
      <c r="DH436" s="1665"/>
      <c r="EC436" s="1665"/>
      <c r="ED436" s="1665"/>
      <c r="EE436" s="1665"/>
      <c r="EF436" s="1665"/>
      <c r="EG436" s="1665"/>
      <c r="EH436" s="1665"/>
      <c r="EI436" s="1665"/>
      <c r="EJ436" s="1665"/>
      <c r="EK436" s="1665"/>
      <c r="EL436" s="1665"/>
      <c r="EM436" s="1665"/>
      <c r="EN436" s="1665"/>
      <c r="EO436" s="1665"/>
      <c r="EP436" s="1665"/>
      <c r="EQ436" s="1665"/>
      <c r="ER436" s="1665"/>
      <c r="FB436" s="1665"/>
      <c r="FX436" s="1595"/>
    </row>
    <row r="437" spans="112:180">
      <c r="DH437" s="1665"/>
      <c r="EC437" s="1665"/>
      <c r="ED437" s="1665"/>
      <c r="EE437" s="1665"/>
      <c r="EF437" s="1665"/>
      <c r="EG437" s="1665"/>
      <c r="EH437" s="1665"/>
      <c r="EI437" s="1665"/>
      <c r="EJ437" s="1665"/>
      <c r="EK437" s="1665"/>
      <c r="EL437" s="1665"/>
      <c r="EM437" s="1665"/>
      <c r="EN437" s="1665"/>
      <c r="EO437" s="1665"/>
      <c r="EP437" s="1665"/>
      <c r="EQ437" s="1665"/>
      <c r="ER437" s="1665"/>
      <c r="FB437" s="1665"/>
      <c r="FX437" s="1595"/>
    </row>
    <row r="438" spans="112:180">
      <c r="FX438" s="1595"/>
    </row>
    <row r="439" spans="112:180">
      <c r="FX439" s="1595"/>
    </row>
    <row r="440" spans="112:180">
      <c r="FX440" s="1595"/>
    </row>
    <row r="441" spans="112:180">
      <c r="FX441" s="1595"/>
    </row>
    <row r="442" spans="112:180">
      <c r="FX442" s="1595"/>
    </row>
    <row r="443" spans="112:180">
      <c r="FX443" s="1595"/>
    </row>
    <row r="444" spans="112:180">
      <c r="FX444" s="1595"/>
    </row>
    <row r="445" spans="112:180">
      <c r="FX445" s="1595"/>
    </row>
    <row r="446" spans="112:180">
      <c r="FX446" s="1595"/>
    </row>
    <row r="447" spans="112:180">
      <c r="FX447" s="1595"/>
    </row>
    <row r="448" spans="112:180">
      <c r="FX448" s="1595"/>
    </row>
    <row r="449" spans="180:180">
      <c r="FX449" s="1595"/>
    </row>
    <row r="450" spans="180:180">
      <c r="FX450" s="1595"/>
    </row>
    <row r="451" spans="180:180">
      <c r="FX451" s="1595"/>
    </row>
    <row r="452" spans="180:180">
      <c r="FX452" s="1595"/>
    </row>
    <row r="453" spans="180:180">
      <c r="FX453" s="1595"/>
    </row>
    <row r="454" spans="180:180">
      <c r="FX454" s="1595"/>
    </row>
    <row r="455" spans="180:180">
      <c r="FX455" s="1595"/>
    </row>
    <row r="456" spans="180:180">
      <c r="FX456" s="1595"/>
    </row>
    <row r="457" spans="180:180">
      <c r="FX457" s="1595"/>
    </row>
    <row r="459" spans="180:180">
      <c r="FX459" s="1349"/>
    </row>
    <row r="460" spans="180:180">
      <c r="FX460" s="1349"/>
    </row>
    <row r="461" spans="180:180">
      <c r="FX461" s="1666"/>
    </row>
    <row r="463" spans="180:180">
      <c r="FX463" s="1349"/>
    </row>
    <row r="464" spans="180:180">
      <c r="FX464" s="1349"/>
    </row>
    <row r="465" spans="180:180">
      <c r="FX465" s="1349"/>
    </row>
    <row r="466" spans="180:180">
      <c r="FX466" s="1595"/>
    </row>
    <row r="467" spans="180:180">
      <c r="FX467" s="1595"/>
    </row>
    <row r="468" spans="180:180">
      <c r="FX468" s="1595"/>
    </row>
    <row r="469" spans="180:180">
      <c r="FX469" s="1595"/>
    </row>
    <row r="470" spans="180:180">
      <c r="FX470" s="1595"/>
    </row>
    <row r="471" spans="180:180">
      <c r="FX471" s="1595"/>
    </row>
    <row r="472" spans="180:180">
      <c r="FX472" s="1595"/>
    </row>
    <row r="473" spans="180:180">
      <c r="FX473" s="1595"/>
    </row>
    <row r="474" spans="180:180">
      <c r="FX474" s="1595"/>
    </row>
    <row r="475" spans="180:180">
      <c r="FX475" s="1595"/>
    </row>
    <row r="476" spans="180:180">
      <c r="FX476" s="1595"/>
    </row>
    <row r="477" spans="180:180">
      <c r="FX477" s="1595"/>
    </row>
    <row r="478" spans="180:180">
      <c r="FX478" s="1595"/>
    </row>
    <row r="479" spans="180:180">
      <c r="FX479" s="1595"/>
    </row>
    <row r="480" spans="180:180">
      <c r="FX480" s="1595"/>
    </row>
    <row r="481" spans="180:180">
      <c r="FX481" s="1595"/>
    </row>
    <row r="482" spans="180:180">
      <c r="FX482" s="1595"/>
    </row>
    <row r="483" spans="180:180">
      <c r="FX483" s="1595"/>
    </row>
    <row r="484" spans="180:180">
      <c r="FX484" s="1595"/>
    </row>
    <row r="485" spans="180:180">
      <c r="FX485" s="1595"/>
    </row>
    <row r="486" spans="180:180">
      <c r="FX486" s="1595"/>
    </row>
    <row r="487" spans="180:180">
      <c r="FX487" s="1595"/>
    </row>
    <row r="488" spans="180:180">
      <c r="FX488" s="1595"/>
    </row>
    <row r="489" spans="180:180">
      <c r="FX489" s="1595"/>
    </row>
    <row r="490" spans="180:180">
      <c r="FX490" s="1595"/>
    </row>
    <row r="491" spans="180:180">
      <c r="FX491" s="1595"/>
    </row>
    <row r="492" spans="180:180">
      <c r="FX492" s="1595"/>
    </row>
    <row r="493" spans="180:180">
      <c r="FX493" s="1595"/>
    </row>
    <row r="494" spans="180:180">
      <c r="FX494" s="1595"/>
    </row>
    <row r="495" spans="180:180">
      <c r="FX495" s="1595"/>
    </row>
    <row r="496" spans="180:180">
      <c r="FX496" s="1595"/>
    </row>
    <row r="497" spans="180:180">
      <c r="FX497" s="1595"/>
    </row>
    <row r="498" spans="180:180">
      <c r="FX498" s="1595"/>
    </row>
    <row r="499" spans="180:180">
      <c r="FX499" s="1595"/>
    </row>
    <row r="500" spans="180:180">
      <c r="FX500" s="1595"/>
    </row>
    <row r="501" spans="180:180">
      <c r="FX501" s="1595"/>
    </row>
    <row r="502" spans="180:180">
      <c r="FX502" s="1595"/>
    </row>
    <row r="503" spans="180:180">
      <c r="FX503" s="1595"/>
    </row>
    <row r="504" spans="180:180">
      <c r="FX504" s="1595"/>
    </row>
    <row r="505" spans="180:180">
      <c r="FX505" s="1595"/>
    </row>
    <row r="507" spans="180:180">
      <c r="FX507" s="1349"/>
    </row>
    <row r="508" spans="180:180">
      <c r="FX508" s="1349"/>
    </row>
    <row r="509" spans="180:180">
      <c r="FX509" s="1666"/>
    </row>
    <row r="511" spans="180:180">
      <c r="FX511" s="1349"/>
    </row>
    <row r="512" spans="180:180">
      <c r="FX512" s="1349"/>
    </row>
    <row r="513" spans="180:180">
      <c r="FX513" s="1349"/>
    </row>
    <row r="514" spans="180:180">
      <c r="FX514" s="1595"/>
    </row>
    <row r="515" spans="180:180">
      <c r="FX515" s="1595"/>
    </row>
    <row r="516" spans="180:180">
      <c r="FX516" s="1595"/>
    </row>
    <row r="517" spans="180:180">
      <c r="FX517" s="1595"/>
    </row>
    <row r="518" spans="180:180">
      <c r="FX518" s="1595"/>
    </row>
    <row r="519" spans="180:180">
      <c r="FX519" s="1595"/>
    </row>
    <row r="520" spans="180:180">
      <c r="FX520" s="1595"/>
    </row>
    <row r="521" spans="180:180">
      <c r="FX521" s="1595"/>
    </row>
    <row r="522" spans="180:180">
      <c r="FX522" s="1595"/>
    </row>
    <row r="523" spans="180:180">
      <c r="FX523" s="1595"/>
    </row>
    <row r="524" spans="180:180">
      <c r="FX524" s="1595"/>
    </row>
    <row r="525" spans="180:180">
      <c r="FX525" s="1595"/>
    </row>
    <row r="526" spans="180:180">
      <c r="FX526" s="1595"/>
    </row>
    <row r="527" spans="180:180">
      <c r="FX527" s="1595"/>
    </row>
    <row r="528" spans="180:180">
      <c r="FX528" s="1595"/>
    </row>
    <row r="529" spans="180:180">
      <c r="FX529" s="1595"/>
    </row>
    <row r="530" spans="180:180">
      <c r="FX530" s="1595"/>
    </row>
    <row r="531" spans="180:180">
      <c r="FX531" s="1595"/>
    </row>
    <row r="532" spans="180:180">
      <c r="FX532" s="1595"/>
    </row>
    <row r="533" spans="180:180">
      <c r="FX533" s="1595"/>
    </row>
    <row r="534" spans="180:180">
      <c r="FX534" s="1595"/>
    </row>
    <row r="535" spans="180:180">
      <c r="FX535" s="1595"/>
    </row>
    <row r="536" spans="180:180">
      <c r="FX536" s="1595"/>
    </row>
    <row r="537" spans="180:180">
      <c r="FX537" s="1595"/>
    </row>
    <row r="538" spans="180:180">
      <c r="FX538" s="1595"/>
    </row>
    <row r="539" spans="180:180">
      <c r="FX539" s="1595"/>
    </row>
    <row r="540" spans="180:180">
      <c r="FX540" s="1595"/>
    </row>
    <row r="541" spans="180:180">
      <c r="FX541" s="1595"/>
    </row>
    <row r="542" spans="180:180">
      <c r="FX542" s="1595"/>
    </row>
    <row r="543" spans="180:180">
      <c r="FX543" s="1595"/>
    </row>
    <row r="544" spans="180:180">
      <c r="FX544" s="1595"/>
    </row>
    <row r="545" spans="180:180">
      <c r="FX545" s="1595"/>
    </row>
    <row r="546" spans="180:180">
      <c r="FX546" s="1595"/>
    </row>
    <row r="547" spans="180:180">
      <c r="FX547" s="1595"/>
    </row>
    <row r="548" spans="180:180">
      <c r="FX548" s="1595"/>
    </row>
    <row r="549" spans="180:180">
      <c r="FX549" s="1595"/>
    </row>
    <row r="550" spans="180:180">
      <c r="FX550" s="1595"/>
    </row>
    <row r="551" spans="180:180">
      <c r="FX551" s="1595"/>
    </row>
    <row r="552" spans="180:180">
      <c r="FX552" s="1595"/>
    </row>
    <row r="553" spans="180:180">
      <c r="FX553" s="1595"/>
    </row>
    <row r="555" spans="180:180">
      <c r="FX555" s="1349"/>
    </row>
    <row r="556" spans="180:180">
      <c r="FX556" s="1349"/>
    </row>
    <row r="557" spans="180:180">
      <c r="FX557" s="1666"/>
    </row>
    <row r="559" spans="180:180">
      <c r="FX559" s="1349"/>
    </row>
    <row r="560" spans="180:180">
      <c r="FX560" s="1349"/>
    </row>
    <row r="561" spans="180:180">
      <c r="FX561" s="1349"/>
    </row>
    <row r="562" spans="180:180">
      <c r="FX562" s="1595"/>
    </row>
    <row r="563" spans="180:180">
      <c r="FX563" s="1595"/>
    </row>
    <row r="564" spans="180:180">
      <c r="FX564" s="1595"/>
    </row>
    <row r="565" spans="180:180">
      <c r="FX565" s="1595"/>
    </row>
    <row r="566" spans="180:180">
      <c r="FX566" s="1595"/>
    </row>
    <row r="567" spans="180:180">
      <c r="FX567" s="1595"/>
    </row>
    <row r="568" spans="180:180">
      <c r="FX568" s="1595"/>
    </row>
    <row r="569" spans="180:180">
      <c r="FX569" s="1595"/>
    </row>
    <row r="570" spans="180:180">
      <c r="FX570" s="1595"/>
    </row>
    <row r="571" spans="180:180">
      <c r="FX571" s="1595"/>
    </row>
    <row r="572" spans="180:180">
      <c r="FX572" s="1595"/>
    </row>
    <row r="573" spans="180:180">
      <c r="FX573" s="1595"/>
    </row>
    <row r="574" spans="180:180">
      <c r="FX574" s="1595"/>
    </row>
    <row r="575" spans="180:180">
      <c r="FX575" s="1595"/>
    </row>
    <row r="576" spans="180:180">
      <c r="FX576" s="1595"/>
    </row>
    <row r="577" spans="180:180">
      <c r="FX577" s="1595"/>
    </row>
    <row r="578" spans="180:180">
      <c r="FX578" s="1595"/>
    </row>
    <row r="579" spans="180:180">
      <c r="FX579" s="1595"/>
    </row>
    <row r="580" spans="180:180">
      <c r="FX580" s="1595"/>
    </row>
    <row r="581" spans="180:180">
      <c r="FX581" s="1595"/>
    </row>
    <row r="582" spans="180:180">
      <c r="FX582" s="1595"/>
    </row>
    <row r="583" spans="180:180">
      <c r="FX583" s="1595"/>
    </row>
    <row r="584" spans="180:180">
      <c r="FX584" s="1595"/>
    </row>
    <row r="585" spans="180:180">
      <c r="FX585" s="1595"/>
    </row>
    <row r="586" spans="180:180">
      <c r="FX586" s="1595"/>
    </row>
    <row r="587" spans="180:180">
      <c r="FX587" s="1595"/>
    </row>
    <row r="588" spans="180:180">
      <c r="FX588" s="1595"/>
    </row>
    <row r="589" spans="180:180">
      <c r="FX589" s="1595"/>
    </row>
    <row r="590" spans="180:180">
      <c r="FX590" s="1595"/>
    </row>
    <row r="591" spans="180:180">
      <c r="FX591" s="1595"/>
    </row>
    <row r="592" spans="180:180">
      <c r="FX592" s="1595"/>
    </row>
    <row r="593" spans="180:180">
      <c r="FX593" s="1595"/>
    </row>
    <row r="594" spans="180:180">
      <c r="FX594" s="1595"/>
    </row>
    <row r="595" spans="180:180">
      <c r="FX595" s="1595"/>
    </row>
    <row r="596" spans="180:180">
      <c r="FX596" s="1595"/>
    </row>
    <row r="597" spans="180:180">
      <c r="FX597" s="1595"/>
    </row>
    <row r="598" spans="180:180">
      <c r="FX598" s="1595"/>
    </row>
    <row r="599" spans="180:180">
      <c r="FX599" s="1595"/>
    </row>
    <row r="600" spans="180:180">
      <c r="FX600" s="1595"/>
    </row>
    <row r="601" spans="180:180">
      <c r="FX601" s="1595"/>
    </row>
    <row r="603" spans="180:180">
      <c r="FX603" s="1349"/>
    </row>
    <row r="604" spans="180:180">
      <c r="FX604" s="1349"/>
    </row>
    <row r="605" spans="180:180">
      <c r="FX605" s="1666"/>
    </row>
    <row r="607" spans="180:180">
      <c r="FX607" s="1349"/>
    </row>
    <row r="608" spans="180:180">
      <c r="FX608" s="1349"/>
    </row>
    <row r="609" spans="180:180">
      <c r="FX609" s="1349"/>
    </row>
    <row r="610" spans="180:180">
      <c r="FX610" s="1595"/>
    </row>
    <row r="611" spans="180:180">
      <c r="FX611" s="1595"/>
    </row>
    <row r="612" spans="180:180">
      <c r="FX612" s="1595"/>
    </row>
    <row r="613" spans="180:180">
      <c r="FX613" s="1595"/>
    </row>
    <row r="614" spans="180:180">
      <c r="FX614" s="1595"/>
    </row>
    <row r="615" spans="180:180">
      <c r="FX615" s="1595"/>
    </row>
    <row r="616" spans="180:180">
      <c r="FX616" s="1595"/>
    </row>
    <row r="617" spans="180:180">
      <c r="FX617" s="1595"/>
    </row>
    <row r="618" spans="180:180">
      <c r="FX618" s="1595"/>
    </row>
    <row r="619" spans="180:180">
      <c r="FX619" s="1595"/>
    </row>
    <row r="620" spans="180:180">
      <c r="FX620" s="1595"/>
    </row>
    <row r="621" spans="180:180">
      <c r="FX621" s="1595"/>
    </row>
    <row r="622" spans="180:180">
      <c r="FX622" s="1595"/>
    </row>
    <row r="623" spans="180:180">
      <c r="FX623" s="1595"/>
    </row>
    <row r="624" spans="180:180">
      <c r="FX624" s="1595"/>
    </row>
    <row r="625" spans="180:180">
      <c r="FX625" s="1595"/>
    </row>
    <row r="626" spans="180:180">
      <c r="FX626" s="1595"/>
    </row>
    <row r="627" spans="180:180">
      <c r="FX627" s="1595"/>
    </row>
    <row r="628" spans="180:180">
      <c r="FX628" s="1595"/>
    </row>
    <row r="629" spans="180:180">
      <c r="FX629" s="1595"/>
    </row>
    <row r="630" spans="180:180">
      <c r="FX630" s="1595"/>
    </row>
    <row r="631" spans="180:180">
      <c r="FX631" s="1595"/>
    </row>
    <row r="632" spans="180:180">
      <c r="FX632" s="1595"/>
    </row>
    <row r="633" spans="180:180">
      <c r="FX633" s="1595"/>
    </row>
    <row r="634" spans="180:180">
      <c r="FX634" s="1595"/>
    </row>
    <row r="635" spans="180:180">
      <c r="FX635" s="1595"/>
    </row>
    <row r="636" spans="180:180">
      <c r="FX636" s="1595"/>
    </row>
    <row r="637" spans="180:180">
      <c r="FX637" s="1595"/>
    </row>
    <row r="638" spans="180:180">
      <c r="FX638" s="1595"/>
    </row>
    <row r="639" spans="180:180">
      <c r="FX639" s="1595"/>
    </row>
    <row r="640" spans="180:180">
      <c r="FX640" s="1595"/>
    </row>
    <row r="641" spans="180:180">
      <c r="FX641" s="1595"/>
    </row>
    <row r="642" spans="180:180">
      <c r="FX642" s="1595"/>
    </row>
    <row r="643" spans="180:180">
      <c r="FX643" s="1595"/>
    </row>
    <row r="644" spans="180:180">
      <c r="FX644" s="1595"/>
    </row>
    <row r="645" spans="180:180">
      <c r="FX645" s="1595"/>
    </row>
    <row r="646" spans="180:180">
      <c r="FX646" s="1595"/>
    </row>
    <row r="647" spans="180:180">
      <c r="FX647" s="1595"/>
    </row>
    <row r="648" spans="180:180">
      <c r="FX648" s="1595"/>
    </row>
    <row r="649" spans="180:180">
      <c r="FX649" s="1595"/>
    </row>
    <row r="651" spans="180:180">
      <c r="FX651" s="1349"/>
    </row>
    <row r="652" spans="180:180">
      <c r="FX652" s="1349"/>
    </row>
    <row r="653" spans="180:180">
      <c r="FX653" s="1666"/>
    </row>
    <row r="655" spans="180:180">
      <c r="FX655" s="1349"/>
    </row>
    <row r="656" spans="180:180">
      <c r="FX656" s="1349"/>
    </row>
    <row r="657" spans="180:180">
      <c r="FX657" s="1349"/>
    </row>
    <row r="658" spans="180:180">
      <c r="FX658" s="1595"/>
    </row>
    <row r="659" spans="180:180">
      <c r="FX659" s="1595"/>
    </row>
    <row r="660" spans="180:180">
      <c r="FX660" s="1595"/>
    </row>
    <row r="661" spans="180:180">
      <c r="FX661" s="1595"/>
    </row>
    <row r="662" spans="180:180">
      <c r="FX662" s="1595"/>
    </row>
    <row r="663" spans="180:180">
      <c r="FX663" s="1595"/>
    </row>
    <row r="664" spans="180:180">
      <c r="FX664" s="1595"/>
    </row>
    <row r="665" spans="180:180">
      <c r="FX665" s="1595"/>
    </row>
    <row r="666" spans="180:180">
      <c r="FX666" s="1595"/>
    </row>
    <row r="667" spans="180:180">
      <c r="FX667" s="1595"/>
    </row>
    <row r="668" spans="180:180">
      <c r="FX668" s="1595"/>
    </row>
    <row r="669" spans="180:180">
      <c r="FX669" s="1595"/>
    </row>
    <row r="670" spans="180:180">
      <c r="FX670" s="1595"/>
    </row>
    <row r="671" spans="180:180">
      <c r="FX671" s="1595"/>
    </row>
    <row r="672" spans="180:180">
      <c r="FX672" s="1595"/>
    </row>
    <row r="673" spans="180:180">
      <c r="FX673" s="1595"/>
    </row>
    <row r="674" spans="180:180">
      <c r="FX674" s="1595"/>
    </row>
    <row r="675" spans="180:180">
      <c r="FX675" s="1595"/>
    </row>
    <row r="676" spans="180:180">
      <c r="FX676" s="1595"/>
    </row>
    <row r="677" spans="180:180">
      <c r="FX677" s="1595"/>
    </row>
    <row r="678" spans="180:180">
      <c r="FX678" s="1595"/>
    </row>
    <row r="679" spans="180:180">
      <c r="FX679" s="1595"/>
    </row>
    <row r="680" spans="180:180">
      <c r="FX680" s="1595"/>
    </row>
    <row r="681" spans="180:180">
      <c r="FX681" s="1595"/>
    </row>
    <row r="682" spans="180:180">
      <c r="FX682" s="1595"/>
    </row>
    <row r="683" spans="180:180">
      <c r="FX683" s="1595"/>
    </row>
    <row r="684" spans="180:180">
      <c r="FX684" s="1595"/>
    </row>
    <row r="685" spans="180:180">
      <c r="FX685" s="1595"/>
    </row>
    <row r="686" spans="180:180">
      <c r="FX686" s="1595"/>
    </row>
    <row r="687" spans="180:180">
      <c r="FX687" s="1595"/>
    </row>
    <row r="688" spans="180:180">
      <c r="FX688" s="1595"/>
    </row>
    <row r="689" spans="180:180">
      <c r="FX689" s="1595"/>
    </row>
    <row r="690" spans="180:180">
      <c r="FX690" s="1595"/>
    </row>
    <row r="691" spans="180:180">
      <c r="FX691" s="1595"/>
    </row>
    <row r="692" spans="180:180">
      <c r="FX692" s="1595"/>
    </row>
    <row r="693" spans="180:180">
      <c r="FX693" s="1595"/>
    </row>
    <row r="694" spans="180:180">
      <c r="FX694" s="1595"/>
    </row>
    <row r="695" spans="180:180">
      <c r="FX695" s="1595"/>
    </row>
    <row r="696" spans="180:180">
      <c r="FX696" s="1595"/>
    </row>
    <row r="697" spans="180:180">
      <c r="FX697" s="1595"/>
    </row>
    <row r="699" spans="180:180">
      <c r="FX699" s="1349"/>
    </row>
    <row r="700" spans="180:180">
      <c r="FX700" s="1349"/>
    </row>
    <row r="701" spans="180:180">
      <c r="FX701" s="1666"/>
    </row>
    <row r="703" spans="180:180">
      <c r="FX703" s="1349"/>
    </row>
    <row r="704" spans="180:180">
      <c r="FX704" s="1349"/>
    </row>
    <row r="705" spans="180:180">
      <c r="FX705" s="1349"/>
    </row>
    <row r="706" spans="180:180">
      <c r="FX706" s="1595"/>
    </row>
    <row r="707" spans="180:180">
      <c r="FX707" s="1595"/>
    </row>
    <row r="708" spans="180:180">
      <c r="FX708" s="1595"/>
    </row>
    <row r="709" spans="180:180">
      <c r="FX709" s="1595"/>
    </row>
    <row r="710" spans="180:180">
      <c r="FX710" s="1595"/>
    </row>
    <row r="711" spans="180:180">
      <c r="FX711" s="1595"/>
    </row>
    <row r="712" spans="180:180">
      <c r="FX712" s="1595"/>
    </row>
    <row r="713" spans="180:180">
      <c r="FX713" s="1595"/>
    </row>
    <row r="714" spans="180:180">
      <c r="FX714" s="1595"/>
    </row>
    <row r="715" spans="180:180">
      <c r="FX715" s="1595"/>
    </row>
    <row r="716" spans="180:180">
      <c r="FX716" s="1595"/>
    </row>
    <row r="717" spans="180:180">
      <c r="FX717" s="1595"/>
    </row>
    <row r="718" spans="180:180">
      <c r="FX718" s="1595"/>
    </row>
    <row r="719" spans="180:180">
      <c r="FX719" s="1595"/>
    </row>
    <row r="720" spans="180:180">
      <c r="FX720" s="1595"/>
    </row>
    <row r="721" spans="180:180">
      <c r="FX721" s="1595"/>
    </row>
    <row r="722" spans="180:180">
      <c r="FX722" s="1595"/>
    </row>
    <row r="723" spans="180:180">
      <c r="FX723" s="1595"/>
    </row>
    <row r="724" spans="180:180">
      <c r="FX724" s="1595"/>
    </row>
    <row r="725" spans="180:180">
      <c r="FX725" s="1595"/>
    </row>
    <row r="726" spans="180:180">
      <c r="FX726" s="1595"/>
    </row>
    <row r="727" spans="180:180">
      <c r="FX727" s="1595"/>
    </row>
    <row r="728" spans="180:180">
      <c r="FX728" s="1595"/>
    </row>
    <row r="729" spans="180:180">
      <c r="FX729" s="1595"/>
    </row>
    <row r="730" spans="180:180">
      <c r="FX730" s="1595"/>
    </row>
    <row r="731" spans="180:180">
      <c r="FX731" s="1595"/>
    </row>
    <row r="732" spans="180:180">
      <c r="FX732" s="1595"/>
    </row>
    <row r="733" spans="180:180">
      <c r="FX733" s="1595"/>
    </row>
    <row r="734" spans="180:180">
      <c r="FX734" s="1595"/>
    </row>
    <row r="735" spans="180:180">
      <c r="FX735" s="1595"/>
    </row>
    <row r="736" spans="180:180">
      <c r="FX736" s="1595"/>
    </row>
    <row r="737" spans="180:180">
      <c r="FX737" s="1595"/>
    </row>
    <row r="738" spans="180:180">
      <c r="FX738" s="1595"/>
    </row>
    <row r="739" spans="180:180">
      <c r="FX739" s="1595"/>
    </row>
    <row r="740" spans="180:180">
      <c r="FX740" s="1595"/>
    </row>
    <row r="741" spans="180:180">
      <c r="FX741" s="1595"/>
    </row>
    <row r="742" spans="180:180">
      <c r="FX742" s="1595"/>
    </row>
    <row r="743" spans="180:180">
      <c r="FX743" s="1595"/>
    </row>
    <row r="744" spans="180:180">
      <c r="FX744" s="1595"/>
    </row>
    <row r="745" spans="180:180">
      <c r="FX745" s="1595"/>
    </row>
    <row r="747" spans="180:180">
      <c r="FX747" s="1349"/>
    </row>
    <row r="748" spans="180:180">
      <c r="FX748" s="1349"/>
    </row>
    <row r="749" spans="180:180">
      <c r="FX749" s="1666"/>
    </row>
    <row r="751" spans="180:180">
      <c r="FX751" s="1349"/>
    </row>
    <row r="752" spans="180:180">
      <c r="FX752" s="1349"/>
    </row>
    <row r="753" spans="180:180">
      <c r="FX753" s="1349"/>
    </row>
    <row r="754" spans="180:180">
      <c r="FX754" s="1595"/>
    </row>
    <row r="755" spans="180:180">
      <c r="FX755" s="1595"/>
    </row>
    <row r="756" spans="180:180">
      <c r="FX756" s="1595"/>
    </row>
    <row r="757" spans="180:180">
      <c r="FX757" s="1595"/>
    </row>
    <row r="758" spans="180:180">
      <c r="FX758" s="1595"/>
    </row>
    <row r="759" spans="180:180">
      <c r="FX759" s="1595"/>
    </row>
    <row r="760" spans="180:180">
      <c r="FX760" s="1595"/>
    </row>
    <row r="761" spans="180:180">
      <c r="FX761" s="1595"/>
    </row>
    <row r="762" spans="180:180">
      <c r="FX762" s="1595"/>
    </row>
    <row r="763" spans="180:180">
      <c r="FX763" s="1595"/>
    </row>
    <row r="764" spans="180:180">
      <c r="FX764" s="1595"/>
    </row>
    <row r="765" spans="180:180">
      <c r="FX765" s="1595"/>
    </row>
    <row r="766" spans="180:180">
      <c r="FX766" s="1595"/>
    </row>
    <row r="767" spans="180:180">
      <c r="FX767" s="1595"/>
    </row>
    <row r="768" spans="180:180">
      <c r="FX768" s="1595"/>
    </row>
    <row r="769" spans="180:180">
      <c r="FX769" s="1595"/>
    </row>
    <row r="770" spans="180:180">
      <c r="FX770" s="1595"/>
    </row>
    <row r="771" spans="180:180">
      <c r="FX771" s="1595"/>
    </row>
    <row r="772" spans="180:180">
      <c r="FX772" s="1595"/>
    </row>
    <row r="773" spans="180:180">
      <c r="FX773" s="1595"/>
    </row>
    <row r="774" spans="180:180">
      <c r="FX774" s="1595"/>
    </row>
    <row r="775" spans="180:180">
      <c r="FX775" s="1595"/>
    </row>
    <row r="776" spans="180:180">
      <c r="FX776" s="1595"/>
    </row>
    <row r="777" spans="180:180">
      <c r="FX777" s="1595"/>
    </row>
    <row r="778" spans="180:180">
      <c r="FX778" s="1595"/>
    </row>
    <row r="779" spans="180:180">
      <c r="FX779" s="1595"/>
    </row>
    <row r="780" spans="180:180">
      <c r="FX780" s="1595"/>
    </row>
    <row r="781" spans="180:180">
      <c r="FX781" s="1595"/>
    </row>
    <row r="782" spans="180:180">
      <c r="FX782" s="1595"/>
    </row>
    <row r="783" spans="180:180">
      <c r="FX783" s="1595"/>
    </row>
    <row r="784" spans="180:180">
      <c r="FX784" s="1595"/>
    </row>
    <row r="785" spans="180:180">
      <c r="FX785" s="1595"/>
    </row>
    <row r="786" spans="180:180">
      <c r="FX786" s="1595"/>
    </row>
    <row r="787" spans="180:180">
      <c r="FX787" s="1595"/>
    </row>
    <row r="788" spans="180:180">
      <c r="FX788" s="1595"/>
    </row>
    <row r="789" spans="180:180">
      <c r="FX789" s="1595"/>
    </row>
    <row r="790" spans="180:180">
      <c r="FX790" s="1595"/>
    </row>
    <row r="791" spans="180:180">
      <c r="FX791" s="1595"/>
    </row>
    <row r="792" spans="180:180">
      <c r="FX792" s="1595"/>
    </row>
    <row r="793" spans="180:180">
      <c r="FX793" s="1595"/>
    </row>
    <row r="795" spans="180:180">
      <c r="FX795" s="1349"/>
    </row>
    <row r="796" spans="180:180">
      <c r="FX796" s="1349"/>
    </row>
    <row r="797" spans="180:180">
      <c r="FX797" s="1666"/>
    </row>
    <row r="799" spans="180:180">
      <c r="FX799" s="1349"/>
    </row>
    <row r="800" spans="180:180">
      <c r="FX800" s="1349"/>
    </row>
    <row r="801" spans="180:180">
      <c r="FX801" s="1349"/>
    </row>
    <row r="802" spans="180:180">
      <c r="FX802" s="1595"/>
    </row>
    <row r="803" spans="180:180">
      <c r="FX803" s="1595"/>
    </row>
    <row r="804" spans="180:180">
      <c r="FX804" s="1595"/>
    </row>
    <row r="805" spans="180:180">
      <c r="FX805" s="1595"/>
    </row>
    <row r="806" spans="180:180">
      <c r="FX806" s="1595"/>
    </row>
    <row r="807" spans="180:180">
      <c r="FX807" s="1595"/>
    </row>
    <row r="808" spans="180:180">
      <c r="FX808" s="1595"/>
    </row>
    <row r="809" spans="180:180">
      <c r="FX809" s="1595"/>
    </row>
    <row r="810" spans="180:180">
      <c r="FX810" s="1595"/>
    </row>
    <row r="811" spans="180:180">
      <c r="FX811" s="1595"/>
    </row>
    <row r="812" spans="180:180">
      <c r="FX812" s="1595"/>
    </row>
    <row r="813" spans="180:180">
      <c r="FX813" s="1595"/>
    </row>
    <row r="814" spans="180:180">
      <c r="FX814" s="1595"/>
    </row>
    <row r="815" spans="180:180">
      <c r="FX815" s="1595"/>
    </row>
    <row r="816" spans="180:180">
      <c r="FX816" s="1595"/>
    </row>
    <row r="817" spans="180:180">
      <c r="FX817" s="1595"/>
    </row>
    <row r="818" spans="180:180">
      <c r="FX818" s="1595"/>
    </row>
    <row r="819" spans="180:180">
      <c r="FX819" s="1595"/>
    </row>
    <row r="820" spans="180:180">
      <c r="FX820" s="1595"/>
    </row>
    <row r="821" spans="180:180">
      <c r="FX821" s="1595"/>
    </row>
    <row r="822" spans="180:180">
      <c r="FX822" s="1595"/>
    </row>
    <row r="823" spans="180:180">
      <c r="FX823" s="1595"/>
    </row>
    <row r="824" spans="180:180">
      <c r="FX824" s="1595"/>
    </row>
    <row r="825" spans="180:180">
      <c r="FX825" s="1595"/>
    </row>
    <row r="826" spans="180:180">
      <c r="FX826" s="1595"/>
    </row>
    <row r="827" spans="180:180">
      <c r="FX827" s="1595"/>
    </row>
    <row r="828" spans="180:180">
      <c r="FX828" s="1595"/>
    </row>
    <row r="829" spans="180:180">
      <c r="FX829" s="1595"/>
    </row>
    <row r="830" spans="180:180">
      <c r="FX830" s="1595"/>
    </row>
    <row r="831" spans="180:180">
      <c r="FX831" s="1595"/>
    </row>
    <row r="832" spans="180:180">
      <c r="FX832" s="1595"/>
    </row>
    <row r="833" spans="180:180">
      <c r="FX833" s="1595"/>
    </row>
    <row r="834" spans="180:180">
      <c r="FX834" s="1595"/>
    </row>
    <row r="835" spans="180:180">
      <c r="FX835" s="1595"/>
    </row>
    <row r="836" spans="180:180">
      <c r="FX836" s="1595"/>
    </row>
    <row r="837" spans="180:180">
      <c r="FX837" s="1595"/>
    </row>
    <row r="838" spans="180:180">
      <c r="FX838" s="1595"/>
    </row>
    <row r="839" spans="180:180">
      <c r="FX839" s="1595"/>
    </row>
    <row r="840" spans="180:180">
      <c r="FX840" s="1595"/>
    </row>
    <row r="841" spans="180:180">
      <c r="FX841" s="1595"/>
    </row>
    <row r="843" spans="180:180">
      <c r="FX843" s="1349"/>
    </row>
    <row r="844" spans="180:180">
      <c r="FX844" s="1349"/>
    </row>
    <row r="845" spans="180:180">
      <c r="FX845" s="1666"/>
    </row>
    <row r="847" spans="180:180">
      <c r="FX847" s="1349"/>
    </row>
    <row r="848" spans="180:180">
      <c r="FX848" s="1349"/>
    </row>
    <row r="849" spans="180:180">
      <c r="FX849" s="1349"/>
    </row>
    <row r="850" spans="180:180">
      <c r="FX850" s="1595"/>
    </row>
    <row r="851" spans="180:180">
      <c r="FX851" s="1595"/>
    </row>
    <row r="852" spans="180:180">
      <c r="FX852" s="1595"/>
    </row>
    <row r="853" spans="180:180">
      <c r="FX853" s="1595"/>
    </row>
    <row r="854" spans="180:180">
      <c r="FX854" s="1595"/>
    </row>
    <row r="855" spans="180:180">
      <c r="FX855" s="1595"/>
    </row>
    <row r="856" spans="180:180">
      <c r="FX856" s="1595"/>
    </row>
    <row r="857" spans="180:180">
      <c r="FX857" s="1595"/>
    </row>
    <row r="858" spans="180:180">
      <c r="FX858" s="1595"/>
    </row>
    <row r="859" spans="180:180">
      <c r="FX859" s="1595"/>
    </row>
    <row r="860" spans="180:180">
      <c r="FX860" s="1595"/>
    </row>
    <row r="861" spans="180:180">
      <c r="FX861" s="1595"/>
    </row>
    <row r="862" spans="180:180">
      <c r="FX862" s="1595"/>
    </row>
    <row r="863" spans="180:180">
      <c r="FX863" s="1595"/>
    </row>
    <row r="864" spans="180:180">
      <c r="FX864" s="1595"/>
    </row>
    <row r="865" spans="180:180">
      <c r="FX865" s="1595"/>
    </row>
    <row r="866" spans="180:180">
      <c r="FX866" s="1595"/>
    </row>
    <row r="867" spans="180:180">
      <c r="FX867" s="1595"/>
    </row>
    <row r="868" spans="180:180">
      <c r="FX868" s="1595"/>
    </row>
    <row r="869" spans="180:180">
      <c r="FX869" s="1595"/>
    </row>
    <row r="870" spans="180:180">
      <c r="FX870" s="1595"/>
    </row>
    <row r="871" spans="180:180">
      <c r="FX871" s="1595"/>
    </row>
    <row r="872" spans="180:180">
      <c r="FX872" s="1595"/>
    </row>
    <row r="873" spans="180:180">
      <c r="FX873" s="1595"/>
    </row>
    <row r="874" spans="180:180">
      <c r="FX874" s="1595"/>
    </row>
    <row r="875" spans="180:180">
      <c r="FX875" s="1595"/>
    </row>
    <row r="876" spans="180:180">
      <c r="FX876" s="1595"/>
    </row>
    <row r="877" spans="180:180">
      <c r="FX877" s="1595"/>
    </row>
    <row r="878" spans="180:180">
      <c r="FX878" s="1595"/>
    </row>
    <row r="879" spans="180:180">
      <c r="FX879" s="1595"/>
    </row>
    <row r="880" spans="180:180">
      <c r="FX880" s="1595"/>
    </row>
    <row r="881" spans="180:180">
      <c r="FX881" s="1595"/>
    </row>
    <row r="882" spans="180:180">
      <c r="FX882" s="1595"/>
    </row>
    <row r="883" spans="180:180">
      <c r="FX883" s="1595"/>
    </row>
    <row r="884" spans="180:180">
      <c r="FX884" s="1595"/>
    </row>
    <row r="885" spans="180:180">
      <c r="FX885" s="1595"/>
    </row>
    <row r="886" spans="180:180">
      <c r="FX886" s="1595"/>
    </row>
    <row r="887" spans="180:180">
      <c r="FX887" s="1595"/>
    </row>
    <row r="888" spans="180:180">
      <c r="FX888" s="1595"/>
    </row>
    <row r="889" spans="180:180">
      <c r="FX889" s="1595"/>
    </row>
    <row r="891" spans="180:180">
      <c r="FX891" s="1349"/>
    </row>
    <row r="892" spans="180:180">
      <c r="FX892" s="1349"/>
    </row>
    <row r="893" spans="180:180">
      <c r="FX893" s="1666"/>
    </row>
    <row r="895" spans="180:180">
      <c r="FX895" s="1349"/>
    </row>
    <row r="896" spans="180:180">
      <c r="FX896" s="1349"/>
    </row>
    <row r="897" spans="180:180">
      <c r="FX897" s="1349"/>
    </row>
    <row r="898" spans="180:180">
      <c r="FX898" s="1595"/>
    </row>
    <row r="899" spans="180:180">
      <c r="FX899" s="1595"/>
    </row>
    <row r="900" spans="180:180">
      <c r="FX900" s="1595"/>
    </row>
    <row r="901" spans="180:180">
      <c r="FX901" s="1595"/>
    </row>
    <row r="902" spans="180:180">
      <c r="FX902" s="1595"/>
    </row>
    <row r="903" spans="180:180">
      <c r="FX903" s="1595"/>
    </row>
    <row r="904" spans="180:180">
      <c r="FX904" s="1595"/>
    </row>
    <row r="905" spans="180:180">
      <c r="FX905" s="1595"/>
    </row>
    <row r="906" spans="180:180">
      <c r="FX906" s="1595"/>
    </row>
    <row r="907" spans="180:180">
      <c r="FX907" s="1595"/>
    </row>
    <row r="908" spans="180:180">
      <c r="FX908" s="1595"/>
    </row>
    <row r="909" spans="180:180">
      <c r="FX909" s="1595"/>
    </row>
    <row r="910" spans="180:180">
      <c r="FX910" s="1595"/>
    </row>
    <row r="911" spans="180:180">
      <c r="FX911" s="1595"/>
    </row>
    <row r="912" spans="180:180">
      <c r="FX912" s="1595"/>
    </row>
    <row r="913" spans="180:180">
      <c r="FX913" s="1595"/>
    </row>
    <row r="914" spans="180:180">
      <c r="FX914" s="1595"/>
    </row>
    <row r="915" spans="180:180">
      <c r="FX915" s="1595"/>
    </row>
    <row r="916" spans="180:180">
      <c r="FX916" s="1595"/>
    </row>
    <row r="917" spans="180:180">
      <c r="FX917" s="1595"/>
    </row>
    <row r="918" spans="180:180">
      <c r="FX918" s="1595"/>
    </row>
    <row r="919" spans="180:180">
      <c r="FX919" s="1595"/>
    </row>
    <row r="920" spans="180:180">
      <c r="FX920" s="1595"/>
    </row>
    <row r="921" spans="180:180">
      <c r="FX921" s="1595"/>
    </row>
    <row r="922" spans="180:180">
      <c r="FX922" s="1595"/>
    </row>
    <row r="923" spans="180:180">
      <c r="FX923" s="1595"/>
    </row>
    <row r="924" spans="180:180">
      <c r="FX924" s="1595"/>
    </row>
    <row r="925" spans="180:180">
      <c r="FX925" s="1595"/>
    </row>
    <row r="926" spans="180:180">
      <c r="FX926" s="1595"/>
    </row>
    <row r="927" spans="180:180">
      <c r="FX927" s="1595"/>
    </row>
    <row r="928" spans="180:180">
      <c r="FX928" s="1595"/>
    </row>
    <row r="929" spans="180:180">
      <c r="FX929" s="1595"/>
    </row>
    <row r="930" spans="180:180">
      <c r="FX930" s="1595"/>
    </row>
    <row r="931" spans="180:180">
      <c r="FX931" s="1595"/>
    </row>
    <row r="932" spans="180:180">
      <c r="FX932" s="1595"/>
    </row>
    <row r="933" spans="180:180">
      <c r="FX933" s="1595"/>
    </row>
    <row r="934" spans="180:180">
      <c r="FX934" s="1595"/>
    </row>
    <row r="935" spans="180:180">
      <c r="FX935" s="1595"/>
    </row>
    <row r="936" spans="180:180">
      <c r="FX936" s="1595"/>
    </row>
    <row r="937" spans="180:180">
      <c r="FX937" s="1595"/>
    </row>
    <row r="939" spans="180:180">
      <c r="FX939" s="1349"/>
    </row>
    <row r="940" spans="180:180">
      <c r="FX940" s="1349"/>
    </row>
    <row r="941" spans="180:180">
      <c r="FX941" s="1666"/>
    </row>
    <row r="943" spans="180:180">
      <c r="FX943" s="1349"/>
    </row>
    <row r="944" spans="180:180">
      <c r="FX944" s="1349"/>
    </row>
    <row r="945" spans="180:180">
      <c r="FX945" s="1349"/>
    </row>
    <row r="946" spans="180:180">
      <c r="FX946" s="1595"/>
    </row>
    <row r="947" spans="180:180">
      <c r="FX947" s="1595"/>
    </row>
    <row r="948" spans="180:180">
      <c r="FX948" s="1595"/>
    </row>
    <row r="949" spans="180:180">
      <c r="FX949" s="1595"/>
    </row>
    <row r="950" spans="180:180">
      <c r="FX950" s="1595"/>
    </row>
    <row r="951" spans="180:180">
      <c r="FX951" s="1595"/>
    </row>
    <row r="952" spans="180:180">
      <c r="FX952" s="1595"/>
    </row>
    <row r="953" spans="180:180">
      <c r="FX953" s="1595"/>
    </row>
    <row r="954" spans="180:180">
      <c r="FX954" s="1595"/>
    </row>
    <row r="955" spans="180:180">
      <c r="FX955" s="1595"/>
    </row>
    <row r="956" spans="180:180">
      <c r="FX956" s="1595"/>
    </row>
    <row r="957" spans="180:180">
      <c r="FX957" s="1595"/>
    </row>
    <row r="958" spans="180:180">
      <c r="FX958" s="1595"/>
    </row>
    <row r="959" spans="180:180">
      <c r="FX959" s="1595"/>
    </row>
    <row r="960" spans="180:180">
      <c r="FX960" s="1595"/>
    </row>
    <row r="961" spans="180:180">
      <c r="FX961" s="1595"/>
    </row>
    <row r="962" spans="180:180">
      <c r="FX962" s="1595"/>
    </row>
    <row r="963" spans="180:180">
      <c r="FX963" s="1595"/>
    </row>
    <row r="964" spans="180:180">
      <c r="FX964" s="1595"/>
    </row>
    <row r="965" spans="180:180">
      <c r="FX965" s="1595"/>
    </row>
    <row r="966" spans="180:180">
      <c r="FX966" s="1595"/>
    </row>
    <row r="967" spans="180:180">
      <c r="FX967" s="1595"/>
    </row>
    <row r="968" spans="180:180">
      <c r="FX968" s="1595"/>
    </row>
    <row r="969" spans="180:180">
      <c r="FX969" s="1595"/>
    </row>
    <row r="970" spans="180:180">
      <c r="FX970" s="1595"/>
    </row>
    <row r="971" spans="180:180">
      <c r="FX971" s="1595"/>
    </row>
    <row r="972" spans="180:180">
      <c r="FX972" s="1595"/>
    </row>
    <row r="973" spans="180:180">
      <c r="FX973" s="1595"/>
    </row>
    <row r="974" spans="180:180">
      <c r="FX974" s="1595"/>
    </row>
    <row r="975" spans="180:180">
      <c r="FX975" s="1595"/>
    </row>
    <row r="976" spans="180:180">
      <c r="FX976" s="1595"/>
    </row>
    <row r="977" spans="180:180">
      <c r="FX977" s="1595"/>
    </row>
    <row r="978" spans="180:180">
      <c r="FX978" s="1595"/>
    </row>
    <row r="979" spans="180:180">
      <c r="FX979" s="1595"/>
    </row>
    <row r="980" spans="180:180">
      <c r="FX980" s="1595"/>
    </row>
    <row r="981" spans="180:180">
      <c r="FX981" s="1595"/>
    </row>
    <row r="982" spans="180:180">
      <c r="FX982" s="1595"/>
    </row>
    <row r="983" spans="180:180">
      <c r="FX983" s="1595"/>
    </row>
    <row r="984" spans="180:180">
      <c r="FX984" s="1595"/>
    </row>
    <row r="985" spans="180:180">
      <c r="FX985" s="1595"/>
    </row>
    <row r="987" spans="180:180">
      <c r="FX987" s="1349"/>
    </row>
    <row r="988" spans="180:180">
      <c r="FX988" s="1349"/>
    </row>
    <row r="989" spans="180:180">
      <c r="FX989" s="1666"/>
    </row>
    <row r="991" spans="180:180">
      <c r="FX991" s="1349"/>
    </row>
    <row r="992" spans="180:180">
      <c r="FX992" s="1349"/>
    </row>
    <row r="993" spans="180:180">
      <c r="FX993" s="1349"/>
    </row>
    <row r="994" spans="180:180">
      <c r="FX994" s="1595"/>
    </row>
    <row r="995" spans="180:180">
      <c r="FX995" s="1595"/>
    </row>
    <row r="996" spans="180:180">
      <c r="FX996" s="1595"/>
    </row>
    <row r="997" spans="180:180">
      <c r="FX997" s="1595"/>
    </row>
    <row r="998" spans="180:180">
      <c r="FX998" s="1595"/>
    </row>
    <row r="999" spans="180:180">
      <c r="FX999" s="1595"/>
    </row>
    <row r="1000" spans="180:180">
      <c r="FX1000" s="1595"/>
    </row>
    <row r="1001" spans="180:180">
      <c r="FX1001" s="1595"/>
    </row>
    <row r="1002" spans="180:180">
      <c r="FX1002" s="1595"/>
    </row>
    <row r="1003" spans="180:180">
      <c r="FX1003" s="1595"/>
    </row>
    <row r="1004" spans="180:180">
      <c r="FX1004" s="1595"/>
    </row>
    <row r="1005" spans="180:180">
      <c r="FX1005" s="1595"/>
    </row>
    <row r="1006" spans="180:180">
      <c r="FX1006" s="1595"/>
    </row>
    <row r="1007" spans="180:180">
      <c r="FX1007" s="1595"/>
    </row>
    <row r="1008" spans="180:180">
      <c r="FX1008" s="1595"/>
    </row>
    <row r="1009" spans="180:180">
      <c r="FX1009" s="1595"/>
    </row>
    <row r="1010" spans="180:180">
      <c r="FX1010" s="1595"/>
    </row>
    <row r="1011" spans="180:180">
      <c r="FX1011" s="1595"/>
    </row>
    <row r="1012" spans="180:180">
      <c r="FX1012" s="1595"/>
    </row>
    <row r="1013" spans="180:180">
      <c r="FX1013" s="1595"/>
    </row>
    <row r="1014" spans="180:180">
      <c r="FX1014" s="1595"/>
    </row>
    <row r="1015" spans="180:180">
      <c r="FX1015" s="1595"/>
    </row>
    <row r="1016" spans="180:180">
      <c r="FX1016" s="1595"/>
    </row>
    <row r="1017" spans="180:180">
      <c r="FX1017" s="1595"/>
    </row>
    <row r="1018" spans="180:180">
      <c r="FX1018" s="1595"/>
    </row>
    <row r="1019" spans="180:180">
      <c r="FX1019" s="1595"/>
    </row>
    <row r="1020" spans="180:180">
      <c r="FX1020" s="1595"/>
    </row>
    <row r="1021" spans="180:180">
      <c r="FX1021" s="1595"/>
    </row>
    <row r="1022" spans="180:180">
      <c r="FX1022" s="1595"/>
    </row>
    <row r="1023" spans="180:180">
      <c r="FX1023" s="1595"/>
    </row>
    <row r="1024" spans="180:180">
      <c r="FX1024" s="1595"/>
    </row>
    <row r="1025" spans="180:180">
      <c r="FX1025" s="1595"/>
    </row>
    <row r="1026" spans="180:180">
      <c r="FX1026" s="1595"/>
    </row>
    <row r="1027" spans="180:180">
      <c r="FX1027" s="1595"/>
    </row>
    <row r="1028" spans="180:180">
      <c r="FX1028" s="1595"/>
    </row>
    <row r="1029" spans="180:180">
      <c r="FX1029" s="1595"/>
    </row>
    <row r="1030" spans="180:180">
      <c r="FX1030" s="1595"/>
    </row>
    <row r="1031" spans="180:180">
      <c r="FX1031" s="1595"/>
    </row>
    <row r="1032" spans="180:180">
      <c r="FX1032" s="1595"/>
    </row>
    <row r="1033" spans="180:180">
      <c r="FX1033" s="1595"/>
    </row>
    <row r="1035" spans="180:180">
      <c r="FX1035" s="1349"/>
    </row>
    <row r="1036" spans="180:180">
      <c r="FX1036" s="1349"/>
    </row>
    <row r="1037" spans="180:180">
      <c r="FX1037" s="1666"/>
    </row>
    <row r="1039" spans="180:180">
      <c r="FX1039" s="1349"/>
    </row>
    <row r="1040" spans="180:180">
      <c r="FX1040" s="1349"/>
    </row>
    <row r="1041" spans="180:180">
      <c r="FX1041" s="1349"/>
    </row>
    <row r="1042" spans="180:180">
      <c r="FX1042" s="1595"/>
    </row>
    <row r="1043" spans="180:180">
      <c r="FX1043" s="1595"/>
    </row>
    <row r="1044" spans="180:180">
      <c r="FX1044" s="1595"/>
    </row>
    <row r="1045" spans="180:180">
      <c r="FX1045" s="1595"/>
    </row>
    <row r="1046" spans="180:180">
      <c r="FX1046" s="1595"/>
    </row>
    <row r="1047" spans="180:180">
      <c r="FX1047" s="1595"/>
    </row>
    <row r="1048" spans="180:180">
      <c r="FX1048" s="1595"/>
    </row>
    <row r="1049" spans="180:180">
      <c r="FX1049" s="1595"/>
    </row>
    <row r="1050" spans="180:180">
      <c r="FX1050" s="1595"/>
    </row>
    <row r="1051" spans="180:180">
      <c r="FX1051" s="1595"/>
    </row>
    <row r="1052" spans="180:180">
      <c r="FX1052" s="1595"/>
    </row>
    <row r="1053" spans="180:180">
      <c r="FX1053" s="1595"/>
    </row>
    <row r="1054" spans="180:180">
      <c r="FX1054" s="1595"/>
    </row>
    <row r="1055" spans="180:180">
      <c r="FX1055" s="1595"/>
    </row>
    <row r="1056" spans="180:180">
      <c r="FX1056" s="1595"/>
    </row>
    <row r="1057" spans="180:180">
      <c r="FX1057" s="1595"/>
    </row>
    <row r="1058" spans="180:180">
      <c r="FX1058" s="1595"/>
    </row>
    <row r="1059" spans="180:180">
      <c r="FX1059" s="1595"/>
    </row>
    <row r="1060" spans="180:180">
      <c r="FX1060" s="1595"/>
    </row>
    <row r="1061" spans="180:180">
      <c r="FX1061" s="1595"/>
    </row>
    <row r="1062" spans="180:180">
      <c r="FX1062" s="1595"/>
    </row>
    <row r="1063" spans="180:180">
      <c r="FX1063" s="1595"/>
    </row>
    <row r="1064" spans="180:180">
      <c r="FX1064" s="1595"/>
    </row>
    <row r="1065" spans="180:180">
      <c r="FX1065" s="1595"/>
    </row>
    <row r="1066" spans="180:180">
      <c r="FX1066" s="1595"/>
    </row>
    <row r="1067" spans="180:180">
      <c r="FX1067" s="1595"/>
    </row>
    <row r="1068" spans="180:180">
      <c r="FX1068" s="1595"/>
    </row>
    <row r="1069" spans="180:180">
      <c r="FX1069" s="1595"/>
    </row>
    <row r="1070" spans="180:180">
      <c r="FX1070" s="1595"/>
    </row>
    <row r="1071" spans="180:180">
      <c r="FX1071" s="1595"/>
    </row>
    <row r="1072" spans="180:180">
      <c r="FX1072" s="1595"/>
    </row>
    <row r="1073" spans="180:180">
      <c r="FX1073" s="1595"/>
    </row>
    <row r="1074" spans="180:180">
      <c r="FX1074" s="1595"/>
    </row>
    <row r="1075" spans="180:180">
      <c r="FX1075" s="1595"/>
    </row>
    <row r="1076" spans="180:180">
      <c r="FX1076" s="1595"/>
    </row>
    <row r="1077" spans="180:180">
      <c r="FX1077" s="1595"/>
    </row>
    <row r="1078" spans="180:180">
      <c r="FX1078" s="1595"/>
    </row>
    <row r="1079" spans="180:180">
      <c r="FX1079" s="1595"/>
    </row>
    <row r="1080" spans="180:180">
      <c r="FX1080" s="1595"/>
    </row>
    <row r="1081" spans="180:180">
      <c r="FX1081" s="1595"/>
    </row>
    <row r="1083" spans="180:180">
      <c r="FX1083" s="1349"/>
    </row>
    <row r="1084" spans="180:180">
      <c r="FX1084" s="1349"/>
    </row>
    <row r="1085" spans="180:180">
      <c r="FX1085" s="1666"/>
    </row>
    <row r="1087" spans="180:180">
      <c r="FX1087" s="1349"/>
    </row>
    <row r="1088" spans="180:180">
      <c r="FX1088" s="1349"/>
    </row>
    <row r="1089" spans="180:180">
      <c r="FX1089" s="1349"/>
    </row>
    <row r="1090" spans="180:180">
      <c r="FX1090" s="1595"/>
    </row>
    <row r="1091" spans="180:180">
      <c r="FX1091" s="1595"/>
    </row>
    <row r="1092" spans="180:180">
      <c r="FX1092" s="1595"/>
    </row>
    <row r="1093" spans="180:180">
      <c r="FX1093" s="1595"/>
    </row>
    <row r="1094" spans="180:180">
      <c r="FX1094" s="1595"/>
    </row>
    <row r="1095" spans="180:180">
      <c r="FX1095" s="1595"/>
    </row>
    <row r="1096" spans="180:180">
      <c r="FX1096" s="1595"/>
    </row>
    <row r="1097" spans="180:180">
      <c r="FX1097" s="1595"/>
    </row>
    <row r="1098" spans="180:180">
      <c r="FX1098" s="1595"/>
    </row>
    <row r="1099" spans="180:180">
      <c r="FX1099" s="1595"/>
    </row>
    <row r="1100" spans="180:180">
      <c r="FX1100" s="1595"/>
    </row>
    <row r="1101" spans="180:180">
      <c r="FX1101" s="1595"/>
    </row>
    <row r="1102" spans="180:180">
      <c r="FX1102" s="1595"/>
    </row>
    <row r="1103" spans="180:180">
      <c r="FX1103" s="1595"/>
    </row>
    <row r="1104" spans="180:180">
      <c r="FX1104" s="1595"/>
    </row>
    <row r="1105" spans="180:180">
      <c r="FX1105" s="1595"/>
    </row>
    <row r="1106" spans="180:180">
      <c r="FX1106" s="1595"/>
    </row>
    <row r="1107" spans="180:180">
      <c r="FX1107" s="1595"/>
    </row>
    <row r="1108" spans="180:180">
      <c r="FX1108" s="1595"/>
    </row>
    <row r="1109" spans="180:180">
      <c r="FX1109" s="1595"/>
    </row>
    <row r="1110" spans="180:180">
      <c r="FX1110" s="1595"/>
    </row>
    <row r="1111" spans="180:180">
      <c r="FX1111" s="1595"/>
    </row>
    <row r="1112" spans="180:180">
      <c r="FX1112" s="1595"/>
    </row>
    <row r="1113" spans="180:180">
      <c r="FX1113" s="1595"/>
    </row>
    <row r="1114" spans="180:180">
      <c r="FX1114" s="1595"/>
    </row>
    <row r="1115" spans="180:180">
      <c r="FX1115" s="1595"/>
    </row>
    <row r="1116" spans="180:180">
      <c r="FX1116" s="1595"/>
    </row>
    <row r="1117" spans="180:180">
      <c r="FX1117" s="1595"/>
    </row>
    <row r="1118" spans="180:180">
      <c r="FX1118" s="1595"/>
    </row>
    <row r="1119" spans="180:180">
      <c r="FX1119" s="1595"/>
    </row>
    <row r="1120" spans="180:180">
      <c r="FX1120" s="1595"/>
    </row>
    <row r="1121" spans="180:180">
      <c r="FX1121" s="1595"/>
    </row>
    <row r="1122" spans="180:180">
      <c r="FX1122" s="1595"/>
    </row>
    <row r="1123" spans="180:180">
      <c r="FX1123" s="1595"/>
    </row>
    <row r="1124" spans="180:180">
      <c r="FX1124" s="1595"/>
    </row>
    <row r="1125" spans="180:180">
      <c r="FX1125" s="1595"/>
    </row>
    <row r="1126" spans="180:180">
      <c r="FX1126" s="1595"/>
    </row>
    <row r="1127" spans="180:180">
      <c r="FX1127" s="1595"/>
    </row>
    <row r="1128" spans="180:180">
      <c r="FX1128" s="1595"/>
    </row>
    <row r="1129" spans="180:180">
      <c r="FX1129" s="1595"/>
    </row>
    <row r="1131" spans="180:180">
      <c r="FX1131" s="1349"/>
    </row>
    <row r="1132" spans="180:180">
      <c r="FX1132" s="1349"/>
    </row>
    <row r="1133" spans="180:180">
      <c r="FX1133" s="1666"/>
    </row>
    <row r="1135" spans="180:180">
      <c r="FX1135" s="1349"/>
    </row>
    <row r="1136" spans="180:180">
      <c r="FX1136" s="1349"/>
    </row>
    <row r="1137" spans="180:180">
      <c r="FX1137" s="1349"/>
    </row>
    <row r="1138" spans="180:180">
      <c r="FX1138" s="1595"/>
    </row>
    <row r="1139" spans="180:180">
      <c r="FX1139" s="1595"/>
    </row>
    <row r="1140" spans="180:180">
      <c r="FX1140" s="1595"/>
    </row>
    <row r="1141" spans="180:180">
      <c r="FX1141" s="1595"/>
    </row>
    <row r="1142" spans="180:180">
      <c r="FX1142" s="1595"/>
    </row>
    <row r="1143" spans="180:180">
      <c r="FX1143" s="1595"/>
    </row>
    <row r="1144" spans="180:180">
      <c r="FX1144" s="1595"/>
    </row>
    <row r="1145" spans="180:180">
      <c r="FX1145" s="1595"/>
    </row>
    <row r="1146" spans="180:180">
      <c r="FX1146" s="1595"/>
    </row>
    <row r="1147" spans="180:180">
      <c r="FX1147" s="1595"/>
    </row>
    <row r="1148" spans="180:180">
      <c r="FX1148" s="1595"/>
    </row>
    <row r="1149" spans="180:180">
      <c r="FX1149" s="1595"/>
    </row>
    <row r="1150" spans="180:180">
      <c r="FX1150" s="1595"/>
    </row>
    <row r="1151" spans="180:180">
      <c r="FX1151" s="1595"/>
    </row>
    <row r="1152" spans="180:180">
      <c r="FX1152" s="1595"/>
    </row>
    <row r="1153" spans="180:180">
      <c r="FX1153" s="1595"/>
    </row>
    <row r="1154" spans="180:180">
      <c r="FX1154" s="1595"/>
    </row>
    <row r="1155" spans="180:180">
      <c r="FX1155" s="1595"/>
    </row>
    <row r="1156" spans="180:180">
      <c r="FX1156" s="1595"/>
    </row>
    <row r="1157" spans="180:180">
      <c r="FX1157" s="1595"/>
    </row>
    <row r="1158" spans="180:180">
      <c r="FX1158" s="1595"/>
    </row>
    <row r="1159" spans="180:180">
      <c r="FX1159" s="1595"/>
    </row>
    <row r="1160" spans="180:180">
      <c r="FX1160" s="1595"/>
    </row>
    <row r="1161" spans="180:180">
      <c r="FX1161" s="1595"/>
    </row>
    <row r="1162" spans="180:180">
      <c r="FX1162" s="1595"/>
    </row>
    <row r="1163" spans="180:180">
      <c r="FX1163" s="1595"/>
    </row>
    <row r="1164" spans="180:180">
      <c r="FX1164" s="1595"/>
    </row>
    <row r="1165" spans="180:180">
      <c r="FX1165" s="1595"/>
    </row>
    <row r="1166" spans="180:180">
      <c r="FX1166" s="1595"/>
    </row>
    <row r="1167" spans="180:180">
      <c r="FX1167" s="1595"/>
    </row>
    <row r="1168" spans="180:180">
      <c r="FX1168" s="1595"/>
    </row>
    <row r="1169" spans="180:180">
      <c r="FX1169" s="1595"/>
    </row>
    <row r="1170" spans="180:180">
      <c r="FX1170" s="1595"/>
    </row>
    <row r="1171" spans="180:180">
      <c r="FX1171" s="1595"/>
    </row>
    <row r="1172" spans="180:180">
      <c r="FX1172" s="1595"/>
    </row>
    <row r="1173" spans="180:180">
      <c r="FX1173" s="1595"/>
    </row>
    <row r="1174" spans="180:180">
      <c r="FX1174" s="1595"/>
    </row>
    <row r="1175" spans="180:180">
      <c r="FX1175" s="1595"/>
    </row>
    <row r="1176" spans="180:180">
      <c r="FX1176" s="1595"/>
    </row>
    <row r="1177" spans="180:180">
      <c r="FX1177" s="1595"/>
    </row>
    <row r="1179" spans="180:180">
      <c r="FX1179" s="1349"/>
    </row>
    <row r="1180" spans="180:180">
      <c r="FX1180" s="1349"/>
    </row>
    <row r="1181" spans="180:180">
      <c r="FX1181" s="1666"/>
    </row>
    <row r="1183" spans="180:180">
      <c r="FX1183" s="1349"/>
    </row>
    <row r="1184" spans="180:180">
      <c r="FX1184" s="1349"/>
    </row>
    <row r="1185" spans="180:180">
      <c r="FX1185" s="1349"/>
    </row>
    <row r="1186" spans="180:180">
      <c r="FX1186" s="1595"/>
    </row>
    <row r="1187" spans="180:180">
      <c r="FX1187" s="1595"/>
    </row>
    <row r="1188" spans="180:180">
      <c r="FX1188" s="1595"/>
    </row>
    <row r="1189" spans="180:180">
      <c r="FX1189" s="1595"/>
    </row>
    <row r="1190" spans="180:180">
      <c r="FX1190" s="1595"/>
    </row>
    <row r="1191" spans="180:180">
      <c r="FX1191" s="1595"/>
    </row>
    <row r="1192" spans="180:180">
      <c r="FX1192" s="1595"/>
    </row>
    <row r="1193" spans="180:180">
      <c r="FX1193" s="1595"/>
    </row>
    <row r="1194" spans="180:180">
      <c r="FX1194" s="1595"/>
    </row>
    <row r="1195" spans="180:180">
      <c r="FX1195" s="1595"/>
    </row>
    <row r="1196" spans="180:180">
      <c r="FX1196" s="1595"/>
    </row>
    <row r="1197" spans="180:180">
      <c r="FX1197" s="1595"/>
    </row>
    <row r="1198" spans="180:180">
      <c r="FX1198" s="1595"/>
    </row>
    <row r="1199" spans="180:180">
      <c r="FX1199" s="1595"/>
    </row>
    <row r="1200" spans="180:180">
      <c r="FX1200" s="1595"/>
    </row>
    <row r="1201" spans="180:180">
      <c r="FX1201" s="1595"/>
    </row>
    <row r="1202" spans="180:180">
      <c r="FX1202" s="1595"/>
    </row>
    <row r="1203" spans="180:180">
      <c r="FX1203" s="1595"/>
    </row>
    <row r="1204" spans="180:180">
      <c r="FX1204" s="1595"/>
    </row>
    <row r="1205" spans="180:180">
      <c r="FX1205" s="1595"/>
    </row>
    <row r="1206" spans="180:180">
      <c r="FX1206" s="1595"/>
    </row>
    <row r="1207" spans="180:180">
      <c r="FX1207" s="1595"/>
    </row>
    <row r="1208" spans="180:180">
      <c r="FX1208" s="1595"/>
    </row>
    <row r="1209" spans="180:180">
      <c r="FX1209" s="1595"/>
    </row>
    <row r="1210" spans="180:180">
      <c r="FX1210" s="1595"/>
    </row>
    <row r="1211" spans="180:180">
      <c r="FX1211" s="1595"/>
    </row>
    <row r="1212" spans="180:180">
      <c r="FX1212" s="1595"/>
    </row>
    <row r="1213" spans="180:180">
      <c r="FX1213" s="1595"/>
    </row>
    <row r="1214" spans="180:180">
      <c r="FX1214" s="1595"/>
    </row>
    <row r="1215" spans="180:180">
      <c r="FX1215" s="1595"/>
    </row>
    <row r="1216" spans="180:180">
      <c r="FX1216" s="1595"/>
    </row>
    <row r="1217" spans="180:180">
      <c r="FX1217" s="1595"/>
    </row>
    <row r="1218" spans="180:180">
      <c r="FX1218" s="1595"/>
    </row>
    <row r="1219" spans="180:180">
      <c r="FX1219" s="1595"/>
    </row>
    <row r="1220" spans="180:180">
      <c r="FX1220" s="1595"/>
    </row>
    <row r="1221" spans="180:180">
      <c r="FX1221" s="1595"/>
    </row>
    <row r="1222" spans="180:180">
      <c r="FX1222" s="1595"/>
    </row>
    <row r="1223" spans="180:180">
      <c r="FX1223" s="1595"/>
    </row>
    <row r="1224" spans="180:180">
      <c r="FX1224" s="1595"/>
    </row>
    <row r="1225" spans="180:180">
      <c r="FX1225" s="1595"/>
    </row>
    <row r="1227" spans="180:180">
      <c r="FX1227" s="1349"/>
    </row>
    <row r="1228" spans="180:180">
      <c r="FX1228" s="1349"/>
    </row>
    <row r="1229" spans="180:180">
      <c r="FX1229" s="1666"/>
    </row>
    <row r="1231" spans="180:180">
      <c r="FX1231" s="1349"/>
    </row>
    <row r="1232" spans="180:180">
      <c r="FX1232" s="1349"/>
    </row>
    <row r="1233" spans="180:180">
      <c r="FX1233" s="1349"/>
    </row>
    <row r="1234" spans="180:180">
      <c r="FX1234" s="1595"/>
    </row>
    <row r="1235" spans="180:180">
      <c r="FX1235" s="1595"/>
    </row>
    <row r="1236" spans="180:180">
      <c r="FX1236" s="1595"/>
    </row>
    <row r="1237" spans="180:180">
      <c r="FX1237" s="1595"/>
    </row>
    <row r="1238" spans="180:180">
      <c r="FX1238" s="1595"/>
    </row>
    <row r="1239" spans="180:180">
      <c r="FX1239" s="1595"/>
    </row>
    <row r="1240" spans="180:180">
      <c r="FX1240" s="1595"/>
    </row>
    <row r="1241" spans="180:180">
      <c r="FX1241" s="1595"/>
    </row>
    <row r="1242" spans="180:180">
      <c r="FX1242" s="1595"/>
    </row>
    <row r="1243" spans="180:180">
      <c r="FX1243" s="1595"/>
    </row>
    <row r="1244" spans="180:180">
      <c r="FX1244" s="1595"/>
    </row>
    <row r="1245" spans="180:180">
      <c r="FX1245" s="1595"/>
    </row>
    <row r="1246" spans="180:180">
      <c r="FX1246" s="1595"/>
    </row>
    <row r="1247" spans="180:180">
      <c r="FX1247" s="1595"/>
    </row>
    <row r="1248" spans="180:180">
      <c r="FX1248" s="1595"/>
    </row>
    <row r="1249" spans="180:180">
      <c r="FX1249" s="1595"/>
    </row>
    <row r="1250" spans="180:180">
      <c r="FX1250" s="1595"/>
    </row>
    <row r="1251" spans="180:180">
      <c r="FX1251" s="1595"/>
    </row>
    <row r="1252" spans="180:180">
      <c r="FX1252" s="1595"/>
    </row>
    <row r="1253" spans="180:180">
      <c r="FX1253" s="1595"/>
    </row>
    <row r="1254" spans="180:180">
      <c r="FX1254" s="1595"/>
    </row>
    <row r="1255" spans="180:180">
      <c r="FX1255" s="1595"/>
    </row>
    <row r="1256" spans="180:180">
      <c r="FX1256" s="1595"/>
    </row>
    <row r="1257" spans="180:180">
      <c r="FX1257" s="1595"/>
    </row>
    <row r="1258" spans="180:180">
      <c r="FX1258" s="1595"/>
    </row>
    <row r="1259" spans="180:180">
      <c r="FX1259" s="1595"/>
    </row>
    <row r="1260" spans="180:180">
      <c r="FX1260" s="1595"/>
    </row>
    <row r="1261" spans="180:180">
      <c r="FX1261" s="1595"/>
    </row>
    <row r="1262" spans="180:180">
      <c r="FX1262" s="1595"/>
    </row>
    <row r="1263" spans="180:180">
      <c r="FX1263" s="1595"/>
    </row>
    <row r="1264" spans="180:180">
      <c r="FX1264" s="1595"/>
    </row>
    <row r="1265" spans="180:180">
      <c r="FX1265" s="1595"/>
    </row>
    <row r="1266" spans="180:180">
      <c r="FX1266" s="1595"/>
    </row>
    <row r="1267" spans="180:180">
      <c r="FX1267" s="1595"/>
    </row>
    <row r="1268" spans="180:180">
      <c r="FX1268" s="1595"/>
    </row>
    <row r="1269" spans="180:180">
      <c r="FX1269" s="1595"/>
    </row>
    <row r="1270" spans="180:180">
      <c r="FX1270" s="1595"/>
    </row>
    <row r="1271" spans="180:180">
      <c r="FX1271" s="1595"/>
    </row>
    <row r="1272" spans="180:180">
      <c r="FX1272" s="1595"/>
    </row>
    <row r="1273" spans="180:180">
      <c r="FX1273" s="1595"/>
    </row>
    <row r="1275" spans="180:180">
      <c r="FX1275" s="1349"/>
    </row>
    <row r="1276" spans="180:180">
      <c r="FX1276" s="1349"/>
    </row>
    <row r="1277" spans="180:180">
      <c r="FX1277" s="1666"/>
    </row>
    <row r="1279" spans="180:180">
      <c r="FX1279" s="1349"/>
    </row>
    <row r="1280" spans="180:180">
      <c r="FX1280" s="1349"/>
    </row>
    <row r="1281" spans="180:180">
      <c r="FX1281" s="1349"/>
    </row>
    <row r="1282" spans="180:180">
      <c r="FX1282" s="1595"/>
    </row>
    <row r="1283" spans="180:180">
      <c r="FX1283" s="1595"/>
    </row>
    <row r="1284" spans="180:180">
      <c r="FX1284" s="1595"/>
    </row>
    <row r="1285" spans="180:180">
      <c r="FX1285" s="1595"/>
    </row>
    <row r="1286" spans="180:180">
      <c r="FX1286" s="1595"/>
    </row>
    <row r="1287" spans="180:180">
      <c r="FX1287" s="1595"/>
    </row>
    <row r="1288" spans="180:180">
      <c r="FX1288" s="1595"/>
    </row>
    <row r="1289" spans="180:180">
      <c r="FX1289" s="1595"/>
    </row>
    <row r="1290" spans="180:180">
      <c r="FX1290" s="1595"/>
    </row>
    <row r="1291" spans="180:180">
      <c r="FX1291" s="1595"/>
    </row>
    <row r="1292" spans="180:180">
      <c r="FX1292" s="1595"/>
    </row>
    <row r="1293" spans="180:180">
      <c r="FX1293" s="1595"/>
    </row>
    <row r="1294" spans="180:180">
      <c r="FX1294" s="1595"/>
    </row>
    <row r="1295" spans="180:180">
      <c r="FX1295" s="1595"/>
    </row>
    <row r="1296" spans="180:180">
      <c r="FX1296" s="1595"/>
    </row>
    <row r="1297" spans="180:180">
      <c r="FX1297" s="1595"/>
    </row>
    <row r="1298" spans="180:180">
      <c r="FX1298" s="1595"/>
    </row>
    <row r="1299" spans="180:180">
      <c r="FX1299" s="1595"/>
    </row>
    <row r="1300" spans="180:180">
      <c r="FX1300" s="1595"/>
    </row>
    <row r="1301" spans="180:180">
      <c r="FX1301" s="1595"/>
    </row>
    <row r="1302" spans="180:180">
      <c r="FX1302" s="1595"/>
    </row>
    <row r="1303" spans="180:180">
      <c r="FX1303" s="1595"/>
    </row>
    <row r="1304" spans="180:180">
      <c r="FX1304" s="1595"/>
    </row>
    <row r="1305" spans="180:180">
      <c r="FX1305" s="1595"/>
    </row>
    <row r="1306" spans="180:180">
      <c r="FX1306" s="1595"/>
    </row>
    <row r="1307" spans="180:180">
      <c r="FX1307" s="1595"/>
    </row>
    <row r="1308" spans="180:180">
      <c r="FX1308" s="1595"/>
    </row>
    <row r="1309" spans="180:180">
      <c r="FX1309" s="1595"/>
    </row>
    <row r="1310" spans="180:180">
      <c r="FX1310" s="1595"/>
    </row>
    <row r="1311" spans="180:180">
      <c r="FX1311" s="1595"/>
    </row>
    <row r="1312" spans="180:180">
      <c r="FX1312" s="1595"/>
    </row>
    <row r="1313" spans="180:180">
      <c r="FX1313" s="1595"/>
    </row>
    <row r="1314" spans="180:180">
      <c r="FX1314" s="1595"/>
    </row>
    <row r="1315" spans="180:180">
      <c r="FX1315" s="1595"/>
    </row>
    <row r="1316" spans="180:180">
      <c r="FX1316" s="1595"/>
    </row>
    <row r="1317" spans="180:180">
      <c r="FX1317" s="1595"/>
    </row>
    <row r="1318" spans="180:180">
      <c r="FX1318" s="1595"/>
    </row>
    <row r="1319" spans="180:180">
      <c r="FX1319" s="1595"/>
    </row>
    <row r="1320" spans="180:180">
      <c r="FX1320" s="1595"/>
    </row>
    <row r="1321" spans="180:180">
      <c r="FX1321" s="1595"/>
    </row>
    <row r="1323" spans="180:180">
      <c r="FX1323" s="1349"/>
    </row>
    <row r="1324" spans="180:180">
      <c r="FX1324" s="1349"/>
    </row>
    <row r="1325" spans="180:180">
      <c r="FX1325" s="1666"/>
    </row>
    <row r="1327" spans="180:180">
      <c r="FX1327" s="1349"/>
    </row>
    <row r="1328" spans="180:180">
      <c r="FX1328" s="1349"/>
    </row>
    <row r="1329" spans="180:180">
      <c r="FX1329" s="1349"/>
    </row>
    <row r="1330" spans="180:180">
      <c r="FX1330" s="1595"/>
    </row>
    <row r="1331" spans="180:180">
      <c r="FX1331" s="1595"/>
    </row>
    <row r="1332" spans="180:180">
      <c r="FX1332" s="1595"/>
    </row>
    <row r="1333" spans="180:180">
      <c r="FX1333" s="1595"/>
    </row>
    <row r="1334" spans="180:180">
      <c r="FX1334" s="1595"/>
    </row>
    <row r="1335" spans="180:180">
      <c r="FX1335" s="1595"/>
    </row>
    <row r="1336" spans="180:180">
      <c r="FX1336" s="1595"/>
    </row>
    <row r="1337" spans="180:180">
      <c r="FX1337" s="1595"/>
    </row>
    <row r="1338" spans="180:180">
      <c r="FX1338" s="1595"/>
    </row>
    <row r="1339" spans="180:180">
      <c r="FX1339" s="1595"/>
    </row>
    <row r="1340" spans="180:180">
      <c r="FX1340" s="1595"/>
    </row>
    <row r="1341" spans="180:180">
      <c r="FX1341" s="1595"/>
    </row>
    <row r="1342" spans="180:180">
      <c r="FX1342" s="1595"/>
    </row>
    <row r="1343" spans="180:180">
      <c r="FX1343" s="1595"/>
    </row>
    <row r="1344" spans="180:180">
      <c r="FX1344" s="1595"/>
    </row>
    <row r="1345" spans="180:180">
      <c r="FX1345" s="1595"/>
    </row>
    <row r="1346" spans="180:180">
      <c r="FX1346" s="1595"/>
    </row>
    <row r="1347" spans="180:180">
      <c r="FX1347" s="1595"/>
    </row>
    <row r="1348" spans="180:180">
      <c r="FX1348" s="1595"/>
    </row>
    <row r="1349" spans="180:180">
      <c r="FX1349" s="1595"/>
    </row>
    <row r="1350" spans="180:180">
      <c r="FX1350" s="1595"/>
    </row>
    <row r="1351" spans="180:180">
      <c r="FX1351" s="1595"/>
    </row>
    <row r="1352" spans="180:180">
      <c r="FX1352" s="1595"/>
    </row>
    <row r="1353" spans="180:180">
      <c r="FX1353" s="1595"/>
    </row>
    <row r="1354" spans="180:180">
      <c r="FX1354" s="1595"/>
    </row>
    <row r="1355" spans="180:180">
      <c r="FX1355" s="1595"/>
    </row>
    <row r="1356" spans="180:180">
      <c r="FX1356" s="1595"/>
    </row>
    <row r="1357" spans="180:180">
      <c r="FX1357" s="1595"/>
    </row>
    <row r="1358" spans="180:180">
      <c r="FX1358" s="1595"/>
    </row>
    <row r="1359" spans="180:180">
      <c r="FX1359" s="1595"/>
    </row>
    <row r="1360" spans="180:180">
      <c r="FX1360" s="1595"/>
    </row>
    <row r="1361" spans="180:180">
      <c r="FX1361" s="1595"/>
    </row>
    <row r="1362" spans="180:180">
      <c r="FX1362" s="1595"/>
    </row>
    <row r="1363" spans="180:180">
      <c r="FX1363" s="1595"/>
    </row>
    <row r="1364" spans="180:180">
      <c r="FX1364" s="1595"/>
    </row>
    <row r="1365" spans="180:180">
      <c r="FX1365" s="1595"/>
    </row>
    <row r="1366" spans="180:180">
      <c r="FX1366" s="1595"/>
    </row>
    <row r="1367" spans="180:180">
      <c r="FX1367" s="1595"/>
    </row>
    <row r="1368" spans="180:180">
      <c r="FX1368" s="1595"/>
    </row>
    <row r="1369" spans="180:180">
      <c r="FX1369" s="1595"/>
    </row>
    <row r="1371" spans="180:180">
      <c r="FX1371" s="1349"/>
    </row>
    <row r="1372" spans="180:180">
      <c r="FX1372" s="1349"/>
    </row>
    <row r="1373" spans="180:180">
      <c r="FX1373" s="1666"/>
    </row>
    <row r="1375" spans="180:180">
      <c r="FX1375" s="1349"/>
    </row>
    <row r="1376" spans="180:180">
      <c r="FX1376" s="1349"/>
    </row>
    <row r="1377" spans="180:180">
      <c r="FX1377" s="1349"/>
    </row>
    <row r="1378" spans="180:180">
      <c r="FX1378" s="1595"/>
    </row>
    <row r="1379" spans="180:180">
      <c r="FX1379" s="1595"/>
    </row>
    <row r="1380" spans="180:180">
      <c r="FX1380" s="1595"/>
    </row>
    <row r="1381" spans="180:180">
      <c r="FX1381" s="1595"/>
    </row>
    <row r="1382" spans="180:180">
      <c r="FX1382" s="1595"/>
    </row>
    <row r="1383" spans="180:180">
      <c r="FX1383" s="1595"/>
    </row>
    <row r="1384" spans="180:180">
      <c r="FX1384" s="1595"/>
    </row>
    <row r="1385" spans="180:180">
      <c r="FX1385" s="1595"/>
    </row>
    <row r="1386" spans="180:180">
      <c r="FX1386" s="1595"/>
    </row>
    <row r="1387" spans="180:180">
      <c r="FX1387" s="1595"/>
    </row>
    <row r="1388" spans="180:180">
      <c r="FX1388" s="1595"/>
    </row>
    <row r="1389" spans="180:180">
      <c r="FX1389" s="1595"/>
    </row>
    <row r="1390" spans="180:180">
      <c r="FX1390" s="1595"/>
    </row>
    <row r="1391" spans="180:180">
      <c r="FX1391" s="1595"/>
    </row>
    <row r="1392" spans="180:180">
      <c r="FX1392" s="1595"/>
    </row>
    <row r="1393" spans="180:180">
      <c r="FX1393" s="1595"/>
    </row>
    <row r="1394" spans="180:180">
      <c r="FX1394" s="1595"/>
    </row>
    <row r="1395" spans="180:180">
      <c r="FX1395" s="1595"/>
    </row>
    <row r="1396" spans="180:180">
      <c r="FX1396" s="1595"/>
    </row>
    <row r="1397" spans="180:180">
      <c r="FX1397" s="1595"/>
    </row>
    <row r="1398" spans="180:180">
      <c r="FX1398" s="1595"/>
    </row>
    <row r="1399" spans="180:180">
      <c r="FX1399" s="1595"/>
    </row>
    <row r="1400" spans="180:180">
      <c r="FX1400" s="1595"/>
    </row>
    <row r="1401" spans="180:180">
      <c r="FX1401" s="1595"/>
    </row>
    <row r="1402" spans="180:180">
      <c r="FX1402" s="1595"/>
    </row>
    <row r="1403" spans="180:180">
      <c r="FX1403" s="1595"/>
    </row>
    <row r="1404" spans="180:180">
      <c r="FX1404" s="1595"/>
    </row>
    <row r="1405" spans="180:180">
      <c r="FX1405" s="1595"/>
    </row>
    <row r="1406" spans="180:180">
      <c r="FX1406" s="1595"/>
    </row>
    <row r="1407" spans="180:180">
      <c r="FX1407" s="1595"/>
    </row>
    <row r="1408" spans="180:180">
      <c r="FX1408" s="1595"/>
    </row>
    <row r="1409" spans="180:180">
      <c r="FX1409" s="1595"/>
    </row>
    <row r="1410" spans="180:180">
      <c r="FX1410" s="1595"/>
    </row>
    <row r="1411" spans="180:180">
      <c r="FX1411" s="1595"/>
    </row>
    <row r="1412" spans="180:180">
      <c r="FX1412" s="1595"/>
    </row>
    <row r="1413" spans="180:180">
      <c r="FX1413" s="1595"/>
    </row>
    <row r="1414" spans="180:180">
      <c r="FX1414" s="1595"/>
    </row>
    <row r="1415" spans="180:180">
      <c r="FX1415" s="1595"/>
    </row>
    <row r="1416" spans="180:180">
      <c r="FX1416" s="1595"/>
    </row>
    <row r="1417" spans="180:180">
      <c r="FX1417" s="1595"/>
    </row>
    <row r="1419" spans="180:180">
      <c r="FX1419" s="1349"/>
    </row>
    <row r="1420" spans="180:180">
      <c r="FX1420" s="1349"/>
    </row>
    <row r="1421" spans="180:180">
      <c r="FX1421" s="1666"/>
    </row>
    <row r="1423" spans="180:180">
      <c r="FX1423" s="1349"/>
    </row>
    <row r="1424" spans="180:180">
      <c r="FX1424" s="1349"/>
    </row>
    <row r="1425" spans="180:180">
      <c r="FX1425" s="1349"/>
    </row>
    <row r="1426" spans="180:180">
      <c r="FX1426" s="1595"/>
    </row>
    <row r="1427" spans="180:180">
      <c r="FX1427" s="1595"/>
    </row>
    <row r="1428" spans="180:180">
      <c r="FX1428" s="1595"/>
    </row>
    <row r="1429" spans="180:180">
      <c r="FX1429" s="1595"/>
    </row>
    <row r="1430" spans="180:180">
      <c r="FX1430" s="1595"/>
    </row>
    <row r="1431" spans="180:180">
      <c r="FX1431" s="1595"/>
    </row>
    <row r="1432" spans="180:180">
      <c r="FX1432" s="1595"/>
    </row>
    <row r="1433" spans="180:180">
      <c r="FX1433" s="1595"/>
    </row>
    <row r="1434" spans="180:180">
      <c r="FX1434" s="1595"/>
    </row>
    <row r="1435" spans="180:180">
      <c r="FX1435" s="1595"/>
    </row>
    <row r="1436" spans="180:180">
      <c r="FX1436" s="1595"/>
    </row>
    <row r="1437" spans="180:180">
      <c r="FX1437" s="1595"/>
    </row>
    <row r="1438" spans="180:180">
      <c r="FX1438" s="1595"/>
    </row>
    <row r="1439" spans="180:180">
      <c r="FX1439" s="1595"/>
    </row>
    <row r="1440" spans="180:180">
      <c r="FX1440" s="1595"/>
    </row>
    <row r="1441" spans="180:180">
      <c r="FX1441" s="1595"/>
    </row>
    <row r="1442" spans="180:180">
      <c r="FX1442" s="1595"/>
    </row>
    <row r="1443" spans="180:180">
      <c r="FX1443" s="1595"/>
    </row>
    <row r="1444" spans="180:180">
      <c r="FX1444" s="1595"/>
    </row>
    <row r="1445" spans="180:180">
      <c r="FX1445" s="1595"/>
    </row>
    <row r="1446" spans="180:180">
      <c r="FX1446" s="1595"/>
    </row>
    <row r="1447" spans="180:180">
      <c r="FX1447" s="1595"/>
    </row>
    <row r="1448" spans="180:180">
      <c r="FX1448" s="1595"/>
    </row>
    <row r="1449" spans="180:180">
      <c r="FX1449" s="1595"/>
    </row>
    <row r="1450" spans="180:180">
      <c r="FX1450" s="1595"/>
    </row>
    <row r="1451" spans="180:180">
      <c r="FX1451" s="1595"/>
    </row>
    <row r="1452" spans="180:180">
      <c r="FX1452" s="1595"/>
    </row>
    <row r="1453" spans="180:180">
      <c r="FX1453" s="1595"/>
    </row>
    <row r="1454" spans="180:180">
      <c r="FX1454" s="1595"/>
    </row>
    <row r="1455" spans="180:180">
      <c r="FX1455" s="1595"/>
    </row>
    <row r="1456" spans="180:180">
      <c r="FX1456" s="1595"/>
    </row>
    <row r="1457" spans="180:180">
      <c r="FX1457" s="1595"/>
    </row>
    <row r="1458" spans="180:180">
      <c r="FX1458" s="1595"/>
    </row>
    <row r="1459" spans="180:180">
      <c r="FX1459" s="1595"/>
    </row>
    <row r="1460" spans="180:180">
      <c r="FX1460" s="1595"/>
    </row>
    <row r="1461" spans="180:180">
      <c r="FX1461" s="1595"/>
    </row>
    <row r="1462" spans="180:180">
      <c r="FX1462" s="1595"/>
    </row>
    <row r="1463" spans="180:180">
      <c r="FX1463" s="1595"/>
    </row>
    <row r="1464" spans="180:180">
      <c r="FX1464" s="1595"/>
    </row>
    <row r="1465" spans="180:180">
      <c r="FX1465" s="1595"/>
    </row>
    <row r="1467" spans="180:180">
      <c r="FX1467" s="1349"/>
    </row>
    <row r="1468" spans="180:180">
      <c r="FX1468" s="1349"/>
    </row>
    <row r="1469" spans="180:180">
      <c r="FX1469" s="1666"/>
    </row>
    <row r="1471" spans="180:180">
      <c r="FX1471" s="1349"/>
    </row>
    <row r="1472" spans="180:180">
      <c r="FX1472" s="1349"/>
    </row>
    <row r="1473" spans="180:180">
      <c r="FX1473" s="1349"/>
    </row>
    <row r="1474" spans="180:180">
      <c r="FX1474" s="1595"/>
    </row>
    <row r="1475" spans="180:180">
      <c r="FX1475" s="1595"/>
    </row>
    <row r="1476" spans="180:180">
      <c r="FX1476" s="1595"/>
    </row>
    <row r="1477" spans="180:180">
      <c r="FX1477" s="1595"/>
    </row>
    <row r="1478" spans="180:180">
      <c r="FX1478" s="1595"/>
    </row>
    <row r="1479" spans="180:180">
      <c r="FX1479" s="1595"/>
    </row>
    <row r="1480" spans="180:180">
      <c r="FX1480" s="1595"/>
    </row>
    <row r="1481" spans="180:180">
      <c r="FX1481" s="1595"/>
    </row>
    <row r="1482" spans="180:180">
      <c r="FX1482" s="1595"/>
    </row>
    <row r="1483" spans="180:180">
      <c r="FX1483" s="1595"/>
    </row>
    <row r="1484" spans="180:180">
      <c r="FX1484" s="1595"/>
    </row>
    <row r="1485" spans="180:180">
      <c r="FX1485" s="1595"/>
    </row>
    <row r="1486" spans="180:180">
      <c r="FX1486" s="1595"/>
    </row>
    <row r="1487" spans="180:180">
      <c r="FX1487" s="1595"/>
    </row>
    <row r="1488" spans="180:180">
      <c r="FX1488" s="1595"/>
    </row>
    <row r="1489" spans="180:180">
      <c r="FX1489" s="1595"/>
    </row>
    <row r="1490" spans="180:180">
      <c r="FX1490" s="1595"/>
    </row>
    <row r="1491" spans="180:180">
      <c r="FX1491" s="1595"/>
    </row>
    <row r="1492" spans="180:180">
      <c r="FX1492" s="1595"/>
    </row>
    <row r="1493" spans="180:180">
      <c r="FX1493" s="1595"/>
    </row>
    <row r="1494" spans="180:180">
      <c r="FX1494" s="1595"/>
    </row>
    <row r="1495" spans="180:180">
      <c r="FX1495" s="1595"/>
    </row>
    <row r="1496" spans="180:180">
      <c r="FX1496" s="1595"/>
    </row>
    <row r="1497" spans="180:180">
      <c r="FX1497" s="1595"/>
    </row>
    <row r="1498" spans="180:180">
      <c r="FX1498" s="1595"/>
    </row>
    <row r="1499" spans="180:180">
      <c r="FX1499" s="1595"/>
    </row>
    <row r="1500" spans="180:180">
      <c r="FX1500" s="1595"/>
    </row>
    <row r="1501" spans="180:180">
      <c r="FX1501" s="1595"/>
    </row>
    <row r="1502" spans="180:180">
      <c r="FX1502" s="1595"/>
    </row>
    <row r="1503" spans="180:180">
      <c r="FX1503" s="1595"/>
    </row>
    <row r="1504" spans="180:180">
      <c r="FX1504" s="1595"/>
    </row>
    <row r="1505" spans="180:180">
      <c r="FX1505" s="1595"/>
    </row>
    <row r="1506" spans="180:180">
      <c r="FX1506" s="1595"/>
    </row>
    <row r="1507" spans="180:180">
      <c r="FX1507" s="1595"/>
    </row>
    <row r="1508" spans="180:180">
      <c r="FX1508" s="1595"/>
    </row>
    <row r="1509" spans="180:180">
      <c r="FX1509" s="1595"/>
    </row>
    <row r="1510" spans="180:180">
      <c r="FX1510" s="1595"/>
    </row>
    <row r="1511" spans="180:180">
      <c r="FX1511" s="1595"/>
    </row>
    <row r="1512" spans="180:180">
      <c r="FX1512" s="1595"/>
    </row>
    <row r="1513" spans="180:180">
      <c r="FX1513" s="1595"/>
    </row>
    <row r="1515" spans="180:180">
      <c r="FX1515" s="1349"/>
    </row>
    <row r="1516" spans="180:180">
      <c r="FX1516" s="1349"/>
    </row>
    <row r="1517" spans="180:180">
      <c r="FX1517" s="1666"/>
    </row>
    <row r="1519" spans="180:180">
      <c r="FX1519" s="1349"/>
    </row>
    <row r="1520" spans="180:180">
      <c r="FX1520" s="1349"/>
    </row>
    <row r="1521" spans="180:180">
      <c r="FX1521" s="1349"/>
    </row>
    <row r="1522" spans="180:180">
      <c r="FX1522" s="1595"/>
    </row>
    <row r="1523" spans="180:180">
      <c r="FX1523" s="1595"/>
    </row>
    <row r="1524" spans="180:180">
      <c r="FX1524" s="1595"/>
    </row>
    <row r="1525" spans="180:180">
      <c r="FX1525" s="1595"/>
    </row>
    <row r="1526" spans="180:180">
      <c r="FX1526" s="1595"/>
    </row>
    <row r="1527" spans="180:180">
      <c r="FX1527" s="1595"/>
    </row>
    <row r="1528" spans="180:180">
      <c r="FX1528" s="1595"/>
    </row>
    <row r="1529" spans="180:180">
      <c r="FX1529" s="1595"/>
    </row>
    <row r="1530" spans="180:180">
      <c r="FX1530" s="1595"/>
    </row>
    <row r="1531" spans="180:180">
      <c r="FX1531" s="1595"/>
    </row>
    <row r="1532" spans="180:180">
      <c r="FX1532" s="1595"/>
    </row>
    <row r="1533" spans="180:180">
      <c r="FX1533" s="1595"/>
    </row>
    <row r="1534" spans="180:180">
      <c r="FX1534" s="1595"/>
    </row>
    <row r="1535" spans="180:180">
      <c r="FX1535" s="1595"/>
    </row>
    <row r="1536" spans="180:180">
      <c r="FX1536" s="1595"/>
    </row>
    <row r="1537" spans="180:180">
      <c r="FX1537" s="1595"/>
    </row>
    <row r="1538" spans="180:180">
      <c r="FX1538" s="1595"/>
    </row>
    <row r="1539" spans="180:180">
      <c r="FX1539" s="1595"/>
    </row>
    <row r="1540" spans="180:180">
      <c r="FX1540" s="1595"/>
    </row>
    <row r="1541" spans="180:180">
      <c r="FX1541" s="1595"/>
    </row>
    <row r="1542" spans="180:180">
      <c r="FX1542" s="1595"/>
    </row>
    <row r="1543" spans="180:180">
      <c r="FX1543" s="1595"/>
    </row>
    <row r="1544" spans="180:180">
      <c r="FX1544" s="1595"/>
    </row>
    <row r="1545" spans="180:180">
      <c r="FX1545" s="1595"/>
    </row>
    <row r="1546" spans="180:180">
      <c r="FX1546" s="1595"/>
    </row>
    <row r="1547" spans="180:180">
      <c r="FX1547" s="1595"/>
    </row>
    <row r="1548" spans="180:180">
      <c r="FX1548" s="1595"/>
    </row>
    <row r="1549" spans="180:180">
      <c r="FX1549" s="1595"/>
    </row>
    <row r="1550" spans="180:180">
      <c r="FX1550" s="1595"/>
    </row>
    <row r="1551" spans="180:180">
      <c r="FX1551" s="1595"/>
    </row>
    <row r="1552" spans="180:180">
      <c r="FX1552" s="1595"/>
    </row>
    <row r="1553" spans="180:180">
      <c r="FX1553" s="1595"/>
    </row>
    <row r="1554" spans="180:180">
      <c r="FX1554" s="1595"/>
    </row>
    <row r="1555" spans="180:180">
      <c r="FX1555" s="1595"/>
    </row>
    <row r="1556" spans="180:180">
      <c r="FX1556" s="1595"/>
    </row>
    <row r="1557" spans="180:180">
      <c r="FX1557" s="1595"/>
    </row>
    <row r="1558" spans="180:180">
      <c r="FX1558" s="1595"/>
    </row>
    <row r="1559" spans="180:180">
      <c r="FX1559" s="1595"/>
    </row>
    <row r="1560" spans="180:180">
      <c r="FX1560" s="1595"/>
    </row>
    <row r="1561" spans="180:180">
      <c r="FX1561" s="1595"/>
    </row>
    <row r="1563" spans="180:180">
      <c r="FX1563" s="1349"/>
    </row>
    <row r="1564" spans="180:180">
      <c r="FX1564" s="1349"/>
    </row>
    <row r="1565" spans="180:180">
      <c r="FX1565" s="1666"/>
    </row>
    <row r="1567" spans="180:180">
      <c r="FX1567" s="1349"/>
    </row>
    <row r="1568" spans="180:180">
      <c r="FX1568" s="1349"/>
    </row>
    <row r="1569" spans="180:180">
      <c r="FX1569" s="1349"/>
    </row>
    <row r="1570" spans="180:180">
      <c r="FX1570" s="1595"/>
    </row>
    <row r="1571" spans="180:180">
      <c r="FX1571" s="1595"/>
    </row>
    <row r="1572" spans="180:180">
      <c r="FX1572" s="1595"/>
    </row>
    <row r="1573" spans="180:180">
      <c r="FX1573" s="1595"/>
    </row>
    <row r="1574" spans="180:180">
      <c r="FX1574" s="1595"/>
    </row>
    <row r="1575" spans="180:180">
      <c r="FX1575" s="1595"/>
    </row>
    <row r="1576" spans="180:180">
      <c r="FX1576" s="1595"/>
    </row>
    <row r="1577" spans="180:180">
      <c r="FX1577" s="1595"/>
    </row>
    <row r="1578" spans="180:180">
      <c r="FX1578" s="1595"/>
    </row>
    <row r="1579" spans="180:180">
      <c r="FX1579" s="1595"/>
    </row>
    <row r="1580" spans="180:180">
      <c r="FX1580" s="1595"/>
    </row>
    <row r="1581" spans="180:180">
      <c r="FX1581" s="1595"/>
    </row>
    <row r="1582" spans="180:180">
      <c r="FX1582" s="1595"/>
    </row>
    <row r="1583" spans="180:180">
      <c r="FX1583" s="1595"/>
    </row>
    <row r="1584" spans="180:180">
      <c r="FX1584" s="1595"/>
    </row>
    <row r="1585" spans="180:180">
      <c r="FX1585" s="1595"/>
    </row>
    <row r="1586" spans="180:180">
      <c r="FX1586" s="1595"/>
    </row>
    <row r="1587" spans="180:180">
      <c r="FX1587" s="1595"/>
    </row>
    <row r="1588" spans="180:180">
      <c r="FX1588" s="1595"/>
    </row>
    <row r="1589" spans="180:180">
      <c r="FX1589" s="1595"/>
    </row>
    <row r="1590" spans="180:180">
      <c r="FX1590" s="1595"/>
    </row>
    <row r="1591" spans="180:180">
      <c r="FX1591" s="1595"/>
    </row>
    <row r="1592" spans="180:180">
      <c r="FX1592" s="1595"/>
    </row>
    <row r="1593" spans="180:180">
      <c r="FX1593" s="1595"/>
    </row>
    <row r="1594" spans="180:180">
      <c r="FX1594" s="1595"/>
    </row>
    <row r="1595" spans="180:180">
      <c r="FX1595" s="1595"/>
    </row>
    <row r="1596" spans="180:180">
      <c r="FX1596" s="1595"/>
    </row>
    <row r="1597" spans="180:180">
      <c r="FX1597" s="1595"/>
    </row>
    <row r="1598" spans="180:180">
      <c r="FX1598" s="1595"/>
    </row>
    <row r="1599" spans="180:180">
      <c r="FX1599" s="1595"/>
    </row>
    <row r="1600" spans="180:180">
      <c r="FX1600" s="1595"/>
    </row>
    <row r="1601" spans="180:180">
      <c r="FX1601" s="1595"/>
    </row>
    <row r="1602" spans="180:180">
      <c r="FX1602" s="1595"/>
    </row>
    <row r="1603" spans="180:180">
      <c r="FX1603" s="1595"/>
    </row>
    <row r="1604" spans="180:180">
      <c r="FX1604" s="1595"/>
    </row>
    <row r="1605" spans="180:180">
      <c r="FX1605" s="1595"/>
    </row>
    <row r="1606" spans="180:180">
      <c r="FX1606" s="1595"/>
    </row>
    <row r="1607" spans="180:180">
      <c r="FX1607" s="1595"/>
    </row>
    <row r="1608" spans="180:180">
      <c r="FX1608" s="1595"/>
    </row>
    <row r="1609" spans="180:180">
      <c r="FX1609" s="1595"/>
    </row>
    <row r="1611" spans="180:180">
      <c r="FX1611" s="1349"/>
    </row>
    <row r="1612" spans="180:180">
      <c r="FX1612" s="1349"/>
    </row>
    <row r="1613" spans="180:180">
      <c r="FX1613" s="1666"/>
    </row>
    <row r="1615" spans="180:180">
      <c r="FX1615" s="1349"/>
    </row>
    <row r="1616" spans="180:180">
      <c r="FX1616" s="1349"/>
    </row>
    <row r="1617" spans="180:180">
      <c r="FX1617" s="1349"/>
    </row>
    <row r="1618" spans="180:180">
      <c r="FX1618" s="1595"/>
    </row>
    <row r="1619" spans="180:180">
      <c r="FX1619" s="1595"/>
    </row>
    <row r="1620" spans="180:180">
      <c r="FX1620" s="1595"/>
    </row>
    <row r="1621" spans="180:180">
      <c r="FX1621" s="1595"/>
    </row>
    <row r="1622" spans="180:180">
      <c r="FX1622" s="1595"/>
    </row>
    <row r="1623" spans="180:180">
      <c r="FX1623" s="1595"/>
    </row>
    <row r="1624" spans="180:180">
      <c r="FX1624" s="1595"/>
    </row>
    <row r="1625" spans="180:180">
      <c r="FX1625" s="1595"/>
    </row>
    <row r="1626" spans="180:180">
      <c r="FX1626" s="1595"/>
    </row>
    <row r="1627" spans="180:180">
      <c r="FX1627" s="1595"/>
    </row>
    <row r="1628" spans="180:180">
      <c r="FX1628" s="1595"/>
    </row>
    <row r="1629" spans="180:180">
      <c r="FX1629" s="1595"/>
    </row>
    <row r="1630" spans="180:180">
      <c r="FX1630" s="1595"/>
    </row>
    <row r="1631" spans="180:180">
      <c r="FX1631" s="1595"/>
    </row>
    <row r="1632" spans="180:180">
      <c r="FX1632" s="1595"/>
    </row>
    <row r="1633" spans="180:180">
      <c r="FX1633" s="1595"/>
    </row>
    <row r="1634" spans="180:180">
      <c r="FX1634" s="1595"/>
    </row>
    <row r="1635" spans="180:180">
      <c r="FX1635" s="1595"/>
    </row>
    <row r="1636" spans="180:180">
      <c r="FX1636" s="1595"/>
    </row>
    <row r="1637" spans="180:180">
      <c r="FX1637" s="1595"/>
    </row>
    <row r="1638" spans="180:180">
      <c r="FX1638" s="1595"/>
    </row>
    <row r="1639" spans="180:180">
      <c r="FX1639" s="1595"/>
    </row>
    <row r="1640" spans="180:180">
      <c r="FX1640" s="1595"/>
    </row>
    <row r="1641" spans="180:180">
      <c r="FX1641" s="1595"/>
    </row>
    <row r="1642" spans="180:180">
      <c r="FX1642" s="1595"/>
    </row>
    <row r="1643" spans="180:180">
      <c r="FX1643" s="1595"/>
    </row>
    <row r="1644" spans="180:180">
      <c r="FX1644" s="1595"/>
    </row>
    <row r="1645" spans="180:180">
      <c r="FX1645" s="1595"/>
    </row>
    <row r="1646" spans="180:180">
      <c r="FX1646" s="1595"/>
    </row>
    <row r="1647" spans="180:180">
      <c r="FX1647" s="1595"/>
    </row>
    <row r="1648" spans="180:180">
      <c r="FX1648" s="1595"/>
    </row>
    <row r="1649" spans="180:180">
      <c r="FX1649" s="1595"/>
    </row>
    <row r="1650" spans="180:180">
      <c r="FX1650" s="1595"/>
    </row>
    <row r="1651" spans="180:180">
      <c r="FX1651" s="1595"/>
    </row>
    <row r="1652" spans="180:180">
      <c r="FX1652" s="1595"/>
    </row>
    <row r="1653" spans="180:180">
      <c r="FX1653" s="1595"/>
    </row>
    <row r="1654" spans="180:180">
      <c r="FX1654" s="1595"/>
    </row>
    <row r="1655" spans="180:180">
      <c r="FX1655" s="1595"/>
    </row>
    <row r="1656" spans="180:180">
      <c r="FX1656" s="1595"/>
    </row>
    <row r="1657" spans="180:180">
      <c r="FX1657" s="1595"/>
    </row>
    <row r="1659" spans="180:180">
      <c r="FX1659" s="1349"/>
    </row>
    <row r="1660" spans="180:180">
      <c r="FX1660" s="1349"/>
    </row>
    <row r="1661" spans="180:180">
      <c r="FX1661" s="1666"/>
    </row>
    <row r="1663" spans="180:180">
      <c r="FX1663" s="1349"/>
    </row>
    <row r="1664" spans="180:180">
      <c r="FX1664" s="1349"/>
    </row>
    <row r="1665" spans="180:180">
      <c r="FX1665" s="1349"/>
    </row>
    <row r="1666" spans="180:180">
      <c r="FX1666" s="1595"/>
    </row>
    <row r="1667" spans="180:180">
      <c r="FX1667" s="1595"/>
    </row>
    <row r="1668" spans="180:180">
      <c r="FX1668" s="1595"/>
    </row>
    <row r="1669" spans="180:180">
      <c r="FX1669" s="1595"/>
    </row>
    <row r="1670" spans="180:180">
      <c r="FX1670" s="1595"/>
    </row>
    <row r="1671" spans="180:180">
      <c r="FX1671" s="1595"/>
    </row>
    <row r="1672" spans="180:180">
      <c r="FX1672" s="1595"/>
    </row>
    <row r="1673" spans="180:180">
      <c r="FX1673" s="1595"/>
    </row>
    <row r="1674" spans="180:180">
      <c r="FX1674" s="1595"/>
    </row>
    <row r="1675" spans="180:180">
      <c r="FX1675" s="1595"/>
    </row>
    <row r="1676" spans="180:180">
      <c r="FX1676" s="1595"/>
    </row>
    <row r="1677" spans="180:180">
      <c r="FX1677" s="1595"/>
    </row>
    <row r="1678" spans="180:180">
      <c r="FX1678" s="1595"/>
    </row>
    <row r="1679" spans="180:180">
      <c r="FX1679" s="1595"/>
    </row>
    <row r="1680" spans="180:180">
      <c r="FX1680" s="1595"/>
    </row>
    <row r="1681" spans="180:180">
      <c r="FX1681" s="1595"/>
    </row>
    <row r="1682" spans="180:180">
      <c r="FX1682" s="1595"/>
    </row>
    <row r="1683" spans="180:180">
      <c r="FX1683" s="1595"/>
    </row>
    <row r="1684" spans="180:180">
      <c r="FX1684" s="1595"/>
    </row>
    <row r="1685" spans="180:180">
      <c r="FX1685" s="1595"/>
    </row>
    <row r="1686" spans="180:180">
      <c r="FX1686" s="1595"/>
    </row>
    <row r="1687" spans="180:180">
      <c r="FX1687" s="1595"/>
    </row>
    <row r="1688" spans="180:180">
      <c r="FX1688" s="1595"/>
    </row>
    <row r="1689" spans="180:180">
      <c r="FX1689" s="1595"/>
    </row>
    <row r="1690" spans="180:180">
      <c r="FX1690" s="1595"/>
    </row>
    <row r="1691" spans="180:180">
      <c r="FX1691" s="1595"/>
    </row>
    <row r="1692" spans="180:180">
      <c r="FX1692" s="1595"/>
    </row>
    <row r="1693" spans="180:180">
      <c r="FX1693" s="1595"/>
    </row>
    <row r="1694" spans="180:180">
      <c r="FX1694" s="1595"/>
    </row>
    <row r="1695" spans="180:180">
      <c r="FX1695" s="1595"/>
    </row>
    <row r="1696" spans="180:180">
      <c r="FX1696" s="1595"/>
    </row>
    <row r="1697" spans="180:180">
      <c r="FX1697" s="1595"/>
    </row>
    <row r="1698" spans="180:180">
      <c r="FX1698" s="1595"/>
    </row>
    <row r="1699" spans="180:180">
      <c r="FX1699" s="1595"/>
    </row>
    <row r="1700" spans="180:180">
      <c r="FX1700" s="1595"/>
    </row>
    <row r="1701" spans="180:180">
      <c r="FX1701" s="1595"/>
    </row>
    <row r="1702" spans="180:180">
      <c r="FX1702" s="1595"/>
    </row>
    <row r="1703" spans="180:180">
      <c r="FX1703" s="1595"/>
    </row>
    <row r="1704" spans="180:180">
      <c r="FX1704" s="1595"/>
    </row>
    <row r="1705" spans="180:180">
      <c r="FX1705" s="1595"/>
    </row>
    <row r="1707" spans="180:180">
      <c r="FX1707" s="1349"/>
    </row>
    <row r="1708" spans="180:180">
      <c r="FX1708" s="1349"/>
    </row>
    <row r="1709" spans="180:180">
      <c r="FX1709" s="1666"/>
    </row>
    <row r="1711" spans="180:180">
      <c r="FX1711" s="1349"/>
    </row>
    <row r="1712" spans="180:180">
      <c r="FX1712" s="1349"/>
    </row>
    <row r="1713" spans="180:180">
      <c r="FX1713" s="1349"/>
    </row>
    <row r="1714" spans="180:180">
      <c r="FX1714" s="1595"/>
    </row>
    <row r="1715" spans="180:180">
      <c r="FX1715" s="1595"/>
    </row>
    <row r="1716" spans="180:180">
      <c r="FX1716" s="1595"/>
    </row>
    <row r="1717" spans="180:180">
      <c r="FX1717" s="1595"/>
    </row>
    <row r="1718" spans="180:180">
      <c r="FX1718" s="1595"/>
    </row>
    <row r="1719" spans="180:180">
      <c r="FX1719" s="1595"/>
    </row>
    <row r="1720" spans="180:180">
      <c r="FX1720" s="1595"/>
    </row>
    <row r="1721" spans="180:180">
      <c r="FX1721" s="1595"/>
    </row>
    <row r="1722" spans="180:180">
      <c r="FX1722" s="1595"/>
    </row>
    <row r="1723" spans="180:180">
      <c r="FX1723" s="1595"/>
    </row>
    <row r="1724" spans="180:180">
      <c r="FX1724" s="1595"/>
    </row>
    <row r="1725" spans="180:180">
      <c r="FX1725" s="1595"/>
    </row>
    <row r="1726" spans="180:180">
      <c r="FX1726" s="1595"/>
    </row>
    <row r="1727" spans="180:180">
      <c r="FX1727" s="1595"/>
    </row>
    <row r="1728" spans="180:180">
      <c r="FX1728" s="1595"/>
    </row>
    <row r="1729" spans="180:180">
      <c r="FX1729" s="1595"/>
    </row>
    <row r="1730" spans="180:180">
      <c r="FX1730" s="1595"/>
    </row>
    <row r="1731" spans="180:180">
      <c r="FX1731" s="1595"/>
    </row>
    <row r="1732" spans="180:180">
      <c r="FX1732" s="1595"/>
    </row>
    <row r="1733" spans="180:180">
      <c r="FX1733" s="1595"/>
    </row>
    <row r="1734" spans="180:180">
      <c r="FX1734" s="1595"/>
    </row>
    <row r="1735" spans="180:180">
      <c r="FX1735" s="1595"/>
    </row>
    <row r="1736" spans="180:180">
      <c r="FX1736" s="1595"/>
    </row>
    <row r="1737" spans="180:180">
      <c r="FX1737" s="1595"/>
    </row>
    <row r="1738" spans="180:180">
      <c r="FX1738" s="1595"/>
    </row>
    <row r="1739" spans="180:180">
      <c r="FX1739" s="1595"/>
    </row>
    <row r="1740" spans="180:180">
      <c r="FX1740" s="1595"/>
    </row>
    <row r="1741" spans="180:180">
      <c r="FX1741" s="1595"/>
    </row>
    <row r="1742" spans="180:180">
      <c r="FX1742" s="1595"/>
    </row>
    <row r="1743" spans="180:180">
      <c r="FX1743" s="1595"/>
    </row>
    <row r="1744" spans="180:180">
      <c r="FX1744" s="1595"/>
    </row>
    <row r="1745" spans="180:180">
      <c r="FX1745" s="1595"/>
    </row>
    <row r="1746" spans="180:180">
      <c r="FX1746" s="1595"/>
    </row>
    <row r="1747" spans="180:180">
      <c r="FX1747" s="1595"/>
    </row>
    <row r="1748" spans="180:180">
      <c r="FX1748" s="1595"/>
    </row>
    <row r="1749" spans="180:180">
      <c r="FX1749" s="1595"/>
    </row>
    <row r="1750" spans="180:180">
      <c r="FX1750" s="1595"/>
    </row>
    <row r="1751" spans="180:180">
      <c r="FX1751" s="1595"/>
    </row>
    <row r="1752" spans="180:180">
      <c r="FX1752" s="1595"/>
    </row>
    <row r="1753" spans="180:180">
      <c r="FX1753" s="1595"/>
    </row>
    <row r="1755" spans="180:180">
      <c r="FX1755" s="1349"/>
    </row>
    <row r="1756" spans="180:180">
      <c r="FX1756" s="1349"/>
    </row>
    <row r="1757" spans="180:180">
      <c r="FX1757" s="1666"/>
    </row>
    <row r="1759" spans="180:180">
      <c r="FX1759" s="1349"/>
    </row>
    <row r="1760" spans="180:180">
      <c r="FX1760" s="1349"/>
    </row>
    <row r="1761" spans="180:180">
      <c r="FX1761" s="1349"/>
    </row>
    <row r="1762" spans="180:180">
      <c r="FX1762" s="1595"/>
    </row>
    <row r="1763" spans="180:180">
      <c r="FX1763" s="1595"/>
    </row>
    <row r="1764" spans="180:180">
      <c r="FX1764" s="1595"/>
    </row>
    <row r="1765" spans="180:180">
      <c r="FX1765" s="1595"/>
    </row>
    <row r="1766" spans="180:180">
      <c r="FX1766" s="1595"/>
    </row>
    <row r="1767" spans="180:180">
      <c r="FX1767" s="1595"/>
    </row>
    <row r="1768" spans="180:180">
      <c r="FX1768" s="1595"/>
    </row>
    <row r="1769" spans="180:180">
      <c r="FX1769" s="1595"/>
    </row>
    <row r="1770" spans="180:180">
      <c r="FX1770" s="1595"/>
    </row>
    <row r="1771" spans="180:180">
      <c r="FX1771" s="1595"/>
    </row>
    <row r="1772" spans="180:180">
      <c r="FX1772" s="1595"/>
    </row>
    <row r="1773" spans="180:180">
      <c r="FX1773" s="1595"/>
    </row>
    <row r="1774" spans="180:180">
      <c r="FX1774" s="1595"/>
    </row>
    <row r="1775" spans="180:180">
      <c r="FX1775" s="1595"/>
    </row>
    <row r="1776" spans="180:180">
      <c r="FX1776" s="1595"/>
    </row>
    <row r="1777" spans="180:180">
      <c r="FX1777" s="1595"/>
    </row>
    <row r="1778" spans="180:180">
      <c r="FX1778" s="1595"/>
    </row>
    <row r="1779" spans="180:180">
      <c r="FX1779" s="1595"/>
    </row>
    <row r="1780" spans="180:180">
      <c r="FX1780" s="1595"/>
    </row>
    <row r="1781" spans="180:180">
      <c r="FX1781" s="1595"/>
    </row>
    <row r="1782" spans="180:180">
      <c r="FX1782" s="1595"/>
    </row>
    <row r="1783" spans="180:180">
      <c r="FX1783" s="1595"/>
    </row>
    <row r="1784" spans="180:180">
      <c r="FX1784" s="1595"/>
    </row>
    <row r="1785" spans="180:180">
      <c r="FX1785" s="1595"/>
    </row>
    <row r="1786" spans="180:180">
      <c r="FX1786" s="1595"/>
    </row>
    <row r="1787" spans="180:180">
      <c r="FX1787" s="1595"/>
    </row>
    <row r="1788" spans="180:180">
      <c r="FX1788" s="1595"/>
    </row>
    <row r="1789" spans="180:180">
      <c r="FX1789" s="1595"/>
    </row>
    <row r="1790" spans="180:180">
      <c r="FX1790" s="1595"/>
    </row>
    <row r="1791" spans="180:180">
      <c r="FX1791" s="1595"/>
    </row>
    <row r="1792" spans="180:180">
      <c r="FX1792" s="1595"/>
    </row>
    <row r="1793" spans="180:180">
      <c r="FX1793" s="1595"/>
    </row>
    <row r="1794" spans="180:180">
      <c r="FX1794" s="1595"/>
    </row>
    <row r="1795" spans="180:180">
      <c r="FX1795" s="1595"/>
    </row>
    <row r="1796" spans="180:180">
      <c r="FX1796" s="1595"/>
    </row>
    <row r="1797" spans="180:180">
      <c r="FX1797" s="1595"/>
    </row>
    <row r="1798" spans="180:180">
      <c r="FX1798" s="1595"/>
    </row>
    <row r="1799" spans="180:180">
      <c r="FX1799" s="1595"/>
    </row>
    <row r="1800" spans="180:180">
      <c r="FX1800" s="1595"/>
    </row>
    <row r="1801" spans="180:180">
      <c r="FX1801" s="1595"/>
    </row>
    <row r="1803" spans="180:180">
      <c r="FX1803" s="1349"/>
    </row>
    <row r="1804" spans="180:180">
      <c r="FX1804" s="1349"/>
    </row>
    <row r="1805" spans="180:180">
      <c r="FX1805" s="1666"/>
    </row>
    <row r="1807" spans="180:180">
      <c r="FX1807" s="1349"/>
    </row>
    <row r="1808" spans="180:180">
      <c r="FX1808" s="1349"/>
    </row>
    <row r="1809" spans="180:180">
      <c r="FX1809" s="1349"/>
    </row>
    <row r="1810" spans="180:180">
      <c r="FX1810" s="1595"/>
    </row>
    <row r="1811" spans="180:180">
      <c r="FX1811" s="1595"/>
    </row>
    <row r="1812" spans="180:180">
      <c r="FX1812" s="1595"/>
    </row>
    <row r="1813" spans="180:180">
      <c r="FX1813" s="1595"/>
    </row>
    <row r="1814" spans="180:180">
      <c r="FX1814" s="1595"/>
    </row>
    <row r="1815" spans="180:180">
      <c r="FX1815" s="1595"/>
    </row>
    <row r="1816" spans="180:180">
      <c r="FX1816" s="1595"/>
    </row>
    <row r="1817" spans="180:180">
      <c r="FX1817" s="1595"/>
    </row>
    <row r="1818" spans="180:180">
      <c r="FX1818" s="1595"/>
    </row>
    <row r="1819" spans="180:180">
      <c r="FX1819" s="1595"/>
    </row>
    <row r="1820" spans="180:180">
      <c r="FX1820" s="1595"/>
    </row>
    <row r="1821" spans="180:180">
      <c r="FX1821" s="1595"/>
    </row>
    <row r="1822" spans="180:180">
      <c r="FX1822" s="1595"/>
    </row>
    <row r="1823" spans="180:180">
      <c r="FX1823" s="1595"/>
    </row>
    <row r="1824" spans="180:180">
      <c r="FX1824" s="1595"/>
    </row>
    <row r="1825" spans="180:180">
      <c r="FX1825" s="1595"/>
    </row>
    <row r="1826" spans="180:180">
      <c r="FX1826" s="1595"/>
    </row>
    <row r="1827" spans="180:180">
      <c r="FX1827" s="1595"/>
    </row>
    <row r="1828" spans="180:180">
      <c r="FX1828" s="1595"/>
    </row>
    <row r="1829" spans="180:180">
      <c r="FX1829" s="1595"/>
    </row>
    <row r="1830" spans="180:180">
      <c r="FX1830" s="1595"/>
    </row>
    <row r="1831" spans="180:180">
      <c r="FX1831" s="1595"/>
    </row>
    <row r="1832" spans="180:180">
      <c r="FX1832" s="1595"/>
    </row>
    <row r="1833" spans="180:180">
      <c r="FX1833" s="1595"/>
    </row>
    <row r="1834" spans="180:180">
      <c r="FX1834" s="1595"/>
    </row>
    <row r="1835" spans="180:180">
      <c r="FX1835" s="1595"/>
    </row>
    <row r="1836" spans="180:180">
      <c r="FX1836" s="1595"/>
    </row>
    <row r="1837" spans="180:180">
      <c r="FX1837" s="1595"/>
    </row>
    <row r="1838" spans="180:180">
      <c r="FX1838" s="1595"/>
    </row>
    <row r="1839" spans="180:180">
      <c r="FX1839" s="1595"/>
    </row>
    <row r="1840" spans="180:180">
      <c r="FX1840" s="1595"/>
    </row>
    <row r="1841" spans="180:180">
      <c r="FX1841" s="1595"/>
    </row>
    <row r="1842" spans="180:180">
      <c r="FX1842" s="1595"/>
    </row>
    <row r="1843" spans="180:180">
      <c r="FX1843" s="1595"/>
    </row>
    <row r="1844" spans="180:180">
      <c r="FX1844" s="1595"/>
    </row>
    <row r="1845" spans="180:180">
      <c r="FX1845" s="1595"/>
    </row>
    <row r="1846" spans="180:180">
      <c r="FX1846" s="1595"/>
    </row>
    <row r="1847" spans="180:180">
      <c r="FX1847" s="1595"/>
    </row>
    <row r="1848" spans="180:180">
      <c r="FX1848" s="1595"/>
    </row>
    <row r="1849" spans="180:180">
      <c r="FX1849" s="1595"/>
    </row>
    <row r="1851" spans="180:180">
      <c r="FX1851" s="1349"/>
    </row>
    <row r="1852" spans="180:180">
      <c r="FX1852" s="1349"/>
    </row>
    <row r="1853" spans="180:180">
      <c r="FX1853" s="1666"/>
    </row>
    <row r="1855" spans="180:180">
      <c r="FX1855" s="1349"/>
    </row>
    <row r="1856" spans="180:180">
      <c r="FX1856" s="1349"/>
    </row>
    <row r="1857" spans="180:180">
      <c r="FX1857" s="1349"/>
    </row>
    <row r="1858" spans="180:180">
      <c r="FX1858" s="1595"/>
    </row>
    <row r="1859" spans="180:180">
      <c r="FX1859" s="1595"/>
    </row>
    <row r="1860" spans="180:180">
      <c r="FX1860" s="1595"/>
    </row>
    <row r="1861" spans="180:180">
      <c r="FX1861" s="1595"/>
    </row>
    <row r="1862" spans="180:180">
      <c r="FX1862" s="1595"/>
    </row>
    <row r="1863" spans="180:180">
      <c r="FX1863" s="1595"/>
    </row>
    <row r="1864" spans="180:180">
      <c r="FX1864" s="1595"/>
    </row>
    <row r="1865" spans="180:180">
      <c r="FX1865" s="1595"/>
    </row>
    <row r="1866" spans="180:180">
      <c r="FX1866" s="1595"/>
    </row>
    <row r="1867" spans="180:180">
      <c r="FX1867" s="1595"/>
    </row>
    <row r="1868" spans="180:180">
      <c r="FX1868" s="1595"/>
    </row>
    <row r="1869" spans="180:180">
      <c r="FX1869" s="1595"/>
    </row>
    <row r="1870" spans="180:180">
      <c r="FX1870" s="1595"/>
    </row>
    <row r="1871" spans="180:180">
      <c r="FX1871" s="1595"/>
    </row>
    <row r="1872" spans="180:180">
      <c r="FX1872" s="1595"/>
    </row>
    <row r="1873" spans="180:180">
      <c r="FX1873" s="1595"/>
    </row>
    <row r="1874" spans="180:180">
      <c r="FX1874" s="1595"/>
    </row>
    <row r="1875" spans="180:180">
      <c r="FX1875" s="1595"/>
    </row>
    <row r="1876" spans="180:180">
      <c r="FX1876" s="1595"/>
    </row>
    <row r="1877" spans="180:180">
      <c r="FX1877" s="1595"/>
    </row>
    <row r="1878" spans="180:180">
      <c r="FX1878" s="1595"/>
    </row>
    <row r="1879" spans="180:180">
      <c r="FX1879" s="1595"/>
    </row>
    <row r="1880" spans="180:180">
      <c r="FX1880" s="1595"/>
    </row>
    <row r="1881" spans="180:180">
      <c r="FX1881" s="1595"/>
    </row>
    <row r="1882" spans="180:180">
      <c r="FX1882" s="1595"/>
    </row>
    <row r="1883" spans="180:180">
      <c r="FX1883" s="1595"/>
    </row>
    <row r="1884" spans="180:180">
      <c r="FX1884" s="1595"/>
    </row>
    <row r="1885" spans="180:180">
      <c r="FX1885" s="1595"/>
    </row>
    <row r="1886" spans="180:180">
      <c r="FX1886" s="1595"/>
    </row>
    <row r="1887" spans="180:180">
      <c r="FX1887" s="1595"/>
    </row>
    <row r="1888" spans="180:180">
      <c r="FX1888" s="1595"/>
    </row>
    <row r="1889" spans="180:180">
      <c r="FX1889" s="1595"/>
    </row>
    <row r="1890" spans="180:180">
      <c r="FX1890" s="1595"/>
    </row>
    <row r="1891" spans="180:180">
      <c r="FX1891" s="1595"/>
    </row>
    <row r="1892" spans="180:180">
      <c r="FX1892" s="1595"/>
    </row>
    <row r="1893" spans="180:180">
      <c r="FX1893" s="1595"/>
    </row>
    <row r="1894" spans="180:180">
      <c r="FX1894" s="1595"/>
    </row>
    <row r="1895" spans="180:180">
      <c r="FX1895" s="1595"/>
    </row>
    <row r="1896" spans="180:180">
      <c r="FX1896" s="1595"/>
    </row>
    <row r="1897" spans="180:180">
      <c r="FX1897" s="1595"/>
    </row>
    <row r="1899" spans="180:180">
      <c r="FX1899" s="1349"/>
    </row>
    <row r="1900" spans="180:180">
      <c r="FX1900" s="1349"/>
    </row>
    <row r="1901" spans="180:180">
      <c r="FX1901" s="1666"/>
    </row>
    <row r="1903" spans="180:180">
      <c r="FX1903" s="1349"/>
    </row>
    <row r="1904" spans="180:180">
      <c r="FX1904" s="1349"/>
    </row>
    <row r="1905" spans="180:180">
      <c r="FX1905" s="1349"/>
    </row>
    <row r="1906" spans="180:180">
      <c r="FX1906" s="1595"/>
    </row>
    <row r="1907" spans="180:180">
      <c r="FX1907" s="1595"/>
    </row>
    <row r="1908" spans="180:180">
      <c r="FX1908" s="1595"/>
    </row>
    <row r="1909" spans="180:180">
      <c r="FX1909" s="1595"/>
    </row>
    <row r="1910" spans="180:180">
      <c r="FX1910" s="1595"/>
    </row>
    <row r="1911" spans="180:180">
      <c r="FX1911" s="1595"/>
    </row>
    <row r="1912" spans="180:180">
      <c r="FX1912" s="1595"/>
    </row>
    <row r="1913" spans="180:180">
      <c r="FX1913" s="1595"/>
    </row>
    <row r="1914" spans="180:180">
      <c r="FX1914" s="1595"/>
    </row>
    <row r="1915" spans="180:180">
      <c r="FX1915" s="1595"/>
    </row>
    <row r="1916" spans="180:180">
      <c r="FX1916" s="1595"/>
    </row>
    <row r="1917" spans="180:180">
      <c r="FX1917" s="1595"/>
    </row>
    <row r="1918" spans="180:180">
      <c r="FX1918" s="1595"/>
    </row>
    <row r="1919" spans="180:180">
      <c r="FX1919" s="1595"/>
    </row>
    <row r="1920" spans="180:180">
      <c r="FX1920" s="1595"/>
    </row>
    <row r="1921" spans="180:180">
      <c r="FX1921" s="1595"/>
    </row>
    <row r="1922" spans="180:180">
      <c r="FX1922" s="1595"/>
    </row>
    <row r="1923" spans="180:180">
      <c r="FX1923" s="1595"/>
    </row>
    <row r="1924" spans="180:180">
      <c r="FX1924" s="1595"/>
    </row>
    <row r="1925" spans="180:180">
      <c r="FX1925" s="1595"/>
    </row>
    <row r="1926" spans="180:180">
      <c r="FX1926" s="1595"/>
    </row>
    <row r="1927" spans="180:180">
      <c r="FX1927" s="1595"/>
    </row>
    <row r="1928" spans="180:180">
      <c r="FX1928" s="1595"/>
    </row>
    <row r="1929" spans="180:180">
      <c r="FX1929" s="1595"/>
    </row>
    <row r="1930" spans="180:180">
      <c r="FX1930" s="1595"/>
    </row>
    <row r="1931" spans="180:180">
      <c r="FX1931" s="1595"/>
    </row>
    <row r="1932" spans="180:180">
      <c r="FX1932" s="1595"/>
    </row>
    <row r="1933" spans="180:180">
      <c r="FX1933" s="1595"/>
    </row>
    <row r="1934" spans="180:180">
      <c r="FX1934" s="1595"/>
    </row>
    <row r="1935" spans="180:180">
      <c r="FX1935" s="1595"/>
    </row>
    <row r="1936" spans="180:180">
      <c r="FX1936" s="1595"/>
    </row>
    <row r="1937" spans="180:180">
      <c r="FX1937" s="1595"/>
    </row>
    <row r="1938" spans="180:180">
      <c r="FX1938" s="1595"/>
    </row>
    <row r="1939" spans="180:180">
      <c r="FX1939" s="1595"/>
    </row>
    <row r="1940" spans="180:180">
      <c r="FX1940" s="1595"/>
    </row>
    <row r="1941" spans="180:180">
      <c r="FX1941" s="1595"/>
    </row>
    <row r="1942" spans="180:180">
      <c r="FX1942" s="1595"/>
    </row>
    <row r="1943" spans="180:180">
      <c r="FX1943" s="1595"/>
    </row>
    <row r="1944" spans="180:180">
      <c r="FX1944" s="1595"/>
    </row>
    <row r="1945" spans="180:180">
      <c r="FX1945" s="1595"/>
    </row>
    <row r="1947" spans="180:180">
      <c r="FX1947" s="1349"/>
    </row>
    <row r="1948" spans="180:180">
      <c r="FX1948" s="1349"/>
    </row>
    <row r="1949" spans="180:180">
      <c r="FX1949" s="1666"/>
    </row>
    <row r="1951" spans="180:180">
      <c r="FX1951" s="1349"/>
    </row>
    <row r="1952" spans="180:180">
      <c r="FX1952" s="1349"/>
    </row>
    <row r="1953" spans="180:180">
      <c r="FX1953" s="1349"/>
    </row>
    <row r="1954" spans="180:180">
      <c r="FX1954" s="1595"/>
    </row>
    <row r="1955" spans="180:180">
      <c r="FX1955" s="1595"/>
    </row>
    <row r="1956" spans="180:180">
      <c r="FX1956" s="1595"/>
    </row>
    <row r="1957" spans="180:180">
      <c r="FX1957" s="1595"/>
    </row>
    <row r="1958" spans="180:180">
      <c r="FX1958" s="1595"/>
    </row>
    <row r="1959" spans="180:180">
      <c r="FX1959" s="1595"/>
    </row>
    <row r="1960" spans="180:180">
      <c r="FX1960" s="1595"/>
    </row>
    <row r="1961" spans="180:180">
      <c r="FX1961" s="1595"/>
    </row>
    <row r="1962" spans="180:180">
      <c r="FX1962" s="1595"/>
    </row>
    <row r="1963" spans="180:180">
      <c r="FX1963" s="1595"/>
    </row>
    <row r="1964" spans="180:180">
      <c r="FX1964" s="1595"/>
    </row>
    <row r="1965" spans="180:180">
      <c r="FX1965" s="1595"/>
    </row>
    <row r="1966" spans="180:180">
      <c r="FX1966" s="1595"/>
    </row>
    <row r="1967" spans="180:180">
      <c r="FX1967" s="1595"/>
    </row>
    <row r="1968" spans="180:180">
      <c r="FX1968" s="1595"/>
    </row>
    <row r="1969" spans="180:180">
      <c r="FX1969" s="1595"/>
    </row>
    <row r="1970" spans="180:180">
      <c r="FX1970" s="1595"/>
    </row>
    <row r="1971" spans="180:180">
      <c r="FX1971" s="1595"/>
    </row>
    <row r="1972" spans="180:180">
      <c r="FX1972" s="1595"/>
    </row>
    <row r="1973" spans="180:180">
      <c r="FX1973" s="1595"/>
    </row>
    <row r="1974" spans="180:180">
      <c r="FX1974" s="1595"/>
    </row>
    <row r="1975" spans="180:180">
      <c r="FX1975" s="1595"/>
    </row>
    <row r="1976" spans="180:180">
      <c r="FX1976" s="1595"/>
    </row>
    <row r="1977" spans="180:180">
      <c r="FX1977" s="1595"/>
    </row>
    <row r="1978" spans="180:180">
      <c r="FX1978" s="1595"/>
    </row>
    <row r="1979" spans="180:180">
      <c r="FX1979" s="1595"/>
    </row>
    <row r="1980" spans="180:180">
      <c r="FX1980" s="1595"/>
    </row>
    <row r="1981" spans="180:180">
      <c r="FX1981" s="1595"/>
    </row>
    <row r="1982" spans="180:180">
      <c r="FX1982" s="1595"/>
    </row>
    <row r="1983" spans="180:180">
      <c r="FX1983" s="1595"/>
    </row>
    <row r="1984" spans="180:180">
      <c r="FX1984" s="1595"/>
    </row>
    <row r="1985" spans="180:180">
      <c r="FX1985" s="1595"/>
    </row>
    <row r="1986" spans="180:180">
      <c r="FX1986" s="1595"/>
    </row>
    <row r="1987" spans="180:180">
      <c r="FX1987" s="1595"/>
    </row>
    <row r="1988" spans="180:180">
      <c r="FX1988" s="1595"/>
    </row>
    <row r="1989" spans="180:180">
      <c r="FX1989" s="1595"/>
    </row>
    <row r="1990" spans="180:180">
      <c r="FX1990" s="1595"/>
    </row>
    <row r="1991" spans="180:180">
      <c r="FX1991" s="1595"/>
    </row>
    <row r="1992" spans="180:180">
      <c r="FX1992" s="1595"/>
    </row>
    <row r="1993" spans="180:180">
      <c r="FX1993" s="1595"/>
    </row>
    <row r="1995" spans="180:180">
      <c r="FX1995" s="1349"/>
    </row>
    <row r="1996" spans="180:180">
      <c r="FX1996" s="1349"/>
    </row>
    <row r="1997" spans="180:180">
      <c r="FX1997" s="1666"/>
    </row>
    <row r="1999" spans="180:180">
      <c r="FX1999" s="1349"/>
    </row>
    <row r="2000" spans="180:180">
      <c r="FX2000" s="1349"/>
    </row>
    <row r="2001" spans="180:180">
      <c r="FX2001" s="1349"/>
    </row>
    <row r="2002" spans="180:180">
      <c r="FX2002" s="1595"/>
    </row>
    <row r="2003" spans="180:180">
      <c r="FX2003" s="1595"/>
    </row>
    <row r="2004" spans="180:180">
      <c r="FX2004" s="1595"/>
    </row>
    <row r="2005" spans="180:180">
      <c r="FX2005" s="1595"/>
    </row>
    <row r="2006" spans="180:180">
      <c r="FX2006" s="1595"/>
    </row>
    <row r="2007" spans="180:180">
      <c r="FX2007" s="1595"/>
    </row>
    <row r="2008" spans="180:180">
      <c r="FX2008" s="1595"/>
    </row>
    <row r="2009" spans="180:180">
      <c r="FX2009" s="1595"/>
    </row>
    <row r="2010" spans="180:180">
      <c r="FX2010" s="1595"/>
    </row>
    <row r="2011" spans="180:180">
      <c r="FX2011" s="1595"/>
    </row>
    <row r="2012" spans="180:180">
      <c r="FX2012" s="1595"/>
    </row>
    <row r="2013" spans="180:180">
      <c r="FX2013" s="1595"/>
    </row>
    <row r="2014" spans="180:180">
      <c r="FX2014" s="1595"/>
    </row>
    <row r="2015" spans="180:180">
      <c r="FX2015" s="1595"/>
    </row>
    <row r="2016" spans="180:180">
      <c r="FX2016" s="1595"/>
    </row>
    <row r="2017" spans="180:180">
      <c r="FX2017" s="1595"/>
    </row>
    <row r="2018" spans="180:180">
      <c r="FX2018" s="1595"/>
    </row>
    <row r="2019" spans="180:180">
      <c r="FX2019" s="1595"/>
    </row>
    <row r="2020" spans="180:180">
      <c r="FX2020" s="1595"/>
    </row>
    <row r="2021" spans="180:180">
      <c r="FX2021" s="1595"/>
    </row>
    <row r="2022" spans="180:180">
      <c r="FX2022" s="1595"/>
    </row>
    <row r="2023" spans="180:180">
      <c r="FX2023" s="1595"/>
    </row>
    <row r="2024" spans="180:180">
      <c r="FX2024" s="1595"/>
    </row>
    <row r="2025" spans="180:180">
      <c r="FX2025" s="1595"/>
    </row>
    <row r="2026" spans="180:180">
      <c r="FX2026" s="1595"/>
    </row>
    <row r="2027" spans="180:180">
      <c r="FX2027" s="1595"/>
    </row>
    <row r="2028" spans="180:180">
      <c r="FX2028" s="1595"/>
    </row>
    <row r="2029" spans="180:180">
      <c r="FX2029" s="1595"/>
    </row>
    <row r="2030" spans="180:180">
      <c r="FX2030" s="1595"/>
    </row>
    <row r="2031" spans="180:180">
      <c r="FX2031" s="1595"/>
    </row>
    <row r="2032" spans="180:180">
      <c r="FX2032" s="1595"/>
    </row>
    <row r="2033" spans="180:180">
      <c r="FX2033" s="1595"/>
    </row>
    <row r="2034" spans="180:180">
      <c r="FX2034" s="1595"/>
    </row>
    <row r="2035" spans="180:180">
      <c r="FX2035" s="1595"/>
    </row>
    <row r="2036" spans="180:180">
      <c r="FX2036" s="1595"/>
    </row>
    <row r="2037" spans="180:180">
      <c r="FX2037" s="1595"/>
    </row>
    <row r="2038" spans="180:180">
      <c r="FX2038" s="1595"/>
    </row>
    <row r="2039" spans="180:180">
      <c r="FX2039" s="1595"/>
    </row>
    <row r="2040" spans="180:180">
      <c r="FX2040" s="1595"/>
    </row>
    <row r="2041" spans="180:180">
      <c r="FX2041" s="1595"/>
    </row>
    <row r="2043" spans="180:180">
      <c r="FX2043" s="1349"/>
    </row>
    <row r="2044" spans="180:180">
      <c r="FX2044" s="1349"/>
    </row>
    <row r="2045" spans="180:180">
      <c r="FX2045" s="1666"/>
    </row>
    <row r="2047" spans="180:180">
      <c r="FX2047" s="1349"/>
    </row>
    <row r="2048" spans="180:180">
      <c r="FX2048" s="1349"/>
    </row>
    <row r="2049" spans="180:180">
      <c r="FX2049" s="1349"/>
    </row>
    <row r="2050" spans="180:180">
      <c r="FX2050" s="1595"/>
    </row>
    <row r="2051" spans="180:180">
      <c r="FX2051" s="1595"/>
    </row>
    <row r="2052" spans="180:180">
      <c r="FX2052" s="1595"/>
    </row>
    <row r="2053" spans="180:180">
      <c r="FX2053" s="1595"/>
    </row>
    <row r="2054" spans="180:180">
      <c r="FX2054" s="1595"/>
    </row>
    <row r="2055" spans="180:180">
      <c r="FX2055" s="1595"/>
    </row>
    <row r="2056" spans="180:180">
      <c r="FX2056" s="1595"/>
    </row>
    <row r="2057" spans="180:180">
      <c r="FX2057" s="1595"/>
    </row>
    <row r="2058" spans="180:180">
      <c r="FX2058" s="1595"/>
    </row>
    <row r="2059" spans="180:180">
      <c r="FX2059" s="1595"/>
    </row>
    <row r="2060" spans="180:180">
      <c r="FX2060" s="1595"/>
    </row>
    <row r="2061" spans="180:180">
      <c r="FX2061" s="1595"/>
    </row>
    <row r="2062" spans="180:180">
      <c r="FX2062" s="1595"/>
    </row>
    <row r="2063" spans="180:180">
      <c r="FX2063" s="1595"/>
    </row>
    <row r="2064" spans="180:180">
      <c r="FX2064" s="1595"/>
    </row>
    <row r="2065" spans="180:180">
      <c r="FX2065" s="1595"/>
    </row>
    <row r="2066" spans="180:180">
      <c r="FX2066" s="1595"/>
    </row>
    <row r="2067" spans="180:180">
      <c r="FX2067" s="1595"/>
    </row>
    <row r="2068" spans="180:180">
      <c r="FX2068" s="1595"/>
    </row>
    <row r="2069" spans="180:180">
      <c r="FX2069" s="1595"/>
    </row>
    <row r="2070" spans="180:180">
      <c r="FX2070" s="1595"/>
    </row>
    <row r="2071" spans="180:180">
      <c r="FX2071" s="1595"/>
    </row>
    <row r="2072" spans="180:180">
      <c r="FX2072" s="1595"/>
    </row>
    <row r="2073" spans="180:180">
      <c r="FX2073" s="1595"/>
    </row>
    <row r="2074" spans="180:180">
      <c r="FX2074" s="1595"/>
    </row>
    <row r="2075" spans="180:180">
      <c r="FX2075" s="1595"/>
    </row>
    <row r="2076" spans="180:180">
      <c r="FX2076" s="1595"/>
    </row>
    <row r="2077" spans="180:180">
      <c r="FX2077" s="1595"/>
    </row>
    <row r="2078" spans="180:180">
      <c r="FX2078" s="1595"/>
    </row>
    <row r="2079" spans="180:180">
      <c r="FX2079" s="1595"/>
    </row>
    <row r="2080" spans="180:180">
      <c r="FX2080" s="1595"/>
    </row>
    <row r="2081" spans="180:180">
      <c r="FX2081" s="1595"/>
    </row>
    <row r="2082" spans="180:180">
      <c r="FX2082" s="1595"/>
    </row>
    <row r="2083" spans="180:180">
      <c r="FX2083" s="1595"/>
    </row>
    <row r="2084" spans="180:180">
      <c r="FX2084" s="1595"/>
    </row>
    <row r="2085" spans="180:180">
      <c r="FX2085" s="1595"/>
    </row>
    <row r="2086" spans="180:180">
      <c r="FX2086" s="1595"/>
    </row>
    <row r="2087" spans="180:180">
      <c r="FX2087" s="1595"/>
    </row>
    <row r="2088" spans="180:180">
      <c r="FX2088" s="1595"/>
    </row>
    <row r="2089" spans="180:180">
      <c r="FX2089" s="1595"/>
    </row>
    <row r="2091" spans="180:180">
      <c r="FX2091" s="1349"/>
    </row>
    <row r="2092" spans="180:180">
      <c r="FX2092" s="1349"/>
    </row>
    <row r="2093" spans="180:180">
      <c r="FX2093" s="1666"/>
    </row>
    <row r="2095" spans="180:180">
      <c r="FX2095" s="1349"/>
    </row>
    <row r="2096" spans="180:180">
      <c r="FX2096" s="1349"/>
    </row>
    <row r="2097" spans="180:180">
      <c r="FX2097" s="1349"/>
    </row>
    <row r="2098" spans="180:180">
      <c r="FX2098" s="1595"/>
    </row>
    <row r="2099" spans="180:180">
      <c r="FX2099" s="1595"/>
    </row>
    <row r="2100" spans="180:180">
      <c r="FX2100" s="1595"/>
    </row>
    <row r="2101" spans="180:180">
      <c r="FX2101" s="1595"/>
    </row>
    <row r="2102" spans="180:180">
      <c r="FX2102" s="1595"/>
    </row>
    <row r="2103" spans="180:180">
      <c r="FX2103" s="1595"/>
    </row>
    <row r="2104" spans="180:180">
      <c r="FX2104" s="1595"/>
    </row>
    <row r="2105" spans="180:180">
      <c r="FX2105" s="1595"/>
    </row>
    <row r="2106" spans="180:180">
      <c r="FX2106" s="1595"/>
    </row>
    <row r="2107" spans="180:180">
      <c r="FX2107" s="1595"/>
    </row>
    <row r="2108" spans="180:180">
      <c r="FX2108" s="1595"/>
    </row>
    <row r="2109" spans="180:180">
      <c r="FX2109" s="1595"/>
    </row>
    <row r="2110" spans="180:180">
      <c r="FX2110" s="1595"/>
    </row>
    <row r="2111" spans="180:180">
      <c r="FX2111" s="1595"/>
    </row>
    <row r="2112" spans="180:180">
      <c r="FX2112" s="1595"/>
    </row>
    <row r="2113" spans="180:180">
      <c r="FX2113" s="1595"/>
    </row>
    <row r="2114" spans="180:180">
      <c r="FX2114" s="1595"/>
    </row>
    <row r="2115" spans="180:180">
      <c r="FX2115" s="1595"/>
    </row>
    <row r="2116" spans="180:180">
      <c r="FX2116" s="1595"/>
    </row>
    <row r="2117" spans="180:180">
      <c r="FX2117" s="1595"/>
    </row>
    <row r="2118" spans="180:180">
      <c r="FX2118" s="1595"/>
    </row>
    <row r="2119" spans="180:180">
      <c r="FX2119" s="1595"/>
    </row>
    <row r="2120" spans="180:180">
      <c r="FX2120" s="1595"/>
    </row>
    <row r="2121" spans="180:180">
      <c r="FX2121" s="1595"/>
    </row>
    <row r="2122" spans="180:180">
      <c r="FX2122" s="1595"/>
    </row>
    <row r="2123" spans="180:180">
      <c r="FX2123" s="1595"/>
    </row>
    <row r="2124" spans="180:180">
      <c r="FX2124" s="1595"/>
    </row>
    <row r="2125" spans="180:180">
      <c r="FX2125" s="1595"/>
    </row>
    <row r="2126" spans="180:180">
      <c r="FX2126" s="1595"/>
    </row>
    <row r="2127" spans="180:180">
      <c r="FX2127" s="1595"/>
    </row>
    <row r="2128" spans="180:180">
      <c r="FX2128" s="1595"/>
    </row>
    <row r="2129" spans="180:180">
      <c r="FX2129" s="1595"/>
    </row>
    <row r="2130" spans="180:180">
      <c r="FX2130" s="1595"/>
    </row>
    <row r="2131" spans="180:180">
      <c r="FX2131" s="1595"/>
    </row>
    <row r="2132" spans="180:180">
      <c r="FX2132" s="1595"/>
    </row>
    <row r="2133" spans="180:180">
      <c r="FX2133" s="1595"/>
    </row>
    <row r="2134" spans="180:180">
      <c r="FX2134" s="1595"/>
    </row>
    <row r="2135" spans="180:180">
      <c r="FX2135" s="1595"/>
    </row>
    <row r="2136" spans="180:180">
      <c r="FX2136" s="1595"/>
    </row>
    <row r="2137" spans="180:180">
      <c r="FX2137" s="1595"/>
    </row>
    <row r="2139" spans="180:180">
      <c r="FX2139" s="1349"/>
    </row>
    <row r="2140" spans="180:180">
      <c r="FX2140" s="1349"/>
    </row>
    <row r="2141" spans="180:180">
      <c r="FX2141" s="1666"/>
    </row>
    <row r="2143" spans="180:180">
      <c r="FX2143" s="1349"/>
    </row>
    <row r="2144" spans="180:180">
      <c r="FX2144" s="1349"/>
    </row>
    <row r="2145" spans="180:180">
      <c r="FX2145" s="1349"/>
    </row>
    <row r="2146" spans="180:180">
      <c r="FX2146" s="1595"/>
    </row>
    <row r="2147" spans="180:180">
      <c r="FX2147" s="1595"/>
    </row>
    <row r="2148" spans="180:180">
      <c r="FX2148" s="1595"/>
    </row>
    <row r="2149" spans="180:180">
      <c r="FX2149" s="1595"/>
    </row>
    <row r="2150" spans="180:180">
      <c r="FX2150" s="1595"/>
    </row>
    <row r="2151" spans="180:180">
      <c r="FX2151" s="1595"/>
    </row>
    <row r="2152" spans="180:180">
      <c r="FX2152" s="1595"/>
    </row>
    <row r="2153" spans="180:180">
      <c r="FX2153" s="1595"/>
    </row>
    <row r="2154" spans="180:180">
      <c r="FX2154" s="1595"/>
    </row>
    <row r="2155" spans="180:180">
      <c r="FX2155" s="1595"/>
    </row>
    <row r="2156" spans="180:180">
      <c r="FX2156" s="1595"/>
    </row>
    <row r="2157" spans="180:180">
      <c r="FX2157" s="1595"/>
    </row>
    <row r="2158" spans="180:180">
      <c r="FX2158" s="1595"/>
    </row>
    <row r="2159" spans="180:180">
      <c r="FX2159" s="1595"/>
    </row>
    <row r="2160" spans="180:180">
      <c r="FX2160" s="1595"/>
    </row>
    <row r="2161" spans="180:180">
      <c r="FX2161" s="1595"/>
    </row>
    <row r="2162" spans="180:180">
      <c r="FX2162" s="1595"/>
    </row>
    <row r="2163" spans="180:180">
      <c r="FX2163" s="1595"/>
    </row>
    <row r="2164" spans="180:180">
      <c r="FX2164" s="1595"/>
    </row>
    <row r="2165" spans="180:180">
      <c r="FX2165" s="1595"/>
    </row>
    <row r="2166" spans="180:180">
      <c r="FX2166" s="1595"/>
    </row>
    <row r="2167" spans="180:180">
      <c r="FX2167" s="1595"/>
    </row>
    <row r="2168" spans="180:180">
      <c r="FX2168" s="1595"/>
    </row>
    <row r="2169" spans="180:180">
      <c r="FX2169" s="1595"/>
    </row>
    <row r="2170" spans="180:180">
      <c r="FX2170" s="1595"/>
    </row>
    <row r="2171" spans="180:180">
      <c r="FX2171" s="1595"/>
    </row>
    <row r="2172" spans="180:180">
      <c r="FX2172" s="1595"/>
    </row>
    <row r="2173" spans="180:180">
      <c r="FX2173" s="1595"/>
    </row>
    <row r="2174" spans="180:180">
      <c r="FX2174" s="1595"/>
    </row>
    <row r="2175" spans="180:180">
      <c r="FX2175" s="1595"/>
    </row>
    <row r="2176" spans="180:180">
      <c r="FX2176" s="1595"/>
    </row>
    <row r="2177" spans="180:180">
      <c r="FX2177" s="1595"/>
    </row>
    <row r="2178" spans="180:180">
      <c r="FX2178" s="1595"/>
    </row>
    <row r="2179" spans="180:180">
      <c r="FX2179" s="1595"/>
    </row>
    <row r="2180" spans="180:180">
      <c r="FX2180" s="1595"/>
    </row>
    <row r="2181" spans="180:180">
      <c r="FX2181" s="1595"/>
    </row>
    <row r="2182" spans="180:180">
      <c r="FX2182" s="1595"/>
    </row>
    <row r="2183" spans="180:180">
      <c r="FX2183" s="1595"/>
    </row>
    <row r="2184" spans="180:180">
      <c r="FX2184" s="1595"/>
    </row>
    <row r="2185" spans="180:180">
      <c r="FX2185" s="1595"/>
    </row>
    <row r="2187" spans="180:180">
      <c r="FX2187" s="1349"/>
    </row>
    <row r="2188" spans="180:180">
      <c r="FX2188" s="1349"/>
    </row>
    <row r="2189" spans="180:180">
      <c r="FX2189" s="1666"/>
    </row>
    <row r="2191" spans="180:180">
      <c r="FX2191" s="1349"/>
    </row>
    <row r="2192" spans="180:180">
      <c r="FX2192" s="1349"/>
    </row>
    <row r="2193" spans="180:180">
      <c r="FX2193" s="1349"/>
    </row>
    <row r="2194" spans="180:180">
      <c r="FX2194" s="1595"/>
    </row>
    <row r="2195" spans="180:180">
      <c r="FX2195" s="1595"/>
    </row>
    <row r="2196" spans="180:180">
      <c r="FX2196" s="1595"/>
    </row>
    <row r="2197" spans="180:180">
      <c r="FX2197" s="1595"/>
    </row>
    <row r="2198" spans="180:180">
      <c r="FX2198" s="1595"/>
    </row>
    <row r="2199" spans="180:180">
      <c r="FX2199" s="1595"/>
    </row>
    <row r="2200" spans="180:180">
      <c r="FX2200" s="1595"/>
    </row>
    <row r="2201" spans="180:180">
      <c r="FX2201" s="1595"/>
    </row>
    <row r="2202" spans="180:180">
      <c r="FX2202" s="1595"/>
    </row>
    <row r="2203" spans="180:180">
      <c r="FX2203" s="1595"/>
    </row>
    <row r="2204" spans="180:180">
      <c r="FX2204" s="1595"/>
    </row>
    <row r="2205" spans="180:180">
      <c r="FX2205" s="1595"/>
    </row>
    <row r="2206" spans="180:180">
      <c r="FX2206" s="1595"/>
    </row>
    <row r="2207" spans="180:180">
      <c r="FX2207" s="1595"/>
    </row>
    <row r="2208" spans="180:180">
      <c r="FX2208" s="1595"/>
    </row>
    <row r="2209" spans="180:180">
      <c r="FX2209" s="1595"/>
    </row>
    <row r="2210" spans="180:180">
      <c r="FX2210" s="1595"/>
    </row>
    <row r="2211" spans="180:180">
      <c r="FX2211" s="1595"/>
    </row>
    <row r="2212" spans="180:180">
      <c r="FX2212" s="1595"/>
    </row>
    <row r="2213" spans="180:180">
      <c r="FX2213" s="1595"/>
    </row>
    <row r="2214" spans="180:180">
      <c r="FX2214" s="1595"/>
    </row>
    <row r="2215" spans="180:180">
      <c r="FX2215" s="1595"/>
    </row>
    <row r="2216" spans="180:180">
      <c r="FX2216" s="1595"/>
    </row>
    <row r="2217" spans="180:180">
      <c r="FX2217" s="1595"/>
    </row>
    <row r="2218" spans="180:180">
      <c r="FX2218" s="1595"/>
    </row>
    <row r="2219" spans="180:180">
      <c r="FX2219" s="1595"/>
    </row>
    <row r="2220" spans="180:180">
      <c r="FX2220" s="1595"/>
    </row>
    <row r="2221" spans="180:180">
      <c r="FX2221" s="1595"/>
    </row>
    <row r="2222" spans="180:180">
      <c r="FX2222" s="1595"/>
    </row>
    <row r="2223" spans="180:180">
      <c r="FX2223" s="1595"/>
    </row>
    <row r="2224" spans="180:180">
      <c r="FX2224" s="1595"/>
    </row>
    <row r="2225" spans="180:180">
      <c r="FX2225" s="1595"/>
    </row>
    <row r="2226" spans="180:180">
      <c r="FX2226" s="1595"/>
    </row>
    <row r="2227" spans="180:180">
      <c r="FX2227" s="1595"/>
    </row>
    <row r="2228" spans="180:180">
      <c r="FX2228" s="1595"/>
    </row>
    <row r="2229" spans="180:180">
      <c r="FX2229" s="1595"/>
    </row>
    <row r="2230" spans="180:180">
      <c r="FX2230" s="1595"/>
    </row>
    <row r="2231" spans="180:180">
      <c r="FX2231" s="1595"/>
    </row>
    <row r="2232" spans="180:180">
      <c r="FX2232" s="1595"/>
    </row>
    <row r="2233" spans="180:180">
      <c r="FX2233" s="1595"/>
    </row>
    <row r="2235" spans="180:180">
      <c r="FX2235" s="1349"/>
    </row>
    <row r="2236" spans="180:180">
      <c r="FX2236" s="1349"/>
    </row>
    <row r="2237" spans="180:180">
      <c r="FX2237" s="1666"/>
    </row>
    <row r="2239" spans="180:180">
      <c r="FX2239" s="1349"/>
    </row>
    <row r="2240" spans="180:180">
      <c r="FX2240" s="1349"/>
    </row>
    <row r="2241" spans="180:180">
      <c r="FX2241" s="1349"/>
    </row>
    <row r="2242" spans="180:180">
      <c r="FX2242" s="1595"/>
    </row>
    <row r="2243" spans="180:180">
      <c r="FX2243" s="1595"/>
    </row>
    <row r="2244" spans="180:180">
      <c r="FX2244" s="1595"/>
    </row>
    <row r="2245" spans="180:180">
      <c r="FX2245" s="1595"/>
    </row>
    <row r="2246" spans="180:180">
      <c r="FX2246" s="1595"/>
    </row>
    <row r="2247" spans="180:180">
      <c r="FX2247" s="1595"/>
    </row>
    <row r="2248" spans="180:180">
      <c r="FX2248" s="1595"/>
    </row>
    <row r="2249" spans="180:180">
      <c r="FX2249" s="1595"/>
    </row>
    <row r="2250" spans="180:180">
      <c r="FX2250" s="1595"/>
    </row>
    <row r="2251" spans="180:180">
      <c r="FX2251" s="1595"/>
    </row>
    <row r="2252" spans="180:180">
      <c r="FX2252" s="1595"/>
    </row>
    <row r="2253" spans="180:180">
      <c r="FX2253" s="1595"/>
    </row>
    <row r="2254" spans="180:180">
      <c r="FX2254" s="1595"/>
    </row>
    <row r="2255" spans="180:180">
      <c r="FX2255" s="1595"/>
    </row>
    <row r="2256" spans="180:180">
      <c r="FX2256" s="1595"/>
    </row>
    <row r="2257" spans="180:180">
      <c r="FX2257" s="1595"/>
    </row>
    <row r="2258" spans="180:180">
      <c r="FX2258" s="1595"/>
    </row>
    <row r="2259" spans="180:180">
      <c r="FX2259" s="1595"/>
    </row>
    <row r="2260" spans="180:180">
      <c r="FX2260" s="1595"/>
    </row>
    <row r="2261" spans="180:180">
      <c r="FX2261" s="1595"/>
    </row>
    <row r="2262" spans="180:180">
      <c r="FX2262" s="1595"/>
    </row>
    <row r="2263" spans="180:180">
      <c r="FX2263" s="1595"/>
    </row>
    <row r="2264" spans="180:180">
      <c r="FX2264" s="1595"/>
    </row>
    <row r="2265" spans="180:180">
      <c r="FX2265" s="1595"/>
    </row>
    <row r="2266" spans="180:180">
      <c r="FX2266" s="1595"/>
    </row>
    <row r="2267" spans="180:180">
      <c r="FX2267" s="1595"/>
    </row>
    <row r="2268" spans="180:180">
      <c r="FX2268" s="1595"/>
    </row>
    <row r="2269" spans="180:180">
      <c r="FX2269" s="1595"/>
    </row>
    <row r="2270" spans="180:180">
      <c r="FX2270" s="1595"/>
    </row>
    <row r="2271" spans="180:180">
      <c r="FX2271" s="1595"/>
    </row>
    <row r="2272" spans="180:180">
      <c r="FX2272" s="1595"/>
    </row>
    <row r="2273" spans="180:180">
      <c r="FX2273" s="1595"/>
    </row>
    <row r="2274" spans="180:180">
      <c r="FX2274" s="1595"/>
    </row>
    <row r="2275" spans="180:180">
      <c r="FX2275" s="1595"/>
    </row>
    <row r="2276" spans="180:180">
      <c r="FX2276" s="1595"/>
    </row>
    <row r="2277" spans="180:180">
      <c r="FX2277" s="1595"/>
    </row>
    <row r="2278" spans="180:180">
      <c r="FX2278" s="1595"/>
    </row>
    <row r="2279" spans="180:180">
      <c r="FX2279" s="1595"/>
    </row>
    <row r="2280" spans="180:180">
      <c r="FX2280" s="1595"/>
    </row>
    <row r="2281" spans="180:180">
      <c r="FX2281" s="1595"/>
    </row>
    <row r="2283" spans="180:180">
      <c r="FX2283" s="1349"/>
    </row>
    <row r="2284" spans="180:180">
      <c r="FX2284" s="1349"/>
    </row>
    <row r="2285" spans="180:180">
      <c r="FX2285" s="1666"/>
    </row>
    <row r="2287" spans="180:180">
      <c r="FX2287" s="1349"/>
    </row>
    <row r="2288" spans="180:180">
      <c r="FX2288" s="1349"/>
    </row>
    <row r="2289" spans="180:180">
      <c r="FX2289" s="1349"/>
    </row>
    <row r="2290" spans="180:180">
      <c r="FX2290" s="1595"/>
    </row>
    <row r="2291" spans="180:180">
      <c r="FX2291" s="1595"/>
    </row>
    <row r="2292" spans="180:180">
      <c r="FX2292" s="1595"/>
    </row>
    <row r="2293" spans="180:180">
      <c r="FX2293" s="1595"/>
    </row>
    <row r="2294" spans="180:180">
      <c r="FX2294" s="1595"/>
    </row>
    <row r="2295" spans="180:180">
      <c r="FX2295" s="1595"/>
    </row>
    <row r="2296" spans="180:180">
      <c r="FX2296" s="1595"/>
    </row>
    <row r="2297" spans="180:180">
      <c r="FX2297" s="1595"/>
    </row>
    <row r="2298" spans="180:180">
      <c r="FX2298" s="1595"/>
    </row>
    <row r="2299" spans="180:180">
      <c r="FX2299" s="1595"/>
    </row>
    <row r="2300" spans="180:180">
      <c r="FX2300" s="1595"/>
    </row>
    <row r="2301" spans="180:180">
      <c r="FX2301" s="1595"/>
    </row>
    <row r="2302" spans="180:180">
      <c r="FX2302" s="1595"/>
    </row>
    <row r="2303" spans="180:180">
      <c r="FX2303" s="1595"/>
    </row>
    <row r="2304" spans="180:180">
      <c r="FX2304" s="1595"/>
    </row>
    <row r="2305" spans="180:180">
      <c r="FX2305" s="1595"/>
    </row>
    <row r="2306" spans="180:180">
      <c r="FX2306" s="1595"/>
    </row>
    <row r="2307" spans="180:180">
      <c r="FX2307" s="1595"/>
    </row>
    <row r="2308" spans="180:180">
      <c r="FX2308" s="1595"/>
    </row>
    <row r="2309" spans="180:180">
      <c r="FX2309" s="1595"/>
    </row>
    <row r="2310" spans="180:180">
      <c r="FX2310" s="1595"/>
    </row>
    <row r="2311" spans="180:180">
      <c r="FX2311" s="1595"/>
    </row>
    <row r="2312" spans="180:180">
      <c r="FX2312" s="1595"/>
    </row>
    <row r="2313" spans="180:180">
      <c r="FX2313" s="1595"/>
    </row>
    <row r="2314" spans="180:180">
      <c r="FX2314" s="1595"/>
    </row>
    <row r="2315" spans="180:180">
      <c r="FX2315" s="1595"/>
    </row>
    <row r="2316" spans="180:180">
      <c r="FX2316" s="1595"/>
    </row>
    <row r="2317" spans="180:180">
      <c r="FX2317" s="1595"/>
    </row>
    <row r="2318" spans="180:180">
      <c r="FX2318" s="1595"/>
    </row>
    <row r="2319" spans="180:180">
      <c r="FX2319" s="1595"/>
    </row>
    <row r="2320" spans="180:180">
      <c r="FX2320" s="1595"/>
    </row>
    <row r="2321" spans="180:180">
      <c r="FX2321" s="1595"/>
    </row>
    <row r="2322" spans="180:180">
      <c r="FX2322" s="1595"/>
    </row>
    <row r="2323" spans="180:180">
      <c r="FX2323" s="1595"/>
    </row>
    <row r="2324" spans="180:180">
      <c r="FX2324" s="1595"/>
    </row>
    <row r="2325" spans="180:180">
      <c r="FX2325" s="1595"/>
    </row>
    <row r="2326" spans="180:180">
      <c r="FX2326" s="1595"/>
    </row>
    <row r="2327" spans="180:180">
      <c r="FX2327" s="1595"/>
    </row>
    <row r="2328" spans="180:180">
      <c r="FX2328" s="1595"/>
    </row>
    <row r="2329" spans="180:180">
      <c r="FX2329" s="1595"/>
    </row>
    <row r="2331" spans="180:180">
      <c r="FX2331" s="1349"/>
    </row>
    <row r="2332" spans="180:180">
      <c r="FX2332" s="1349"/>
    </row>
    <row r="2333" spans="180:180">
      <c r="FX2333" s="1666"/>
    </row>
    <row r="2335" spans="180:180">
      <c r="FX2335" s="1349"/>
    </row>
    <row r="2336" spans="180:180">
      <c r="FX2336" s="1349"/>
    </row>
    <row r="2337" spans="180:180">
      <c r="FX2337" s="1349"/>
    </row>
    <row r="2338" spans="180:180">
      <c r="FX2338" s="1595"/>
    </row>
    <row r="2339" spans="180:180">
      <c r="FX2339" s="1595"/>
    </row>
    <row r="2340" spans="180:180">
      <c r="FX2340" s="1595"/>
    </row>
    <row r="2341" spans="180:180">
      <c r="FX2341" s="1595"/>
    </row>
    <row r="2342" spans="180:180">
      <c r="FX2342" s="1595"/>
    </row>
    <row r="2343" spans="180:180">
      <c r="FX2343" s="1595"/>
    </row>
    <row r="2344" spans="180:180">
      <c r="FX2344" s="1595"/>
    </row>
    <row r="2345" spans="180:180">
      <c r="FX2345" s="1595"/>
    </row>
    <row r="2346" spans="180:180">
      <c r="FX2346" s="1595"/>
    </row>
    <row r="2347" spans="180:180">
      <c r="FX2347" s="1595"/>
    </row>
    <row r="2348" spans="180:180">
      <c r="FX2348" s="1595"/>
    </row>
    <row r="2349" spans="180:180">
      <c r="FX2349" s="1595"/>
    </row>
    <row r="2350" spans="180:180">
      <c r="FX2350" s="1595"/>
    </row>
    <row r="2351" spans="180:180">
      <c r="FX2351" s="1595"/>
    </row>
    <row r="2352" spans="180:180">
      <c r="FX2352" s="1595"/>
    </row>
    <row r="2353" spans="180:180">
      <c r="FX2353" s="1595"/>
    </row>
    <row r="2354" spans="180:180">
      <c r="FX2354" s="1595"/>
    </row>
    <row r="2355" spans="180:180">
      <c r="FX2355" s="1595"/>
    </row>
    <row r="2356" spans="180:180">
      <c r="FX2356" s="1595"/>
    </row>
    <row r="2357" spans="180:180">
      <c r="FX2357" s="1595"/>
    </row>
    <row r="2358" spans="180:180">
      <c r="FX2358" s="1595"/>
    </row>
    <row r="2359" spans="180:180">
      <c r="FX2359" s="1595"/>
    </row>
    <row r="2360" spans="180:180">
      <c r="FX2360" s="1595"/>
    </row>
    <row r="2361" spans="180:180">
      <c r="FX2361" s="1595"/>
    </row>
    <row r="2362" spans="180:180">
      <c r="FX2362" s="1595"/>
    </row>
    <row r="2363" spans="180:180">
      <c r="FX2363" s="1595"/>
    </row>
    <row r="2364" spans="180:180">
      <c r="FX2364" s="1595"/>
    </row>
    <row r="2365" spans="180:180">
      <c r="FX2365" s="1595"/>
    </row>
    <row r="2366" spans="180:180">
      <c r="FX2366" s="1595"/>
    </row>
    <row r="2367" spans="180:180">
      <c r="FX2367" s="1595"/>
    </row>
    <row r="2368" spans="180:180">
      <c r="FX2368" s="1595"/>
    </row>
    <row r="2369" spans="180:180">
      <c r="FX2369" s="1595"/>
    </row>
    <row r="2370" spans="180:180">
      <c r="FX2370" s="1595"/>
    </row>
    <row r="2371" spans="180:180">
      <c r="FX2371" s="1595"/>
    </row>
    <row r="2372" spans="180:180">
      <c r="FX2372" s="1595"/>
    </row>
    <row r="2373" spans="180:180">
      <c r="FX2373" s="1595"/>
    </row>
    <row r="2374" spans="180:180">
      <c r="FX2374" s="1595"/>
    </row>
    <row r="2375" spans="180:180">
      <c r="FX2375" s="1595"/>
    </row>
    <row r="2376" spans="180:180">
      <c r="FX2376" s="1595"/>
    </row>
    <row r="2377" spans="180:180">
      <c r="FX2377" s="1595"/>
    </row>
    <row r="2379" spans="180:180">
      <c r="FX2379" s="1349"/>
    </row>
    <row r="2380" spans="180:180">
      <c r="FX2380" s="1349"/>
    </row>
    <row r="2381" spans="180:180">
      <c r="FX2381" s="1666"/>
    </row>
    <row r="2383" spans="180:180">
      <c r="FX2383" s="1349"/>
    </row>
    <row r="2384" spans="180:180">
      <c r="FX2384" s="1349"/>
    </row>
    <row r="2385" spans="180:180">
      <c r="FX2385" s="1349"/>
    </row>
    <row r="2386" spans="180:180">
      <c r="FX2386" s="1595"/>
    </row>
    <row r="2387" spans="180:180">
      <c r="FX2387" s="1595"/>
    </row>
    <row r="2388" spans="180:180">
      <c r="FX2388" s="1595"/>
    </row>
    <row r="2389" spans="180:180">
      <c r="FX2389" s="1595"/>
    </row>
    <row r="2390" spans="180:180">
      <c r="FX2390" s="1595"/>
    </row>
    <row r="2391" spans="180:180">
      <c r="FX2391" s="1595"/>
    </row>
    <row r="2392" spans="180:180">
      <c r="FX2392" s="1595"/>
    </row>
    <row r="2393" spans="180:180">
      <c r="FX2393" s="1595"/>
    </row>
    <row r="2394" spans="180:180">
      <c r="FX2394" s="1595"/>
    </row>
    <row r="2395" spans="180:180">
      <c r="FX2395" s="1595"/>
    </row>
    <row r="2396" spans="180:180">
      <c r="FX2396" s="1595"/>
    </row>
    <row r="2397" spans="180:180">
      <c r="FX2397" s="1595"/>
    </row>
    <row r="2398" spans="180:180">
      <c r="FX2398" s="1595"/>
    </row>
    <row r="2399" spans="180:180">
      <c r="FX2399" s="1595"/>
    </row>
    <row r="2400" spans="180:180">
      <c r="FX2400" s="1595"/>
    </row>
    <row r="2401" spans="180:180">
      <c r="FX2401" s="1595"/>
    </row>
    <row r="2402" spans="180:180">
      <c r="FX2402" s="1595"/>
    </row>
    <row r="2403" spans="180:180">
      <c r="FX2403" s="1595"/>
    </row>
    <row r="2404" spans="180:180">
      <c r="FX2404" s="1595"/>
    </row>
    <row r="2405" spans="180:180">
      <c r="FX2405" s="1595"/>
    </row>
    <row r="2406" spans="180:180">
      <c r="FX2406" s="1595"/>
    </row>
    <row r="2407" spans="180:180">
      <c r="FX2407" s="1595"/>
    </row>
    <row r="2408" spans="180:180">
      <c r="FX2408" s="1595"/>
    </row>
    <row r="2409" spans="180:180">
      <c r="FX2409" s="1595"/>
    </row>
    <row r="2410" spans="180:180">
      <c r="FX2410" s="1595"/>
    </row>
    <row r="2411" spans="180:180">
      <c r="FX2411" s="1595"/>
    </row>
    <row r="2412" spans="180:180">
      <c r="FX2412" s="1595"/>
    </row>
    <row r="2413" spans="180:180">
      <c r="FX2413" s="1595"/>
    </row>
    <row r="2414" spans="180:180">
      <c r="FX2414" s="1595"/>
    </row>
    <row r="2415" spans="180:180">
      <c r="FX2415" s="1595"/>
    </row>
    <row r="2416" spans="180:180">
      <c r="FX2416" s="1595"/>
    </row>
    <row r="2417" spans="180:180">
      <c r="FX2417" s="1595"/>
    </row>
    <row r="2418" spans="180:180">
      <c r="FX2418" s="1595"/>
    </row>
    <row r="2419" spans="180:180">
      <c r="FX2419" s="1595"/>
    </row>
    <row r="2420" spans="180:180">
      <c r="FX2420" s="1595"/>
    </row>
    <row r="2421" spans="180:180">
      <c r="FX2421" s="1595"/>
    </row>
    <row r="2422" spans="180:180">
      <c r="FX2422" s="1595"/>
    </row>
    <row r="2423" spans="180:180">
      <c r="FX2423" s="1595"/>
    </row>
    <row r="2424" spans="180:180">
      <c r="FX2424" s="1595"/>
    </row>
    <row r="2425" spans="180:180">
      <c r="FX2425" s="1595"/>
    </row>
    <row r="2427" spans="180:180">
      <c r="FX2427" s="1349"/>
    </row>
    <row r="2428" spans="180:180">
      <c r="FX2428" s="1349"/>
    </row>
    <row r="2429" spans="180:180">
      <c r="FX2429" s="1666"/>
    </row>
    <row r="2431" spans="180:180">
      <c r="FX2431" s="1349"/>
    </row>
    <row r="2432" spans="180:180">
      <c r="FX2432" s="1349"/>
    </row>
    <row r="2433" spans="180:180">
      <c r="FX2433" s="1349"/>
    </row>
    <row r="2434" spans="180:180">
      <c r="FX2434" s="1595"/>
    </row>
    <row r="2435" spans="180:180">
      <c r="FX2435" s="1595"/>
    </row>
    <row r="2436" spans="180:180">
      <c r="FX2436" s="1595"/>
    </row>
    <row r="2437" spans="180:180">
      <c r="FX2437" s="1595"/>
    </row>
    <row r="2438" spans="180:180">
      <c r="FX2438" s="1595"/>
    </row>
    <row r="2439" spans="180:180">
      <c r="FX2439" s="1595"/>
    </row>
    <row r="2440" spans="180:180">
      <c r="FX2440" s="1595"/>
    </row>
    <row r="2441" spans="180:180">
      <c r="FX2441" s="1595"/>
    </row>
    <row r="2442" spans="180:180">
      <c r="FX2442" s="1595"/>
    </row>
    <row r="2443" spans="180:180">
      <c r="FX2443" s="1595"/>
    </row>
    <row r="2444" spans="180:180">
      <c r="FX2444" s="1595"/>
    </row>
    <row r="2445" spans="180:180">
      <c r="FX2445" s="1595"/>
    </row>
    <row r="2446" spans="180:180">
      <c r="FX2446" s="1595"/>
    </row>
    <row r="2447" spans="180:180">
      <c r="FX2447" s="1595"/>
    </row>
    <row r="2448" spans="180:180">
      <c r="FX2448" s="1595"/>
    </row>
    <row r="2449" spans="180:180">
      <c r="FX2449" s="1595"/>
    </row>
    <row r="2450" spans="180:180">
      <c r="FX2450" s="1595"/>
    </row>
    <row r="2451" spans="180:180">
      <c r="FX2451" s="1595"/>
    </row>
    <row r="2452" spans="180:180">
      <c r="FX2452" s="1595"/>
    </row>
    <row r="2453" spans="180:180">
      <c r="FX2453" s="1595"/>
    </row>
    <row r="2454" spans="180:180">
      <c r="FX2454" s="1595"/>
    </row>
    <row r="2455" spans="180:180">
      <c r="FX2455" s="1595"/>
    </row>
    <row r="2456" spans="180:180">
      <c r="FX2456" s="1595"/>
    </row>
    <row r="2457" spans="180:180">
      <c r="FX2457" s="1595"/>
    </row>
    <row r="2458" spans="180:180">
      <c r="FX2458" s="1595"/>
    </row>
    <row r="2459" spans="180:180">
      <c r="FX2459" s="1595"/>
    </row>
    <row r="2460" spans="180:180">
      <c r="FX2460" s="1595"/>
    </row>
    <row r="2461" spans="180:180">
      <c r="FX2461" s="1595"/>
    </row>
    <row r="2462" spans="180:180">
      <c r="FX2462" s="1595"/>
    </row>
    <row r="2463" spans="180:180">
      <c r="FX2463" s="1595"/>
    </row>
    <row r="2464" spans="180:180">
      <c r="FX2464" s="1595"/>
    </row>
    <row r="2465" spans="180:180">
      <c r="FX2465" s="1595"/>
    </row>
    <row r="2466" spans="180:180">
      <c r="FX2466" s="1595"/>
    </row>
    <row r="2467" spans="180:180">
      <c r="FX2467" s="1595"/>
    </row>
    <row r="2468" spans="180:180">
      <c r="FX2468" s="1595"/>
    </row>
    <row r="2469" spans="180:180">
      <c r="FX2469" s="1595"/>
    </row>
    <row r="2470" spans="180:180">
      <c r="FX2470" s="1595"/>
    </row>
    <row r="2471" spans="180:180">
      <c r="FX2471" s="1595"/>
    </row>
    <row r="2472" spans="180:180">
      <c r="FX2472" s="1595"/>
    </row>
    <row r="2473" spans="180:180">
      <c r="FX2473" s="1595"/>
    </row>
    <row r="2475" spans="180:180">
      <c r="FX2475" s="1349"/>
    </row>
    <row r="2476" spans="180:180">
      <c r="FX2476" s="1349"/>
    </row>
    <row r="2477" spans="180:180">
      <c r="FX2477" s="1666"/>
    </row>
    <row r="2479" spans="180:180">
      <c r="FX2479" s="1349"/>
    </row>
    <row r="2480" spans="180:180">
      <c r="FX2480" s="1349"/>
    </row>
    <row r="2481" spans="180:180">
      <c r="FX2481" s="1349"/>
    </row>
    <row r="2482" spans="180:180">
      <c r="FX2482" s="1595"/>
    </row>
    <row r="2483" spans="180:180">
      <c r="FX2483" s="1595"/>
    </row>
    <row r="2484" spans="180:180">
      <c r="FX2484" s="1595"/>
    </row>
    <row r="2485" spans="180:180">
      <c r="FX2485" s="1595"/>
    </row>
    <row r="2486" spans="180:180">
      <c r="FX2486" s="1595"/>
    </row>
    <row r="2487" spans="180:180">
      <c r="FX2487" s="1595"/>
    </row>
    <row r="2488" spans="180:180">
      <c r="FX2488" s="1595"/>
    </row>
    <row r="2489" spans="180:180">
      <c r="FX2489" s="1595"/>
    </row>
    <row r="2490" spans="180:180">
      <c r="FX2490" s="1595"/>
    </row>
    <row r="2491" spans="180:180">
      <c r="FX2491" s="1595"/>
    </row>
    <row r="2492" spans="180:180">
      <c r="FX2492" s="1595"/>
    </row>
    <row r="2493" spans="180:180">
      <c r="FX2493" s="1595"/>
    </row>
    <row r="2494" spans="180:180">
      <c r="FX2494" s="1595"/>
    </row>
    <row r="2495" spans="180:180">
      <c r="FX2495" s="1595"/>
    </row>
    <row r="2496" spans="180:180">
      <c r="FX2496" s="1595"/>
    </row>
    <row r="2497" spans="180:180">
      <c r="FX2497" s="1595"/>
    </row>
    <row r="2498" spans="180:180">
      <c r="FX2498" s="1595"/>
    </row>
    <row r="2499" spans="180:180">
      <c r="FX2499" s="1595"/>
    </row>
    <row r="2500" spans="180:180">
      <c r="FX2500" s="1595"/>
    </row>
    <row r="2501" spans="180:180">
      <c r="FX2501" s="1595"/>
    </row>
    <row r="2502" spans="180:180">
      <c r="FX2502" s="1595"/>
    </row>
    <row r="2503" spans="180:180">
      <c r="FX2503" s="1595"/>
    </row>
    <row r="2504" spans="180:180">
      <c r="FX2504" s="1595"/>
    </row>
    <row r="2505" spans="180:180">
      <c r="FX2505" s="1595"/>
    </row>
    <row r="2506" spans="180:180">
      <c r="FX2506" s="1595"/>
    </row>
    <row r="2507" spans="180:180">
      <c r="FX2507" s="1595"/>
    </row>
    <row r="2508" spans="180:180">
      <c r="FX2508" s="1595"/>
    </row>
    <row r="2509" spans="180:180">
      <c r="FX2509" s="1595"/>
    </row>
    <row r="2510" spans="180:180">
      <c r="FX2510" s="1595"/>
    </row>
    <row r="2511" spans="180:180">
      <c r="FX2511" s="1595"/>
    </row>
    <row r="2512" spans="180:180">
      <c r="FX2512" s="1595"/>
    </row>
    <row r="2513" spans="180:180">
      <c r="FX2513" s="1595"/>
    </row>
    <row r="2514" spans="180:180">
      <c r="FX2514" s="1595"/>
    </row>
    <row r="2515" spans="180:180">
      <c r="FX2515" s="1595"/>
    </row>
    <row r="2516" spans="180:180">
      <c r="FX2516" s="1595"/>
    </row>
    <row r="2517" spans="180:180">
      <c r="FX2517" s="1595"/>
    </row>
    <row r="2518" spans="180:180">
      <c r="FX2518" s="1595"/>
    </row>
    <row r="2519" spans="180:180">
      <c r="FX2519" s="1595"/>
    </row>
    <row r="2520" spans="180:180">
      <c r="FX2520" s="1595"/>
    </row>
    <row r="2521" spans="180:180">
      <c r="FX2521" s="1595"/>
    </row>
    <row r="2523" spans="180:180">
      <c r="FX2523" s="1349"/>
    </row>
    <row r="2524" spans="180:180">
      <c r="FX2524" s="1349"/>
    </row>
    <row r="2525" spans="180:180">
      <c r="FX2525" s="1666"/>
    </row>
    <row r="2527" spans="180:180">
      <c r="FX2527" s="1349"/>
    </row>
    <row r="2528" spans="180:180">
      <c r="FX2528" s="1349"/>
    </row>
    <row r="2529" spans="180:180">
      <c r="FX2529" s="1349"/>
    </row>
    <row r="2530" spans="180:180">
      <c r="FX2530" s="1595"/>
    </row>
    <row r="2531" spans="180:180">
      <c r="FX2531" s="1595"/>
    </row>
    <row r="2532" spans="180:180">
      <c r="FX2532" s="1595"/>
    </row>
    <row r="2533" spans="180:180">
      <c r="FX2533" s="1595"/>
    </row>
    <row r="2534" spans="180:180">
      <c r="FX2534" s="1595"/>
    </row>
    <row r="2535" spans="180:180">
      <c r="FX2535" s="1595"/>
    </row>
    <row r="2536" spans="180:180">
      <c r="FX2536" s="1595"/>
    </row>
    <row r="2537" spans="180:180">
      <c r="FX2537" s="1595"/>
    </row>
    <row r="2538" spans="180:180">
      <c r="FX2538" s="1595"/>
    </row>
    <row r="2539" spans="180:180">
      <c r="FX2539" s="1595"/>
    </row>
    <row r="2540" spans="180:180">
      <c r="FX2540" s="1595"/>
    </row>
    <row r="2541" spans="180:180">
      <c r="FX2541" s="1595"/>
    </row>
    <row r="2542" spans="180:180">
      <c r="FX2542" s="1595"/>
    </row>
    <row r="2543" spans="180:180">
      <c r="FX2543" s="1595"/>
    </row>
    <row r="2544" spans="180:180">
      <c r="FX2544" s="1595"/>
    </row>
    <row r="2545" spans="180:180">
      <c r="FX2545" s="1595"/>
    </row>
    <row r="2546" spans="180:180">
      <c r="FX2546" s="1595"/>
    </row>
    <row r="2547" spans="180:180">
      <c r="FX2547" s="1595"/>
    </row>
    <row r="2548" spans="180:180">
      <c r="FX2548" s="1595"/>
    </row>
    <row r="2549" spans="180:180">
      <c r="FX2549" s="1595"/>
    </row>
    <row r="2550" spans="180:180">
      <c r="FX2550" s="1595"/>
    </row>
    <row r="2551" spans="180:180">
      <c r="FX2551" s="1595"/>
    </row>
    <row r="2552" spans="180:180">
      <c r="FX2552" s="1595"/>
    </row>
    <row r="2553" spans="180:180">
      <c r="FX2553" s="1595"/>
    </row>
    <row r="2554" spans="180:180">
      <c r="FX2554" s="1595"/>
    </row>
    <row r="2555" spans="180:180">
      <c r="FX2555" s="1595"/>
    </row>
    <row r="2556" spans="180:180">
      <c r="FX2556" s="1595"/>
    </row>
    <row r="2557" spans="180:180">
      <c r="FX2557" s="1595"/>
    </row>
    <row r="2558" spans="180:180">
      <c r="FX2558" s="1595"/>
    </row>
    <row r="2559" spans="180:180">
      <c r="FX2559" s="1595"/>
    </row>
    <row r="2560" spans="180:180">
      <c r="FX2560" s="1595"/>
    </row>
    <row r="2561" spans="180:180">
      <c r="FX2561" s="1595"/>
    </row>
    <row r="2562" spans="180:180">
      <c r="FX2562" s="1595"/>
    </row>
    <row r="2563" spans="180:180">
      <c r="FX2563" s="1595"/>
    </row>
    <row r="2564" spans="180:180">
      <c r="FX2564" s="1595"/>
    </row>
    <row r="2565" spans="180:180">
      <c r="FX2565" s="1595"/>
    </row>
    <row r="2566" spans="180:180">
      <c r="FX2566" s="1595"/>
    </row>
    <row r="2567" spans="180:180">
      <c r="FX2567" s="1595"/>
    </row>
    <row r="2568" spans="180:180">
      <c r="FX2568" s="1595"/>
    </row>
    <row r="2569" spans="180:180">
      <c r="FX2569" s="1595"/>
    </row>
    <row r="2571" spans="180:180">
      <c r="FX2571" s="1349"/>
    </row>
    <row r="2572" spans="180:180">
      <c r="FX2572" s="1349"/>
    </row>
    <row r="2573" spans="180:180">
      <c r="FX2573" s="1666"/>
    </row>
    <row r="2575" spans="180:180">
      <c r="FX2575" s="1349"/>
    </row>
    <row r="2576" spans="180:180">
      <c r="FX2576" s="1349"/>
    </row>
    <row r="2577" spans="180:180">
      <c r="FX2577" s="1349"/>
    </row>
    <row r="2578" spans="180:180">
      <c r="FX2578" s="1595"/>
    </row>
    <row r="2579" spans="180:180">
      <c r="FX2579" s="1595"/>
    </row>
    <row r="2580" spans="180:180">
      <c r="FX2580" s="1595"/>
    </row>
    <row r="2581" spans="180:180">
      <c r="FX2581" s="1595"/>
    </row>
    <row r="2582" spans="180:180">
      <c r="FX2582" s="1595"/>
    </row>
    <row r="2583" spans="180:180">
      <c r="FX2583" s="1595"/>
    </row>
    <row r="2584" spans="180:180">
      <c r="FX2584" s="1595"/>
    </row>
    <row r="2585" spans="180:180">
      <c r="FX2585" s="1595"/>
    </row>
    <row r="2586" spans="180:180">
      <c r="FX2586" s="1595"/>
    </row>
    <row r="2587" spans="180:180">
      <c r="FX2587" s="1595"/>
    </row>
    <row r="2588" spans="180:180">
      <c r="FX2588" s="1595"/>
    </row>
    <row r="2589" spans="180:180">
      <c r="FX2589" s="1595"/>
    </row>
    <row r="2590" spans="180:180">
      <c r="FX2590" s="1595"/>
    </row>
    <row r="2591" spans="180:180">
      <c r="FX2591" s="1595"/>
    </row>
    <row r="2592" spans="180:180">
      <c r="FX2592" s="1595"/>
    </row>
    <row r="2593" spans="180:180">
      <c r="FX2593" s="1595"/>
    </row>
    <row r="2594" spans="180:180">
      <c r="FX2594" s="1595"/>
    </row>
    <row r="2595" spans="180:180">
      <c r="FX2595" s="1595"/>
    </row>
    <row r="2596" spans="180:180">
      <c r="FX2596" s="1595"/>
    </row>
    <row r="2597" spans="180:180">
      <c r="FX2597" s="1595"/>
    </row>
    <row r="2598" spans="180:180">
      <c r="FX2598" s="1595"/>
    </row>
    <row r="2599" spans="180:180">
      <c r="FX2599" s="1595"/>
    </row>
    <row r="2600" spans="180:180">
      <c r="FX2600" s="1595"/>
    </row>
    <row r="2601" spans="180:180">
      <c r="FX2601" s="1595"/>
    </row>
    <row r="2602" spans="180:180">
      <c r="FX2602" s="1595"/>
    </row>
    <row r="2603" spans="180:180">
      <c r="FX2603" s="1595"/>
    </row>
    <row r="2604" spans="180:180">
      <c r="FX2604" s="1595"/>
    </row>
    <row r="2605" spans="180:180">
      <c r="FX2605" s="1595"/>
    </row>
    <row r="2606" spans="180:180">
      <c r="FX2606" s="1595"/>
    </row>
    <row r="2607" spans="180:180">
      <c r="FX2607" s="1595"/>
    </row>
    <row r="2608" spans="180:180">
      <c r="FX2608" s="1595"/>
    </row>
    <row r="2609" spans="180:180">
      <c r="FX2609" s="1595"/>
    </row>
    <row r="2610" spans="180:180">
      <c r="FX2610" s="1595"/>
    </row>
    <row r="2611" spans="180:180">
      <c r="FX2611" s="1595"/>
    </row>
    <row r="2612" spans="180:180">
      <c r="FX2612" s="1595"/>
    </row>
    <row r="2613" spans="180:180">
      <c r="FX2613" s="1595"/>
    </row>
    <row r="2614" spans="180:180">
      <c r="FX2614" s="1595"/>
    </row>
    <row r="2615" spans="180:180">
      <c r="FX2615" s="1595"/>
    </row>
    <row r="2616" spans="180:180">
      <c r="FX2616" s="1595"/>
    </row>
    <row r="2617" spans="180:180">
      <c r="FX2617" s="1595"/>
    </row>
    <row r="2619" spans="180:180">
      <c r="FX2619" s="1349"/>
    </row>
    <row r="2620" spans="180:180">
      <c r="FX2620" s="1349"/>
    </row>
    <row r="2621" spans="180:180">
      <c r="FX2621" s="1666"/>
    </row>
    <row r="2623" spans="180:180">
      <c r="FX2623" s="1349"/>
    </row>
    <row r="2624" spans="180:180">
      <c r="FX2624" s="1349"/>
    </row>
    <row r="2625" spans="180:180">
      <c r="FX2625" s="1349"/>
    </row>
    <row r="2626" spans="180:180">
      <c r="FX2626" s="1595"/>
    </row>
    <row r="2627" spans="180:180">
      <c r="FX2627" s="1595"/>
    </row>
    <row r="2628" spans="180:180">
      <c r="FX2628" s="1595"/>
    </row>
    <row r="2629" spans="180:180">
      <c r="FX2629" s="1595"/>
    </row>
    <row r="2630" spans="180:180">
      <c r="FX2630" s="1595"/>
    </row>
    <row r="2631" spans="180:180">
      <c r="FX2631" s="1595"/>
    </row>
    <row r="2632" spans="180:180">
      <c r="FX2632" s="1595"/>
    </row>
    <row r="2633" spans="180:180">
      <c r="FX2633" s="1595"/>
    </row>
    <row r="2634" spans="180:180">
      <c r="FX2634" s="1595"/>
    </row>
    <row r="2635" spans="180:180">
      <c r="FX2635" s="1595"/>
    </row>
    <row r="2636" spans="180:180">
      <c r="FX2636" s="1595"/>
    </row>
    <row r="2637" spans="180:180">
      <c r="FX2637" s="1595"/>
    </row>
    <row r="2638" spans="180:180">
      <c r="FX2638" s="1595"/>
    </row>
    <row r="2639" spans="180:180">
      <c r="FX2639" s="1595"/>
    </row>
    <row r="2640" spans="180:180">
      <c r="FX2640" s="1595"/>
    </row>
    <row r="2641" spans="180:180">
      <c r="FX2641" s="1595"/>
    </row>
    <row r="2642" spans="180:180">
      <c r="FX2642" s="1595"/>
    </row>
    <row r="2643" spans="180:180">
      <c r="FX2643" s="1595"/>
    </row>
    <row r="2644" spans="180:180">
      <c r="FX2644" s="1595"/>
    </row>
    <row r="2645" spans="180:180">
      <c r="FX2645" s="1595"/>
    </row>
    <row r="2646" spans="180:180">
      <c r="FX2646" s="1595"/>
    </row>
    <row r="2647" spans="180:180">
      <c r="FX2647" s="1595"/>
    </row>
    <row r="2648" spans="180:180">
      <c r="FX2648" s="1595"/>
    </row>
    <row r="2649" spans="180:180">
      <c r="FX2649" s="1595"/>
    </row>
    <row r="2650" spans="180:180">
      <c r="FX2650" s="1595"/>
    </row>
    <row r="2651" spans="180:180">
      <c r="FX2651" s="1595"/>
    </row>
    <row r="2652" spans="180:180">
      <c r="FX2652" s="1595"/>
    </row>
    <row r="2653" spans="180:180">
      <c r="FX2653" s="1595"/>
    </row>
    <row r="2654" spans="180:180">
      <c r="FX2654" s="1595"/>
    </row>
    <row r="2655" spans="180:180">
      <c r="FX2655" s="1595"/>
    </row>
    <row r="2656" spans="180:180">
      <c r="FX2656" s="1595"/>
    </row>
    <row r="2657" spans="180:180">
      <c r="FX2657" s="1595"/>
    </row>
    <row r="2658" spans="180:180">
      <c r="FX2658" s="1595"/>
    </row>
    <row r="2659" spans="180:180">
      <c r="FX2659" s="1595"/>
    </row>
    <row r="2660" spans="180:180">
      <c r="FX2660" s="1595"/>
    </row>
    <row r="2661" spans="180:180">
      <c r="FX2661" s="1595"/>
    </row>
    <row r="2662" spans="180:180">
      <c r="FX2662" s="1595"/>
    </row>
    <row r="2663" spans="180:180">
      <c r="FX2663" s="1595"/>
    </row>
    <row r="2664" spans="180:180">
      <c r="FX2664" s="1595"/>
    </row>
    <row r="2665" spans="180:180">
      <c r="FX2665" s="1595"/>
    </row>
    <row r="2667" spans="180:180">
      <c r="FX2667" s="1349"/>
    </row>
    <row r="2668" spans="180:180">
      <c r="FX2668" s="1349"/>
    </row>
    <row r="2669" spans="180:180">
      <c r="FX2669" s="1666"/>
    </row>
    <row r="2671" spans="180:180">
      <c r="FX2671" s="1349"/>
    </row>
    <row r="2672" spans="180:180">
      <c r="FX2672" s="1349"/>
    </row>
    <row r="2673" spans="180:180">
      <c r="FX2673" s="1349"/>
    </row>
    <row r="2674" spans="180:180">
      <c r="FX2674" s="1595"/>
    </row>
    <row r="2675" spans="180:180">
      <c r="FX2675" s="1595"/>
    </row>
    <row r="2676" spans="180:180">
      <c r="FX2676" s="1595"/>
    </row>
    <row r="2677" spans="180:180">
      <c r="FX2677" s="1595"/>
    </row>
    <row r="2678" spans="180:180">
      <c r="FX2678" s="1595"/>
    </row>
    <row r="2679" spans="180:180">
      <c r="FX2679" s="1595"/>
    </row>
    <row r="2680" spans="180:180">
      <c r="FX2680" s="1595"/>
    </row>
    <row r="2681" spans="180:180">
      <c r="FX2681" s="1595"/>
    </row>
    <row r="2682" spans="180:180">
      <c r="FX2682" s="1595"/>
    </row>
    <row r="2683" spans="180:180">
      <c r="FX2683" s="1595"/>
    </row>
    <row r="2684" spans="180:180">
      <c r="FX2684" s="1595"/>
    </row>
    <row r="2685" spans="180:180">
      <c r="FX2685" s="1595"/>
    </row>
    <row r="2686" spans="180:180">
      <c r="FX2686" s="1595"/>
    </row>
    <row r="2687" spans="180:180">
      <c r="FX2687" s="1595"/>
    </row>
    <row r="2688" spans="180:180">
      <c r="FX2688" s="1595"/>
    </row>
    <row r="2689" spans="180:180">
      <c r="FX2689" s="1595"/>
    </row>
    <row r="2690" spans="180:180">
      <c r="FX2690" s="1595"/>
    </row>
    <row r="2691" spans="180:180">
      <c r="FX2691" s="1595"/>
    </row>
    <row r="2692" spans="180:180">
      <c r="FX2692" s="1595"/>
    </row>
    <row r="2693" spans="180:180">
      <c r="FX2693" s="1595"/>
    </row>
    <row r="2694" spans="180:180">
      <c r="FX2694" s="1595"/>
    </row>
    <row r="2695" spans="180:180">
      <c r="FX2695" s="1595"/>
    </row>
    <row r="2696" spans="180:180">
      <c r="FX2696" s="1595"/>
    </row>
    <row r="2697" spans="180:180">
      <c r="FX2697" s="1595"/>
    </row>
    <row r="2698" spans="180:180">
      <c r="FX2698" s="1595"/>
    </row>
    <row r="2699" spans="180:180">
      <c r="FX2699" s="1595"/>
    </row>
    <row r="2700" spans="180:180">
      <c r="FX2700" s="1595"/>
    </row>
    <row r="2701" spans="180:180">
      <c r="FX2701" s="1595"/>
    </row>
    <row r="2702" spans="180:180">
      <c r="FX2702" s="1595"/>
    </row>
    <row r="2703" spans="180:180">
      <c r="FX2703" s="1595"/>
    </row>
    <row r="2704" spans="180:180">
      <c r="FX2704" s="1595"/>
    </row>
    <row r="2705" spans="180:180">
      <c r="FX2705" s="1595"/>
    </row>
    <row r="2706" spans="180:180">
      <c r="FX2706" s="1595"/>
    </row>
    <row r="2707" spans="180:180">
      <c r="FX2707" s="1595"/>
    </row>
    <row r="2708" spans="180:180">
      <c r="FX2708" s="1595"/>
    </row>
    <row r="2709" spans="180:180">
      <c r="FX2709" s="1595"/>
    </row>
    <row r="2710" spans="180:180">
      <c r="FX2710" s="1595"/>
    </row>
    <row r="2711" spans="180:180">
      <c r="FX2711" s="1595"/>
    </row>
    <row r="2712" spans="180:180">
      <c r="FX2712" s="1595"/>
    </row>
    <row r="2713" spans="180:180">
      <c r="FX2713" s="1595"/>
    </row>
    <row r="2715" spans="180:180">
      <c r="FX2715" s="1349"/>
    </row>
    <row r="2716" spans="180:180">
      <c r="FX2716" s="1349"/>
    </row>
    <row r="2717" spans="180:180">
      <c r="FX2717" s="1666"/>
    </row>
    <row r="2719" spans="180:180">
      <c r="FX2719" s="1349"/>
    </row>
    <row r="2720" spans="180:180">
      <c r="FX2720" s="1349"/>
    </row>
    <row r="2721" spans="180:180">
      <c r="FX2721" s="1349"/>
    </row>
    <row r="2722" spans="180:180">
      <c r="FX2722" s="1595"/>
    </row>
    <row r="2723" spans="180:180">
      <c r="FX2723" s="1595"/>
    </row>
    <row r="2724" spans="180:180">
      <c r="FX2724" s="1595"/>
    </row>
    <row r="2725" spans="180:180">
      <c r="FX2725" s="1595"/>
    </row>
    <row r="2726" spans="180:180">
      <c r="FX2726" s="1595"/>
    </row>
    <row r="2727" spans="180:180">
      <c r="FX2727" s="1595"/>
    </row>
    <row r="2728" spans="180:180">
      <c r="FX2728" s="1595"/>
    </row>
    <row r="2729" spans="180:180">
      <c r="FX2729" s="1595"/>
    </row>
    <row r="2730" spans="180:180">
      <c r="FX2730" s="1595"/>
    </row>
    <row r="2731" spans="180:180">
      <c r="FX2731" s="1595"/>
    </row>
    <row r="2732" spans="180:180">
      <c r="FX2732" s="1595"/>
    </row>
    <row r="2733" spans="180:180">
      <c r="FX2733" s="1595"/>
    </row>
    <row r="2734" spans="180:180">
      <c r="FX2734" s="1595"/>
    </row>
    <row r="2735" spans="180:180">
      <c r="FX2735" s="1595"/>
    </row>
    <row r="2736" spans="180:180">
      <c r="FX2736" s="1595"/>
    </row>
    <row r="2737" spans="180:180">
      <c r="FX2737" s="1595"/>
    </row>
    <row r="2738" spans="180:180">
      <c r="FX2738" s="1595"/>
    </row>
    <row r="2739" spans="180:180">
      <c r="FX2739" s="1595"/>
    </row>
    <row r="2740" spans="180:180">
      <c r="FX2740" s="1595"/>
    </row>
    <row r="2741" spans="180:180">
      <c r="FX2741" s="1595"/>
    </row>
    <row r="2742" spans="180:180">
      <c r="FX2742" s="1595"/>
    </row>
    <row r="2743" spans="180:180">
      <c r="FX2743" s="1595"/>
    </row>
    <row r="2744" spans="180:180">
      <c r="FX2744" s="1595"/>
    </row>
    <row r="2745" spans="180:180">
      <c r="FX2745" s="1595"/>
    </row>
    <row r="2746" spans="180:180">
      <c r="FX2746" s="1595"/>
    </row>
    <row r="2747" spans="180:180">
      <c r="FX2747" s="1595"/>
    </row>
    <row r="2748" spans="180:180">
      <c r="FX2748" s="1595"/>
    </row>
    <row r="2749" spans="180:180">
      <c r="FX2749" s="1595"/>
    </row>
    <row r="2750" spans="180:180">
      <c r="FX2750" s="1595"/>
    </row>
    <row r="2751" spans="180:180">
      <c r="FX2751" s="1595"/>
    </row>
    <row r="2752" spans="180:180">
      <c r="FX2752" s="1595"/>
    </row>
    <row r="2753" spans="180:180">
      <c r="FX2753" s="1595"/>
    </row>
    <row r="2754" spans="180:180">
      <c r="FX2754" s="1595"/>
    </row>
    <row r="2755" spans="180:180">
      <c r="FX2755" s="1595"/>
    </row>
    <row r="2756" spans="180:180">
      <c r="FX2756" s="1595"/>
    </row>
    <row r="2757" spans="180:180">
      <c r="FX2757" s="1595"/>
    </row>
    <row r="2758" spans="180:180">
      <c r="FX2758" s="1595"/>
    </row>
    <row r="2759" spans="180:180">
      <c r="FX2759" s="1595"/>
    </row>
    <row r="2760" spans="180:180">
      <c r="FX2760" s="1595"/>
    </row>
    <row r="2761" spans="180:180">
      <c r="FX2761" s="1595"/>
    </row>
    <row r="2763" spans="180:180">
      <c r="FX2763" s="1349"/>
    </row>
    <row r="2764" spans="180:180">
      <c r="FX2764" s="1349"/>
    </row>
    <row r="2765" spans="180:180">
      <c r="FX2765" s="1666"/>
    </row>
    <row r="2767" spans="180:180">
      <c r="FX2767" s="1349"/>
    </row>
    <row r="2768" spans="180:180">
      <c r="FX2768" s="1349"/>
    </row>
    <row r="2769" spans="180:180">
      <c r="FX2769" s="1349"/>
    </row>
    <row r="2770" spans="180:180">
      <c r="FX2770" s="1595"/>
    </row>
    <row r="2771" spans="180:180">
      <c r="FX2771" s="1595"/>
    </row>
    <row r="2772" spans="180:180">
      <c r="FX2772" s="1595"/>
    </row>
    <row r="2773" spans="180:180">
      <c r="FX2773" s="1595"/>
    </row>
    <row r="2774" spans="180:180">
      <c r="FX2774" s="1595"/>
    </row>
    <row r="2775" spans="180:180">
      <c r="FX2775" s="1595"/>
    </row>
    <row r="2776" spans="180:180">
      <c r="FX2776" s="1595"/>
    </row>
    <row r="2777" spans="180:180">
      <c r="FX2777" s="1595"/>
    </row>
    <row r="2778" spans="180:180">
      <c r="FX2778" s="1595"/>
    </row>
    <row r="2779" spans="180:180">
      <c r="FX2779" s="1595"/>
    </row>
    <row r="2780" spans="180:180">
      <c r="FX2780" s="1595"/>
    </row>
    <row r="2781" spans="180:180">
      <c r="FX2781" s="1595"/>
    </row>
    <row r="2782" spans="180:180">
      <c r="FX2782" s="1595"/>
    </row>
    <row r="2783" spans="180:180">
      <c r="FX2783" s="1595"/>
    </row>
    <row r="2784" spans="180:180">
      <c r="FX2784" s="1595"/>
    </row>
    <row r="2785" spans="180:180">
      <c r="FX2785" s="1595"/>
    </row>
    <row r="2786" spans="180:180">
      <c r="FX2786" s="1595"/>
    </row>
    <row r="2787" spans="180:180">
      <c r="FX2787" s="1595"/>
    </row>
    <row r="2788" spans="180:180">
      <c r="FX2788" s="1595"/>
    </row>
    <row r="2789" spans="180:180">
      <c r="FX2789" s="1595"/>
    </row>
    <row r="2790" spans="180:180">
      <c r="FX2790" s="1595"/>
    </row>
    <row r="2791" spans="180:180">
      <c r="FX2791" s="1595"/>
    </row>
    <row r="2792" spans="180:180">
      <c r="FX2792" s="1595"/>
    </row>
    <row r="2793" spans="180:180">
      <c r="FX2793" s="1595"/>
    </row>
    <row r="2794" spans="180:180">
      <c r="FX2794" s="1595"/>
    </row>
    <row r="2795" spans="180:180">
      <c r="FX2795" s="1595"/>
    </row>
    <row r="2796" spans="180:180">
      <c r="FX2796" s="1595"/>
    </row>
    <row r="2797" spans="180:180">
      <c r="FX2797" s="1595"/>
    </row>
    <row r="2798" spans="180:180">
      <c r="FX2798" s="1595"/>
    </row>
    <row r="2799" spans="180:180">
      <c r="FX2799" s="1595"/>
    </row>
    <row r="2800" spans="180:180">
      <c r="FX2800" s="1595"/>
    </row>
    <row r="2801" spans="180:180">
      <c r="FX2801" s="1595"/>
    </row>
    <row r="2802" spans="180:180">
      <c r="FX2802" s="1595"/>
    </row>
    <row r="2803" spans="180:180">
      <c r="FX2803" s="1595"/>
    </row>
    <row r="2804" spans="180:180">
      <c r="FX2804" s="1595"/>
    </row>
    <row r="2805" spans="180:180">
      <c r="FX2805" s="1595"/>
    </row>
    <row r="2806" spans="180:180">
      <c r="FX2806" s="1595"/>
    </row>
    <row r="2807" spans="180:180">
      <c r="FX2807" s="1595"/>
    </row>
    <row r="2808" spans="180:180">
      <c r="FX2808" s="1595"/>
    </row>
    <row r="2809" spans="180:180">
      <c r="FX2809" s="1595"/>
    </row>
    <row r="2811" spans="180:180">
      <c r="FX2811" s="1349"/>
    </row>
    <row r="2812" spans="180:180">
      <c r="FX2812" s="1349"/>
    </row>
    <row r="2813" spans="180:180">
      <c r="FX2813" s="1666"/>
    </row>
    <row r="2815" spans="180:180">
      <c r="FX2815" s="1349"/>
    </row>
    <row r="2816" spans="180:180">
      <c r="FX2816" s="1349"/>
    </row>
    <row r="2817" spans="180:180">
      <c r="FX2817" s="1349"/>
    </row>
    <row r="2818" spans="180:180">
      <c r="FX2818" s="1595"/>
    </row>
    <row r="2819" spans="180:180">
      <c r="FX2819" s="1595"/>
    </row>
    <row r="2820" spans="180:180">
      <c r="FX2820" s="1595"/>
    </row>
    <row r="2821" spans="180:180">
      <c r="FX2821" s="1595"/>
    </row>
    <row r="2822" spans="180:180">
      <c r="FX2822" s="1595"/>
    </row>
    <row r="2823" spans="180:180">
      <c r="FX2823" s="1595"/>
    </row>
    <row r="2824" spans="180:180">
      <c r="FX2824" s="1595"/>
    </row>
    <row r="2825" spans="180:180">
      <c r="FX2825" s="1595"/>
    </row>
    <row r="2826" spans="180:180">
      <c r="FX2826" s="1595"/>
    </row>
    <row r="2827" spans="180:180">
      <c r="FX2827" s="1595"/>
    </row>
    <row r="2828" spans="180:180">
      <c r="FX2828" s="1595"/>
    </row>
    <row r="2829" spans="180:180">
      <c r="FX2829" s="1595"/>
    </row>
    <row r="2830" spans="180:180">
      <c r="FX2830" s="1595"/>
    </row>
    <row r="2831" spans="180:180">
      <c r="FX2831" s="1595"/>
    </row>
    <row r="2832" spans="180:180">
      <c r="FX2832" s="1595"/>
    </row>
    <row r="2833" spans="180:180">
      <c r="FX2833" s="1595"/>
    </row>
    <row r="2834" spans="180:180">
      <c r="FX2834" s="1595"/>
    </row>
    <row r="2835" spans="180:180">
      <c r="FX2835" s="1595"/>
    </row>
    <row r="2836" spans="180:180">
      <c r="FX2836" s="1595"/>
    </row>
    <row r="2837" spans="180:180">
      <c r="FX2837" s="1595"/>
    </row>
    <row r="2838" spans="180:180">
      <c r="FX2838" s="1595"/>
    </row>
    <row r="2839" spans="180:180">
      <c r="FX2839" s="1595"/>
    </row>
    <row r="2840" spans="180:180">
      <c r="FX2840" s="1595"/>
    </row>
    <row r="2841" spans="180:180">
      <c r="FX2841" s="1595"/>
    </row>
    <row r="2842" spans="180:180">
      <c r="FX2842" s="1595"/>
    </row>
    <row r="2843" spans="180:180">
      <c r="FX2843" s="1595"/>
    </row>
    <row r="2844" spans="180:180">
      <c r="FX2844" s="1595"/>
    </row>
    <row r="2845" spans="180:180">
      <c r="FX2845" s="1595"/>
    </row>
    <row r="2846" spans="180:180">
      <c r="FX2846" s="1595"/>
    </row>
    <row r="2847" spans="180:180">
      <c r="FX2847" s="1595"/>
    </row>
    <row r="2848" spans="180:180">
      <c r="FX2848" s="1595"/>
    </row>
    <row r="2849" spans="180:180">
      <c r="FX2849" s="1595"/>
    </row>
    <row r="2850" spans="180:180">
      <c r="FX2850" s="1595"/>
    </row>
    <row r="2851" spans="180:180">
      <c r="FX2851" s="1595"/>
    </row>
    <row r="2852" spans="180:180">
      <c r="FX2852" s="1595"/>
    </row>
    <row r="2853" spans="180:180">
      <c r="FX2853" s="1595"/>
    </row>
    <row r="2854" spans="180:180">
      <c r="FX2854" s="1595"/>
    </row>
    <row r="2855" spans="180:180">
      <c r="FX2855" s="1595"/>
    </row>
    <row r="2856" spans="180:180">
      <c r="FX2856" s="1595"/>
    </row>
    <row r="2857" spans="180:180">
      <c r="FX2857" s="1595"/>
    </row>
    <row r="2859" spans="180:180">
      <c r="FX2859" s="1349"/>
    </row>
    <row r="2860" spans="180:180">
      <c r="FX2860" s="1349"/>
    </row>
    <row r="2861" spans="180:180">
      <c r="FX2861" s="1666"/>
    </row>
    <row r="2863" spans="180:180">
      <c r="FX2863" s="1349"/>
    </row>
    <row r="2864" spans="180:180">
      <c r="FX2864" s="1349"/>
    </row>
    <row r="2865" spans="180:180">
      <c r="FX2865" s="1349"/>
    </row>
    <row r="2866" spans="180:180">
      <c r="FX2866" s="1595"/>
    </row>
    <row r="2867" spans="180:180">
      <c r="FX2867" s="1595"/>
    </row>
    <row r="2868" spans="180:180">
      <c r="FX2868" s="1595"/>
    </row>
    <row r="2869" spans="180:180">
      <c r="FX2869" s="1595"/>
    </row>
    <row r="2870" spans="180:180">
      <c r="FX2870" s="1595"/>
    </row>
    <row r="2871" spans="180:180">
      <c r="FX2871" s="1595"/>
    </row>
    <row r="2872" spans="180:180">
      <c r="FX2872" s="1595"/>
    </row>
    <row r="2873" spans="180:180">
      <c r="FX2873" s="1595"/>
    </row>
    <row r="2874" spans="180:180">
      <c r="FX2874" s="1595"/>
    </row>
    <row r="2875" spans="180:180">
      <c r="FX2875" s="1595"/>
    </row>
    <row r="2876" spans="180:180">
      <c r="FX2876" s="1595"/>
    </row>
    <row r="2877" spans="180:180">
      <c r="FX2877" s="1595"/>
    </row>
    <row r="2878" spans="180:180">
      <c r="FX2878" s="1595"/>
    </row>
    <row r="2879" spans="180:180">
      <c r="FX2879" s="1595"/>
    </row>
    <row r="2880" spans="180:180">
      <c r="FX2880" s="1595"/>
    </row>
    <row r="2881" spans="180:180">
      <c r="FX2881" s="1595"/>
    </row>
    <row r="2882" spans="180:180">
      <c r="FX2882" s="1595"/>
    </row>
    <row r="2883" spans="180:180">
      <c r="FX2883" s="1595"/>
    </row>
    <row r="2884" spans="180:180">
      <c r="FX2884" s="1595"/>
    </row>
    <row r="2885" spans="180:180">
      <c r="FX2885" s="1595"/>
    </row>
    <row r="2886" spans="180:180">
      <c r="FX2886" s="1595"/>
    </row>
    <row r="2887" spans="180:180">
      <c r="FX2887" s="1595"/>
    </row>
    <row r="2888" spans="180:180">
      <c r="FX2888" s="1595"/>
    </row>
    <row r="2889" spans="180:180">
      <c r="FX2889" s="1595"/>
    </row>
    <row r="2890" spans="180:180">
      <c r="FX2890" s="1595"/>
    </row>
    <row r="2891" spans="180:180">
      <c r="FX2891" s="1595"/>
    </row>
    <row r="2892" spans="180:180">
      <c r="FX2892" s="1595"/>
    </row>
    <row r="2893" spans="180:180">
      <c r="FX2893" s="1595"/>
    </row>
    <row r="2894" spans="180:180">
      <c r="FX2894" s="1595"/>
    </row>
    <row r="2895" spans="180:180">
      <c r="FX2895" s="1595"/>
    </row>
    <row r="2896" spans="180:180">
      <c r="FX2896" s="1595"/>
    </row>
    <row r="2897" spans="180:180">
      <c r="FX2897" s="1595"/>
    </row>
    <row r="2898" spans="180:180">
      <c r="FX2898" s="1595"/>
    </row>
    <row r="2899" spans="180:180">
      <c r="FX2899" s="1595"/>
    </row>
    <row r="2900" spans="180:180">
      <c r="FX2900" s="1595"/>
    </row>
    <row r="2901" spans="180:180">
      <c r="FX2901" s="1595"/>
    </row>
    <row r="2902" spans="180:180">
      <c r="FX2902" s="1595"/>
    </row>
    <row r="2903" spans="180:180">
      <c r="FX2903" s="1595"/>
    </row>
    <row r="2904" spans="180:180">
      <c r="FX2904" s="1595"/>
    </row>
    <row r="2905" spans="180:180">
      <c r="FX2905" s="1595"/>
    </row>
    <row r="2907" spans="180:180">
      <c r="FX2907" s="1349"/>
    </row>
    <row r="2908" spans="180:180">
      <c r="FX2908" s="1349"/>
    </row>
    <row r="2909" spans="180:180">
      <c r="FX2909" s="1666"/>
    </row>
    <row r="2911" spans="180:180">
      <c r="FX2911" s="1349"/>
    </row>
    <row r="2912" spans="180:180">
      <c r="FX2912" s="1349"/>
    </row>
    <row r="2913" spans="180:180">
      <c r="FX2913" s="1349"/>
    </row>
    <row r="2914" spans="180:180">
      <c r="FX2914" s="1595"/>
    </row>
    <row r="2915" spans="180:180">
      <c r="FX2915" s="1595"/>
    </row>
    <row r="2916" spans="180:180">
      <c r="FX2916" s="1595"/>
    </row>
    <row r="2917" spans="180:180">
      <c r="FX2917" s="1595"/>
    </row>
    <row r="2918" spans="180:180">
      <c r="FX2918" s="1595"/>
    </row>
    <row r="2919" spans="180:180">
      <c r="FX2919" s="1595"/>
    </row>
    <row r="2920" spans="180:180">
      <c r="FX2920" s="1595"/>
    </row>
    <row r="2921" spans="180:180">
      <c r="FX2921" s="1595"/>
    </row>
    <row r="2922" spans="180:180">
      <c r="FX2922" s="1595"/>
    </row>
    <row r="2923" spans="180:180">
      <c r="FX2923" s="1595"/>
    </row>
    <row r="2924" spans="180:180">
      <c r="FX2924" s="1595"/>
    </row>
    <row r="2925" spans="180:180">
      <c r="FX2925" s="1595"/>
    </row>
    <row r="2926" spans="180:180">
      <c r="FX2926" s="1595"/>
    </row>
    <row r="2927" spans="180:180">
      <c r="FX2927" s="1595"/>
    </row>
    <row r="2928" spans="180:180">
      <c r="FX2928" s="1595"/>
    </row>
    <row r="2929" spans="180:180">
      <c r="FX2929" s="1595"/>
    </row>
    <row r="2930" spans="180:180">
      <c r="FX2930" s="1595"/>
    </row>
    <row r="2931" spans="180:180">
      <c r="FX2931" s="1595"/>
    </row>
    <row r="2932" spans="180:180">
      <c r="FX2932" s="1595"/>
    </row>
    <row r="2933" spans="180:180">
      <c r="FX2933" s="1595"/>
    </row>
    <row r="2934" spans="180:180">
      <c r="FX2934" s="1595"/>
    </row>
    <row r="2935" spans="180:180">
      <c r="FX2935" s="1595"/>
    </row>
    <row r="2936" spans="180:180">
      <c r="FX2936" s="1595"/>
    </row>
    <row r="2937" spans="180:180">
      <c r="FX2937" s="1595"/>
    </row>
    <row r="2938" spans="180:180">
      <c r="FX2938" s="1595"/>
    </row>
    <row r="2939" spans="180:180">
      <c r="FX2939" s="1595"/>
    </row>
    <row r="2940" spans="180:180">
      <c r="FX2940" s="1595"/>
    </row>
    <row r="2941" spans="180:180">
      <c r="FX2941" s="1595"/>
    </row>
    <row r="2942" spans="180:180">
      <c r="FX2942" s="1595"/>
    </row>
    <row r="2943" spans="180:180">
      <c r="FX2943" s="1595"/>
    </row>
    <row r="2944" spans="180:180">
      <c r="FX2944" s="1595"/>
    </row>
    <row r="2945" spans="180:180">
      <c r="FX2945" s="1595"/>
    </row>
    <row r="2946" spans="180:180">
      <c r="FX2946" s="1595"/>
    </row>
    <row r="2947" spans="180:180">
      <c r="FX2947" s="1595"/>
    </row>
    <row r="2948" spans="180:180">
      <c r="FX2948" s="1595"/>
    </row>
    <row r="2949" spans="180:180">
      <c r="FX2949" s="1595"/>
    </row>
    <row r="2950" spans="180:180">
      <c r="FX2950" s="1595"/>
    </row>
    <row r="2951" spans="180:180">
      <c r="FX2951" s="1595"/>
    </row>
    <row r="2952" spans="180:180">
      <c r="FX2952" s="1595"/>
    </row>
    <row r="2953" spans="180:180">
      <c r="FX2953" s="1595"/>
    </row>
    <row r="2955" spans="180:180">
      <c r="FX2955" s="1349"/>
    </row>
    <row r="2956" spans="180:180">
      <c r="FX2956" s="1349"/>
    </row>
    <row r="2957" spans="180:180">
      <c r="FX2957" s="1666"/>
    </row>
    <row r="2959" spans="180:180">
      <c r="FX2959" s="1349"/>
    </row>
    <row r="2960" spans="180:180">
      <c r="FX2960" s="1349"/>
    </row>
    <row r="2961" spans="180:180">
      <c r="FX2961" s="1349"/>
    </row>
    <row r="2962" spans="180:180">
      <c r="FX2962" s="1595"/>
    </row>
    <row r="2963" spans="180:180">
      <c r="FX2963" s="1595"/>
    </row>
    <row r="2964" spans="180:180">
      <c r="FX2964" s="1595"/>
    </row>
    <row r="2965" spans="180:180">
      <c r="FX2965" s="1595"/>
    </row>
    <row r="2966" spans="180:180">
      <c r="FX2966" s="1595"/>
    </row>
    <row r="2967" spans="180:180">
      <c r="FX2967" s="1595"/>
    </row>
    <row r="2968" spans="180:180">
      <c r="FX2968" s="1595"/>
    </row>
    <row r="2969" spans="180:180">
      <c r="FX2969" s="1595"/>
    </row>
    <row r="2970" spans="180:180">
      <c r="FX2970" s="1595"/>
    </row>
    <row r="2971" spans="180:180">
      <c r="FX2971" s="1595"/>
    </row>
    <row r="2972" spans="180:180">
      <c r="FX2972" s="1595"/>
    </row>
    <row r="2973" spans="180:180">
      <c r="FX2973" s="1595"/>
    </row>
    <row r="2974" spans="180:180">
      <c r="FX2974" s="1595"/>
    </row>
    <row r="2975" spans="180:180">
      <c r="FX2975" s="1595"/>
    </row>
    <row r="2976" spans="180:180">
      <c r="FX2976" s="1595"/>
    </row>
    <row r="2977" spans="180:180">
      <c r="FX2977" s="1595"/>
    </row>
    <row r="2978" spans="180:180">
      <c r="FX2978" s="1595"/>
    </row>
    <row r="2979" spans="180:180">
      <c r="FX2979" s="1595"/>
    </row>
    <row r="2980" spans="180:180">
      <c r="FX2980" s="1595"/>
    </row>
    <row r="2981" spans="180:180">
      <c r="FX2981" s="1595"/>
    </row>
    <row r="2982" spans="180:180">
      <c r="FX2982" s="1595"/>
    </row>
    <row r="2983" spans="180:180">
      <c r="FX2983" s="1595"/>
    </row>
    <row r="2984" spans="180:180">
      <c r="FX2984" s="1595"/>
    </row>
    <row r="2985" spans="180:180">
      <c r="FX2985" s="1595"/>
    </row>
    <row r="2986" spans="180:180">
      <c r="FX2986" s="1595"/>
    </row>
    <row r="2987" spans="180:180">
      <c r="FX2987" s="1595"/>
    </row>
    <row r="2988" spans="180:180">
      <c r="FX2988" s="1595"/>
    </row>
    <row r="2989" spans="180:180">
      <c r="FX2989" s="1595"/>
    </row>
    <row r="2990" spans="180:180">
      <c r="FX2990" s="1595"/>
    </row>
    <row r="2991" spans="180:180">
      <c r="FX2991" s="1595"/>
    </row>
    <row r="2992" spans="180:180">
      <c r="FX2992" s="1595"/>
    </row>
    <row r="2993" spans="180:180">
      <c r="FX2993" s="1595"/>
    </row>
    <row r="2994" spans="180:180">
      <c r="FX2994" s="1595"/>
    </row>
    <row r="2995" spans="180:180">
      <c r="FX2995" s="1595"/>
    </row>
    <row r="2996" spans="180:180">
      <c r="FX2996" s="1595"/>
    </row>
    <row r="2997" spans="180:180">
      <c r="FX2997" s="1595"/>
    </row>
    <row r="2998" spans="180:180">
      <c r="FX2998" s="1595"/>
    </row>
    <row r="2999" spans="180:180">
      <c r="FX2999" s="1595"/>
    </row>
    <row r="3000" spans="180:180">
      <c r="FX3000" s="1595"/>
    </row>
    <row r="3001" spans="180:180">
      <c r="FX3001" s="1595"/>
    </row>
    <row r="3003" spans="180:180">
      <c r="FX3003" s="1349"/>
    </row>
    <row r="3004" spans="180:180">
      <c r="FX3004" s="1349"/>
    </row>
    <row r="3005" spans="180:180">
      <c r="FX3005" s="1666"/>
    </row>
    <row r="3007" spans="180:180">
      <c r="FX3007" s="1349"/>
    </row>
    <row r="3008" spans="180:180">
      <c r="FX3008" s="1349"/>
    </row>
    <row r="3009" spans="180:180">
      <c r="FX3009" s="1349"/>
    </row>
    <row r="3010" spans="180:180">
      <c r="FX3010" s="1595"/>
    </row>
    <row r="3011" spans="180:180">
      <c r="FX3011" s="1595"/>
    </row>
    <row r="3012" spans="180:180">
      <c r="FX3012" s="1595"/>
    </row>
    <row r="3013" spans="180:180">
      <c r="FX3013" s="1595"/>
    </row>
    <row r="3014" spans="180:180">
      <c r="FX3014" s="1595"/>
    </row>
    <row r="3015" spans="180:180">
      <c r="FX3015" s="1595"/>
    </row>
    <row r="3016" spans="180:180">
      <c r="FX3016" s="1595"/>
    </row>
    <row r="3017" spans="180:180">
      <c r="FX3017" s="1595"/>
    </row>
    <row r="3018" spans="180:180">
      <c r="FX3018" s="1595"/>
    </row>
    <row r="3019" spans="180:180">
      <c r="FX3019" s="1595"/>
    </row>
    <row r="3020" spans="180:180">
      <c r="FX3020" s="1595"/>
    </row>
    <row r="3021" spans="180:180">
      <c r="FX3021" s="1595"/>
    </row>
    <row r="3022" spans="180:180">
      <c r="FX3022" s="1595"/>
    </row>
    <row r="3023" spans="180:180">
      <c r="FX3023" s="1595"/>
    </row>
    <row r="3024" spans="180:180">
      <c r="FX3024" s="1595"/>
    </row>
    <row r="3025" spans="180:180">
      <c r="FX3025" s="1595"/>
    </row>
    <row r="3026" spans="180:180">
      <c r="FX3026" s="1595"/>
    </row>
    <row r="3027" spans="180:180">
      <c r="FX3027" s="1595"/>
    </row>
    <row r="3028" spans="180:180">
      <c r="FX3028" s="1595"/>
    </row>
    <row r="3029" spans="180:180">
      <c r="FX3029" s="1595"/>
    </row>
    <row r="3030" spans="180:180">
      <c r="FX3030" s="1595"/>
    </row>
    <row r="3031" spans="180:180">
      <c r="FX3031" s="1595"/>
    </row>
    <row r="3032" spans="180:180">
      <c r="FX3032" s="1595"/>
    </row>
    <row r="3033" spans="180:180">
      <c r="FX3033" s="1595"/>
    </row>
    <row r="3034" spans="180:180">
      <c r="FX3034" s="1595"/>
    </row>
    <row r="3035" spans="180:180">
      <c r="FX3035" s="1595"/>
    </row>
    <row r="3036" spans="180:180">
      <c r="FX3036" s="1595"/>
    </row>
    <row r="3037" spans="180:180">
      <c r="FX3037" s="1595"/>
    </row>
    <row r="3038" spans="180:180">
      <c r="FX3038" s="1595"/>
    </row>
    <row r="3039" spans="180:180">
      <c r="FX3039" s="1595"/>
    </row>
    <row r="3040" spans="180:180">
      <c r="FX3040" s="1595"/>
    </row>
    <row r="3041" spans="180:180">
      <c r="FX3041" s="1595"/>
    </row>
    <row r="3042" spans="180:180">
      <c r="FX3042" s="1595"/>
    </row>
    <row r="3043" spans="180:180">
      <c r="FX3043" s="1595"/>
    </row>
    <row r="3044" spans="180:180">
      <c r="FX3044" s="1595"/>
    </row>
    <row r="3045" spans="180:180">
      <c r="FX3045" s="1595"/>
    </row>
    <row r="3046" spans="180:180">
      <c r="FX3046" s="1595"/>
    </row>
    <row r="3047" spans="180:180">
      <c r="FX3047" s="1595"/>
    </row>
    <row r="3048" spans="180:180">
      <c r="FX3048" s="1595"/>
    </row>
    <row r="3049" spans="180:180">
      <c r="FX3049" s="1595"/>
    </row>
    <row r="3051" spans="180:180">
      <c r="FX3051" s="1349"/>
    </row>
    <row r="3052" spans="180:180">
      <c r="FX3052" s="1349"/>
    </row>
    <row r="3053" spans="180:180">
      <c r="FX3053" s="1666"/>
    </row>
    <row r="3055" spans="180:180">
      <c r="FX3055" s="1349"/>
    </row>
    <row r="3056" spans="180:180">
      <c r="FX3056" s="1349"/>
    </row>
    <row r="3057" spans="180:180">
      <c r="FX3057" s="1349"/>
    </row>
    <row r="3058" spans="180:180">
      <c r="FX3058" s="1595"/>
    </row>
    <row r="3059" spans="180:180">
      <c r="FX3059" s="1595"/>
    </row>
    <row r="3060" spans="180:180">
      <c r="FX3060" s="1595"/>
    </row>
    <row r="3061" spans="180:180">
      <c r="FX3061" s="1595"/>
    </row>
    <row r="3062" spans="180:180">
      <c r="FX3062" s="1595"/>
    </row>
    <row r="3063" spans="180:180">
      <c r="FX3063" s="1595"/>
    </row>
    <row r="3064" spans="180:180">
      <c r="FX3064" s="1595"/>
    </row>
    <row r="3065" spans="180:180">
      <c r="FX3065" s="1595"/>
    </row>
    <row r="3066" spans="180:180">
      <c r="FX3066" s="1595"/>
    </row>
    <row r="3067" spans="180:180">
      <c r="FX3067" s="1595"/>
    </row>
    <row r="3068" spans="180:180">
      <c r="FX3068" s="1595"/>
    </row>
    <row r="3069" spans="180:180">
      <c r="FX3069" s="1595"/>
    </row>
    <row r="3070" spans="180:180">
      <c r="FX3070" s="1595"/>
    </row>
    <row r="3071" spans="180:180">
      <c r="FX3071" s="1595"/>
    </row>
    <row r="3072" spans="180:180">
      <c r="FX3072" s="1595"/>
    </row>
    <row r="3073" spans="180:180">
      <c r="FX3073" s="1595"/>
    </row>
    <row r="3074" spans="180:180">
      <c r="FX3074" s="1595"/>
    </row>
    <row r="3075" spans="180:180">
      <c r="FX3075" s="1595"/>
    </row>
    <row r="3076" spans="180:180">
      <c r="FX3076" s="1595"/>
    </row>
    <row r="3077" spans="180:180">
      <c r="FX3077" s="1595"/>
    </row>
    <row r="3078" spans="180:180">
      <c r="FX3078" s="1595"/>
    </row>
    <row r="3079" spans="180:180">
      <c r="FX3079" s="1595"/>
    </row>
    <row r="3080" spans="180:180">
      <c r="FX3080" s="1595"/>
    </row>
    <row r="3081" spans="180:180">
      <c r="FX3081" s="1595"/>
    </row>
    <row r="3082" spans="180:180">
      <c r="FX3082" s="1595"/>
    </row>
    <row r="3083" spans="180:180">
      <c r="FX3083" s="1595"/>
    </row>
    <row r="3084" spans="180:180">
      <c r="FX3084" s="1595"/>
    </row>
    <row r="3085" spans="180:180">
      <c r="FX3085" s="1595"/>
    </row>
    <row r="3086" spans="180:180">
      <c r="FX3086" s="1595"/>
    </row>
    <row r="3087" spans="180:180">
      <c r="FX3087" s="1595"/>
    </row>
    <row r="3088" spans="180:180">
      <c r="FX3088" s="1595"/>
    </row>
    <row r="3089" spans="180:180">
      <c r="FX3089" s="1595"/>
    </row>
    <row r="3090" spans="180:180">
      <c r="FX3090" s="1595"/>
    </row>
    <row r="3091" spans="180:180">
      <c r="FX3091" s="1595"/>
    </row>
    <row r="3092" spans="180:180">
      <c r="FX3092" s="1595"/>
    </row>
    <row r="3093" spans="180:180">
      <c r="FX3093" s="1595"/>
    </row>
    <row r="3094" spans="180:180">
      <c r="FX3094" s="1595"/>
    </row>
    <row r="3095" spans="180:180">
      <c r="FX3095" s="1595"/>
    </row>
    <row r="3096" spans="180:180">
      <c r="FX3096" s="1595"/>
    </row>
    <row r="3097" spans="180:180">
      <c r="FX3097" s="1595"/>
    </row>
    <row r="3099" spans="180:180">
      <c r="FX3099" s="1349"/>
    </row>
    <row r="3100" spans="180:180">
      <c r="FX3100" s="1349"/>
    </row>
    <row r="3101" spans="180:180">
      <c r="FX3101" s="1666"/>
    </row>
    <row r="3103" spans="180:180">
      <c r="FX3103" s="1349"/>
    </row>
    <row r="3104" spans="180:180">
      <c r="FX3104" s="1349"/>
    </row>
    <row r="3105" spans="180:180">
      <c r="FX3105" s="1349"/>
    </row>
    <row r="3106" spans="180:180">
      <c r="FX3106" s="1595"/>
    </row>
    <row r="3107" spans="180:180">
      <c r="FX3107" s="1595"/>
    </row>
    <row r="3108" spans="180:180">
      <c r="FX3108" s="1595"/>
    </row>
    <row r="3109" spans="180:180">
      <c r="FX3109" s="1595"/>
    </row>
    <row r="3110" spans="180:180">
      <c r="FX3110" s="1595"/>
    </row>
    <row r="3111" spans="180:180">
      <c r="FX3111" s="1595"/>
    </row>
    <row r="3112" spans="180:180">
      <c r="FX3112" s="1595"/>
    </row>
    <row r="3113" spans="180:180">
      <c r="FX3113" s="1595"/>
    </row>
    <row r="3114" spans="180:180">
      <c r="FX3114" s="1595"/>
    </row>
    <row r="3115" spans="180:180">
      <c r="FX3115" s="1595"/>
    </row>
    <row r="3116" spans="180:180">
      <c r="FX3116" s="1595"/>
    </row>
    <row r="3117" spans="180:180">
      <c r="FX3117" s="1595"/>
    </row>
    <row r="3118" spans="180:180">
      <c r="FX3118" s="1595"/>
    </row>
    <row r="3119" spans="180:180">
      <c r="FX3119" s="1595"/>
    </row>
    <row r="3120" spans="180:180">
      <c r="FX3120" s="1595"/>
    </row>
    <row r="3121" spans="180:180">
      <c r="FX3121" s="1595"/>
    </row>
    <row r="3122" spans="180:180">
      <c r="FX3122" s="1595"/>
    </row>
    <row r="3123" spans="180:180">
      <c r="FX3123" s="1595"/>
    </row>
    <row r="3124" spans="180:180">
      <c r="FX3124" s="1595"/>
    </row>
    <row r="3125" spans="180:180">
      <c r="FX3125" s="1595"/>
    </row>
    <row r="3126" spans="180:180">
      <c r="FX3126" s="1595"/>
    </row>
    <row r="3127" spans="180:180">
      <c r="FX3127" s="1595"/>
    </row>
    <row r="3128" spans="180:180">
      <c r="FX3128" s="1595"/>
    </row>
    <row r="3129" spans="180:180">
      <c r="FX3129" s="1595"/>
    </row>
    <row r="3130" spans="180:180">
      <c r="FX3130" s="1595"/>
    </row>
    <row r="3131" spans="180:180">
      <c r="FX3131" s="1595"/>
    </row>
    <row r="3132" spans="180:180">
      <c r="FX3132" s="1595"/>
    </row>
    <row r="3133" spans="180:180">
      <c r="FX3133" s="1595"/>
    </row>
    <row r="3134" spans="180:180">
      <c r="FX3134" s="1595"/>
    </row>
    <row r="3135" spans="180:180">
      <c r="FX3135" s="1595"/>
    </row>
    <row r="3136" spans="180:180">
      <c r="FX3136" s="1595"/>
    </row>
    <row r="3137" spans="180:180">
      <c r="FX3137" s="1595"/>
    </row>
    <row r="3138" spans="180:180">
      <c r="FX3138" s="1595"/>
    </row>
    <row r="3139" spans="180:180">
      <c r="FX3139" s="1595"/>
    </row>
    <row r="3140" spans="180:180">
      <c r="FX3140" s="1595"/>
    </row>
    <row r="3141" spans="180:180">
      <c r="FX3141" s="1595"/>
    </row>
    <row r="3142" spans="180:180">
      <c r="FX3142" s="1595"/>
    </row>
    <row r="3143" spans="180:180">
      <c r="FX3143" s="1595"/>
    </row>
    <row r="3144" spans="180:180">
      <c r="FX3144" s="1595"/>
    </row>
    <row r="3145" spans="180:180">
      <c r="FX3145" s="1595"/>
    </row>
    <row r="3147" spans="180:180">
      <c r="FX3147" s="1349"/>
    </row>
    <row r="3148" spans="180:180">
      <c r="FX3148" s="1349"/>
    </row>
    <row r="3149" spans="180:180">
      <c r="FX3149" s="1666"/>
    </row>
    <row r="3151" spans="180:180">
      <c r="FX3151" s="1349"/>
    </row>
    <row r="3152" spans="180:180">
      <c r="FX3152" s="1349"/>
    </row>
    <row r="3153" spans="180:180">
      <c r="FX3153" s="1349"/>
    </row>
    <row r="3154" spans="180:180">
      <c r="FX3154" s="1595"/>
    </row>
    <row r="3155" spans="180:180">
      <c r="FX3155" s="1595"/>
    </row>
    <row r="3156" spans="180:180">
      <c r="FX3156" s="1595"/>
    </row>
    <row r="3157" spans="180:180">
      <c r="FX3157" s="1595"/>
    </row>
    <row r="3158" spans="180:180">
      <c r="FX3158" s="1595"/>
    </row>
    <row r="3159" spans="180:180">
      <c r="FX3159" s="1595"/>
    </row>
    <row r="3160" spans="180:180">
      <c r="FX3160" s="1595"/>
    </row>
    <row r="3161" spans="180:180">
      <c r="FX3161" s="1595"/>
    </row>
    <row r="3162" spans="180:180">
      <c r="FX3162" s="1595"/>
    </row>
    <row r="3163" spans="180:180">
      <c r="FX3163" s="1595"/>
    </row>
    <row r="3164" spans="180:180">
      <c r="FX3164" s="1595"/>
    </row>
    <row r="3165" spans="180:180">
      <c r="FX3165" s="1595"/>
    </row>
    <row r="3166" spans="180:180">
      <c r="FX3166" s="1595"/>
    </row>
    <row r="3167" spans="180:180">
      <c r="FX3167" s="1595"/>
    </row>
    <row r="3168" spans="180:180">
      <c r="FX3168" s="1595"/>
    </row>
    <row r="3169" spans="180:180">
      <c r="FX3169" s="1595"/>
    </row>
    <row r="3170" spans="180:180">
      <c r="FX3170" s="1595"/>
    </row>
    <row r="3171" spans="180:180">
      <c r="FX3171" s="1595"/>
    </row>
    <row r="3172" spans="180:180">
      <c r="FX3172" s="1595"/>
    </row>
    <row r="3173" spans="180:180">
      <c r="FX3173" s="1595"/>
    </row>
    <row r="3174" spans="180:180">
      <c r="FX3174" s="1595"/>
    </row>
    <row r="3175" spans="180:180">
      <c r="FX3175" s="1595"/>
    </row>
    <row r="3176" spans="180:180">
      <c r="FX3176" s="1595"/>
    </row>
    <row r="3177" spans="180:180">
      <c r="FX3177" s="1595"/>
    </row>
    <row r="3178" spans="180:180">
      <c r="FX3178" s="1595"/>
    </row>
    <row r="3179" spans="180:180">
      <c r="FX3179" s="1595"/>
    </row>
    <row r="3180" spans="180:180">
      <c r="FX3180" s="1595"/>
    </row>
    <row r="3181" spans="180:180">
      <c r="FX3181" s="1595"/>
    </row>
    <row r="3182" spans="180:180">
      <c r="FX3182" s="1595"/>
    </row>
    <row r="3183" spans="180:180">
      <c r="FX3183" s="1595"/>
    </row>
    <row r="3184" spans="180:180">
      <c r="FX3184" s="1595"/>
    </row>
    <row r="3185" spans="180:180">
      <c r="FX3185" s="1595"/>
    </row>
    <row r="3186" spans="180:180">
      <c r="FX3186" s="1595"/>
    </row>
    <row r="3187" spans="180:180">
      <c r="FX3187" s="1595"/>
    </row>
    <row r="3188" spans="180:180">
      <c r="FX3188" s="1595"/>
    </row>
    <row r="3189" spans="180:180">
      <c r="FX3189" s="1595"/>
    </row>
    <row r="3190" spans="180:180">
      <c r="FX3190" s="1595"/>
    </row>
    <row r="3191" spans="180:180">
      <c r="FX3191" s="1595"/>
    </row>
    <row r="3192" spans="180:180">
      <c r="FX3192" s="1595"/>
    </row>
    <row r="3193" spans="180:180">
      <c r="FX3193" s="1595"/>
    </row>
    <row r="3195" spans="180:180">
      <c r="FX3195" s="1349"/>
    </row>
    <row r="3196" spans="180:180">
      <c r="FX3196" s="1349"/>
    </row>
    <row r="3197" spans="180:180">
      <c r="FX3197" s="1666"/>
    </row>
    <row r="3199" spans="180:180">
      <c r="FX3199" s="1349"/>
    </row>
    <row r="3200" spans="180:180">
      <c r="FX3200" s="1349"/>
    </row>
    <row r="3201" spans="180:180">
      <c r="FX3201" s="1349"/>
    </row>
    <row r="3202" spans="180:180">
      <c r="FX3202" s="1595"/>
    </row>
    <row r="3203" spans="180:180">
      <c r="FX3203" s="1595"/>
    </row>
    <row r="3204" spans="180:180">
      <c r="FX3204" s="1595"/>
    </row>
    <row r="3205" spans="180:180">
      <c r="FX3205" s="1595"/>
    </row>
    <row r="3206" spans="180:180">
      <c r="FX3206" s="1595"/>
    </row>
    <row r="3207" spans="180:180">
      <c r="FX3207" s="1595"/>
    </row>
    <row r="3208" spans="180:180">
      <c r="FX3208" s="1595"/>
    </row>
    <row r="3209" spans="180:180">
      <c r="FX3209" s="1595"/>
    </row>
    <row r="3210" spans="180:180">
      <c r="FX3210" s="1595"/>
    </row>
    <row r="3211" spans="180:180">
      <c r="FX3211" s="1595"/>
    </row>
    <row r="3212" spans="180:180">
      <c r="FX3212" s="1595"/>
    </row>
    <row r="3213" spans="180:180">
      <c r="FX3213" s="1595"/>
    </row>
    <row r="3214" spans="180:180">
      <c r="FX3214" s="1595"/>
    </row>
    <row r="3215" spans="180:180">
      <c r="FX3215" s="1595"/>
    </row>
    <row r="3216" spans="180:180">
      <c r="FX3216" s="1595"/>
    </row>
    <row r="3217" spans="180:180">
      <c r="FX3217" s="1595"/>
    </row>
    <row r="3218" spans="180:180">
      <c r="FX3218" s="1595"/>
    </row>
    <row r="3219" spans="180:180">
      <c r="FX3219" s="1595"/>
    </row>
    <row r="3220" spans="180:180">
      <c r="FX3220" s="1595"/>
    </row>
    <row r="3221" spans="180:180">
      <c r="FX3221" s="1595"/>
    </row>
    <row r="3222" spans="180:180">
      <c r="FX3222" s="1595"/>
    </row>
    <row r="3223" spans="180:180">
      <c r="FX3223" s="1595"/>
    </row>
    <row r="3224" spans="180:180">
      <c r="FX3224" s="1595"/>
    </row>
    <row r="3225" spans="180:180">
      <c r="FX3225" s="1595"/>
    </row>
    <row r="3226" spans="180:180">
      <c r="FX3226" s="1595"/>
    </row>
    <row r="3227" spans="180:180">
      <c r="FX3227" s="1595"/>
    </row>
    <row r="3228" spans="180:180">
      <c r="FX3228" s="1595"/>
    </row>
    <row r="3229" spans="180:180">
      <c r="FX3229" s="1595"/>
    </row>
    <row r="3230" spans="180:180">
      <c r="FX3230" s="1595"/>
    </row>
    <row r="3231" spans="180:180">
      <c r="FX3231" s="1595"/>
    </row>
    <row r="3232" spans="180:180">
      <c r="FX3232" s="1595"/>
    </row>
    <row r="3233" spans="180:180">
      <c r="FX3233" s="1595"/>
    </row>
    <row r="3234" spans="180:180">
      <c r="FX3234" s="1595"/>
    </row>
    <row r="3235" spans="180:180">
      <c r="FX3235" s="1595"/>
    </row>
    <row r="3236" spans="180:180">
      <c r="FX3236" s="1595"/>
    </row>
    <row r="3237" spans="180:180">
      <c r="FX3237" s="1595"/>
    </row>
    <row r="3238" spans="180:180">
      <c r="FX3238" s="1595"/>
    </row>
    <row r="3239" spans="180:180">
      <c r="FX3239" s="1595"/>
    </row>
    <row r="3240" spans="180:180">
      <c r="FX3240" s="1595"/>
    </row>
    <row r="3241" spans="180:180">
      <c r="FX3241" s="1595"/>
    </row>
    <row r="3243" spans="180:180">
      <c r="FX3243" s="1349"/>
    </row>
    <row r="3244" spans="180:180">
      <c r="FX3244" s="1349"/>
    </row>
    <row r="3245" spans="180:180">
      <c r="FX3245" s="1666"/>
    </row>
    <row r="3247" spans="180:180">
      <c r="FX3247" s="1349"/>
    </row>
    <row r="3248" spans="180:180">
      <c r="FX3248" s="1349"/>
    </row>
    <row r="3249" spans="180:180">
      <c r="FX3249" s="1349"/>
    </row>
    <row r="3250" spans="180:180">
      <c r="FX3250" s="1595"/>
    </row>
    <row r="3251" spans="180:180">
      <c r="FX3251" s="1595"/>
    </row>
    <row r="3252" spans="180:180">
      <c r="FX3252" s="1595"/>
    </row>
    <row r="3253" spans="180:180">
      <c r="FX3253" s="1595"/>
    </row>
    <row r="3254" spans="180:180">
      <c r="FX3254" s="1595"/>
    </row>
    <row r="3255" spans="180:180">
      <c r="FX3255" s="1595"/>
    </row>
    <row r="3256" spans="180:180">
      <c r="FX3256" s="1595"/>
    </row>
    <row r="3257" spans="180:180">
      <c r="FX3257" s="1595"/>
    </row>
    <row r="3258" spans="180:180">
      <c r="FX3258" s="1595"/>
    </row>
    <row r="3259" spans="180:180">
      <c r="FX3259" s="1595"/>
    </row>
    <row r="3260" spans="180:180">
      <c r="FX3260" s="1595"/>
    </row>
    <row r="3261" spans="180:180">
      <c r="FX3261" s="1595"/>
    </row>
    <row r="3262" spans="180:180">
      <c r="FX3262" s="1595"/>
    </row>
    <row r="3263" spans="180:180">
      <c r="FX3263" s="1595"/>
    </row>
    <row r="3264" spans="180:180">
      <c r="FX3264" s="1595"/>
    </row>
    <row r="3265" spans="180:180">
      <c r="FX3265" s="1595"/>
    </row>
    <row r="3266" spans="180:180">
      <c r="FX3266" s="1595"/>
    </row>
    <row r="3267" spans="180:180">
      <c r="FX3267" s="1595"/>
    </row>
    <row r="3268" spans="180:180">
      <c r="FX3268" s="1595"/>
    </row>
    <row r="3269" spans="180:180">
      <c r="FX3269" s="1595"/>
    </row>
    <row r="3270" spans="180:180">
      <c r="FX3270" s="1595"/>
    </row>
    <row r="3271" spans="180:180">
      <c r="FX3271" s="1595"/>
    </row>
    <row r="3272" spans="180:180">
      <c r="FX3272" s="1595"/>
    </row>
    <row r="3273" spans="180:180">
      <c r="FX3273" s="1595"/>
    </row>
    <row r="3274" spans="180:180">
      <c r="FX3274" s="1595"/>
    </row>
    <row r="3275" spans="180:180">
      <c r="FX3275" s="1595"/>
    </row>
    <row r="3276" spans="180:180">
      <c r="FX3276" s="1595"/>
    </row>
    <row r="3277" spans="180:180">
      <c r="FX3277" s="1595"/>
    </row>
    <row r="3278" spans="180:180">
      <c r="FX3278" s="1595"/>
    </row>
    <row r="3279" spans="180:180">
      <c r="FX3279" s="1595"/>
    </row>
    <row r="3280" spans="180:180">
      <c r="FX3280" s="1595"/>
    </row>
    <row r="3281" spans="180:180">
      <c r="FX3281" s="1595"/>
    </row>
    <row r="3282" spans="180:180">
      <c r="FX3282" s="1595"/>
    </row>
    <row r="3283" spans="180:180">
      <c r="FX3283" s="1595"/>
    </row>
    <row r="3284" spans="180:180">
      <c r="FX3284" s="1595"/>
    </row>
    <row r="3285" spans="180:180">
      <c r="FX3285" s="1595"/>
    </row>
    <row r="3286" spans="180:180">
      <c r="FX3286" s="1595"/>
    </row>
    <row r="3287" spans="180:180">
      <c r="FX3287" s="1595"/>
    </row>
    <row r="3288" spans="180:180">
      <c r="FX3288" s="1595"/>
    </row>
    <row r="3289" spans="180:180">
      <c r="FX3289" s="1595"/>
    </row>
    <row r="3291" spans="180:180">
      <c r="FX3291" s="1349"/>
    </row>
    <row r="3292" spans="180:180">
      <c r="FX3292" s="1349"/>
    </row>
    <row r="3293" spans="180:180">
      <c r="FX3293" s="1666"/>
    </row>
    <row r="3295" spans="180:180">
      <c r="FX3295" s="1349"/>
    </row>
    <row r="3296" spans="180:180">
      <c r="FX3296" s="1349"/>
    </row>
    <row r="3297" spans="180:180">
      <c r="FX3297" s="1349"/>
    </row>
    <row r="3298" spans="180:180">
      <c r="FX3298" s="1595"/>
    </row>
    <row r="3299" spans="180:180">
      <c r="FX3299" s="1595"/>
    </row>
    <row r="3300" spans="180:180">
      <c r="FX3300" s="1595"/>
    </row>
    <row r="3301" spans="180:180">
      <c r="FX3301" s="1595"/>
    </row>
    <row r="3302" spans="180:180">
      <c r="FX3302" s="1595"/>
    </row>
    <row r="3303" spans="180:180">
      <c r="FX3303" s="1595"/>
    </row>
    <row r="3304" spans="180:180">
      <c r="FX3304" s="1595"/>
    </row>
    <row r="3305" spans="180:180">
      <c r="FX3305" s="1595"/>
    </row>
    <row r="3306" spans="180:180">
      <c r="FX3306" s="1595"/>
    </row>
    <row r="3307" spans="180:180">
      <c r="FX3307" s="1595"/>
    </row>
    <row r="3308" spans="180:180">
      <c r="FX3308" s="1595"/>
    </row>
    <row r="3309" spans="180:180">
      <c r="FX3309" s="1595"/>
    </row>
    <row r="3310" spans="180:180">
      <c r="FX3310" s="1595"/>
    </row>
    <row r="3311" spans="180:180">
      <c r="FX3311" s="1595"/>
    </row>
    <row r="3312" spans="180:180">
      <c r="FX3312" s="1595"/>
    </row>
    <row r="3313" spans="180:180">
      <c r="FX3313" s="1595"/>
    </row>
    <row r="3314" spans="180:180">
      <c r="FX3314" s="1595"/>
    </row>
    <row r="3315" spans="180:180">
      <c r="FX3315" s="1595"/>
    </row>
    <row r="3316" spans="180:180">
      <c r="FX3316" s="1595"/>
    </row>
    <row r="3317" spans="180:180">
      <c r="FX3317" s="1595"/>
    </row>
    <row r="3318" spans="180:180">
      <c r="FX3318" s="1595"/>
    </row>
    <row r="3319" spans="180:180">
      <c r="FX3319" s="1595"/>
    </row>
    <row r="3320" spans="180:180">
      <c r="FX3320" s="1595"/>
    </row>
    <row r="3321" spans="180:180">
      <c r="FX3321" s="1595"/>
    </row>
    <row r="3322" spans="180:180">
      <c r="FX3322" s="1595"/>
    </row>
    <row r="3323" spans="180:180">
      <c r="FX3323" s="1595"/>
    </row>
    <row r="3324" spans="180:180">
      <c r="FX3324" s="1595"/>
    </row>
    <row r="3325" spans="180:180">
      <c r="FX3325" s="1595"/>
    </row>
    <row r="3326" spans="180:180">
      <c r="FX3326" s="1595"/>
    </row>
    <row r="3327" spans="180:180">
      <c r="FX3327" s="1595"/>
    </row>
    <row r="3328" spans="180:180">
      <c r="FX3328" s="1595"/>
    </row>
    <row r="3329" spans="180:180">
      <c r="FX3329" s="1595"/>
    </row>
    <row r="3330" spans="180:180">
      <c r="FX3330" s="1595"/>
    </row>
    <row r="3331" spans="180:180">
      <c r="FX3331" s="1595"/>
    </row>
    <row r="3332" spans="180:180">
      <c r="FX3332" s="1595"/>
    </row>
    <row r="3333" spans="180:180">
      <c r="FX3333" s="1595"/>
    </row>
    <row r="3334" spans="180:180">
      <c r="FX3334" s="1595"/>
    </row>
    <row r="3335" spans="180:180">
      <c r="FX3335" s="1595"/>
    </row>
    <row r="3336" spans="180:180">
      <c r="FX3336" s="1595"/>
    </row>
    <row r="3337" spans="180:180">
      <c r="FX3337" s="1595"/>
    </row>
    <row r="3339" spans="180:180">
      <c r="FX3339" s="1349"/>
    </row>
    <row r="3340" spans="180:180">
      <c r="FX3340" s="1349"/>
    </row>
    <row r="3341" spans="180:180">
      <c r="FX3341" s="1666"/>
    </row>
    <row r="3343" spans="180:180">
      <c r="FX3343" s="1349"/>
    </row>
    <row r="3344" spans="180:180">
      <c r="FX3344" s="1349"/>
    </row>
    <row r="3345" spans="180:180">
      <c r="FX3345" s="1349"/>
    </row>
    <row r="3346" spans="180:180">
      <c r="FX3346" s="1595"/>
    </row>
    <row r="3347" spans="180:180">
      <c r="FX3347" s="1595"/>
    </row>
    <row r="3348" spans="180:180">
      <c r="FX3348" s="1595"/>
    </row>
    <row r="3349" spans="180:180">
      <c r="FX3349" s="1595"/>
    </row>
    <row r="3350" spans="180:180">
      <c r="FX3350" s="1595"/>
    </row>
    <row r="3351" spans="180:180">
      <c r="FX3351" s="1595"/>
    </row>
    <row r="3352" spans="180:180">
      <c r="FX3352" s="1595"/>
    </row>
    <row r="3353" spans="180:180">
      <c r="FX3353" s="1595"/>
    </row>
    <row r="3354" spans="180:180">
      <c r="FX3354" s="1595"/>
    </row>
    <row r="3355" spans="180:180">
      <c r="FX3355" s="1595"/>
    </row>
    <row r="3356" spans="180:180">
      <c r="FX3356" s="1595"/>
    </row>
    <row r="3357" spans="180:180">
      <c r="FX3357" s="1595"/>
    </row>
    <row r="3358" spans="180:180">
      <c r="FX3358" s="1595"/>
    </row>
    <row r="3359" spans="180:180">
      <c r="FX3359" s="1595"/>
    </row>
    <row r="3360" spans="180:180">
      <c r="FX3360" s="1595"/>
    </row>
    <row r="3361" spans="180:180">
      <c r="FX3361" s="1595"/>
    </row>
    <row r="3362" spans="180:180">
      <c r="FX3362" s="1595"/>
    </row>
    <row r="3363" spans="180:180">
      <c r="FX3363" s="1595"/>
    </row>
    <row r="3364" spans="180:180">
      <c r="FX3364" s="1595"/>
    </row>
    <row r="3365" spans="180:180">
      <c r="FX3365" s="1595"/>
    </row>
    <row r="3366" spans="180:180">
      <c r="FX3366" s="1595"/>
    </row>
    <row r="3367" spans="180:180">
      <c r="FX3367" s="1595"/>
    </row>
    <row r="3368" spans="180:180">
      <c r="FX3368" s="1595"/>
    </row>
    <row r="3369" spans="180:180">
      <c r="FX3369" s="1595"/>
    </row>
    <row r="3370" spans="180:180">
      <c r="FX3370" s="1595"/>
    </row>
    <row r="3371" spans="180:180">
      <c r="FX3371" s="1595"/>
    </row>
    <row r="3372" spans="180:180">
      <c r="FX3372" s="1595"/>
    </row>
    <row r="3373" spans="180:180">
      <c r="FX3373" s="1595"/>
    </row>
    <row r="3374" spans="180:180">
      <c r="FX3374" s="1595"/>
    </row>
    <row r="3375" spans="180:180">
      <c r="FX3375" s="1595"/>
    </row>
    <row r="3376" spans="180:180">
      <c r="FX3376" s="1595"/>
    </row>
    <row r="3377" spans="180:180">
      <c r="FX3377" s="1595"/>
    </row>
    <row r="3378" spans="180:180">
      <c r="FX3378" s="1595"/>
    </row>
    <row r="3379" spans="180:180">
      <c r="FX3379" s="1595"/>
    </row>
    <row r="3380" spans="180:180">
      <c r="FX3380" s="1595"/>
    </row>
    <row r="3381" spans="180:180">
      <c r="FX3381" s="1595"/>
    </row>
    <row r="3382" spans="180:180">
      <c r="FX3382" s="1595"/>
    </row>
    <row r="3383" spans="180:180">
      <c r="FX3383" s="1595"/>
    </row>
    <row r="3384" spans="180:180">
      <c r="FX3384" s="1595"/>
    </row>
    <row r="3385" spans="180:180">
      <c r="FX3385" s="1595"/>
    </row>
    <row r="3387" spans="180:180">
      <c r="FX3387" s="1349"/>
    </row>
    <row r="3388" spans="180:180">
      <c r="FX3388" s="1349"/>
    </row>
    <row r="3389" spans="180:180">
      <c r="FX3389" s="1666"/>
    </row>
    <row r="3391" spans="180:180">
      <c r="FX3391" s="1349"/>
    </row>
    <row r="3392" spans="180:180">
      <c r="FX3392" s="1349"/>
    </row>
    <row r="3393" spans="180:180">
      <c r="FX3393" s="1349"/>
    </row>
    <row r="3394" spans="180:180">
      <c r="FX3394" s="1595"/>
    </row>
    <row r="3395" spans="180:180">
      <c r="FX3395" s="1595"/>
    </row>
    <row r="3396" spans="180:180">
      <c r="FX3396" s="1595"/>
    </row>
    <row r="3397" spans="180:180">
      <c r="FX3397" s="1595"/>
    </row>
    <row r="3398" spans="180:180">
      <c r="FX3398" s="1595"/>
    </row>
    <row r="3399" spans="180:180">
      <c r="FX3399" s="1595"/>
    </row>
    <row r="3400" spans="180:180">
      <c r="FX3400" s="1595"/>
    </row>
    <row r="3401" spans="180:180">
      <c r="FX3401" s="1595"/>
    </row>
    <row r="3402" spans="180:180">
      <c r="FX3402" s="1595"/>
    </row>
    <row r="3403" spans="180:180">
      <c r="FX3403" s="1595"/>
    </row>
    <row r="3404" spans="180:180">
      <c r="FX3404" s="1595"/>
    </row>
    <row r="3405" spans="180:180">
      <c r="FX3405" s="1595"/>
    </row>
    <row r="3406" spans="180:180">
      <c r="FX3406" s="1595"/>
    </row>
    <row r="3407" spans="180:180">
      <c r="FX3407" s="1595"/>
    </row>
    <row r="3408" spans="180:180">
      <c r="FX3408" s="1595"/>
    </row>
    <row r="3409" spans="180:180">
      <c r="FX3409" s="1595"/>
    </row>
    <row r="3410" spans="180:180">
      <c r="FX3410" s="1595"/>
    </row>
    <row r="3411" spans="180:180">
      <c r="FX3411" s="1595"/>
    </row>
    <row r="3412" spans="180:180">
      <c r="FX3412" s="1595"/>
    </row>
    <row r="3413" spans="180:180">
      <c r="FX3413" s="1595"/>
    </row>
    <row r="3414" spans="180:180">
      <c r="FX3414" s="1595"/>
    </row>
    <row r="3415" spans="180:180">
      <c r="FX3415" s="1595"/>
    </row>
    <row r="3416" spans="180:180">
      <c r="FX3416" s="1595"/>
    </row>
    <row r="3417" spans="180:180">
      <c r="FX3417" s="1595"/>
    </row>
    <row r="3418" spans="180:180">
      <c r="FX3418" s="1595"/>
    </row>
    <row r="3419" spans="180:180">
      <c r="FX3419" s="1595"/>
    </row>
    <row r="3420" spans="180:180">
      <c r="FX3420" s="1595"/>
    </row>
    <row r="3421" spans="180:180">
      <c r="FX3421" s="1595"/>
    </row>
    <row r="3422" spans="180:180">
      <c r="FX3422" s="1595"/>
    </row>
    <row r="3423" spans="180:180">
      <c r="FX3423" s="1595"/>
    </row>
    <row r="3424" spans="180:180">
      <c r="FX3424" s="1595"/>
    </row>
    <row r="3425" spans="180:180">
      <c r="FX3425" s="1595"/>
    </row>
    <row r="3426" spans="180:180">
      <c r="FX3426" s="1595"/>
    </row>
    <row r="3427" spans="180:180">
      <c r="FX3427" s="1595"/>
    </row>
    <row r="3428" spans="180:180">
      <c r="FX3428" s="1595"/>
    </row>
    <row r="3429" spans="180:180">
      <c r="FX3429" s="1595"/>
    </row>
    <row r="3430" spans="180:180">
      <c r="FX3430" s="1595"/>
    </row>
    <row r="3431" spans="180:180">
      <c r="FX3431" s="1595"/>
    </row>
    <row r="3432" spans="180:180">
      <c r="FX3432" s="1595"/>
    </row>
    <row r="3433" spans="180:180">
      <c r="FX3433" s="1595"/>
    </row>
    <row r="3435" spans="180:180">
      <c r="FX3435" s="1349"/>
    </row>
    <row r="3436" spans="180:180">
      <c r="FX3436" s="1349"/>
    </row>
    <row r="3437" spans="180:180">
      <c r="FX3437" s="1666"/>
    </row>
    <row r="3439" spans="180:180">
      <c r="FX3439" s="1349"/>
    </row>
    <row r="3440" spans="180:180">
      <c r="FX3440" s="1349"/>
    </row>
    <row r="3441" spans="180:180">
      <c r="FX3441" s="1349"/>
    </row>
    <row r="3442" spans="180:180">
      <c r="FX3442" s="1595"/>
    </row>
    <row r="3443" spans="180:180">
      <c r="FX3443" s="1595"/>
    </row>
    <row r="3444" spans="180:180">
      <c r="FX3444" s="1595"/>
    </row>
    <row r="3445" spans="180:180">
      <c r="FX3445" s="1595"/>
    </row>
    <row r="3446" spans="180:180">
      <c r="FX3446" s="1595"/>
    </row>
    <row r="3447" spans="180:180">
      <c r="FX3447" s="1595"/>
    </row>
    <row r="3448" spans="180:180">
      <c r="FX3448" s="1595"/>
    </row>
    <row r="3449" spans="180:180">
      <c r="FX3449" s="1595"/>
    </row>
    <row r="3450" spans="180:180">
      <c r="FX3450" s="1595"/>
    </row>
    <row r="3451" spans="180:180">
      <c r="FX3451" s="1595"/>
    </row>
    <row r="3452" spans="180:180">
      <c r="FX3452" s="1595"/>
    </row>
    <row r="3453" spans="180:180">
      <c r="FX3453" s="1595"/>
    </row>
    <row r="3454" spans="180:180">
      <c r="FX3454" s="1595"/>
    </row>
    <row r="3455" spans="180:180">
      <c r="FX3455" s="1595"/>
    </row>
    <row r="3456" spans="180:180">
      <c r="FX3456" s="1595"/>
    </row>
    <row r="3457" spans="180:180">
      <c r="FX3457" s="1595"/>
    </row>
    <row r="3458" spans="180:180">
      <c r="FX3458" s="1595"/>
    </row>
    <row r="3459" spans="180:180">
      <c r="FX3459" s="1595"/>
    </row>
    <row r="3460" spans="180:180">
      <c r="FX3460" s="1595"/>
    </row>
    <row r="3461" spans="180:180">
      <c r="FX3461" s="1595"/>
    </row>
    <row r="3462" spans="180:180">
      <c r="FX3462" s="1595"/>
    </row>
    <row r="3463" spans="180:180">
      <c r="FX3463" s="1595"/>
    </row>
    <row r="3464" spans="180:180">
      <c r="FX3464" s="1595"/>
    </row>
    <row r="3465" spans="180:180">
      <c r="FX3465" s="1595"/>
    </row>
    <row r="3466" spans="180:180">
      <c r="FX3466" s="1595"/>
    </row>
    <row r="3467" spans="180:180">
      <c r="FX3467" s="1595"/>
    </row>
    <row r="3468" spans="180:180">
      <c r="FX3468" s="1595"/>
    </row>
    <row r="3469" spans="180:180">
      <c r="FX3469" s="1595"/>
    </row>
    <row r="3470" spans="180:180">
      <c r="FX3470" s="1595"/>
    </row>
    <row r="3471" spans="180:180">
      <c r="FX3471" s="1595"/>
    </row>
    <row r="3472" spans="180:180">
      <c r="FX3472" s="1595"/>
    </row>
    <row r="3473" spans="180:180">
      <c r="FX3473" s="1595"/>
    </row>
    <row r="3474" spans="180:180">
      <c r="FX3474" s="1595"/>
    </row>
    <row r="3475" spans="180:180">
      <c r="FX3475" s="1595"/>
    </row>
    <row r="3476" spans="180:180">
      <c r="FX3476" s="1595"/>
    </row>
    <row r="3477" spans="180:180">
      <c r="FX3477" s="1595"/>
    </row>
    <row r="3478" spans="180:180">
      <c r="FX3478" s="1595"/>
    </row>
    <row r="3479" spans="180:180">
      <c r="FX3479" s="1595"/>
    </row>
    <row r="3480" spans="180:180">
      <c r="FX3480" s="1595"/>
    </row>
    <row r="3481" spans="180:180">
      <c r="FX3481" s="1595"/>
    </row>
    <row r="3483" spans="180:180">
      <c r="FX3483" s="1349"/>
    </row>
    <row r="3484" spans="180:180">
      <c r="FX3484" s="1349"/>
    </row>
    <row r="3485" spans="180:180">
      <c r="FX3485" s="1666"/>
    </row>
    <row r="3487" spans="180:180">
      <c r="FX3487" s="1349"/>
    </row>
    <row r="3488" spans="180:180">
      <c r="FX3488" s="1349"/>
    </row>
    <row r="3489" spans="180:180">
      <c r="FX3489" s="1349"/>
    </row>
    <row r="3490" spans="180:180">
      <c r="FX3490" s="1595"/>
    </row>
    <row r="3491" spans="180:180">
      <c r="FX3491" s="1595"/>
    </row>
    <row r="3492" spans="180:180">
      <c r="FX3492" s="1595"/>
    </row>
    <row r="3493" spans="180:180">
      <c r="FX3493" s="1595"/>
    </row>
    <row r="3494" spans="180:180">
      <c r="FX3494" s="1595"/>
    </row>
    <row r="3495" spans="180:180">
      <c r="FX3495" s="1595"/>
    </row>
    <row r="3496" spans="180:180">
      <c r="FX3496" s="1595"/>
    </row>
    <row r="3497" spans="180:180">
      <c r="FX3497" s="1595"/>
    </row>
    <row r="3498" spans="180:180">
      <c r="FX3498" s="1595"/>
    </row>
    <row r="3499" spans="180:180">
      <c r="FX3499" s="1595"/>
    </row>
    <row r="3500" spans="180:180">
      <c r="FX3500" s="1595"/>
    </row>
    <row r="3501" spans="180:180">
      <c r="FX3501" s="1595"/>
    </row>
    <row r="3502" spans="180:180">
      <c r="FX3502" s="1595"/>
    </row>
    <row r="3503" spans="180:180">
      <c r="FX3503" s="1595"/>
    </row>
    <row r="3504" spans="180:180">
      <c r="FX3504" s="1595"/>
    </row>
    <row r="3505" spans="180:180">
      <c r="FX3505" s="1595"/>
    </row>
    <row r="3506" spans="180:180">
      <c r="FX3506" s="1595"/>
    </row>
    <row r="3507" spans="180:180">
      <c r="FX3507" s="1595"/>
    </row>
    <row r="3508" spans="180:180">
      <c r="FX3508" s="1595"/>
    </row>
    <row r="3509" spans="180:180">
      <c r="FX3509" s="1595"/>
    </row>
    <row r="3510" spans="180:180">
      <c r="FX3510" s="1595"/>
    </row>
    <row r="3511" spans="180:180">
      <c r="FX3511" s="1595"/>
    </row>
    <row r="3512" spans="180:180">
      <c r="FX3512" s="1595"/>
    </row>
    <row r="3513" spans="180:180">
      <c r="FX3513" s="1595"/>
    </row>
    <row r="3514" spans="180:180">
      <c r="FX3514" s="1595"/>
    </row>
    <row r="3515" spans="180:180">
      <c r="FX3515" s="1595"/>
    </row>
    <row r="3516" spans="180:180">
      <c r="FX3516" s="1595"/>
    </row>
    <row r="3517" spans="180:180">
      <c r="FX3517" s="1595"/>
    </row>
    <row r="3518" spans="180:180">
      <c r="FX3518" s="1595"/>
    </row>
    <row r="3519" spans="180:180">
      <c r="FX3519" s="1595"/>
    </row>
    <row r="3520" spans="180:180">
      <c r="FX3520" s="1595"/>
    </row>
    <row r="3521" spans="180:180">
      <c r="FX3521" s="1595"/>
    </row>
    <row r="3522" spans="180:180">
      <c r="FX3522" s="1595"/>
    </row>
    <row r="3523" spans="180:180">
      <c r="FX3523" s="1595"/>
    </row>
    <row r="3524" spans="180:180">
      <c r="FX3524" s="1595"/>
    </row>
    <row r="3525" spans="180:180">
      <c r="FX3525" s="1595"/>
    </row>
    <row r="3526" spans="180:180">
      <c r="FX3526" s="1595"/>
    </row>
    <row r="3527" spans="180:180">
      <c r="FX3527" s="1595"/>
    </row>
    <row r="3528" spans="180:180">
      <c r="FX3528" s="1595"/>
    </row>
    <row r="3529" spans="180:180">
      <c r="FX3529" s="1595"/>
    </row>
    <row r="3531" spans="180:180">
      <c r="FX3531" s="1349"/>
    </row>
    <row r="3532" spans="180:180">
      <c r="FX3532" s="1349"/>
    </row>
    <row r="3533" spans="180:180">
      <c r="FX3533" s="1666"/>
    </row>
    <row r="3535" spans="180:180">
      <c r="FX3535" s="1349"/>
    </row>
    <row r="3536" spans="180:180">
      <c r="FX3536" s="1349"/>
    </row>
    <row r="3537" spans="180:180">
      <c r="FX3537" s="1349"/>
    </row>
    <row r="3538" spans="180:180">
      <c r="FX3538" s="1595"/>
    </row>
    <row r="3539" spans="180:180">
      <c r="FX3539" s="1595"/>
    </row>
    <row r="3540" spans="180:180">
      <c r="FX3540" s="1595"/>
    </row>
    <row r="3541" spans="180:180">
      <c r="FX3541" s="1595"/>
    </row>
    <row r="3542" spans="180:180">
      <c r="FX3542" s="1595"/>
    </row>
    <row r="3543" spans="180:180">
      <c r="FX3543" s="1595"/>
    </row>
    <row r="3544" spans="180:180">
      <c r="FX3544" s="1595"/>
    </row>
    <row r="3545" spans="180:180">
      <c r="FX3545" s="1595"/>
    </row>
    <row r="3546" spans="180:180">
      <c r="FX3546" s="1595"/>
    </row>
    <row r="3547" spans="180:180">
      <c r="FX3547" s="1595"/>
    </row>
    <row r="3548" spans="180:180">
      <c r="FX3548" s="1595"/>
    </row>
    <row r="3549" spans="180:180">
      <c r="FX3549" s="1595"/>
    </row>
    <row r="3550" spans="180:180">
      <c r="FX3550" s="1595"/>
    </row>
    <row r="3551" spans="180:180">
      <c r="FX3551" s="1595"/>
    </row>
    <row r="3552" spans="180:180">
      <c r="FX3552" s="1595"/>
    </row>
    <row r="3553" spans="180:180">
      <c r="FX3553" s="1595"/>
    </row>
    <row r="3554" spans="180:180">
      <c r="FX3554" s="1595"/>
    </row>
    <row r="3555" spans="180:180">
      <c r="FX3555" s="1595"/>
    </row>
    <row r="3556" spans="180:180">
      <c r="FX3556" s="1595"/>
    </row>
    <row r="3557" spans="180:180">
      <c r="FX3557" s="1595"/>
    </row>
    <row r="3558" spans="180:180">
      <c r="FX3558" s="1595"/>
    </row>
    <row r="3559" spans="180:180">
      <c r="FX3559" s="1595"/>
    </row>
    <row r="3560" spans="180:180">
      <c r="FX3560" s="1595"/>
    </row>
    <row r="3561" spans="180:180">
      <c r="FX3561" s="1595"/>
    </row>
    <row r="3562" spans="180:180">
      <c r="FX3562" s="1595"/>
    </row>
    <row r="3563" spans="180:180">
      <c r="FX3563" s="1595"/>
    </row>
    <row r="3564" spans="180:180">
      <c r="FX3564" s="1595"/>
    </row>
    <row r="3565" spans="180:180">
      <c r="FX3565" s="1595"/>
    </row>
    <row r="3566" spans="180:180">
      <c r="FX3566" s="1595"/>
    </row>
    <row r="3567" spans="180:180">
      <c r="FX3567" s="1595"/>
    </row>
    <row r="3568" spans="180:180">
      <c r="FX3568" s="1595"/>
    </row>
    <row r="3569" spans="180:180">
      <c r="FX3569" s="1595"/>
    </row>
    <row r="3570" spans="180:180">
      <c r="FX3570" s="1595"/>
    </row>
    <row r="3571" spans="180:180">
      <c r="FX3571" s="1595"/>
    </row>
    <row r="3572" spans="180:180">
      <c r="FX3572" s="1595"/>
    </row>
    <row r="3573" spans="180:180">
      <c r="FX3573" s="1595"/>
    </row>
    <row r="3574" spans="180:180">
      <c r="FX3574" s="1595"/>
    </row>
    <row r="3575" spans="180:180">
      <c r="FX3575" s="1595"/>
    </row>
    <row r="3576" spans="180:180">
      <c r="FX3576" s="1595"/>
    </row>
    <row r="3577" spans="180:180">
      <c r="FX3577" s="1595"/>
    </row>
    <row r="3579" spans="180:180">
      <c r="FX3579" s="1349"/>
    </row>
    <row r="3580" spans="180:180">
      <c r="FX3580" s="1349"/>
    </row>
    <row r="3581" spans="180:180">
      <c r="FX3581" s="1666"/>
    </row>
    <row r="3583" spans="180:180">
      <c r="FX3583" s="1349"/>
    </row>
    <row r="3584" spans="180:180">
      <c r="FX3584" s="1349"/>
    </row>
    <row r="3585" spans="180:180">
      <c r="FX3585" s="1349"/>
    </row>
    <row r="3586" spans="180:180">
      <c r="FX3586" s="1595"/>
    </row>
    <row r="3587" spans="180:180">
      <c r="FX3587" s="1595"/>
    </row>
    <row r="3588" spans="180:180">
      <c r="FX3588" s="1595"/>
    </row>
    <row r="3589" spans="180:180">
      <c r="FX3589" s="1595"/>
    </row>
    <row r="3590" spans="180:180">
      <c r="FX3590" s="1595"/>
    </row>
    <row r="3591" spans="180:180">
      <c r="FX3591" s="1595"/>
    </row>
    <row r="3592" spans="180:180">
      <c r="FX3592" s="1595"/>
    </row>
    <row r="3593" spans="180:180">
      <c r="FX3593" s="1595"/>
    </row>
    <row r="3594" spans="180:180">
      <c r="FX3594" s="1595"/>
    </row>
    <row r="3595" spans="180:180">
      <c r="FX3595" s="1595"/>
    </row>
    <row r="3596" spans="180:180">
      <c r="FX3596" s="1595"/>
    </row>
    <row r="3597" spans="180:180">
      <c r="FX3597" s="1595"/>
    </row>
    <row r="3598" spans="180:180">
      <c r="FX3598" s="1595"/>
    </row>
    <row r="3599" spans="180:180">
      <c r="FX3599" s="1595"/>
    </row>
    <row r="3600" spans="180:180">
      <c r="FX3600" s="1595"/>
    </row>
    <row r="3601" spans="180:180">
      <c r="FX3601" s="1595"/>
    </row>
    <row r="3602" spans="180:180">
      <c r="FX3602" s="1595"/>
    </row>
    <row r="3603" spans="180:180">
      <c r="FX3603" s="1595"/>
    </row>
    <row r="3604" spans="180:180">
      <c r="FX3604" s="1595"/>
    </row>
    <row r="3605" spans="180:180">
      <c r="FX3605" s="1595"/>
    </row>
    <row r="3606" spans="180:180">
      <c r="FX3606" s="1595"/>
    </row>
    <row r="3607" spans="180:180">
      <c r="FX3607" s="1595"/>
    </row>
    <row r="3608" spans="180:180">
      <c r="FX3608" s="1595"/>
    </row>
    <row r="3609" spans="180:180">
      <c r="FX3609" s="1595"/>
    </row>
    <row r="3610" spans="180:180">
      <c r="FX3610" s="1595"/>
    </row>
    <row r="3611" spans="180:180">
      <c r="FX3611" s="1595"/>
    </row>
    <row r="3612" spans="180:180">
      <c r="FX3612" s="1595"/>
    </row>
    <row r="3613" spans="180:180">
      <c r="FX3613" s="1595"/>
    </row>
    <row r="3614" spans="180:180">
      <c r="FX3614" s="1595"/>
    </row>
    <row r="3615" spans="180:180">
      <c r="FX3615" s="1595"/>
    </row>
    <row r="3616" spans="180:180">
      <c r="FX3616" s="1595"/>
    </row>
    <row r="3617" spans="180:180">
      <c r="FX3617" s="1595"/>
    </row>
    <row r="3618" spans="180:180">
      <c r="FX3618" s="1595"/>
    </row>
    <row r="3619" spans="180:180">
      <c r="FX3619" s="1595"/>
    </row>
    <row r="3620" spans="180:180">
      <c r="FX3620" s="1595"/>
    </row>
    <row r="3621" spans="180:180">
      <c r="FX3621" s="1595"/>
    </row>
    <row r="3622" spans="180:180">
      <c r="FX3622" s="1595"/>
    </row>
    <row r="3623" spans="180:180">
      <c r="FX3623" s="1595"/>
    </row>
    <row r="3624" spans="180:180">
      <c r="FX3624" s="1595"/>
    </row>
    <row r="3625" spans="180:180">
      <c r="FX3625" s="1595"/>
    </row>
    <row r="3627" spans="180:180">
      <c r="FX3627" s="1349"/>
    </row>
    <row r="3628" spans="180:180">
      <c r="FX3628" s="1349"/>
    </row>
    <row r="3629" spans="180:180">
      <c r="FX3629" s="1666"/>
    </row>
    <row r="3631" spans="180:180">
      <c r="FX3631" s="1349"/>
    </row>
    <row r="3632" spans="180:180">
      <c r="FX3632" s="1349"/>
    </row>
    <row r="3633" spans="180:180">
      <c r="FX3633" s="1349"/>
    </row>
    <row r="3634" spans="180:180">
      <c r="FX3634" s="1595"/>
    </row>
    <row r="3635" spans="180:180">
      <c r="FX3635" s="1595"/>
    </row>
    <row r="3636" spans="180:180">
      <c r="FX3636" s="1595"/>
    </row>
    <row r="3637" spans="180:180">
      <c r="FX3637" s="1595"/>
    </row>
    <row r="3638" spans="180:180">
      <c r="FX3638" s="1595"/>
    </row>
    <row r="3639" spans="180:180">
      <c r="FX3639" s="1595"/>
    </row>
    <row r="3640" spans="180:180">
      <c r="FX3640" s="1595"/>
    </row>
    <row r="3641" spans="180:180">
      <c r="FX3641" s="1595"/>
    </row>
    <row r="3642" spans="180:180">
      <c r="FX3642" s="1595"/>
    </row>
    <row r="3643" spans="180:180">
      <c r="FX3643" s="1595"/>
    </row>
    <row r="3644" spans="180:180">
      <c r="FX3644" s="1595"/>
    </row>
    <row r="3645" spans="180:180">
      <c r="FX3645" s="1595"/>
    </row>
    <row r="3646" spans="180:180">
      <c r="FX3646" s="1595"/>
    </row>
    <row r="3647" spans="180:180">
      <c r="FX3647" s="1595"/>
    </row>
    <row r="3648" spans="180:180">
      <c r="FX3648" s="1595"/>
    </row>
    <row r="3649" spans="180:180">
      <c r="FX3649" s="1595"/>
    </row>
    <row r="3650" spans="180:180">
      <c r="FX3650" s="1595"/>
    </row>
    <row r="3651" spans="180:180">
      <c r="FX3651" s="1595"/>
    </row>
    <row r="3652" spans="180:180">
      <c r="FX3652" s="1595"/>
    </row>
    <row r="3653" spans="180:180">
      <c r="FX3653" s="1595"/>
    </row>
    <row r="3654" spans="180:180">
      <c r="FX3654" s="1595"/>
    </row>
    <row r="3655" spans="180:180">
      <c r="FX3655" s="1595"/>
    </row>
    <row r="3656" spans="180:180">
      <c r="FX3656" s="1595"/>
    </row>
    <row r="3657" spans="180:180">
      <c r="FX3657" s="1595"/>
    </row>
    <row r="3658" spans="180:180">
      <c r="FX3658" s="1595"/>
    </row>
    <row r="3659" spans="180:180">
      <c r="FX3659" s="1595"/>
    </row>
    <row r="3660" spans="180:180">
      <c r="FX3660" s="1595"/>
    </row>
    <row r="3661" spans="180:180">
      <c r="FX3661" s="1595"/>
    </row>
    <row r="3662" spans="180:180">
      <c r="FX3662" s="1595"/>
    </row>
    <row r="3663" spans="180:180">
      <c r="FX3663" s="1595"/>
    </row>
    <row r="3664" spans="180:180">
      <c r="FX3664" s="1595"/>
    </row>
    <row r="3665" spans="180:180">
      <c r="FX3665" s="1595"/>
    </row>
    <row r="3666" spans="180:180">
      <c r="FX3666" s="1595"/>
    </row>
    <row r="3667" spans="180:180">
      <c r="FX3667" s="1595"/>
    </row>
    <row r="3668" spans="180:180">
      <c r="FX3668" s="1595"/>
    </row>
    <row r="3669" spans="180:180">
      <c r="FX3669" s="1595"/>
    </row>
    <row r="3670" spans="180:180">
      <c r="FX3670" s="1595"/>
    </row>
    <row r="3671" spans="180:180">
      <c r="FX3671" s="1595"/>
    </row>
    <row r="3672" spans="180:180">
      <c r="FX3672" s="1595"/>
    </row>
    <row r="3673" spans="180:180">
      <c r="FX3673" s="1595"/>
    </row>
    <row r="3675" spans="180:180">
      <c r="FX3675" s="1349"/>
    </row>
    <row r="3676" spans="180:180">
      <c r="FX3676" s="1349"/>
    </row>
    <row r="3677" spans="180:180">
      <c r="FX3677" s="1666"/>
    </row>
    <row r="3679" spans="180:180">
      <c r="FX3679" s="1349"/>
    </row>
    <row r="3680" spans="180:180">
      <c r="FX3680" s="1349"/>
    </row>
    <row r="3681" spans="180:180">
      <c r="FX3681" s="1349"/>
    </row>
    <row r="3682" spans="180:180">
      <c r="FX3682" s="1595"/>
    </row>
    <row r="3683" spans="180:180">
      <c r="FX3683" s="1595"/>
    </row>
    <row r="3684" spans="180:180">
      <c r="FX3684" s="1595"/>
    </row>
    <row r="3685" spans="180:180">
      <c r="FX3685" s="1595"/>
    </row>
    <row r="3686" spans="180:180">
      <c r="FX3686" s="1595"/>
    </row>
    <row r="3687" spans="180:180">
      <c r="FX3687" s="1595"/>
    </row>
    <row r="3688" spans="180:180">
      <c r="FX3688" s="1595"/>
    </row>
    <row r="3689" spans="180:180">
      <c r="FX3689" s="1595"/>
    </row>
    <row r="3690" spans="180:180">
      <c r="FX3690" s="1595"/>
    </row>
    <row r="3691" spans="180:180">
      <c r="FX3691" s="1595"/>
    </row>
    <row r="3692" spans="180:180">
      <c r="FX3692" s="1595"/>
    </row>
    <row r="3693" spans="180:180">
      <c r="FX3693" s="1595"/>
    </row>
    <row r="3694" spans="180:180">
      <c r="FX3694" s="1595"/>
    </row>
    <row r="3695" spans="180:180">
      <c r="FX3695" s="1595"/>
    </row>
    <row r="3696" spans="180:180">
      <c r="FX3696" s="1595"/>
    </row>
    <row r="3697" spans="180:180">
      <c r="FX3697" s="1595"/>
    </row>
    <row r="3698" spans="180:180">
      <c r="FX3698" s="1595"/>
    </row>
    <row r="3699" spans="180:180">
      <c r="FX3699" s="1595"/>
    </row>
    <row r="3700" spans="180:180">
      <c r="FX3700" s="1595"/>
    </row>
    <row r="3701" spans="180:180">
      <c r="FX3701" s="1595"/>
    </row>
    <row r="3702" spans="180:180">
      <c r="FX3702" s="1595"/>
    </row>
    <row r="3703" spans="180:180">
      <c r="FX3703" s="1595"/>
    </row>
    <row r="3704" spans="180:180">
      <c r="FX3704" s="1595"/>
    </row>
    <row r="3705" spans="180:180">
      <c r="FX3705" s="1595"/>
    </row>
    <row r="3706" spans="180:180">
      <c r="FX3706" s="1595"/>
    </row>
    <row r="3707" spans="180:180">
      <c r="FX3707" s="1595"/>
    </row>
    <row r="3708" spans="180:180">
      <c r="FX3708" s="1595"/>
    </row>
    <row r="3709" spans="180:180">
      <c r="FX3709" s="1595"/>
    </row>
    <row r="3710" spans="180:180">
      <c r="FX3710" s="1595"/>
    </row>
    <row r="3711" spans="180:180">
      <c r="FX3711" s="1595"/>
    </row>
    <row r="3712" spans="180:180">
      <c r="FX3712" s="1595"/>
    </row>
    <row r="3713" spans="180:180">
      <c r="FX3713" s="1595"/>
    </row>
    <row r="3714" spans="180:180">
      <c r="FX3714" s="1595"/>
    </row>
    <row r="3715" spans="180:180">
      <c r="FX3715" s="1595"/>
    </row>
    <row r="3716" spans="180:180">
      <c r="FX3716" s="1595"/>
    </row>
    <row r="3717" spans="180:180">
      <c r="FX3717" s="1595"/>
    </row>
    <row r="3718" spans="180:180">
      <c r="FX3718" s="1595"/>
    </row>
    <row r="3719" spans="180:180">
      <c r="FX3719" s="1595"/>
    </row>
    <row r="3720" spans="180:180">
      <c r="FX3720" s="1595"/>
    </row>
    <row r="3721" spans="180:180">
      <c r="FX3721" s="1595"/>
    </row>
    <row r="3723" spans="180:180">
      <c r="FX3723" s="1349"/>
    </row>
    <row r="3724" spans="180:180">
      <c r="FX3724" s="1349"/>
    </row>
    <row r="3725" spans="180:180">
      <c r="FX3725" s="1666"/>
    </row>
    <row r="3727" spans="180:180">
      <c r="FX3727" s="1349"/>
    </row>
    <row r="3728" spans="180:180">
      <c r="FX3728" s="1349"/>
    </row>
    <row r="3729" spans="180:180">
      <c r="FX3729" s="1349"/>
    </row>
    <row r="3730" spans="180:180">
      <c r="FX3730" s="1595"/>
    </row>
    <row r="3731" spans="180:180">
      <c r="FX3731" s="1595"/>
    </row>
    <row r="3732" spans="180:180">
      <c r="FX3732" s="1595"/>
    </row>
    <row r="3733" spans="180:180">
      <c r="FX3733" s="1595"/>
    </row>
    <row r="3734" spans="180:180">
      <c r="FX3734" s="1595"/>
    </row>
    <row r="3735" spans="180:180">
      <c r="FX3735" s="1595"/>
    </row>
    <row r="3736" spans="180:180">
      <c r="FX3736" s="1595"/>
    </row>
    <row r="3737" spans="180:180">
      <c r="FX3737" s="1595"/>
    </row>
    <row r="3738" spans="180:180">
      <c r="FX3738" s="1595"/>
    </row>
    <row r="3739" spans="180:180">
      <c r="FX3739" s="1595"/>
    </row>
    <row r="3740" spans="180:180">
      <c r="FX3740" s="1595"/>
    </row>
    <row r="3741" spans="180:180">
      <c r="FX3741" s="1595"/>
    </row>
    <row r="3742" spans="180:180">
      <c r="FX3742" s="1595"/>
    </row>
    <row r="3743" spans="180:180">
      <c r="FX3743" s="1595"/>
    </row>
    <row r="3744" spans="180:180">
      <c r="FX3744" s="1595"/>
    </row>
    <row r="3745" spans="180:180">
      <c r="FX3745" s="1595"/>
    </row>
    <row r="3746" spans="180:180">
      <c r="FX3746" s="1595"/>
    </row>
    <row r="3747" spans="180:180">
      <c r="FX3747" s="1595"/>
    </row>
    <row r="3748" spans="180:180">
      <c r="FX3748" s="1595"/>
    </row>
    <row r="3749" spans="180:180">
      <c r="FX3749" s="1595"/>
    </row>
    <row r="3750" spans="180:180">
      <c r="FX3750" s="1595"/>
    </row>
    <row r="3751" spans="180:180">
      <c r="FX3751" s="1595"/>
    </row>
    <row r="3752" spans="180:180">
      <c r="FX3752" s="1595"/>
    </row>
    <row r="3753" spans="180:180">
      <c r="FX3753" s="1595"/>
    </row>
    <row r="3754" spans="180:180">
      <c r="FX3754" s="1595"/>
    </row>
    <row r="3755" spans="180:180">
      <c r="FX3755" s="1595"/>
    </row>
    <row r="3756" spans="180:180">
      <c r="FX3756" s="1595"/>
    </row>
    <row r="3757" spans="180:180">
      <c r="FX3757" s="1595"/>
    </row>
    <row r="3758" spans="180:180">
      <c r="FX3758" s="1595"/>
    </row>
    <row r="3759" spans="180:180">
      <c r="FX3759" s="1595"/>
    </row>
    <row r="3760" spans="180:180">
      <c r="FX3760" s="1595"/>
    </row>
    <row r="3761" spans="180:180">
      <c r="FX3761" s="1595"/>
    </row>
    <row r="3762" spans="180:180">
      <c r="FX3762" s="1595"/>
    </row>
    <row r="3763" spans="180:180">
      <c r="FX3763" s="1595"/>
    </row>
    <row r="3764" spans="180:180">
      <c r="FX3764" s="1595"/>
    </row>
    <row r="3765" spans="180:180">
      <c r="FX3765" s="1595"/>
    </row>
    <row r="3766" spans="180:180">
      <c r="FX3766" s="1595"/>
    </row>
    <row r="3767" spans="180:180">
      <c r="FX3767" s="1595"/>
    </row>
    <row r="3768" spans="180:180">
      <c r="FX3768" s="1595"/>
    </row>
    <row r="3769" spans="180:180">
      <c r="FX3769" s="1595"/>
    </row>
    <row r="3771" spans="180:180">
      <c r="FX3771" s="1349"/>
    </row>
    <row r="3772" spans="180:180">
      <c r="FX3772" s="1349"/>
    </row>
    <row r="3773" spans="180:180">
      <c r="FX3773" s="1666"/>
    </row>
    <row r="3775" spans="180:180">
      <c r="FX3775" s="1349"/>
    </row>
    <row r="3776" spans="180:180">
      <c r="FX3776" s="1349"/>
    </row>
    <row r="3777" spans="180:180">
      <c r="FX3777" s="1349"/>
    </row>
    <row r="3778" spans="180:180">
      <c r="FX3778" s="1595"/>
    </row>
    <row r="3779" spans="180:180">
      <c r="FX3779" s="1595"/>
    </row>
    <row r="3780" spans="180:180">
      <c r="FX3780" s="1595"/>
    </row>
    <row r="3781" spans="180:180">
      <c r="FX3781" s="1595"/>
    </row>
    <row r="3782" spans="180:180">
      <c r="FX3782" s="1595"/>
    </row>
    <row r="3783" spans="180:180">
      <c r="FX3783" s="1595"/>
    </row>
    <row r="3784" spans="180:180">
      <c r="FX3784" s="1595"/>
    </row>
    <row r="3785" spans="180:180">
      <c r="FX3785" s="1595"/>
    </row>
    <row r="3786" spans="180:180">
      <c r="FX3786" s="1595"/>
    </row>
    <row r="3787" spans="180:180">
      <c r="FX3787" s="1595"/>
    </row>
    <row r="3788" spans="180:180">
      <c r="FX3788" s="1595"/>
    </row>
    <row r="3789" spans="180:180">
      <c r="FX3789" s="1595"/>
    </row>
    <row r="3790" spans="180:180">
      <c r="FX3790" s="1595"/>
    </row>
    <row r="3791" spans="180:180">
      <c r="FX3791" s="1595"/>
    </row>
    <row r="3792" spans="180:180">
      <c r="FX3792" s="1595"/>
    </row>
    <row r="3793" spans="180:180">
      <c r="FX3793" s="1595"/>
    </row>
    <row r="3794" spans="180:180">
      <c r="FX3794" s="1595"/>
    </row>
    <row r="3795" spans="180:180">
      <c r="FX3795" s="1595"/>
    </row>
    <row r="3796" spans="180:180">
      <c r="FX3796" s="1595"/>
    </row>
    <row r="3797" spans="180:180">
      <c r="FX3797" s="1595"/>
    </row>
    <row r="3798" spans="180:180">
      <c r="FX3798" s="1595"/>
    </row>
    <row r="3799" spans="180:180">
      <c r="FX3799" s="1595"/>
    </row>
    <row r="3800" spans="180:180">
      <c r="FX3800" s="1595"/>
    </row>
    <row r="3801" spans="180:180">
      <c r="FX3801" s="1595"/>
    </row>
    <row r="3802" spans="180:180">
      <c r="FX3802" s="1595"/>
    </row>
    <row r="3803" spans="180:180">
      <c r="FX3803" s="1595"/>
    </row>
    <row r="3804" spans="180:180">
      <c r="FX3804" s="1595"/>
    </row>
    <row r="3805" spans="180:180">
      <c r="FX3805" s="1595"/>
    </row>
    <row r="3806" spans="180:180">
      <c r="FX3806" s="1595"/>
    </row>
    <row r="3807" spans="180:180">
      <c r="FX3807" s="1595"/>
    </row>
    <row r="3808" spans="180:180">
      <c r="FX3808" s="1595"/>
    </row>
    <row r="3809" spans="180:180">
      <c r="FX3809" s="1595"/>
    </row>
    <row r="3810" spans="180:180">
      <c r="FX3810" s="1595"/>
    </row>
    <row r="3811" spans="180:180">
      <c r="FX3811" s="1595"/>
    </row>
    <row r="3812" spans="180:180">
      <c r="FX3812" s="1595"/>
    </row>
    <row r="3813" spans="180:180">
      <c r="FX3813" s="1595"/>
    </row>
    <row r="3814" spans="180:180">
      <c r="FX3814" s="1595"/>
    </row>
    <row r="3815" spans="180:180">
      <c r="FX3815" s="1595"/>
    </row>
    <row r="3816" spans="180:180">
      <c r="FX3816" s="1595"/>
    </row>
    <row r="3817" spans="180:180">
      <c r="FX3817" s="1595"/>
    </row>
    <row r="3819" spans="180:180">
      <c r="FX3819" s="1349"/>
    </row>
    <row r="3820" spans="180:180">
      <c r="FX3820" s="1349"/>
    </row>
    <row r="3821" spans="180:180">
      <c r="FX3821" s="1666"/>
    </row>
    <row r="3823" spans="180:180">
      <c r="FX3823" s="1349"/>
    </row>
    <row r="3824" spans="180:180">
      <c r="FX3824" s="1349"/>
    </row>
    <row r="3825" spans="180:180">
      <c r="FX3825" s="1349"/>
    </row>
    <row r="3826" spans="180:180">
      <c r="FX3826" s="1595"/>
    </row>
    <row r="3827" spans="180:180">
      <c r="FX3827" s="1595"/>
    </row>
    <row r="3828" spans="180:180">
      <c r="FX3828" s="1595"/>
    </row>
    <row r="3829" spans="180:180">
      <c r="FX3829" s="1595"/>
    </row>
    <row r="3830" spans="180:180">
      <c r="FX3830" s="1595"/>
    </row>
    <row r="3831" spans="180:180">
      <c r="FX3831" s="1595"/>
    </row>
    <row r="3832" spans="180:180">
      <c r="FX3832" s="1595"/>
    </row>
    <row r="3833" spans="180:180">
      <c r="FX3833" s="1595"/>
    </row>
    <row r="3834" spans="180:180">
      <c r="FX3834" s="1595"/>
    </row>
    <row r="3835" spans="180:180">
      <c r="FX3835" s="1595"/>
    </row>
    <row r="3836" spans="180:180">
      <c r="FX3836" s="1595"/>
    </row>
    <row r="3837" spans="180:180">
      <c r="FX3837" s="1595"/>
    </row>
    <row r="3838" spans="180:180">
      <c r="FX3838" s="1595"/>
    </row>
    <row r="3839" spans="180:180">
      <c r="FX3839" s="1595"/>
    </row>
    <row r="3840" spans="180:180">
      <c r="FX3840" s="1595"/>
    </row>
    <row r="3841" spans="180:180">
      <c r="FX3841" s="1595"/>
    </row>
    <row r="3842" spans="180:180">
      <c r="FX3842" s="1595"/>
    </row>
    <row r="3843" spans="180:180">
      <c r="FX3843" s="1595"/>
    </row>
    <row r="3844" spans="180:180">
      <c r="FX3844" s="1595"/>
    </row>
    <row r="3845" spans="180:180">
      <c r="FX3845" s="1595"/>
    </row>
    <row r="3846" spans="180:180">
      <c r="FX3846" s="1595"/>
    </row>
    <row r="3847" spans="180:180">
      <c r="FX3847" s="1595"/>
    </row>
    <row r="3848" spans="180:180">
      <c r="FX3848" s="1595"/>
    </row>
    <row r="3849" spans="180:180">
      <c r="FX3849" s="1595"/>
    </row>
    <row r="3850" spans="180:180">
      <c r="FX3850" s="1595"/>
    </row>
    <row r="3851" spans="180:180">
      <c r="FX3851" s="1595"/>
    </row>
    <row r="3852" spans="180:180">
      <c r="FX3852" s="1595"/>
    </row>
    <row r="3853" spans="180:180">
      <c r="FX3853" s="1595"/>
    </row>
    <row r="3854" spans="180:180">
      <c r="FX3854" s="1595"/>
    </row>
    <row r="3855" spans="180:180">
      <c r="FX3855" s="1595"/>
    </row>
    <row r="3856" spans="180:180">
      <c r="FX3856" s="1595"/>
    </row>
    <row r="3857" spans="180:180">
      <c r="FX3857" s="1595"/>
    </row>
    <row r="3858" spans="180:180">
      <c r="FX3858" s="1595"/>
    </row>
    <row r="3859" spans="180:180">
      <c r="FX3859" s="1595"/>
    </row>
    <row r="3860" spans="180:180">
      <c r="FX3860" s="1595"/>
    </row>
    <row r="3861" spans="180:180">
      <c r="FX3861" s="1595"/>
    </row>
    <row r="3862" spans="180:180">
      <c r="FX3862" s="1595"/>
    </row>
    <row r="3863" spans="180:180">
      <c r="FX3863" s="1595"/>
    </row>
    <row r="3864" spans="180:180">
      <c r="FX3864" s="1595"/>
    </row>
    <row r="3865" spans="180:180">
      <c r="FX3865" s="1595"/>
    </row>
    <row r="3867" spans="180:180">
      <c r="FX3867" s="1349"/>
    </row>
    <row r="3868" spans="180:180">
      <c r="FX3868" s="1349"/>
    </row>
    <row r="3869" spans="180:180">
      <c r="FX3869" s="1666"/>
    </row>
    <row r="3871" spans="180:180">
      <c r="FX3871" s="1349"/>
    </row>
    <row r="3872" spans="180:180">
      <c r="FX3872" s="1349"/>
    </row>
    <row r="3873" spans="180:180">
      <c r="FX3873" s="1349"/>
    </row>
    <row r="3874" spans="180:180">
      <c r="FX3874" s="1595"/>
    </row>
    <row r="3875" spans="180:180">
      <c r="FX3875" s="1595"/>
    </row>
    <row r="3876" spans="180:180">
      <c r="FX3876" s="1595"/>
    </row>
    <row r="3877" spans="180:180">
      <c r="FX3877" s="1595"/>
    </row>
    <row r="3878" spans="180:180">
      <c r="FX3878" s="1595"/>
    </row>
    <row r="3879" spans="180:180">
      <c r="FX3879" s="1595"/>
    </row>
    <row r="3880" spans="180:180">
      <c r="FX3880" s="1595"/>
    </row>
    <row r="3881" spans="180:180">
      <c r="FX3881" s="1595"/>
    </row>
    <row r="3882" spans="180:180">
      <c r="FX3882" s="1595"/>
    </row>
    <row r="3883" spans="180:180">
      <c r="FX3883" s="1595"/>
    </row>
    <row r="3884" spans="180:180">
      <c r="FX3884" s="1595"/>
    </row>
    <row r="3885" spans="180:180">
      <c r="FX3885" s="1595"/>
    </row>
    <row r="3886" spans="180:180">
      <c r="FX3886" s="1595"/>
    </row>
    <row r="3887" spans="180:180">
      <c r="FX3887" s="1595"/>
    </row>
    <row r="3888" spans="180:180">
      <c r="FX3888" s="1595"/>
    </row>
    <row r="3889" spans="180:180">
      <c r="FX3889" s="1595"/>
    </row>
    <row r="3890" spans="180:180">
      <c r="FX3890" s="1595"/>
    </row>
    <row r="3891" spans="180:180">
      <c r="FX3891" s="1595"/>
    </row>
    <row r="3892" spans="180:180">
      <c r="FX3892" s="1595"/>
    </row>
    <row r="3893" spans="180:180">
      <c r="FX3893" s="1595"/>
    </row>
    <row r="3894" spans="180:180">
      <c r="FX3894" s="1595"/>
    </row>
    <row r="3895" spans="180:180">
      <c r="FX3895" s="1595"/>
    </row>
    <row r="3896" spans="180:180">
      <c r="FX3896" s="1595"/>
    </row>
    <row r="3897" spans="180:180">
      <c r="FX3897" s="1595"/>
    </row>
    <row r="3898" spans="180:180">
      <c r="FX3898" s="1595"/>
    </row>
    <row r="3899" spans="180:180">
      <c r="FX3899" s="1595"/>
    </row>
    <row r="3900" spans="180:180">
      <c r="FX3900" s="1595"/>
    </row>
    <row r="3901" spans="180:180">
      <c r="FX3901" s="1595"/>
    </row>
    <row r="3902" spans="180:180">
      <c r="FX3902" s="1595"/>
    </row>
    <row r="3903" spans="180:180">
      <c r="FX3903" s="1595"/>
    </row>
    <row r="3904" spans="180:180">
      <c r="FX3904" s="1595"/>
    </row>
    <row r="3905" spans="180:180">
      <c r="FX3905" s="1595"/>
    </row>
    <row r="3906" spans="180:180">
      <c r="FX3906" s="1595"/>
    </row>
    <row r="3907" spans="180:180">
      <c r="FX3907" s="1595"/>
    </row>
    <row r="3908" spans="180:180">
      <c r="FX3908" s="1595"/>
    </row>
    <row r="3909" spans="180:180">
      <c r="FX3909" s="1595"/>
    </row>
    <row r="3910" spans="180:180">
      <c r="FX3910" s="1595"/>
    </row>
    <row r="3911" spans="180:180">
      <c r="FX3911" s="1595"/>
    </row>
    <row r="3912" spans="180:180">
      <c r="FX3912" s="1595"/>
    </row>
    <row r="3913" spans="180:180">
      <c r="FX3913" s="1595"/>
    </row>
    <row r="3915" spans="180:180">
      <c r="FX3915" s="1349"/>
    </row>
    <row r="3916" spans="180:180">
      <c r="FX3916" s="1349"/>
    </row>
    <row r="3917" spans="180:180">
      <c r="FX3917" s="1666"/>
    </row>
    <row r="3919" spans="180:180">
      <c r="FX3919" s="1349"/>
    </row>
    <row r="3920" spans="180:180">
      <c r="FX3920" s="1349"/>
    </row>
    <row r="3921" spans="180:180">
      <c r="FX3921" s="1349"/>
    </row>
    <row r="3922" spans="180:180">
      <c r="FX3922" s="1595"/>
    </row>
    <row r="3923" spans="180:180">
      <c r="FX3923" s="1595"/>
    </row>
    <row r="3924" spans="180:180">
      <c r="FX3924" s="1595"/>
    </row>
    <row r="3925" spans="180:180">
      <c r="FX3925" s="1595"/>
    </row>
    <row r="3926" spans="180:180">
      <c r="FX3926" s="1595"/>
    </row>
    <row r="3927" spans="180:180">
      <c r="FX3927" s="1595"/>
    </row>
    <row r="3928" spans="180:180">
      <c r="FX3928" s="1595"/>
    </row>
    <row r="3929" spans="180:180">
      <c r="FX3929" s="1595"/>
    </row>
    <row r="3930" spans="180:180">
      <c r="FX3930" s="1595"/>
    </row>
    <row r="3931" spans="180:180">
      <c r="FX3931" s="1595"/>
    </row>
    <row r="3932" spans="180:180">
      <c r="FX3932" s="1595"/>
    </row>
    <row r="3933" spans="180:180">
      <c r="FX3933" s="1595"/>
    </row>
    <row r="3934" spans="180:180">
      <c r="FX3934" s="1595"/>
    </row>
    <row r="3935" spans="180:180">
      <c r="FX3935" s="1595"/>
    </row>
    <row r="3936" spans="180:180">
      <c r="FX3936" s="1595"/>
    </row>
    <row r="3937" spans="180:180">
      <c r="FX3937" s="1595"/>
    </row>
    <row r="3938" spans="180:180">
      <c r="FX3938" s="1595"/>
    </row>
    <row r="3939" spans="180:180">
      <c r="FX3939" s="1595"/>
    </row>
    <row r="3940" spans="180:180">
      <c r="FX3940" s="1595"/>
    </row>
    <row r="3941" spans="180:180">
      <c r="FX3941" s="1595"/>
    </row>
    <row r="3942" spans="180:180">
      <c r="FX3942" s="1595"/>
    </row>
    <row r="3943" spans="180:180">
      <c r="FX3943" s="1595"/>
    </row>
    <row r="3944" spans="180:180">
      <c r="FX3944" s="1595"/>
    </row>
    <row r="3945" spans="180:180">
      <c r="FX3945" s="1595"/>
    </row>
    <row r="3946" spans="180:180">
      <c r="FX3946" s="1595"/>
    </row>
    <row r="3947" spans="180:180">
      <c r="FX3947" s="1595"/>
    </row>
    <row r="3948" spans="180:180">
      <c r="FX3948" s="1595"/>
    </row>
    <row r="3949" spans="180:180">
      <c r="FX3949" s="1595"/>
    </row>
    <row r="3950" spans="180:180">
      <c r="FX3950" s="1595"/>
    </row>
    <row r="3951" spans="180:180">
      <c r="FX3951" s="1595"/>
    </row>
    <row r="3952" spans="180:180">
      <c r="FX3952" s="1595"/>
    </row>
    <row r="3953" spans="180:180">
      <c r="FX3953" s="1595"/>
    </row>
    <row r="3954" spans="180:180">
      <c r="FX3954" s="1595"/>
    </row>
    <row r="3955" spans="180:180">
      <c r="FX3955" s="1595"/>
    </row>
    <row r="3956" spans="180:180">
      <c r="FX3956" s="1595"/>
    </row>
    <row r="3957" spans="180:180">
      <c r="FX3957" s="1595"/>
    </row>
    <row r="3958" spans="180:180">
      <c r="FX3958" s="1595"/>
    </row>
    <row r="3959" spans="180:180">
      <c r="FX3959" s="1595"/>
    </row>
    <row r="3960" spans="180:180">
      <c r="FX3960" s="1595"/>
    </row>
    <row r="3961" spans="180:180">
      <c r="FX3961" s="1595"/>
    </row>
    <row r="3963" spans="180:180">
      <c r="FX3963" s="1349"/>
    </row>
    <row r="3964" spans="180:180">
      <c r="FX3964" s="1349"/>
    </row>
    <row r="3965" spans="180:180">
      <c r="FX3965" s="1666"/>
    </row>
    <row r="3967" spans="180:180">
      <c r="FX3967" s="1349"/>
    </row>
    <row r="3968" spans="180:180">
      <c r="FX3968" s="1349"/>
    </row>
    <row r="3969" spans="180:180">
      <c r="FX3969" s="1349"/>
    </row>
    <row r="3970" spans="180:180">
      <c r="FX3970" s="1595"/>
    </row>
    <row r="3971" spans="180:180">
      <c r="FX3971" s="1595"/>
    </row>
    <row r="3972" spans="180:180">
      <c r="FX3972" s="1595"/>
    </row>
    <row r="3973" spans="180:180">
      <c r="FX3973" s="1595"/>
    </row>
    <row r="3974" spans="180:180">
      <c r="FX3974" s="1595"/>
    </row>
    <row r="3975" spans="180:180">
      <c r="FX3975" s="1595"/>
    </row>
    <row r="3976" spans="180:180">
      <c r="FX3976" s="1595"/>
    </row>
    <row r="3977" spans="180:180">
      <c r="FX3977" s="1595"/>
    </row>
    <row r="3978" spans="180:180">
      <c r="FX3978" s="1595"/>
    </row>
    <row r="3979" spans="180:180">
      <c r="FX3979" s="1595"/>
    </row>
    <row r="3980" spans="180:180">
      <c r="FX3980" s="1595"/>
    </row>
    <row r="3981" spans="180:180">
      <c r="FX3981" s="1595"/>
    </row>
    <row r="3982" spans="180:180">
      <c r="FX3982" s="1595"/>
    </row>
    <row r="3983" spans="180:180">
      <c r="FX3983" s="1595"/>
    </row>
    <row r="3984" spans="180:180">
      <c r="FX3984" s="1595"/>
    </row>
    <row r="3985" spans="180:180">
      <c r="FX3985" s="1595"/>
    </row>
    <row r="3986" spans="180:180">
      <c r="FX3986" s="1595"/>
    </row>
    <row r="3987" spans="180:180">
      <c r="FX3987" s="1595"/>
    </row>
    <row r="3988" spans="180:180">
      <c r="FX3988" s="1595"/>
    </row>
    <row r="3989" spans="180:180">
      <c r="FX3989" s="1595"/>
    </row>
    <row r="3990" spans="180:180">
      <c r="FX3990" s="1595"/>
    </row>
    <row r="3991" spans="180:180">
      <c r="FX3991" s="1595"/>
    </row>
    <row r="3992" spans="180:180">
      <c r="FX3992" s="1595"/>
    </row>
    <row r="3993" spans="180:180">
      <c r="FX3993" s="1595"/>
    </row>
    <row r="3994" spans="180:180">
      <c r="FX3994" s="1595"/>
    </row>
    <row r="3995" spans="180:180">
      <c r="FX3995" s="1595"/>
    </row>
    <row r="3996" spans="180:180">
      <c r="FX3996" s="1595"/>
    </row>
    <row r="3997" spans="180:180">
      <c r="FX3997" s="1595"/>
    </row>
    <row r="3998" spans="180:180">
      <c r="FX3998" s="1595"/>
    </row>
    <row r="3999" spans="180:180">
      <c r="FX3999" s="1595"/>
    </row>
    <row r="4000" spans="180:180">
      <c r="FX4000" s="1595"/>
    </row>
    <row r="4001" spans="180:180">
      <c r="FX4001" s="1595"/>
    </row>
    <row r="4002" spans="180:180">
      <c r="FX4002" s="1595"/>
    </row>
    <row r="4003" spans="180:180">
      <c r="FX4003" s="1595"/>
    </row>
    <row r="4004" spans="180:180">
      <c r="FX4004" s="1595"/>
    </row>
    <row r="4005" spans="180:180">
      <c r="FX4005" s="1595"/>
    </row>
    <row r="4006" spans="180:180">
      <c r="FX4006" s="1595"/>
    </row>
    <row r="4007" spans="180:180">
      <c r="FX4007" s="1595"/>
    </row>
    <row r="4008" spans="180:180">
      <c r="FX4008" s="1595"/>
    </row>
    <row r="4009" spans="180:180">
      <c r="FX4009" s="1595"/>
    </row>
    <row r="4011" spans="180:180">
      <c r="FX4011" s="1349"/>
    </row>
    <row r="4012" spans="180:180">
      <c r="FX4012" s="1349"/>
    </row>
    <row r="4013" spans="180:180">
      <c r="FX4013" s="1666"/>
    </row>
    <row r="4015" spans="180:180">
      <c r="FX4015" s="1349"/>
    </row>
    <row r="4016" spans="180:180">
      <c r="FX4016" s="1349"/>
    </row>
    <row r="4017" spans="180:180">
      <c r="FX4017" s="1349"/>
    </row>
    <row r="4018" spans="180:180">
      <c r="FX4018" s="1595"/>
    </row>
    <row r="4019" spans="180:180">
      <c r="FX4019" s="1595"/>
    </row>
    <row r="4020" spans="180:180">
      <c r="FX4020" s="1595"/>
    </row>
    <row r="4021" spans="180:180">
      <c r="FX4021" s="1595"/>
    </row>
    <row r="4022" spans="180:180">
      <c r="FX4022" s="1595"/>
    </row>
    <row r="4023" spans="180:180">
      <c r="FX4023" s="1595"/>
    </row>
    <row r="4024" spans="180:180">
      <c r="FX4024" s="1595"/>
    </row>
    <row r="4025" spans="180:180">
      <c r="FX4025" s="1595"/>
    </row>
    <row r="4026" spans="180:180">
      <c r="FX4026" s="1595"/>
    </row>
    <row r="4027" spans="180:180">
      <c r="FX4027" s="1595"/>
    </row>
    <row r="4028" spans="180:180">
      <c r="FX4028" s="1595"/>
    </row>
    <row r="4029" spans="180:180">
      <c r="FX4029" s="1595"/>
    </row>
    <row r="4030" spans="180:180">
      <c r="FX4030" s="1595"/>
    </row>
    <row r="4031" spans="180:180">
      <c r="FX4031" s="1595"/>
    </row>
    <row r="4032" spans="180:180">
      <c r="FX4032" s="1595"/>
    </row>
    <row r="4033" spans="180:180">
      <c r="FX4033" s="1595"/>
    </row>
    <row r="4034" spans="180:180">
      <c r="FX4034" s="1595"/>
    </row>
    <row r="4035" spans="180:180">
      <c r="FX4035" s="1595"/>
    </row>
    <row r="4036" spans="180:180">
      <c r="FX4036" s="1595"/>
    </row>
    <row r="4037" spans="180:180">
      <c r="FX4037" s="1595"/>
    </row>
    <row r="4038" spans="180:180">
      <c r="FX4038" s="1595"/>
    </row>
    <row r="4039" spans="180:180">
      <c r="FX4039" s="1595"/>
    </row>
    <row r="4040" spans="180:180">
      <c r="FX4040" s="1595"/>
    </row>
    <row r="4041" spans="180:180">
      <c r="FX4041" s="1595"/>
    </row>
    <row r="4042" spans="180:180">
      <c r="FX4042" s="1595"/>
    </row>
    <row r="4043" spans="180:180">
      <c r="FX4043" s="1595"/>
    </row>
    <row r="4044" spans="180:180">
      <c r="FX4044" s="1595"/>
    </row>
    <row r="4045" spans="180:180">
      <c r="FX4045" s="1595"/>
    </row>
    <row r="4046" spans="180:180">
      <c r="FX4046" s="1595"/>
    </row>
    <row r="4047" spans="180:180">
      <c r="FX4047" s="1595"/>
    </row>
    <row r="4048" spans="180:180">
      <c r="FX4048" s="1595"/>
    </row>
    <row r="4049" spans="180:180">
      <c r="FX4049" s="1595"/>
    </row>
    <row r="4050" spans="180:180">
      <c r="FX4050" s="1595"/>
    </row>
    <row r="4051" spans="180:180">
      <c r="FX4051" s="1595"/>
    </row>
    <row r="4052" spans="180:180">
      <c r="FX4052" s="1595"/>
    </row>
    <row r="4053" spans="180:180">
      <c r="FX4053" s="1595"/>
    </row>
    <row r="4054" spans="180:180">
      <c r="FX4054" s="1595"/>
    </row>
    <row r="4055" spans="180:180">
      <c r="FX4055" s="1595"/>
    </row>
    <row r="4056" spans="180:180">
      <c r="FX4056" s="1595"/>
    </row>
    <row r="4057" spans="180:180">
      <c r="FX4057" s="1595"/>
    </row>
    <row r="4059" spans="180:180">
      <c r="FX4059" s="1349"/>
    </row>
    <row r="4060" spans="180:180">
      <c r="FX4060" s="1349"/>
    </row>
    <row r="4061" spans="180:180">
      <c r="FX4061" s="1666"/>
    </row>
    <row r="4063" spans="180:180">
      <c r="FX4063" s="1349"/>
    </row>
    <row r="4064" spans="180:180">
      <c r="FX4064" s="1349"/>
    </row>
    <row r="4065" spans="180:180">
      <c r="FX4065" s="1349"/>
    </row>
    <row r="4066" spans="180:180">
      <c r="FX4066" s="1595"/>
    </row>
    <row r="4067" spans="180:180">
      <c r="FX4067" s="1595"/>
    </row>
    <row r="4068" spans="180:180">
      <c r="FX4068" s="1595"/>
    </row>
    <row r="4069" spans="180:180">
      <c r="FX4069" s="1595"/>
    </row>
    <row r="4070" spans="180:180">
      <c r="FX4070" s="1595"/>
    </row>
    <row r="4071" spans="180:180">
      <c r="FX4071" s="1595"/>
    </row>
    <row r="4072" spans="180:180">
      <c r="FX4072" s="1595"/>
    </row>
    <row r="4073" spans="180:180">
      <c r="FX4073" s="1595"/>
    </row>
    <row r="4074" spans="180:180">
      <c r="FX4074" s="1595"/>
    </row>
    <row r="4075" spans="180:180">
      <c r="FX4075" s="1595"/>
    </row>
    <row r="4076" spans="180:180">
      <c r="FX4076" s="1595"/>
    </row>
    <row r="4077" spans="180:180">
      <c r="FX4077" s="1595"/>
    </row>
    <row r="4078" spans="180:180">
      <c r="FX4078" s="1595"/>
    </row>
    <row r="4079" spans="180:180">
      <c r="FX4079" s="1595"/>
    </row>
    <row r="4080" spans="180:180">
      <c r="FX4080" s="1595"/>
    </row>
    <row r="4081" spans="180:180">
      <c r="FX4081" s="1595"/>
    </row>
    <row r="4082" spans="180:180">
      <c r="FX4082" s="1595"/>
    </row>
    <row r="4083" spans="180:180">
      <c r="FX4083" s="1595"/>
    </row>
    <row r="4084" spans="180:180">
      <c r="FX4084" s="1595"/>
    </row>
    <row r="4085" spans="180:180">
      <c r="FX4085" s="1595"/>
    </row>
    <row r="4086" spans="180:180">
      <c r="FX4086" s="1595"/>
    </row>
    <row r="4087" spans="180:180">
      <c r="FX4087" s="1595"/>
    </row>
    <row r="4088" spans="180:180">
      <c r="FX4088" s="1595"/>
    </row>
    <row r="4089" spans="180:180">
      <c r="FX4089" s="1595"/>
    </row>
    <row r="4090" spans="180:180">
      <c r="FX4090" s="1595"/>
    </row>
    <row r="4091" spans="180:180">
      <c r="FX4091" s="1595"/>
    </row>
    <row r="4092" spans="180:180">
      <c r="FX4092" s="1595"/>
    </row>
    <row r="4093" spans="180:180">
      <c r="FX4093" s="1595"/>
    </row>
    <row r="4094" spans="180:180">
      <c r="FX4094" s="1595"/>
    </row>
    <row r="4095" spans="180:180">
      <c r="FX4095" s="1595"/>
    </row>
    <row r="4096" spans="180:180">
      <c r="FX4096" s="1595"/>
    </row>
    <row r="4097" spans="180:180">
      <c r="FX4097" s="1595"/>
    </row>
    <row r="4098" spans="180:180">
      <c r="FX4098" s="1595"/>
    </row>
    <row r="4099" spans="180:180">
      <c r="FX4099" s="1595"/>
    </row>
    <row r="4100" spans="180:180">
      <c r="FX4100" s="1595"/>
    </row>
    <row r="4101" spans="180:180">
      <c r="FX4101" s="1595"/>
    </row>
    <row r="4102" spans="180:180">
      <c r="FX4102" s="1595"/>
    </row>
    <row r="4103" spans="180:180">
      <c r="FX4103" s="1595"/>
    </row>
    <row r="4104" spans="180:180">
      <c r="FX4104" s="1595"/>
    </row>
    <row r="4105" spans="180:180">
      <c r="FX4105" s="1595"/>
    </row>
    <row r="4107" spans="180:180">
      <c r="FX4107" s="1349"/>
    </row>
    <row r="4108" spans="180:180">
      <c r="FX4108" s="1349"/>
    </row>
    <row r="4109" spans="180:180">
      <c r="FX4109" s="1666"/>
    </row>
    <row r="4111" spans="180:180">
      <c r="FX4111" s="1349"/>
    </row>
    <row r="4112" spans="180:180">
      <c r="FX4112" s="1349"/>
    </row>
    <row r="4113" spans="180:180">
      <c r="FX4113" s="1349"/>
    </row>
    <row r="4114" spans="180:180">
      <c r="FX4114" s="1595"/>
    </row>
    <row r="4115" spans="180:180">
      <c r="FX4115" s="1595"/>
    </row>
    <row r="4116" spans="180:180">
      <c r="FX4116" s="1595"/>
    </row>
    <row r="4117" spans="180:180">
      <c r="FX4117" s="1595"/>
    </row>
    <row r="4118" spans="180:180">
      <c r="FX4118" s="1595"/>
    </row>
    <row r="4119" spans="180:180">
      <c r="FX4119" s="1595"/>
    </row>
    <row r="4120" spans="180:180">
      <c r="FX4120" s="1595"/>
    </row>
    <row r="4121" spans="180:180">
      <c r="FX4121" s="1595"/>
    </row>
    <row r="4122" spans="180:180">
      <c r="FX4122" s="1595"/>
    </row>
    <row r="4123" spans="180:180">
      <c r="FX4123" s="1595"/>
    </row>
    <row r="4124" spans="180:180">
      <c r="FX4124" s="1595"/>
    </row>
    <row r="4125" spans="180:180">
      <c r="FX4125" s="1595"/>
    </row>
    <row r="4126" spans="180:180">
      <c r="FX4126" s="1595"/>
    </row>
    <row r="4127" spans="180:180">
      <c r="FX4127" s="1595"/>
    </row>
    <row r="4128" spans="180:180">
      <c r="FX4128" s="1595"/>
    </row>
    <row r="4129" spans="180:180">
      <c r="FX4129" s="1595"/>
    </row>
    <row r="4130" spans="180:180">
      <c r="FX4130" s="1595"/>
    </row>
    <row r="4131" spans="180:180">
      <c r="FX4131" s="1595"/>
    </row>
    <row r="4132" spans="180:180">
      <c r="FX4132" s="1595"/>
    </row>
    <row r="4133" spans="180:180">
      <c r="FX4133" s="1595"/>
    </row>
    <row r="4134" spans="180:180">
      <c r="FX4134" s="1595"/>
    </row>
    <row r="4135" spans="180:180">
      <c r="FX4135" s="1595"/>
    </row>
    <row r="4136" spans="180:180">
      <c r="FX4136" s="1595"/>
    </row>
    <row r="4137" spans="180:180">
      <c r="FX4137" s="1595"/>
    </row>
    <row r="4138" spans="180:180">
      <c r="FX4138" s="1595"/>
    </row>
    <row r="4139" spans="180:180">
      <c r="FX4139" s="1595"/>
    </row>
    <row r="4140" spans="180:180">
      <c r="FX4140" s="1595"/>
    </row>
    <row r="4141" spans="180:180">
      <c r="FX4141" s="1595"/>
    </row>
    <row r="4142" spans="180:180">
      <c r="FX4142" s="1595"/>
    </row>
    <row r="4143" spans="180:180">
      <c r="FX4143" s="1595"/>
    </row>
    <row r="4144" spans="180:180">
      <c r="FX4144" s="1595"/>
    </row>
    <row r="4145" spans="180:180">
      <c r="FX4145" s="1595"/>
    </row>
    <row r="4146" spans="180:180">
      <c r="FX4146" s="1595"/>
    </row>
    <row r="4147" spans="180:180">
      <c r="FX4147" s="1595"/>
    </row>
    <row r="4148" spans="180:180">
      <c r="FX4148" s="1595"/>
    </row>
    <row r="4149" spans="180:180">
      <c r="FX4149" s="1595"/>
    </row>
    <row r="4150" spans="180:180">
      <c r="FX4150" s="1595"/>
    </row>
    <row r="4151" spans="180:180">
      <c r="FX4151" s="1595"/>
    </row>
    <row r="4152" spans="180:180">
      <c r="FX4152" s="1595"/>
    </row>
    <row r="4153" spans="180:180">
      <c r="FX4153" s="1595"/>
    </row>
    <row r="4155" spans="180:180">
      <c r="FX4155" s="1349"/>
    </row>
    <row r="4156" spans="180:180">
      <c r="FX4156" s="1349"/>
    </row>
    <row r="4157" spans="180:180">
      <c r="FX4157" s="1666"/>
    </row>
    <row r="4159" spans="180:180">
      <c r="FX4159" s="1349"/>
    </row>
    <row r="4160" spans="180:180">
      <c r="FX4160" s="1349"/>
    </row>
    <row r="4161" spans="180:180">
      <c r="FX4161" s="1349"/>
    </row>
    <row r="4162" spans="180:180">
      <c r="FX4162" s="1595"/>
    </row>
    <row r="4163" spans="180:180">
      <c r="FX4163" s="1595"/>
    </row>
    <row r="4164" spans="180:180">
      <c r="FX4164" s="1595"/>
    </row>
    <row r="4165" spans="180:180">
      <c r="FX4165" s="1595"/>
    </row>
    <row r="4166" spans="180:180">
      <c r="FX4166" s="1595"/>
    </row>
    <row r="4167" spans="180:180">
      <c r="FX4167" s="1595"/>
    </row>
    <row r="4168" spans="180:180">
      <c r="FX4168" s="1595"/>
    </row>
    <row r="4169" spans="180:180">
      <c r="FX4169" s="1595"/>
    </row>
    <row r="4170" spans="180:180">
      <c r="FX4170" s="1595"/>
    </row>
    <row r="4171" spans="180:180">
      <c r="FX4171" s="1595"/>
    </row>
    <row r="4172" spans="180:180">
      <c r="FX4172" s="1595"/>
    </row>
    <row r="4173" spans="180:180">
      <c r="FX4173" s="1595"/>
    </row>
    <row r="4174" spans="180:180">
      <c r="FX4174" s="1595"/>
    </row>
    <row r="4175" spans="180:180">
      <c r="FX4175" s="1595"/>
    </row>
    <row r="4176" spans="180:180">
      <c r="FX4176" s="1595"/>
    </row>
    <row r="4177" spans="180:180">
      <c r="FX4177" s="1595"/>
    </row>
    <row r="4178" spans="180:180">
      <c r="FX4178" s="1595"/>
    </row>
    <row r="4179" spans="180:180">
      <c r="FX4179" s="1595"/>
    </row>
    <row r="4180" spans="180:180">
      <c r="FX4180" s="1595"/>
    </row>
    <row r="4181" spans="180:180">
      <c r="FX4181" s="1595"/>
    </row>
    <row r="4182" spans="180:180">
      <c r="FX4182" s="1595"/>
    </row>
    <row r="4183" spans="180:180">
      <c r="FX4183" s="1595"/>
    </row>
    <row r="4184" spans="180:180">
      <c r="FX4184" s="1595"/>
    </row>
    <row r="4185" spans="180:180">
      <c r="FX4185" s="1595"/>
    </row>
    <row r="4186" spans="180:180">
      <c r="FX4186" s="1595"/>
    </row>
    <row r="4187" spans="180:180">
      <c r="FX4187" s="1595"/>
    </row>
    <row r="4188" spans="180:180">
      <c r="FX4188" s="1595"/>
    </row>
    <row r="4189" spans="180:180">
      <c r="FX4189" s="1595"/>
    </row>
    <row r="4190" spans="180:180">
      <c r="FX4190" s="1595"/>
    </row>
    <row r="4191" spans="180:180">
      <c r="FX4191" s="1595"/>
    </row>
    <row r="4192" spans="180:180">
      <c r="FX4192" s="1595"/>
    </row>
    <row r="4193" spans="180:180">
      <c r="FX4193" s="1595"/>
    </row>
    <row r="4194" spans="180:180">
      <c r="FX4194" s="1595"/>
    </row>
    <row r="4195" spans="180:180">
      <c r="FX4195" s="1595"/>
    </row>
    <row r="4196" spans="180:180">
      <c r="FX4196" s="1595"/>
    </row>
    <row r="4197" spans="180:180">
      <c r="FX4197" s="1595"/>
    </row>
    <row r="4198" spans="180:180">
      <c r="FX4198" s="1595"/>
    </row>
    <row r="4199" spans="180:180">
      <c r="FX4199" s="1595"/>
    </row>
    <row r="4200" spans="180:180">
      <c r="FX4200" s="1595"/>
    </row>
    <row r="4201" spans="180:180">
      <c r="FX4201" s="1595"/>
    </row>
    <row r="4203" spans="180:180">
      <c r="FX4203" s="1349"/>
    </row>
    <row r="4204" spans="180:180">
      <c r="FX4204" s="1349"/>
    </row>
    <row r="4205" spans="180:180">
      <c r="FX4205" s="1666"/>
    </row>
    <row r="4207" spans="180:180">
      <c r="FX4207" s="1349"/>
    </row>
    <row r="4208" spans="180:180">
      <c r="FX4208" s="1349"/>
    </row>
    <row r="4209" spans="180:180">
      <c r="FX4209" s="1349"/>
    </row>
    <row r="4210" spans="180:180">
      <c r="FX4210" s="1595"/>
    </row>
    <row r="4211" spans="180:180">
      <c r="FX4211" s="1595"/>
    </row>
    <row r="4212" spans="180:180">
      <c r="FX4212" s="1595"/>
    </row>
    <row r="4213" spans="180:180">
      <c r="FX4213" s="1595"/>
    </row>
    <row r="4214" spans="180:180">
      <c r="FX4214" s="1595"/>
    </row>
    <row r="4215" spans="180:180">
      <c r="FX4215" s="1595"/>
    </row>
    <row r="4216" spans="180:180">
      <c r="FX4216" s="1595"/>
    </row>
    <row r="4217" spans="180:180">
      <c r="FX4217" s="1595"/>
    </row>
    <row r="4218" spans="180:180">
      <c r="FX4218" s="1595"/>
    </row>
    <row r="4219" spans="180:180">
      <c r="FX4219" s="1595"/>
    </row>
    <row r="4220" spans="180:180">
      <c r="FX4220" s="1595"/>
    </row>
    <row r="4221" spans="180:180">
      <c r="FX4221" s="1595"/>
    </row>
    <row r="4222" spans="180:180">
      <c r="FX4222" s="1595"/>
    </row>
    <row r="4223" spans="180:180">
      <c r="FX4223" s="1595"/>
    </row>
    <row r="4224" spans="180:180">
      <c r="FX4224" s="1595"/>
    </row>
    <row r="4225" spans="180:180">
      <c r="FX4225" s="1595"/>
    </row>
    <row r="4226" spans="180:180">
      <c r="FX4226" s="1595"/>
    </row>
    <row r="4227" spans="180:180">
      <c r="FX4227" s="1595"/>
    </row>
    <row r="4228" spans="180:180">
      <c r="FX4228" s="1595"/>
    </row>
    <row r="4229" spans="180:180">
      <c r="FX4229" s="1595"/>
    </row>
    <row r="4230" spans="180:180">
      <c r="FX4230" s="1595"/>
    </row>
    <row r="4231" spans="180:180">
      <c r="FX4231" s="1595"/>
    </row>
    <row r="4232" spans="180:180">
      <c r="FX4232" s="1595"/>
    </row>
    <row r="4233" spans="180:180">
      <c r="FX4233" s="1595"/>
    </row>
    <row r="4234" spans="180:180">
      <c r="FX4234" s="1595"/>
    </row>
    <row r="4235" spans="180:180">
      <c r="FX4235" s="1595"/>
    </row>
    <row r="4236" spans="180:180">
      <c r="FX4236" s="1595"/>
    </row>
    <row r="4237" spans="180:180">
      <c r="FX4237" s="1595"/>
    </row>
    <row r="4238" spans="180:180">
      <c r="FX4238" s="1595"/>
    </row>
    <row r="4239" spans="180:180">
      <c r="FX4239" s="1595"/>
    </row>
    <row r="4240" spans="180:180">
      <c r="FX4240" s="1595"/>
    </row>
    <row r="4241" spans="180:180">
      <c r="FX4241" s="1595"/>
    </row>
    <row r="4242" spans="180:180">
      <c r="FX4242" s="1595"/>
    </row>
    <row r="4243" spans="180:180">
      <c r="FX4243" s="1595"/>
    </row>
    <row r="4244" spans="180:180">
      <c r="FX4244" s="1595"/>
    </row>
    <row r="4245" spans="180:180">
      <c r="FX4245" s="1595"/>
    </row>
    <row r="4246" spans="180:180">
      <c r="FX4246" s="1595"/>
    </row>
    <row r="4247" spans="180:180">
      <c r="FX4247" s="1595"/>
    </row>
    <row r="4248" spans="180:180">
      <c r="FX4248" s="1595"/>
    </row>
    <row r="4249" spans="180:180">
      <c r="FX4249" s="1595"/>
    </row>
    <row r="4251" spans="180:180">
      <c r="FX4251" s="1349"/>
    </row>
    <row r="4252" spans="180:180">
      <c r="FX4252" s="1349"/>
    </row>
    <row r="4253" spans="180:180">
      <c r="FX4253" s="1666"/>
    </row>
    <row r="4255" spans="180:180">
      <c r="FX4255" s="1349"/>
    </row>
    <row r="4256" spans="180:180">
      <c r="FX4256" s="1349"/>
    </row>
    <row r="4257" spans="180:180">
      <c r="FX4257" s="1349"/>
    </row>
    <row r="4258" spans="180:180">
      <c r="FX4258" s="1595"/>
    </row>
    <row r="4259" spans="180:180">
      <c r="FX4259" s="1595"/>
    </row>
    <row r="4260" spans="180:180">
      <c r="FX4260" s="1595"/>
    </row>
    <row r="4261" spans="180:180">
      <c r="FX4261" s="1595"/>
    </row>
    <row r="4262" spans="180:180">
      <c r="FX4262" s="1595"/>
    </row>
    <row r="4263" spans="180:180">
      <c r="FX4263" s="1595"/>
    </row>
    <row r="4264" spans="180:180">
      <c r="FX4264" s="1595"/>
    </row>
    <row r="4265" spans="180:180">
      <c r="FX4265" s="1595"/>
    </row>
    <row r="4266" spans="180:180">
      <c r="FX4266" s="1595"/>
    </row>
    <row r="4267" spans="180:180">
      <c r="FX4267" s="1595"/>
    </row>
    <row r="4268" spans="180:180">
      <c r="FX4268" s="1595"/>
    </row>
    <row r="4269" spans="180:180">
      <c r="FX4269" s="1595"/>
    </row>
    <row r="4270" spans="180:180">
      <c r="FX4270" s="1595"/>
    </row>
    <row r="4271" spans="180:180">
      <c r="FX4271" s="1595"/>
    </row>
    <row r="4272" spans="180:180">
      <c r="FX4272" s="1595"/>
    </row>
    <row r="4273" spans="180:180">
      <c r="FX4273" s="1595"/>
    </row>
    <row r="4274" spans="180:180">
      <c r="FX4274" s="1595"/>
    </row>
    <row r="4275" spans="180:180">
      <c r="FX4275" s="1595"/>
    </row>
    <row r="4276" spans="180:180">
      <c r="FX4276" s="1595"/>
    </row>
    <row r="4277" spans="180:180">
      <c r="FX4277" s="1595"/>
    </row>
    <row r="4278" spans="180:180">
      <c r="FX4278" s="1595"/>
    </row>
    <row r="4279" spans="180:180">
      <c r="FX4279" s="1595"/>
    </row>
    <row r="4280" spans="180:180">
      <c r="FX4280" s="1595"/>
    </row>
    <row r="4281" spans="180:180">
      <c r="FX4281" s="1595"/>
    </row>
    <row r="4282" spans="180:180">
      <c r="FX4282" s="1595"/>
    </row>
    <row r="4283" spans="180:180">
      <c r="FX4283" s="1595"/>
    </row>
    <row r="4284" spans="180:180">
      <c r="FX4284" s="1595"/>
    </row>
    <row r="4285" spans="180:180">
      <c r="FX4285" s="1595"/>
    </row>
    <row r="4286" spans="180:180">
      <c r="FX4286" s="1595"/>
    </row>
    <row r="4287" spans="180:180">
      <c r="FX4287" s="1595"/>
    </row>
    <row r="4288" spans="180:180">
      <c r="FX4288" s="1595"/>
    </row>
    <row r="4289" spans="180:180">
      <c r="FX4289" s="1595"/>
    </row>
    <row r="4290" spans="180:180">
      <c r="FX4290" s="1595"/>
    </row>
    <row r="4291" spans="180:180">
      <c r="FX4291" s="1595"/>
    </row>
    <row r="4292" spans="180:180">
      <c r="FX4292" s="1595"/>
    </row>
    <row r="4293" spans="180:180">
      <c r="FX4293" s="1595"/>
    </row>
    <row r="4294" spans="180:180">
      <c r="FX4294" s="1595"/>
    </row>
    <row r="4295" spans="180:180">
      <c r="FX4295" s="1595"/>
    </row>
    <row r="4296" spans="180:180">
      <c r="FX4296" s="1595"/>
    </row>
    <row r="4297" spans="180:180">
      <c r="FX4297" s="1595"/>
    </row>
    <row r="4299" spans="180:180">
      <c r="FX4299" s="1349"/>
    </row>
    <row r="4300" spans="180:180">
      <c r="FX4300" s="1349"/>
    </row>
    <row r="4301" spans="180:180">
      <c r="FX4301" s="1666"/>
    </row>
    <row r="4303" spans="180:180">
      <c r="FX4303" s="1349"/>
    </row>
    <row r="4304" spans="180:180">
      <c r="FX4304" s="1349"/>
    </row>
    <row r="4305" spans="180:180">
      <c r="FX4305" s="1349"/>
    </row>
    <row r="4306" spans="180:180">
      <c r="FX4306" s="1595"/>
    </row>
    <row r="4307" spans="180:180">
      <c r="FX4307" s="1595"/>
    </row>
    <row r="4308" spans="180:180">
      <c r="FX4308" s="1595"/>
    </row>
    <row r="4309" spans="180:180">
      <c r="FX4309" s="1595"/>
    </row>
    <row r="4310" spans="180:180">
      <c r="FX4310" s="1595"/>
    </row>
    <row r="4311" spans="180:180">
      <c r="FX4311" s="1595"/>
    </row>
    <row r="4312" spans="180:180">
      <c r="FX4312" s="1595"/>
    </row>
    <row r="4313" spans="180:180">
      <c r="FX4313" s="1595"/>
    </row>
    <row r="4314" spans="180:180">
      <c r="FX4314" s="1595"/>
    </row>
    <row r="4315" spans="180:180">
      <c r="FX4315" s="1595"/>
    </row>
    <row r="4316" spans="180:180">
      <c r="FX4316" s="1595"/>
    </row>
    <row r="4317" spans="180:180">
      <c r="FX4317" s="1595"/>
    </row>
    <row r="4318" spans="180:180">
      <c r="FX4318" s="1595"/>
    </row>
    <row r="4319" spans="180:180">
      <c r="FX4319" s="1595"/>
    </row>
    <row r="4320" spans="180:180">
      <c r="FX4320" s="1595"/>
    </row>
    <row r="4321" spans="180:180">
      <c r="FX4321" s="1595"/>
    </row>
    <row r="4322" spans="180:180">
      <c r="FX4322" s="1595"/>
    </row>
    <row r="4323" spans="180:180">
      <c r="FX4323" s="1595"/>
    </row>
    <row r="4324" spans="180:180">
      <c r="FX4324" s="1595"/>
    </row>
    <row r="4325" spans="180:180">
      <c r="FX4325" s="1595"/>
    </row>
    <row r="4326" spans="180:180">
      <c r="FX4326" s="1595"/>
    </row>
    <row r="4327" spans="180:180">
      <c r="FX4327" s="1595"/>
    </row>
    <row r="4328" spans="180:180">
      <c r="FX4328" s="1595"/>
    </row>
    <row r="4329" spans="180:180">
      <c r="FX4329" s="1595"/>
    </row>
    <row r="4330" spans="180:180">
      <c r="FX4330" s="1595"/>
    </row>
    <row r="4331" spans="180:180">
      <c r="FX4331" s="1595"/>
    </row>
    <row r="4332" spans="180:180">
      <c r="FX4332" s="1595"/>
    </row>
    <row r="4333" spans="180:180">
      <c r="FX4333" s="1595"/>
    </row>
    <row r="4334" spans="180:180">
      <c r="FX4334" s="1595"/>
    </row>
    <row r="4335" spans="180:180">
      <c r="FX4335" s="1595"/>
    </row>
    <row r="4336" spans="180:180">
      <c r="FX4336" s="1595"/>
    </row>
    <row r="4337" spans="180:180">
      <c r="FX4337" s="1595"/>
    </row>
    <row r="4338" spans="180:180">
      <c r="FX4338" s="1595"/>
    </row>
    <row r="4339" spans="180:180">
      <c r="FX4339" s="1595"/>
    </row>
    <row r="4340" spans="180:180">
      <c r="FX4340" s="1595"/>
    </row>
    <row r="4341" spans="180:180">
      <c r="FX4341" s="1595"/>
    </row>
    <row r="4342" spans="180:180">
      <c r="FX4342" s="1595"/>
    </row>
    <row r="4343" spans="180:180">
      <c r="FX4343" s="1595"/>
    </row>
    <row r="4344" spans="180:180">
      <c r="FX4344" s="1595"/>
    </row>
    <row r="4345" spans="180:180">
      <c r="FX4345" s="1595"/>
    </row>
    <row r="4347" spans="180:180">
      <c r="FX4347" s="1349"/>
    </row>
    <row r="4348" spans="180:180">
      <c r="FX4348" s="1349"/>
    </row>
    <row r="4349" spans="180:180">
      <c r="FX4349" s="1666"/>
    </row>
    <row r="4351" spans="180:180">
      <c r="FX4351" s="1349"/>
    </row>
    <row r="4352" spans="180:180">
      <c r="FX4352" s="1349"/>
    </row>
    <row r="4353" spans="180:180">
      <c r="FX4353" s="1349"/>
    </row>
    <row r="4354" spans="180:180">
      <c r="FX4354" s="1595"/>
    </row>
    <row r="4355" spans="180:180">
      <c r="FX4355" s="1595"/>
    </row>
    <row r="4356" spans="180:180">
      <c r="FX4356" s="1595"/>
    </row>
    <row r="4357" spans="180:180">
      <c r="FX4357" s="1595"/>
    </row>
    <row r="4358" spans="180:180">
      <c r="FX4358" s="1595"/>
    </row>
    <row r="4359" spans="180:180">
      <c r="FX4359" s="1595"/>
    </row>
    <row r="4360" spans="180:180">
      <c r="FX4360" s="1595"/>
    </row>
    <row r="4361" spans="180:180">
      <c r="FX4361" s="1595"/>
    </row>
    <row r="4362" spans="180:180">
      <c r="FX4362" s="1595"/>
    </row>
    <row r="4363" spans="180:180">
      <c r="FX4363" s="1595"/>
    </row>
    <row r="4364" spans="180:180">
      <c r="FX4364" s="1595"/>
    </row>
    <row r="4365" spans="180:180">
      <c r="FX4365" s="1595"/>
    </row>
    <row r="4366" spans="180:180">
      <c r="FX4366" s="1595"/>
    </row>
    <row r="4367" spans="180:180">
      <c r="FX4367" s="1595"/>
    </row>
    <row r="4368" spans="180:180">
      <c r="FX4368" s="1595"/>
    </row>
    <row r="4369" spans="180:180">
      <c r="FX4369" s="1595"/>
    </row>
    <row r="4370" spans="180:180">
      <c r="FX4370" s="1595"/>
    </row>
    <row r="4371" spans="180:180">
      <c r="FX4371" s="1595"/>
    </row>
    <row r="4372" spans="180:180">
      <c r="FX4372" s="1595"/>
    </row>
    <row r="4373" spans="180:180">
      <c r="FX4373" s="1595"/>
    </row>
    <row r="4374" spans="180:180">
      <c r="FX4374" s="1595"/>
    </row>
    <row r="4375" spans="180:180">
      <c r="FX4375" s="1595"/>
    </row>
    <row r="4376" spans="180:180">
      <c r="FX4376" s="1595"/>
    </row>
    <row r="4377" spans="180:180">
      <c r="FX4377" s="1595"/>
    </row>
    <row r="4378" spans="180:180">
      <c r="FX4378" s="1595"/>
    </row>
    <row r="4379" spans="180:180">
      <c r="FX4379" s="1595"/>
    </row>
    <row r="4380" spans="180:180">
      <c r="FX4380" s="1595"/>
    </row>
    <row r="4381" spans="180:180">
      <c r="FX4381" s="1595"/>
    </row>
    <row r="4382" spans="180:180">
      <c r="FX4382" s="1595"/>
    </row>
    <row r="4383" spans="180:180">
      <c r="FX4383" s="1595"/>
    </row>
    <row r="4384" spans="180:180">
      <c r="FX4384" s="1595"/>
    </row>
    <row r="4385" spans="180:180">
      <c r="FX4385" s="1595"/>
    </row>
    <row r="4386" spans="180:180">
      <c r="FX4386" s="1595"/>
    </row>
    <row r="4387" spans="180:180">
      <c r="FX4387" s="1595"/>
    </row>
    <row r="4388" spans="180:180">
      <c r="FX4388" s="1595"/>
    </row>
    <row r="4389" spans="180:180">
      <c r="FX4389" s="1595"/>
    </row>
    <row r="4390" spans="180:180">
      <c r="FX4390" s="1595"/>
    </row>
    <row r="4391" spans="180:180">
      <c r="FX4391" s="1595"/>
    </row>
    <row r="4392" spans="180:180">
      <c r="FX4392" s="1595"/>
    </row>
    <row r="4393" spans="180:180">
      <c r="FX4393" s="1595"/>
    </row>
    <row r="4395" spans="180:180">
      <c r="FX4395" s="1349"/>
    </row>
    <row r="4396" spans="180:180">
      <c r="FX4396" s="1349"/>
    </row>
    <row r="4397" spans="180:180">
      <c r="FX4397" s="1666"/>
    </row>
    <row r="4399" spans="180:180">
      <c r="FX4399" s="1349"/>
    </row>
    <row r="4400" spans="180:180">
      <c r="FX4400" s="1349"/>
    </row>
    <row r="4401" spans="180:180">
      <c r="FX4401" s="1349"/>
    </row>
    <row r="4402" spans="180:180">
      <c r="FX4402" s="1595"/>
    </row>
    <row r="4403" spans="180:180">
      <c r="FX4403" s="1595"/>
    </row>
    <row r="4404" spans="180:180">
      <c r="FX4404" s="1595"/>
    </row>
    <row r="4405" spans="180:180">
      <c r="FX4405" s="1595"/>
    </row>
    <row r="4406" spans="180:180">
      <c r="FX4406" s="1595"/>
    </row>
    <row r="4407" spans="180:180">
      <c r="FX4407" s="1595"/>
    </row>
    <row r="4408" spans="180:180">
      <c r="FX4408" s="1595"/>
    </row>
    <row r="4409" spans="180:180">
      <c r="FX4409" s="1595"/>
    </row>
    <row r="4410" spans="180:180">
      <c r="FX4410" s="1595"/>
    </row>
    <row r="4411" spans="180:180">
      <c r="FX4411" s="1595"/>
    </row>
    <row r="4412" spans="180:180">
      <c r="FX4412" s="1595"/>
    </row>
    <row r="4413" spans="180:180">
      <c r="FX4413" s="1595"/>
    </row>
    <row r="4414" spans="180:180">
      <c r="FX4414" s="1595"/>
    </row>
    <row r="4415" spans="180:180">
      <c r="FX4415" s="1595"/>
    </row>
    <row r="4416" spans="180:180">
      <c r="FX4416" s="1595"/>
    </row>
    <row r="4417" spans="180:180">
      <c r="FX4417" s="1595"/>
    </row>
    <row r="4418" spans="180:180">
      <c r="FX4418" s="1595"/>
    </row>
    <row r="4419" spans="180:180">
      <c r="FX4419" s="1595"/>
    </row>
    <row r="4420" spans="180:180">
      <c r="FX4420" s="1595"/>
    </row>
    <row r="4421" spans="180:180">
      <c r="FX4421" s="1595"/>
    </row>
    <row r="4422" spans="180:180">
      <c r="FX4422" s="1595"/>
    </row>
    <row r="4423" spans="180:180">
      <c r="FX4423" s="1595"/>
    </row>
    <row r="4424" spans="180:180">
      <c r="FX4424" s="1595"/>
    </row>
    <row r="4425" spans="180:180">
      <c r="FX4425" s="1595"/>
    </row>
    <row r="4426" spans="180:180">
      <c r="FX4426" s="1595"/>
    </row>
    <row r="4427" spans="180:180">
      <c r="FX4427" s="1595"/>
    </row>
    <row r="4428" spans="180:180">
      <c r="FX4428" s="1595"/>
    </row>
    <row r="4429" spans="180:180">
      <c r="FX4429" s="1595"/>
    </row>
    <row r="4430" spans="180:180">
      <c r="FX4430" s="1595"/>
    </row>
    <row r="4431" spans="180:180">
      <c r="FX4431" s="1595"/>
    </row>
    <row r="4432" spans="180:180">
      <c r="FX4432" s="1595"/>
    </row>
    <row r="4433" spans="180:180">
      <c r="FX4433" s="1595"/>
    </row>
    <row r="4434" spans="180:180">
      <c r="FX4434" s="1595"/>
    </row>
    <row r="4435" spans="180:180">
      <c r="FX4435" s="1595"/>
    </row>
    <row r="4436" spans="180:180">
      <c r="FX4436" s="1595"/>
    </row>
    <row r="4437" spans="180:180">
      <c r="FX4437" s="1595"/>
    </row>
    <row r="4438" spans="180:180">
      <c r="FX4438" s="1595"/>
    </row>
    <row r="4439" spans="180:180">
      <c r="FX4439" s="1595"/>
    </row>
    <row r="4440" spans="180:180">
      <c r="FX4440" s="1595"/>
    </row>
    <row r="4441" spans="180:180">
      <c r="FX4441" s="1595"/>
    </row>
    <row r="4443" spans="180:180">
      <c r="FX4443" s="1349"/>
    </row>
    <row r="4444" spans="180:180">
      <c r="FX4444" s="1349"/>
    </row>
    <row r="4445" spans="180:180">
      <c r="FX4445" s="1666"/>
    </row>
    <row r="4447" spans="180:180">
      <c r="FX4447" s="1349"/>
    </row>
    <row r="4448" spans="180:180">
      <c r="FX4448" s="1349"/>
    </row>
    <row r="4449" spans="180:180">
      <c r="FX4449" s="1349"/>
    </row>
    <row r="4450" spans="180:180">
      <c r="FX4450" s="1595"/>
    </row>
    <row r="4451" spans="180:180">
      <c r="FX4451" s="1595"/>
    </row>
    <row r="4452" spans="180:180">
      <c r="FX4452" s="1595"/>
    </row>
    <row r="4453" spans="180:180">
      <c r="FX4453" s="1595"/>
    </row>
    <row r="4454" spans="180:180">
      <c r="FX4454" s="1595"/>
    </row>
    <row r="4455" spans="180:180">
      <c r="FX4455" s="1595"/>
    </row>
    <row r="4456" spans="180:180">
      <c r="FX4456" s="1595"/>
    </row>
    <row r="4457" spans="180:180">
      <c r="FX4457" s="1595"/>
    </row>
    <row r="4458" spans="180:180">
      <c r="FX4458" s="1595"/>
    </row>
    <row r="4459" spans="180:180">
      <c r="FX4459" s="1595"/>
    </row>
    <row r="4460" spans="180:180">
      <c r="FX4460" s="1595"/>
    </row>
    <row r="4461" spans="180:180">
      <c r="FX4461" s="1595"/>
    </row>
    <row r="4462" spans="180:180">
      <c r="FX4462" s="1595"/>
    </row>
    <row r="4463" spans="180:180">
      <c r="FX4463" s="1595"/>
    </row>
    <row r="4464" spans="180:180">
      <c r="FX4464" s="1595"/>
    </row>
    <row r="4465" spans="180:180">
      <c r="FX4465" s="1595"/>
    </row>
    <row r="4466" spans="180:180">
      <c r="FX4466" s="1595"/>
    </row>
    <row r="4467" spans="180:180">
      <c r="FX4467" s="1595"/>
    </row>
    <row r="4468" spans="180:180">
      <c r="FX4468" s="1595"/>
    </row>
    <row r="4469" spans="180:180">
      <c r="FX4469" s="1595"/>
    </row>
    <row r="4470" spans="180:180">
      <c r="FX4470" s="1595"/>
    </row>
    <row r="4471" spans="180:180">
      <c r="FX4471" s="1595"/>
    </row>
    <row r="4472" spans="180:180">
      <c r="FX4472" s="1595"/>
    </row>
    <row r="4473" spans="180:180">
      <c r="FX4473" s="1595"/>
    </row>
    <row r="4474" spans="180:180">
      <c r="FX4474" s="1595"/>
    </row>
    <row r="4475" spans="180:180">
      <c r="FX4475" s="1595"/>
    </row>
    <row r="4476" spans="180:180">
      <c r="FX4476" s="1595"/>
    </row>
    <row r="4477" spans="180:180">
      <c r="FX4477" s="1595"/>
    </row>
    <row r="4478" spans="180:180">
      <c r="FX4478" s="1595"/>
    </row>
    <row r="4479" spans="180:180">
      <c r="FX4479" s="1595"/>
    </row>
    <row r="4480" spans="180:180">
      <c r="FX4480" s="1595"/>
    </row>
    <row r="4481" spans="180:180">
      <c r="FX4481" s="1595"/>
    </row>
    <row r="4482" spans="180:180">
      <c r="FX4482" s="1595"/>
    </row>
    <row r="4483" spans="180:180">
      <c r="FX4483" s="1595"/>
    </row>
    <row r="4484" spans="180:180">
      <c r="FX4484" s="1595"/>
    </row>
    <row r="4485" spans="180:180">
      <c r="FX4485" s="1595"/>
    </row>
    <row r="4486" spans="180:180">
      <c r="FX4486" s="1595"/>
    </row>
    <row r="4487" spans="180:180">
      <c r="FX4487" s="1595"/>
    </row>
    <row r="4488" spans="180:180">
      <c r="FX4488" s="1595"/>
    </row>
    <row r="4489" spans="180:180">
      <c r="FX4489" s="1595"/>
    </row>
    <row r="4491" spans="180:180">
      <c r="FX4491" s="1349"/>
    </row>
    <row r="4492" spans="180:180">
      <c r="FX4492" s="1349"/>
    </row>
    <row r="4493" spans="180:180">
      <c r="FX4493" s="1666"/>
    </row>
    <row r="4495" spans="180:180">
      <c r="FX4495" s="1349"/>
    </row>
    <row r="4496" spans="180:180">
      <c r="FX4496" s="1349"/>
    </row>
    <row r="4497" spans="180:180">
      <c r="FX4497" s="1349"/>
    </row>
    <row r="4498" spans="180:180">
      <c r="FX4498" s="1595"/>
    </row>
    <row r="4499" spans="180:180">
      <c r="FX4499" s="1595"/>
    </row>
    <row r="4500" spans="180:180">
      <c r="FX4500" s="1595"/>
    </row>
    <row r="4501" spans="180:180">
      <c r="FX4501" s="1595"/>
    </row>
    <row r="4502" spans="180:180">
      <c r="FX4502" s="1595"/>
    </row>
    <row r="4503" spans="180:180">
      <c r="FX4503" s="1595"/>
    </row>
    <row r="4504" spans="180:180">
      <c r="FX4504" s="1595"/>
    </row>
    <row r="4505" spans="180:180">
      <c r="FX4505" s="1595"/>
    </row>
    <row r="4506" spans="180:180">
      <c r="FX4506" s="1595"/>
    </row>
    <row r="4507" spans="180:180">
      <c r="FX4507" s="1595"/>
    </row>
    <row r="4508" spans="180:180">
      <c r="FX4508" s="1595"/>
    </row>
    <row r="4509" spans="180:180">
      <c r="FX4509" s="1595"/>
    </row>
    <row r="4510" spans="180:180">
      <c r="FX4510" s="1595"/>
    </row>
    <row r="4511" spans="180:180">
      <c r="FX4511" s="1595"/>
    </row>
    <row r="4512" spans="180:180">
      <c r="FX4512" s="1595"/>
    </row>
    <row r="4513" spans="180:180">
      <c r="FX4513" s="1595"/>
    </row>
    <row r="4514" spans="180:180">
      <c r="FX4514" s="1595"/>
    </row>
    <row r="4515" spans="180:180">
      <c r="FX4515" s="1595"/>
    </row>
    <row r="4516" spans="180:180">
      <c r="FX4516" s="1595"/>
    </row>
    <row r="4517" spans="180:180">
      <c r="FX4517" s="1595"/>
    </row>
    <row r="4518" spans="180:180">
      <c r="FX4518" s="1595"/>
    </row>
    <row r="4519" spans="180:180">
      <c r="FX4519" s="1595"/>
    </row>
    <row r="4520" spans="180:180">
      <c r="FX4520" s="1595"/>
    </row>
    <row r="4521" spans="180:180">
      <c r="FX4521" s="1595"/>
    </row>
    <row r="4522" spans="180:180">
      <c r="FX4522" s="1595"/>
    </row>
    <row r="4523" spans="180:180">
      <c r="FX4523" s="1595"/>
    </row>
    <row r="4524" spans="180:180">
      <c r="FX4524" s="1595"/>
    </row>
    <row r="4525" spans="180:180">
      <c r="FX4525" s="1595"/>
    </row>
    <row r="4526" spans="180:180">
      <c r="FX4526" s="1595"/>
    </row>
    <row r="4527" spans="180:180">
      <c r="FX4527" s="1595"/>
    </row>
    <row r="4528" spans="180:180">
      <c r="FX4528" s="1595"/>
    </row>
    <row r="4529" spans="180:180">
      <c r="FX4529" s="1595"/>
    </row>
    <row r="4530" spans="180:180">
      <c r="FX4530" s="1595"/>
    </row>
    <row r="4531" spans="180:180">
      <c r="FX4531" s="1595"/>
    </row>
    <row r="4532" spans="180:180">
      <c r="FX4532" s="1595"/>
    </row>
    <row r="4533" spans="180:180">
      <c r="FX4533" s="1595"/>
    </row>
    <row r="4534" spans="180:180">
      <c r="FX4534" s="1595"/>
    </row>
    <row r="4535" spans="180:180">
      <c r="FX4535" s="1595"/>
    </row>
    <row r="4536" spans="180:180">
      <c r="FX4536" s="1595"/>
    </row>
    <row r="4537" spans="180:180">
      <c r="FX4537" s="1595"/>
    </row>
    <row r="4539" spans="180:180">
      <c r="FX4539" s="1349"/>
    </row>
    <row r="4540" spans="180:180">
      <c r="FX4540" s="1349"/>
    </row>
    <row r="4541" spans="180:180">
      <c r="FX4541" s="1666"/>
    </row>
    <row r="4543" spans="180:180">
      <c r="FX4543" s="1349"/>
    </row>
    <row r="4544" spans="180:180">
      <c r="FX4544" s="1349"/>
    </row>
    <row r="4545" spans="180:180">
      <c r="FX4545" s="1349"/>
    </row>
    <row r="4546" spans="180:180">
      <c r="FX4546" s="1595"/>
    </row>
    <row r="4547" spans="180:180">
      <c r="FX4547" s="1595"/>
    </row>
    <row r="4548" spans="180:180">
      <c r="FX4548" s="1595"/>
    </row>
    <row r="4549" spans="180:180">
      <c r="FX4549" s="1595"/>
    </row>
    <row r="4550" spans="180:180">
      <c r="FX4550" s="1595"/>
    </row>
    <row r="4551" spans="180:180">
      <c r="FX4551" s="1595"/>
    </row>
    <row r="4552" spans="180:180">
      <c r="FX4552" s="1595"/>
    </row>
    <row r="4553" spans="180:180">
      <c r="FX4553" s="1595"/>
    </row>
    <row r="4554" spans="180:180">
      <c r="FX4554" s="1595"/>
    </row>
    <row r="4555" spans="180:180">
      <c r="FX4555" s="1595"/>
    </row>
    <row r="4556" spans="180:180">
      <c r="FX4556" s="1595"/>
    </row>
    <row r="4557" spans="180:180">
      <c r="FX4557" s="1595"/>
    </row>
    <row r="4558" spans="180:180">
      <c r="FX4558" s="1595"/>
    </row>
    <row r="4559" spans="180:180">
      <c r="FX4559" s="1595"/>
    </row>
    <row r="4560" spans="180:180">
      <c r="FX4560" s="1595"/>
    </row>
    <row r="4561" spans="180:180">
      <c r="FX4561" s="1595"/>
    </row>
    <row r="4562" spans="180:180">
      <c r="FX4562" s="1595"/>
    </row>
    <row r="4563" spans="180:180">
      <c r="FX4563" s="1595"/>
    </row>
    <row r="4564" spans="180:180">
      <c r="FX4564" s="1595"/>
    </row>
    <row r="4565" spans="180:180">
      <c r="FX4565" s="1595"/>
    </row>
    <row r="4566" spans="180:180">
      <c r="FX4566" s="1595"/>
    </row>
    <row r="4567" spans="180:180">
      <c r="FX4567" s="1595"/>
    </row>
    <row r="4568" spans="180:180">
      <c r="FX4568" s="1595"/>
    </row>
    <row r="4569" spans="180:180">
      <c r="FX4569" s="1595"/>
    </row>
    <row r="4570" spans="180:180">
      <c r="FX4570" s="1595"/>
    </row>
    <row r="4571" spans="180:180">
      <c r="FX4571" s="1595"/>
    </row>
    <row r="4572" spans="180:180">
      <c r="FX4572" s="1595"/>
    </row>
    <row r="4573" spans="180:180">
      <c r="FX4573" s="1595"/>
    </row>
    <row r="4574" spans="180:180">
      <c r="FX4574" s="1595"/>
    </row>
    <row r="4575" spans="180:180">
      <c r="FX4575" s="1595"/>
    </row>
    <row r="4576" spans="180:180">
      <c r="FX4576" s="1595"/>
    </row>
    <row r="4577" spans="180:180">
      <c r="FX4577" s="1595"/>
    </row>
    <row r="4578" spans="180:180">
      <c r="FX4578" s="1595"/>
    </row>
    <row r="4579" spans="180:180">
      <c r="FX4579" s="1595"/>
    </row>
    <row r="4580" spans="180:180">
      <c r="FX4580" s="1595"/>
    </row>
    <row r="4581" spans="180:180">
      <c r="FX4581" s="1595"/>
    </row>
    <row r="4582" spans="180:180">
      <c r="FX4582" s="1595"/>
    </row>
    <row r="4583" spans="180:180">
      <c r="FX4583" s="1595"/>
    </row>
    <row r="4584" spans="180:180">
      <c r="FX4584" s="1595"/>
    </row>
    <row r="4585" spans="180:180">
      <c r="FX4585" s="1595"/>
    </row>
    <row r="4587" spans="180:180">
      <c r="FX4587" s="1349"/>
    </row>
    <row r="4588" spans="180:180">
      <c r="FX4588" s="1349"/>
    </row>
    <row r="4589" spans="180:180">
      <c r="FX4589" s="1666"/>
    </row>
    <row r="4591" spans="180:180">
      <c r="FX4591" s="1349"/>
    </row>
    <row r="4592" spans="180:180">
      <c r="FX4592" s="1349"/>
    </row>
    <row r="4593" spans="180:180">
      <c r="FX4593" s="1349"/>
    </row>
    <row r="4594" spans="180:180">
      <c r="FX4594" s="1595"/>
    </row>
    <row r="4595" spans="180:180">
      <c r="FX4595" s="1595"/>
    </row>
    <row r="4596" spans="180:180">
      <c r="FX4596" s="1595"/>
    </row>
    <row r="4597" spans="180:180">
      <c r="FX4597" s="1595"/>
    </row>
    <row r="4598" spans="180:180">
      <c r="FX4598" s="1595"/>
    </row>
    <row r="4599" spans="180:180">
      <c r="FX4599" s="1595"/>
    </row>
    <row r="4600" spans="180:180">
      <c r="FX4600" s="1595"/>
    </row>
    <row r="4601" spans="180:180">
      <c r="FX4601" s="1595"/>
    </row>
    <row r="4602" spans="180:180">
      <c r="FX4602" s="1595"/>
    </row>
    <row r="4603" spans="180:180">
      <c r="FX4603" s="1595"/>
    </row>
    <row r="4604" spans="180:180">
      <c r="FX4604" s="1595"/>
    </row>
    <row r="4605" spans="180:180">
      <c r="FX4605" s="1595"/>
    </row>
    <row r="4606" spans="180:180">
      <c r="FX4606" s="1595"/>
    </row>
    <row r="4607" spans="180:180">
      <c r="FX4607" s="1595"/>
    </row>
    <row r="4608" spans="180:180">
      <c r="FX4608" s="1595"/>
    </row>
    <row r="4609" spans="180:180">
      <c r="FX4609" s="1595"/>
    </row>
    <row r="4610" spans="180:180">
      <c r="FX4610" s="1595"/>
    </row>
    <row r="4611" spans="180:180">
      <c r="FX4611" s="1595"/>
    </row>
    <row r="4612" spans="180:180">
      <c r="FX4612" s="1595"/>
    </row>
    <row r="4613" spans="180:180">
      <c r="FX4613" s="1595"/>
    </row>
    <row r="4614" spans="180:180">
      <c r="FX4614" s="1595"/>
    </row>
    <row r="4615" spans="180:180">
      <c r="FX4615" s="1595"/>
    </row>
    <row r="4616" spans="180:180">
      <c r="FX4616" s="1595"/>
    </row>
    <row r="4617" spans="180:180">
      <c r="FX4617" s="1595"/>
    </row>
    <row r="4618" spans="180:180">
      <c r="FX4618" s="1595"/>
    </row>
    <row r="4619" spans="180:180">
      <c r="FX4619" s="1595"/>
    </row>
    <row r="4620" spans="180:180">
      <c r="FX4620" s="1595"/>
    </row>
    <row r="4621" spans="180:180">
      <c r="FX4621" s="1595"/>
    </row>
    <row r="4622" spans="180:180">
      <c r="FX4622" s="1595"/>
    </row>
    <row r="4623" spans="180:180">
      <c r="FX4623" s="1595"/>
    </row>
    <row r="4624" spans="180:180">
      <c r="FX4624" s="1595"/>
    </row>
    <row r="4625" spans="180:180">
      <c r="FX4625" s="1595"/>
    </row>
    <row r="4626" spans="180:180">
      <c r="FX4626" s="1595"/>
    </row>
    <row r="4627" spans="180:180">
      <c r="FX4627" s="1595"/>
    </row>
    <row r="4628" spans="180:180">
      <c r="FX4628" s="1595"/>
    </row>
    <row r="4629" spans="180:180">
      <c r="FX4629" s="1595"/>
    </row>
    <row r="4630" spans="180:180">
      <c r="FX4630" s="1595"/>
    </row>
    <row r="4631" spans="180:180">
      <c r="FX4631" s="1595"/>
    </row>
    <row r="4632" spans="180:180">
      <c r="FX4632" s="1595"/>
    </row>
    <row r="4633" spans="180:180">
      <c r="FX4633" s="1595"/>
    </row>
    <row r="4635" spans="180:180">
      <c r="FX4635" s="1349"/>
    </row>
    <row r="4636" spans="180:180">
      <c r="FX4636" s="1349"/>
    </row>
    <row r="4637" spans="180:180">
      <c r="FX4637" s="1666"/>
    </row>
    <row r="4639" spans="180:180">
      <c r="FX4639" s="1349"/>
    </row>
    <row r="4640" spans="180:180">
      <c r="FX4640" s="1349"/>
    </row>
    <row r="4641" spans="180:180">
      <c r="FX4641" s="1349"/>
    </row>
    <row r="4642" spans="180:180">
      <c r="FX4642" s="1595"/>
    </row>
    <row r="4643" spans="180:180">
      <c r="FX4643" s="1595"/>
    </row>
    <row r="4644" spans="180:180">
      <c r="FX4644" s="1595"/>
    </row>
    <row r="4645" spans="180:180">
      <c r="FX4645" s="1595"/>
    </row>
    <row r="4646" spans="180:180">
      <c r="FX4646" s="1595"/>
    </row>
    <row r="4647" spans="180:180">
      <c r="FX4647" s="1595"/>
    </row>
    <row r="4648" spans="180:180">
      <c r="FX4648" s="1595"/>
    </row>
    <row r="4649" spans="180:180">
      <c r="FX4649" s="1595"/>
    </row>
    <row r="4650" spans="180:180">
      <c r="FX4650" s="1595"/>
    </row>
    <row r="4651" spans="180:180">
      <c r="FX4651" s="1595"/>
    </row>
    <row r="4652" spans="180:180">
      <c r="FX4652" s="1595"/>
    </row>
    <row r="4653" spans="180:180">
      <c r="FX4653" s="1595"/>
    </row>
    <row r="4654" spans="180:180">
      <c r="FX4654" s="1595"/>
    </row>
    <row r="4655" spans="180:180">
      <c r="FX4655" s="1595"/>
    </row>
    <row r="4656" spans="180:180">
      <c r="FX4656" s="1595"/>
    </row>
    <row r="4657" spans="180:180">
      <c r="FX4657" s="1595"/>
    </row>
    <row r="4658" spans="180:180">
      <c r="FX4658" s="1595"/>
    </row>
    <row r="4659" spans="180:180">
      <c r="FX4659" s="1595"/>
    </row>
    <row r="4660" spans="180:180">
      <c r="FX4660" s="1595"/>
    </row>
    <row r="4661" spans="180:180">
      <c r="FX4661" s="1595"/>
    </row>
    <row r="4662" spans="180:180">
      <c r="FX4662" s="1595"/>
    </row>
    <row r="4663" spans="180:180">
      <c r="FX4663" s="1595"/>
    </row>
    <row r="4664" spans="180:180">
      <c r="FX4664" s="1595"/>
    </row>
    <row r="4665" spans="180:180">
      <c r="FX4665" s="1595"/>
    </row>
    <row r="4666" spans="180:180">
      <c r="FX4666" s="1595"/>
    </row>
    <row r="4667" spans="180:180">
      <c r="FX4667" s="1595"/>
    </row>
    <row r="4668" spans="180:180">
      <c r="FX4668" s="1595"/>
    </row>
    <row r="4669" spans="180:180">
      <c r="FX4669" s="1595"/>
    </row>
    <row r="4670" spans="180:180">
      <c r="FX4670" s="1595"/>
    </row>
    <row r="4671" spans="180:180">
      <c r="FX4671" s="1595"/>
    </row>
    <row r="4672" spans="180:180">
      <c r="FX4672" s="1595"/>
    </row>
    <row r="4673" spans="180:180">
      <c r="FX4673" s="1595"/>
    </row>
    <row r="4674" spans="180:180">
      <c r="FX4674" s="1595"/>
    </row>
    <row r="4675" spans="180:180">
      <c r="FX4675" s="1595"/>
    </row>
    <row r="4676" spans="180:180">
      <c r="FX4676" s="1595"/>
    </row>
    <row r="4677" spans="180:180">
      <c r="FX4677" s="1595"/>
    </row>
    <row r="4678" spans="180:180">
      <c r="FX4678" s="1595"/>
    </row>
    <row r="4679" spans="180:180">
      <c r="FX4679" s="1595"/>
    </row>
    <row r="4680" spans="180:180">
      <c r="FX4680" s="1595"/>
    </row>
    <row r="4681" spans="180:180">
      <c r="FX4681" s="1595"/>
    </row>
    <row r="4683" spans="180:180">
      <c r="FX4683" s="1349"/>
    </row>
    <row r="4684" spans="180:180">
      <c r="FX4684" s="1349"/>
    </row>
    <row r="4685" spans="180:180">
      <c r="FX4685" s="1666"/>
    </row>
    <row r="4687" spans="180:180">
      <c r="FX4687" s="1349"/>
    </row>
    <row r="4688" spans="180:180">
      <c r="FX4688" s="1349"/>
    </row>
    <row r="4689" spans="180:180">
      <c r="FX4689" s="1349"/>
    </row>
    <row r="4690" spans="180:180">
      <c r="FX4690" s="1595"/>
    </row>
    <row r="4691" spans="180:180">
      <c r="FX4691" s="1595"/>
    </row>
    <row r="4692" spans="180:180">
      <c r="FX4692" s="1595"/>
    </row>
    <row r="4693" spans="180:180">
      <c r="FX4693" s="1595"/>
    </row>
    <row r="4694" spans="180:180">
      <c r="FX4694" s="1595"/>
    </row>
    <row r="4695" spans="180:180">
      <c r="FX4695" s="1595"/>
    </row>
    <row r="4696" spans="180:180">
      <c r="FX4696" s="1595"/>
    </row>
    <row r="4697" spans="180:180">
      <c r="FX4697" s="1595"/>
    </row>
    <row r="4698" spans="180:180">
      <c r="FX4698" s="1595"/>
    </row>
    <row r="4699" spans="180:180">
      <c r="FX4699" s="1595"/>
    </row>
    <row r="4700" spans="180:180">
      <c r="FX4700" s="1595"/>
    </row>
    <row r="4701" spans="180:180">
      <c r="FX4701" s="1595"/>
    </row>
    <row r="4702" spans="180:180">
      <c r="FX4702" s="1595"/>
    </row>
    <row r="4703" spans="180:180">
      <c r="FX4703" s="1595"/>
    </row>
    <row r="4704" spans="180:180">
      <c r="FX4704" s="1595"/>
    </row>
    <row r="4705" spans="180:180">
      <c r="FX4705" s="1595"/>
    </row>
    <row r="4706" spans="180:180">
      <c r="FX4706" s="1595"/>
    </row>
    <row r="4707" spans="180:180">
      <c r="FX4707" s="1595"/>
    </row>
    <row r="4708" spans="180:180">
      <c r="FX4708" s="1595"/>
    </row>
    <row r="4709" spans="180:180">
      <c r="FX4709" s="1595"/>
    </row>
    <row r="4710" spans="180:180">
      <c r="FX4710" s="1595"/>
    </row>
    <row r="4711" spans="180:180">
      <c r="FX4711" s="1595"/>
    </row>
    <row r="4712" spans="180:180">
      <c r="FX4712" s="1595"/>
    </row>
    <row r="4713" spans="180:180">
      <c r="FX4713" s="1595"/>
    </row>
    <row r="4714" spans="180:180">
      <c r="FX4714" s="1595"/>
    </row>
    <row r="4715" spans="180:180">
      <c r="FX4715" s="1595"/>
    </row>
    <row r="4716" spans="180:180">
      <c r="FX4716" s="1595"/>
    </row>
    <row r="4717" spans="180:180">
      <c r="FX4717" s="1595"/>
    </row>
    <row r="4718" spans="180:180">
      <c r="FX4718" s="1595"/>
    </row>
    <row r="4719" spans="180:180">
      <c r="FX4719" s="1595"/>
    </row>
    <row r="4720" spans="180:180">
      <c r="FX4720" s="1595"/>
    </row>
    <row r="4721" spans="180:180">
      <c r="FX4721" s="1595"/>
    </row>
    <row r="4722" spans="180:180">
      <c r="FX4722" s="1595"/>
    </row>
    <row r="4723" spans="180:180">
      <c r="FX4723" s="1595"/>
    </row>
    <row r="4724" spans="180:180">
      <c r="FX4724" s="1595"/>
    </row>
    <row r="4725" spans="180:180">
      <c r="FX4725" s="1595"/>
    </row>
    <row r="4726" spans="180:180">
      <c r="FX4726" s="1595"/>
    </row>
    <row r="4727" spans="180:180">
      <c r="FX4727" s="1595"/>
    </row>
    <row r="4728" spans="180:180">
      <c r="FX4728" s="1595"/>
    </row>
    <row r="4729" spans="180:180">
      <c r="FX4729" s="1595"/>
    </row>
    <row r="4731" spans="180:180">
      <c r="FX4731" s="1349"/>
    </row>
    <row r="4732" spans="180:180">
      <c r="FX4732" s="1349"/>
    </row>
    <row r="4733" spans="180:180">
      <c r="FX4733" s="1666"/>
    </row>
    <row r="4735" spans="180:180">
      <c r="FX4735" s="1349"/>
    </row>
    <row r="4736" spans="180:180">
      <c r="FX4736" s="1349"/>
    </row>
    <row r="4737" spans="180:180">
      <c r="FX4737" s="1349"/>
    </row>
    <row r="4738" spans="180:180">
      <c r="FX4738" s="1595"/>
    </row>
    <row r="4739" spans="180:180">
      <c r="FX4739" s="1595"/>
    </row>
    <row r="4740" spans="180:180">
      <c r="FX4740" s="1595"/>
    </row>
    <row r="4741" spans="180:180">
      <c r="FX4741" s="1595"/>
    </row>
    <row r="4742" spans="180:180">
      <c r="FX4742" s="1595"/>
    </row>
    <row r="4743" spans="180:180">
      <c r="FX4743" s="1595"/>
    </row>
    <row r="4744" spans="180:180">
      <c r="FX4744" s="1595"/>
    </row>
    <row r="4745" spans="180:180">
      <c r="FX4745" s="1595"/>
    </row>
    <row r="4746" spans="180:180">
      <c r="FX4746" s="1595"/>
    </row>
    <row r="4747" spans="180:180">
      <c r="FX4747" s="1595"/>
    </row>
    <row r="4748" spans="180:180">
      <c r="FX4748" s="1595"/>
    </row>
    <row r="4749" spans="180:180">
      <c r="FX4749" s="1595"/>
    </row>
    <row r="4750" spans="180:180">
      <c r="FX4750" s="1595"/>
    </row>
    <row r="4751" spans="180:180">
      <c r="FX4751" s="1595"/>
    </row>
    <row r="4752" spans="180:180">
      <c r="FX4752" s="1595"/>
    </row>
    <row r="4753" spans="180:180">
      <c r="FX4753" s="1595"/>
    </row>
    <row r="4754" spans="180:180">
      <c r="FX4754" s="1595"/>
    </row>
    <row r="4755" spans="180:180">
      <c r="FX4755" s="1595"/>
    </row>
    <row r="4756" spans="180:180">
      <c r="FX4756" s="1595"/>
    </row>
    <row r="4757" spans="180:180">
      <c r="FX4757" s="1595"/>
    </row>
    <row r="4758" spans="180:180">
      <c r="FX4758" s="1595"/>
    </row>
    <row r="4759" spans="180:180">
      <c r="FX4759" s="1595"/>
    </row>
    <row r="4760" spans="180:180">
      <c r="FX4760" s="1595"/>
    </row>
    <row r="4761" spans="180:180">
      <c r="FX4761" s="1595"/>
    </row>
    <row r="4762" spans="180:180">
      <c r="FX4762" s="1595"/>
    </row>
    <row r="4763" spans="180:180">
      <c r="FX4763" s="1595"/>
    </row>
    <row r="4764" spans="180:180">
      <c r="FX4764" s="1595"/>
    </row>
    <row r="4765" spans="180:180">
      <c r="FX4765" s="1595"/>
    </row>
    <row r="4766" spans="180:180">
      <c r="FX4766" s="1595"/>
    </row>
    <row r="4767" spans="180:180">
      <c r="FX4767" s="1595"/>
    </row>
    <row r="4768" spans="180:180">
      <c r="FX4768" s="1595"/>
    </row>
    <row r="4769" spans="180:180">
      <c r="FX4769" s="1595"/>
    </row>
    <row r="4770" spans="180:180">
      <c r="FX4770" s="1595"/>
    </row>
    <row r="4771" spans="180:180">
      <c r="FX4771" s="1595"/>
    </row>
    <row r="4772" spans="180:180">
      <c r="FX4772" s="1595"/>
    </row>
    <row r="4773" spans="180:180">
      <c r="FX4773" s="1595"/>
    </row>
    <row r="4774" spans="180:180">
      <c r="FX4774" s="1595"/>
    </row>
    <row r="4775" spans="180:180">
      <c r="FX4775" s="1595"/>
    </row>
    <row r="4776" spans="180:180">
      <c r="FX4776" s="1595"/>
    </row>
    <row r="4777" spans="180:180">
      <c r="FX4777" s="1595"/>
    </row>
    <row r="4779" spans="180:180">
      <c r="FX4779" s="1349"/>
    </row>
    <row r="4780" spans="180:180">
      <c r="FX4780" s="1349"/>
    </row>
    <row r="4781" spans="180:180">
      <c r="FX4781" s="1666"/>
    </row>
    <row r="4783" spans="180:180">
      <c r="FX4783" s="1349"/>
    </row>
    <row r="4784" spans="180:180">
      <c r="FX4784" s="1349"/>
    </row>
    <row r="4785" spans="180:180">
      <c r="FX4785" s="1349"/>
    </row>
    <row r="4786" spans="180:180">
      <c r="FX4786" s="1595"/>
    </row>
    <row r="4787" spans="180:180">
      <c r="FX4787" s="1595"/>
    </row>
    <row r="4788" spans="180:180">
      <c r="FX4788" s="1595"/>
    </row>
    <row r="4789" spans="180:180">
      <c r="FX4789" s="1595"/>
    </row>
    <row r="4790" spans="180:180">
      <c r="FX4790" s="1595"/>
    </row>
    <row r="4791" spans="180:180">
      <c r="FX4791" s="1595"/>
    </row>
    <row r="4792" spans="180:180">
      <c r="FX4792" s="1595"/>
    </row>
    <row r="4793" spans="180:180">
      <c r="FX4793" s="1595"/>
    </row>
    <row r="4794" spans="180:180">
      <c r="FX4794" s="1595"/>
    </row>
    <row r="4795" spans="180:180">
      <c r="FX4795" s="1595"/>
    </row>
    <row r="4796" spans="180:180">
      <c r="FX4796" s="1595"/>
    </row>
    <row r="4797" spans="180:180">
      <c r="FX4797" s="1595"/>
    </row>
    <row r="4798" spans="180:180">
      <c r="FX4798" s="1595"/>
    </row>
    <row r="4799" spans="180:180">
      <c r="FX4799" s="1595"/>
    </row>
    <row r="4800" spans="180:180">
      <c r="FX4800" s="1595"/>
    </row>
    <row r="4801" spans="180:180">
      <c r="FX4801" s="1595"/>
    </row>
    <row r="4802" spans="180:180">
      <c r="FX4802" s="1595"/>
    </row>
    <row r="4803" spans="180:180">
      <c r="FX4803" s="1595"/>
    </row>
    <row r="4804" spans="180:180">
      <c r="FX4804" s="1595"/>
    </row>
    <row r="4805" spans="180:180">
      <c r="FX4805" s="1595"/>
    </row>
    <row r="4806" spans="180:180">
      <c r="FX4806" s="1595"/>
    </row>
    <row r="4807" spans="180:180">
      <c r="FX4807" s="1595"/>
    </row>
    <row r="4808" spans="180:180">
      <c r="FX4808" s="1595"/>
    </row>
    <row r="4809" spans="180:180">
      <c r="FX4809" s="1595"/>
    </row>
    <row r="4810" spans="180:180">
      <c r="FX4810" s="1595"/>
    </row>
    <row r="4811" spans="180:180">
      <c r="FX4811" s="1595"/>
    </row>
    <row r="4812" spans="180:180">
      <c r="FX4812" s="1595"/>
    </row>
    <row r="4813" spans="180:180">
      <c r="FX4813" s="1595"/>
    </row>
    <row r="4814" spans="180:180">
      <c r="FX4814" s="1595"/>
    </row>
    <row r="4815" spans="180:180">
      <c r="FX4815" s="1595"/>
    </row>
    <row r="4816" spans="180:180">
      <c r="FX4816" s="1595"/>
    </row>
    <row r="4817" spans="180:180">
      <c r="FX4817" s="1595"/>
    </row>
    <row r="4818" spans="180:180">
      <c r="FX4818" s="1595"/>
    </row>
    <row r="4819" spans="180:180">
      <c r="FX4819" s="1595"/>
    </row>
    <row r="4820" spans="180:180">
      <c r="FX4820" s="1595"/>
    </row>
    <row r="4821" spans="180:180">
      <c r="FX4821" s="1595"/>
    </row>
    <row r="4822" spans="180:180">
      <c r="FX4822" s="1595"/>
    </row>
    <row r="4823" spans="180:180">
      <c r="FX4823" s="1595"/>
    </row>
    <row r="4824" spans="180:180">
      <c r="FX4824" s="1595"/>
    </row>
    <row r="4825" spans="180:180">
      <c r="FX4825" s="1595"/>
    </row>
    <row r="4827" spans="180:180">
      <c r="FX4827" s="1349"/>
    </row>
    <row r="4828" spans="180:180">
      <c r="FX4828" s="1349"/>
    </row>
    <row r="4829" spans="180:180">
      <c r="FX4829" s="1666"/>
    </row>
    <row r="4831" spans="180:180">
      <c r="FX4831" s="1349"/>
    </row>
    <row r="4832" spans="180:180">
      <c r="FX4832" s="1349"/>
    </row>
    <row r="4833" spans="180:180">
      <c r="FX4833" s="1349"/>
    </row>
    <row r="4834" spans="180:180">
      <c r="FX4834" s="1595"/>
    </row>
    <row r="4835" spans="180:180">
      <c r="FX4835" s="1595"/>
    </row>
    <row r="4836" spans="180:180">
      <c r="FX4836" s="1595"/>
    </row>
    <row r="4837" spans="180:180">
      <c r="FX4837" s="1595"/>
    </row>
    <row r="4838" spans="180:180">
      <c r="FX4838" s="1595"/>
    </row>
    <row r="4839" spans="180:180">
      <c r="FX4839" s="1595"/>
    </row>
    <row r="4840" spans="180:180">
      <c r="FX4840" s="1595"/>
    </row>
    <row r="4841" spans="180:180">
      <c r="FX4841" s="1595"/>
    </row>
    <row r="4842" spans="180:180">
      <c r="FX4842" s="1595"/>
    </row>
    <row r="4843" spans="180:180">
      <c r="FX4843" s="1595"/>
    </row>
    <row r="4844" spans="180:180">
      <c r="FX4844" s="1595"/>
    </row>
    <row r="4845" spans="180:180">
      <c r="FX4845" s="1595"/>
    </row>
    <row r="4846" spans="180:180">
      <c r="FX4846" s="1595"/>
    </row>
    <row r="4847" spans="180:180">
      <c r="FX4847" s="1595"/>
    </row>
    <row r="4848" spans="180:180">
      <c r="FX4848" s="1595"/>
    </row>
    <row r="4849" spans="180:180">
      <c r="FX4849" s="1595"/>
    </row>
    <row r="4850" spans="180:180">
      <c r="FX4850" s="1595"/>
    </row>
    <row r="4851" spans="180:180">
      <c r="FX4851" s="1595"/>
    </row>
    <row r="4852" spans="180:180">
      <c r="FX4852" s="1595"/>
    </row>
    <row r="4853" spans="180:180">
      <c r="FX4853" s="1595"/>
    </row>
    <row r="4854" spans="180:180">
      <c r="FX4854" s="1595"/>
    </row>
    <row r="4855" spans="180:180">
      <c r="FX4855" s="1595"/>
    </row>
    <row r="4856" spans="180:180">
      <c r="FX4856" s="1595"/>
    </row>
    <row r="4857" spans="180:180">
      <c r="FX4857" s="1595"/>
    </row>
    <row r="4858" spans="180:180">
      <c r="FX4858" s="1595"/>
    </row>
    <row r="4859" spans="180:180">
      <c r="FX4859" s="1595"/>
    </row>
    <row r="4860" spans="180:180">
      <c r="FX4860" s="1595"/>
    </row>
    <row r="4861" spans="180:180">
      <c r="FX4861" s="1595"/>
    </row>
    <row r="4862" spans="180:180">
      <c r="FX4862" s="1595"/>
    </row>
    <row r="4863" spans="180:180">
      <c r="FX4863" s="1595"/>
    </row>
    <row r="4864" spans="180:180">
      <c r="FX4864" s="1595"/>
    </row>
    <row r="4865" spans="180:180">
      <c r="FX4865" s="1595"/>
    </row>
    <row r="4866" spans="180:180">
      <c r="FX4866" s="1595"/>
    </row>
    <row r="4867" spans="180:180">
      <c r="FX4867" s="1595"/>
    </row>
    <row r="4868" spans="180:180">
      <c r="FX4868" s="1595"/>
    </row>
    <row r="4869" spans="180:180">
      <c r="FX4869" s="1595"/>
    </row>
    <row r="4870" spans="180:180">
      <c r="FX4870" s="1595"/>
    </row>
    <row r="4871" spans="180:180">
      <c r="FX4871" s="1595"/>
    </row>
    <row r="4872" spans="180:180">
      <c r="FX4872" s="1595"/>
    </row>
    <row r="4873" spans="180:180">
      <c r="FX4873" s="1595"/>
    </row>
    <row r="4875" spans="180:180">
      <c r="FX4875" s="1349"/>
    </row>
    <row r="4876" spans="180:180">
      <c r="FX4876" s="1349"/>
    </row>
    <row r="4877" spans="180:180">
      <c r="FX4877" s="1666"/>
    </row>
    <row r="4879" spans="180:180">
      <c r="FX4879" s="1349"/>
    </row>
    <row r="4880" spans="180:180">
      <c r="FX4880" s="1349"/>
    </row>
    <row r="4881" spans="180:180">
      <c r="FX4881" s="1349"/>
    </row>
    <row r="4882" spans="180:180">
      <c r="FX4882" s="1595"/>
    </row>
    <row r="4883" spans="180:180">
      <c r="FX4883" s="1595"/>
    </row>
    <row r="4884" spans="180:180">
      <c r="FX4884" s="1595"/>
    </row>
    <row r="4885" spans="180:180">
      <c r="FX4885" s="1595"/>
    </row>
    <row r="4886" spans="180:180">
      <c r="FX4886" s="1595"/>
    </row>
    <row r="4887" spans="180:180">
      <c r="FX4887" s="1595"/>
    </row>
    <row r="4888" spans="180:180">
      <c r="FX4888" s="1595"/>
    </row>
    <row r="4889" spans="180:180">
      <c r="FX4889" s="1595"/>
    </row>
    <row r="4890" spans="180:180">
      <c r="FX4890" s="1595"/>
    </row>
    <row r="4891" spans="180:180">
      <c r="FX4891" s="1595"/>
    </row>
    <row r="4892" spans="180:180">
      <c r="FX4892" s="1595"/>
    </row>
    <row r="4893" spans="180:180">
      <c r="FX4893" s="1595"/>
    </row>
    <row r="4894" spans="180:180">
      <c r="FX4894" s="1595"/>
    </row>
    <row r="4895" spans="180:180">
      <c r="FX4895" s="1595"/>
    </row>
    <row r="4896" spans="180:180">
      <c r="FX4896" s="1595"/>
    </row>
    <row r="4897" spans="180:180">
      <c r="FX4897" s="1595"/>
    </row>
    <row r="4898" spans="180:180">
      <c r="FX4898" s="1595"/>
    </row>
    <row r="4899" spans="180:180">
      <c r="FX4899" s="1595"/>
    </row>
    <row r="4900" spans="180:180">
      <c r="FX4900" s="1595"/>
    </row>
    <row r="4901" spans="180:180">
      <c r="FX4901" s="1595"/>
    </row>
    <row r="4902" spans="180:180">
      <c r="FX4902" s="1595"/>
    </row>
    <row r="4903" spans="180:180">
      <c r="FX4903" s="1595"/>
    </row>
    <row r="4904" spans="180:180">
      <c r="FX4904" s="1595"/>
    </row>
    <row r="4905" spans="180:180">
      <c r="FX4905" s="1595"/>
    </row>
    <row r="4906" spans="180:180">
      <c r="FX4906" s="1595"/>
    </row>
    <row r="4907" spans="180:180">
      <c r="FX4907" s="1595"/>
    </row>
    <row r="4908" spans="180:180">
      <c r="FX4908" s="1595"/>
    </row>
    <row r="4909" spans="180:180">
      <c r="FX4909" s="1595"/>
    </row>
    <row r="4910" spans="180:180">
      <c r="FX4910" s="1595"/>
    </row>
    <row r="4911" spans="180:180">
      <c r="FX4911" s="1595"/>
    </row>
    <row r="4912" spans="180:180">
      <c r="FX4912" s="1595"/>
    </row>
    <row r="4913" spans="180:180">
      <c r="FX4913" s="1595"/>
    </row>
    <row r="4914" spans="180:180">
      <c r="FX4914" s="1595"/>
    </row>
    <row r="4915" spans="180:180">
      <c r="FX4915" s="1595"/>
    </row>
    <row r="4916" spans="180:180">
      <c r="FX4916" s="1595"/>
    </row>
    <row r="4917" spans="180:180">
      <c r="FX4917" s="1595"/>
    </row>
    <row r="4918" spans="180:180">
      <c r="FX4918" s="1595"/>
    </row>
    <row r="4919" spans="180:180">
      <c r="FX4919" s="1595"/>
    </row>
    <row r="4920" spans="180:180">
      <c r="FX4920" s="1595"/>
    </row>
    <row r="4921" spans="180:180">
      <c r="FX4921" s="1595"/>
    </row>
    <row r="4923" spans="180:180">
      <c r="FX4923" s="1349"/>
    </row>
    <row r="4924" spans="180:180">
      <c r="FX4924" s="1349"/>
    </row>
    <row r="4925" spans="180:180">
      <c r="FX4925" s="1666"/>
    </row>
    <row r="4927" spans="180:180">
      <c r="FX4927" s="1349"/>
    </row>
    <row r="4928" spans="180:180">
      <c r="FX4928" s="1349"/>
    </row>
    <row r="4929" spans="180:180">
      <c r="FX4929" s="1349"/>
    </row>
    <row r="4930" spans="180:180">
      <c r="FX4930" s="1595"/>
    </row>
    <row r="4931" spans="180:180">
      <c r="FX4931" s="1595"/>
    </row>
    <row r="4932" spans="180:180">
      <c r="FX4932" s="1595"/>
    </row>
    <row r="4933" spans="180:180">
      <c r="FX4933" s="1595"/>
    </row>
    <row r="4934" spans="180:180">
      <c r="FX4934" s="1595"/>
    </row>
    <row r="4935" spans="180:180">
      <c r="FX4935" s="1595"/>
    </row>
    <row r="4936" spans="180:180">
      <c r="FX4936" s="1595"/>
    </row>
    <row r="4937" spans="180:180">
      <c r="FX4937" s="1595"/>
    </row>
    <row r="4938" spans="180:180">
      <c r="FX4938" s="1595"/>
    </row>
    <row r="4939" spans="180:180">
      <c r="FX4939" s="1595"/>
    </row>
    <row r="4940" spans="180:180">
      <c r="FX4940" s="1595"/>
    </row>
    <row r="4941" spans="180:180">
      <c r="FX4941" s="1595"/>
    </row>
    <row r="4942" spans="180:180">
      <c r="FX4942" s="1595"/>
    </row>
    <row r="4943" spans="180:180">
      <c r="FX4943" s="1595"/>
    </row>
    <row r="4944" spans="180:180">
      <c r="FX4944" s="1595"/>
    </row>
    <row r="4945" spans="180:180">
      <c r="FX4945" s="1595"/>
    </row>
    <row r="4946" spans="180:180">
      <c r="FX4946" s="1595"/>
    </row>
    <row r="4947" spans="180:180">
      <c r="FX4947" s="1595"/>
    </row>
    <row r="4948" spans="180:180">
      <c r="FX4948" s="1595"/>
    </row>
    <row r="4949" spans="180:180">
      <c r="FX4949" s="1595"/>
    </row>
    <row r="4950" spans="180:180">
      <c r="FX4950" s="1595"/>
    </row>
    <row r="4951" spans="180:180">
      <c r="FX4951" s="1595"/>
    </row>
    <row r="4952" spans="180:180">
      <c r="FX4952" s="1595"/>
    </row>
    <row r="4953" spans="180:180">
      <c r="FX4953" s="1595"/>
    </row>
    <row r="4954" spans="180:180">
      <c r="FX4954" s="1595"/>
    </row>
    <row r="4955" spans="180:180">
      <c r="FX4955" s="1595"/>
    </row>
    <row r="4956" spans="180:180">
      <c r="FX4956" s="1595"/>
    </row>
    <row r="4957" spans="180:180">
      <c r="FX4957" s="1595"/>
    </row>
    <row r="4958" spans="180:180">
      <c r="FX4958" s="1595"/>
    </row>
    <row r="4959" spans="180:180">
      <c r="FX4959" s="1595"/>
    </row>
    <row r="4960" spans="180:180">
      <c r="FX4960" s="1595"/>
    </row>
    <row r="4961" spans="180:180">
      <c r="FX4961" s="1595"/>
    </row>
    <row r="4962" spans="180:180">
      <c r="FX4962" s="1595"/>
    </row>
    <row r="4963" spans="180:180">
      <c r="FX4963" s="1595"/>
    </row>
    <row r="4964" spans="180:180">
      <c r="FX4964" s="1595"/>
    </row>
    <row r="4965" spans="180:180">
      <c r="FX4965" s="1595"/>
    </row>
    <row r="4966" spans="180:180">
      <c r="FX4966" s="1595"/>
    </row>
    <row r="4967" spans="180:180">
      <c r="FX4967" s="1595"/>
    </row>
    <row r="4968" spans="180:180">
      <c r="FX4968" s="1595"/>
    </row>
    <row r="4969" spans="180:180">
      <c r="FX4969" s="1595"/>
    </row>
    <row r="4971" spans="180:180">
      <c r="FX4971" s="1349"/>
    </row>
    <row r="4972" spans="180:180">
      <c r="FX4972" s="1349"/>
    </row>
    <row r="4973" spans="180:180">
      <c r="FX4973" s="1666"/>
    </row>
    <row r="4975" spans="180:180">
      <c r="FX4975" s="1349"/>
    </row>
    <row r="4976" spans="180:180">
      <c r="FX4976" s="1349"/>
    </row>
    <row r="4977" spans="180:180">
      <c r="FX4977" s="1349"/>
    </row>
    <row r="4978" spans="180:180">
      <c r="FX4978" s="1595"/>
    </row>
    <row r="4979" spans="180:180">
      <c r="FX4979" s="1595"/>
    </row>
    <row r="4980" spans="180:180">
      <c r="FX4980" s="1595"/>
    </row>
    <row r="4981" spans="180:180">
      <c r="FX4981" s="1595"/>
    </row>
    <row r="4982" spans="180:180">
      <c r="FX4982" s="1595"/>
    </row>
    <row r="4983" spans="180:180">
      <c r="FX4983" s="1595"/>
    </row>
    <row r="4984" spans="180:180">
      <c r="FX4984" s="1595"/>
    </row>
    <row r="4985" spans="180:180">
      <c r="FX4985" s="1595"/>
    </row>
    <row r="4986" spans="180:180">
      <c r="FX4986" s="1595"/>
    </row>
    <row r="4987" spans="180:180">
      <c r="FX4987" s="1595"/>
    </row>
    <row r="4988" spans="180:180">
      <c r="FX4988" s="1595"/>
    </row>
    <row r="4989" spans="180:180">
      <c r="FX4989" s="1595"/>
    </row>
    <row r="4990" spans="180:180">
      <c r="FX4990" s="1595"/>
    </row>
    <row r="4991" spans="180:180">
      <c r="FX4991" s="1595"/>
    </row>
    <row r="4992" spans="180:180">
      <c r="FX4992" s="1595"/>
    </row>
    <row r="4993" spans="180:180">
      <c r="FX4993" s="1595"/>
    </row>
    <row r="4994" spans="180:180">
      <c r="FX4994" s="1595"/>
    </row>
    <row r="4995" spans="180:180">
      <c r="FX4995" s="1595"/>
    </row>
    <row r="4996" spans="180:180">
      <c r="FX4996" s="1595"/>
    </row>
    <row r="4997" spans="180:180">
      <c r="FX4997" s="1595"/>
    </row>
    <row r="4998" spans="180:180">
      <c r="FX4998" s="1595"/>
    </row>
    <row r="4999" spans="180:180">
      <c r="FX4999" s="1595"/>
    </row>
    <row r="5000" spans="180:180">
      <c r="FX5000" s="1595"/>
    </row>
    <row r="5001" spans="180:180">
      <c r="FX5001" s="1595"/>
    </row>
    <row r="5002" spans="180:180">
      <c r="FX5002" s="1595"/>
    </row>
    <row r="5003" spans="180:180">
      <c r="FX5003" s="1595"/>
    </row>
    <row r="5004" spans="180:180">
      <c r="FX5004" s="1595"/>
    </row>
    <row r="5005" spans="180:180">
      <c r="FX5005" s="1595"/>
    </row>
    <row r="5006" spans="180:180">
      <c r="FX5006" s="1595"/>
    </row>
    <row r="5007" spans="180:180">
      <c r="FX5007" s="1595"/>
    </row>
    <row r="5008" spans="180:180">
      <c r="FX5008" s="1595"/>
    </row>
    <row r="5009" spans="180:180">
      <c r="FX5009" s="1595"/>
    </row>
    <row r="5010" spans="180:180">
      <c r="FX5010" s="1595"/>
    </row>
    <row r="5011" spans="180:180">
      <c r="FX5011" s="1595"/>
    </row>
    <row r="5012" spans="180:180">
      <c r="FX5012" s="1595"/>
    </row>
    <row r="5013" spans="180:180">
      <c r="FX5013" s="1595"/>
    </row>
    <row r="5014" spans="180:180">
      <c r="FX5014" s="1595"/>
    </row>
    <row r="5015" spans="180:180">
      <c r="FX5015" s="1595"/>
    </row>
    <row r="5016" spans="180:180">
      <c r="FX5016" s="1595"/>
    </row>
    <row r="5017" spans="180:180">
      <c r="FX5017" s="1595"/>
    </row>
    <row r="5019" spans="180:180">
      <c r="FX5019" s="1349"/>
    </row>
    <row r="5020" spans="180:180">
      <c r="FX5020" s="1349"/>
    </row>
    <row r="5021" spans="180:180">
      <c r="FX5021" s="1666"/>
    </row>
    <row r="5023" spans="180:180">
      <c r="FX5023" s="1349"/>
    </row>
    <row r="5024" spans="180:180">
      <c r="FX5024" s="1349"/>
    </row>
    <row r="5025" spans="180:180">
      <c r="FX5025" s="1349"/>
    </row>
    <row r="5026" spans="180:180">
      <c r="FX5026" s="1595"/>
    </row>
    <row r="5027" spans="180:180">
      <c r="FX5027" s="1595"/>
    </row>
    <row r="5028" spans="180:180">
      <c r="FX5028" s="1595"/>
    </row>
    <row r="5029" spans="180:180">
      <c r="FX5029" s="1595"/>
    </row>
    <row r="5030" spans="180:180">
      <c r="FX5030" s="1595"/>
    </row>
    <row r="5031" spans="180:180">
      <c r="FX5031" s="1595"/>
    </row>
    <row r="5032" spans="180:180">
      <c r="FX5032" s="1595"/>
    </row>
    <row r="5033" spans="180:180">
      <c r="FX5033" s="1595"/>
    </row>
    <row r="5034" spans="180:180">
      <c r="FX5034" s="1595"/>
    </row>
    <row r="5035" spans="180:180">
      <c r="FX5035" s="1595"/>
    </row>
    <row r="5036" spans="180:180">
      <c r="FX5036" s="1595"/>
    </row>
    <row r="5037" spans="180:180">
      <c r="FX5037" s="1595"/>
    </row>
    <row r="5038" spans="180:180">
      <c r="FX5038" s="1595"/>
    </row>
    <row r="5039" spans="180:180">
      <c r="FX5039" s="1595"/>
    </row>
    <row r="5040" spans="180:180">
      <c r="FX5040" s="1595"/>
    </row>
    <row r="5041" spans="180:180">
      <c r="FX5041" s="1595"/>
    </row>
    <row r="5042" spans="180:180">
      <c r="FX5042" s="1595"/>
    </row>
    <row r="5043" spans="180:180">
      <c r="FX5043" s="1595"/>
    </row>
    <row r="5044" spans="180:180">
      <c r="FX5044" s="1595"/>
    </row>
    <row r="5045" spans="180:180">
      <c r="FX5045" s="1595"/>
    </row>
    <row r="5046" spans="180:180">
      <c r="FX5046" s="1595"/>
    </row>
    <row r="5047" spans="180:180">
      <c r="FX5047" s="1595"/>
    </row>
    <row r="5048" spans="180:180">
      <c r="FX5048" s="1595"/>
    </row>
    <row r="5049" spans="180:180">
      <c r="FX5049" s="1595"/>
    </row>
    <row r="5050" spans="180:180">
      <c r="FX5050" s="1595"/>
    </row>
    <row r="5051" spans="180:180">
      <c r="FX5051" s="1595"/>
    </row>
    <row r="5052" spans="180:180">
      <c r="FX5052" s="1595"/>
    </row>
    <row r="5053" spans="180:180">
      <c r="FX5053" s="1595"/>
    </row>
    <row r="5054" spans="180:180">
      <c r="FX5054" s="1595"/>
    </row>
    <row r="5055" spans="180:180">
      <c r="FX5055" s="1595"/>
    </row>
    <row r="5056" spans="180:180">
      <c r="FX5056" s="1595"/>
    </row>
    <row r="5057" spans="180:180">
      <c r="FX5057" s="1595"/>
    </row>
    <row r="5058" spans="180:180">
      <c r="FX5058" s="1595"/>
    </row>
    <row r="5059" spans="180:180">
      <c r="FX5059" s="1595"/>
    </row>
    <row r="5060" spans="180:180">
      <c r="FX5060" s="1595"/>
    </row>
    <row r="5061" spans="180:180">
      <c r="FX5061" s="1595"/>
    </row>
    <row r="5062" spans="180:180">
      <c r="FX5062" s="1595"/>
    </row>
    <row r="5063" spans="180:180">
      <c r="FX5063" s="1595"/>
    </row>
    <row r="5064" spans="180:180">
      <c r="FX5064" s="1595"/>
    </row>
    <row r="5065" spans="180:180">
      <c r="FX5065" s="1595"/>
    </row>
    <row r="5067" spans="180:180">
      <c r="FX5067" s="1349"/>
    </row>
    <row r="5068" spans="180:180">
      <c r="FX5068" s="1349"/>
    </row>
    <row r="5069" spans="180:180">
      <c r="FX5069" s="1666"/>
    </row>
    <row r="5071" spans="180:180">
      <c r="FX5071" s="1349"/>
    </row>
    <row r="5072" spans="180:180">
      <c r="FX5072" s="1349"/>
    </row>
    <row r="5073" spans="180:180">
      <c r="FX5073" s="1349"/>
    </row>
    <row r="5074" spans="180:180">
      <c r="FX5074" s="1595"/>
    </row>
    <row r="5075" spans="180:180">
      <c r="FX5075" s="1595"/>
    </row>
    <row r="5076" spans="180:180">
      <c r="FX5076" s="1595"/>
    </row>
    <row r="5077" spans="180:180">
      <c r="FX5077" s="1595"/>
    </row>
    <row r="5078" spans="180:180">
      <c r="FX5078" s="1595"/>
    </row>
    <row r="5079" spans="180:180">
      <c r="FX5079" s="1595"/>
    </row>
    <row r="5080" spans="180:180">
      <c r="FX5080" s="1595"/>
    </row>
    <row r="5081" spans="180:180">
      <c r="FX5081" s="1595"/>
    </row>
    <row r="5082" spans="180:180">
      <c r="FX5082" s="1595"/>
    </row>
    <row r="5083" spans="180:180">
      <c r="FX5083" s="1595"/>
    </row>
    <row r="5084" spans="180:180">
      <c r="FX5084" s="1595"/>
    </row>
    <row r="5085" spans="180:180">
      <c r="FX5085" s="1595"/>
    </row>
    <row r="5086" spans="180:180">
      <c r="FX5086" s="1595"/>
    </row>
    <row r="5087" spans="180:180">
      <c r="FX5087" s="1595"/>
    </row>
    <row r="5088" spans="180:180">
      <c r="FX5088" s="1595"/>
    </row>
    <row r="5089" spans="180:180">
      <c r="FX5089" s="1595"/>
    </row>
    <row r="5090" spans="180:180">
      <c r="FX5090" s="1595"/>
    </row>
    <row r="5091" spans="180:180">
      <c r="FX5091" s="1595"/>
    </row>
    <row r="5092" spans="180:180">
      <c r="FX5092" s="1595"/>
    </row>
    <row r="5093" spans="180:180">
      <c r="FX5093" s="1595"/>
    </row>
    <row r="5094" spans="180:180">
      <c r="FX5094" s="1595"/>
    </row>
    <row r="5095" spans="180:180">
      <c r="FX5095" s="1595"/>
    </row>
    <row r="5096" spans="180:180">
      <c r="FX5096" s="1595"/>
    </row>
    <row r="5097" spans="180:180">
      <c r="FX5097" s="1595"/>
    </row>
    <row r="5098" spans="180:180">
      <c r="FX5098" s="1595"/>
    </row>
    <row r="5099" spans="180:180">
      <c r="FX5099" s="1595"/>
    </row>
    <row r="5100" spans="180:180">
      <c r="FX5100" s="1595"/>
    </row>
    <row r="5101" spans="180:180">
      <c r="FX5101" s="1595"/>
    </row>
    <row r="5102" spans="180:180">
      <c r="FX5102" s="1595"/>
    </row>
    <row r="5103" spans="180:180">
      <c r="FX5103" s="1595"/>
    </row>
    <row r="5104" spans="180:180">
      <c r="FX5104" s="1595"/>
    </row>
    <row r="5105" spans="180:180">
      <c r="FX5105" s="1595"/>
    </row>
    <row r="5106" spans="180:180">
      <c r="FX5106" s="1595"/>
    </row>
    <row r="5107" spans="180:180">
      <c r="FX5107" s="1595"/>
    </row>
    <row r="5108" spans="180:180">
      <c r="FX5108" s="1595"/>
    </row>
    <row r="5109" spans="180:180">
      <c r="FX5109" s="1595"/>
    </row>
    <row r="5110" spans="180:180">
      <c r="FX5110" s="1595"/>
    </row>
    <row r="5111" spans="180:180">
      <c r="FX5111" s="1595"/>
    </row>
    <row r="5112" spans="180:180">
      <c r="FX5112" s="1595"/>
    </row>
    <row r="5113" spans="180:180">
      <c r="FX5113" s="1595"/>
    </row>
    <row r="5115" spans="180:180">
      <c r="FX5115" s="1349"/>
    </row>
    <row r="5116" spans="180:180">
      <c r="FX5116" s="1349"/>
    </row>
    <row r="5117" spans="180:180">
      <c r="FX5117" s="1666"/>
    </row>
    <row r="5119" spans="180:180">
      <c r="FX5119" s="1349"/>
    </row>
    <row r="5120" spans="180:180">
      <c r="FX5120" s="1349"/>
    </row>
    <row r="5121" spans="180:180">
      <c r="FX5121" s="1349"/>
    </row>
    <row r="5122" spans="180:180">
      <c r="FX5122" s="1595"/>
    </row>
    <row r="5123" spans="180:180">
      <c r="FX5123" s="1595"/>
    </row>
    <row r="5124" spans="180:180">
      <c r="FX5124" s="1595"/>
    </row>
    <row r="5125" spans="180:180">
      <c r="FX5125" s="1595"/>
    </row>
    <row r="5126" spans="180:180">
      <c r="FX5126" s="1595"/>
    </row>
    <row r="5127" spans="180:180">
      <c r="FX5127" s="1595"/>
    </row>
    <row r="5128" spans="180:180">
      <c r="FX5128" s="1595"/>
    </row>
    <row r="5129" spans="180:180">
      <c r="FX5129" s="1595"/>
    </row>
    <row r="5130" spans="180:180">
      <c r="FX5130" s="1595"/>
    </row>
    <row r="5131" spans="180:180">
      <c r="FX5131" s="1595"/>
    </row>
    <row r="5132" spans="180:180">
      <c r="FX5132" s="1595"/>
    </row>
    <row r="5133" spans="180:180">
      <c r="FX5133" s="1595"/>
    </row>
    <row r="5134" spans="180:180">
      <c r="FX5134" s="1595"/>
    </row>
    <row r="5135" spans="180:180">
      <c r="FX5135" s="1595"/>
    </row>
    <row r="5136" spans="180:180">
      <c r="FX5136" s="1595"/>
    </row>
    <row r="5137" spans="180:180">
      <c r="FX5137" s="1595"/>
    </row>
    <row r="5138" spans="180:180">
      <c r="FX5138" s="1595"/>
    </row>
    <row r="5139" spans="180:180">
      <c r="FX5139" s="1595"/>
    </row>
    <row r="5140" spans="180:180">
      <c r="FX5140" s="1595"/>
    </row>
    <row r="5141" spans="180:180">
      <c r="FX5141" s="1595"/>
    </row>
    <row r="5142" spans="180:180">
      <c r="FX5142" s="1595"/>
    </row>
    <row r="5143" spans="180:180">
      <c r="FX5143" s="1595"/>
    </row>
    <row r="5144" spans="180:180">
      <c r="FX5144" s="1595"/>
    </row>
    <row r="5145" spans="180:180">
      <c r="FX5145" s="1595"/>
    </row>
    <row r="5146" spans="180:180">
      <c r="FX5146" s="1595"/>
    </row>
    <row r="5147" spans="180:180">
      <c r="FX5147" s="1595"/>
    </row>
    <row r="5148" spans="180:180">
      <c r="FX5148" s="1595"/>
    </row>
    <row r="5149" spans="180:180">
      <c r="FX5149" s="1595"/>
    </row>
    <row r="5150" spans="180:180">
      <c r="FX5150" s="1595"/>
    </row>
    <row r="5151" spans="180:180">
      <c r="FX5151" s="1595"/>
    </row>
    <row r="5152" spans="180:180">
      <c r="FX5152" s="1595"/>
    </row>
    <row r="5153" spans="180:180">
      <c r="FX5153" s="1595"/>
    </row>
    <row r="5154" spans="180:180">
      <c r="FX5154" s="1595"/>
    </row>
    <row r="5155" spans="180:180">
      <c r="FX5155" s="1595"/>
    </row>
    <row r="5156" spans="180:180">
      <c r="FX5156" s="1595"/>
    </row>
    <row r="5157" spans="180:180">
      <c r="FX5157" s="1595"/>
    </row>
    <row r="5158" spans="180:180">
      <c r="FX5158" s="1595"/>
    </row>
    <row r="5159" spans="180:180">
      <c r="FX5159" s="1595"/>
    </row>
    <row r="5160" spans="180:180">
      <c r="FX5160" s="1595"/>
    </row>
    <row r="5161" spans="180:180">
      <c r="FX5161" s="1595"/>
    </row>
    <row r="5163" spans="180:180">
      <c r="FX5163" s="1349"/>
    </row>
    <row r="5164" spans="180:180">
      <c r="FX5164" s="1349"/>
    </row>
    <row r="5165" spans="180:180">
      <c r="FX5165" s="1666"/>
    </row>
    <row r="5167" spans="180:180">
      <c r="FX5167" s="1349"/>
    </row>
    <row r="5168" spans="180:180">
      <c r="FX5168" s="1349"/>
    </row>
    <row r="5169" spans="180:180">
      <c r="FX5169" s="1349"/>
    </row>
    <row r="5170" spans="180:180">
      <c r="FX5170" s="1595"/>
    </row>
    <row r="5171" spans="180:180">
      <c r="FX5171" s="1595"/>
    </row>
    <row r="5172" spans="180:180">
      <c r="FX5172" s="1595"/>
    </row>
    <row r="5173" spans="180:180">
      <c r="FX5173" s="1595"/>
    </row>
    <row r="5174" spans="180:180">
      <c r="FX5174" s="1595"/>
    </row>
    <row r="5175" spans="180:180">
      <c r="FX5175" s="1595"/>
    </row>
    <row r="5176" spans="180:180">
      <c r="FX5176" s="1595"/>
    </row>
    <row r="5177" spans="180:180">
      <c r="FX5177" s="1595"/>
    </row>
    <row r="5178" spans="180:180">
      <c r="FX5178" s="1595"/>
    </row>
    <row r="5179" spans="180:180">
      <c r="FX5179" s="1595"/>
    </row>
    <row r="5180" spans="180:180">
      <c r="FX5180" s="1595"/>
    </row>
    <row r="5181" spans="180:180">
      <c r="FX5181" s="1595"/>
    </row>
    <row r="5182" spans="180:180">
      <c r="FX5182" s="1595"/>
    </row>
    <row r="5183" spans="180:180">
      <c r="FX5183" s="1595"/>
    </row>
    <row r="5184" spans="180:180">
      <c r="FX5184" s="1595"/>
    </row>
    <row r="5185" spans="180:180">
      <c r="FX5185" s="1595"/>
    </row>
    <row r="5186" spans="180:180">
      <c r="FX5186" s="1595"/>
    </row>
    <row r="5187" spans="180:180">
      <c r="FX5187" s="1595"/>
    </row>
    <row r="5188" spans="180:180">
      <c r="FX5188" s="1595"/>
    </row>
    <row r="5189" spans="180:180">
      <c r="FX5189" s="1595"/>
    </row>
    <row r="5190" spans="180:180">
      <c r="FX5190" s="1595"/>
    </row>
    <row r="5191" spans="180:180">
      <c r="FX5191" s="1595"/>
    </row>
    <row r="5192" spans="180:180">
      <c r="FX5192" s="1595"/>
    </row>
    <row r="5193" spans="180:180">
      <c r="FX5193" s="1595"/>
    </row>
    <row r="5194" spans="180:180">
      <c r="FX5194" s="1595"/>
    </row>
    <row r="5195" spans="180:180">
      <c r="FX5195" s="1595"/>
    </row>
    <row r="5196" spans="180:180">
      <c r="FX5196" s="1595"/>
    </row>
    <row r="5197" spans="180:180">
      <c r="FX5197" s="1595"/>
    </row>
    <row r="5198" spans="180:180">
      <c r="FX5198" s="1595"/>
    </row>
    <row r="5199" spans="180:180">
      <c r="FX5199" s="1595"/>
    </row>
    <row r="5200" spans="180:180">
      <c r="FX5200" s="1595"/>
    </row>
    <row r="5201" spans="180:180">
      <c r="FX5201" s="1595"/>
    </row>
    <row r="5202" spans="180:180">
      <c r="FX5202" s="1595"/>
    </row>
    <row r="5203" spans="180:180">
      <c r="FX5203" s="1595"/>
    </row>
    <row r="5204" spans="180:180">
      <c r="FX5204" s="1595"/>
    </row>
    <row r="5205" spans="180:180">
      <c r="FX5205" s="1595"/>
    </row>
    <row r="5206" spans="180:180">
      <c r="FX5206" s="1595"/>
    </row>
    <row r="5207" spans="180:180">
      <c r="FX5207" s="1595"/>
    </row>
    <row r="5208" spans="180:180">
      <c r="FX5208" s="1595"/>
    </row>
    <row r="5209" spans="180:180">
      <c r="FX5209" s="1595"/>
    </row>
    <row r="5211" spans="180:180">
      <c r="FX5211" s="1349"/>
    </row>
    <row r="5212" spans="180:180">
      <c r="FX5212" s="1349"/>
    </row>
    <row r="5213" spans="180:180">
      <c r="FX5213" s="1666"/>
    </row>
    <row r="5215" spans="180:180">
      <c r="FX5215" s="1349"/>
    </row>
    <row r="5216" spans="180:180">
      <c r="FX5216" s="1349"/>
    </row>
    <row r="5217" spans="180:180">
      <c r="FX5217" s="1349"/>
    </row>
    <row r="5218" spans="180:180">
      <c r="FX5218" s="1595"/>
    </row>
    <row r="5219" spans="180:180">
      <c r="FX5219" s="1595"/>
    </row>
    <row r="5220" spans="180:180">
      <c r="FX5220" s="1595"/>
    </row>
    <row r="5221" spans="180:180">
      <c r="FX5221" s="1595"/>
    </row>
    <row r="5222" spans="180:180">
      <c r="FX5222" s="1595"/>
    </row>
    <row r="5223" spans="180:180">
      <c r="FX5223" s="1595"/>
    </row>
    <row r="5224" spans="180:180">
      <c r="FX5224" s="1595"/>
    </row>
    <row r="5225" spans="180:180">
      <c r="FX5225" s="1595"/>
    </row>
    <row r="5226" spans="180:180">
      <c r="FX5226" s="1595"/>
    </row>
    <row r="5227" spans="180:180">
      <c r="FX5227" s="1595"/>
    </row>
    <row r="5228" spans="180:180">
      <c r="FX5228" s="1595"/>
    </row>
    <row r="5229" spans="180:180">
      <c r="FX5229" s="1595"/>
    </row>
    <row r="5230" spans="180:180">
      <c r="FX5230" s="1595"/>
    </row>
    <row r="5231" spans="180:180">
      <c r="FX5231" s="1595"/>
    </row>
    <row r="5232" spans="180:180">
      <c r="FX5232" s="1595"/>
    </row>
    <row r="5233" spans="180:180">
      <c r="FX5233" s="1595"/>
    </row>
    <row r="5234" spans="180:180">
      <c r="FX5234" s="1595"/>
    </row>
    <row r="5235" spans="180:180">
      <c r="FX5235" s="1595"/>
    </row>
    <row r="5236" spans="180:180">
      <c r="FX5236" s="1595"/>
    </row>
    <row r="5237" spans="180:180">
      <c r="FX5237" s="1595"/>
    </row>
    <row r="5238" spans="180:180">
      <c r="FX5238" s="1595"/>
    </row>
    <row r="5239" spans="180:180">
      <c r="FX5239" s="1595"/>
    </row>
    <row r="5240" spans="180:180">
      <c r="FX5240" s="1595"/>
    </row>
    <row r="5241" spans="180:180">
      <c r="FX5241" s="1595"/>
    </row>
    <row r="5242" spans="180:180">
      <c r="FX5242" s="1595"/>
    </row>
    <row r="5243" spans="180:180">
      <c r="FX5243" s="1595"/>
    </row>
    <row r="5244" spans="180:180">
      <c r="FX5244" s="1595"/>
    </row>
    <row r="5245" spans="180:180">
      <c r="FX5245" s="1595"/>
    </row>
    <row r="5246" spans="180:180">
      <c r="FX5246" s="1595"/>
    </row>
    <row r="5247" spans="180:180">
      <c r="FX5247" s="1595"/>
    </row>
    <row r="5248" spans="180:180">
      <c r="FX5248" s="1595"/>
    </row>
    <row r="5249" spans="180:180">
      <c r="FX5249" s="1595"/>
    </row>
    <row r="5250" spans="180:180">
      <c r="FX5250" s="1595"/>
    </row>
    <row r="5251" spans="180:180">
      <c r="FX5251" s="1595"/>
    </row>
    <row r="5252" spans="180:180">
      <c r="FX5252" s="1595"/>
    </row>
    <row r="5253" spans="180:180">
      <c r="FX5253" s="1595"/>
    </row>
    <row r="5254" spans="180:180">
      <c r="FX5254" s="1595"/>
    </row>
    <row r="5255" spans="180:180">
      <c r="FX5255" s="1595"/>
    </row>
    <row r="5256" spans="180:180">
      <c r="FX5256" s="1595"/>
    </row>
    <row r="5257" spans="180:180">
      <c r="FX5257" s="1595"/>
    </row>
    <row r="5259" spans="180:180">
      <c r="FX5259" s="1349"/>
    </row>
    <row r="5260" spans="180:180">
      <c r="FX5260" s="1349"/>
    </row>
    <row r="5261" spans="180:180">
      <c r="FX5261" s="1666"/>
    </row>
    <row r="5263" spans="180:180">
      <c r="FX5263" s="1349"/>
    </row>
    <row r="5264" spans="180:180">
      <c r="FX5264" s="1349"/>
    </row>
    <row r="5265" spans="180:180">
      <c r="FX5265" s="1349"/>
    </row>
    <row r="5266" spans="180:180">
      <c r="FX5266" s="1595"/>
    </row>
    <row r="5267" spans="180:180">
      <c r="FX5267" s="1595"/>
    </row>
    <row r="5268" spans="180:180">
      <c r="FX5268" s="1595"/>
    </row>
    <row r="5269" spans="180:180">
      <c r="FX5269" s="1595"/>
    </row>
    <row r="5270" spans="180:180">
      <c r="FX5270" s="1595"/>
    </row>
    <row r="5271" spans="180:180">
      <c r="FX5271" s="1595"/>
    </row>
    <row r="5272" spans="180:180">
      <c r="FX5272" s="1595"/>
    </row>
    <row r="5273" spans="180:180">
      <c r="FX5273" s="1595"/>
    </row>
    <row r="5274" spans="180:180">
      <c r="FX5274" s="1595"/>
    </row>
    <row r="5275" spans="180:180">
      <c r="FX5275" s="1595"/>
    </row>
    <row r="5276" spans="180:180">
      <c r="FX5276" s="1595"/>
    </row>
    <row r="5277" spans="180:180">
      <c r="FX5277" s="1595"/>
    </row>
    <row r="5278" spans="180:180">
      <c r="FX5278" s="1595"/>
    </row>
    <row r="5279" spans="180:180">
      <c r="FX5279" s="1595"/>
    </row>
    <row r="5280" spans="180:180">
      <c r="FX5280" s="1595"/>
    </row>
    <row r="5281" spans="180:180">
      <c r="FX5281" s="1595"/>
    </row>
    <row r="5282" spans="180:180">
      <c r="FX5282" s="1595"/>
    </row>
    <row r="5283" spans="180:180">
      <c r="FX5283" s="1595"/>
    </row>
    <row r="5284" spans="180:180">
      <c r="FX5284" s="1595"/>
    </row>
    <row r="5285" spans="180:180">
      <c r="FX5285" s="1595"/>
    </row>
    <row r="5286" spans="180:180">
      <c r="FX5286" s="1595"/>
    </row>
    <row r="5287" spans="180:180">
      <c r="FX5287" s="1595"/>
    </row>
    <row r="5288" spans="180:180">
      <c r="FX5288" s="1595"/>
    </row>
    <row r="5289" spans="180:180">
      <c r="FX5289" s="1595"/>
    </row>
    <row r="5290" spans="180:180">
      <c r="FX5290" s="1595"/>
    </row>
    <row r="5291" spans="180:180">
      <c r="FX5291" s="1595"/>
    </row>
    <row r="5292" spans="180:180">
      <c r="FX5292" s="1595"/>
    </row>
    <row r="5293" spans="180:180">
      <c r="FX5293" s="1595"/>
    </row>
    <row r="5294" spans="180:180">
      <c r="FX5294" s="1595"/>
    </row>
    <row r="5295" spans="180:180">
      <c r="FX5295" s="1595"/>
    </row>
    <row r="5296" spans="180:180">
      <c r="FX5296" s="1595"/>
    </row>
    <row r="5297" spans="180:180">
      <c r="FX5297" s="1595"/>
    </row>
    <row r="5298" spans="180:180">
      <c r="FX5298" s="1595"/>
    </row>
    <row r="5299" spans="180:180">
      <c r="FX5299" s="1595"/>
    </row>
    <row r="5300" spans="180:180">
      <c r="FX5300" s="1595"/>
    </row>
    <row r="5301" spans="180:180">
      <c r="FX5301" s="1595"/>
    </row>
    <row r="5302" spans="180:180">
      <c r="FX5302" s="1595"/>
    </row>
    <row r="5303" spans="180:180">
      <c r="FX5303" s="1595"/>
    </row>
    <row r="5304" spans="180:180">
      <c r="FX5304" s="1595"/>
    </row>
    <row r="5305" spans="180:180">
      <c r="FX5305" s="1595"/>
    </row>
    <row r="5307" spans="180:180">
      <c r="FX5307" s="1349"/>
    </row>
    <row r="5308" spans="180:180">
      <c r="FX5308" s="1349"/>
    </row>
    <row r="5309" spans="180:180">
      <c r="FX5309" s="1666"/>
    </row>
    <row r="5311" spans="180:180">
      <c r="FX5311" s="1349"/>
    </row>
    <row r="5312" spans="180:180">
      <c r="FX5312" s="1349"/>
    </row>
    <row r="5313" spans="180:180">
      <c r="FX5313" s="1349"/>
    </row>
    <row r="5314" spans="180:180">
      <c r="FX5314" s="1595"/>
    </row>
    <row r="5315" spans="180:180">
      <c r="FX5315" s="1595"/>
    </row>
    <row r="5316" spans="180:180">
      <c r="FX5316" s="1595"/>
    </row>
    <row r="5317" spans="180:180">
      <c r="FX5317" s="1595"/>
    </row>
    <row r="5318" spans="180:180">
      <c r="FX5318" s="1595"/>
    </row>
    <row r="5319" spans="180:180">
      <c r="FX5319" s="1595"/>
    </row>
    <row r="5320" spans="180:180">
      <c r="FX5320" s="1595"/>
    </row>
    <row r="5321" spans="180:180">
      <c r="FX5321" s="1595"/>
    </row>
    <row r="5322" spans="180:180">
      <c r="FX5322" s="1595"/>
    </row>
    <row r="5323" spans="180:180">
      <c r="FX5323" s="1595"/>
    </row>
    <row r="5324" spans="180:180">
      <c r="FX5324" s="1595"/>
    </row>
    <row r="5325" spans="180:180">
      <c r="FX5325" s="1595"/>
    </row>
    <row r="5326" spans="180:180">
      <c r="FX5326" s="1595"/>
    </row>
    <row r="5327" spans="180:180">
      <c r="FX5327" s="1595"/>
    </row>
    <row r="5328" spans="180:180">
      <c r="FX5328" s="1595"/>
    </row>
    <row r="5329" spans="180:180">
      <c r="FX5329" s="1595"/>
    </row>
    <row r="5330" spans="180:180">
      <c r="FX5330" s="1595"/>
    </row>
    <row r="5331" spans="180:180">
      <c r="FX5331" s="1595"/>
    </row>
    <row r="5332" spans="180:180">
      <c r="FX5332" s="1595"/>
    </row>
    <row r="5333" spans="180:180">
      <c r="FX5333" s="1595"/>
    </row>
    <row r="5334" spans="180:180">
      <c r="FX5334" s="1595"/>
    </row>
    <row r="5335" spans="180:180">
      <c r="FX5335" s="1595"/>
    </row>
    <row r="5336" spans="180:180">
      <c r="FX5336" s="1595"/>
    </row>
    <row r="5337" spans="180:180">
      <c r="FX5337" s="1595"/>
    </row>
    <row r="5338" spans="180:180">
      <c r="FX5338" s="1595"/>
    </row>
    <row r="5339" spans="180:180">
      <c r="FX5339" s="1595"/>
    </row>
    <row r="5340" spans="180:180">
      <c r="FX5340" s="1595"/>
    </row>
    <row r="5341" spans="180:180">
      <c r="FX5341" s="1595"/>
    </row>
    <row r="5342" spans="180:180">
      <c r="FX5342" s="1595"/>
    </row>
    <row r="5343" spans="180:180">
      <c r="FX5343" s="1595"/>
    </row>
    <row r="5344" spans="180:180">
      <c r="FX5344" s="1595"/>
    </row>
    <row r="5345" spans="180:180">
      <c r="FX5345" s="1595"/>
    </row>
    <row r="5346" spans="180:180">
      <c r="FX5346" s="1595"/>
    </row>
    <row r="5347" spans="180:180">
      <c r="FX5347" s="1595"/>
    </row>
    <row r="5348" spans="180:180">
      <c r="FX5348" s="1595"/>
    </row>
    <row r="5349" spans="180:180">
      <c r="FX5349" s="1595"/>
    </row>
    <row r="5350" spans="180:180">
      <c r="FX5350" s="1595"/>
    </row>
    <row r="5351" spans="180:180">
      <c r="FX5351" s="1595"/>
    </row>
    <row r="5352" spans="180:180">
      <c r="FX5352" s="1595"/>
    </row>
    <row r="5353" spans="180:180">
      <c r="FX5353" s="1595"/>
    </row>
    <row r="5355" spans="180:180">
      <c r="FX5355" s="1349"/>
    </row>
    <row r="5356" spans="180:180">
      <c r="FX5356" s="1349"/>
    </row>
    <row r="5357" spans="180:180">
      <c r="FX5357" s="1666"/>
    </row>
    <row r="5359" spans="180:180">
      <c r="FX5359" s="1349"/>
    </row>
    <row r="5360" spans="180:180">
      <c r="FX5360" s="1349"/>
    </row>
    <row r="5361" spans="180:180">
      <c r="FX5361" s="1349"/>
    </row>
    <row r="5362" spans="180:180">
      <c r="FX5362" s="1595"/>
    </row>
    <row r="5363" spans="180:180">
      <c r="FX5363" s="1595"/>
    </row>
    <row r="5364" spans="180:180">
      <c r="FX5364" s="1595"/>
    </row>
    <row r="5365" spans="180:180">
      <c r="FX5365" s="1595"/>
    </row>
    <row r="5366" spans="180:180">
      <c r="FX5366" s="1595"/>
    </row>
    <row r="5367" spans="180:180">
      <c r="FX5367" s="1595"/>
    </row>
    <row r="5368" spans="180:180">
      <c r="FX5368" s="1595"/>
    </row>
    <row r="5369" spans="180:180">
      <c r="FX5369" s="1595"/>
    </row>
    <row r="5370" spans="180:180">
      <c r="FX5370" s="1595"/>
    </row>
    <row r="5371" spans="180:180">
      <c r="FX5371" s="1595"/>
    </row>
    <row r="5372" spans="180:180">
      <c r="FX5372" s="1595"/>
    </row>
    <row r="5373" spans="180:180">
      <c r="FX5373" s="1595"/>
    </row>
    <row r="5374" spans="180:180">
      <c r="FX5374" s="1595"/>
    </row>
    <row r="5375" spans="180:180">
      <c r="FX5375" s="1595"/>
    </row>
    <row r="5376" spans="180:180">
      <c r="FX5376" s="1595"/>
    </row>
    <row r="5377" spans="180:180">
      <c r="FX5377" s="1595"/>
    </row>
    <row r="5378" spans="180:180">
      <c r="FX5378" s="1595"/>
    </row>
    <row r="5379" spans="180:180">
      <c r="FX5379" s="1595"/>
    </row>
    <row r="5380" spans="180:180">
      <c r="FX5380" s="1595"/>
    </row>
    <row r="5381" spans="180:180">
      <c r="FX5381" s="1595"/>
    </row>
    <row r="5382" spans="180:180">
      <c r="FX5382" s="1595"/>
    </row>
    <row r="5383" spans="180:180">
      <c r="FX5383" s="1595"/>
    </row>
    <row r="5384" spans="180:180">
      <c r="FX5384" s="1595"/>
    </row>
    <row r="5385" spans="180:180">
      <c r="FX5385" s="1595"/>
    </row>
    <row r="5386" spans="180:180">
      <c r="FX5386" s="1595"/>
    </row>
    <row r="5387" spans="180:180">
      <c r="FX5387" s="1595"/>
    </row>
    <row r="5388" spans="180:180">
      <c r="FX5388" s="1595"/>
    </row>
    <row r="5389" spans="180:180">
      <c r="FX5389" s="1595"/>
    </row>
    <row r="5390" spans="180:180">
      <c r="FX5390" s="1595"/>
    </row>
    <row r="5391" spans="180:180">
      <c r="FX5391" s="1595"/>
    </row>
    <row r="5392" spans="180:180">
      <c r="FX5392" s="1595"/>
    </row>
    <row r="5393" spans="180:180">
      <c r="FX5393" s="1595"/>
    </row>
    <row r="5394" spans="180:180">
      <c r="FX5394" s="1595"/>
    </row>
    <row r="5395" spans="180:180">
      <c r="FX5395" s="1595"/>
    </row>
    <row r="5396" spans="180:180">
      <c r="FX5396" s="1595"/>
    </row>
    <row r="5397" spans="180:180">
      <c r="FX5397" s="1595"/>
    </row>
    <row r="5398" spans="180:180">
      <c r="FX5398" s="1595"/>
    </row>
    <row r="5399" spans="180:180">
      <c r="FX5399" s="1595"/>
    </row>
    <row r="5400" spans="180:180">
      <c r="FX5400" s="1595"/>
    </row>
    <row r="5401" spans="180:180">
      <c r="FX5401" s="1595"/>
    </row>
    <row r="5403" spans="180:180">
      <c r="FX5403" s="1349"/>
    </row>
    <row r="5404" spans="180:180">
      <c r="FX5404" s="1349"/>
    </row>
    <row r="5405" spans="180:180">
      <c r="FX5405" s="1666"/>
    </row>
    <row r="5407" spans="180:180">
      <c r="FX5407" s="1349"/>
    </row>
    <row r="5408" spans="180:180">
      <c r="FX5408" s="1349"/>
    </row>
    <row r="5409" spans="180:180">
      <c r="FX5409" s="1349"/>
    </row>
    <row r="5410" spans="180:180">
      <c r="FX5410" s="1595"/>
    </row>
    <row r="5411" spans="180:180">
      <c r="FX5411" s="1595"/>
    </row>
    <row r="5412" spans="180:180">
      <c r="FX5412" s="1595"/>
    </row>
    <row r="5413" spans="180:180">
      <c r="FX5413" s="1595"/>
    </row>
    <row r="5414" spans="180:180">
      <c r="FX5414" s="1595"/>
    </row>
    <row r="5415" spans="180:180">
      <c r="FX5415" s="1595"/>
    </row>
    <row r="5416" spans="180:180">
      <c r="FX5416" s="1595"/>
    </row>
    <row r="5417" spans="180:180">
      <c r="FX5417" s="1595"/>
    </row>
    <row r="5418" spans="180:180">
      <c r="FX5418" s="1595"/>
    </row>
    <row r="5419" spans="180:180">
      <c r="FX5419" s="1595"/>
    </row>
    <row r="5420" spans="180:180">
      <c r="FX5420" s="1595"/>
    </row>
    <row r="5421" spans="180:180">
      <c r="FX5421" s="1595"/>
    </row>
    <row r="5422" spans="180:180">
      <c r="FX5422" s="1595"/>
    </row>
    <row r="5423" spans="180:180">
      <c r="FX5423" s="1595"/>
    </row>
    <row r="5424" spans="180:180">
      <c r="FX5424" s="1595"/>
    </row>
    <row r="5425" spans="180:180">
      <c r="FX5425" s="1595"/>
    </row>
    <row r="5426" spans="180:180">
      <c r="FX5426" s="1595"/>
    </row>
    <row r="5427" spans="180:180">
      <c r="FX5427" s="1595"/>
    </row>
    <row r="5428" spans="180:180">
      <c r="FX5428" s="1595"/>
    </row>
    <row r="5429" spans="180:180">
      <c r="FX5429" s="1595"/>
    </row>
    <row r="5430" spans="180:180">
      <c r="FX5430" s="1595"/>
    </row>
    <row r="5431" spans="180:180">
      <c r="FX5431" s="1595"/>
    </row>
    <row r="5432" spans="180:180">
      <c r="FX5432" s="1595"/>
    </row>
    <row r="5433" spans="180:180">
      <c r="FX5433" s="1595"/>
    </row>
    <row r="5434" spans="180:180">
      <c r="FX5434" s="1595"/>
    </row>
    <row r="5435" spans="180:180">
      <c r="FX5435" s="1595"/>
    </row>
    <row r="5436" spans="180:180">
      <c r="FX5436" s="1595"/>
    </row>
    <row r="5437" spans="180:180">
      <c r="FX5437" s="1595"/>
    </row>
    <row r="5438" spans="180:180">
      <c r="FX5438" s="1595"/>
    </row>
    <row r="5439" spans="180:180">
      <c r="FX5439" s="1595"/>
    </row>
    <row r="5440" spans="180:180">
      <c r="FX5440" s="1595"/>
    </row>
    <row r="5441" spans="180:180">
      <c r="FX5441" s="1595"/>
    </row>
    <row r="5442" spans="180:180">
      <c r="FX5442" s="1595"/>
    </row>
    <row r="5443" spans="180:180">
      <c r="FX5443" s="1595"/>
    </row>
    <row r="5444" spans="180:180">
      <c r="FX5444" s="1595"/>
    </row>
    <row r="5445" spans="180:180">
      <c r="FX5445" s="1595"/>
    </row>
    <row r="5446" spans="180:180">
      <c r="FX5446" s="1595"/>
    </row>
    <row r="5447" spans="180:180">
      <c r="FX5447" s="1595"/>
    </row>
    <row r="5448" spans="180:180">
      <c r="FX5448" s="1595"/>
    </row>
    <row r="5449" spans="180:180">
      <c r="FX5449" s="1595"/>
    </row>
    <row r="5451" spans="180:180">
      <c r="FX5451" s="1349"/>
    </row>
    <row r="5452" spans="180:180">
      <c r="FX5452" s="1349"/>
    </row>
    <row r="5453" spans="180:180">
      <c r="FX5453" s="1666"/>
    </row>
    <row r="5455" spans="180:180">
      <c r="FX5455" s="1349"/>
    </row>
    <row r="5456" spans="180:180">
      <c r="FX5456" s="1349"/>
    </row>
    <row r="5457" spans="180:180">
      <c r="FX5457" s="1349"/>
    </row>
    <row r="5458" spans="180:180">
      <c r="FX5458" s="1595"/>
    </row>
    <row r="5459" spans="180:180">
      <c r="FX5459" s="1595"/>
    </row>
    <row r="5460" spans="180:180">
      <c r="FX5460" s="1595"/>
    </row>
    <row r="5461" spans="180:180">
      <c r="FX5461" s="1595"/>
    </row>
    <row r="5462" spans="180:180">
      <c r="FX5462" s="1595"/>
    </row>
    <row r="5463" spans="180:180">
      <c r="FX5463" s="1595"/>
    </row>
    <row r="5464" spans="180:180">
      <c r="FX5464" s="1595"/>
    </row>
    <row r="5465" spans="180:180">
      <c r="FX5465" s="1595"/>
    </row>
    <row r="5466" spans="180:180">
      <c r="FX5466" s="1595"/>
    </row>
    <row r="5467" spans="180:180">
      <c r="FX5467" s="1595"/>
    </row>
    <row r="5468" spans="180:180">
      <c r="FX5468" s="1595"/>
    </row>
    <row r="5469" spans="180:180">
      <c r="FX5469" s="1595"/>
    </row>
    <row r="5470" spans="180:180">
      <c r="FX5470" s="1595"/>
    </row>
    <row r="5471" spans="180:180">
      <c r="FX5471" s="1595"/>
    </row>
    <row r="5472" spans="180:180">
      <c r="FX5472" s="1595"/>
    </row>
    <row r="5473" spans="180:180">
      <c r="FX5473" s="1595"/>
    </row>
    <row r="5474" spans="180:180">
      <c r="FX5474" s="1595"/>
    </row>
    <row r="5475" spans="180:180">
      <c r="FX5475" s="1595"/>
    </row>
    <row r="5476" spans="180:180">
      <c r="FX5476" s="1595"/>
    </row>
    <row r="5477" spans="180:180">
      <c r="FX5477" s="1595"/>
    </row>
    <row r="5478" spans="180:180">
      <c r="FX5478" s="1595"/>
    </row>
    <row r="5479" spans="180:180">
      <c r="FX5479" s="1595"/>
    </row>
    <row r="5480" spans="180:180">
      <c r="FX5480" s="1595"/>
    </row>
    <row r="5481" spans="180:180">
      <c r="FX5481" s="1595"/>
    </row>
    <row r="5482" spans="180:180">
      <c r="FX5482" s="1595"/>
    </row>
    <row r="5483" spans="180:180">
      <c r="FX5483" s="1595"/>
    </row>
    <row r="5484" spans="180:180">
      <c r="FX5484" s="1595"/>
    </row>
    <row r="5485" spans="180:180">
      <c r="FX5485" s="1595"/>
    </row>
    <row r="5486" spans="180:180">
      <c r="FX5486" s="1595"/>
    </row>
    <row r="5487" spans="180:180">
      <c r="FX5487" s="1595"/>
    </row>
    <row r="5488" spans="180:180">
      <c r="FX5488" s="1595"/>
    </row>
    <row r="5489" spans="180:180">
      <c r="FX5489" s="1595"/>
    </row>
    <row r="5490" spans="180:180">
      <c r="FX5490" s="1595"/>
    </row>
    <row r="5491" spans="180:180">
      <c r="FX5491" s="1595"/>
    </row>
    <row r="5492" spans="180:180">
      <c r="FX5492" s="1595"/>
    </row>
    <row r="5493" spans="180:180">
      <c r="FX5493" s="1595"/>
    </row>
    <row r="5494" spans="180:180">
      <c r="FX5494" s="1595"/>
    </row>
    <row r="5495" spans="180:180">
      <c r="FX5495" s="1595"/>
    </row>
    <row r="5496" spans="180:180">
      <c r="FX5496" s="1595"/>
    </row>
    <row r="5497" spans="180:180">
      <c r="FX5497" s="1595"/>
    </row>
    <row r="5499" spans="180:180">
      <c r="FX5499" s="1349"/>
    </row>
    <row r="5500" spans="180:180">
      <c r="FX5500" s="1349"/>
    </row>
    <row r="5501" spans="180:180">
      <c r="FX5501" s="1666"/>
    </row>
    <row r="5503" spans="180:180">
      <c r="FX5503" s="1349"/>
    </row>
    <row r="5504" spans="180:180">
      <c r="FX5504" s="1349"/>
    </row>
    <row r="5505" spans="180:180">
      <c r="FX5505" s="1349"/>
    </row>
    <row r="5506" spans="180:180">
      <c r="FX5506" s="1595"/>
    </row>
    <row r="5507" spans="180:180">
      <c r="FX5507" s="1595"/>
    </row>
    <row r="5508" spans="180:180">
      <c r="FX5508" s="1595"/>
    </row>
    <row r="5509" spans="180:180">
      <c r="FX5509" s="1595"/>
    </row>
    <row r="5510" spans="180:180">
      <c r="FX5510" s="1595"/>
    </row>
    <row r="5511" spans="180:180">
      <c r="FX5511" s="1595"/>
    </row>
    <row r="5512" spans="180:180">
      <c r="FX5512" s="1595"/>
    </row>
    <row r="5513" spans="180:180">
      <c r="FX5513" s="1595"/>
    </row>
    <row r="5514" spans="180:180">
      <c r="FX5514" s="1595"/>
    </row>
    <row r="5515" spans="180:180">
      <c r="FX5515" s="1595"/>
    </row>
    <row r="5516" spans="180:180">
      <c r="FX5516" s="1595"/>
    </row>
    <row r="5517" spans="180:180">
      <c r="FX5517" s="1595"/>
    </row>
    <row r="5518" spans="180:180">
      <c r="FX5518" s="1595"/>
    </row>
    <row r="5519" spans="180:180">
      <c r="FX5519" s="1595"/>
    </row>
    <row r="5520" spans="180:180">
      <c r="FX5520" s="1595"/>
    </row>
    <row r="5521" spans="180:180">
      <c r="FX5521" s="1595"/>
    </row>
    <row r="5522" spans="180:180">
      <c r="FX5522" s="1595"/>
    </row>
    <row r="5523" spans="180:180">
      <c r="FX5523" s="1595"/>
    </row>
    <row r="5524" spans="180:180">
      <c r="FX5524" s="1595"/>
    </row>
    <row r="5525" spans="180:180">
      <c r="FX5525" s="1595"/>
    </row>
    <row r="5526" spans="180:180">
      <c r="FX5526" s="1595"/>
    </row>
    <row r="5527" spans="180:180">
      <c r="FX5527" s="1595"/>
    </row>
    <row r="5528" spans="180:180">
      <c r="FX5528" s="1595"/>
    </row>
    <row r="5529" spans="180:180">
      <c r="FX5529" s="1595"/>
    </row>
    <row r="5530" spans="180:180">
      <c r="FX5530" s="1595"/>
    </row>
    <row r="5531" spans="180:180">
      <c r="FX5531" s="1595"/>
    </row>
    <row r="5532" spans="180:180">
      <c r="FX5532" s="1595"/>
    </row>
    <row r="5533" spans="180:180">
      <c r="FX5533" s="1595"/>
    </row>
    <row r="5534" spans="180:180">
      <c r="FX5534" s="1595"/>
    </row>
    <row r="5535" spans="180:180">
      <c r="FX5535" s="1595"/>
    </row>
    <row r="5536" spans="180:180">
      <c r="FX5536" s="1595"/>
    </row>
    <row r="5537" spans="180:180">
      <c r="FX5537" s="1595"/>
    </row>
    <row r="5538" spans="180:180">
      <c r="FX5538" s="1595"/>
    </row>
    <row r="5539" spans="180:180">
      <c r="FX5539" s="1595"/>
    </row>
    <row r="5540" spans="180:180">
      <c r="FX5540" s="1595"/>
    </row>
    <row r="5541" spans="180:180">
      <c r="FX5541" s="1595"/>
    </row>
    <row r="5542" spans="180:180">
      <c r="FX5542" s="1595"/>
    </row>
    <row r="5543" spans="180:180">
      <c r="FX5543" s="1595"/>
    </row>
    <row r="5544" spans="180:180">
      <c r="FX5544" s="1595"/>
    </row>
    <row r="5545" spans="180:180">
      <c r="FX5545" s="1595"/>
    </row>
    <row r="5547" spans="180:180">
      <c r="FX5547" s="1349"/>
    </row>
    <row r="5548" spans="180:180">
      <c r="FX5548" s="1349"/>
    </row>
    <row r="5549" spans="180:180">
      <c r="FX5549" s="1666"/>
    </row>
    <row r="5551" spans="180:180">
      <c r="FX5551" s="1349"/>
    </row>
    <row r="5552" spans="180:180">
      <c r="FX5552" s="1349"/>
    </row>
    <row r="5553" spans="180:180">
      <c r="FX5553" s="1349"/>
    </row>
    <row r="5554" spans="180:180">
      <c r="FX5554" s="1595"/>
    </row>
    <row r="5555" spans="180:180">
      <c r="FX5555" s="1595"/>
    </row>
    <row r="5556" spans="180:180">
      <c r="FX5556" s="1595"/>
    </row>
    <row r="5557" spans="180:180">
      <c r="FX5557" s="1595"/>
    </row>
    <row r="5558" spans="180:180">
      <c r="FX5558" s="1595"/>
    </row>
    <row r="5559" spans="180:180">
      <c r="FX5559" s="1595"/>
    </row>
    <row r="5560" spans="180:180">
      <c r="FX5560" s="1595"/>
    </row>
    <row r="5561" spans="180:180">
      <c r="FX5561" s="1595"/>
    </row>
    <row r="5562" spans="180:180">
      <c r="FX5562" s="1595"/>
    </row>
    <row r="5563" spans="180:180">
      <c r="FX5563" s="1595"/>
    </row>
    <row r="5564" spans="180:180">
      <c r="FX5564" s="1595"/>
    </row>
    <row r="5565" spans="180:180">
      <c r="FX5565" s="1595"/>
    </row>
    <row r="5566" spans="180:180">
      <c r="FX5566" s="1595"/>
    </row>
    <row r="5567" spans="180:180">
      <c r="FX5567" s="1595"/>
    </row>
    <row r="5568" spans="180:180">
      <c r="FX5568" s="1595"/>
    </row>
    <row r="5569" spans="180:180">
      <c r="FX5569" s="1595"/>
    </row>
    <row r="5570" spans="180:180">
      <c r="FX5570" s="1595"/>
    </row>
    <row r="5571" spans="180:180">
      <c r="FX5571" s="1595"/>
    </row>
    <row r="5572" spans="180:180">
      <c r="FX5572" s="1595"/>
    </row>
    <row r="5573" spans="180:180">
      <c r="FX5573" s="1595"/>
    </row>
    <row r="5574" spans="180:180">
      <c r="FX5574" s="1595"/>
    </row>
    <row r="5575" spans="180:180">
      <c r="FX5575" s="1595"/>
    </row>
    <row r="5576" spans="180:180">
      <c r="FX5576" s="1595"/>
    </row>
    <row r="5577" spans="180:180">
      <c r="FX5577" s="1595"/>
    </row>
    <row r="5578" spans="180:180">
      <c r="FX5578" s="1595"/>
    </row>
    <row r="5579" spans="180:180">
      <c r="FX5579" s="1595"/>
    </row>
    <row r="5580" spans="180:180">
      <c r="FX5580" s="1595"/>
    </row>
    <row r="5581" spans="180:180">
      <c r="FX5581" s="1595"/>
    </row>
    <row r="5582" spans="180:180">
      <c r="FX5582" s="1595"/>
    </row>
    <row r="5583" spans="180:180">
      <c r="FX5583" s="1595"/>
    </row>
    <row r="5584" spans="180:180">
      <c r="FX5584" s="1595"/>
    </row>
    <row r="5585" spans="180:180">
      <c r="FX5585" s="1595"/>
    </row>
    <row r="5586" spans="180:180">
      <c r="FX5586" s="1595"/>
    </row>
    <row r="5587" spans="180:180">
      <c r="FX5587" s="1595"/>
    </row>
    <row r="5588" spans="180:180">
      <c r="FX5588" s="1595"/>
    </row>
    <row r="5589" spans="180:180">
      <c r="FX5589" s="1595"/>
    </row>
    <row r="5590" spans="180:180">
      <c r="FX5590" s="1595"/>
    </row>
    <row r="5591" spans="180:180">
      <c r="FX5591" s="1595"/>
    </row>
    <row r="5592" spans="180:180">
      <c r="FX5592" s="1595"/>
    </row>
    <row r="5593" spans="180:180">
      <c r="FX5593" s="1595"/>
    </row>
    <row r="5595" spans="180:180">
      <c r="FX5595" s="1349"/>
    </row>
    <row r="5596" spans="180:180">
      <c r="FX5596" s="1349"/>
    </row>
    <row r="5597" spans="180:180">
      <c r="FX5597" s="1666"/>
    </row>
    <row r="5599" spans="180:180">
      <c r="FX5599" s="1349"/>
    </row>
    <row r="5600" spans="180:180">
      <c r="FX5600" s="1349"/>
    </row>
    <row r="5601" spans="180:180">
      <c r="FX5601" s="1349"/>
    </row>
    <row r="5602" spans="180:180">
      <c r="FX5602" s="1595"/>
    </row>
    <row r="5603" spans="180:180">
      <c r="FX5603" s="1595"/>
    </row>
    <row r="5604" spans="180:180">
      <c r="FX5604" s="1595"/>
    </row>
    <row r="5605" spans="180:180">
      <c r="FX5605" s="1595"/>
    </row>
    <row r="5606" spans="180:180">
      <c r="FX5606" s="1595"/>
    </row>
    <row r="5607" spans="180:180">
      <c r="FX5607" s="1595"/>
    </row>
    <row r="5608" spans="180:180">
      <c r="FX5608" s="1595"/>
    </row>
    <row r="5609" spans="180:180">
      <c r="FX5609" s="1595"/>
    </row>
    <row r="5610" spans="180:180">
      <c r="FX5610" s="1595"/>
    </row>
    <row r="5611" spans="180:180">
      <c r="FX5611" s="1595"/>
    </row>
    <row r="5612" spans="180:180">
      <c r="FX5612" s="1595"/>
    </row>
    <row r="5613" spans="180:180">
      <c r="FX5613" s="1595"/>
    </row>
    <row r="5614" spans="180:180">
      <c r="FX5614" s="1595"/>
    </row>
    <row r="5615" spans="180:180">
      <c r="FX5615" s="1595"/>
    </row>
    <row r="5616" spans="180:180">
      <c r="FX5616" s="1595"/>
    </row>
    <row r="5617" spans="180:180">
      <c r="FX5617" s="1595"/>
    </row>
    <row r="5618" spans="180:180">
      <c r="FX5618" s="1595"/>
    </row>
    <row r="5619" spans="180:180">
      <c r="FX5619" s="1595"/>
    </row>
    <row r="5620" spans="180:180">
      <c r="FX5620" s="1595"/>
    </row>
    <row r="5621" spans="180:180">
      <c r="FX5621" s="1595"/>
    </row>
    <row r="5622" spans="180:180">
      <c r="FX5622" s="1595"/>
    </row>
    <row r="5623" spans="180:180">
      <c r="FX5623" s="1595"/>
    </row>
    <row r="5624" spans="180:180">
      <c r="FX5624" s="1595"/>
    </row>
    <row r="5625" spans="180:180">
      <c r="FX5625" s="1595"/>
    </row>
    <row r="5626" spans="180:180">
      <c r="FX5626" s="1595"/>
    </row>
    <row r="5627" spans="180:180">
      <c r="FX5627" s="1595"/>
    </row>
    <row r="5628" spans="180:180">
      <c r="FX5628" s="1595"/>
    </row>
    <row r="5629" spans="180:180">
      <c r="FX5629" s="1595"/>
    </row>
    <row r="5630" spans="180:180">
      <c r="FX5630" s="1595"/>
    </row>
    <row r="5631" spans="180:180">
      <c r="FX5631" s="1595"/>
    </row>
    <row r="5632" spans="180:180">
      <c r="FX5632" s="1595"/>
    </row>
    <row r="5633" spans="180:180">
      <c r="FX5633" s="1595"/>
    </row>
    <row r="5634" spans="180:180">
      <c r="FX5634" s="1595"/>
    </row>
    <row r="5635" spans="180:180">
      <c r="FX5635" s="1595"/>
    </row>
    <row r="5636" spans="180:180">
      <c r="FX5636" s="1595"/>
    </row>
    <row r="5637" spans="180:180">
      <c r="FX5637" s="1595"/>
    </row>
    <row r="5638" spans="180:180">
      <c r="FX5638" s="1595"/>
    </row>
    <row r="5639" spans="180:180">
      <c r="FX5639" s="1595"/>
    </row>
    <row r="5640" spans="180:180">
      <c r="FX5640" s="1595"/>
    </row>
    <row r="5641" spans="180:180">
      <c r="FX5641" s="1595"/>
    </row>
    <row r="5643" spans="180:180">
      <c r="FX5643" s="1349"/>
    </row>
    <row r="5644" spans="180:180">
      <c r="FX5644" s="1349"/>
    </row>
    <row r="5645" spans="180:180">
      <c r="FX5645" s="1666"/>
    </row>
    <row r="5647" spans="180:180">
      <c r="FX5647" s="1349"/>
    </row>
    <row r="5648" spans="180:180">
      <c r="FX5648" s="1349"/>
    </row>
    <row r="5649" spans="180:180">
      <c r="FX5649" s="1349"/>
    </row>
    <row r="5650" spans="180:180">
      <c r="FX5650" s="1595"/>
    </row>
    <row r="5651" spans="180:180">
      <c r="FX5651" s="1595"/>
    </row>
    <row r="5652" spans="180:180">
      <c r="FX5652" s="1595"/>
    </row>
    <row r="5653" spans="180:180">
      <c r="FX5653" s="1595"/>
    </row>
    <row r="5654" spans="180:180">
      <c r="FX5654" s="1595"/>
    </row>
    <row r="5655" spans="180:180">
      <c r="FX5655" s="1595"/>
    </row>
    <row r="5656" spans="180:180">
      <c r="FX5656" s="1595"/>
    </row>
    <row r="5657" spans="180:180">
      <c r="FX5657" s="1595"/>
    </row>
    <row r="5658" spans="180:180">
      <c r="FX5658" s="1595"/>
    </row>
    <row r="5659" spans="180:180">
      <c r="FX5659" s="1595"/>
    </row>
    <row r="5660" spans="180:180">
      <c r="FX5660" s="1595"/>
    </row>
    <row r="5661" spans="180:180">
      <c r="FX5661" s="1595"/>
    </row>
    <row r="5662" spans="180:180">
      <c r="FX5662" s="1595"/>
    </row>
    <row r="5663" spans="180:180">
      <c r="FX5663" s="1595"/>
    </row>
    <row r="5664" spans="180:180">
      <c r="FX5664" s="1595"/>
    </row>
    <row r="5665" spans="180:180">
      <c r="FX5665" s="1595"/>
    </row>
    <row r="5666" spans="180:180">
      <c r="FX5666" s="1595"/>
    </row>
    <row r="5667" spans="180:180">
      <c r="FX5667" s="1595"/>
    </row>
    <row r="5668" spans="180:180">
      <c r="FX5668" s="1595"/>
    </row>
    <row r="5669" spans="180:180">
      <c r="FX5669" s="1595"/>
    </row>
    <row r="5670" spans="180:180">
      <c r="FX5670" s="1595"/>
    </row>
    <row r="5671" spans="180:180">
      <c r="FX5671" s="1595"/>
    </row>
    <row r="5672" spans="180:180">
      <c r="FX5672" s="1595"/>
    </row>
    <row r="5673" spans="180:180">
      <c r="FX5673" s="1595"/>
    </row>
    <row r="5674" spans="180:180">
      <c r="FX5674" s="1595"/>
    </row>
    <row r="5675" spans="180:180">
      <c r="FX5675" s="1595"/>
    </row>
    <row r="5676" spans="180:180">
      <c r="FX5676" s="1595"/>
    </row>
    <row r="5677" spans="180:180">
      <c r="FX5677" s="1595"/>
    </row>
    <row r="5678" spans="180:180">
      <c r="FX5678" s="1595"/>
    </row>
    <row r="5679" spans="180:180">
      <c r="FX5679" s="1595"/>
    </row>
    <row r="5680" spans="180:180">
      <c r="FX5680" s="1595"/>
    </row>
    <row r="5681" spans="180:180">
      <c r="FX5681" s="1595"/>
    </row>
    <row r="5682" spans="180:180">
      <c r="FX5682" s="1595"/>
    </row>
    <row r="5683" spans="180:180">
      <c r="FX5683" s="1595"/>
    </row>
    <row r="5684" spans="180:180">
      <c r="FX5684" s="1595"/>
    </row>
    <row r="5685" spans="180:180">
      <c r="FX5685" s="1595"/>
    </row>
    <row r="5686" spans="180:180">
      <c r="FX5686" s="1595"/>
    </row>
    <row r="5687" spans="180:180">
      <c r="FX5687" s="1595"/>
    </row>
    <row r="5688" spans="180:180">
      <c r="FX5688" s="1595"/>
    </row>
    <row r="5689" spans="180:180">
      <c r="FX5689" s="1595"/>
    </row>
    <row r="5691" spans="180:180">
      <c r="FX5691" s="1349"/>
    </row>
    <row r="5692" spans="180:180">
      <c r="FX5692" s="1349"/>
    </row>
    <row r="5693" spans="180:180">
      <c r="FX5693" s="1666"/>
    </row>
    <row r="5695" spans="180:180">
      <c r="FX5695" s="1349"/>
    </row>
    <row r="5696" spans="180:180">
      <c r="FX5696" s="1349"/>
    </row>
    <row r="5697" spans="180:180">
      <c r="FX5697" s="1349"/>
    </row>
    <row r="5698" spans="180:180">
      <c r="FX5698" s="1595"/>
    </row>
    <row r="5699" spans="180:180">
      <c r="FX5699" s="1595"/>
    </row>
    <row r="5700" spans="180:180">
      <c r="FX5700" s="1595"/>
    </row>
    <row r="5701" spans="180:180">
      <c r="FX5701" s="1595"/>
    </row>
    <row r="5702" spans="180:180">
      <c r="FX5702" s="1595"/>
    </row>
    <row r="5703" spans="180:180">
      <c r="FX5703" s="1595"/>
    </row>
    <row r="5704" spans="180:180">
      <c r="FX5704" s="1595"/>
    </row>
    <row r="5705" spans="180:180">
      <c r="FX5705" s="1595"/>
    </row>
    <row r="5706" spans="180:180">
      <c r="FX5706" s="1595"/>
    </row>
    <row r="5707" spans="180:180">
      <c r="FX5707" s="1595"/>
    </row>
    <row r="5708" spans="180:180">
      <c r="FX5708" s="1595"/>
    </row>
    <row r="5709" spans="180:180">
      <c r="FX5709" s="1595"/>
    </row>
    <row r="5710" spans="180:180">
      <c r="FX5710" s="1595"/>
    </row>
    <row r="5711" spans="180:180">
      <c r="FX5711" s="1595"/>
    </row>
    <row r="5712" spans="180:180">
      <c r="FX5712" s="1595"/>
    </row>
    <row r="5713" spans="180:180">
      <c r="FX5713" s="1595"/>
    </row>
    <row r="5714" spans="180:180">
      <c r="FX5714" s="1595"/>
    </row>
    <row r="5715" spans="180:180">
      <c r="FX5715" s="1595"/>
    </row>
    <row r="5716" spans="180:180">
      <c r="FX5716" s="1595"/>
    </row>
    <row r="5717" spans="180:180">
      <c r="FX5717" s="1595"/>
    </row>
    <row r="5718" spans="180:180">
      <c r="FX5718" s="1595"/>
    </row>
    <row r="5719" spans="180:180">
      <c r="FX5719" s="1595"/>
    </row>
    <row r="5720" spans="180:180">
      <c r="FX5720" s="1595"/>
    </row>
    <row r="5721" spans="180:180">
      <c r="FX5721" s="1595"/>
    </row>
    <row r="5722" spans="180:180">
      <c r="FX5722" s="1595"/>
    </row>
    <row r="5723" spans="180:180">
      <c r="FX5723" s="1595"/>
    </row>
    <row r="5724" spans="180:180">
      <c r="FX5724" s="1595"/>
    </row>
    <row r="5725" spans="180:180">
      <c r="FX5725" s="1595"/>
    </row>
    <row r="5726" spans="180:180">
      <c r="FX5726" s="1595"/>
    </row>
    <row r="5727" spans="180:180">
      <c r="FX5727" s="1595"/>
    </row>
    <row r="5728" spans="180:180">
      <c r="FX5728" s="1595"/>
    </row>
    <row r="5729" spans="180:180">
      <c r="FX5729" s="1595"/>
    </row>
    <row r="5730" spans="180:180">
      <c r="FX5730" s="1595"/>
    </row>
    <row r="5731" spans="180:180">
      <c r="FX5731" s="1595"/>
    </row>
    <row r="5732" spans="180:180">
      <c r="FX5732" s="1595"/>
    </row>
    <row r="5733" spans="180:180">
      <c r="FX5733" s="1595"/>
    </row>
    <row r="5734" spans="180:180">
      <c r="FX5734" s="1595"/>
    </row>
    <row r="5735" spans="180:180">
      <c r="FX5735" s="1595"/>
    </row>
    <row r="5736" spans="180:180">
      <c r="FX5736" s="1595"/>
    </row>
    <row r="5737" spans="180:180">
      <c r="FX5737" s="1595"/>
    </row>
    <row r="5739" spans="180:180">
      <c r="FX5739" s="1349"/>
    </row>
    <row r="5740" spans="180:180">
      <c r="FX5740" s="1349"/>
    </row>
    <row r="5741" spans="180:180">
      <c r="FX5741" s="1666"/>
    </row>
    <row r="5743" spans="180:180">
      <c r="FX5743" s="1349"/>
    </row>
    <row r="5744" spans="180:180">
      <c r="FX5744" s="1349"/>
    </row>
    <row r="5745" spans="180:180">
      <c r="FX5745" s="1349"/>
    </row>
    <row r="5746" spans="180:180">
      <c r="FX5746" s="1595"/>
    </row>
    <row r="5747" spans="180:180">
      <c r="FX5747" s="1595"/>
    </row>
    <row r="5748" spans="180:180">
      <c r="FX5748" s="1595"/>
    </row>
    <row r="5749" spans="180:180">
      <c r="FX5749" s="1595"/>
    </row>
    <row r="5750" spans="180:180">
      <c r="FX5750" s="1595"/>
    </row>
    <row r="5751" spans="180:180">
      <c r="FX5751" s="1595"/>
    </row>
    <row r="5752" spans="180:180">
      <c r="FX5752" s="1595"/>
    </row>
    <row r="5753" spans="180:180">
      <c r="FX5753" s="1595"/>
    </row>
    <row r="5754" spans="180:180">
      <c r="FX5754" s="1595"/>
    </row>
    <row r="5755" spans="180:180">
      <c r="FX5755" s="1595"/>
    </row>
    <row r="5756" spans="180:180">
      <c r="FX5756" s="1595"/>
    </row>
    <row r="5757" spans="180:180">
      <c r="FX5757" s="1595"/>
    </row>
    <row r="5758" spans="180:180">
      <c r="FX5758" s="1595"/>
    </row>
    <row r="5759" spans="180:180">
      <c r="FX5759" s="1595"/>
    </row>
    <row r="5760" spans="180:180">
      <c r="FX5760" s="1595"/>
    </row>
    <row r="5761" spans="180:180">
      <c r="FX5761" s="1595"/>
    </row>
    <row r="5762" spans="180:180">
      <c r="FX5762" s="1595"/>
    </row>
    <row r="5763" spans="180:180">
      <c r="FX5763" s="1595"/>
    </row>
    <row r="5764" spans="180:180">
      <c r="FX5764" s="1595"/>
    </row>
    <row r="5765" spans="180:180">
      <c r="FX5765" s="1595"/>
    </row>
    <row r="5766" spans="180:180">
      <c r="FX5766" s="1595"/>
    </row>
    <row r="5767" spans="180:180">
      <c r="FX5767" s="1595"/>
    </row>
    <row r="5768" spans="180:180">
      <c r="FX5768" s="1595"/>
    </row>
    <row r="5769" spans="180:180">
      <c r="FX5769" s="1595"/>
    </row>
    <row r="5770" spans="180:180">
      <c r="FX5770" s="1595"/>
    </row>
    <row r="5771" spans="180:180">
      <c r="FX5771" s="1595"/>
    </row>
    <row r="5772" spans="180:180">
      <c r="FX5772" s="1595"/>
    </row>
    <row r="5773" spans="180:180">
      <c r="FX5773" s="1595"/>
    </row>
    <row r="5774" spans="180:180">
      <c r="FX5774" s="1595"/>
    </row>
    <row r="5775" spans="180:180">
      <c r="FX5775" s="1595"/>
    </row>
    <row r="5776" spans="180:180">
      <c r="FX5776" s="1595"/>
    </row>
    <row r="5777" spans="180:180">
      <c r="FX5777" s="1595"/>
    </row>
    <row r="5778" spans="180:180">
      <c r="FX5778" s="1595"/>
    </row>
    <row r="5779" spans="180:180">
      <c r="FX5779" s="1595"/>
    </row>
    <row r="5780" spans="180:180">
      <c r="FX5780" s="1595"/>
    </row>
    <row r="5781" spans="180:180">
      <c r="FX5781" s="1595"/>
    </row>
    <row r="5782" spans="180:180">
      <c r="FX5782" s="1595"/>
    </row>
    <row r="5783" spans="180:180">
      <c r="FX5783" s="1595"/>
    </row>
    <row r="5784" spans="180:180">
      <c r="FX5784" s="1595"/>
    </row>
    <row r="5785" spans="180:180">
      <c r="FX5785" s="1595"/>
    </row>
    <row r="5787" spans="180:180">
      <c r="FX5787" s="1349"/>
    </row>
    <row r="5788" spans="180:180">
      <c r="FX5788" s="1349"/>
    </row>
    <row r="5789" spans="180:180">
      <c r="FX5789" s="1666"/>
    </row>
    <row r="5791" spans="180:180">
      <c r="FX5791" s="1349"/>
    </row>
    <row r="5792" spans="180:180">
      <c r="FX5792" s="1349"/>
    </row>
    <row r="5793" spans="180:180">
      <c r="FX5793" s="1349"/>
    </row>
    <row r="5794" spans="180:180">
      <c r="FX5794" s="1595"/>
    </row>
    <row r="5795" spans="180:180">
      <c r="FX5795" s="1595"/>
    </row>
    <row r="5796" spans="180:180">
      <c r="FX5796" s="1595"/>
    </row>
    <row r="5797" spans="180:180">
      <c r="FX5797" s="1595"/>
    </row>
    <row r="5798" spans="180:180">
      <c r="FX5798" s="1595"/>
    </row>
    <row r="5799" spans="180:180">
      <c r="FX5799" s="1595"/>
    </row>
    <row r="5800" spans="180:180">
      <c r="FX5800" s="1595"/>
    </row>
    <row r="5801" spans="180:180">
      <c r="FX5801" s="1595"/>
    </row>
    <row r="5802" spans="180:180">
      <c r="FX5802" s="1595"/>
    </row>
    <row r="5803" spans="180:180">
      <c r="FX5803" s="1595"/>
    </row>
    <row r="5804" spans="180:180">
      <c r="FX5804" s="1595"/>
    </row>
    <row r="5805" spans="180:180">
      <c r="FX5805" s="1595"/>
    </row>
    <row r="5806" spans="180:180">
      <c r="FX5806" s="1595"/>
    </row>
    <row r="5807" spans="180:180">
      <c r="FX5807" s="1595"/>
    </row>
    <row r="5808" spans="180:180">
      <c r="FX5808" s="1595"/>
    </row>
    <row r="5809" spans="180:180">
      <c r="FX5809" s="1595"/>
    </row>
    <row r="5810" spans="180:180">
      <c r="FX5810" s="1595"/>
    </row>
    <row r="5811" spans="180:180">
      <c r="FX5811" s="1595"/>
    </row>
    <row r="5812" spans="180:180">
      <c r="FX5812" s="1595"/>
    </row>
    <row r="5813" spans="180:180">
      <c r="FX5813" s="1595"/>
    </row>
    <row r="5814" spans="180:180">
      <c r="FX5814" s="1595"/>
    </row>
    <row r="5815" spans="180:180">
      <c r="FX5815" s="1595"/>
    </row>
    <row r="5816" spans="180:180">
      <c r="FX5816" s="1595"/>
    </row>
    <row r="5817" spans="180:180">
      <c r="FX5817" s="1595"/>
    </row>
    <row r="5818" spans="180:180">
      <c r="FX5818" s="1595"/>
    </row>
    <row r="5819" spans="180:180">
      <c r="FX5819" s="1595"/>
    </row>
    <row r="5820" spans="180:180">
      <c r="FX5820" s="1595"/>
    </row>
    <row r="5821" spans="180:180">
      <c r="FX5821" s="1595"/>
    </row>
    <row r="5822" spans="180:180">
      <c r="FX5822" s="1595"/>
    </row>
    <row r="5823" spans="180:180">
      <c r="FX5823" s="1595"/>
    </row>
    <row r="5824" spans="180:180">
      <c r="FX5824" s="1595"/>
    </row>
    <row r="5825" spans="180:180">
      <c r="FX5825" s="1595"/>
    </row>
    <row r="5826" spans="180:180">
      <c r="FX5826" s="1595"/>
    </row>
    <row r="5827" spans="180:180">
      <c r="FX5827" s="1595"/>
    </row>
    <row r="5828" spans="180:180">
      <c r="FX5828" s="1595"/>
    </row>
    <row r="5829" spans="180:180">
      <c r="FX5829" s="1595"/>
    </row>
    <row r="5830" spans="180:180">
      <c r="FX5830" s="1595"/>
    </row>
    <row r="5831" spans="180:180">
      <c r="FX5831" s="1595"/>
    </row>
    <row r="5832" spans="180:180">
      <c r="FX5832" s="1595"/>
    </row>
    <row r="5833" spans="180:180">
      <c r="FX5833" s="1595"/>
    </row>
    <row r="5835" spans="180:180">
      <c r="FX5835" s="1349"/>
    </row>
    <row r="5836" spans="180:180">
      <c r="FX5836" s="1349"/>
    </row>
    <row r="5837" spans="180:180">
      <c r="FX5837" s="1666"/>
    </row>
    <row r="5839" spans="180:180">
      <c r="FX5839" s="1349"/>
    </row>
    <row r="5840" spans="180:180">
      <c r="FX5840" s="1349"/>
    </row>
    <row r="5841" spans="180:180">
      <c r="FX5841" s="1349"/>
    </row>
    <row r="5842" spans="180:180">
      <c r="FX5842" s="1595"/>
    </row>
    <row r="5843" spans="180:180">
      <c r="FX5843" s="1595"/>
    </row>
    <row r="5844" spans="180:180">
      <c r="FX5844" s="1595"/>
    </row>
    <row r="5845" spans="180:180">
      <c r="FX5845" s="1595"/>
    </row>
    <row r="5846" spans="180:180">
      <c r="FX5846" s="1595"/>
    </row>
    <row r="5847" spans="180:180">
      <c r="FX5847" s="1595"/>
    </row>
    <row r="5848" spans="180:180">
      <c r="FX5848" s="1595"/>
    </row>
    <row r="5849" spans="180:180">
      <c r="FX5849" s="1595"/>
    </row>
    <row r="5850" spans="180:180">
      <c r="FX5850" s="1595"/>
    </row>
    <row r="5851" spans="180:180">
      <c r="FX5851" s="1595"/>
    </row>
    <row r="5852" spans="180:180">
      <c r="FX5852" s="1595"/>
    </row>
    <row r="5853" spans="180:180">
      <c r="FX5853" s="1595"/>
    </row>
    <row r="5854" spans="180:180">
      <c r="FX5854" s="1595"/>
    </row>
    <row r="5855" spans="180:180">
      <c r="FX5855" s="1595"/>
    </row>
    <row r="5856" spans="180:180">
      <c r="FX5856" s="1595"/>
    </row>
    <row r="5857" spans="180:180">
      <c r="FX5857" s="1595"/>
    </row>
    <row r="5858" spans="180:180">
      <c r="FX5858" s="1595"/>
    </row>
    <row r="5859" spans="180:180">
      <c r="FX5859" s="1595"/>
    </row>
    <row r="5860" spans="180:180">
      <c r="FX5860" s="1595"/>
    </row>
    <row r="5861" spans="180:180">
      <c r="FX5861" s="1595"/>
    </row>
    <row r="5862" spans="180:180">
      <c r="FX5862" s="1595"/>
    </row>
    <row r="5863" spans="180:180">
      <c r="FX5863" s="1595"/>
    </row>
    <row r="5864" spans="180:180">
      <c r="FX5864" s="1595"/>
    </row>
    <row r="5865" spans="180:180">
      <c r="FX5865" s="1595"/>
    </row>
    <row r="5866" spans="180:180">
      <c r="FX5866" s="1595"/>
    </row>
    <row r="5867" spans="180:180">
      <c r="FX5867" s="1595"/>
    </row>
    <row r="5868" spans="180:180">
      <c r="FX5868" s="1595"/>
    </row>
    <row r="5869" spans="180:180">
      <c r="FX5869" s="1595"/>
    </row>
    <row r="5870" spans="180:180">
      <c r="FX5870" s="1595"/>
    </row>
    <row r="5871" spans="180:180">
      <c r="FX5871" s="1595"/>
    </row>
    <row r="5872" spans="180:180">
      <c r="FX5872" s="1595"/>
    </row>
    <row r="5873" spans="180:180">
      <c r="FX5873" s="1595"/>
    </row>
    <row r="5874" spans="180:180">
      <c r="FX5874" s="1595"/>
    </row>
    <row r="5875" spans="180:180">
      <c r="FX5875" s="1595"/>
    </row>
    <row r="5876" spans="180:180">
      <c r="FX5876" s="1595"/>
    </row>
    <row r="5877" spans="180:180">
      <c r="FX5877" s="1595"/>
    </row>
    <row r="5878" spans="180:180">
      <c r="FX5878" s="1595"/>
    </row>
    <row r="5879" spans="180:180">
      <c r="FX5879" s="1595"/>
    </row>
    <row r="5880" spans="180:180">
      <c r="FX5880" s="1595"/>
    </row>
    <row r="5881" spans="180:180">
      <c r="FX5881" s="1595"/>
    </row>
    <row r="5883" spans="180:180">
      <c r="FX5883" s="1349"/>
    </row>
    <row r="5884" spans="180:180">
      <c r="FX5884" s="1349"/>
    </row>
    <row r="5885" spans="180:180">
      <c r="FX5885" s="1666"/>
    </row>
    <row r="5887" spans="180:180">
      <c r="FX5887" s="1349"/>
    </row>
    <row r="5888" spans="180:180">
      <c r="FX5888" s="1349"/>
    </row>
    <row r="5889" spans="180:180">
      <c r="FX5889" s="1349"/>
    </row>
    <row r="5890" spans="180:180">
      <c r="FX5890" s="1595"/>
    </row>
    <row r="5891" spans="180:180">
      <c r="FX5891" s="1595"/>
    </row>
    <row r="5892" spans="180:180">
      <c r="FX5892" s="1595"/>
    </row>
    <row r="5893" spans="180:180">
      <c r="FX5893" s="1595"/>
    </row>
    <row r="5894" spans="180:180">
      <c r="FX5894" s="1595"/>
    </row>
    <row r="5895" spans="180:180">
      <c r="FX5895" s="1595"/>
    </row>
    <row r="5896" spans="180:180">
      <c r="FX5896" s="1595"/>
    </row>
    <row r="5897" spans="180:180">
      <c r="FX5897" s="1595"/>
    </row>
    <row r="5898" spans="180:180">
      <c r="FX5898" s="1595"/>
    </row>
    <row r="5899" spans="180:180">
      <c r="FX5899" s="1595"/>
    </row>
    <row r="5900" spans="180:180">
      <c r="FX5900" s="1595"/>
    </row>
    <row r="5901" spans="180:180">
      <c r="FX5901" s="1595"/>
    </row>
    <row r="5902" spans="180:180">
      <c r="FX5902" s="1595"/>
    </row>
    <row r="5903" spans="180:180">
      <c r="FX5903" s="1595"/>
    </row>
    <row r="5904" spans="180:180">
      <c r="FX5904" s="1595"/>
    </row>
    <row r="5905" spans="180:180">
      <c r="FX5905" s="1595"/>
    </row>
    <row r="5906" spans="180:180">
      <c r="FX5906" s="1595"/>
    </row>
    <row r="5907" spans="180:180">
      <c r="FX5907" s="1595"/>
    </row>
    <row r="5908" spans="180:180">
      <c r="FX5908" s="1595"/>
    </row>
    <row r="5909" spans="180:180">
      <c r="FX5909" s="1595"/>
    </row>
    <row r="5910" spans="180:180">
      <c r="FX5910" s="1595"/>
    </row>
    <row r="5911" spans="180:180">
      <c r="FX5911" s="1595"/>
    </row>
    <row r="5912" spans="180:180">
      <c r="FX5912" s="1595"/>
    </row>
    <row r="5913" spans="180:180">
      <c r="FX5913" s="1595"/>
    </row>
    <row r="5914" spans="180:180">
      <c r="FX5914" s="1595"/>
    </row>
    <row r="5915" spans="180:180">
      <c r="FX5915" s="1595"/>
    </row>
    <row r="5916" spans="180:180">
      <c r="FX5916" s="1595"/>
    </row>
    <row r="5917" spans="180:180">
      <c r="FX5917" s="1595"/>
    </row>
    <row r="5918" spans="180:180">
      <c r="FX5918" s="1595"/>
    </row>
    <row r="5919" spans="180:180">
      <c r="FX5919" s="1595"/>
    </row>
    <row r="5920" spans="180:180">
      <c r="FX5920" s="1595"/>
    </row>
    <row r="5921" spans="180:180">
      <c r="FX5921" s="1595"/>
    </row>
    <row r="5922" spans="180:180">
      <c r="FX5922" s="1595"/>
    </row>
    <row r="5923" spans="180:180">
      <c r="FX5923" s="1595"/>
    </row>
    <row r="5924" spans="180:180">
      <c r="FX5924" s="1595"/>
    </row>
    <row r="5925" spans="180:180">
      <c r="FX5925" s="1595"/>
    </row>
    <row r="5926" spans="180:180">
      <c r="FX5926" s="1595"/>
    </row>
    <row r="5927" spans="180:180">
      <c r="FX5927" s="1595"/>
    </row>
    <row r="5928" spans="180:180">
      <c r="FX5928" s="1595"/>
    </row>
    <row r="5929" spans="180:180">
      <c r="FX5929" s="1595"/>
    </row>
    <row r="5931" spans="180:180">
      <c r="FX5931" s="1349"/>
    </row>
    <row r="5932" spans="180:180">
      <c r="FX5932" s="1349"/>
    </row>
    <row r="5933" spans="180:180">
      <c r="FX5933" s="1666"/>
    </row>
    <row r="5935" spans="180:180">
      <c r="FX5935" s="1349"/>
    </row>
    <row r="5936" spans="180:180">
      <c r="FX5936" s="1349"/>
    </row>
    <row r="5937" spans="180:180">
      <c r="FX5937" s="1349"/>
    </row>
    <row r="5938" spans="180:180">
      <c r="FX5938" s="1595"/>
    </row>
    <row r="5939" spans="180:180">
      <c r="FX5939" s="1595"/>
    </row>
    <row r="5940" spans="180:180">
      <c r="FX5940" s="1595"/>
    </row>
    <row r="5941" spans="180:180">
      <c r="FX5941" s="1595"/>
    </row>
    <row r="5942" spans="180:180">
      <c r="FX5942" s="1595"/>
    </row>
    <row r="5943" spans="180:180">
      <c r="FX5943" s="1595"/>
    </row>
    <row r="5944" spans="180:180">
      <c r="FX5944" s="1595"/>
    </row>
    <row r="5945" spans="180:180">
      <c r="FX5945" s="1595"/>
    </row>
    <row r="5946" spans="180:180">
      <c r="FX5946" s="1595"/>
    </row>
    <row r="5947" spans="180:180">
      <c r="FX5947" s="1595"/>
    </row>
    <row r="5948" spans="180:180">
      <c r="FX5948" s="1595"/>
    </row>
    <row r="5949" spans="180:180">
      <c r="FX5949" s="1595"/>
    </row>
    <row r="5950" spans="180:180">
      <c r="FX5950" s="1595"/>
    </row>
    <row r="5951" spans="180:180">
      <c r="FX5951" s="1595"/>
    </row>
    <row r="5952" spans="180:180">
      <c r="FX5952" s="1595"/>
    </row>
    <row r="5953" spans="180:180">
      <c r="FX5953" s="1595"/>
    </row>
    <row r="5954" spans="180:180">
      <c r="FX5954" s="1595"/>
    </row>
    <row r="5955" spans="180:180">
      <c r="FX5955" s="1595"/>
    </row>
    <row r="5956" spans="180:180">
      <c r="FX5956" s="1595"/>
    </row>
    <row r="5957" spans="180:180">
      <c r="FX5957" s="1595"/>
    </row>
    <row r="5958" spans="180:180">
      <c r="FX5958" s="1595"/>
    </row>
    <row r="5959" spans="180:180">
      <c r="FX5959" s="1595"/>
    </row>
    <row r="5960" spans="180:180">
      <c r="FX5960" s="1595"/>
    </row>
    <row r="5961" spans="180:180">
      <c r="FX5961" s="1595"/>
    </row>
    <row r="5962" spans="180:180">
      <c r="FX5962" s="1595"/>
    </row>
    <row r="5963" spans="180:180">
      <c r="FX5963" s="1595"/>
    </row>
    <row r="5964" spans="180:180">
      <c r="FX5964" s="1595"/>
    </row>
    <row r="5965" spans="180:180">
      <c r="FX5965" s="1595"/>
    </row>
    <row r="5966" spans="180:180">
      <c r="FX5966" s="1595"/>
    </row>
    <row r="5967" spans="180:180">
      <c r="FX5967" s="1595"/>
    </row>
    <row r="5968" spans="180:180">
      <c r="FX5968" s="1595"/>
    </row>
    <row r="5969" spans="180:180">
      <c r="FX5969" s="1595"/>
    </row>
    <row r="5970" spans="180:180">
      <c r="FX5970" s="1595"/>
    </row>
    <row r="5971" spans="180:180">
      <c r="FX5971" s="1595"/>
    </row>
    <row r="5972" spans="180:180">
      <c r="FX5972" s="1595"/>
    </row>
    <row r="5973" spans="180:180">
      <c r="FX5973" s="1595"/>
    </row>
    <row r="5974" spans="180:180">
      <c r="FX5974" s="1595"/>
    </row>
    <row r="5975" spans="180:180">
      <c r="FX5975" s="1595"/>
    </row>
    <row r="5976" spans="180:180">
      <c r="FX5976" s="1595"/>
    </row>
    <row r="5977" spans="180:180">
      <c r="FX5977" s="1595"/>
    </row>
    <row r="5979" spans="180:180">
      <c r="FX5979" s="1349"/>
    </row>
    <row r="5980" spans="180:180">
      <c r="FX5980" s="1349"/>
    </row>
    <row r="5981" spans="180:180">
      <c r="FX5981" s="1666"/>
    </row>
    <row r="5983" spans="180:180">
      <c r="FX5983" s="1349"/>
    </row>
    <row r="5984" spans="180:180">
      <c r="FX5984" s="1349"/>
    </row>
    <row r="5985" spans="180:180">
      <c r="FX5985" s="1349"/>
    </row>
    <row r="5986" spans="180:180">
      <c r="FX5986" s="1595"/>
    </row>
    <row r="5987" spans="180:180">
      <c r="FX5987" s="1595"/>
    </row>
    <row r="5988" spans="180:180">
      <c r="FX5988" s="1595"/>
    </row>
    <row r="5989" spans="180:180">
      <c r="FX5989" s="1595"/>
    </row>
    <row r="5990" spans="180:180">
      <c r="FX5990" s="1595"/>
    </row>
    <row r="5991" spans="180:180">
      <c r="FX5991" s="1595"/>
    </row>
    <row r="5992" spans="180:180">
      <c r="FX5992" s="1595"/>
    </row>
    <row r="5993" spans="180:180">
      <c r="FX5993" s="1595"/>
    </row>
    <row r="5994" spans="180:180">
      <c r="FX5994" s="1595"/>
    </row>
    <row r="5995" spans="180:180">
      <c r="FX5995" s="1595"/>
    </row>
    <row r="5996" spans="180:180">
      <c r="FX5996" s="1595"/>
    </row>
    <row r="5997" spans="180:180">
      <c r="FX5997" s="1595"/>
    </row>
    <row r="5998" spans="180:180">
      <c r="FX5998" s="1595"/>
    </row>
    <row r="5999" spans="180:180">
      <c r="FX5999" s="1595"/>
    </row>
    <row r="6000" spans="180:180">
      <c r="FX6000" s="1595"/>
    </row>
    <row r="6001" spans="180:180">
      <c r="FX6001" s="1595"/>
    </row>
    <row r="6002" spans="180:180">
      <c r="FX6002" s="1595"/>
    </row>
    <row r="6003" spans="180:180">
      <c r="FX6003" s="1595"/>
    </row>
    <row r="6004" spans="180:180">
      <c r="FX6004" s="1595"/>
    </row>
    <row r="6005" spans="180:180">
      <c r="FX6005" s="1595"/>
    </row>
    <row r="6006" spans="180:180">
      <c r="FX6006" s="1595"/>
    </row>
    <row r="6007" spans="180:180">
      <c r="FX6007" s="1595"/>
    </row>
    <row r="6008" spans="180:180">
      <c r="FX6008" s="1595"/>
    </row>
    <row r="6009" spans="180:180">
      <c r="FX6009" s="1595"/>
    </row>
    <row r="6010" spans="180:180">
      <c r="FX6010" s="1595"/>
    </row>
    <row r="6011" spans="180:180">
      <c r="FX6011" s="1595"/>
    </row>
    <row r="6012" spans="180:180">
      <c r="FX6012" s="1595"/>
    </row>
    <row r="6013" spans="180:180">
      <c r="FX6013" s="1595"/>
    </row>
    <row r="6014" spans="180:180">
      <c r="FX6014" s="1595"/>
    </row>
    <row r="6015" spans="180:180">
      <c r="FX6015" s="1595"/>
    </row>
    <row r="6016" spans="180:180">
      <c r="FX6016" s="1595"/>
    </row>
    <row r="6017" spans="180:180">
      <c r="FX6017" s="1595"/>
    </row>
    <row r="6018" spans="180:180">
      <c r="FX6018" s="1595"/>
    </row>
    <row r="6019" spans="180:180">
      <c r="FX6019" s="1595"/>
    </row>
    <row r="6020" spans="180:180">
      <c r="FX6020" s="1595"/>
    </row>
    <row r="6021" spans="180:180">
      <c r="FX6021" s="1595"/>
    </row>
    <row r="6022" spans="180:180">
      <c r="FX6022" s="1595"/>
    </row>
    <row r="6023" spans="180:180">
      <c r="FX6023" s="1595"/>
    </row>
    <row r="6024" spans="180:180">
      <c r="FX6024" s="1595"/>
    </row>
    <row r="6025" spans="180:180">
      <c r="FX6025" s="1595"/>
    </row>
    <row r="6027" spans="180:180">
      <c r="FX6027" s="1349"/>
    </row>
    <row r="6028" spans="180:180">
      <c r="FX6028" s="1349"/>
    </row>
    <row r="6029" spans="180:180">
      <c r="FX6029" s="1666"/>
    </row>
    <row r="6031" spans="180:180">
      <c r="FX6031" s="1349"/>
    </row>
    <row r="6032" spans="180:180">
      <c r="FX6032" s="1349"/>
    </row>
    <row r="6033" spans="180:180">
      <c r="FX6033" s="1349"/>
    </row>
    <row r="6034" spans="180:180">
      <c r="FX6034" s="1595"/>
    </row>
    <row r="6035" spans="180:180">
      <c r="FX6035" s="1595"/>
    </row>
    <row r="6036" spans="180:180">
      <c r="FX6036" s="1595"/>
    </row>
    <row r="6037" spans="180:180">
      <c r="FX6037" s="1595"/>
    </row>
    <row r="6038" spans="180:180">
      <c r="FX6038" s="1595"/>
    </row>
    <row r="6039" spans="180:180">
      <c r="FX6039" s="1595"/>
    </row>
    <row r="6040" spans="180:180">
      <c r="FX6040" s="1595"/>
    </row>
    <row r="6041" spans="180:180">
      <c r="FX6041" s="1595"/>
    </row>
    <row r="6042" spans="180:180">
      <c r="FX6042" s="1595"/>
    </row>
    <row r="6043" spans="180:180">
      <c r="FX6043" s="1595"/>
    </row>
    <row r="6044" spans="180:180">
      <c r="FX6044" s="1595"/>
    </row>
    <row r="6045" spans="180:180">
      <c r="FX6045" s="1595"/>
    </row>
    <row r="6046" spans="180:180">
      <c r="FX6046" s="1595"/>
    </row>
    <row r="6047" spans="180:180">
      <c r="FX6047" s="1595"/>
    </row>
    <row r="6048" spans="180:180">
      <c r="FX6048" s="1595"/>
    </row>
    <row r="6049" spans="180:180">
      <c r="FX6049" s="1595"/>
    </row>
    <row r="6050" spans="180:180">
      <c r="FX6050" s="1595"/>
    </row>
    <row r="6051" spans="180:180">
      <c r="FX6051" s="1595"/>
    </row>
    <row r="6052" spans="180:180">
      <c r="FX6052" s="1595"/>
    </row>
    <row r="6053" spans="180:180">
      <c r="FX6053" s="1595"/>
    </row>
    <row r="6054" spans="180:180">
      <c r="FX6054" s="1595"/>
    </row>
    <row r="6055" spans="180:180">
      <c r="FX6055" s="1595"/>
    </row>
    <row r="6056" spans="180:180">
      <c r="FX6056" s="1595"/>
    </row>
    <row r="6057" spans="180:180">
      <c r="FX6057" s="1595"/>
    </row>
    <row r="6058" spans="180:180">
      <c r="FX6058" s="1595"/>
    </row>
    <row r="6059" spans="180:180">
      <c r="FX6059" s="1595"/>
    </row>
    <row r="6060" spans="180:180">
      <c r="FX6060" s="1595"/>
    </row>
    <row r="6061" spans="180:180">
      <c r="FX6061" s="1595"/>
    </row>
    <row r="6062" spans="180:180">
      <c r="FX6062" s="1595"/>
    </row>
    <row r="6063" spans="180:180">
      <c r="FX6063" s="1595"/>
    </row>
    <row r="6064" spans="180:180">
      <c r="FX6064" s="1595"/>
    </row>
    <row r="6065" spans="180:180">
      <c r="FX6065" s="1595"/>
    </row>
    <row r="6066" spans="180:180">
      <c r="FX6066" s="1595"/>
    </row>
    <row r="6067" spans="180:180">
      <c r="FX6067" s="1595"/>
    </row>
    <row r="6068" spans="180:180">
      <c r="FX6068" s="1595"/>
    </row>
    <row r="6069" spans="180:180">
      <c r="FX6069" s="1595"/>
    </row>
    <row r="6070" spans="180:180">
      <c r="FX6070" s="1595"/>
    </row>
    <row r="6071" spans="180:180">
      <c r="FX6071" s="1595"/>
    </row>
    <row r="6072" spans="180:180">
      <c r="FX6072" s="1595"/>
    </row>
    <row r="6073" spans="180:180">
      <c r="FX6073" s="1595"/>
    </row>
    <row r="6075" spans="180:180">
      <c r="FX6075" s="1349"/>
    </row>
    <row r="6076" spans="180:180">
      <c r="FX6076" s="1349"/>
    </row>
    <row r="6077" spans="180:180">
      <c r="FX6077" s="1666"/>
    </row>
    <row r="6079" spans="180:180">
      <c r="FX6079" s="1349"/>
    </row>
    <row r="6080" spans="180:180">
      <c r="FX6080" s="1349"/>
    </row>
    <row r="6081" spans="180:180">
      <c r="FX6081" s="1349"/>
    </row>
    <row r="6082" spans="180:180">
      <c r="FX6082" s="1595"/>
    </row>
    <row r="6083" spans="180:180">
      <c r="FX6083" s="1595"/>
    </row>
    <row r="6084" spans="180:180">
      <c r="FX6084" s="1595"/>
    </row>
    <row r="6085" spans="180:180">
      <c r="FX6085" s="1595"/>
    </row>
    <row r="6086" spans="180:180">
      <c r="FX6086" s="1595"/>
    </row>
    <row r="6087" spans="180:180">
      <c r="FX6087" s="1595"/>
    </row>
    <row r="6088" spans="180:180">
      <c r="FX6088" s="1595"/>
    </row>
    <row r="6089" spans="180:180">
      <c r="FX6089" s="1595"/>
    </row>
    <row r="6090" spans="180:180">
      <c r="FX6090" s="1595"/>
    </row>
    <row r="6091" spans="180:180">
      <c r="FX6091" s="1595"/>
    </row>
    <row r="6092" spans="180:180">
      <c r="FX6092" s="1595"/>
    </row>
    <row r="6093" spans="180:180">
      <c r="FX6093" s="1595"/>
    </row>
    <row r="6094" spans="180:180">
      <c r="FX6094" s="1595"/>
    </row>
    <row r="6095" spans="180:180">
      <c r="FX6095" s="1595"/>
    </row>
    <row r="6096" spans="180:180">
      <c r="FX6096" s="1595"/>
    </row>
    <row r="6097" spans="180:180">
      <c r="FX6097" s="1595"/>
    </row>
    <row r="6098" spans="180:180">
      <c r="FX6098" s="1595"/>
    </row>
    <row r="6099" spans="180:180">
      <c r="FX6099" s="1595"/>
    </row>
    <row r="6100" spans="180:180">
      <c r="FX6100" s="1595"/>
    </row>
    <row r="6101" spans="180:180">
      <c r="FX6101" s="1595"/>
    </row>
    <row r="6102" spans="180:180">
      <c r="FX6102" s="1595"/>
    </row>
    <row r="6103" spans="180:180">
      <c r="FX6103" s="1595"/>
    </row>
    <row r="6104" spans="180:180">
      <c r="FX6104" s="1595"/>
    </row>
    <row r="6105" spans="180:180">
      <c r="FX6105" s="1595"/>
    </row>
    <row r="6106" spans="180:180">
      <c r="FX6106" s="1595"/>
    </row>
    <row r="6107" spans="180:180">
      <c r="FX6107" s="1595"/>
    </row>
    <row r="6108" spans="180:180">
      <c r="FX6108" s="1595"/>
    </row>
    <row r="6109" spans="180:180">
      <c r="FX6109" s="1595"/>
    </row>
    <row r="6110" spans="180:180">
      <c r="FX6110" s="1595"/>
    </row>
    <row r="6111" spans="180:180">
      <c r="FX6111" s="1595"/>
    </row>
    <row r="6112" spans="180:180">
      <c r="FX6112" s="1595"/>
    </row>
    <row r="6113" spans="180:180">
      <c r="FX6113" s="1595"/>
    </row>
    <row r="6114" spans="180:180">
      <c r="FX6114" s="1595"/>
    </row>
    <row r="6115" spans="180:180">
      <c r="FX6115" s="1595"/>
    </row>
    <row r="6116" spans="180:180">
      <c r="FX6116" s="1595"/>
    </row>
    <row r="6117" spans="180:180">
      <c r="FX6117" s="1595"/>
    </row>
    <row r="6118" spans="180:180">
      <c r="FX6118" s="1595"/>
    </row>
    <row r="6119" spans="180:180">
      <c r="FX6119" s="1595"/>
    </row>
    <row r="6120" spans="180:180">
      <c r="FX6120" s="1595"/>
    </row>
    <row r="6121" spans="180:180">
      <c r="FX6121" s="1595"/>
    </row>
    <row r="6123" spans="180:180">
      <c r="FX6123" s="1349"/>
    </row>
    <row r="6124" spans="180:180">
      <c r="FX6124" s="1349"/>
    </row>
    <row r="6125" spans="180:180">
      <c r="FX6125" s="1666"/>
    </row>
    <row r="6127" spans="180:180">
      <c r="FX6127" s="1349"/>
    </row>
    <row r="6128" spans="180:180">
      <c r="FX6128" s="1349"/>
    </row>
    <row r="6129" spans="180:180">
      <c r="FX6129" s="1349"/>
    </row>
    <row r="6130" spans="180:180">
      <c r="FX6130" s="1595"/>
    </row>
    <row r="6131" spans="180:180">
      <c r="FX6131" s="1595"/>
    </row>
    <row r="6132" spans="180:180">
      <c r="FX6132" s="1595"/>
    </row>
    <row r="6133" spans="180:180">
      <c r="FX6133" s="1595"/>
    </row>
    <row r="6134" spans="180:180">
      <c r="FX6134" s="1595"/>
    </row>
    <row r="6135" spans="180:180">
      <c r="FX6135" s="1595"/>
    </row>
    <row r="6136" spans="180:180">
      <c r="FX6136" s="1595"/>
    </row>
    <row r="6137" spans="180:180">
      <c r="FX6137" s="1595"/>
    </row>
    <row r="6138" spans="180:180">
      <c r="FX6138" s="1595"/>
    </row>
    <row r="6139" spans="180:180">
      <c r="FX6139" s="1595"/>
    </row>
    <row r="6140" spans="180:180">
      <c r="FX6140" s="1595"/>
    </row>
    <row r="6141" spans="180:180">
      <c r="FX6141" s="1595"/>
    </row>
    <row r="6142" spans="180:180">
      <c r="FX6142" s="1595"/>
    </row>
    <row r="6143" spans="180:180">
      <c r="FX6143" s="1595"/>
    </row>
    <row r="6144" spans="180:180">
      <c r="FX6144" s="1595"/>
    </row>
    <row r="6145" spans="180:180">
      <c r="FX6145" s="1595"/>
    </row>
    <row r="6146" spans="180:180">
      <c r="FX6146" s="1595"/>
    </row>
    <row r="6147" spans="180:180">
      <c r="FX6147" s="1595"/>
    </row>
    <row r="6148" spans="180:180">
      <c r="FX6148" s="1595"/>
    </row>
    <row r="6149" spans="180:180">
      <c r="FX6149" s="1595"/>
    </row>
    <row r="6150" spans="180:180">
      <c r="FX6150" s="1595"/>
    </row>
    <row r="6151" spans="180:180">
      <c r="FX6151" s="1595"/>
    </row>
    <row r="6152" spans="180:180">
      <c r="FX6152" s="1595"/>
    </row>
    <row r="6153" spans="180:180">
      <c r="FX6153" s="1595"/>
    </row>
    <row r="6154" spans="180:180">
      <c r="FX6154" s="1595"/>
    </row>
    <row r="6155" spans="180:180">
      <c r="FX6155" s="1595"/>
    </row>
    <row r="6156" spans="180:180">
      <c r="FX6156" s="1595"/>
    </row>
    <row r="6157" spans="180:180">
      <c r="FX6157" s="1595"/>
    </row>
    <row r="6158" spans="180:180">
      <c r="FX6158" s="1595"/>
    </row>
    <row r="6159" spans="180:180">
      <c r="FX6159" s="1595"/>
    </row>
    <row r="6160" spans="180:180">
      <c r="FX6160" s="1595"/>
    </row>
    <row r="6161" spans="180:180">
      <c r="FX6161" s="1595"/>
    </row>
    <row r="6162" spans="180:180">
      <c r="FX6162" s="1595"/>
    </row>
    <row r="6163" spans="180:180">
      <c r="FX6163" s="1595"/>
    </row>
    <row r="6164" spans="180:180">
      <c r="FX6164" s="1595"/>
    </row>
    <row r="6165" spans="180:180">
      <c r="FX6165" s="1595"/>
    </row>
    <row r="6166" spans="180:180">
      <c r="FX6166" s="1595"/>
    </row>
    <row r="6167" spans="180:180">
      <c r="FX6167" s="1595"/>
    </row>
    <row r="6168" spans="180:180">
      <c r="FX6168" s="1595"/>
    </row>
    <row r="6169" spans="180:180">
      <c r="FX6169" s="1595"/>
    </row>
    <row r="6171" spans="180:180">
      <c r="FX6171" s="1349"/>
    </row>
    <row r="6172" spans="180:180">
      <c r="FX6172" s="1349"/>
    </row>
    <row r="6173" spans="180:180">
      <c r="FX6173" s="1666"/>
    </row>
    <row r="6175" spans="180:180">
      <c r="FX6175" s="1349"/>
    </row>
    <row r="6176" spans="180:180">
      <c r="FX6176" s="1349"/>
    </row>
    <row r="6177" spans="180:180">
      <c r="FX6177" s="1349"/>
    </row>
    <row r="6178" spans="180:180">
      <c r="FX6178" s="1595"/>
    </row>
    <row r="6179" spans="180:180">
      <c r="FX6179" s="1595"/>
    </row>
    <row r="6180" spans="180:180">
      <c r="FX6180" s="1595"/>
    </row>
    <row r="6181" spans="180:180">
      <c r="FX6181" s="1595"/>
    </row>
    <row r="6182" spans="180:180">
      <c r="FX6182" s="1595"/>
    </row>
    <row r="6183" spans="180:180">
      <c r="FX6183" s="1595"/>
    </row>
    <row r="6184" spans="180:180">
      <c r="FX6184" s="1595"/>
    </row>
    <row r="6185" spans="180:180">
      <c r="FX6185" s="1595"/>
    </row>
    <row r="6186" spans="180:180">
      <c r="FX6186" s="1595"/>
    </row>
    <row r="6187" spans="180:180">
      <c r="FX6187" s="1595"/>
    </row>
    <row r="6188" spans="180:180">
      <c r="FX6188" s="1595"/>
    </row>
    <row r="6189" spans="180:180">
      <c r="FX6189" s="1595"/>
    </row>
    <row r="6190" spans="180:180">
      <c r="FX6190" s="1595"/>
    </row>
    <row r="6191" spans="180:180">
      <c r="FX6191" s="1595"/>
    </row>
    <row r="6192" spans="180:180">
      <c r="FX6192" s="1595"/>
    </row>
    <row r="6193" spans="180:180">
      <c r="FX6193" s="1595"/>
    </row>
    <row r="6194" spans="180:180">
      <c r="FX6194" s="1595"/>
    </row>
    <row r="6195" spans="180:180">
      <c r="FX6195" s="1595"/>
    </row>
    <row r="6196" spans="180:180">
      <c r="FX6196" s="1595"/>
    </row>
    <row r="6197" spans="180:180">
      <c r="FX6197" s="1595"/>
    </row>
    <row r="6198" spans="180:180">
      <c r="FX6198" s="1595"/>
    </row>
    <row r="6199" spans="180:180">
      <c r="FX6199" s="1595"/>
    </row>
    <row r="6200" spans="180:180">
      <c r="FX6200" s="1595"/>
    </row>
    <row r="6201" spans="180:180">
      <c r="FX6201" s="1595"/>
    </row>
    <row r="6202" spans="180:180">
      <c r="FX6202" s="1595"/>
    </row>
    <row r="6203" spans="180:180">
      <c r="FX6203" s="1595"/>
    </row>
    <row r="6204" spans="180:180">
      <c r="FX6204" s="1595"/>
    </row>
    <row r="6205" spans="180:180">
      <c r="FX6205" s="1595"/>
    </row>
    <row r="6206" spans="180:180">
      <c r="FX6206" s="1595"/>
    </row>
    <row r="6207" spans="180:180">
      <c r="FX6207" s="1595"/>
    </row>
    <row r="6208" spans="180:180">
      <c r="FX6208" s="1595"/>
    </row>
    <row r="6209" spans="180:180">
      <c r="FX6209" s="1595"/>
    </row>
    <row r="6210" spans="180:180">
      <c r="FX6210" s="1595"/>
    </row>
    <row r="6211" spans="180:180">
      <c r="FX6211" s="1595"/>
    </row>
    <row r="6212" spans="180:180">
      <c r="FX6212" s="1595"/>
    </row>
    <row r="6213" spans="180:180">
      <c r="FX6213" s="1595"/>
    </row>
    <row r="6214" spans="180:180">
      <c r="FX6214" s="1595"/>
    </row>
    <row r="6215" spans="180:180">
      <c r="FX6215" s="1595"/>
    </row>
    <row r="6216" spans="180:180">
      <c r="FX6216" s="1595"/>
    </row>
    <row r="6217" spans="180:180">
      <c r="FX6217" s="1595"/>
    </row>
    <row r="6219" spans="180:180">
      <c r="FX6219" s="1349"/>
    </row>
    <row r="6220" spans="180:180">
      <c r="FX6220" s="1349"/>
    </row>
    <row r="6221" spans="180:180">
      <c r="FX6221" s="1666"/>
    </row>
    <row r="6223" spans="180:180">
      <c r="FX6223" s="1349"/>
    </row>
    <row r="6224" spans="180:180">
      <c r="FX6224" s="1349"/>
    </row>
    <row r="6225" spans="180:180">
      <c r="FX6225" s="1349"/>
    </row>
    <row r="6226" spans="180:180">
      <c r="FX6226" s="1595"/>
    </row>
    <row r="6227" spans="180:180">
      <c r="FX6227" s="1595"/>
    </row>
    <row r="6228" spans="180:180">
      <c r="FX6228" s="1595"/>
    </row>
    <row r="6229" spans="180:180">
      <c r="FX6229" s="1595"/>
    </row>
    <row r="6230" spans="180:180">
      <c r="FX6230" s="1595"/>
    </row>
    <row r="6231" spans="180:180">
      <c r="FX6231" s="1595"/>
    </row>
    <row r="6232" spans="180:180">
      <c r="FX6232" s="1595"/>
    </row>
    <row r="6233" spans="180:180">
      <c r="FX6233" s="1595"/>
    </row>
    <row r="6234" spans="180:180">
      <c r="FX6234" s="1595"/>
    </row>
    <row r="6235" spans="180:180">
      <c r="FX6235" s="1595"/>
    </row>
    <row r="6236" spans="180:180">
      <c r="FX6236" s="1595"/>
    </row>
    <row r="6237" spans="180:180">
      <c r="FX6237" s="1595"/>
    </row>
    <row r="6238" spans="180:180">
      <c r="FX6238" s="1595"/>
    </row>
    <row r="6239" spans="180:180">
      <c r="FX6239" s="1595"/>
    </row>
    <row r="6240" spans="180:180">
      <c r="FX6240" s="1595"/>
    </row>
    <row r="6241" spans="180:180">
      <c r="FX6241" s="1595"/>
    </row>
    <row r="6242" spans="180:180">
      <c r="FX6242" s="1595"/>
    </row>
    <row r="6243" spans="180:180">
      <c r="FX6243" s="1595"/>
    </row>
    <row r="6244" spans="180:180">
      <c r="FX6244" s="1595"/>
    </row>
    <row r="6245" spans="180:180">
      <c r="FX6245" s="1595"/>
    </row>
    <row r="6246" spans="180:180">
      <c r="FX6246" s="1595"/>
    </row>
    <row r="6247" spans="180:180">
      <c r="FX6247" s="1595"/>
    </row>
    <row r="6248" spans="180:180">
      <c r="FX6248" s="1595"/>
    </row>
    <row r="6249" spans="180:180">
      <c r="FX6249" s="1595"/>
    </row>
    <row r="6250" spans="180:180">
      <c r="FX6250" s="1595"/>
    </row>
    <row r="6251" spans="180:180">
      <c r="FX6251" s="1595"/>
    </row>
    <row r="6252" spans="180:180">
      <c r="FX6252" s="1595"/>
    </row>
    <row r="6253" spans="180:180">
      <c r="FX6253" s="1595"/>
    </row>
    <row r="6254" spans="180:180">
      <c r="FX6254" s="1595"/>
    </row>
    <row r="6255" spans="180:180">
      <c r="FX6255" s="1595"/>
    </row>
    <row r="6256" spans="180:180">
      <c r="FX6256" s="1595"/>
    </row>
    <row r="6257" spans="180:180">
      <c r="FX6257" s="1595"/>
    </row>
    <row r="6258" spans="180:180">
      <c r="FX6258" s="1595"/>
    </row>
    <row r="6259" spans="180:180">
      <c r="FX6259" s="1595"/>
    </row>
    <row r="6260" spans="180:180">
      <c r="FX6260" s="1595"/>
    </row>
    <row r="6261" spans="180:180">
      <c r="FX6261" s="1595"/>
    </row>
    <row r="6262" spans="180:180">
      <c r="FX6262" s="1595"/>
    </row>
    <row r="6263" spans="180:180">
      <c r="FX6263" s="1595"/>
    </row>
    <row r="6264" spans="180:180">
      <c r="FX6264" s="1595"/>
    </row>
    <row r="6265" spans="180:180">
      <c r="FX6265" s="1595"/>
    </row>
    <row r="6267" spans="180:180">
      <c r="FX6267" s="1349"/>
    </row>
    <row r="6268" spans="180:180">
      <c r="FX6268" s="1349"/>
    </row>
    <row r="6269" spans="180:180">
      <c r="FX6269" s="1666"/>
    </row>
    <row r="6271" spans="180:180">
      <c r="FX6271" s="1349"/>
    </row>
    <row r="6272" spans="180:180">
      <c r="FX6272" s="1349"/>
    </row>
    <row r="6273" spans="180:180">
      <c r="FX6273" s="1349"/>
    </row>
    <row r="6274" spans="180:180">
      <c r="FX6274" s="1595"/>
    </row>
    <row r="6275" spans="180:180">
      <c r="FX6275" s="1595"/>
    </row>
    <row r="6276" spans="180:180">
      <c r="FX6276" s="1595"/>
    </row>
    <row r="6277" spans="180:180">
      <c r="FX6277" s="1595"/>
    </row>
    <row r="6278" spans="180:180">
      <c r="FX6278" s="1595"/>
    </row>
    <row r="6279" spans="180:180">
      <c r="FX6279" s="1595"/>
    </row>
    <row r="6280" spans="180:180">
      <c r="FX6280" s="1595"/>
    </row>
    <row r="6281" spans="180:180">
      <c r="FX6281" s="1595"/>
    </row>
    <row r="6282" spans="180:180">
      <c r="FX6282" s="1595"/>
    </row>
    <row r="6283" spans="180:180">
      <c r="FX6283" s="1595"/>
    </row>
    <row r="6284" spans="180:180">
      <c r="FX6284" s="1595"/>
    </row>
    <row r="6285" spans="180:180">
      <c r="FX6285" s="1595"/>
    </row>
    <row r="6286" spans="180:180">
      <c r="FX6286" s="1595"/>
    </row>
    <row r="6287" spans="180:180">
      <c r="FX6287" s="1595"/>
    </row>
    <row r="6288" spans="180:180">
      <c r="FX6288" s="1595"/>
    </row>
    <row r="6289" spans="180:180">
      <c r="FX6289" s="1595"/>
    </row>
    <row r="6290" spans="180:180">
      <c r="FX6290" s="1595"/>
    </row>
    <row r="6291" spans="180:180">
      <c r="FX6291" s="1595"/>
    </row>
    <row r="6292" spans="180:180">
      <c r="FX6292" s="1595"/>
    </row>
    <row r="6293" spans="180:180">
      <c r="FX6293" s="1595"/>
    </row>
    <row r="6294" spans="180:180">
      <c r="FX6294" s="1595"/>
    </row>
    <row r="6295" spans="180:180">
      <c r="FX6295" s="1595"/>
    </row>
    <row r="6296" spans="180:180">
      <c r="FX6296" s="1595"/>
    </row>
    <row r="6297" spans="180:180">
      <c r="FX6297" s="1595"/>
    </row>
    <row r="6298" spans="180:180">
      <c r="FX6298" s="1595"/>
    </row>
    <row r="6299" spans="180:180">
      <c r="FX6299" s="1595"/>
    </row>
    <row r="6300" spans="180:180">
      <c r="FX6300" s="1595"/>
    </row>
    <row r="6301" spans="180:180">
      <c r="FX6301" s="1595"/>
    </row>
    <row r="6302" spans="180:180">
      <c r="FX6302" s="1595"/>
    </row>
    <row r="6303" spans="180:180">
      <c r="FX6303" s="1595"/>
    </row>
    <row r="6304" spans="180:180">
      <c r="FX6304" s="1595"/>
    </row>
    <row r="6305" spans="180:180">
      <c r="FX6305" s="1595"/>
    </row>
    <row r="6306" spans="180:180">
      <c r="FX6306" s="1595"/>
    </row>
    <row r="6307" spans="180:180">
      <c r="FX6307" s="1595"/>
    </row>
    <row r="6308" spans="180:180">
      <c r="FX6308" s="1595"/>
    </row>
    <row r="6309" spans="180:180">
      <c r="FX6309" s="1595"/>
    </row>
    <row r="6310" spans="180:180">
      <c r="FX6310" s="1595"/>
    </row>
    <row r="6311" spans="180:180">
      <c r="FX6311" s="1595"/>
    </row>
    <row r="6312" spans="180:180">
      <c r="FX6312" s="1595"/>
    </row>
    <row r="6313" spans="180:180">
      <c r="FX6313" s="1595"/>
    </row>
    <row r="6315" spans="180:180">
      <c r="FX6315" s="1349"/>
    </row>
    <row r="6316" spans="180:180">
      <c r="FX6316" s="1349"/>
    </row>
    <row r="6317" spans="180:180">
      <c r="FX6317" s="1666"/>
    </row>
    <row r="6319" spans="180:180">
      <c r="FX6319" s="1349"/>
    </row>
    <row r="6320" spans="180:180">
      <c r="FX6320" s="1349"/>
    </row>
    <row r="6321" spans="180:180">
      <c r="FX6321" s="1349"/>
    </row>
    <row r="6322" spans="180:180">
      <c r="FX6322" s="1595"/>
    </row>
    <row r="6323" spans="180:180">
      <c r="FX6323" s="1595"/>
    </row>
    <row r="6324" spans="180:180">
      <c r="FX6324" s="1595"/>
    </row>
    <row r="6325" spans="180:180">
      <c r="FX6325" s="1595"/>
    </row>
    <row r="6326" spans="180:180">
      <c r="FX6326" s="1595"/>
    </row>
    <row r="6327" spans="180:180">
      <c r="FX6327" s="1595"/>
    </row>
    <row r="6328" spans="180:180">
      <c r="FX6328" s="1595"/>
    </row>
    <row r="6329" spans="180:180">
      <c r="FX6329" s="1595"/>
    </row>
    <row r="6330" spans="180:180">
      <c r="FX6330" s="1595"/>
    </row>
    <row r="6331" spans="180:180">
      <c r="FX6331" s="1595"/>
    </row>
    <row r="6332" spans="180:180">
      <c r="FX6332" s="1595"/>
    </row>
    <row r="6333" spans="180:180">
      <c r="FX6333" s="1595"/>
    </row>
    <row r="6334" spans="180:180">
      <c r="FX6334" s="1595"/>
    </row>
    <row r="6335" spans="180:180">
      <c r="FX6335" s="1595"/>
    </row>
    <row r="6336" spans="180:180">
      <c r="FX6336" s="1595"/>
    </row>
    <row r="6337" spans="180:180">
      <c r="FX6337" s="1595"/>
    </row>
    <row r="6338" spans="180:180">
      <c r="FX6338" s="1595"/>
    </row>
    <row r="6339" spans="180:180">
      <c r="FX6339" s="1595"/>
    </row>
    <row r="6340" spans="180:180">
      <c r="FX6340" s="1595"/>
    </row>
    <row r="6341" spans="180:180">
      <c r="FX6341" s="1595"/>
    </row>
    <row r="6342" spans="180:180">
      <c r="FX6342" s="1595"/>
    </row>
    <row r="6343" spans="180:180">
      <c r="FX6343" s="1595"/>
    </row>
    <row r="6344" spans="180:180">
      <c r="FX6344" s="1595"/>
    </row>
    <row r="6345" spans="180:180">
      <c r="FX6345" s="1595"/>
    </row>
    <row r="6346" spans="180:180">
      <c r="FX6346" s="1595"/>
    </row>
    <row r="6347" spans="180:180">
      <c r="FX6347" s="1595"/>
    </row>
    <row r="6348" spans="180:180">
      <c r="FX6348" s="1595"/>
    </row>
    <row r="6349" spans="180:180">
      <c r="FX6349" s="1595"/>
    </row>
    <row r="6350" spans="180:180">
      <c r="FX6350" s="1595"/>
    </row>
    <row r="6351" spans="180:180">
      <c r="FX6351" s="1595"/>
    </row>
    <row r="6352" spans="180:180">
      <c r="FX6352" s="1595"/>
    </row>
    <row r="6353" spans="180:180">
      <c r="FX6353" s="1595"/>
    </row>
    <row r="6354" spans="180:180">
      <c r="FX6354" s="1595"/>
    </row>
    <row r="6355" spans="180:180">
      <c r="FX6355" s="1595"/>
    </row>
    <row r="6356" spans="180:180">
      <c r="FX6356" s="1595"/>
    </row>
    <row r="6357" spans="180:180">
      <c r="FX6357" s="1595"/>
    </row>
    <row r="6358" spans="180:180">
      <c r="FX6358" s="1595"/>
    </row>
    <row r="6359" spans="180:180">
      <c r="FX6359" s="1595"/>
    </row>
    <row r="6360" spans="180:180">
      <c r="FX6360" s="1595"/>
    </row>
    <row r="6361" spans="180:180">
      <c r="FX6361" s="1595"/>
    </row>
    <row r="6363" spans="180:180">
      <c r="FX6363" s="1349"/>
    </row>
    <row r="6364" spans="180:180">
      <c r="FX6364" s="1349"/>
    </row>
    <row r="6365" spans="180:180">
      <c r="FX6365" s="1666"/>
    </row>
    <row r="6367" spans="180:180">
      <c r="FX6367" s="1349"/>
    </row>
    <row r="6368" spans="180:180">
      <c r="FX6368" s="1349"/>
    </row>
    <row r="6369" spans="180:180">
      <c r="FX6369" s="1349"/>
    </row>
    <row r="6370" spans="180:180">
      <c r="FX6370" s="1595"/>
    </row>
    <row r="6371" spans="180:180">
      <c r="FX6371" s="1595"/>
    </row>
    <row r="6372" spans="180:180">
      <c r="FX6372" s="1595"/>
    </row>
    <row r="6373" spans="180:180">
      <c r="FX6373" s="1595"/>
    </row>
    <row r="6374" spans="180:180">
      <c r="FX6374" s="1595"/>
    </row>
    <row r="6375" spans="180:180">
      <c r="FX6375" s="1595"/>
    </row>
    <row r="6376" spans="180:180">
      <c r="FX6376" s="1595"/>
    </row>
    <row r="6377" spans="180:180">
      <c r="FX6377" s="1595"/>
    </row>
    <row r="6378" spans="180:180">
      <c r="FX6378" s="1595"/>
    </row>
    <row r="6379" spans="180:180">
      <c r="FX6379" s="1595"/>
    </row>
    <row r="6380" spans="180:180">
      <c r="FX6380" s="1595"/>
    </row>
    <row r="6381" spans="180:180">
      <c r="FX6381" s="1595"/>
    </row>
    <row r="6382" spans="180:180">
      <c r="FX6382" s="1595"/>
    </row>
    <row r="6383" spans="180:180">
      <c r="FX6383" s="1595"/>
    </row>
    <row r="6384" spans="180:180">
      <c r="FX6384" s="1595"/>
    </row>
    <row r="6385" spans="180:180">
      <c r="FX6385" s="1595"/>
    </row>
    <row r="6386" spans="180:180">
      <c r="FX6386" s="1595"/>
    </row>
    <row r="6387" spans="180:180">
      <c r="FX6387" s="1595"/>
    </row>
    <row r="6388" spans="180:180">
      <c r="FX6388" s="1595"/>
    </row>
    <row r="6389" spans="180:180">
      <c r="FX6389" s="1595"/>
    </row>
    <row r="6390" spans="180:180">
      <c r="FX6390" s="1595"/>
    </row>
    <row r="6391" spans="180:180">
      <c r="FX6391" s="1595"/>
    </row>
    <row r="6392" spans="180:180">
      <c r="FX6392" s="1595"/>
    </row>
    <row r="6393" spans="180:180">
      <c r="FX6393" s="1595"/>
    </row>
    <row r="6394" spans="180:180">
      <c r="FX6394" s="1595"/>
    </row>
    <row r="6395" spans="180:180">
      <c r="FX6395" s="1595"/>
    </row>
    <row r="6396" spans="180:180">
      <c r="FX6396" s="1595"/>
    </row>
    <row r="6397" spans="180:180">
      <c r="FX6397" s="1595"/>
    </row>
    <row r="6398" spans="180:180">
      <c r="FX6398" s="1595"/>
    </row>
    <row r="6399" spans="180:180">
      <c r="FX6399" s="1595"/>
    </row>
    <row r="6400" spans="180:180">
      <c r="FX6400" s="1595"/>
    </row>
    <row r="6401" spans="180:180">
      <c r="FX6401" s="1595"/>
    </row>
    <row r="6402" spans="180:180">
      <c r="FX6402" s="1595"/>
    </row>
    <row r="6403" spans="180:180">
      <c r="FX6403" s="1595"/>
    </row>
    <row r="6404" spans="180:180">
      <c r="FX6404" s="1595"/>
    </row>
    <row r="6405" spans="180:180">
      <c r="FX6405" s="1595"/>
    </row>
    <row r="6406" spans="180:180">
      <c r="FX6406" s="1595"/>
    </row>
    <row r="6407" spans="180:180">
      <c r="FX6407" s="1595"/>
    </row>
    <row r="6408" spans="180:180">
      <c r="FX6408" s="1595"/>
    </row>
    <row r="6409" spans="180:180">
      <c r="FX6409" s="1595"/>
    </row>
    <row r="6411" spans="180:180">
      <c r="FX6411" s="1349"/>
    </row>
    <row r="6412" spans="180:180">
      <c r="FX6412" s="1349"/>
    </row>
    <row r="6413" spans="180:180">
      <c r="FX6413" s="1666"/>
    </row>
    <row r="6415" spans="180:180">
      <c r="FX6415" s="1349"/>
    </row>
    <row r="6416" spans="180:180">
      <c r="FX6416" s="1349"/>
    </row>
    <row r="6417" spans="180:180">
      <c r="FX6417" s="1349"/>
    </row>
    <row r="6418" spans="180:180">
      <c r="FX6418" s="1595"/>
    </row>
    <row r="6419" spans="180:180">
      <c r="FX6419" s="1595"/>
    </row>
    <row r="6420" spans="180:180">
      <c r="FX6420" s="1595"/>
    </row>
    <row r="6421" spans="180:180">
      <c r="FX6421" s="1595"/>
    </row>
    <row r="6422" spans="180:180">
      <c r="FX6422" s="1595"/>
    </row>
    <row r="6423" spans="180:180">
      <c r="FX6423" s="1595"/>
    </row>
    <row r="6424" spans="180:180">
      <c r="FX6424" s="1595"/>
    </row>
    <row r="6425" spans="180:180">
      <c r="FX6425" s="1595"/>
    </row>
    <row r="6426" spans="180:180">
      <c r="FX6426" s="1595"/>
    </row>
    <row r="6427" spans="180:180">
      <c r="FX6427" s="1595"/>
    </row>
    <row r="6428" spans="180:180">
      <c r="FX6428" s="1595"/>
    </row>
    <row r="6429" spans="180:180">
      <c r="FX6429" s="1595"/>
    </row>
    <row r="6430" spans="180:180">
      <c r="FX6430" s="1595"/>
    </row>
    <row r="6431" spans="180:180">
      <c r="FX6431" s="1595"/>
    </row>
    <row r="6432" spans="180:180">
      <c r="FX6432" s="1595"/>
    </row>
    <row r="6433" spans="180:180">
      <c r="FX6433" s="1595"/>
    </row>
    <row r="6434" spans="180:180">
      <c r="FX6434" s="1595"/>
    </row>
    <row r="6435" spans="180:180">
      <c r="FX6435" s="1595"/>
    </row>
    <row r="6436" spans="180:180">
      <c r="FX6436" s="1595"/>
    </row>
    <row r="6437" spans="180:180">
      <c r="FX6437" s="1595"/>
    </row>
    <row r="6438" spans="180:180">
      <c r="FX6438" s="1595"/>
    </row>
    <row r="6439" spans="180:180">
      <c r="FX6439" s="1595"/>
    </row>
    <row r="6440" spans="180:180">
      <c r="FX6440" s="1595"/>
    </row>
    <row r="6441" spans="180:180">
      <c r="FX6441" s="1595"/>
    </row>
    <row r="6442" spans="180:180">
      <c r="FX6442" s="1595"/>
    </row>
    <row r="6443" spans="180:180">
      <c r="FX6443" s="1595"/>
    </row>
    <row r="6444" spans="180:180">
      <c r="FX6444" s="1595"/>
    </row>
    <row r="6445" spans="180:180">
      <c r="FX6445" s="1595"/>
    </row>
    <row r="6446" spans="180:180">
      <c r="FX6446" s="1595"/>
    </row>
    <row r="6447" spans="180:180">
      <c r="FX6447" s="1595"/>
    </row>
    <row r="6448" spans="180:180">
      <c r="FX6448" s="1595"/>
    </row>
    <row r="6449" spans="180:180">
      <c r="FX6449" s="1595"/>
    </row>
    <row r="6450" spans="180:180">
      <c r="FX6450" s="1595"/>
    </row>
    <row r="6451" spans="180:180">
      <c r="FX6451" s="1595"/>
    </row>
    <row r="6452" spans="180:180">
      <c r="FX6452" s="1595"/>
    </row>
    <row r="6453" spans="180:180">
      <c r="FX6453" s="1595"/>
    </row>
    <row r="6454" spans="180:180">
      <c r="FX6454" s="1595"/>
    </row>
    <row r="6455" spans="180:180">
      <c r="FX6455" s="1595"/>
    </row>
    <row r="6456" spans="180:180">
      <c r="FX6456" s="1595"/>
    </row>
    <row r="6457" spans="180:180">
      <c r="FX6457" s="1595"/>
    </row>
    <row r="6459" spans="180:180">
      <c r="FX6459" s="1349"/>
    </row>
    <row r="6460" spans="180:180">
      <c r="FX6460" s="1349"/>
    </row>
    <row r="6461" spans="180:180">
      <c r="FX6461" s="1666"/>
    </row>
    <row r="6463" spans="180:180">
      <c r="FX6463" s="1349"/>
    </row>
    <row r="6464" spans="180:180">
      <c r="FX6464" s="1349"/>
    </row>
    <row r="6465" spans="180:180">
      <c r="FX6465" s="1349"/>
    </row>
    <row r="6466" spans="180:180">
      <c r="FX6466" s="1595"/>
    </row>
    <row r="6467" spans="180:180">
      <c r="FX6467" s="1595"/>
    </row>
    <row r="6468" spans="180:180">
      <c r="FX6468" s="1595"/>
    </row>
    <row r="6469" spans="180:180">
      <c r="FX6469" s="1595"/>
    </row>
    <row r="6470" spans="180:180">
      <c r="FX6470" s="1595"/>
    </row>
    <row r="6471" spans="180:180">
      <c r="FX6471" s="1595"/>
    </row>
    <row r="6472" spans="180:180">
      <c r="FX6472" s="1595"/>
    </row>
    <row r="6473" spans="180:180">
      <c r="FX6473" s="1595"/>
    </row>
    <row r="6474" spans="180:180">
      <c r="FX6474" s="1595"/>
    </row>
    <row r="6475" spans="180:180">
      <c r="FX6475" s="1595"/>
    </row>
    <row r="6476" spans="180:180">
      <c r="FX6476" s="1595"/>
    </row>
    <row r="6477" spans="180:180">
      <c r="FX6477" s="1595"/>
    </row>
    <row r="6478" spans="180:180">
      <c r="FX6478" s="1595"/>
    </row>
    <row r="6479" spans="180:180">
      <c r="FX6479" s="1595"/>
    </row>
    <row r="6480" spans="180:180">
      <c r="FX6480" s="1595"/>
    </row>
    <row r="6481" spans="180:180">
      <c r="FX6481" s="1595"/>
    </row>
    <row r="6482" spans="180:180">
      <c r="FX6482" s="1595"/>
    </row>
    <row r="6483" spans="180:180">
      <c r="FX6483" s="1595"/>
    </row>
    <row r="6484" spans="180:180">
      <c r="FX6484" s="1595"/>
    </row>
    <row r="6485" spans="180:180">
      <c r="FX6485" s="1595"/>
    </row>
    <row r="6486" spans="180:180">
      <c r="FX6486" s="1595"/>
    </row>
    <row r="6487" spans="180:180">
      <c r="FX6487" s="1595"/>
    </row>
    <row r="6488" spans="180:180">
      <c r="FX6488" s="1595"/>
    </row>
    <row r="6489" spans="180:180">
      <c r="FX6489" s="1595"/>
    </row>
    <row r="6490" spans="180:180">
      <c r="FX6490" s="1595"/>
    </row>
    <row r="6491" spans="180:180">
      <c r="FX6491" s="1595"/>
    </row>
    <row r="6492" spans="180:180">
      <c r="FX6492" s="1595"/>
    </row>
    <row r="6493" spans="180:180">
      <c r="FX6493" s="1595"/>
    </row>
    <row r="6494" spans="180:180">
      <c r="FX6494" s="1595"/>
    </row>
    <row r="6495" spans="180:180">
      <c r="FX6495" s="1595"/>
    </row>
    <row r="6496" spans="180:180">
      <c r="FX6496" s="1595"/>
    </row>
    <row r="6497" spans="180:180">
      <c r="FX6497" s="1595"/>
    </row>
    <row r="6498" spans="180:180">
      <c r="FX6498" s="1595"/>
    </row>
    <row r="6499" spans="180:180">
      <c r="FX6499" s="1595"/>
    </row>
    <row r="6500" spans="180:180">
      <c r="FX6500" s="1595"/>
    </row>
    <row r="6501" spans="180:180">
      <c r="FX6501" s="1595"/>
    </row>
    <row r="6502" spans="180:180">
      <c r="FX6502" s="1595"/>
    </row>
    <row r="6503" spans="180:180">
      <c r="FX6503" s="1595"/>
    </row>
    <row r="6504" spans="180:180">
      <c r="FX6504" s="1595"/>
    </row>
    <row r="6505" spans="180:180">
      <c r="FX6505" s="1595"/>
    </row>
    <row r="6507" spans="180:180">
      <c r="FX6507" s="1349"/>
    </row>
    <row r="6508" spans="180:180">
      <c r="FX6508" s="1349"/>
    </row>
    <row r="6509" spans="180:180">
      <c r="FX6509" s="1666"/>
    </row>
    <row r="6511" spans="180:180">
      <c r="FX6511" s="1349"/>
    </row>
    <row r="6512" spans="180:180">
      <c r="FX6512" s="1349"/>
    </row>
    <row r="6513" spans="180:180">
      <c r="FX6513" s="1349"/>
    </row>
    <row r="6514" spans="180:180">
      <c r="FX6514" s="1595"/>
    </row>
    <row r="6515" spans="180:180">
      <c r="FX6515" s="1595"/>
    </row>
    <row r="6516" spans="180:180">
      <c r="FX6516" s="1595"/>
    </row>
    <row r="6517" spans="180:180">
      <c r="FX6517" s="1595"/>
    </row>
    <row r="6518" spans="180:180">
      <c r="FX6518" s="1595"/>
    </row>
    <row r="6519" spans="180:180">
      <c r="FX6519" s="1595"/>
    </row>
    <row r="6520" spans="180:180">
      <c r="FX6520" s="1595"/>
    </row>
    <row r="6521" spans="180:180">
      <c r="FX6521" s="1595"/>
    </row>
    <row r="6522" spans="180:180">
      <c r="FX6522" s="1595"/>
    </row>
    <row r="6523" spans="180:180">
      <c r="FX6523" s="1595"/>
    </row>
    <row r="6524" spans="180:180">
      <c r="FX6524" s="1595"/>
    </row>
    <row r="6525" spans="180:180">
      <c r="FX6525" s="1595"/>
    </row>
    <row r="6526" spans="180:180">
      <c r="FX6526" s="1595"/>
    </row>
    <row r="6527" spans="180:180">
      <c r="FX6527" s="1595"/>
    </row>
    <row r="6528" spans="180:180">
      <c r="FX6528" s="1595"/>
    </row>
    <row r="6529" spans="180:180">
      <c r="FX6529" s="1595"/>
    </row>
    <row r="6530" spans="180:180">
      <c r="FX6530" s="1595"/>
    </row>
    <row r="6531" spans="180:180">
      <c r="FX6531" s="1595"/>
    </row>
    <row r="6532" spans="180:180">
      <c r="FX6532" s="1595"/>
    </row>
    <row r="6533" spans="180:180">
      <c r="FX6533" s="1595"/>
    </row>
    <row r="6534" spans="180:180">
      <c r="FX6534" s="1595"/>
    </row>
    <row r="6535" spans="180:180">
      <c r="FX6535" s="1595"/>
    </row>
    <row r="6536" spans="180:180">
      <c r="FX6536" s="1595"/>
    </row>
    <row r="6537" spans="180:180">
      <c r="FX6537" s="1595"/>
    </row>
    <row r="6538" spans="180:180">
      <c r="FX6538" s="1595"/>
    </row>
    <row r="6539" spans="180:180">
      <c r="FX6539" s="1595"/>
    </row>
    <row r="6540" spans="180:180">
      <c r="FX6540" s="1595"/>
    </row>
    <row r="6541" spans="180:180">
      <c r="FX6541" s="1595"/>
    </row>
    <row r="6542" spans="180:180">
      <c r="FX6542" s="1595"/>
    </row>
    <row r="6543" spans="180:180">
      <c r="FX6543" s="1595"/>
    </row>
    <row r="6544" spans="180:180">
      <c r="FX6544" s="1595"/>
    </row>
    <row r="6545" spans="180:180">
      <c r="FX6545" s="1595"/>
    </row>
    <row r="6546" spans="180:180">
      <c r="FX6546" s="1595"/>
    </row>
    <row r="6547" spans="180:180">
      <c r="FX6547" s="1595"/>
    </row>
    <row r="6548" spans="180:180">
      <c r="FX6548" s="1595"/>
    </row>
    <row r="6549" spans="180:180">
      <c r="FX6549" s="1595"/>
    </row>
    <row r="6550" spans="180:180">
      <c r="FX6550" s="1595"/>
    </row>
    <row r="6551" spans="180:180">
      <c r="FX6551" s="1595"/>
    </row>
    <row r="6552" spans="180:180">
      <c r="FX6552" s="1595"/>
    </row>
    <row r="6553" spans="180:180">
      <c r="FX6553" s="1595"/>
    </row>
    <row r="6555" spans="180:180">
      <c r="FX6555" s="1349"/>
    </row>
    <row r="6556" spans="180:180">
      <c r="FX6556" s="1349"/>
    </row>
    <row r="6557" spans="180:180">
      <c r="FX6557" s="1666"/>
    </row>
    <row r="6559" spans="180:180">
      <c r="FX6559" s="1349"/>
    </row>
    <row r="6560" spans="180:180">
      <c r="FX6560" s="1349"/>
    </row>
    <row r="6561" spans="180:180">
      <c r="FX6561" s="1349"/>
    </row>
    <row r="6562" spans="180:180">
      <c r="FX6562" s="1595"/>
    </row>
    <row r="6563" spans="180:180">
      <c r="FX6563" s="1595"/>
    </row>
    <row r="6564" spans="180:180">
      <c r="FX6564" s="1595"/>
    </row>
    <row r="6565" spans="180:180">
      <c r="FX6565" s="1595"/>
    </row>
    <row r="6566" spans="180:180">
      <c r="FX6566" s="1595"/>
    </row>
    <row r="6567" spans="180:180">
      <c r="FX6567" s="1595"/>
    </row>
    <row r="6568" spans="180:180">
      <c r="FX6568" s="1595"/>
    </row>
    <row r="6569" spans="180:180">
      <c r="FX6569" s="1595"/>
    </row>
    <row r="6570" spans="180:180">
      <c r="FX6570" s="1595"/>
    </row>
    <row r="6571" spans="180:180">
      <c r="FX6571" s="1595"/>
    </row>
    <row r="6572" spans="180:180">
      <c r="FX6572" s="1595"/>
    </row>
    <row r="6573" spans="180:180">
      <c r="FX6573" s="1595"/>
    </row>
    <row r="6574" spans="180:180">
      <c r="FX6574" s="1595"/>
    </row>
    <row r="6575" spans="180:180">
      <c r="FX6575" s="1595"/>
    </row>
    <row r="6576" spans="180:180">
      <c r="FX6576" s="1595"/>
    </row>
    <row r="6577" spans="180:180">
      <c r="FX6577" s="1595"/>
    </row>
    <row r="6578" spans="180:180">
      <c r="FX6578" s="1595"/>
    </row>
    <row r="6579" spans="180:180">
      <c r="FX6579" s="1595"/>
    </row>
    <row r="6580" spans="180:180">
      <c r="FX6580" s="1595"/>
    </row>
    <row r="6581" spans="180:180">
      <c r="FX6581" s="1595"/>
    </row>
    <row r="6582" spans="180:180">
      <c r="FX6582" s="1595"/>
    </row>
    <row r="6583" spans="180:180">
      <c r="FX6583" s="1595"/>
    </row>
    <row r="6584" spans="180:180">
      <c r="FX6584" s="1595"/>
    </row>
    <row r="6585" spans="180:180">
      <c r="FX6585" s="1595"/>
    </row>
    <row r="6586" spans="180:180">
      <c r="FX6586" s="1595"/>
    </row>
    <row r="6587" spans="180:180">
      <c r="FX6587" s="1595"/>
    </row>
    <row r="6588" spans="180:180">
      <c r="FX6588" s="1595"/>
    </row>
    <row r="6589" spans="180:180">
      <c r="FX6589" s="1595"/>
    </row>
    <row r="6590" spans="180:180">
      <c r="FX6590" s="1595"/>
    </row>
    <row r="6591" spans="180:180">
      <c r="FX6591" s="1595"/>
    </row>
    <row r="6592" spans="180:180">
      <c r="FX6592" s="1595"/>
    </row>
    <row r="6593" spans="180:180">
      <c r="FX6593" s="1595"/>
    </row>
    <row r="6594" spans="180:180">
      <c r="FX6594" s="1595"/>
    </row>
    <row r="6595" spans="180:180">
      <c r="FX6595" s="1595"/>
    </row>
    <row r="6596" spans="180:180">
      <c r="FX6596" s="1595"/>
    </row>
    <row r="6597" spans="180:180">
      <c r="FX6597" s="1595"/>
    </row>
    <row r="6598" spans="180:180">
      <c r="FX6598" s="1595"/>
    </row>
    <row r="6599" spans="180:180">
      <c r="FX6599" s="1595"/>
    </row>
    <row r="6600" spans="180:180">
      <c r="FX6600" s="1595"/>
    </row>
    <row r="6601" spans="180:180">
      <c r="FX6601" s="1595"/>
    </row>
    <row r="6603" spans="180:180">
      <c r="FX6603" s="1349"/>
    </row>
    <row r="6604" spans="180:180">
      <c r="FX6604" s="1349"/>
    </row>
    <row r="6605" spans="180:180">
      <c r="FX6605" s="1666"/>
    </row>
    <row r="6607" spans="180:180">
      <c r="FX6607" s="1349"/>
    </row>
    <row r="6608" spans="180:180">
      <c r="FX6608" s="1349"/>
    </row>
    <row r="6609" spans="180:180">
      <c r="FX6609" s="1349"/>
    </row>
    <row r="6610" spans="180:180">
      <c r="FX6610" s="1595"/>
    </row>
    <row r="6611" spans="180:180">
      <c r="FX6611" s="1595"/>
    </row>
    <row r="6612" spans="180:180">
      <c r="FX6612" s="1595"/>
    </row>
    <row r="6613" spans="180:180">
      <c r="FX6613" s="1595"/>
    </row>
    <row r="6614" spans="180:180">
      <c r="FX6614" s="1595"/>
    </row>
    <row r="6615" spans="180:180">
      <c r="FX6615" s="1595"/>
    </row>
    <row r="6616" spans="180:180">
      <c r="FX6616" s="1595"/>
    </row>
    <row r="6617" spans="180:180">
      <c r="FX6617" s="1595"/>
    </row>
    <row r="6618" spans="180:180">
      <c r="FX6618" s="1595"/>
    </row>
    <row r="6619" spans="180:180">
      <c r="FX6619" s="1595"/>
    </row>
    <row r="6620" spans="180:180">
      <c r="FX6620" s="1595"/>
    </row>
    <row r="6621" spans="180:180">
      <c r="FX6621" s="1595"/>
    </row>
    <row r="6622" spans="180:180">
      <c r="FX6622" s="1595"/>
    </row>
    <row r="6623" spans="180:180">
      <c r="FX6623" s="1595"/>
    </row>
    <row r="6624" spans="180:180">
      <c r="FX6624" s="1595"/>
    </row>
    <row r="6625" spans="180:180">
      <c r="FX6625" s="1595"/>
    </row>
    <row r="6626" spans="180:180">
      <c r="FX6626" s="1595"/>
    </row>
    <row r="6627" spans="180:180">
      <c r="FX6627" s="1595"/>
    </row>
    <row r="6628" spans="180:180">
      <c r="FX6628" s="1595"/>
    </row>
    <row r="6629" spans="180:180">
      <c r="FX6629" s="1595"/>
    </row>
    <row r="6630" spans="180:180">
      <c r="FX6630" s="1595"/>
    </row>
    <row r="6631" spans="180:180">
      <c r="FX6631" s="1595"/>
    </row>
    <row r="6632" spans="180:180">
      <c r="FX6632" s="1595"/>
    </row>
    <row r="6633" spans="180:180">
      <c r="FX6633" s="1595"/>
    </row>
    <row r="6634" spans="180:180">
      <c r="FX6634" s="1595"/>
    </row>
    <row r="6635" spans="180:180">
      <c r="FX6635" s="1595"/>
    </row>
    <row r="6636" spans="180:180">
      <c r="FX6636" s="1595"/>
    </row>
    <row r="6637" spans="180:180">
      <c r="FX6637" s="1595"/>
    </row>
    <row r="6638" spans="180:180">
      <c r="FX6638" s="1595"/>
    </row>
    <row r="6639" spans="180:180">
      <c r="FX6639" s="1595"/>
    </row>
    <row r="6640" spans="180:180">
      <c r="FX6640" s="1595"/>
    </row>
    <row r="6641" spans="180:180">
      <c r="FX6641" s="1595"/>
    </row>
    <row r="6642" spans="180:180">
      <c r="FX6642" s="1595"/>
    </row>
    <row r="6643" spans="180:180">
      <c r="FX6643" s="1595"/>
    </row>
    <row r="6644" spans="180:180">
      <c r="FX6644" s="1595"/>
    </row>
    <row r="6645" spans="180:180">
      <c r="FX6645" s="1595"/>
    </row>
    <row r="6646" spans="180:180">
      <c r="FX6646" s="1595"/>
    </row>
    <row r="6647" spans="180:180">
      <c r="FX6647" s="1595"/>
    </row>
    <row r="6648" spans="180:180">
      <c r="FX6648" s="1595"/>
    </row>
    <row r="6649" spans="180:180">
      <c r="FX6649" s="1595"/>
    </row>
    <row r="6651" spans="180:180">
      <c r="FX6651" s="1349"/>
    </row>
    <row r="6652" spans="180:180">
      <c r="FX6652" s="1349"/>
    </row>
    <row r="6653" spans="180:180">
      <c r="FX6653" s="1666"/>
    </row>
    <row r="6655" spans="180:180">
      <c r="FX6655" s="1349"/>
    </row>
    <row r="6656" spans="180:180">
      <c r="FX6656" s="1349"/>
    </row>
    <row r="6657" spans="180:180">
      <c r="FX6657" s="1349"/>
    </row>
    <row r="6658" spans="180:180">
      <c r="FX6658" s="1595"/>
    </row>
    <row r="6659" spans="180:180">
      <c r="FX6659" s="1595"/>
    </row>
    <row r="6660" spans="180:180">
      <c r="FX6660" s="1595"/>
    </row>
    <row r="6661" spans="180:180">
      <c r="FX6661" s="1595"/>
    </row>
    <row r="6662" spans="180:180">
      <c r="FX6662" s="1595"/>
    </row>
    <row r="6663" spans="180:180">
      <c r="FX6663" s="1595"/>
    </row>
    <row r="6664" spans="180:180">
      <c r="FX6664" s="1595"/>
    </row>
    <row r="6665" spans="180:180">
      <c r="FX6665" s="1595"/>
    </row>
    <row r="6666" spans="180:180">
      <c r="FX6666" s="1595"/>
    </row>
    <row r="6667" spans="180:180">
      <c r="FX6667" s="1595"/>
    </row>
    <row r="6668" spans="180:180">
      <c r="FX6668" s="1595"/>
    </row>
    <row r="6669" spans="180:180">
      <c r="FX6669" s="1595"/>
    </row>
    <row r="6670" spans="180:180">
      <c r="FX6670" s="1595"/>
    </row>
    <row r="6671" spans="180:180">
      <c r="FX6671" s="1595"/>
    </row>
    <row r="6672" spans="180:180">
      <c r="FX6672" s="1595"/>
    </row>
    <row r="6673" spans="180:180">
      <c r="FX6673" s="1595"/>
    </row>
    <row r="6674" spans="180:180">
      <c r="FX6674" s="1595"/>
    </row>
    <row r="6675" spans="180:180">
      <c r="FX6675" s="1595"/>
    </row>
    <row r="6676" spans="180:180">
      <c r="FX6676" s="1595"/>
    </row>
    <row r="6677" spans="180:180">
      <c r="FX6677" s="1595"/>
    </row>
    <row r="6678" spans="180:180">
      <c r="FX6678" s="1595"/>
    </row>
    <row r="6679" spans="180:180">
      <c r="FX6679" s="1595"/>
    </row>
    <row r="6680" spans="180:180">
      <c r="FX6680" s="1595"/>
    </row>
    <row r="6681" spans="180:180">
      <c r="FX6681" s="1595"/>
    </row>
    <row r="6682" spans="180:180">
      <c r="FX6682" s="1595"/>
    </row>
    <row r="6683" spans="180:180">
      <c r="FX6683" s="1595"/>
    </row>
    <row r="6684" spans="180:180">
      <c r="FX6684" s="1595"/>
    </row>
    <row r="6685" spans="180:180">
      <c r="FX6685" s="1595"/>
    </row>
    <row r="6686" spans="180:180">
      <c r="FX6686" s="1595"/>
    </row>
    <row r="6687" spans="180:180">
      <c r="FX6687" s="1595"/>
    </row>
    <row r="6688" spans="180:180">
      <c r="FX6688" s="1595"/>
    </row>
    <row r="6689" spans="180:180">
      <c r="FX6689" s="1595"/>
    </row>
    <row r="6690" spans="180:180">
      <c r="FX6690" s="1595"/>
    </row>
    <row r="6691" spans="180:180">
      <c r="FX6691" s="1595"/>
    </row>
    <row r="6692" spans="180:180">
      <c r="FX6692" s="1595"/>
    </row>
    <row r="6693" spans="180:180">
      <c r="FX6693" s="1595"/>
    </row>
    <row r="6694" spans="180:180">
      <c r="FX6694" s="1595"/>
    </row>
    <row r="6695" spans="180:180">
      <c r="FX6695" s="1595"/>
    </row>
    <row r="6696" spans="180:180">
      <c r="FX6696" s="1595"/>
    </row>
    <row r="6697" spans="180:180">
      <c r="FX6697" s="1595"/>
    </row>
    <row r="6699" spans="180:180">
      <c r="FX6699" s="1349"/>
    </row>
    <row r="6700" spans="180:180">
      <c r="FX6700" s="1349"/>
    </row>
    <row r="6701" spans="180:180">
      <c r="FX6701" s="1666"/>
    </row>
    <row r="6703" spans="180:180">
      <c r="FX6703" s="1349"/>
    </row>
    <row r="6704" spans="180:180">
      <c r="FX6704" s="1349"/>
    </row>
    <row r="6705" spans="180:180">
      <c r="FX6705" s="1349"/>
    </row>
    <row r="6706" spans="180:180">
      <c r="FX6706" s="1595"/>
    </row>
    <row r="6707" spans="180:180">
      <c r="FX6707" s="1595"/>
    </row>
    <row r="6708" spans="180:180">
      <c r="FX6708" s="1595"/>
    </row>
    <row r="6709" spans="180:180">
      <c r="FX6709" s="1595"/>
    </row>
    <row r="6710" spans="180:180">
      <c r="FX6710" s="1595"/>
    </row>
    <row r="6711" spans="180:180">
      <c r="FX6711" s="1595"/>
    </row>
    <row r="6712" spans="180:180">
      <c r="FX6712" s="1595"/>
    </row>
    <row r="6713" spans="180:180">
      <c r="FX6713" s="1595"/>
    </row>
    <row r="6714" spans="180:180">
      <c r="FX6714" s="1595"/>
    </row>
    <row r="6715" spans="180:180">
      <c r="FX6715" s="1595"/>
    </row>
    <row r="6716" spans="180:180">
      <c r="FX6716" s="1595"/>
    </row>
    <row r="6717" spans="180:180">
      <c r="FX6717" s="1595"/>
    </row>
    <row r="6718" spans="180:180">
      <c r="FX6718" s="1595"/>
    </row>
    <row r="6719" spans="180:180">
      <c r="FX6719" s="1595"/>
    </row>
    <row r="6720" spans="180:180">
      <c r="FX6720" s="1595"/>
    </row>
    <row r="6721" spans="180:180">
      <c r="FX6721" s="1595"/>
    </row>
    <row r="6722" spans="180:180">
      <c r="FX6722" s="1595"/>
    </row>
    <row r="6723" spans="180:180">
      <c r="FX6723" s="1595"/>
    </row>
    <row r="6724" spans="180:180">
      <c r="FX6724" s="1595"/>
    </row>
    <row r="6725" spans="180:180">
      <c r="FX6725" s="1595"/>
    </row>
    <row r="6726" spans="180:180">
      <c r="FX6726" s="1595"/>
    </row>
    <row r="6727" spans="180:180">
      <c r="FX6727" s="1595"/>
    </row>
    <row r="6728" spans="180:180">
      <c r="FX6728" s="1595"/>
    </row>
    <row r="6729" spans="180:180">
      <c r="FX6729" s="1595"/>
    </row>
    <row r="6730" spans="180:180">
      <c r="FX6730" s="1595"/>
    </row>
    <row r="6731" spans="180:180">
      <c r="FX6731" s="1595"/>
    </row>
    <row r="6732" spans="180:180">
      <c r="FX6732" s="1595"/>
    </row>
    <row r="6733" spans="180:180">
      <c r="FX6733" s="1595"/>
    </row>
    <row r="6734" spans="180:180">
      <c r="FX6734" s="1595"/>
    </row>
    <row r="6735" spans="180:180">
      <c r="FX6735" s="1595"/>
    </row>
    <row r="6736" spans="180:180">
      <c r="FX6736" s="1595"/>
    </row>
    <row r="6737" spans="180:180">
      <c r="FX6737" s="1595"/>
    </row>
    <row r="6738" spans="180:180">
      <c r="FX6738" s="1595"/>
    </row>
    <row r="6739" spans="180:180">
      <c r="FX6739" s="1595"/>
    </row>
    <row r="6740" spans="180:180">
      <c r="FX6740" s="1595"/>
    </row>
    <row r="6741" spans="180:180">
      <c r="FX6741" s="1595"/>
    </row>
    <row r="6742" spans="180:180">
      <c r="FX6742" s="1595"/>
    </row>
    <row r="6743" spans="180:180">
      <c r="FX6743" s="1595"/>
    </row>
    <row r="6744" spans="180:180">
      <c r="FX6744" s="1595"/>
    </row>
    <row r="6745" spans="180:180">
      <c r="FX6745" s="1595"/>
    </row>
    <row r="6747" spans="180:180">
      <c r="FX6747" s="1349"/>
    </row>
    <row r="6748" spans="180:180">
      <c r="FX6748" s="1349"/>
    </row>
    <row r="6749" spans="180:180">
      <c r="FX6749" s="1666"/>
    </row>
    <row r="6751" spans="180:180">
      <c r="FX6751" s="1349"/>
    </row>
    <row r="6752" spans="180:180">
      <c r="FX6752" s="1349"/>
    </row>
    <row r="6753" spans="180:180">
      <c r="FX6753" s="1349"/>
    </row>
    <row r="6754" spans="180:180">
      <c r="FX6754" s="1595"/>
    </row>
    <row r="6755" spans="180:180">
      <c r="FX6755" s="1595"/>
    </row>
    <row r="6756" spans="180:180">
      <c r="FX6756" s="1595"/>
    </row>
    <row r="6757" spans="180:180">
      <c r="FX6757" s="1595"/>
    </row>
    <row r="6758" spans="180:180">
      <c r="FX6758" s="1595"/>
    </row>
    <row r="6759" spans="180:180">
      <c r="FX6759" s="1595"/>
    </row>
    <row r="6760" spans="180:180">
      <c r="FX6760" s="1595"/>
    </row>
    <row r="6761" spans="180:180">
      <c r="FX6761" s="1595"/>
    </row>
    <row r="6762" spans="180:180">
      <c r="FX6762" s="1595"/>
    </row>
    <row r="6763" spans="180:180">
      <c r="FX6763" s="1595"/>
    </row>
    <row r="6764" spans="180:180">
      <c r="FX6764" s="1595"/>
    </row>
    <row r="6765" spans="180:180">
      <c r="FX6765" s="1595"/>
    </row>
    <row r="6766" spans="180:180">
      <c r="FX6766" s="1595"/>
    </row>
    <row r="6767" spans="180:180">
      <c r="FX6767" s="1595"/>
    </row>
    <row r="6768" spans="180:180">
      <c r="FX6768" s="1595"/>
    </row>
    <row r="6769" spans="180:180">
      <c r="FX6769" s="1595"/>
    </row>
    <row r="6770" spans="180:180">
      <c r="FX6770" s="1595"/>
    </row>
    <row r="6771" spans="180:180">
      <c r="FX6771" s="1595"/>
    </row>
    <row r="6772" spans="180:180">
      <c r="FX6772" s="1595"/>
    </row>
    <row r="6773" spans="180:180">
      <c r="FX6773" s="1595"/>
    </row>
    <row r="6774" spans="180:180">
      <c r="FX6774" s="1595"/>
    </row>
    <row r="6775" spans="180:180">
      <c r="FX6775" s="1595"/>
    </row>
    <row r="6776" spans="180:180">
      <c r="FX6776" s="1595"/>
    </row>
    <row r="6777" spans="180:180">
      <c r="FX6777" s="1595"/>
    </row>
    <row r="6778" spans="180:180">
      <c r="FX6778" s="1595"/>
    </row>
    <row r="6779" spans="180:180">
      <c r="FX6779" s="1595"/>
    </row>
    <row r="6780" spans="180:180">
      <c r="FX6780" s="1595"/>
    </row>
    <row r="6781" spans="180:180">
      <c r="FX6781" s="1595"/>
    </row>
    <row r="6782" spans="180:180">
      <c r="FX6782" s="1595"/>
    </row>
    <row r="6783" spans="180:180">
      <c r="FX6783" s="1595"/>
    </row>
    <row r="6784" spans="180:180">
      <c r="FX6784" s="1595"/>
    </row>
    <row r="6785" spans="180:180">
      <c r="FX6785" s="1595"/>
    </row>
    <row r="6786" spans="180:180">
      <c r="FX6786" s="1595"/>
    </row>
    <row r="6787" spans="180:180">
      <c r="FX6787" s="1595"/>
    </row>
    <row r="6788" spans="180:180">
      <c r="FX6788" s="1595"/>
    </row>
    <row r="6789" spans="180:180">
      <c r="FX6789" s="1595"/>
    </row>
    <row r="6790" spans="180:180">
      <c r="FX6790" s="1595"/>
    </row>
    <row r="6791" spans="180:180">
      <c r="FX6791" s="1595"/>
    </row>
    <row r="6792" spans="180:180">
      <c r="FX6792" s="1595"/>
    </row>
    <row r="6793" spans="180:180">
      <c r="FX6793" s="1595"/>
    </row>
    <row r="6795" spans="180:180">
      <c r="FX6795" s="1349"/>
    </row>
    <row r="6796" spans="180:180">
      <c r="FX6796" s="1349"/>
    </row>
    <row r="6797" spans="180:180">
      <c r="FX6797" s="1666"/>
    </row>
    <row r="6799" spans="180:180">
      <c r="FX6799" s="1349"/>
    </row>
    <row r="6800" spans="180:180">
      <c r="FX6800" s="1349"/>
    </row>
    <row r="6801" spans="180:180">
      <c r="FX6801" s="1349"/>
    </row>
    <row r="6802" spans="180:180">
      <c r="FX6802" s="1595"/>
    </row>
    <row r="6803" spans="180:180">
      <c r="FX6803" s="1595"/>
    </row>
    <row r="6804" spans="180:180">
      <c r="FX6804" s="1595"/>
    </row>
    <row r="6805" spans="180:180">
      <c r="FX6805" s="1595"/>
    </row>
    <row r="6806" spans="180:180">
      <c r="FX6806" s="1595"/>
    </row>
    <row r="6807" spans="180:180">
      <c r="FX6807" s="1595"/>
    </row>
    <row r="6808" spans="180:180">
      <c r="FX6808" s="1595"/>
    </row>
    <row r="6809" spans="180:180">
      <c r="FX6809" s="1595"/>
    </row>
    <row r="6810" spans="180:180">
      <c r="FX6810" s="1595"/>
    </row>
    <row r="6811" spans="180:180">
      <c r="FX6811" s="1595"/>
    </row>
    <row r="6812" spans="180:180">
      <c r="FX6812" s="1595"/>
    </row>
    <row r="6813" spans="180:180">
      <c r="FX6813" s="1595"/>
    </row>
    <row r="6814" spans="180:180">
      <c r="FX6814" s="1595"/>
    </row>
    <row r="6815" spans="180:180">
      <c r="FX6815" s="1595"/>
    </row>
    <row r="6816" spans="180:180">
      <c r="FX6816" s="1595"/>
    </row>
    <row r="6817" spans="180:180">
      <c r="FX6817" s="1595"/>
    </row>
    <row r="6818" spans="180:180">
      <c r="FX6818" s="1595"/>
    </row>
    <row r="6819" spans="180:180">
      <c r="FX6819" s="1595"/>
    </row>
    <row r="6820" spans="180:180">
      <c r="FX6820" s="1595"/>
    </row>
    <row r="6821" spans="180:180">
      <c r="FX6821" s="1595"/>
    </row>
    <row r="6822" spans="180:180">
      <c r="FX6822" s="1595"/>
    </row>
    <row r="6823" spans="180:180">
      <c r="FX6823" s="1595"/>
    </row>
    <row r="6824" spans="180:180">
      <c r="FX6824" s="1595"/>
    </row>
    <row r="6825" spans="180:180">
      <c r="FX6825" s="1595"/>
    </row>
    <row r="6826" spans="180:180">
      <c r="FX6826" s="1595"/>
    </row>
    <row r="6827" spans="180:180">
      <c r="FX6827" s="1595"/>
    </row>
    <row r="6828" spans="180:180">
      <c r="FX6828" s="1595"/>
    </row>
    <row r="6829" spans="180:180">
      <c r="FX6829" s="1595"/>
    </row>
    <row r="6830" spans="180:180">
      <c r="FX6830" s="1595"/>
    </row>
    <row r="6831" spans="180:180">
      <c r="FX6831" s="1595"/>
    </row>
    <row r="6832" spans="180:180">
      <c r="FX6832" s="1595"/>
    </row>
    <row r="6833" spans="180:180">
      <c r="FX6833" s="1595"/>
    </row>
    <row r="6834" spans="180:180">
      <c r="FX6834" s="1595"/>
    </row>
    <row r="6835" spans="180:180">
      <c r="FX6835" s="1595"/>
    </row>
    <row r="6836" spans="180:180">
      <c r="FX6836" s="1595"/>
    </row>
    <row r="6837" spans="180:180">
      <c r="FX6837" s="1595"/>
    </row>
    <row r="6838" spans="180:180">
      <c r="FX6838" s="1595"/>
    </row>
    <row r="6839" spans="180:180">
      <c r="FX6839" s="1595"/>
    </row>
    <row r="6840" spans="180:180">
      <c r="FX6840" s="1595"/>
    </row>
    <row r="6841" spans="180:180">
      <c r="FX6841" s="1595"/>
    </row>
    <row r="6843" spans="180:180">
      <c r="FX6843" s="1349"/>
    </row>
    <row r="6844" spans="180:180">
      <c r="FX6844" s="1349"/>
    </row>
    <row r="6845" spans="180:180">
      <c r="FX6845" s="1666"/>
    </row>
    <row r="6847" spans="180:180">
      <c r="FX6847" s="1349"/>
    </row>
    <row r="6848" spans="180:180">
      <c r="FX6848" s="1349"/>
    </row>
    <row r="6849" spans="180:180">
      <c r="FX6849" s="1349"/>
    </row>
    <row r="6850" spans="180:180">
      <c r="FX6850" s="1595"/>
    </row>
    <row r="6851" spans="180:180">
      <c r="FX6851" s="1595"/>
    </row>
    <row r="6852" spans="180:180">
      <c r="FX6852" s="1595"/>
    </row>
    <row r="6853" spans="180:180">
      <c r="FX6853" s="1595"/>
    </row>
    <row r="6854" spans="180:180">
      <c r="FX6854" s="1595"/>
    </row>
    <row r="6855" spans="180:180">
      <c r="FX6855" s="1595"/>
    </row>
    <row r="6856" spans="180:180">
      <c r="FX6856" s="1595"/>
    </row>
    <row r="6857" spans="180:180">
      <c r="FX6857" s="1595"/>
    </row>
    <row r="6858" spans="180:180">
      <c r="FX6858" s="1595"/>
    </row>
    <row r="6859" spans="180:180">
      <c r="FX6859" s="1595"/>
    </row>
    <row r="6860" spans="180:180">
      <c r="FX6860" s="1595"/>
    </row>
    <row r="6861" spans="180:180">
      <c r="FX6861" s="1595"/>
    </row>
    <row r="6862" spans="180:180">
      <c r="FX6862" s="1595"/>
    </row>
    <row r="6863" spans="180:180">
      <c r="FX6863" s="1595"/>
    </row>
    <row r="6864" spans="180:180">
      <c r="FX6864" s="1595"/>
    </row>
    <row r="6865" spans="180:180">
      <c r="FX6865" s="1595"/>
    </row>
    <row r="6866" spans="180:180">
      <c r="FX6866" s="1595"/>
    </row>
    <row r="6867" spans="180:180">
      <c r="FX6867" s="1595"/>
    </row>
    <row r="6868" spans="180:180">
      <c r="FX6868" s="1595"/>
    </row>
    <row r="6869" spans="180:180">
      <c r="FX6869" s="1595"/>
    </row>
    <row r="6870" spans="180:180">
      <c r="FX6870" s="1595"/>
    </row>
    <row r="6871" spans="180:180">
      <c r="FX6871" s="1595"/>
    </row>
    <row r="6872" spans="180:180">
      <c r="FX6872" s="1595"/>
    </row>
    <row r="6873" spans="180:180">
      <c r="FX6873" s="1595"/>
    </row>
    <row r="6874" spans="180:180">
      <c r="FX6874" s="1595"/>
    </row>
    <row r="6875" spans="180:180">
      <c r="FX6875" s="1595"/>
    </row>
    <row r="6876" spans="180:180">
      <c r="FX6876" s="1595"/>
    </row>
    <row r="6877" spans="180:180">
      <c r="FX6877" s="1595"/>
    </row>
    <row r="6878" spans="180:180">
      <c r="FX6878" s="1595"/>
    </row>
    <row r="6879" spans="180:180">
      <c r="FX6879" s="1595"/>
    </row>
    <row r="6880" spans="180:180">
      <c r="FX6880" s="1595"/>
    </row>
    <row r="6881" spans="180:180">
      <c r="FX6881" s="1595"/>
    </row>
    <row r="6882" spans="180:180">
      <c r="FX6882" s="1595"/>
    </row>
    <row r="6883" spans="180:180">
      <c r="FX6883" s="1595"/>
    </row>
    <row r="6884" spans="180:180">
      <c r="FX6884" s="1595"/>
    </row>
    <row r="6885" spans="180:180">
      <c r="FX6885" s="1595"/>
    </row>
    <row r="6886" spans="180:180">
      <c r="FX6886" s="1595"/>
    </row>
    <row r="6887" spans="180:180">
      <c r="FX6887" s="1595"/>
    </row>
    <row r="6888" spans="180:180">
      <c r="FX6888" s="1595"/>
    </row>
    <row r="6889" spans="180:180">
      <c r="FX6889" s="1595"/>
    </row>
    <row r="6891" spans="180:180">
      <c r="FX6891" s="1349"/>
    </row>
    <row r="6892" spans="180:180">
      <c r="FX6892" s="1349"/>
    </row>
    <row r="6893" spans="180:180">
      <c r="FX6893" s="1666"/>
    </row>
    <row r="6895" spans="180:180">
      <c r="FX6895" s="1349"/>
    </row>
    <row r="6896" spans="180:180">
      <c r="FX6896" s="1349"/>
    </row>
    <row r="6897" spans="180:180">
      <c r="FX6897" s="1349"/>
    </row>
    <row r="6898" spans="180:180">
      <c r="FX6898" s="1595"/>
    </row>
    <row r="6899" spans="180:180">
      <c r="FX6899" s="1595"/>
    </row>
    <row r="6900" spans="180:180">
      <c r="FX6900" s="1595"/>
    </row>
    <row r="6901" spans="180:180">
      <c r="FX6901" s="1595"/>
    </row>
    <row r="6902" spans="180:180">
      <c r="FX6902" s="1595"/>
    </row>
    <row r="6903" spans="180:180">
      <c r="FX6903" s="1595"/>
    </row>
    <row r="6904" spans="180:180">
      <c r="FX6904" s="1595"/>
    </row>
    <row r="6905" spans="180:180">
      <c r="FX6905" s="1595"/>
    </row>
    <row r="6906" spans="180:180">
      <c r="FX6906" s="1595"/>
    </row>
    <row r="6907" spans="180:180">
      <c r="FX6907" s="1595"/>
    </row>
    <row r="6908" spans="180:180">
      <c r="FX6908" s="1595"/>
    </row>
    <row r="6909" spans="180:180">
      <c r="FX6909" s="1595"/>
    </row>
    <row r="6910" spans="180:180">
      <c r="FX6910" s="1595"/>
    </row>
    <row r="6911" spans="180:180">
      <c r="FX6911" s="1595"/>
    </row>
    <row r="6912" spans="180:180">
      <c r="FX6912" s="1595"/>
    </row>
    <row r="6913" spans="180:180">
      <c r="FX6913" s="1595"/>
    </row>
    <row r="6914" spans="180:180">
      <c r="FX6914" s="1595"/>
    </row>
    <row r="6915" spans="180:180">
      <c r="FX6915" s="1595"/>
    </row>
    <row r="6916" spans="180:180">
      <c r="FX6916" s="1595"/>
    </row>
    <row r="6917" spans="180:180">
      <c r="FX6917" s="1595"/>
    </row>
    <row r="6918" spans="180:180">
      <c r="FX6918" s="1595"/>
    </row>
    <row r="6919" spans="180:180">
      <c r="FX6919" s="1595"/>
    </row>
    <row r="6920" spans="180:180">
      <c r="FX6920" s="1595"/>
    </row>
    <row r="6921" spans="180:180">
      <c r="FX6921" s="1595"/>
    </row>
    <row r="6922" spans="180:180">
      <c r="FX6922" s="1595"/>
    </row>
    <row r="6923" spans="180:180">
      <c r="FX6923" s="1595"/>
    </row>
    <row r="6924" spans="180:180">
      <c r="FX6924" s="1595"/>
    </row>
    <row r="6925" spans="180:180">
      <c r="FX6925" s="1595"/>
    </row>
    <row r="6926" spans="180:180">
      <c r="FX6926" s="1595"/>
    </row>
    <row r="6927" spans="180:180">
      <c r="FX6927" s="1595"/>
    </row>
    <row r="6928" spans="180:180">
      <c r="FX6928" s="1595"/>
    </row>
    <row r="6929" spans="180:180">
      <c r="FX6929" s="1595"/>
    </row>
    <row r="6930" spans="180:180">
      <c r="FX6930" s="1595"/>
    </row>
    <row r="6931" spans="180:180">
      <c r="FX6931" s="1595"/>
    </row>
    <row r="6932" spans="180:180">
      <c r="FX6932" s="1595"/>
    </row>
    <row r="6933" spans="180:180">
      <c r="FX6933" s="1595"/>
    </row>
    <row r="6934" spans="180:180">
      <c r="FX6934" s="1595"/>
    </row>
    <row r="6935" spans="180:180">
      <c r="FX6935" s="1595"/>
    </row>
    <row r="6936" spans="180:180">
      <c r="FX6936" s="1595"/>
    </row>
    <row r="6937" spans="180:180">
      <c r="FX6937" s="1595"/>
    </row>
    <row r="6939" spans="180:180">
      <c r="FX6939" s="1349"/>
    </row>
    <row r="6940" spans="180:180">
      <c r="FX6940" s="1349"/>
    </row>
    <row r="6941" spans="180:180">
      <c r="FX6941" s="1666"/>
    </row>
    <row r="6943" spans="180:180">
      <c r="FX6943" s="1349"/>
    </row>
    <row r="6944" spans="180:180">
      <c r="FX6944" s="1349"/>
    </row>
    <row r="6945" spans="180:180">
      <c r="FX6945" s="1349"/>
    </row>
    <row r="6946" spans="180:180">
      <c r="FX6946" s="1595"/>
    </row>
    <row r="6947" spans="180:180">
      <c r="FX6947" s="1595"/>
    </row>
    <row r="6948" spans="180:180">
      <c r="FX6948" s="1595"/>
    </row>
    <row r="6949" spans="180:180">
      <c r="FX6949" s="1595"/>
    </row>
    <row r="6950" spans="180:180">
      <c r="FX6950" s="1595"/>
    </row>
    <row r="6951" spans="180:180">
      <c r="FX6951" s="1595"/>
    </row>
    <row r="6952" spans="180:180">
      <c r="FX6952" s="1595"/>
    </row>
    <row r="6953" spans="180:180">
      <c r="FX6953" s="1595"/>
    </row>
    <row r="6954" spans="180:180">
      <c r="FX6954" s="1595"/>
    </row>
    <row r="6955" spans="180:180">
      <c r="FX6955" s="1595"/>
    </row>
    <row r="6956" spans="180:180">
      <c r="FX6956" s="1595"/>
    </row>
    <row r="6957" spans="180:180">
      <c r="FX6957" s="1595"/>
    </row>
    <row r="6958" spans="180:180">
      <c r="FX6958" s="1595"/>
    </row>
    <row r="6959" spans="180:180">
      <c r="FX6959" s="1595"/>
    </row>
    <row r="6960" spans="180:180">
      <c r="FX6960" s="1595"/>
    </row>
    <row r="6961" spans="180:180">
      <c r="FX6961" s="1595"/>
    </row>
    <row r="6962" spans="180:180">
      <c r="FX6962" s="1595"/>
    </row>
    <row r="6963" spans="180:180">
      <c r="FX6963" s="1595"/>
    </row>
    <row r="6964" spans="180:180">
      <c r="FX6964" s="1595"/>
    </row>
    <row r="6965" spans="180:180">
      <c r="FX6965" s="1595"/>
    </row>
    <row r="6966" spans="180:180">
      <c r="FX6966" s="1595"/>
    </row>
    <row r="6967" spans="180:180">
      <c r="FX6967" s="1595"/>
    </row>
    <row r="6968" spans="180:180">
      <c r="FX6968" s="1595"/>
    </row>
    <row r="6969" spans="180:180">
      <c r="FX6969" s="1595"/>
    </row>
    <row r="6970" spans="180:180">
      <c r="FX6970" s="1595"/>
    </row>
    <row r="6971" spans="180:180">
      <c r="FX6971" s="1595"/>
    </row>
    <row r="6972" spans="180:180">
      <c r="FX6972" s="1595"/>
    </row>
    <row r="6973" spans="180:180">
      <c r="FX6973" s="1595"/>
    </row>
    <row r="6974" spans="180:180">
      <c r="FX6974" s="1595"/>
    </row>
    <row r="6975" spans="180:180">
      <c r="FX6975" s="1595"/>
    </row>
    <row r="6976" spans="180:180">
      <c r="FX6976" s="1595"/>
    </row>
    <row r="6977" spans="180:180">
      <c r="FX6977" s="1595"/>
    </row>
    <row r="6978" spans="180:180">
      <c r="FX6978" s="1595"/>
    </row>
    <row r="6979" spans="180:180">
      <c r="FX6979" s="1595"/>
    </row>
    <row r="6980" spans="180:180">
      <c r="FX6980" s="1595"/>
    </row>
    <row r="6981" spans="180:180">
      <c r="FX6981" s="1595"/>
    </row>
    <row r="6982" spans="180:180">
      <c r="FX6982" s="1595"/>
    </row>
    <row r="6983" spans="180:180">
      <c r="FX6983" s="1595"/>
    </row>
    <row r="6984" spans="180:180">
      <c r="FX6984" s="1595"/>
    </row>
    <row r="6985" spans="180:180">
      <c r="FX6985" s="1595"/>
    </row>
    <row r="6987" spans="180:180">
      <c r="FX6987" s="1349"/>
    </row>
    <row r="6988" spans="180:180">
      <c r="FX6988" s="1349"/>
    </row>
    <row r="6989" spans="180:180">
      <c r="FX6989" s="1666"/>
    </row>
    <row r="6991" spans="180:180">
      <c r="FX6991" s="1349"/>
    </row>
    <row r="6992" spans="180:180">
      <c r="FX6992" s="1349"/>
    </row>
    <row r="6993" spans="180:180">
      <c r="FX6993" s="1349"/>
    </row>
    <row r="6994" spans="180:180">
      <c r="FX6994" s="1595"/>
    </row>
    <row r="6995" spans="180:180">
      <c r="FX6995" s="1595"/>
    </row>
    <row r="6996" spans="180:180">
      <c r="FX6996" s="1595"/>
    </row>
    <row r="6997" spans="180:180">
      <c r="FX6997" s="1595"/>
    </row>
    <row r="6998" spans="180:180">
      <c r="FX6998" s="1595"/>
    </row>
    <row r="6999" spans="180:180">
      <c r="FX6999" s="1595"/>
    </row>
    <row r="7000" spans="180:180">
      <c r="FX7000" s="1595"/>
    </row>
    <row r="7001" spans="180:180">
      <c r="FX7001" s="1595"/>
    </row>
    <row r="7002" spans="180:180">
      <c r="FX7002" s="1595"/>
    </row>
    <row r="7003" spans="180:180">
      <c r="FX7003" s="1595"/>
    </row>
    <row r="7004" spans="180:180">
      <c r="FX7004" s="1595"/>
    </row>
    <row r="7005" spans="180:180">
      <c r="FX7005" s="1595"/>
    </row>
    <row r="7006" spans="180:180">
      <c r="FX7006" s="1595"/>
    </row>
    <row r="7007" spans="180:180">
      <c r="FX7007" s="1595"/>
    </row>
    <row r="7008" spans="180:180">
      <c r="FX7008" s="1595"/>
    </row>
    <row r="7009" spans="180:180">
      <c r="FX7009" s="1595"/>
    </row>
    <row r="7010" spans="180:180">
      <c r="FX7010" s="1595"/>
    </row>
    <row r="7011" spans="180:180">
      <c r="FX7011" s="1595"/>
    </row>
    <row r="7012" spans="180:180">
      <c r="FX7012" s="1595"/>
    </row>
    <row r="7013" spans="180:180">
      <c r="FX7013" s="1595"/>
    </row>
    <row r="7014" spans="180:180">
      <c r="FX7014" s="1595"/>
    </row>
    <row r="7015" spans="180:180">
      <c r="FX7015" s="1595"/>
    </row>
    <row r="7016" spans="180:180">
      <c r="FX7016" s="1595"/>
    </row>
    <row r="7017" spans="180:180">
      <c r="FX7017" s="1595"/>
    </row>
    <row r="7018" spans="180:180">
      <c r="FX7018" s="1595"/>
    </row>
    <row r="7019" spans="180:180">
      <c r="FX7019" s="1595"/>
    </row>
    <row r="7020" spans="180:180">
      <c r="FX7020" s="1595"/>
    </row>
    <row r="7021" spans="180:180">
      <c r="FX7021" s="1595"/>
    </row>
    <row r="7022" spans="180:180">
      <c r="FX7022" s="1595"/>
    </row>
    <row r="7023" spans="180:180">
      <c r="FX7023" s="1595"/>
    </row>
    <row r="7024" spans="180:180">
      <c r="FX7024" s="1595"/>
    </row>
    <row r="7025" spans="180:180">
      <c r="FX7025" s="1595"/>
    </row>
    <row r="7026" spans="180:180">
      <c r="FX7026" s="1595"/>
    </row>
    <row r="7027" spans="180:180">
      <c r="FX7027" s="1595"/>
    </row>
    <row r="7028" spans="180:180">
      <c r="FX7028" s="1595"/>
    </row>
    <row r="7029" spans="180:180">
      <c r="FX7029" s="1595"/>
    </row>
    <row r="7030" spans="180:180">
      <c r="FX7030" s="1595"/>
    </row>
    <row r="7031" spans="180:180">
      <c r="FX7031" s="1595"/>
    </row>
    <row r="7032" spans="180:180">
      <c r="FX7032" s="1595"/>
    </row>
    <row r="7033" spans="180:180">
      <c r="FX7033" s="1595"/>
    </row>
    <row r="7035" spans="180:180">
      <c r="FX7035" s="1349"/>
    </row>
    <row r="7036" spans="180:180">
      <c r="FX7036" s="1349"/>
    </row>
    <row r="7037" spans="180:180">
      <c r="FX7037" s="1666"/>
    </row>
    <row r="7039" spans="180:180">
      <c r="FX7039" s="1349"/>
    </row>
    <row r="7040" spans="180:180">
      <c r="FX7040" s="1349"/>
    </row>
    <row r="7041" spans="180:180">
      <c r="FX7041" s="1349"/>
    </row>
    <row r="7042" spans="180:180">
      <c r="FX7042" s="1595"/>
    </row>
    <row r="7043" spans="180:180">
      <c r="FX7043" s="1595"/>
    </row>
    <row r="7044" spans="180:180">
      <c r="FX7044" s="1595"/>
    </row>
    <row r="7045" spans="180:180">
      <c r="FX7045" s="1595"/>
    </row>
    <row r="7046" spans="180:180">
      <c r="FX7046" s="1595"/>
    </row>
    <row r="7047" spans="180:180">
      <c r="FX7047" s="1595"/>
    </row>
    <row r="7048" spans="180:180">
      <c r="FX7048" s="1595"/>
    </row>
    <row r="7049" spans="180:180">
      <c r="FX7049" s="1595"/>
    </row>
    <row r="7050" spans="180:180">
      <c r="FX7050" s="1595"/>
    </row>
    <row r="7051" spans="180:180">
      <c r="FX7051" s="1595"/>
    </row>
    <row r="7052" spans="180:180">
      <c r="FX7052" s="1595"/>
    </row>
    <row r="7053" spans="180:180">
      <c r="FX7053" s="1595"/>
    </row>
    <row r="7054" spans="180:180">
      <c r="FX7054" s="1595"/>
    </row>
    <row r="7055" spans="180:180">
      <c r="FX7055" s="1595"/>
    </row>
    <row r="7056" spans="180:180">
      <c r="FX7056" s="1595"/>
    </row>
    <row r="7057" spans="180:180">
      <c r="FX7057" s="1595"/>
    </row>
    <row r="7058" spans="180:180">
      <c r="FX7058" s="1595"/>
    </row>
    <row r="7059" spans="180:180">
      <c r="FX7059" s="1595"/>
    </row>
    <row r="7060" spans="180:180">
      <c r="FX7060" s="1595"/>
    </row>
    <row r="7061" spans="180:180">
      <c r="FX7061" s="1595"/>
    </row>
    <row r="7062" spans="180:180">
      <c r="FX7062" s="1595"/>
    </row>
    <row r="7063" spans="180:180">
      <c r="FX7063" s="1595"/>
    </row>
    <row r="7064" spans="180:180">
      <c r="FX7064" s="1595"/>
    </row>
    <row r="7065" spans="180:180">
      <c r="FX7065" s="1595"/>
    </row>
    <row r="7066" spans="180:180">
      <c r="FX7066" s="1595"/>
    </row>
    <row r="7067" spans="180:180">
      <c r="FX7067" s="1595"/>
    </row>
    <row r="7068" spans="180:180">
      <c r="FX7068" s="1595"/>
    </row>
    <row r="7069" spans="180:180">
      <c r="FX7069" s="1595"/>
    </row>
    <row r="7070" spans="180:180">
      <c r="FX7070" s="1595"/>
    </row>
    <row r="7071" spans="180:180">
      <c r="FX7071" s="1595"/>
    </row>
    <row r="7072" spans="180:180">
      <c r="FX7072" s="1595"/>
    </row>
    <row r="7073" spans="180:180">
      <c r="FX7073" s="1595"/>
    </row>
    <row r="7074" spans="180:180">
      <c r="FX7074" s="1595"/>
    </row>
    <row r="7075" spans="180:180">
      <c r="FX7075" s="1595"/>
    </row>
    <row r="7076" spans="180:180">
      <c r="FX7076" s="1595"/>
    </row>
    <row r="7077" spans="180:180">
      <c r="FX7077" s="1595"/>
    </row>
    <row r="7078" spans="180:180">
      <c r="FX7078" s="1595"/>
    </row>
    <row r="7079" spans="180:180">
      <c r="FX7079" s="1595"/>
    </row>
    <row r="7080" spans="180:180">
      <c r="FX7080" s="1595"/>
    </row>
    <row r="7081" spans="180:180">
      <c r="FX7081" s="1595"/>
    </row>
    <row r="7083" spans="180:180">
      <c r="FX7083" s="1349"/>
    </row>
    <row r="7084" spans="180:180">
      <c r="FX7084" s="1349"/>
    </row>
    <row r="7085" spans="180:180">
      <c r="FX7085" s="1666"/>
    </row>
    <row r="7087" spans="180:180">
      <c r="FX7087" s="1349"/>
    </row>
    <row r="7088" spans="180:180">
      <c r="FX7088" s="1349"/>
    </row>
    <row r="7089" spans="180:180">
      <c r="FX7089" s="1349"/>
    </row>
    <row r="7090" spans="180:180">
      <c r="FX7090" s="1595"/>
    </row>
    <row r="7091" spans="180:180">
      <c r="FX7091" s="1595"/>
    </row>
    <row r="7092" spans="180:180">
      <c r="FX7092" s="1595"/>
    </row>
    <row r="7093" spans="180:180">
      <c r="FX7093" s="1595"/>
    </row>
    <row r="7094" spans="180:180">
      <c r="FX7094" s="1595"/>
    </row>
    <row r="7095" spans="180:180">
      <c r="FX7095" s="1595"/>
    </row>
    <row r="7096" spans="180:180">
      <c r="FX7096" s="1595"/>
    </row>
    <row r="7097" spans="180:180">
      <c r="FX7097" s="1595"/>
    </row>
    <row r="7098" spans="180:180">
      <c r="FX7098" s="1595"/>
    </row>
    <row r="7099" spans="180:180">
      <c r="FX7099" s="1595"/>
    </row>
    <row r="7100" spans="180:180">
      <c r="FX7100" s="1595"/>
    </row>
    <row r="7101" spans="180:180">
      <c r="FX7101" s="1595"/>
    </row>
    <row r="7102" spans="180:180">
      <c r="FX7102" s="1595"/>
    </row>
    <row r="7103" spans="180:180">
      <c r="FX7103" s="1595"/>
    </row>
    <row r="7104" spans="180:180">
      <c r="FX7104" s="1595"/>
    </row>
    <row r="7105" spans="180:180">
      <c r="FX7105" s="1595"/>
    </row>
    <row r="7106" spans="180:180">
      <c r="FX7106" s="1595"/>
    </row>
    <row r="7107" spans="180:180">
      <c r="FX7107" s="1595"/>
    </row>
    <row r="7108" spans="180:180">
      <c r="FX7108" s="1595"/>
    </row>
    <row r="7109" spans="180:180">
      <c r="FX7109" s="1595"/>
    </row>
    <row r="7110" spans="180:180">
      <c r="FX7110" s="1595"/>
    </row>
    <row r="7111" spans="180:180">
      <c r="FX7111" s="1595"/>
    </row>
    <row r="7112" spans="180:180">
      <c r="FX7112" s="1595"/>
    </row>
    <row r="7113" spans="180:180">
      <c r="FX7113" s="1595"/>
    </row>
    <row r="7114" spans="180:180">
      <c r="FX7114" s="1595"/>
    </row>
    <row r="7115" spans="180:180">
      <c r="FX7115" s="1595"/>
    </row>
    <row r="7116" spans="180:180">
      <c r="FX7116" s="1595"/>
    </row>
    <row r="7117" spans="180:180">
      <c r="FX7117" s="1595"/>
    </row>
    <row r="7118" spans="180:180">
      <c r="FX7118" s="1595"/>
    </row>
    <row r="7119" spans="180:180">
      <c r="FX7119" s="1595"/>
    </row>
    <row r="7120" spans="180:180">
      <c r="FX7120" s="1595"/>
    </row>
    <row r="7121" spans="180:180">
      <c r="FX7121" s="1595"/>
    </row>
    <row r="7122" spans="180:180">
      <c r="FX7122" s="1595"/>
    </row>
    <row r="7123" spans="180:180">
      <c r="FX7123" s="1595"/>
    </row>
    <row r="7124" spans="180:180">
      <c r="FX7124" s="1595"/>
    </row>
    <row r="7125" spans="180:180">
      <c r="FX7125" s="1595"/>
    </row>
    <row r="7126" spans="180:180">
      <c r="FX7126" s="1595"/>
    </row>
    <row r="7127" spans="180:180">
      <c r="FX7127" s="1595"/>
    </row>
    <row r="7128" spans="180:180">
      <c r="FX7128" s="1595"/>
    </row>
    <row r="7129" spans="180:180">
      <c r="FX7129" s="1595"/>
    </row>
    <row r="7131" spans="180:180">
      <c r="FX7131" s="1349"/>
    </row>
    <row r="7132" spans="180:180">
      <c r="FX7132" s="1349"/>
    </row>
    <row r="7133" spans="180:180">
      <c r="FX7133" s="1666"/>
    </row>
    <row r="7135" spans="180:180">
      <c r="FX7135" s="1349"/>
    </row>
    <row r="7136" spans="180:180">
      <c r="FX7136" s="1349"/>
    </row>
    <row r="7137" spans="180:180">
      <c r="FX7137" s="1349"/>
    </row>
    <row r="7138" spans="180:180">
      <c r="FX7138" s="1595"/>
    </row>
    <row r="7139" spans="180:180">
      <c r="FX7139" s="1595"/>
    </row>
    <row r="7140" spans="180:180">
      <c r="FX7140" s="1595"/>
    </row>
    <row r="7141" spans="180:180">
      <c r="FX7141" s="1595"/>
    </row>
    <row r="7142" spans="180:180">
      <c r="FX7142" s="1595"/>
    </row>
    <row r="7143" spans="180:180">
      <c r="FX7143" s="1595"/>
    </row>
    <row r="7144" spans="180:180">
      <c r="FX7144" s="1595"/>
    </row>
    <row r="7145" spans="180:180">
      <c r="FX7145" s="1595"/>
    </row>
    <row r="7146" spans="180:180">
      <c r="FX7146" s="1595"/>
    </row>
    <row r="7147" spans="180:180">
      <c r="FX7147" s="1595"/>
    </row>
    <row r="7148" spans="180:180">
      <c r="FX7148" s="1595"/>
    </row>
    <row r="7149" spans="180:180">
      <c r="FX7149" s="1595"/>
    </row>
    <row r="7150" spans="180:180">
      <c r="FX7150" s="1595"/>
    </row>
    <row r="7151" spans="180:180">
      <c r="FX7151" s="1595"/>
    </row>
    <row r="7152" spans="180:180">
      <c r="FX7152" s="1595"/>
    </row>
    <row r="7153" spans="180:180">
      <c r="FX7153" s="1595"/>
    </row>
    <row r="7154" spans="180:180">
      <c r="FX7154" s="1595"/>
    </row>
    <row r="7155" spans="180:180">
      <c r="FX7155" s="1595"/>
    </row>
    <row r="7156" spans="180:180">
      <c r="FX7156" s="1595"/>
    </row>
    <row r="7157" spans="180:180">
      <c r="FX7157" s="1595"/>
    </row>
    <row r="7158" spans="180:180">
      <c r="FX7158" s="1595"/>
    </row>
    <row r="7159" spans="180:180">
      <c r="FX7159" s="1595"/>
    </row>
    <row r="7160" spans="180:180">
      <c r="FX7160" s="1595"/>
    </row>
    <row r="7161" spans="180:180">
      <c r="FX7161" s="1595"/>
    </row>
    <row r="7162" spans="180:180">
      <c r="FX7162" s="1595"/>
    </row>
    <row r="7163" spans="180:180">
      <c r="FX7163" s="1595"/>
    </row>
    <row r="7164" spans="180:180">
      <c r="FX7164" s="1595"/>
    </row>
    <row r="7165" spans="180:180">
      <c r="FX7165" s="1595"/>
    </row>
    <row r="7166" spans="180:180">
      <c r="FX7166" s="1595"/>
    </row>
    <row r="7167" spans="180:180">
      <c r="FX7167" s="1595"/>
    </row>
    <row r="7168" spans="180:180">
      <c r="FX7168" s="1595"/>
    </row>
    <row r="7169" spans="180:180">
      <c r="FX7169" s="1595"/>
    </row>
    <row r="7170" spans="180:180">
      <c r="FX7170" s="1595"/>
    </row>
    <row r="7171" spans="180:180">
      <c r="FX7171" s="1595"/>
    </row>
    <row r="7172" spans="180:180">
      <c r="FX7172" s="1595"/>
    </row>
    <row r="7173" spans="180:180">
      <c r="FX7173" s="1595"/>
    </row>
    <row r="7174" spans="180:180">
      <c r="FX7174" s="1595"/>
    </row>
    <row r="7175" spans="180:180">
      <c r="FX7175" s="1595"/>
    </row>
    <row r="7176" spans="180:180">
      <c r="FX7176" s="1595"/>
    </row>
    <row r="7177" spans="180:180">
      <c r="FX7177" s="1595"/>
    </row>
    <row r="7179" spans="180:180">
      <c r="FX7179" s="1349"/>
    </row>
    <row r="7180" spans="180:180">
      <c r="FX7180" s="1349"/>
    </row>
    <row r="7181" spans="180:180">
      <c r="FX7181" s="1666"/>
    </row>
    <row r="7183" spans="180:180">
      <c r="FX7183" s="1349"/>
    </row>
    <row r="7184" spans="180:180">
      <c r="FX7184" s="1349"/>
    </row>
    <row r="7185" spans="180:180">
      <c r="FX7185" s="1349"/>
    </row>
    <row r="7186" spans="180:180">
      <c r="FX7186" s="1595"/>
    </row>
    <row r="7187" spans="180:180">
      <c r="FX7187" s="1595"/>
    </row>
    <row r="7188" spans="180:180">
      <c r="FX7188" s="1595"/>
    </row>
    <row r="7189" spans="180:180">
      <c r="FX7189" s="1595"/>
    </row>
    <row r="7190" spans="180:180">
      <c r="FX7190" s="1595"/>
    </row>
    <row r="7191" spans="180:180">
      <c r="FX7191" s="1595"/>
    </row>
    <row r="7192" spans="180:180">
      <c r="FX7192" s="1595"/>
    </row>
    <row r="7193" spans="180:180">
      <c r="FX7193" s="1595"/>
    </row>
    <row r="7194" spans="180:180">
      <c r="FX7194" s="1595"/>
    </row>
    <row r="7195" spans="180:180">
      <c r="FX7195" s="1595"/>
    </row>
    <row r="7196" spans="180:180">
      <c r="FX7196" s="1595"/>
    </row>
    <row r="7197" spans="180:180">
      <c r="FX7197" s="1595"/>
    </row>
    <row r="7198" spans="180:180">
      <c r="FX7198" s="1595"/>
    </row>
    <row r="7199" spans="180:180">
      <c r="FX7199" s="1595"/>
    </row>
    <row r="7200" spans="180:180">
      <c r="FX7200" s="1595"/>
    </row>
    <row r="7201" spans="180:180">
      <c r="FX7201" s="1595"/>
    </row>
    <row r="7202" spans="180:180">
      <c r="FX7202" s="1595"/>
    </row>
    <row r="7203" spans="180:180">
      <c r="FX7203" s="1595"/>
    </row>
    <row r="7204" spans="180:180">
      <c r="FX7204" s="1595"/>
    </row>
    <row r="7205" spans="180:180">
      <c r="FX7205" s="1595"/>
    </row>
    <row r="7206" spans="180:180">
      <c r="FX7206" s="1595"/>
    </row>
    <row r="7207" spans="180:180">
      <c r="FX7207" s="1595"/>
    </row>
    <row r="7208" spans="180:180">
      <c r="FX7208" s="1595"/>
    </row>
    <row r="7209" spans="180:180">
      <c r="FX7209" s="1595"/>
    </row>
    <row r="7210" spans="180:180">
      <c r="FX7210" s="1595"/>
    </row>
    <row r="7211" spans="180:180">
      <c r="FX7211" s="1595"/>
    </row>
    <row r="7212" spans="180:180">
      <c r="FX7212" s="1595"/>
    </row>
    <row r="7213" spans="180:180">
      <c r="FX7213" s="1595"/>
    </row>
    <row r="7214" spans="180:180">
      <c r="FX7214" s="1595"/>
    </row>
    <row r="7215" spans="180:180">
      <c r="FX7215" s="1595"/>
    </row>
    <row r="7216" spans="180:180">
      <c r="FX7216" s="1595"/>
    </row>
    <row r="7217" spans="180:180">
      <c r="FX7217" s="1595"/>
    </row>
    <row r="7218" spans="180:180">
      <c r="FX7218" s="1595"/>
    </row>
    <row r="7219" spans="180:180">
      <c r="FX7219" s="1595"/>
    </row>
    <row r="7220" spans="180:180">
      <c r="FX7220" s="1595"/>
    </row>
    <row r="7221" spans="180:180">
      <c r="FX7221" s="1595"/>
    </row>
    <row r="7222" spans="180:180">
      <c r="FX7222" s="1595"/>
    </row>
    <row r="7223" spans="180:180">
      <c r="FX7223" s="1595"/>
    </row>
    <row r="7224" spans="180:180">
      <c r="FX7224" s="1595"/>
    </row>
    <row r="7225" spans="180:180">
      <c r="FX7225" s="1595"/>
    </row>
    <row r="7227" spans="180:180">
      <c r="FX7227" s="1349"/>
    </row>
    <row r="7228" spans="180:180">
      <c r="FX7228" s="1349"/>
    </row>
    <row r="7229" spans="180:180">
      <c r="FX7229" s="1666"/>
    </row>
    <row r="7231" spans="180:180">
      <c r="FX7231" s="1349"/>
    </row>
    <row r="7232" spans="180:180">
      <c r="FX7232" s="1349"/>
    </row>
    <row r="7233" spans="180:180">
      <c r="FX7233" s="1349"/>
    </row>
    <row r="7234" spans="180:180">
      <c r="FX7234" s="1595"/>
    </row>
    <row r="7235" spans="180:180">
      <c r="FX7235" s="1595"/>
    </row>
    <row r="7236" spans="180:180">
      <c r="FX7236" s="1595"/>
    </row>
    <row r="7237" spans="180:180">
      <c r="FX7237" s="1595"/>
    </row>
    <row r="7238" spans="180:180">
      <c r="FX7238" s="1595"/>
    </row>
    <row r="7239" spans="180:180">
      <c r="FX7239" s="1595"/>
    </row>
    <row r="7240" spans="180:180">
      <c r="FX7240" s="1595"/>
    </row>
    <row r="7241" spans="180:180">
      <c r="FX7241" s="1595"/>
    </row>
    <row r="7242" spans="180:180">
      <c r="FX7242" s="1595"/>
    </row>
    <row r="7243" spans="180:180">
      <c r="FX7243" s="1595"/>
    </row>
    <row r="7244" spans="180:180">
      <c r="FX7244" s="1595"/>
    </row>
    <row r="7245" spans="180:180">
      <c r="FX7245" s="1595"/>
    </row>
    <row r="7246" spans="180:180">
      <c r="FX7246" s="1595"/>
    </row>
    <row r="7247" spans="180:180">
      <c r="FX7247" s="1595"/>
    </row>
    <row r="7248" spans="180:180">
      <c r="FX7248" s="1595"/>
    </row>
    <row r="7249" spans="180:180">
      <c r="FX7249" s="1595"/>
    </row>
    <row r="7250" spans="180:180">
      <c r="FX7250" s="1595"/>
    </row>
    <row r="7251" spans="180:180">
      <c r="FX7251" s="1595"/>
    </row>
    <row r="7252" spans="180:180">
      <c r="FX7252" s="1595"/>
    </row>
    <row r="7253" spans="180:180">
      <c r="FX7253" s="1595"/>
    </row>
    <row r="7254" spans="180:180">
      <c r="FX7254" s="1595"/>
    </row>
    <row r="7255" spans="180:180">
      <c r="FX7255" s="1595"/>
    </row>
    <row r="7256" spans="180:180">
      <c r="FX7256" s="1595"/>
    </row>
    <row r="7257" spans="180:180">
      <c r="FX7257" s="1595"/>
    </row>
    <row r="7258" spans="180:180">
      <c r="FX7258" s="1595"/>
    </row>
    <row r="7259" spans="180:180">
      <c r="FX7259" s="1595"/>
    </row>
    <row r="7260" spans="180:180">
      <c r="FX7260" s="1595"/>
    </row>
    <row r="7261" spans="180:180">
      <c r="FX7261" s="1595"/>
    </row>
    <row r="7262" spans="180:180">
      <c r="FX7262" s="1595"/>
    </row>
    <row r="7263" spans="180:180">
      <c r="FX7263" s="1595"/>
    </row>
    <row r="7264" spans="180:180">
      <c r="FX7264" s="1595"/>
    </row>
    <row r="7265" spans="180:180">
      <c r="FX7265" s="1595"/>
    </row>
    <row r="7266" spans="180:180">
      <c r="FX7266" s="1595"/>
    </row>
    <row r="7267" spans="180:180">
      <c r="FX7267" s="1595"/>
    </row>
    <row r="7268" spans="180:180">
      <c r="FX7268" s="1595"/>
    </row>
    <row r="7269" spans="180:180">
      <c r="FX7269" s="1595"/>
    </row>
    <row r="7270" spans="180:180">
      <c r="FX7270" s="1595"/>
    </row>
    <row r="7271" spans="180:180">
      <c r="FX7271" s="1595"/>
    </row>
    <row r="7272" spans="180:180">
      <c r="FX7272" s="1595"/>
    </row>
    <row r="7273" spans="180:180">
      <c r="FX7273" s="1595"/>
    </row>
    <row r="7275" spans="180:180">
      <c r="FX7275" s="1349"/>
    </row>
    <row r="7276" spans="180:180">
      <c r="FX7276" s="1349"/>
    </row>
    <row r="7277" spans="180:180">
      <c r="FX7277" s="1666"/>
    </row>
    <row r="7279" spans="180:180">
      <c r="FX7279" s="1349"/>
    </row>
    <row r="7280" spans="180:180">
      <c r="FX7280" s="1349"/>
    </row>
    <row r="7281" spans="180:180">
      <c r="FX7281" s="1349"/>
    </row>
    <row r="7282" spans="180:180">
      <c r="FX7282" s="1595"/>
    </row>
    <row r="7283" spans="180:180">
      <c r="FX7283" s="1595"/>
    </row>
    <row r="7284" spans="180:180">
      <c r="FX7284" s="1595"/>
    </row>
    <row r="7285" spans="180:180">
      <c r="FX7285" s="1595"/>
    </row>
    <row r="7286" spans="180:180">
      <c r="FX7286" s="1595"/>
    </row>
    <row r="7287" spans="180:180">
      <c r="FX7287" s="1595"/>
    </row>
    <row r="7288" spans="180:180">
      <c r="FX7288" s="1595"/>
    </row>
    <row r="7289" spans="180:180">
      <c r="FX7289" s="1595"/>
    </row>
    <row r="7290" spans="180:180">
      <c r="FX7290" s="1595"/>
    </row>
    <row r="7291" spans="180:180">
      <c r="FX7291" s="1595"/>
    </row>
    <row r="7292" spans="180:180">
      <c r="FX7292" s="1595"/>
    </row>
    <row r="7293" spans="180:180">
      <c r="FX7293" s="1595"/>
    </row>
    <row r="7294" spans="180:180">
      <c r="FX7294" s="1595"/>
    </row>
    <row r="7295" spans="180:180">
      <c r="FX7295" s="1595"/>
    </row>
    <row r="7296" spans="180:180">
      <c r="FX7296" s="1595"/>
    </row>
    <row r="7297" spans="180:180">
      <c r="FX7297" s="1595"/>
    </row>
    <row r="7298" spans="180:180">
      <c r="FX7298" s="1595"/>
    </row>
    <row r="7299" spans="180:180">
      <c r="FX7299" s="1595"/>
    </row>
    <row r="7300" spans="180:180">
      <c r="FX7300" s="1595"/>
    </row>
    <row r="7301" spans="180:180">
      <c r="FX7301" s="1595"/>
    </row>
    <row r="7302" spans="180:180">
      <c r="FX7302" s="1595"/>
    </row>
    <row r="7303" spans="180:180">
      <c r="FX7303" s="1595"/>
    </row>
    <row r="7304" spans="180:180">
      <c r="FX7304" s="1595"/>
    </row>
    <row r="7305" spans="180:180">
      <c r="FX7305" s="1595"/>
    </row>
    <row r="7306" spans="180:180">
      <c r="FX7306" s="1595"/>
    </row>
    <row r="7307" spans="180:180">
      <c r="FX7307" s="1595"/>
    </row>
    <row r="7308" spans="180:180">
      <c r="FX7308" s="1595"/>
    </row>
    <row r="7309" spans="180:180">
      <c r="FX7309" s="1595"/>
    </row>
    <row r="7310" spans="180:180">
      <c r="FX7310" s="1595"/>
    </row>
    <row r="7311" spans="180:180">
      <c r="FX7311" s="1595"/>
    </row>
    <row r="7312" spans="180:180">
      <c r="FX7312" s="1595"/>
    </row>
    <row r="7313" spans="180:180">
      <c r="FX7313" s="1595"/>
    </row>
    <row r="7314" spans="180:180">
      <c r="FX7314" s="1595"/>
    </row>
    <row r="7315" spans="180:180">
      <c r="FX7315" s="1595"/>
    </row>
    <row r="7316" spans="180:180">
      <c r="FX7316" s="1595"/>
    </row>
    <row r="7317" spans="180:180">
      <c r="FX7317" s="1595"/>
    </row>
    <row r="7318" spans="180:180">
      <c r="FX7318" s="1595"/>
    </row>
    <row r="7319" spans="180:180">
      <c r="FX7319" s="1595"/>
    </row>
    <row r="7320" spans="180:180">
      <c r="FX7320" s="1595"/>
    </row>
    <row r="7321" spans="180:180">
      <c r="FX7321" s="1595"/>
    </row>
    <row r="7323" spans="180:180">
      <c r="FX7323" s="1349"/>
    </row>
    <row r="7324" spans="180:180">
      <c r="FX7324" s="1349"/>
    </row>
    <row r="7325" spans="180:180">
      <c r="FX7325" s="1666"/>
    </row>
    <row r="7327" spans="180:180">
      <c r="FX7327" s="1349"/>
    </row>
    <row r="7328" spans="180:180">
      <c r="FX7328" s="1349"/>
    </row>
    <row r="7329" spans="180:180">
      <c r="FX7329" s="1349"/>
    </row>
    <row r="7330" spans="180:180">
      <c r="FX7330" s="1595"/>
    </row>
    <row r="7331" spans="180:180">
      <c r="FX7331" s="1595"/>
    </row>
    <row r="7332" spans="180:180">
      <c r="FX7332" s="1595"/>
    </row>
    <row r="7333" spans="180:180">
      <c r="FX7333" s="1595"/>
    </row>
    <row r="7334" spans="180:180">
      <c r="FX7334" s="1595"/>
    </row>
    <row r="7335" spans="180:180">
      <c r="FX7335" s="1595"/>
    </row>
    <row r="7336" spans="180:180">
      <c r="FX7336" s="1595"/>
    </row>
    <row r="7337" spans="180:180">
      <c r="FX7337" s="1595"/>
    </row>
    <row r="7338" spans="180:180">
      <c r="FX7338" s="1595"/>
    </row>
    <row r="7339" spans="180:180">
      <c r="FX7339" s="1595"/>
    </row>
    <row r="7340" spans="180:180">
      <c r="FX7340" s="1595"/>
    </row>
    <row r="7341" spans="180:180">
      <c r="FX7341" s="1595"/>
    </row>
    <row r="7342" spans="180:180">
      <c r="FX7342" s="1595"/>
    </row>
    <row r="7343" spans="180:180">
      <c r="FX7343" s="1595"/>
    </row>
    <row r="7344" spans="180:180">
      <c r="FX7344" s="1595"/>
    </row>
    <row r="7345" spans="180:180">
      <c r="FX7345" s="1595"/>
    </row>
    <row r="7346" spans="180:180">
      <c r="FX7346" s="1595"/>
    </row>
    <row r="7347" spans="180:180">
      <c r="FX7347" s="1595"/>
    </row>
    <row r="7348" spans="180:180">
      <c r="FX7348" s="1595"/>
    </row>
    <row r="7349" spans="180:180">
      <c r="FX7349" s="1595"/>
    </row>
    <row r="7350" spans="180:180">
      <c r="FX7350" s="1595"/>
    </row>
    <row r="7351" spans="180:180">
      <c r="FX7351" s="1595"/>
    </row>
    <row r="7352" spans="180:180">
      <c r="FX7352" s="1595"/>
    </row>
    <row r="7353" spans="180:180">
      <c r="FX7353" s="1595"/>
    </row>
    <row r="7354" spans="180:180">
      <c r="FX7354" s="1595"/>
    </row>
    <row r="7355" spans="180:180">
      <c r="FX7355" s="1595"/>
    </row>
    <row r="7356" spans="180:180">
      <c r="FX7356" s="1595"/>
    </row>
    <row r="7357" spans="180:180">
      <c r="FX7357" s="1595"/>
    </row>
    <row r="7358" spans="180:180">
      <c r="FX7358" s="1595"/>
    </row>
    <row r="7359" spans="180:180">
      <c r="FX7359" s="1595"/>
    </row>
    <row r="7360" spans="180:180">
      <c r="FX7360" s="1595"/>
    </row>
    <row r="7361" spans="180:180">
      <c r="FX7361" s="1595"/>
    </row>
    <row r="7362" spans="180:180">
      <c r="FX7362" s="1595"/>
    </row>
    <row r="7363" spans="180:180">
      <c r="FX7363" s="1595"/>
    </row>
    <row r="7364" spans="180:180">
      <c r="FX7364" s="1595"/>
    </row>
    <row r="7365" spans="180:180">
      <c r="FX7365" s="1595"/>
    </row>
    <row r="7366" spans="180:180">
      <c r="FX7366" s="1595"/>
    </row>
    <row r="7367" spans="180:180">
      <c r="FX7367" s="1595"/>
    </row>
    <row r="7368" spans="180:180">
      <c r="FX7368" s="1595"/>
    </row>
    <row r="7369" spans="180:180">
      <c r="FX7369" s="1595"/>
    </row>
    <row r="7371" spans="180:180">
      <c r="FX7371" s="1349"/>
    </row>
    <row r="7372" spans="180:180">
      <c r="FX7372" s="1349"/>
    </row>
    <row r="7373" spans="180:180">
      <c r="FX7373" s="1666"/>
    </row>
    <row r="7375" spans="180:180">
      <c r="FX7375" s="1349"/>
    </row>
    <row r="7376" spans="180:180">
      <c r="FX7376" s="1349"/>
    </row>
    <row r="7377" spans="180:180">
      <c r="FX7377" s="1349"/>
    </row>
    <row r="7378" spans="180:180">
      <c r="FX7378" s="1595"/>
    </row>
    <row r="7379" spans="180:180">
      <c r="FX7379" s="1595"/>
    </row>
    <row r="7380" spans="180:180">
      <c r="FX7380" s="1595"/>
    </row>
    <row r="7381" spans="180:180">
      <c r="FX7381" s="1595"/>
    </row>
    <row r="7382" spans="180:180">
      <c r="FX7382" s="1595"/>
    </row>
    <row r="7383" spans="180:180">
      <c r="FX7383" s="1595"/>
    </row>
    <row r="7384" spans="180:180">
      <c r="FX7384" s="1595"/>
    </row>
    <row r="7385" spans="180:180">
      <c r="FX7385" s="1595"/>
    </row>
    <row r="7386" spans="180:180">
      <c r="FX7386" s="1595"/>
    </row>
    <row r="7387" spans="180:180">
      <c r="FX7387" s="1595"/>
    </row>
    <row r="7388" spans="180:180">
      <c r="FX7388" s="1595"/>
    </row>
    <row r="7389" spans="180:180">
      <c r="FX7389" s="1595"/>
    </row>
    <row r="7390" spans="180:180">
      <c r="FX7390" s="1595"/>
    </row>
    <row r="7391" spans="180:180">
      <c r="FX7391" s="1595"/>
    </row>
    <row r="7392" spans="180:180">
      <c r="FX7392" s="1595"/>
    </row>
    <row r="7393" spans="180:180">
      <c r="FX7393" s="1595"/>
    </row>
    <row r="7394" spans="180:180">
      <c r="FX7394" s="1595"/>
    </row>
    <row r="7395" spans="180:180">
      <c r="FX7395" s="1595"/>
    </row>
    <row r="7396" spans="180:180">
      <c r="FX7396" s="1595"/>
    </row>
    <row r="7397" spans="180:180">
      <c r="FX7397" s="1595"/>
    </row>
    <row r="7398" spans="180:180">
      <c r="FX7398" s="1595"/>
    </row>
    <row r="7399" spans="180:180">
      <c r="FX7399" s="1595"/>
    </row>
    <row r="7400" spans="180:180">
      <c r="FX7400" s="1595"/>
    </row>
    <row r="7401" spans="180:180">
      <c r="FX7401" s="1595"/>
    </row>
    <row r="7402" spans="180:180">
      <c r="FX7402" s="1595"/>
    </row>
    <row r="7403" spans="180:180">
      <c r="FX7403" s="1595"/>
    </row>
    <row r="7404" spans="180:180">
      <c r="FX7404" s="1595"/>
    </row>
    <row r="7405" spans="180:180">
      <c r="FX7405" s="1595"/>
    </row>
    <row r="7406" spans="180:180">
      <c r="FX7406" s="1595"/>
    </row>
    <row r="7407" spans="180:180">
      <c r="FX7407" s="1595"/>
    </row>
    <row r="7408" spans="180:180">
      <c r="FX7408" s="1595"/>
    </row>
    <row r="7409" spans="180:180">
      <c r="FX7409" s="1595"/>
    </row>
    <row r="7410" spans="180:180">
      <c r="FX7410" s="1595"/>
    </row>
    <row r="7411" spans="180:180">
      <c r="FX7411" s="1595"/>
    </row>
    <row r="7412" spans="180:180">
      <c r="FX7412" s="1595"/>
    </row>
    <row r="7413" spans="180:180">
      <c r="FX7413" s="1595"/>
    </row>
    <row r="7414" spans="180:180">
      <c r="FX7414" s="1595"/>
    </row>
    <row r="7415" spans="180:180">
      <c r="FX7415" s="1595"/>
    </row>
    <row r="7416" spans="180:180">
      <c r="FX7416" s="1595"/>
    </row>
    <row r="7417" spans="180:180">
      <c r="FX7417" s="1595"/>
    </row>
    <row r="7419" spans="180:180">
      <c r="FX7419" s="1349"/>
    </row>
    <row r="7420" spans="180:180">
      <c r="FX7420" s="1349"/>
    </row>
    <row r="7421" spans="180:180">
      <c r="FX7421" s="1666"/>
    </row>
    <row r="7423" spans="180:180">
      <c r="FX7423" s="1349"/>
    </row>
    <row r="7424" spans="180:180">
      <c r="FX7424" s="1349"/>
    </row>
    <row r="7425" spans="180:180">
      <c r="FX7425" s="1349"/>
    </row>
    <row r="7426" spans="180:180">
      <c r="FX7426" s="1595"/>
    </row>
    <row r="7427" spans="180:180">
      <c r="FX7427" s="1595"/>
    </row>
    <row r="7428" spans="180:180">
      <c r="FX7428" s="1595"/>
    </row>
    <row r="7429" spans="180:180">
      <c r="FX7429" s="1595"/>
    </row>
    <row r="7430" spans="180:180">
      <c r="FX7430" s="1595"/>
    </row>
    <row r="7431" spans="180:180">
      <c r="FX7431" s="1595"/>
    </row>
    <row r="7432" spans="180:180">
      <c r="FX7432" s="1595"/>
    </row>
    <row r="7433" spans="180:180">
      <c r="FX7433" s="1595"/>
    </row>
    <row r="7434" spans="180:180">
      <c r="FX7434" s="1595"/>
    </row>
    <row r="7435" spans="180:180">
      <c r="FX7435" s="1595"/>
    </row>
    <row r="7436" spans="180:180">
      <c r="FX7436" s="1595"/>
    </row>
    <row r="7437" spans="180:180">
      <c r="FX7437" s="1595"/>
    </row>
    <row r="7438" spans="180:180">
      <c r="FX7438" s="1595"/>
    </row>
    <row r="7439" spans="180:180">
      <c r="FX7439" s="1595"/>
    </row>
    <row r="7440" spans="180:180">
      <c r="FX7440" s="1595"/>
    </row>
    <row r="7441" spans="180:180">
      <c r="FX7441" s="1595"/>
    </row>
    <row r="7442" spans="180:180">
      <c r="FX7442" s="1595"/>
    </row>
    <row r="7443" spans="180:180">
      <c r="FX7443" s="1595"/>
    </row>
    <row r="7444" spans="180:180">
      <c r="FX7444" s="1595"/>
    </row>
    <row r="7445" spans="180:180">
      <c r="FX7445" s="1595"/>
    </row>
    <row r="7446" spans="180:180">
      <c r="FX7446" s="1595"/>
    </row>
    <row r="7447" spans="180:180">
      <c r="FX7447" s="1595"/>
    </row>
    <row r="7448" spans="180:180">
      <c r="FX7448" s="1595"/>
    </row>
    <row r="7449" spans="180:180">
      <c r="FX7449" s="1595"/>
    </row>
    <row r="7450" spans="180:180">
      <c r="FX7450" s="1595"/>
    </row>
    <row r="7451" spans="180:180">
      <c r="FX7451" s="1595"/>
    </row>
    <row r="7452" spans="180:180">
      <c r="FX7452" s="1595"/>
    </row>
    <row r="7453" spans="180:180">
      <c r="FX7453" s="1595"/>
    </row>
    <row r="7454" spans="180:180">
      <c r="FX7454" s="1595"/>
    </row>
    <row r="7455" spans="180:180">
      <c r="FX7455" s="1595"/>
    </row>
    <row r="7456" spans="180:180">
      <c r="FX7456" s="1595"/>
    </row>
    <row r="7457" spans="180:180">
      <c r="FX7457" s="1595"/>
    </row>
    <row r="7458" spans="180:180">
      <c r="FX7458" s="1595"/>
    </row>
    <row r="7459" spans="180:180">
      <c r="FX7459" s="1595"/>
    </row>
    <row r="7460" spans="180:180">
      <c r="FX7460" s="1595"/>
    </row>
    <row r="7461" spans="180:180">
      <c r="FX7461" s="1595"/>
    </row>
    <row r="7462" spans="180:180">
      <c r="FX7462" s="1595"/>
    </row>
    <row r="7463" spans="180:180">
      <c r="FX7463" s="1595"/>
    </row>
    <row r="7464" spans="180:180">
      <c r="FX7464" s="1595"/>
    </row>
    <row r="7465" spans="180:180">
      <c r="FX7465" s="1595"/>
    </row>
    <row r="7467" spans="180:180">
      <c r="FX7467" s="1349"/>
    </row>
    <row r="7468" spans="180:180">
      <c r="FX7468" s="1349"/>
    </row>
    <row r="7469" spans="180:180">
      <c r="FX7469" s="1666"/>
    </row>
    <row r="7471" spans="180:180">
      <c r="FX7471" s="1349"/>
    </row>
    <row r="7472" spans="180:180">
      <c r="FX7472" s="1349"/>
    </row>
    <row r="7473" spans="180:180">
      <c r="FX7473" s="1349"/>
    </row>
    <row r="7474" spans="180:180">
      <c r="FX7474" s="1595"/>
    </row>
    <row r="7475" spans="180:180">
      <c r="FX7475" s="1595"/>
    </row>
    <row r="7476" spans="180:180">
      <c r="FX7476" s="1595"/>
    </row>
    <row r="7477" spans="180:180">
      <c r="FX7477" s="1595"/>
    </row>
    <row r="7478" spans="180:180">
      <c r="FX7478" s="1595"/>
    </row>
    <row r="7479" spans="180:180">
      <c r="FX7479" s="1595"/>
    </row>
    <row r="7480" spans="180:180">
      <c r="FX7480" s="1595"/>
    </row>
    <row r="7481" spans="180:180">
      <c r="FX7481" s="1595"/>
    </row>
    <row r="7482" spans="180:180">
      <c r="FX7482" s="1595"/>
    </row>
    <row r="7483" spans="180:180">
      <c r="FX7483" s="1595"/>
    </row>
    <row r="7484" spans="180:180">
      <c r="FX7484" s="1595"/>
    </row>
    <row r="7485" spans="180:180">
      <c r="FX7485" s="1595"/>
    </row>
    <row r="7486" spans="180:180">
      <c r="FX7486" s="1595"/>
    </row>
    <row r="7487" spans="180:180">
      <c r="FX7487" s="1595"/>
    </row>
    <row r="7488" spans="180:180">
      <c r="FX7488" s="1595"/>
    </row>
    <row r="7489" spans="180:180">
      <c r="FX7489" s="1595"/>
    </row>
    <row r="7490" spans="180:180">
      <c r="FX7490" s="1595"/>
    </row>
    <row r="7491" spans="180:180">
      <c r="FX7491" s="1595"/>
    </row>
    <row r="7492" spans="180:180">
      <c r="FX7492" s="1595"/>
    </row>
    <row r="7493" spans="180:180">
      <c r="FX7493" s="1595"/>
    </row>
    <row r="7494" spans="180:180">
      <c r="FX7494" s="1595"/>
    </row>
    <row r="7495" spans="180:180">
      <c r="FX7495" s="1595"/>
    </row>
    <row r="7496" spans="180:180">
      <c r="FX7496" s="1595"/>
    </row>
    <row r="7497" spans="180:180">
      <c r="FX7497" s="1595"/>
    </row>
    <row r="7498" spans="180:180">
      <c r="FX7498" s="1595"/>
    </row>
    <row r="7499" spans="180:180">
      <c r="FX7499" s="1595"/>
    </row>
    <row r="7500" spans="180:180">
      <c r="FX7500" s="1595"/>
    </row>
    <row r="7501" spans="180:180">
      <c r="FX7501" s="1595"/>
    </row>
    <row r="7502" spans="180:180">
      <c r="FX7502" s="1595"/>
    </row>
    <row r="7503" spans="180:180">
      <c r="FX7503" s="1595"/>
    </row>
    <row r="7504" spans="180:180">
      <c r="FX7504" s="1595"/>
    </row>
    <row r="7505" spans="180:180">
      <c r="FX7505" s="1595"/>
    </row>
    <row r="7506" spans="180:180">
      <c r="FX7506" s="1595"/>
    </row>
    <row r="7507" spans="180:180">
      <c r="FX7507" s="1595"/>
    </row>
    <row r="7508" spans="180:180">
      <c r="FX7508" s="1595"/>
    </row>
    <row r="7509" spans="180:180">
      <c r="FX7509" s="1595"/>
    </row>
    <row r="7510" spans="180:180">
      <c r="FX7510" s="1595"/>
    </row>
    <row r="7511" spans="180:180">
      <c r="FX7511" s="1595"/>
    </row>
    <row r="7512" spans="180:180">
      <c r="FX7512" s="1595"/>
    </row>
    <row r="7513" spans="180:180">
      <c r="FX7513" s="1595"/>
    </row>
    <row r="7515" spans="180:180">
      <c r="FX7515" s="1349"/>
    </row>
    <row r="7516" spans="180:180">
      <c r="FX7516" s="1349"/>
    </row>
    <row r="7517" spans="180:180">
      <c r="FX7517" s="1666"/>
    </row>
    <row r="7519" spans="180:180">
      <c r="FX7519" s="1349"/>
    </row>
    <row r="7520" spans="180:180">
      <c r="FX7520" s="1349"/>
    </row>
    <row r="7521" spans="180:180">
      <c r="FX7521" s="1349"/>
    </row>
    <row r="7522" spans="180:180">
      <c r="FX7522" s="1595"/>
    </row>
    <row r="7523" spans="180:180">
      <c r="FX7523" s="1595"/>
    </row>
    <row r="7524" spans="180:180">
      <c r="FX7524" s="1595"/>
    </row>
    <row r="7525" spans="180:180">
      <c r="FX7525" s="1595"/>
    </row>
    <row r="7526" spans="180:180">
      <c r="FX7526" s="1595"/>
    </row>
    <row r="7527" spans="180:180">
      <c r="FX7527" s="1595"/>
    </row>
    <row r="7528" spans="180:180">
      <c r="FX7528" s="1595"/>
    </row>
    <row r="7529" spans="180:180">
      <c r="FX7529" s="1595"/>
    </row>
    <row r="7530" spans="180:180">
      <c r="FX7530" s="1595"/>
    </row>
    <row r="7531" spans="180:180">
      <c r="FX7531" s="1595"/>
    </row>
    <row r="7532" spans="180:180">
      <c r="FX7532" s="1595"/>
    </row>
    <row r="7533" spans="180:180">
      <c r="FX7533" s="1595"/>
    </row>
    <row r="7534" spans="180:180">
      <c r="FX7534" s="1595"/>
    </row>
    <row r="7535" spans="180:180">
      <c r="FX7535" s="1595"/>
    </row>
    <row r="7536" spans="180:180">
      <c r="FX7536" s="1595"/>
    </row>
    <row r="7537" spans="180:180">
      <c r="FX7537" s="1595"/>
    </row>
    <row r="7538" spans="180:180">
      <c r="FX7538" s="1595"/>
    </row>
    <row r="7539" spans="180:180">
      <c r="FX7539" s="1595"/>
    </row>
    <row r="7540" spans="180:180">
      <c r="FX7540" s="1595"/>
    </row>
    <row r="7541" spans="180:180">
      <c r="FX7541" s="1595"/>
    </row>
    <row r="7542" spans="180:180">
      <c r="FX7542" s="1595"/>
    </row>
    <row r="7543" spans="180:180">
      <c r="FX7543" s="1595"/>
    </row>
    <row r="7544" spans="180:180">
      <c r="FX7544" s="1595"/>
    </row>
    <row r="7545" spans="180:180">
      <c r="FX7545" s="1595"/>
    </row>
    <row r="7546" spans="180:180">
      <c r="FX7546" s="1595"/>
    </row>
    <row r="7547" spans="180:180">
      <c r="FX7547" s="1595"/>
    </row>
    <row r="7548" spans="180:180">
      <c r="FX7548" s="1595"/>
    </row>
    <row r="7549" spans="180:180">
      <c r="FX7549" s="1595"/>
    </row>
    <row r="7550" spans="180:180">
      <c r="FX7550" s="1595"/>
    </row>
    <row r="7551" spans="180:180">
      <c r="FX7551" s="1595"/>
    </row>
    <row r="7552" spans="180:180">
      <c r="FX7552" s="1595"/>
    </row>
    <row r="7553" spans="180:180">
      <c r="FX7553" s="1595"/>
    </row>
    <row r="7554" spans="180:180">
      <c r="FX7554" s="1595"/>
    </row>
    <row r="7555" spans="180:180">
      <c r="FX7555" s="1595"/>
    </row>
    <row r="7556" spans="180:180">
      <c r="FX7556" s="1595"/>
    </row>
    <row r="7557" spans="180:180">
      <c r="FX7557" s="1595"/>
    </row>
    <row r="7558" spans="180:180">
      <c r="FX7558" s="1595"/>
    </row>
    <row r="7559" spans="180:180">
      <c r="FX7559" s="1595"/>
    </row>
    <row r="7560" spans="180:180">
      <c r="FX7560" s="1595"/>
    </row>
    <row r="7561" spans="180:180">
      <c r="FX7561" s="1595"/>
    </row>
    <row r="7563" spans="180:180">
      <c r="FX7563" s="1349"/>
    </row>
    <row r="7564" spans="180:180">
      <c r="FX7564" s="1349"/>
    </row>
    <row r="7565" spans="180:180">
      <c r="FX7565" s="1666"/>
    </row>
    <row r="7567" spans="180:180">
      <c r="FX7567" s="1349"/>
    </row>
    <row r="7568" spans="180:180">
      <c r="FX7568" s="1349"/>
    </row>
    <row r="7569" spans="180:180">
      <c r="FX7569" s="1349"/>
    </row>
    <row r="7570" spans="180:180">
      <c r="FX7570" s="1595"/>
    </row>
    <row r="7571" spans="180:180">
      <c r="FX7571" s="1595"/>
    </row>
    <row r="7572" spans="180:180">
      <c r="FX7572" s="1595"/>
    </row>
    <row r="7573" spans="180:180">
      <c r="FX7573" s="1595"/>
    </row>
    <row r="7574" spans="180:180">
      <c r="FX7574" s="1595"/>
    </row>
    <row r="7575" spans="180:180">
      <c r="FX7575" s="1595"/>
    </row>
    <row r="7576" spans="180:180">
      <c r="FX7576" s="1595"/>
    </row>
    <row r="7577" spans="180:180">
      <c r="FX7577" s="1595"/>
    </row>
    <row r="7578" spans="180:180">
      <c r="FX7578" s="1595"/>
    </row>
    <row r="7579" spans="180:180">
      <c r="FX7579" s="1595"/>
    </row>
    <row r="7580" spans="180:180">
      <c r="FX7580" s="1595"/>
    </row>
    <row r="7581" spans="180:180">
      <c r="FX7581" s="1595"/>
    </row>
    <row r="7582" spans="180:180">
      <c r="FX7582" s="1595"/>
    </row>
    <row r="7583" spans="180:180">
      <c r="FX7583" s="1595"/>
    </row>
    <row r="7584" spans="180:180">
      <c r="FX7584" s="1595"/>
    </row>
    <row r="7585" spans="180:180">
      <c r="FX7585" s="1595"/>
    </row>
    <row r="7586" spans="180:180">
      <c r="FX7586" s="1595"/>
    </row>
    <row r="7587" spans="180:180">
      <c r="FX7587" s="1595"/>
    </row>
    <row r="7588" spans="180:180">
      <c r="FX7588" s="1595"/>
    </row>
    <row r="7589" spans="180:180">
      <c r="FX7589" s="1595"/>
    </row>
    <row r="7590" spans="180:180">
      <c r="FX7590" s="1595"/>
    </row>
    <row r="7591" spans="180:180">
      <c r="FX7591" s="1595"/>
    </row>
    <row r="7592" spans="180:180">
      <c r="FX7592" s="1595"/>
    </row>
    <row r="7593" spans="180:180">
      <c r="FX7593" s="1595"/>
    </row>
    <row r="7594" spans="180:180">
      <c r="FX7594" s="1595"/>
    </row>
    <row r="7595" spans="180:180">
      <c r="FX7595" s="1595"/>
    </row>
    <row r="7596" spans="180:180">
      <c r="FX7596" s="1595"/>
    </row>
    <row r="7597" spans="180:180">
      <c r="FX7597" s="1595"/>
    </row>
    <row r="7598" spans="180:180">
      <c r="FX7598" s="1595"/>
    </row>
    <row r="7599" spans="180:180">
      <c r="FX7599" s="1595"/>
    </row>
    <row r="7600" spans="180:180">
      <c r="FX7600" s="1595"/>
    </row>
    <row r="7601" spans="180:180">
      <c r="FX7601" s="1595"/>
    </row>
    <row r="7602" spans="180:180">
      <c r="FX7602" s="1595"/>
    </row>
    <row r="7603" spans="180:180">
      <c r="FX7603" s="1595"/>
    </row>
    <row r="7604" spans="180:180">
      <c r="FX7604" s="1595"/>
    </row>
    <row r="7605" spans="180:180">
      <c r="FX7605" s="1595"/>
    </row>
    <row r="7606" spans="180:180">
      <c r="FX7606" s="1595"/>
    </row>
    <row r="7607" spans="180:180">
      <c r="FX7607" s="1595"/>
    </row>
    <row r="7608" spans="180:180">
      <c r="FX7608" s="1595"/>
    </row>
    <row r="7609" spans="180:180">
      <c r="FX7609" s="1595"/>
    </row>
    <row r="7611" spans="180:180">
      <c r="FX7611" s="1349"/>
    </row>
    <row r="7612" spans="180:180">
      <c r="FX7612" s="1349"/>
    </row>
    <row r="7613" spans="180:180">
      <c r="FX7613" s="1666"/>
    </row>
    <row r="7615" spans="180:180">
      <c r="FX7615" s="1349"/>
    </row>
    <row r="7616" spans="180:180">
      <c r="FX7616" s="1349"/>
    </row>
    <row r="7617" spans="180:180">
      <c r="FX7617" s="1349"/>
    </row>
    <row r="7618" spans="180:180">
      <c r="FX7618" s="1595"/>
    </row>
    <row r="7619" spans="180:180">
      <c r="FX7619" s="1595"/>
    </row>
    <row r="7620" spans="180:180">
      <c r="FX7620" s="1595"/>
    </row>
    <row r="7621" spans="180:180">
      <c r="FX7621" s="1595"/>
    </row>
    <row r="7622" spans="180:180">
      <c r="FX7622" s="1595"/>
    </row>
    <row r="7623" spans="180:180">
      <c r="FX7623" s="1595"/>
    </row>
    <row r="7624" spans="180:180">
      <c r="FX7624" s="1595"/>
    </row>
    <row r="7625" spans="180:180">
      <c r="FX7625" s="1595"/>
    </row>
    <row r="7626" spans="180:180">
      <c r="FX7626" s="1595"/>
    </row>
    <row r="7627" spans="180:180">
      <c r="FX7627" s="1595"/>
    </row>
    <row r="7628" spans="180:180">
      <c r="FX7628" s="1595"/>
    </row>
    <row r="7629" spans="180:180">
      <c r="FX7629" s="1595"/>
    </row>
    <row r="7630" spans="180:180">
      <c r="FX7630" s="1595"/>
    </row>
    <row r="7631" spans="180:180">
      <c r="FX7631" s="1595"/>
    </row>
    <row r="7632" spans="180:180">
      <c r="FX7632" s="1595"/>
    </row>
    <row r="7633" spans="180:180">
      <c r="FX7633" s="1595"/>
    </row>
    <row r="7634" spans="180:180">
      <c r="FX7634" s="1595"/>
    </row>
    <row r="7635" spans="180:180">
      <c r="FX7635" s="1595"/>
    </row>
    <row r="7636" spans="180:180">
      <c r="FX7636" s="1595"/>
    </row>
    <row r="7637" spans="180:180">
      <c r="FX7637" s="1595"/>
    </row>
    <row r="7638" spans="180:180">
      <c r="FX7638" s="1595"/>
    </row>
    <row r="7639" spans="180:180">
      <c r="FX7639" s="1595"/>
    </row>
    <row r="7640" spans="180:180">
      <c r="FX7640" s="1595"/>
    </row>
    <row r="7641" spans="180:180">
      <c r="FX7641" s="1595"/>
    </row>
    <row r="7642" spans="180:180">
      <c r="FX7642" s="1595"/>
    </row>
    <row r="7643" spans="180:180">
      <c r="FX7643" s="1595"/>
    </row>
    <row r="7644" spans="180:180">
      <c r="FX7644" s="1595"/>
    </row>
    <row r="7645" spans="180:180">
      <c r="FX7645" s="1595"/>
    </row>
    <row r="7646" spans="180:180">
      <c r="FX7646" s="1595"/>
    </row>
    <row r="7647" spans="180:180">
      <c r="FX7647" s="1595"/>
    </row>
    <row r="7648" spans="180:180">
      <c r="FX7648" s="1595"/>
    </row>
    <row r="7649" spans="180:180">
      <c r="FX7649" s="1595"/>
    </row>
    <row r="7650" spans="180:180">
      <c r="FX7650" s="1595"/>
    </row>
    <row r="7651" spans="180:180">
      <c r="FX7651" s="1595"/>
    </row>
    <row r="7652" spans="180:180">
      <c r="FX7652" s="1595"/>
    </row>
    <row r="7653" spans="180:180">
      <c r="FX7653" s="1595"/>
    </row>
    <row r="7654" spans="180:180">
      <c r="FX7654" s="1595"/>
    </row>
    <row r="7655" spans="180:180">
      <c r="FX7655" s="1595"/>
    </row>
    <row r="7656" spans="180:180">
      <c r="FX7656" s="1595"/>
    </row>
    <row r="7657" spans="180:180">
      <c r="FX7657" s="1595"/>
    </row>
    <row r="7659" spans="180:180">
      <c r="FX7659" s="1349"/>
    </row>
    <row r="7660" spans="180:180">
      <c r="FX7660" s="1349"/>
    </row>
    <row r="7661" spans="180:180">
      <c r="FX7661" s="1666"/>
    </row>
    <row r="7663" spans="180:180">
      <c r="FX7663" s="1349"/>
    </row>
    <row r="7664" spans="180:180">
      <c r="FX7664" s="1349"/>
    </row>
    <row r="7665" spans="180:180">
      <c r="FX7665" s="1349"/>
    </row>
    <row r="7666" spans="180:180">
      <c r="FX7666" s="1595"/>
    </row>
    <row r="7667" spans="180:180">
      <c r="FX7667" s="1595"/>
    </row>
    <row r="7668" spans="180:180">
      <c r="FX7668" s="1595"/>
    </row>
    <row r="7669" spans="180:180">
      <c r="FX7669" s="1595"/>
    </row>
    <row r="7670" spans="180:180">
      <c r="FX7670" s="1595"/>
    </row>
    <row r="7671" spans="180:180">
      <c r="FX7671" s="1595"/>
    </row>
    <row r="7672" spans="180:180">
      <c r="FX7672" s="1595"/>
    </row>
    <row r="7673" spans="180:180">
      <c r="FX7673" s="1595"/>
    </row>
    <row r="7674" spans="180:180">
      <c r="FX7674" s="1595"/>
    </row>
    <row r="7675" spans="180:180">
      <c r="FX7675" s="1595"/>
    </row>
    <row r="7676" spans="180:180">
      <c r="FX7676" s="1595"/>
    </row>
    <row r="7677" spans="180:180">
      <c r="FX7677" s="1595"/>
    </row>
    <row r="7678" spans="180:180">
      <c r="FX7678" s="1595"/>
    </row>
    <row r="7679" spans="180:180">
      <c r="FX7679" s="1595"/>
    </row>
    <row r="7680" spans="180:180">
      <c r="FX7680" s="1595"/>
    </row>
    <row r="7681" spans="180:180">
      <c r="FX7681" s="1595"/>
    </row>
    <row r="7682" spans="180:180">
      <c r="FX7682" s="1595"/>
    </row>
    <row r="7683" spans="180:180">
      <c r="FX7683" s="1595"/>
    </row>
    <row r="7684" spans="180:180">
      <c r="FX7684" s="1595"/>
    </row>
    <row r="7685" spans="180:180">
      <c r="FX7685" s="1595"/>
    </row>
    <row r="7686" spans="180:180">
      <c r="FX7686" s="1595"/>
    </row>
    <row r="7687" spans="180:180">
      <c r="FX7687" s="1595"/>
    </row>
    <row r="7688" spans="180:180">
      <c r="FX7688" s="1595"/>
    </row>
    <row r="7689" spans="180:180">
      <c r="FX7689" s="1595"/>
    </row>
    <row r="7690" spans="180:180">
      <c r="FX7690" s="1595"/>
    </row>
    <row r="7691" spans="180:180">
      <c r="FX7691" s="1595"/>
    </row>
    <row r="7692" spans="180:180">
      <c r="FX7692" s="1595"/>
    </row>
    <row r="7693" spans="180:180">
      <c r="FX7693" s="1595"/>
    </row>
    <row r="7694" spans="180:180">
      <c r="FX7694" s="1595"/>
    </row>
    <row r="7695" spans="180:180">
      <c r="FX7695" s="1595"/>
    </row>
    <row r="7696" spans="180:180">
      <c r="FX7696" s="1595"/>
    </row>
    <row r="7697" spans="180:180">
      <c r="FX7697" s="1595"/>
    </row>
    <row r="7698" spans="180:180">
      <c r="FX7698" s="1595"/>
    </row>
    <row r="7699" spans="180:180">
      <c r="FX7699" s="1595"/>
    </row>
    <row r="7700" spans="180:180">
      <c r="FX7700" s="1595"/>
    </row>
    <row r="7701" spans="180:180">
      <c r="FX7701" s="1595"/>
    </row>
    <row r="7702" spans="180:180">
      <c r="FX7702" s="1595"/>
    </row>
    <row r="7703" spans="180:180">
      <c r="FX7703" s="1595"/>
    </row>
    <row r="7704" spans="180:180">
      <c r="FX7704" s="1595"/>
    </row>
    <row r="7705" spans="180:180">
      <c r="FX7705" s="1595"/>
    </row>
    <row r="7707" spans="180:180">
      <c r="FX7707" s="1349"/>
    </row>
    <row r="7708" spans="180:180">
      <c r="FX7708" s="1349"/>
    </row>
    <row r="7709" spans="180:180">
      <c r="FX7709" s="1666"/>
    </row>
    <row r="7711" spans="180:180">
      <c r="FX7711" s="1349"/>
    </row>
    <row r="7712" spans="180:180">
      <c r="FX7712" s="1349"/>
    </row>
    <row r="7713" spans="180:180">
      <c r="FX7713" s="1349"/>
    </row>
    <row r="7714" spans="180:180">
      <c r="FX7714" s="1595"/>
    </row>
    <row r="7715" spans="180:180">
      <c r="FX7715" s="1595"/>
    </row>
    <row r="7716" spans="180:180">
      <c r="FX7716" s="1595"/>
    </row>
    <row r="7717" spans="180:180">
      <c r="FX7717" s="1595"/>
    </row>
    <row r="7718" spans="180:180">
      <c r="FX7718" s="1595"/>
    </row>
    <row r="7719" spans="180:180">
      <c r="FX7719" s="1595"/>
    </row>
    <row r="7720" spans="180:180">
      <c r="FX7720" s="1595"/>
    </row>
    <row r="7721" spans="180:180">
      <c r="FX7721" s="1595"/>
    </row>
    <row r="7722" spans="180:180">
      <c r="FX7722" s="1595"/>
    </row>
    <row r="7723" spans="180:180">
      <c r="FX7723" s="1595"/>
    </row>
    <row r="7724" spans="180:180">
      <c r="FX7724" s="1595"/>
    </row>
    <row r="7725" spans="180:180">
      <c r="FX7725" s="1595"/>
    </row>
    <row r="7726" spans="180:180">
      <c r="FX7726" s="1595"/>
    </row>
    <row r="7727" spans="180:180">
      <c r="FX7727" s="1595"/>
    </row>
    <row r="7728" spans="180:180">
      <c r="FX7728" s="1595"/>
    </row>
    <row r="7729" spans="180:180">
      <c r="FX7729" s="1595"/>
    </row>
    <row r="7730" spans="180:180">
      <c r="FX7730" s="1595"/>
    </row>
    <row r="7731" spans="180:180">
      <c r="FX7731" s="1595"/>
    </row>
    <row r="7732" spans="180:180">
      <c r="FX7732" s="1595"/>
    </row>
    <row r="7733" spans="180:180">
      <c r="FX7733" s="1595"/>
    </row>
    <row r="7734" spans="180:180">
      <c r="FX7734" s="1595"/>
    </row>
    <row r="7735" spans="180:180">
      <c r="FX7735" s="1595"/>
    </row>
    <row r="7736" spans="180:180">
      <c r="FX7736" s="1595"/>
    </row>
    <row r="7737" spans="180:180">
      <c r="FX7737" s="1595"/>
    </row>
    <row r="7738" spans="180:180">
      <c r="FX7738" s="1595"/>
    </row>
    <row r="7739" spans="180:180">
      <c r="FX7739" s="1595"/>
    </row>
    <row r="7740" spans="180:180">
      <c r="FX7740" s="1595"/>
    </row>
    <row r="7741" spans="180:180">
      <c r="FX7741" s="1595"/>
    </row>
    <row r="7742" spans="180:180">
      <c r="FX7742" s="1595"/>
    </row>
    <row r="7743" spans="180:180">
      <c r="FX7743" s="1595"/>
    </row>
    <row r="7744" spans="180:180">
      <c r="FX7744" s="1595"/>
    </row>
    <row r="7745" spans="180:180">
      <c r="FX7745" s="1595"/>
    </row>
    <row r="7746" spans="180:180">
      <c r="FX7746" s="1595"/>
    </row>
    <row r="7747" spans="180:180">
      <c r="FX7747" s="1595"/>
    </row>
    <row r="7748" spans="180:180">
      <c r="FX7748" s="1595"/>
    </row>
    <row r="7749" spans="180:180">
      <c r="FX7749" s="1595"/>
    </row>
    <row r="7750" spans="180:180">
      <c r="FX7750" s="1595"/>
    </row>
    <row r="7751" spans="180:180">
      <c r="FX7751" s="1595"/>
    </row>
    <row r="7752" spans="180:180">
      <c r="FX7752" s="1595"/>
    </row>
    <row r="7753" spans="180:180">
      <c r="FX7753" s="1595"/>
    </row>
    <row r="7755" spans="180:180">
      <c r="FX7755" s="1349"/>
    </row>
    <row r="7756" spans="180:180">
      <c r="FX7756" s="1349"/>
    </row>
    <row r="7757" spans="180:180">
      <c r="FX7757" s="1666"/>
    </row>
    <row r="7759" spans="180:180">
      <c r="FX7759" s="1349"/>
    </row>
    <row r="7760" spans="180:180">
      <c r="FX7760" s="1349"/>
    </row>
    <row r="7761" spans="180:180">
      <c r="FX7761" s="1349"/>
    </row>
    <row r="7762" spans="180:180">
      <c r="FX7762" s="1595"/>
    </row>
    <row r="7763" spans="180:180">
      <c r="FX7763" s="1595"/>
    </row>
    <row r="7764" spans="180:180">
      <c r="FX7764" s="1595"/>
    </row>
    <row r="7765" spans="180:180">
      <c r="FX7765" s="1595"/>
    </row>
    <row r="7766" spans="180:180">
      <c r="FX7766" s="1595"/>
    </row>
    <row r="7767" spans="180:180">
      <c r="FX7767" s="1595"/>
    </row>
    <row r="7768" spans="180:180">
      <c r="FX7768" s="1595"/>
    </row>
    <row r="7769" spans="180:180">
      <c r="FX7769" s="1595"/>
    </row>
    <row r="7770" spans="180:180">
      <c r="FX7770" s="1595"/>
    </row>
    <row r="7771" spans="180:180">
      <c r="FX7771" s="1595"/>
    </row>
    <row r="7772" spans="180:180">
      <c r="FX7772" s="1595"/>
    </row>
    <row r="7773" spans="180:180">
      <c r="FX7773" s="1595"/>
    </row>
    <row r="7774" spans="180:180">
      <c r="FX7774" s="1595"/>
    </row>
    <row r="7775" spans="180:180">
      <c r="FX7775" s="1595"/>
    </row>
    <row r="7776" spans="180:180">
      <c r="FX7776" s="1595"/>
    </row>
    <row r="7777" spans="180:180">
      <c r="FX7777" s="1595"/>
    </row>
    <row r="7778" spans="180:180">
      <c r="FX7778" s="1595"/>
    </row>
    <row r="7779" spans="180:180">
      <c r="FX7779" s="1595"/>
    </row>
    <row r="7780" spans="180:180">
      <c r="FX7780" s="1595"/>
    </row>
    <row r="7781" spans="180:180">
      <c r="FX7781" s="1595"/>
    </row>
    <row r="7782" spans="180:180">
      <c r="FX7782" s="1595"/>
    </row>
    <row r="7783" spans="180:180">
      <c r="FX7783" s="1595"/>
    </row>
    <row r="7784" spans="180:180">
      <c r="FX7784" s="1595"/>
    </row>
    <row r="7785" spans="180:180">
      <c r="FX7785" s="1595"/>
    </row>
    <row r="7786" spans="180:180">
      <c r="FX7786" s="1595"/>
    </row>
    <row r="7787" spans="180:180">
      <c r="FX7787" s="1595"/>
    </row>
    <row r="7788" spans="180:180">
      <c r="FX7788" s="1595"/>
    </row>
    <row r="7789" spans="180:180">
      <c r="FX7789" s="1595"/>
    </row>
    <row r="7790" spans="180:180">
      <c r="FX7790" s="1595"/>
    </row>
    <row r="7791" spans="180:180">
      <c r="FX7791" s="1595"/>
    </row>
    <row r="7792" spans="180:180">
      <c r="FX7792" s="1595"/>
    </row>
    <row r="7793" spans="180:180">
      <c r="FX7793" s="1595"/>
    </row>
    <row r="7794" spans="180:180">
      <c r="FX7794" s="1595"/>
    </row>
    <row r="7795" spans="180:180">
      <c r="FX7795" s="1595"/>
    </row>
    <row r="7796" spans="180:180">
      <c r="FX7796" s="1595"/>
    </row>
    <row r="7797" spans="180:180">
      <c r="FX7797" s="1595"/>
    </row>
    <row r="7798" spans="180:180">
      <c r="FX7798" s="1595"/>
    </row>
    <row r="7799" spans="180:180">
      <c r="FX7799" s="1595"/>
    </row>
    <row r="7800" spans="180:180">
      <c r="FX7800" s="1595"/>
    </row>
    <row r="7801" spans="180:180">
      <c r="FX7801" s="1595"/>
    </row>
    <row r="7803" spans="180:180">
      <c r="FX7803" s="1349"/>
    </row>
    <row r="7804" spans="180:180">
      <c r="FX7804" s="1349"/>
    </row>
    <row r="7805" spans="180:180">
      <c r="FX7805" s="1666"/>
    </row>
    <row r="7807" spans="180:180">
      <c r="FX7807" s="1349"/>
    </row>
    <row r="7808" spans="180:180">
      <c r="FX7808" s="1349"/>
    </row>
    <row r="7809" spans="180:180">
      <c r="FX7809" s="1349"/>
    </row>
    <row r="7810" spans="180:180">
      <c r="FX7810" s="1595"/>
    </row>
    <row r="7811" spans="180:180">
      <c r="FX7811" s="1595"/>
    </row>
    <row r="7812" spans="180:180">
      <c r="FX7812" s="1595"/>
    </row>
    <row r="7813" spans="180:180">
      <c r="FX7813" s="1595"/>
    </row>
    <row r="7814" spans="180:180">
      <c r="FX7814" s="1595"/>
    </row>
    <row r="7815" spans="180:180">
      <c r="FX7815" s="1595"/>
    </row>
    <row r="7816" spans="180:180">
      <c r="FX7816" s="1595"/>
    </row>
    <row r="7817" spans="180:180">
      <c r="FX7817" s="1595"/>
    </row>
    <row r="7818" spans="180:180">
      <c r="FX7818" s="1595"/>
    </row>
    <row r="7819" spans="180:180">
      <c r="FX7819" s="1595"/>
    </row>
    <row r="7820" spans="180:180">
      <c r="FX7820" s="1595"/>
    </row>
    <row r="7821" spans="180:180">
      <c r="FX7821" s="1595"/>
    </row>
    <row r="7822" spans="180:180">
      <c r="FX7822" s="1595"/>
    </row>
    <row r="7823" spans="180:180">
      <c r="FX7823" s="1595"/>
    </row>
    <row r="7824" spans="180:180">
      <c r="FX7824" s="1595"/>
    </row>
    <row r="7825" spans="180:180">
      <c r="FX7825" s="1595"/>
    </row>
    <row r="7826" spans="180:180">
      <c r="FX7826" s="1595"/>
    </row>
    <row r="7827" spans="180:180">
      <c r="FX7827" s="1595"/>
    </row>
    <row r="7828" spans="180:180">
      <c r="FX7828" s="1595"/>
    </row>
    <row r="7829" spans="180:180">
      <c r="FX7829" s="1595"/>
    </row>
    <row r="7830" spans="180:180">
      <c r="FX7830" s="1595"/>
    </row>
    <row r="7831" spans="180:180">
      <c r="FX7831" s="1595"/>
    </row>
    <row r="7832" spans="180:180">
      <c r="FX7832" s="1595"/>
    </row>
    <row r="7833" spans="180:180">
      <c r="FX7833" s="1595"/>
    </row>
    <row r="7834" spans="180:180">
      <c r="FX7834" s="1595"/>
    </row>
    <row r="7835" spans="180:180">
      <c r="FX7835" s="1595"/>
    </row>
    <row r="7836" spans="180:180">
      <c r="FX7836" s="1595"/>
    </row>
    <row r="7837" spans="180:180">
      <c r="FX7837" s="1595"/>
    </row>
    <row r="7838" spans="180:180">
      <c r="FX7838" s="1595"/>
    </row>
    <row r="7839" spans="180:180">
      <c r="FX7839" s="1595"/>
    </row>
    <row r="7840" spans="180:180">
      <c r="FX7840" s="1595"/>
    </row>
    <row r="7841" spans="180:180">
      <c r="FX7841" s="1595"/>
    </row>
    <row r="7842" spans="180:180">
      <c r="FX7842" s="1595"/>
    </row>
    <row r="7843" spans="180:180">
      <c r="FX7843" s="1595"/>
    </row>
    <row r="7844" spans="180:180">
      <c r="FX7844" s="1595"/>
    </row>
    <row r="7845" spans="180:180">
      <c r="FX7845" s="1595"/>
    </row>
    <row r="7846" spans="180:180">
      <c r="FX7846" s="1595"/>
    </row>
    <row r="7847" spans="180:180">
      <c r="FX7847" s="1595"/>
    </row>
    <row r="7848" spans="180:180">
      <c r="FX7848" s="1595"/>
    </row>
    <row r="7849" spans="180:180">
      <c r="FX7849" s="1595"/>
    </row>
    <row r="7851" spans="180:180">
      <c r="FX7851" s="1349"/>
    </row>
    <row r="7852" spans="180:180">
      <c r="FX7852" s="1349"/>
    </row>
    <row r="7853" spans="180:180">
      <c r="FX7853" s="1666"/>
    </row>
    <row r="7855" spans="180:180">
      <c r="FX7855" s="1349"/>
    </row>
    <row r="7856" spans="180:180">
      <c r="FX7856" s="1349"/>
    </row>
    <row r="7857" spans="180:180">
      <c r="FX7857" s="1349"/>
    </row>
    <row r="7858" spans="180:180">
      <c r="FX7858" s="1595"/>
    </row>
    <row r="7859" spans="180:180">
      <c r="FX7859" s="1595"/>
    </row>
    <row r="7860" spans="180:180">
      <c r="FX7860" s="1595"/>
    </row>
    <row r="7861" spans="180:180">
      <c r="FX7861" s="1595"/>
    </row>
    <row r="7862" spans="180:180">
      <c r="FX7862" s="1595"/>
    </row>
    <row r="7863" spans="180:180">
      <c r="FX7863" s="1595"/>
    </row>
    <row r="7864" spans="180:180">
      <c r="FX7864" s="1595"/>
    </row>
    <row r="7865" spans="180:180">
      <c r="FX7865" s="1595"/>
    </row>
    <row r="7866" spans="180:180">
      <c r="FX7866" s="1595"/>
    </row>
    <row r="7867" spans="180:180">
      <c r="FX7867" s="1595"/>
    </row>
    <row r="7868" spans="180:180">
      <c r="FX7868" s="1595"/>
    </row>
    <row r="7869" spans="180:180">
      <c r="FX7869" s="1595"/>
    </row>
    <row r="7870" spans="180:180">
      <c r="FX7870" s="1595"/>
    </row>
    <row r="7871" spans="180:180">
      <c r="FX7871" s="1595"/>
    </row>
    <row r="7872" spans="180:180">
      <c r="FX7872" s="1595"/>
    </row>
    <row r="7873" spans="180:180">
      <c r="FX7873" s="1595"/>
    </row>
    <row r="7874" spans="180:180">
      <c r="FX7874" s="1595"/>
    </row>
    <row r="7875" spans="180:180">
      <c r="FX7875" s="1595"/>
    </row>
    <row r="7876" spans="180:180">
      <c r="FX7876" s="1595"/>
    </row>
    <row r="7877" spans="180:180">
      <c r="FX7877" s="1595"/>
    </row>
    <row r="7878" spans="180:180">
      <c r="FX7878" s="1595"/>
    </row>
    <row r="7879" spans="180:180">
      <c r="FX7879" s="1595"/>
    </row>
    <row r="7880" spans="180:180">
      <c r="FX7880" s="1595"/>
    </row>
    <row r="7881" spans="180:180">
      <c r="FX7881" s="1595"/>
    </row>
    <row r="7882" spans="180:180">
      <c r="FX7882" s="1595"/>
    </row>
    <row r="7883" spans="180:180">
      <c r="FX7883" s="1595"/>
    </row>
    <row r="7884" spans="180:180">
      <c r="FX7884" s="1595"/>
    </row>
    <row r="7885" spans="180:180">
      <c r="FX7885" s="1595"/>
    </row>
    <row r="7886" spans="180:180">
      <c r="FX7886" s="1595"/>
    </row>
    <row r="7887" spans="180:180">
      <c r="FX7887" s="1595"/>
    </row>
    <row r="7888" spans="180:180">
      <c r="FX7888" s="1595"/>
    </row>
    <row r="7889" spans="180:180">
      <c r="FX7889" s="1595"/>
    </row>
    <row r="7890" spans="180:180">
      <c r="FX7890" s="1595"/>
    </row>
    <row r="7891" spans="180:180">
      <c r="FX7891" s="1595"/>
    </row>
    <row r="7892" spans="180:180">
      <c r="FX7892" s="1595"/>
    </row>
    <row r="7893" spans="180:180">
      <c r="FX7893" s="1595"/>
    </row>
    <row r="7894" spans="180:180">
      <c r="FX7894" s="1595"/>
    </row>
    <row r="7895" spans="180:180">
      <c r="FX7895" s="1595"/>
    </row>
    <row r="7896" spans="180:180">
      <c r="FX7896" s="1595"/>
    </row>
    <row r="7897" spans="180:180">
      <c r="FX7897" s="1595"/>
    </row>
    <row r="7899" spans="180:180">
      <c r="FX7899" s="1349"/>
    </row>
    <row r="7900" spans="180:180">
      <c r="FX7900" s="1349"/>
    </row>
    <row r="7901" spans="180:180">
      <c r="FX7901" s="1666"/>
    </row>
    <row r="7903" spans="180:180">
      <c r="FX7903" s="1349"/>
    </row>
    <row r="7904" spans="180:180">
      <c r="FX7904" s="1349"/>
    </row>
    <row r="7905" spans="180:180">
      <c r="FX7905" s="1349"/>
    </row>
    <row r="7906" spans="180:180">
      <c r="FX7906" s="1595"/>
    </row>
    <row r="7907" spans="180:180">
      <c r="FX7907" s="1595"/>
    </row>
    <row r="7908" spans="180:180">
      <c r="FX7908" s="1595"/>
    </row>
    <row r="7909" spans="180:180">
      <c r="FX7909" s="1595"/>
    </row>
    <row r="7910" spans="180:180">
      <c r="FX7910" s="1595"/>
    </row>
    <row r="7911" spans="180:180">
      <c r="FX7911" s="1595"/>
    </row>
    <row r="7912" spans="180:180">
      <c r="FX7912" s="1595"/>
    </row>
    <row r="7913" spans="180:180">
      <c r="FX7913" s="1595"/>
    </row>
    <row r="7914" spans="180:180">
      <c r="FX7914" s="1595"/>
    </row>
    <row r="7915" spans="180:180">
      <c r="FX7915" s="1595"/>
    </row>
    <row r="7916" spans="180:180">
      <c r="FX7916" s="1595"/>
    </row>
    <row r="7917" spans="180:180">
      <c r="FX7917" s="1595"/>
    </row>
    <row r="7918" spans="180:180">
      <c r="FX7918" s="1595"/>
    </row>
    <row r="7919" spans="180:180">
      <c r="FX7919" s="1595"/>
    </row>
    <row r="7920" spans="180:180">
      <c r="FX7920" s="1595"/>
    </row>
    <row r="7921" spans="180:180">
      <c r="FX7921" s="1595"/>
    </row>
    <row r="7922" spans="180:180">
      <c r="FX7922" s="1595"/>
    </row>
    <row r="7923" spans="180:180">
      <c r="FX7923" s="1595"/>
    </row>
    <row r="7924" spans="180:180">
      <c r="FX7924" s="1595"/>
    </row>
    <row r="7925" spans="180:180">
      <c r="FX7925" s="1595"/>
    </row>
    <row r="7926" spans="180:180">
      <c r="FX7926" s="1595"/>
    </row>
    <row r="7927" spans="180:180">
      <c r="FX7927" s="1595"/>
    </row>
    <row r="7928" spans="180:180">
      <c r="FX7928" s="1595"/>
    </row>
    <row r="7929" spans="180:180">
      <c r="FX7929" s="1595"/>
    </row>
    <row r="7930" spans="180:180">
      <c r="FX7930" s="1595"/>
    </row>
    <row r="7931" spans="180:180">
      <c r="FX7931" s="1595"/>
    </row>
    <row r="7932" spans="180:180">
      <c r="FX7932" s="1595"/>
    </row>
    <row r="7933" spans="180:180">
      <c r="FX7933" s="1595"/>
    </row>
    <row r="7934" spans="180:180">
      <c r="FX7934" s="1595"/>
    </row>
    <row r="7935" spans="180:180">
      <c r="FX7935" s="1595"/>
    </row>
    <row r="7936" spans="180:180">
      <c r="FX7936" s="1595"/>
    </row>
    <row r="7937" spans="180:180">
      <c r="FX7937" s="1595"/>
    </row>
    <row r="7938" spans="180:180">
      <c r="FX7938" s="1595"/>
    </row>
    <row r="7939" spans="180:180">
      <c r="FX7939" s="1595"/>
    </row>
    <row r="7940" spans="180:180">
      <c r="FX7940" s="1595"/>
    </row>
    <row r="7941" spans="180:180">
      <c r="FX7941" s="1595"/>
    </row>
    <row r="7942" spans="180:180">
      <c r="FX7942" s="1595"/>
    </row>
    <row r="7943" spans="180:180">
      <c r="FX7943" s="1595"/>
    </row>
    <row r="7944" spans="180:180">
      <c r="FX7944" s="1595"/>
    </row>
    <row r="7945" spans="180:180">
      <c r="FX7945" s="1595"/>
    </row>
    <row r="7947" spans="180:180">
      <c r="FX7947" s="1349"/>
    </row>
    <row r="7948" spans="180:180">
      <c r="FX7948" s="1349"/>
    </row>
    <row r="7949" spans="180:180">
      <c r="FX7949" s="1666"/>
    </row>
    <row r="7951" spans="180:180">
      <c r="FX7951" s="1349"/>
    </row>
    <row r="7952" spans="180:180">
      <c r="FX7952" s="1349"/>
    </row>
    <row r="7953" spans="180:180">
      <c r="FX7953" s="1349"/>
    </row>
    <row r="7954" spans="180:180">
      <c r="FX7954" s="1595"/>
    </row>
    <row r="7955" spans="180:180">
      <c r="FX7955" s="1595"/>
    </row>
    <row r="7956" spans="180:180">
      <c r="FX7956" s="1595"/>
    </row>
    <row r="7957" spans="180:180">
      <c r="FX7957" s="1595"/>
    </row>
    <row r="7958" spans="180:180">
      <c r="FX7958" s="1595"/>
    </row>
    <row r="7959" spans="180:180">
      <c r="FX7959" s="1595"/>
    </row>
    <row r="7960" spans="180:180">
      <c r="FX7960" s="1595"/>
    </row>
    <row r="7961" spans="180:180">
      <c r="FX7961" s="1595"/>
    </row>
    <row r="7962" spans="180:180">
      <c r="FX7962" s="1595"/>
    </row>
    <row r="7963" spans="180:180">
      <c r="FX7963" s="1595"/>
    </row>
    <row r="7964" spans="180:180">
      <c r="FX7964" s="1595"/>
    </row>
    <row r="7965" spans="180:180">
      <c r="FX7965" s="1595"/>
    </row>
    <row r="7966" spans="180:180">
      <c r="FX7966" s="1595"/>
    </row>
    <row r="7967" spans="180:180">
      <c r="FX7967" s="1595"/>
    </row>
    <row r="7968" spans="180:180">
      <c r="FX7968" s="1595"/>
    </row>
    <row r="7969" spans="180:180">
      <c r="FX7969" s="1595"/>
    </row>
    <row r="7970" spans="180:180">
      <c r="FX7970" s="1595"/>
    </row>
    <row r="7971" spans="180:180">
      <c r="FX7971" s="1595"/>
    </row>
    <row r="7972" spans="180:180">
      <c r="FX7972" s="1595"/>
    </row>
    <row r="7973" spans="180:180">
      <c r="FX7973" s="1595"/>
    </row>
    <row r="7974" spans="180:180">
      <c r="FX7974" s="1595"/>
    </row>
    <row r="7975" spans="180:180">
      <c r="FX7975" s="1595"/>
    </row>
    <row r="7976" spans="180:180">
      <c r="FX7976" s="1595"/>
    </row>
    <row r="7977" spans="180:180">
      <c r="FX7977" s="1595"/>
    </row>
    <row r="7978" spans="180:180">
      <c r="FX7978" s="1595"/>
    </row>
    <row r="7979" spans="180:180">
      <c r="FX7979" s="1595"/>
    </row>
    <row r="7980" spans="180:180">
      <c r="FX7980" s="1595"/>
    </row>
    <row r="7981" spans="180:180">
      <c r="FX7981" s="1595"/>
    </row>
    <row r="7982" spans="180:180">
      <c r="FX7982" s="1595"/>
    </row>
    <row r="7983" spans="180:180">
      <c r="FX7983" s="1595"/>
    </row>
    <row r="7984" spans="180:180">
      <c r="FX7984" s="1595"/>
    </row>
    <row r="7985" spans="180:180">
      <c r="FX7985" s="1595"/>
    </row>
    <row r="7986" spans="180:180">
      <c r="FX7986" s="1595"/>
    </row>
    <row r="7987" spans="180:180">
      <c r="FX7987" s="1595"/>
    </row>
    <row r="7988" spans="180:180">
      <c r="FX7988" s="1595"/>
    </row>
    <row r="7989" spans="180:180">
      <c r="FX7989" s="1595"/>
    </row>
    <row r="7990" spans="180:180">
      <c r="FX7990" s="1595"/>
    </row>
    <row r="7991" spans="180:180">
      <c r="FX7991" s="1595"/>
    </row>
    <row r="7992" spans="180:180">
      <c r="FX7992" s="1595"/>
    </row>
    <row r="7993" spans="180:180">
      <c r="FX7993" s="1595"/>
    </row>
    <row r="7995" spans="180:180">
      <c r="FX7995" s="1349"/>
    </row>
    <row r="7996" spans="180:180">
      <c r="FX7996" s="1349"/>
    </row>
    <row r="7997" spans="180:180">
      <c r="FX7997" s="1666"/>
    </row>
    <row r="7999" spans="180:180">
      <c r="FX7999" s="1349"/>
    </row>
    <row r="8000" spans="180:180">
      <c r="FX8000" s="1349"/>
    </row>
    <row r="8001" spans="180:180">
      <c r="FX8001" s="1349"/>
    </row>
    <row r="8002" spans="180:180">
      <c r="FX8002" s="1595"/>
    </row>
    <row r="8003" spans="180:180">
      <c r="FX8003" s="1595"/>
    </row>
    <row r="8004" spans="180:180">
      <c r="FX8004" s="1595"/>
    </row>
    <row r="8005" spans="180:180">
      <c r="FX8005" s="1595"/>
    </row>
    <row r="8006" spans="180:180">
      <c r="FX8006" s="1595"/>
    </row>
    <row r="8007" spans="180:180">
      <c r="FX8007" s="1595"/>
    </row>
    <row r="8008" spans="180:180">
      <c r="FX8008" s="1595"/>
    </row>
    <row r="8009" spans="180:180">
      <c r="FX8009" s="1595"/>
    </row>
    <row r="8010" spans="180:180">
      <c r="FX8010" s="1595"/>
    </row>
    <row r="8011" spans="180:180">
      <c r="FX8011" s="1595"/>
    </row>
    <row r="8012" spans="180:180">
      <c r="FX8012" s="1595"/>
    </row>
    <row r="8013" spans="180:180">
      <c r="FX8013" s="1595"/>
    </row>
    <row r="8014" spans="180:180">
      <c r="FX8014" s="1595"/>
    </row>
    <row r="8015" spans="180:180">
      <c r="FX8015" s="1595"/>
    </row>
    <row r="8016" spans="180:180">
      <c r="FX8016" s="1595"/>
    </row>
    <row r="8017" spans="180:180">
      <c r="FX8017" s="1595"/>
    </row>
    <row r="8018" spans="180:180">
      <c r="FX8018" s="1595"/>
    </row>
    <row r="8019" spans="180:180">
      <c r="FX8019" s="1595"/>
    </row>
    <row r="8020" spans="180:180">
      <c r="FX8020" s="1595"/>
    </row>
    <row r="8021" spans="180:180">
      <c r="FX8021" s="1595"/>
    </row>
    <row r="8022" spans="180:180">
      <c r="FX8022" s="1595"/>
    </row>
    <row r="8023" spans="180:180">
      <c r="FX8023" s="1595"/>
    </row>
    <row r="8024" spans="180:180">
      <c r="FX8024" s="1595"/>
    </row>
    <row r="8025" spans="180:180">
      <c r="FX8025" s="1595"/>
    </row>
    <row r="8026" spans="180:180">
      <c r="FX8026" s="1595"/>
    </row>
    <row r="8027" spans="180:180">
      <c r="FX8027" s="1595"/>
    </row>
    <row r="8028" spans="180:180">
      <c r="FX8028" s="1595"/>
    </row>
    <row r="8029" spans="180:180">
      <c r="FX8029" s="1595"/>
    </row>
    <row r="8030" spans="180:180">
      <c r="FX8030" s="1595"/>
    </row>
    <row r="8031" spans="180:180">
      <c r="FX8031" s="1595"/>
    </row>
    <row r="8032" spans="180:180">
      <c r="FX8032" s="1595"/>
    </row>
    <row r="8033" spans="180:180">
      <c r="FX8033" s="1595"/>
    </row>
    <row r="8034" spans="180:180">
      <c r="FX8034" s="1595"/>
    </row>
    <row r="8035" spans="180:180">
      <c r="FX8035" s="1595"/>
    </row>
    <row r="8036" spans="180:180">
      <c r="FX8036" s="1595"/>
    </row>
    <row r="8037" spans="180:180">
      <c r="FX8037" s="1595"/>
    </row>
    <row r="8038" spans="180:180">
      <c r="FX8038" s="1595"/>
    </row>
    <row r="8039" spans="180:180">
      <c r="FX8039" s="1595"/>
    </row>
    <row r="8040" spans="180:180">
      <c r="FX8040" s="1595"/>
    </row>
    <row r="8041" spans="180:180">
      <c r="FX8041" s="1595"/>
    </row>
    <row r="8043" spans="180:180">
      <c r="FX8043" s="1349"/>
    </row>
    <row r="8044" spans="180:180">
      <c r="FX8044" s="1349"/>
    </row>
    <row r="8045" spans="180:180">
      <c r="FX8045" s="1666"/>
    </row>
    <row r="8047" spans="180:180">
      <c r="FX8047" s="1349"/>
    </row>
    <row r="8048" spans="180:180">
      <c r="FX8048" s="1349"/>
    </row>
    <row r="8049" spans="180:180">
      <c r="FX8049" s="1349"/>
    </row>
    <row r="8050" spans="180:180">
      <c r="FX8050" s="1595"/>
    </row>
    <row r="8051" spans="180:180">
      <c r="FX8051" s="1595"/>
    </row>
    <row r="8052" spans="180:180">
      <c r="FX8052" s="1595"/>
    </row>
    <row r="8053" spans="180:180">
      <c r="FX8053" s="1595"/>
    </row>
    <row r="8054" spans="180:180">
      <c r="FX8054" s="1595"/>
    </row>
    <row r="8055" spans="180:180">
      <c r="FX8055" s="1595"/>
    </row>
    <row r="8056" spans="180:180">
      <c r="FX8056" s="1595"/>
    </row>
    <row r="8057" spans="180:180">
      <c r="FX8057" s="1595"/>
    </row>
    <row r="8058" spans="180:180">
      <c r="FX8058" s="1595"/>
    </row>
    <row r="8059" spans="180:180">
      <c r="FX8059" s="1595"/>
    </row>
    <row r="8060" spans="180:180">
      <c r="FX8060" s="1595"/>
    </row>
    <row r="8061" spans="180:180">
      <c r="FX8061" s="1595"/>
    </row>
    <row r="8062" spans="180:180">
      <c r="FX8062" s="1595"/>
    </row>
    <row r="8063" spans="180:180">
      <c r="FX8063" s="1595"/>
    </row>
    <row r="8064" spans="180:180">
      <c r="FX8064" s="1595"/>
    </row>
    <row r="8065" spans="180:180">
      <c r="FX8065" s="1595"/>
    </row>
    <row r="8066" spans="180:180">
      <c r="FX8066" s="1595"/>
    </row>
    <row r="8067" spans="180:180">
      <c r="FX8067" s="1595"/>
    </row>
    <row r="8068" spans="180:180">
      <c r="FX8068" s="1595"/>
    </row>
    <row r="8069" spans="180:180">
      <c r="FX8069" s="1595"/>
    </row>
    <row r="8070" spans="180:180">
      <c r="FX8070" s="1595"/>
    </row>
    <row r="8071" spans="180:180">
      <c r="FX8071" s="1595"/>
    </row>
    <row r="8072" spans="180:180">
      <c r="FX8072" s="1595"/>
    </row>
    <row r="8073" spans="180:180">
      <c r="FX8073" s="1595"/>
    </row>
    <row r="8074" spans="180:180">
      <c r="FX8074" s="1595"/>
    </row>
    <row r="8075" spans="180:180">
      <c r="FX8075" s="1595"/>
    </row>
    <row r="8076" spans="180:180">
      <c r="FX8076" s="1595"/>
    </row>
    <row r="8077" spans="180:180">
      <c r="FX8077" s="1595"/>
    </row>
    <row r="8078" spans="180:180">
      <c r="FX8078" s="1595"/>
    </row>
    <row r="8079" spans="180:180">
      <c r="FX8079" s="1595"/>
    </row>
    <row r="8080" spans="180:180">
      <c r="FX8080" s="1595"/>
    </row>
    <row r="8081" spans="180:180">
      <c r="FX8081" s="1595"/>
    </row>
    <row r="8082" spans="180:180">
      <c r="FX8082" s="1595"/>
    </row>
    <row r="8083" spans="180:180">
      <c r="FX8083" s="1595"/>
    </row>
    <row r="8084" spans="180:180">
      <c r="FX8084" s="1595"/>
    </row>
    <row r="8085" spans="180:180">
      <c r="FX8085" s="1595"/>
    </row>
    <row r="8086" spans="180:180">
      <c r="FX8086" s="1595"/>
    </row>
    <row r="8087" spans="180:180">
      <c r="FX8087" s="1595"/>
    </row>
    <row r="8088" spans="180:180">
      <c r="FX8088" s="1595"/>
    </row>
    <row r="8089" spans="180:180">
      <c r="FX8089" s="1595"/>
    </row>
    <row r="8091" spans="180:180">
      <c r="FX8091" s="1349"/>
    </row>
    <row r="8092" spans="180:180">
      <c r="FX8092" s="1349"/>
    </row>
    <row r="8093" spans="180:180">
      <c r="FX8093" s="1666"/>
    </row>
    <row r="8095" spans="180:180">
      <c r="FX8095" s="1349"/>
    </row>
    <row r="8096" spans="180:180">
      <c r="FX8096" s="1349"/>
    </row>
    <row r="8097" spans="180:180">
      <c r="FX8097" s="1349"/>
    </row>
    <row r="8098" spans="180:180">
      <c r="FX8098" s="1595"/>
    </row>
    <row r="8099" spans="180:180">
      <c r="FX8099" s="1595"/>
    </row>
    <row r="8100" spans="180:180">
      <c r="FX8100" s="1595"/>
    </row>
    <row r="8101" spans="180:180">
      <c r="FX8101" s="1595"/>
    </row>
    <row r="8102" spans="180:180">
      <c r="FX8102" s="1595"/>
    </row>
    <row r="8103" spans="180:180">
      <c r="FX8103" s="1595"/>
    </row>
    <row r="8104" spans="180:180">
      <c r="FX8104" s="1595"/>
    </row>
    <row r="8105" spans="180:180">
      <c r="FX8105" s="1595"/>
    </row>
    <row r="8106" spans="180:180">
      <c r="FX8106" s="1595"/>
    </row>
    <row r="8107" spans="180:180">
      <c r="FX8107" s="1595"/>
    </row>
    <row r="8108" spans="180:180">
      <c r="FX8108" s="1595"/>
    </row>
    <row r="8109" spans="180:180">
      <c r="FX8109" s="1595"/>
    </row>
    <row r="8110" spans="180:180">
      <c r="FX8110" s="1595"/>
    </row>
    <row r="8111" spans="180:180">
      <c r="FX8111" s="1595"/>
    </row>
    <row r="8112" spans="180:180">
      <c r="FX8112" s="1595"/>
    </row>
    <row r="8113" spans="180:180">
      <c r="FX8113" s="1595"/>
    </row>
    <row r="8114" spans="180:180">
      <c r="FX8114" s="1595"/>
    </row>
    <row r="8115" spans="180:180">
      <c r="FX8115" s="1595"/>
    </row>
    <row r="8116" spans="180:180">
      <c r="FX8116" s="1595"/>
    </row>
    <row r="8117" spans="180:180">
      <c r="FX8117" s="1595"/>
    </row>
    <row r="8118" spans="180:180">
      <c r="FX8118" s="1595"/>
    </row>
    <row r="8119" spans="180:180">
      <c r="FX8119" s="1595"/>
    </row>
    <row r="8120" spans="180:180">
      <c r="FX8120" s="1595"/>
    </row>
    <row r="8121" spans="180:180">
      <c r="FX8121" s="1595"/>
    </row>
    <row r="8122" spans="180:180">
      <c r="FX8122" s="1595"/>
    </row>
    <row r="8123" spans="180:180">
      <c r="FX8123" s="1595"/>
    </row>
    <row r="8124" spans="180:180">
      <c r="FX8124" s="1595"/>
    </row>
    <row r="8125" spans="180:180">
      <c r="FX8125" s="1595"/>
    </row>
    <row r="8126" spans="180:180">
      <c r="FX8126" s="1595"/>
    </row>
    <row r="8127" spans="180:180">
      <c r="FX8127" s="1595"/>
    </row>
    <row r="8128" spans="180:180">
      <c r="FX8128" s="1595"/>
    </row>
    <row r="8129" spans="180:180">
      <c r="FX8129" s="1595"/>
    </row>
    <row r="8130" spans="180:180">
      <c r="FX8130" s="1595"/>
    </row>
    <row r="8131" spans="180:180">
      <c r="FX8131" s="1595"/>
    </row>
    <row r="8132" spans="180:180">
      <c r="FX8132" s="1595"/>
    </row>
    <row r="8133" spans="180:180">
      <c r="FX8133" s="1595"/>
    </row>
    <row r="8134" spans="180:180">
      <c r="FX8134" s="1595"/>
    </row>
    <row r="8135" spans="180:180">
      <c r="FX8135" s="1595"/>
    </row>
    <row r="8136" spans="180:180">
      <c r="FX8136" s="1595"/>
    </row>
    <row r="8137" spans="180:180">
      <c r="FX8137" s="1595"/>
    </row>
    <row r="8139" spans="180:180">
      <c r="FX8139" s="1349"/>
    </row>
    <row r="8140" spans="180:180">
      <c r="FX8140" s="1349"/>
    </row>
    <row r="8141" spans="180:180">
      <c r="FX8141" s="1666"/>
    </row>
    <row r="8143" spans="180:180">
      <c r="FX8143" s="1349"/>
    </row>
    <row r="8144" spans="180:180">
      <c r="FX8144" s="1349"/>
    </row>
    <row r="8145" spans="180:180">
      <c r="FX8145" s="1349"/>
    </row>
    <row r="8146" spans="180:180">
      <c r="FX8146" s="1595"/>
    </row>
    <row r="8147" spans="180:180">
      <c r="FX8147" s="1595"/>
    </row>
    <row r="8148" spans="180:180">
      <c r="FX8148" s="1595"/>
    </row>
    <row r="8149" spans="180:180">
      <c r="FX8149" s="1595"/>
    </row>
    <row r="8150" spans="180:180">
      <c r="FX8150" s="1595"/>
    </row>
    <row r="8151" spans="180:180">
      <c r="FX8151" s="1595"/>
    </row>
    <row r="8152" spans="180:180">
      <c r="FX8152" s="1595"/>
    </row>
    <row r="8153" spans="180:180">
      <c r="FX8153" s="1595"/>
    </row>
    <row r="8154" spans="180:180">
      <c r="FX8154" s="1595"/>
    </row>
    <row r="8155" spans="180:180">
      <c r="FX8155" s="1595"/>
    </row>
    <row r="8156" spans="180:180">
      <c r="FX8156" s="1595"/>
    </row>
    <row r="8157" spans="180:180">
      <c r="FX8157" s="1595"/>
    </row>
    <row r="8158" spans="180:180">
      <c r="FX8158" s="1595"/>
    </row>
    <row r="8159" spans="180:180">
      <c r="FX8159" s="1595"/>
    </row>
    <row r="8160" spans="180:180">
      <c r="FX8160" s="1595"/>
    </row>
    <row r="8161" spans="180:180">
      <c r="FX8161" s="1595"/>
    </row>
    <row r="8162" spans="180:180">
      <c r="FX8162" s="1595"/>
    </row>
    <row r="8163" spans="180:180">
      <c r="FX8163" s="1595"/>
    </row>
    <row r="8164" spans="180:180">
      <c r="FX8164" s="1595"/>
    </row>
    <row r="8165" spans="180:180">
      <c r="FX8165" s="1595"/>
    </row>
    <row r="8166" spans="180:180">
      <c r="FX8166" s="1595"/>
    </row>
    <row r="8167" spans="180:180">
      <c r="FX8167" s="1595"/>
    </row>
    <row r="8168" spans="180:180">
      <c r="FX8168" s="1595"/>
    </row>
    <row r="8169" spans="180:180">
      <c r="FX8169" s="1595"/>
    </row>
    <row r="8170" spans="180:180">
      <c r="FX8170" s="1595"/>
    </row>
    <row r="8171" spans="180:180">
      <c r="FX8171" s="1595"/>
    </row>
    <row r="8172" spans="180:180">
      <c r="FX8172" s="1595"/>
    </row>
    <row r="8173" spans="180:180">
      <c r="FX8173" s="1595"/>
    </row>
    <row r="8174" spans="180:180">
      <c r="FX8174" s="1595"/>
    </row>
    <row r="8175" spans="180:180">
      <c r="FX8175" s="1595"/>
    </row>
    <row r="8176" spans="180:180">
      <c r="FX8176" s="1595"/>
    </row>
    <row r="8177" spans="180:180">
      <c r="FX8177" s="1595"/>
    </row>
    <row r="8178" spans="180:180">
      <c r="FX8178" s="1595"/>
    </row>
    <row r="8179" spans="180:180">
      <c r="FX8179" s="1595"/>
    </row>
    <row r="8180" spans="180:180">
      <c r="FX8180" s="1595"/>
    </row>
    <row r="8181" spans="180:180">
      <c r="FX8181" s="1595"/>
    </row>
    <row r="8182" spans="180:180">
      <c r="FX8182" s="1595"/>
    </row>
    <row r="8183" spans="180:180">
      <c r="FX8183" s="1595"/>
    </row>
    <row r="8184" spans="180:180">
      <c r="FX8184" s="1595"/>
    </row>
    <row r="8185" spans="180:180">
      <c r="FX8185" s="1595"/>
    </row>
    <row r="8187" spans="180:180">
      <c r="FX8187" s="1349"/>
    </row>
    <row r="8188" spans="180:180">
      <c r="FX8188" s="1349"/>
    </row>
    <row r="8189" spans="180:180">
      <c r="FX8189" s="1666"/>
    </row>
    <row r="8191" spans="180:180">
      <c r="FX8191" s="1349"/>
    </row>
    <row r="8192" spans="180:180">
      <c r="FX8192" s="1349"/>
    </row>
    <row r="8193" spans="180:180">
      <c r="FX8193" s="1349"/>
    </row>
    <row r="8194" spans="180:180">
      <c r="FX8194" s="1595"/>
    </row>
    <row r="8195" spans="180:180">
      <c r="FX8195" s="1595"/>
    </row>
    <row r="8196" spans="180:180">
      <c r="FX8196" s="1595"/>
    </row>
    <row r="8197" spans="180:180">
      <c r="FX8197" s="1595"/>
    </row>
    <row r="8198" spans="180:180">
      <c r="FX8198" s="1595"/>
    </row>
    <row r="8199" spans="180:180">
      <c r="FX8199" s="1595"/>
    </row>
    <row r="8200" spans="180:180">
      <c r="FX8200" s="1595"/>
    </row>
    <row r="8201" spans="180:180">
      <c r="FX8201" s="1595"/>
    </row>
    <row r="8202" spans="180:180">
      <c r="FX8202" s="1595"/>
    </row>
    <row r="8203" spans="180:180">
      <c r="FX8203" s="1595"/>
    </row>
    <row r="8204" spans="180:180">
      <c r="FX8204" s="1595"/>
    </row>
    <row r="8205" spans="180:180">
      <c r="FX8205" s="1595"/>
    </row>
    <row r="8206" spans="180:180">
      <c r="FX8206" s="1595"/>
    </row>
    <row r="8207" spans="180:180">
      <c r="FX8207" s="1595"/>
    </row>
    <row r="8208" spans="180:180">
      <c r="FX8208" s="1595"/>
    </row>
    <row r="8209" spans="180:180">
      <c r="FX8209" s="1595"/>
    </row>
    <row r="8210" spans="180:180">
      <c r="FX8210" s="1595"/>
    </row>
    <row r="8211" spans="180:180">
      <c r="FX8211" s="1595"/>
    </row>
    <row r="8212" spans="180:180">
      <c r="FX8212" s="1595"/>
    </row>
    <row r="8213" spans="180:180">
      <c r="FX8213" s="1595"/>
    </row>
    <row r="8214" spans="180:180">
      <c r="FX8214" s="1595"/>
    </row>
    <row r="8215" spans="180:180">
      <c r="FX8215" s="1595"/>
    </row>
    <row r="8216" spans="180:180">
      <c r="FX8216" s="1595"/>
    </row>
    <row r="8217" spans="180:180">
      <c r="FX8217" s="1595"/>
    </row>
    <row r="8218" spans="180:180">
      <c r="FX8218" s="1595"/>
    </row>
    <row r="8219" spans="180:180">
      <c r="FX8219" s="1595"/>
    </row>
    <row r="8220" spans="180:180">
      <c r="FX8220" s="1595"/>
    </row>
    <row r="8221" spans="180:180">
      <c r="FX8221" s="1595"/>
    </row>
    <row r="8222" spans="180:180">
      <c r="FX8222" s="1595"/>
    </row>
    <row r="8223" spans="180:180">
      <c r="FX8223" s="1595"/>
    </row>
    <row r="8224" spans="180:180">
      <c r="FX8224" s="1595"/>
    </row>
    <row r="8225" spans="180:180">
      <c r="FX8225" s="1595"/>
    </row>
    <row r="8226" spans="180:180">
      <c r="FX8226" s="1595"/>
    </row>
    <row r="8227" spans="180:180">
      <c r="FX8227" s="1595"/>
    </row>
    <row r="8228" spans="180:180">
      <c r="FX8228" s="1595"/>
    </row>
    <row r="8229" spans="180:180">
      <c r="FX8229" s="1595"/>
    </row>
    <row r="8230" spans="180:180">
      <c r="FX8230" s="1595"/>
    </row>
    <row r="8231" spans="180:180">
      <c r="FX8231" s="1595"/>
    </row>
    <row r="8232" spans="180:180">
      <c r="FX8232" s="1595"/>
    </row>
    <row r="8233" spans="180:180">
      <c r="FX8233" s="1595"/>
    </row>
    <row r="8235" spans="180:180">
      <c r="FX8235" s="1349"/>
    </row>
    <row r="8236" spans="180:180">
      <c r="FX8236" s="1349"/>
    </row>
    <row r="8237" spans="180:180">
      <c r="FX8237" s="1666"/>
    </row>
    <row r="8239" spans="180:180">
      <c r="FX8239" s="1349"/>
    </row>
    <row r="8240" spans="180:180">
      <c r="FX8240" s="1349"/>
    </row>
    <row r="8241" spans="180:180">
      <c r="FX8241" s="1349"/>
    </row>
    <row r="8242" spans="180:180">
      <c r="FX8242" s="1595"/>
    </row>
    <row r="8243" spans="180:180">
      <c r="FX8243" s="1595"/>
    </row>
    <row r="8244" spans="180:180">
      <c r="FX8244" s="1595"/>
    </row>
    <row r="8245" spans="180:180">
      <c r="FX8245" s="1595"/>
    </row>
    <row r="8246" spans="180:180">
      <c r="FX8246" s="1595"/>
    </row>
    <row r="8247" spans="180:180">
      <c r="FX8247" s="1595"/>
    </row>
    <row r="8248" spans="180:180">
      <c r="FX8248" s="1595"/>
    </row>
    <row r="8249" spans="180:180">
      <c r="FX8249" s="1595"/>
    </row>
    <row r="8250" spans="180:180">
      <c r="FX8250" s="1595"/>
    </row>
    <row r="8251" spans="180:180">
      <c r="FX8251" s="1595"/>
    </row>
    <row r="8252" spans="180:180">
      <c r="FX8252" s="1595"/>
    </row>
    <row r="8253" spans="180:180">
      <c r="FX8253" s="1595"/>
    </row>
    <row r="8254" spans="180:180">
      <c r="FX8254" s="1595"/>
    </row>
    <row r="8255" spans="180:180">
      <c r="FX8255" s="1595"/>
    </row>
    <row r="8256" spans="180:180">
      <c r="FX8256" s="1595"/>
    </row>
    <row r="8257" spans="180:180">
      <c r="FX8257" s="1595"/>
    </row>
    <row r="8258" spans="180:180">
      <c r="FX8258" s="1595"/>
    </row>
    <row r="8259" spans="180:180">
      <c r="FX8259" s="1595"/>
    </row>
    <row r="8260" spans="180:180">
      <c r="FX8260" s="1595"/>
    </row>
    <row r="8261" spans="180:180">
      <c r="FX8261" s="1595"/>
    </row>
    <row r="8262" spans="180:180">
      <c r="FX8262" s="1595"/>
    </row>
    <row r="8263" spans="180:180">
      <c r="FX8263" s="1595"/>
    </row>
    <row r="8264" spans="180:180">
      <c r="FX8264" s="1595"/>
    </row>
    <row r="8265" spans="180:180">
      <c r="FX8265" s="1595"/>
    </row>
    <row r="8266" spans="180:180">
      <c r="FX8266" s="1595"/>
    </row>
    <row r="8267" spans="180:180">
      <c r="FX8267" s="1595"/>
    </row>
    <row r="8268" spans="180:180">
      <c r="FX8268" s="1595"/>
    </row>
    <row r="8269" spans="180:180">
      <c r="FX8269" s="1595"/>
    </row>
    <row r="8270" spans="180:180">
      <c r="FX8270" s="1595"/>
    </row>
    <row r="8271" spans="180:180">
      <c r="FX8271" s="1595"/>
    </row>
    <row r="8272" spans="180:180">
      <c r="FX8272" s="1595"/>
    </row>
    <row r="8273" spans="180:180">
      <c r="FX8273" s="1595"/>
    </row>
    <row r="8274" spans="180:180">
      <c r="FX8274" s="1595"/>
    </row>
    <row r="8275" spans="180:180">
      <c r="FX8275" s="1595"/>
    </row>
    <row r="8276" spans="180:180">
      <c r="FX8276" s="1595"/>
    </row>
    <row r="8277" spans="180:180">
      <c r="FX8277" s="1595"/>
    </row>
    <row r="8278" spans="180:180">
      <c r="FX8278" s="1595"/>
    </row>
    <row r="8279" spans="180:180">
      <c r="FX8279" s="1595"/>
    </row>
    <row r="8280" spans="180:180">
      <c r="FX8280" s="1595"/>
    </row>
    <row r="8281" spans="180:180">
      <c r="FX8281" s="1595"/>
    </row>
    <row r="8283" spans="180:180">
      <c r="FX8283" s="1349"/>
    </row>
    <row r="8284" spans="180:180">
      <c r="FX8284" s="1349"/>
    </row>
    <row r="8285" spans="180:180">
      <c r="FX8285" s="1666"/>
    </row>
    <row r="8287" spans="180:180">
      <c r="FX8287" s="1349"/>
    </row>
    <row r="8288" spans="180:180">
      <c r="FX8288" s="1349"/>
    </row>
    <row r="8289" spans="180:180">
      <c r="FX8289" s="1349"/>
    </row>
    <row r="8290" spans="180:180">
      <c r="FX8290" s="1595"/>
    </row>
    <row r="8291" spans="180:180">
      <c r="FX8291" s="1595"/>
    </row>
    <row r="8292" spans="180:180">
      <c r="FX8292" s="1595"/>
    </row>
    <row r="8293" spans="180:180">
      <c r="FX8293" s="1595"/>
    </row>
    <row r="8294" spans="180:180">
      <c r="FX8294" s="1595"/>
    </row>
    <row r="8295" spans="180:180">
      <c r="FX8295" s="1595"/>
    </row>
    <row r="8296" spans="180:180">
      <c r="FX8296" s="1595"/>
    </row>
    <row r="8297" spans="180:180">
      <c r="FX8297" s="1595"/>
    </row>
    <row r="8298" spans="180:180">
      <c r="FX8298" s="1595"/>
    </row>
    <row r="8299" spans="180:180">
      <c r="FX8299" s="1595"/>
    </row>
    <row r="8300" spans="180:180">
      <c r="FX8300" s="1595"/>
    </row>
    <row r="8301" spans="180:180">
      <c r="FX8301" s="1595"/>
    </row>
    <row r="8302" spans="180:180">
      <c r="FX8302" s="1595"/>
    </row>
    <row r="8303" spans="180:180">
      <c r="FX8303" s="1595"/>
    </row>
    <row r="8304" spans="180:180">
      <c r="FX8304" s="1595"/>
    </row>
    <row r="8305" spans="180:180">
      <c r="FX8305" s="1595"/>
    </row>
    <row r="8306" spans="180:180">
      <c r="FX8306" s="1595"/>
    </row>
    <row r="8307" spans="180:180">
      <c r="FX8307" s="1595"/>
    </row>
    <row r="8308" spans="180:180">
      <c r="FX8308" s="1595"/>
    </row>
    <row r="8309" spans="180:180">
      <c r="FX8309" s="1595"/>
    </row>
    <row r="8310" spans="180:180">
      <c r="FX8310" s="1595"/>
    </row>
    <row r="8311" spans="180:180">
      <c r="FX8311" s="1595"/>
    </row>
    <row r="8312" spans="180:180">
      <c r="FX8312" s="1595"/>
    </row>
    <row r="8313" spans="180:180">
      <c r="FX8313" s="1595"/>
    </row>
    <row r="8314" spans="180:180">
      <c r="FX8314" s="1595"/>
    </row>
    <row r="8315" spans="180:180">
      <c r="FX8315" s="1595"/>
    </row>
    <row r="8316" spans="180:180">
      <c r="FX8316" s="1595"/>
    </row>
    <row r="8317" spans="180:180">
      <c r="FX8317" s="1595"/>
    </row>
    <row r="8318" spans="180:180">
      <c r="FX8318" s="1595"/>
    </row>
    <row r="8319" spans="180:180">
      <c r="FX8319" s="1595"/>
    </row>
    <row r="8320" spans="180:180">
      <c r="FX8320" s="1595"/>
    </row>
    <row r="8321" spans="180:180">
      <c r="FX8321" s="1595"/>
    </row>
    <row r="8322" spans="180:180">
      <c r="FX8322" s="1595"/>
    </row>
    <row r="8323" spans="180:180">
      <c r="FX8323" s="1595"/>
    </row>
    <row r="8324" spans="180:180">
      <c r="FX8324" s="1595"/>
    </row>
    <row r="8325" spans="180:180">
      <c r="FX8325" s="1595"/>
    </row>
    <row r="8326" spans="180:180">
      <c r="FX8326" s="1595"/>
    </row>
    <row r="8327" spans="180:180">
      <c r="FX8327" s="1595"/>
    </row>
    <row r="8328" spans="180:180">
      <c r="FX8328" s="1595"/>
    </row>
    <row r="8329" spans="180:180">
      <c r="FX8329" s="1595"/>
    </row>
    <row r="8331" spans="180:180">
      <c r="FX8331" s="1349"/>
    </row>
    <row r="8332" spans="180:180">
      <c r="FX8332" s="1349"/>
    </row>
    <row r="8333" spans="180:180">
      <c r="FX8333" s="1666"/>
    </row>
    <row r="8335" spans="180:180">
      <c r="FX8335" s="1349"/>
    </row>
    <row r="8336" spans="180:180">
      <c r="FX8336" s="1349"/>
    </row>
    <row r="8337" spans="180:180">
      <c r="FX8337" s="1349"/>
    </row>
    <row r="8338" spans="180:180">
      <c r="FX8338" s="1595"/>
    </row>
    <row r="8339" spans="180:180">
      <c r="FX8339" s="1595"/>
    </row>
    <row r="8340" spans="180:180">
      <c r="FX8340" s="1595"/>
    </row>
    <row r="8341" spans="180:180">
      <c r="FX8341" s="1595"/>
    </row>
    <row r="8342" spans="180:180">
      <c r="FX8342" s="1595"/>
    </row>
    <row r="8343" spans="180:180">
      <c r="FX8343" s="1595"/>
    </row>
    <row r="8344" spans="180:180">
      <c r="FX8344" s="1595"/>
    </row>
    <row r="8345" spans="180:180">
      <c r="FX8345" s="1595"/>
    </row>
    <row r="8346" spans="180:180">
      <c r="FX8346" s="1595"/>
    </row>
    <row r="8347" spans="180:180">
      <c r="FX8347" s="1595"/>
    </row>
    <row r="8348" spans="180:180">
      <c r="FX8348" s="1595"/>
    </row>
    <row r="8349" spans="180:180">
      <c r="FX8349" s="1595"/>
    </row>
    <row r="8350" spans="180:180">
      <c r="FX8350" s="1595"/>
    </row>
    <row r="8351" spans="180:180">
      <c r="FX8351" s="1595"/>
    </row>
    <row r="8352" spans="180:180">
      <c r="FX8352" s="1595"/>
    </row>
    <row r="8353" spans="180:180">
      <c r="FX8353" s="1595"/>
    </row>
    <row r="8354" spans="180:180">
      <c r="FX8354" s="1595"/>
    </row>
    <row r="8355" spans="180:180">
      <c r="FX8355" s="1595"/>
    </row>
    <row r="8356" spans="180:180">
      <c r="FX8356" s="1595"/>
    </row>
    <row r="8357" spans="180:180">
      <c r="FX8357" s="1595"/>
    </row>
    <row r="8358" spans="180:180">
      <c r="FX8358" s="1595"/>
    </row>
    <row r="8359" spans="180:180">
      <c r="FX8359" s="1595"/>
    </row>
    <row r="8360" spans="180:180">
      <c r="FX8360" s="1595"/>
    </row>
    <row r="8361" spans="180:180">
      <c r="FX8361" s="1595"/>
    </row>
    <row r="8362" spans="180:180">
      <c r="FX8362" s="1595"/>
    </row>
    <row r="8363" spans="180:180">
      <c r="FX8363" s="1595"/>
    </row>
    <row r="8364" spans="180:180">
      <c r="FX8364" s="1595"/>
    </row>
    <row r="8365" spans="180:180">
      <c r="FX8365" s="1595"/>
    </row>
    <row r="8366" spans="180:180">
      <c r="FX8366" s="1595"/>
    </row>
    <row r="8367" spans="180:180">
      <c r="FX8367" s="1595"/>
    </row>
    <row r="8368" spans="180:180">
      <c r="FX8368" s="1595"/>
    </row>
    <row r="8369" spans="180:180">
      <c r="FX8369" s="1595"/>
    </row>
    <row r="8370" spans="180:180">
      <c r="FX8370" s="1595"/>
    </row>
    <row r="8371" spans="180:180">
      <c r="FX8371" s="1595"/>
    </row>
    <row r="8372" spans="180:180">
      <c r="FX8372" s="1595"/>
    </row>
    <row r="8373" spans="180:180">
      <c r="FX8373" s="1595"/>
    </row>
    <row r="8374" spans="180:180">
      <c r="FX8374" s="1595"/>
    </row>
    <row r="8375" spans="180:180">
      <c r="FX8375" s="1595"/>
    </row>
    <row r="8376" spans="180:180">
      <c r="FX8376" s="1595"/>
    </row>
    <row r="8377" spans="180:180">
      <c r="FX8377" s="1595"/>
    </row>
    <row r="8379" spans="180:180">
      <c r="FX8379" s="1349"/>
    </row>
    <row r="8380" spans="180:180">
      <c r="FX8380" s="1349"/>
    </row>
    <row r="8381" spans="180:180">
      <c r="FX8381" s="1666"/>
    </row>
    <row r="8383" spans="180:180">
      <c r="FX8383" s="1349"/>
    </row>
    <row r="8384" spans="180:180">
      <c r="FX8384" s="1349"/>
    </row>
    <row r="8385" spans="180:180">
      <c r="FX8385" s="1349"/>
    </row>
    <row r="8386" spans="180:180">
      <c r="FX8386" s="1595"/>
    </row>
    <row r="8387" spans="180:180">
      <c r="FX8387" s="1595"/>
    </row>
    <row r="8388" spans="180:180">
      <c r="FX8388" s="1595"/>
    </row>
    <row r="8389" spans="180:180">
      <c r="FX8389" s="1595"/>
    </row>
    <row r="8390" spans="180:180">
      <c r="FX8390" s="1595"/>
    </row>
    <row r="8391" spans="180:180">
      <c r="FX8391" s="1595"/>
    </row>
    <row r="8392" spans="180:180">
      <c r="FX8392" s="1595"/>
    </row>
    <row r="8393" spans="180:180">
      <c r="FX8393" s="1595"/>
    </row>
    <row r="8394" spans="180:180">
      <c r="FX8394" s="1595"/>
    </row>
    <row r="8395" spans="180:180">
      <c r="FX8395" s="1595"/>
    </row>
    <row r="8396" spans="180:180">
      <c r="FX8396" s="1595"/>
    </row>
    <row r="8397" spans="180:180">
      <c r="FX8397" s="1595"/>
    </row>
    <row r="8398" spans="180:180">
      <c r="FX8398" s="1595"/>
    </row>
    <row r="8399" spans="180:180">
      <c r="FX8399" s="1595"/>
    </row>
    <row r="8400" spans="180:180">
      <c r="FX8400" s="1595"/>
    </row>
    <row r="8401" spans="180:180">
      <c r="FX8401" s="1595"/>
    </row>
    <row r="8402" spans="180:180">
      <c r="FX8402" s="1595"/>
    </row>
    <row r="8403" spans="180:180">
      <c r="FX8403" s="1595"/>
    </row>
    <row r="8404" spans="180:180">
      <c r="FX8404" s="1595"/>
    </row>
    <row r="8405" spans="180:180">
      <c r="FX8405" s="1595"/>
    </row>
    <row r="8406" spans="180:180">
      <c r="FX8406" s="1595"/>
    </row>
    <row r="8407" spans="180:180">
      <c r="FX8407" s="1595"/>
    </row>
    <row r="8408" spans="180:180">
      <c r="FX8408" s="1595"/>
    </row>
    <row r="8409" spans="180:180">
      <c r="FX8409" s="1595"/>
    </row>
    <row r="8410" spans="180:180">
      <c r="FX8410" s="1595"/>
    </row>
    <row r="8411" spans="180:180">
      <c r="FX8411" s="1595"/>
    </row>
    <row r="8412" spans="180:180">
      <c r="FX8412" s="1595"/>
    </row>
    <row r="8413" spans="180:180">
      <c r="FX8413" s="1595"/>
    </row>
    <row r="8414" spans="180:180">
      <c r="FX8414" s="1595"/>
    </row>
    <row r="8415" spans="180:180">
      <c r="FX8415" s="1595"/>
    </row>
    <row r="8416" spans="180:180">
      <c r="FX8416" s="1595"/>
    </row>
    <row r="8417" spans="180:180">
      <c r="FX8417" s="1595"/>
    </row>
    <row r="8418" spans="180:180">
      <c r="FX8418" s="1595"/>
    </row>
    <row r="8419" spans="180:180">
      <c r="FX8419" s="1595"/>
    </row>
    <row r="8420" spans="180:180">
      <c r="FX8420" s="1595"/>
    </row>
    <row r="8421" spans="180:180">
      <c r="FX8421" s="1595"/>
    </row>
    <row r="8422" spans="180:180">
      <c r="FX8422" s="1595"/>
    </row>
    <row r="8423" spans="180:180">
      <c r="FX8423" s="1595"/>
    </row>
    <row r="8424" spans="180:180">
      <c r="FX8424" s="1595"/>
    </row>
    <row r="8425" spans="180:180">
      <c r="FX8425" s="1595"/>
    </row>
    <row r="8427" spans="180:180">
      <c r="FX8427" s="1349"/>
    </row>
    <row r="8428" spans="180:180">
      <c r="FX8428" s="1349"/>
    </row>
    <row r="8429" spans="180:180">
      <c r="FX8429" s="1666"/>
    </row>
    <row r="8431" spans="180:180">
      <c r="FX8431" s="1349"/>
    </row>
    <row r="8432" spans="180:180">
      <c r="FX8432" s="1349"/>
    </row>
    <row r="8433" spans="180:180">
      <c r="FX8433" s="1349"/>
    </row>
    <row r="8434" spans="180:180">
      <c r="FX8434" s="1595"/>
    </row>
    <row r="8435" spans="180:180">
      <c r="FX8435" s="1595"/>
    </row>
    <row r="8436" spans="180:180">
      <c r="FX8436" s="1595"/>
    </row>
    <row r="8437" spans="180:180">
      <c r="FX8437" s="1595"/>
    </row>
    <row r="8438" spans="180:180">
      <c r="FX8438" s="1595"/>
    </row>
    <row r="8439" spans="180:180">
      <c r="FX8439" s="1595"/>
    </row>
    <row r="8440" spans="180:180">
      <c r="FX8440" s="1595"/>
    </row>
    <row r="8441" spans="180:180">
      <c r="FX8441" s="1595"/>
    </row>
    <row r="8442" spans="180:180">
      <c r="FX8442" s="1595"/>
    </row>
    <row r="8443" spans="180:180">
      <c r="FX8443" s="1595"/>
    </row>
    <row r="8444" spans="180:180">
      <c r="FX8444" s="1595"/>
    </row>
    <row r="8445" spans="180:180">
      <c r="FX8445" s="1595"/>
    </row>
    <row r="8446" spans="180:180">
      <c r="FX8446" s="1595"/>
    </row>
    <row r="8447" spans="180:180">
      <c r="FX8447" s="1595"/>
    </row>
    <row r="8448" spans="180:180">
      <c r="FX8448" s="1595"/>
    </row>
    <row r="8449" spans="180:180">
      <c r="FX8449" s="1595"/>
    </row>
    <row r="8450" spans="180:180">
      <c r="FX8450" s="1595"/>
    </row>
    <row r="8451" spans="180:180">
      <c r="FX8451" s="1595"/>
    </row>
    <row r="8452" spans="180:180">
      <c r="FX8452" s="1595"/>
    </row>
    <row r="8453" spans="180:180">
      <c r="FX8453" s="1595"/>
    </row>
    <row r="8454" spans="180:180">
      <c r="FX8454" s="1595"/>
    </row>
    <row r="8455" spans="180:180">
      <c r="FX8455" s="1595"/>
    </row>
    <row r="8456" spans="180:180">
      <c r="FX8456" s="1595"/>
    </row>
    <row r="8457" spans="180:180">
      <c r="FX8457" s="1595"/>
    </row>
    <row r="8458" spans="180:180">
      <c r="FX8458" s="1595"/>
    </row>
    <row r="8459" spans="180:180">
      <c r="FX8459" s="1595"/>
    </row>
    <row r="8460" spans="180:180">
      <c r="FX8460" s="1595"/>
    </row>
    <row r="8461" spans="180:180">
      <c r="FX8461" s="1595"/>
    </row>
    <row r="8462" spans="180:180">
      <c r="FX8462" s="1595"/>
    </row>
    <row r="8463" spans="180:180">
      <c r="FX8463" s="1595"/>
    </row>
    <row r="8464" spans="180:180">
      <c r="FX8464" s="1595"/>
    </row>
    <row r="8465" spans="180:180">
      <c r="FX8465" s="1595"/>
    </row>
    <row r="8466" spans="180:180">
      <c r="FX8466" s="1595"/>
    </row>
    <row r="8467" spans="180:180">
      <c r="FX8467" s="1595"/>
    </row>
    <row r="8468" spans="180:180">
      <c r="FX8468" s="1595"/>
    </row>
    <row r="8469" spans="180:180">
      <c r="FX8469" s="1595"/>
    </row>
    <row r="8470" spans="180:180">
      <c r="FX8470" s="1595"/>
    </row>
    <row r="8471" spans="180:180">
      <c r="FX8471" s="1595"/>
    </row>
    <row r="8472" spans="180:180">
      <c r="FX8472" s="1595"/>
    </row>
    <row r="8473" spans="180:180">
      <c r="FX8473" s="1595"/>
    </row>
    <row r="8475" spans="180:180">
      <c r="FX8475" s="1349"/>
    </row>
    <row r="8476" spans="180:180">
      <c r="FX8476" s="1349"/>
    </row>
    <row r="8477" spans="180:180">
      <c r="FX8477" s="1666"/>
    </row>
    <row r="8479" spans="180:180">
      <c r="FX8479" s="1349"/>
    </row>
    <row r="8480" spans="180:180">
      <c r="FX8480" s="1349"/>
    </row>
    <row r="8481" spans="180:180">
      <c r="FX8481" s="1349"/>
    </row>
    <row r="8482" spans="180:180">
      <c r="FX8482" s="1595"/>
    </row>
    <row r="8483" spans="180:180">
      <c r="FX8483" s="1595"/>
    </row>
    <row r="8484" spans="180:180">
      <c r="FX8484" s="1595"/>
    </row>
    <row r="8485" spans="180:180">
      <c r="FX8485" s="1595"/>
    </row>
    <row r="8486" spans="180:180">
      <c r="FX8486" s="1595"/>
    </row>
    <row r="8487" spans="180:180">
      <c r="FX8487" s="1595"/>
    </row>
    <row r="8488" spans="180:180">
      <c r="FX8488" s="1595"/>
    </row>
    <row r="8489" spans="180:180">
      <c r="FX8489" s="1595"/>
    </row>
    <row r="8490" spans="180:180">
      <c r="FX8490" s="1595"/>
    </row>
    <row r="8491" spans="180:180">
      <c r="FX8491" s="1595"/>
    </row>
    <row r="8492" spans="180:180">
      <c r="FX8492" s="1595"/>
    </row>
    <row r="8493" spans="180:180">
      <c r="FX8493" s="1595"/>
    </row>
    <row r="8494" spans="180:180">
      <c r="FX8494" s="1595"/>
    </row>
    <row r="8495" spans="180:180">
      <c r="FX8495" s="1595"/>
    </row>
    <row r="8496" spans="180:180">
      <c r="FX8496" s="1595"/>
    </row>
    <row r="8497" spans="180:180">
      <c r="FX8497" s="1595"/>
    </row>
    <row r="8498" spans="180:180">
      <c r="FX8498" s="1595"/>
    </row>
    <row r="8499" spans="180:180">
      <c r="FX8499" s="1595"/>
    </row>
    <row r="8500" spans="180:180">
      <c r="FX8500" s="1595"/>
    </row>
    <row r="8501" spans="180:180">
      <c r="FX8501" s="1595"/>
    </row>
    <row r="8502" spans="180:180">
      <c r="FX8502" s="1595"/>
    </row>
    <row r="8503" spans="180:180">
      <c r="FX8503" s="1595"/>
    </row>
    <row r="8504" spans="180:180">
      <c r="FX8504" s="1595"/>
    </row>
    <row r="8505" spans="180:180">
      <c r="FX8505" s="1595"/>
    </row>
    <row r="8506" spans="180:180">
      <c r="FX8506" s="1595"/>
    </row>
    <row r="8507" spans="180:180">
      <c r="FX8507" s="1595"/>
    </row>
    <row r="8508" spans="180:180">
      <c r="FX8508" s="1595"/>
    </row>
    <row r="8509" spans="180:180">
      <c r="FX8509" s="1595"/>
    </row>
    <row r="8510" spans="180:180">
      <c r="FX8510" s="1595"/>
    </row>
    <row r="8511" spans="180:180">
      <c r="FX8511" s="1595"/>
    </row>
    <row r="8512" spans="180:180">
      <c r="FX8512" s="1595"/>
    </row>
    <row r="8513" spans="180:180">
      <c r="FX8513" s="1595"/>
    </row>
    <row r="8514" spans="180:180">
      <c r="FX8514" s="1595"/>
    </row>
    <row r="8515" spans="180:180">
      <c r="FX8515" s="1595"/>
    </row>
    <row r="8516" spans="180:180">
      <c r="FX8516" s="1595"/>
    </row>
    <row r="8517" spans="180:180">
      <c r="FX8517" s="1595"/>
    </row>
    <row r="8518" spans="180:180">
      <c r="FX8518" s="1595"/>
    </row>
    <row r="8519" spans="180:180">
      <c r="FX8519" s="1595"/>
    </row>
    <row r="8520" spans="180:180">
      <c r="FX8520" s="1595"/>
    </row>
    <row r="8521" spans="180:180">
      <c r="FX8521" s="1595"/>
    </row>
    <row r="8523" spans="180:180">
      <c r="FX8523" s="1349"/>
    </row>
    <row r="8524" spans="180:180">
      <c r="FX8524" s="1349"/>
    </row>
    <row r="8525" spans="180:180">
      <c r="FX8525" s="1666"/>
    </row>
    <row r="8527" spans="180:180">
      <c r="FX8527" s="1349"/>
    </row>
    <row r="8528" spans="180:180">
      <c r="FX8528" s="1349"/>
    </row>
    <row r="8529" spans="180:180">
      <c r="FX8529" s="1349"/>
    </row>
    <row r="8530" spans="180:180">
      <c r="FX8530" s="1595"/>
    </row>
    <row r="8531" spans="180:180">
      <c r="FX8531" s="1595"/>
    </row>
    <row r="8532" spans="180:180">
      <c r="FX8532" s="1595"/>
    </row>
    <row r="8533" spans="180:180">
      <c r="FX8533" s="1595"/>
    </row>
    <row r="8534" spans="180:180">
      <c r="FX8534" s="1595"/>
    </row>
    <row r="8535" spans="180:180">
      <c r="FX8535" s="1595"/>
    </row>
    <row r="8536" spans="180:180">
      <c r="FX8536" s="1595"/>
    </row>
    <row r="8537" spans="180:180">
      <c r="FX8537" s="1595"/>
    </row>
    <row r="8538" spans="180:180">
      <c r="FX8538" s="1595"/>
    </row>
    <row r="8539" spans="180:180">
      <c r="FX8539" s="1595"/>
    </row>
    <row r="8540" spans="180:180">
      <c r="FX8540" s="1595"/>
    </row>
    <row r="8541" spans="180:180">
      <c r="FX8541" s="1595"/>
    </row>
    <row r="8542" spans="180:180">
      <c r="FX8542" s="1595"/>
    </row>
    <row r="8543" spans="180:180">
      <c r="FX8543" s="1595"/>
    </row>
    <row r="8544" spans="180:180">
      <c r="FX8544" s="1595"/>
    </row>
    <row r="8545" spans="180:180">
      <c r="FX8545" s="1595"/>
    </row>
    <row r="8546" spans="180:180">
      <c r="FX8546" s="1595"/>
    </row>
    <row r="8547" spans="180:180">
      <c r="FX8547" s="1595"/>
    </row>
    <row r="8548" spans="180:180">
      <c r="FX8548" s="1595"/>
    </row>
    <row r="8549" spans="180:180">
      <c r="FX8549" s="1595"/>
    </row>
    <row r="8550" spans="180:180">
      <c r="FX8550" s="1595"/>
    </row>
    <row r="8551" spans="180:180">
      <c r="FX8551" s="1595"/>
    </row>
    <row r="8552" spans="180:180">
      <c r="FX8552" s="1595"/>
    </row>
    <row r="8553" spans="180:180">
      <c r="FX8553" s="1595"/>
    </row>
    <row r="8554" spans="180:180">
      <c r="FX8554" s="1595"/>
    </row>
    <row r="8555" spans="180:180">
      <c r="FX8555" s="1595"/>
    </row>
    <row r="8556" spans="180:180">
      <c r="FX8556" s="1595"/>
    </row>
    <row r="8557" spans="180:180">
      <c r="FX8557" s="1595"/>
    </row>
    <row r="8558" spans="180:180">
      <c r="FX8558" s="1595"/>
    </row>
    <row r="8559" spans="180:180">
      <c r="FX8559" s="1595"/>
    </row>
    <row r="8560" spans="180:180">
      <c r="FX8560" s="1595"/>
    </row>
    <row r="8561" spans="180:180">
      <c r="FX8561" s="1595"/>
    </row>
    <row r="8562" spans="180:180">
      <c r="FX8562" s="1595"/>
    </row>
    <row r="8563" spans="180:180">
      <c r="FX8563" s="1595"/>
    </row>
    <row r="8564" spans="180:180">
      <c r="FX8564" s="1595"/>
    </row>
    <row r="8565" spans="180:180">
      <c r="FX8565" s="1595"/>
    </row>
    <row r="8566" spans="180:180">
      <c r="FX8566" s="1595"/>
    </row>
    <row r="8567" spans="180:180">
      <c r="FX8567" s="1595"/>
    </row>
    <row r="8568" spans="180:180">
      <c r="FX8568" s="1595"/>
    </row>
    <row r="8569" spans="180:180">
      <c r="FX8569" s="1595"/>
    </row>
    <row r="8571" spans="180:180">
      <c r="FX8571" s="1349"/>
    </row>
    <row r="8572" spans="180:180">
      <c r="FX8572" s="1349"/>
    </row>
    <row r="8573" spans="180:180">
      <c r="FX8573" s="1666"/>
    </row>
    <row r="8575" spans="180:180">
      <c r="FX8575" s="1349"/>
    </row>
    <row r="8576" spans="180:180">
      <c r="FX8576" s="1349"/>
    </row>
    <row r="8577" spans="180:180">
      <c r="FX8577" s="1349"/>
    </row>
    <row r="8578" spans="180:180">
      <c r="FX8578" s="1595"/>
    </row>
    <row r="8579" spans="180:180">
      <c r="FX8579" s="1595"/>
    </row>
    <row r="8580" spans="180:180">
      <c r="FX8580" s="1595"/>
    </row>
    <row r="8581" spans="180:180">
      <c r="FX8581" s="1595"/>
    </row>
    <row r="8582" spans="180:180">
      <c r="FX8582" s="1595"/>
    </row>
    <row r="8583" spans="180:180">
      <c r="FX8583" s="1595"/>
    </row>
    <row r="8584" spans="180:180">
      <c r="FX8584" s="1595"/>
    </row>
    <row r="8585" spans="180:180">
      <c r="FX8585" s="1595"/>
    </row>
    <row r="8586" spans="180:180">
      <c r="FX8586" s="1595"/>
    </row>
    <row r="8587" spans="180:180">
      <c r="FX8587" s="1595"/>
    </row>
    <row r="8588" spans="180:180">
      <c r="FX8588" s="1595"/>
    </row>
    <row r="8589" spans="180:180">
      <c r="FX8589" s="1595"/>
    </row>
    <row r="8590" spans="180:180">
      <c r="FX8590" s="1595"/>
    </row>
    <row r="8591" spans="180:180">
      <c r="FX8591" s="1595"/>
    </row>
    <row r="8592" spans="180:180">
      <c r="FX8592" s="1595"/>
    </row>
    <row r="8593" spans="180:180">
      <c r="FX8593" s="1595"/>
    </row>
    <row r="8594" spans="180:180">
      <c r="FX8594" s="1595"/>
    </row>
    <row r="8595" spans="180:180">
      <c r="FX8595" s="1595"/>
    </row>
    <row r="8596" spans="180:180">
      <c r="FX8596" s="1595"/>
    </row>
    <row r="8597" spans="180:180">
      <c r="FX8597" s="1595"/>
    </row>
    <row r="8598" spans="180:180">
      <c r="FX8598" s="1595"/>
    </row>
    <row r="8599" spans="180:180">
      <c r="FX8599" s="1595"/>
    </row>
    <row r="8600" spans="180:180">
      <c r="FX8600" s="1595"/>
    </row>
    <row r="8601" spans="180:180">
      <c r="FX8601" s="1595"/>
    </row>
    <row r="8602" spans="180:180">
      <c r="FX8602" s="1595"/>
    </row>
    <row r="8603" spans="180:180">
      <c r="FX8603" s="1595"/>
    </row>
    <row r="8604" spans="180:180">
      <c r="FX8604" s="1595"/>
    </row>
    <row r="8605" spans="180:180">
      <c r="FX8605" s="1595"/>
    </row>
    <row r="8606" spans="180:180">
      <c r="FX8606" s="1595"/>
    </row>
    <row r="8607" spans="180:180">
      <c r="FX8607" s="1595"/>
    </row>
    <row r="8608" spans="180:180">
      <c r="FX8608" s="1595"/>
    </row>
    <row r="8609" spans="180:180">
      <c r="FX8609" s="1595"/>
    </row>
    <row r="8610" spans="180:180">
      <c r="FX8610" s="1595"/>
    </row>
    <row r="8611" spans="180:180">
      <c r="FX8611" s="1595"/>
    </row>
    <row r="8612" spans="180:180">
      <c r="FX8612" s="1595"/>
    </row>
    <row r="8613" spans="180:180">
      <c r="FX8613" s="1595"/>
    </row>
    <row r="8614" spans="180:180">
      <c r="FX8614" s="1595"/>
    </row>
    <row r="8615" spans="180:180">
      <c r="FX8615" s="1595"/>
    </row>
    <row r="8616" spans="180:180">
      <c r="FX8616" s="1595"/>
    </row>
    <row r="8617" spans="180:180">
      <c r="FX8617" s="1595"/>
    </row>
    <row r="8619" spans="180:180">
      <c r="FX8619" s="1349"/>
    </row>
    <row r="8620" spans="180:180">
      <c r="FX8620" s="1349"/>
    </row>
    <row r="8621" spans="180:180">
      <c r="FX8621" s="1666"/>
    </row>
    <row r="8623" spans="180:180">
      <c r="FX8623" s="1349"/>
    </row>
    <row r="8624" spans="180:180">
      <c r="FX8624" s="1349"/>
    </row>
    <row r="8625" spans="180:180">
      <c r="FX8625" s="1349"/>
    </row>
    <row r="8626" spans="180:180">
      <c r="FX8626" s="1595"/>
    </row>
    <row r="8627" spans="180:180">
      <c r="FX8627" s="1595"/>
    </row>
    <row r="8628" spans="180:180">
      <c r="FX8628" s="1595"/>
    </row>
    <row r="8629" spans="180:180">
      <c r="FX8629" s="1595"/>
    </row>
    <row r="8630" spans="180:180">
      <c r="FX8630" s="1595"/>
    </row>
    <row r="8631" spans="180:180">
      <c r="FX8631" s="1595"/>
    </row>
    <row r="8632" spans="180:180">
      <c r="FX8632" s="1595"/>
    </row>
    <row r="8633" spans="180:180">
      <c r="FX8633" s="1595"/>
    </row>
    <row r="8634" spans="180:180">
      <c r="FX8634" s="1595"/>
    </row>
    <row r="8635" spans="180:180">
      <c r="FX8635" s="1595"/>
    </row>
    <row r="8636" spans="180:180">
      <c r="FX8636" s="1595"/>
    </row>
    <row r="8637" spans="180:180">
      <c r="FX8637" s="1595"/>
    </row>
    <row r="8638" spans="180:180">
      <c r="FX8638" s="1595"/>
    </row>
    <row r="8639" spans="180:180">
      <c r="FX8639" s="1595"/>
    </row>
    <row r="8640" spans="180:180">
      <c r="FX8640" s="1595"/>
    </row>
    <row r="8641" spans="180:180">
      <c r="FX8641" s="1595"/>
    </row>
    <row r="8642" spans="180:180">
      <c r="FX8642" s="1595"/>
    </row>
    <row r="8643" spans="180:180">
      <c r="FX8643" s="1595"/>
    </row>
    <row r="8644" spans="180:180">
      <c r="FX8644" s="1595"/>
    </row>
    <row r="8645" spans="180:180">
      <c r="FX8645" s="1595"/>
    </row>
    <row r="8646" spans="180:180">
      <c r="FX8646" s="1595"/>
    </row>
    <row r="8647" spans="180:180">
      <c r="FX8647" s="1595"/>
    </row>
    <row r="8648" spans="180:180">
      <c r="FX8648" s="1595"/>
    </row>
    <row r="8649" spans="180:180">
      <c r="FX8649" s="1595"/>
    </row>
    <row r="8650" spans="180:180">
      <c r="FX8650" s="1595"/>
    </row>
    <row r="8651" spans="180:180">
      <c r="FX8651" s="1595"/>
    </row>
    <row r="8652" spans="180:180">
      <c r="FX8652" s="1595"/>
    </row>
    <row r="8653" spans="180:180">
      <c r="FX8653" s="1595"/>
    </row>
    <row r="8654" spans="180:180">
      <c r="FX8654" s="1595"/>
    </row>
    <row r="8655" spans="180:180">
      <c r="FX8655" s="1595"/>
    </row>
    <row r="8656" spans="180:180">
      <c r="FX8656" s="1595"/>
    </row>
    <row r="8657" spans="180:180">
      <c r="FX8657" s="1595"/>
    </row>
    <row r="8658" spans="180:180">
      <c r="FX8658" s="1595"/>
    </row>
    <row r="8659" spans="180:180">
      <c r="FX8659" s="1595"/>
    </row>
    <row r="8660" spans="180:180">
      <c r="FX8660" s="1595"/>
    </row>
    <row r="8661" spans="180:180">
      <c r="FX8661" s="1595"/>
    </row>
    <row r="8662" spans="180:180">
      <c r="FX8662" s="1595"/>
    </row>
    <row r="8663" spans="180:180">
      <c r="FX8663" s="1595"/>
    </row>
    <row r="8664" spans="180:180">
      <c r="FX8664" s="1595"/>
    </row>
    <row r="8665" spans="180:180">
      <c r="FX8665" s="1595"/>
    </row>
    <row r="8667" spans="180:180">
      <c r="FX8667" s="1349"/>
    </row>
    <row r="8668" spans="180:180">
      <c r="FX8668" s="1349"/>
    </row>
    <row r="8669" spans="180:180">
      <c r="FX8669" s="1666"/>
    </row>
    <row r="8671" spans="180:180">
      <c r="FX8671" s="1349"/>
    </row>
    <row r="8672" spans="180:180">
      <c r="FX8672" s="1349"/>
    </row>
    <row r="8673" spans="180:180">
      <c r="FX8673" s="1349"/>
    </row>
    <row r="8674" spans="180:180">
      <c r="FX8674" s="1595"/>
    </row>
    <row r="8675" spans="180:180">
      <c r="FX8675" s="1595"/>
    </row>
    <row r="8676" spans="180:180">
      <c r="FX8676" s="1595"/>
    </row>
    <row r="8677" spans="180:180">
      <c r="FX8677" s="1595"/>
    </row>
    <row r="8678" spans="180:180">
      <c r="FX8678" s="1595"/>
    </row>
    <row r="8679" spans="180:180">
      <c r="FX8679" s="1595"/>
    </row>
    <row r="8680" spans="180:180">
      <c r="FX8680" s="1595"/>
    </row>
    <row r="8681" spans="180:180">
      <c r="FX8681" s="1595"/>
    </row>
    <row r="8682" spans="180:180">
      <c r="FX8682" s="1595"/>
    </row>
    <row r="8683" spans="180:180">
      <c r="FX8683" s="1595"/>
    </row>
    <row r="8684" spans="180:180">
      <c r="FX8684" s="1595"/>
    </row>
    <row r="8685" spans="180:180">
      <c r="FX8685" s="1595"/>
    </row>
    <row r="8686" spans="180:180">
      <c r="FX8686" s="1595"/>
    </row>
    <row r="8687" spans="180:180">
      <c r="FX8687" s="1595"/>
    </row>
    <row r="8688" spans="180:180">
      <c r="FX8688" s="1595"/>
    </row>
    <row r="8689" spans="180:180">
      <c r="FX8689" s="1595"/>
    </row>
    <row r="8690" spans="180:180">
      <c r="FX8690" s="1595"/>
    </row>
    <row r="8691" spans="180:180">
      <c r="FX8691" s="1595"/>
    </row>
    <row r="8692" spans="180:180">
      <c r="FX8692" s="1595"/>
    </row>
    <row r="8693" spans="180:180">
      <c r="FX8693" s="1595"/>
    </row>
    <row r="8694" spans="180:180">
      <c r="FX8694" s="1595"/>
    </row>
    <row r="8695" spans="180:180">
      <c r="FX8695" s="1595"/>
    </row>
    <row r="8696" spans="180:180">
      <c r="FX8696" s="1595"/>
    </row>
    <row r="8697" spans="180:180">
      <c r="FX8697" s="1595"/>
    </row>
    <row r="8698" spans="180:180">
      <c r="FX8698" s="1595"/>
    </row>
    <row r="8699" spans="180:180">
      <c r="FX8699" s="1595"/>
    </row>
    <row r="8700" spans="180:180">
      <c r="FX8700" s="1595"/>
    </row>
    <row r="8701" spans="180:180">
      <c r="FX8701" s="1595"/>
    </row>
    <row r="8702" spans="180:180">
      <c r="FX8702" s="1595"/>
    </row>
    <row r="8703" spans="180:180">
      <c r="FX8703" s="1595"/>
    </row>
    <row r="8704" spans="180:180">
      <c r="FX8704" s="1595"/>
    </row>
    <row r="8705" spans="180:180">
      <c r="FX8705" s="1595"/>
    </row>
    <row r="8706" spans="180:180">
      <c r="FX8706" s="1595"/>
    </row>
    <row r="8707" spans="180:180">
      <c r="FX8707" s="1595"/>
    </row>
    <row r="8708" spans="180:180">
      <c r="FX8708" s="1595"/>
    </row>
    <row r="8709" spans="180:180">
      <c r="FX8709" s="1595"/>
    </row>
    <row r="8710" spans="180:180">
      <c r="FX8710" s="1595"/>
    </row>
    <row r="8711" spans="180:180">
      <c r="FX8711" s="1595"/>
    </row>
    <row r="8712" spans="180:180">
      <c r="FX8712" s="1595"/>
    </row>
    <row r="8713" spans="180:180">
      <c r="FX8713" s="1595"/>
    </row>
    <row r="8715" spans="180:180">
      <c r="FX8715" s="1349"/>
    </row>
    <row r="8716" spans="180:180">
      <c r="FX8716" s="1349"/>
    </row>
    <row r="8717" spans="180:180">
      <c r="FX8717" s="1666"/>
    </row>
    <row r="8719" spans="180:180">
      <c r="FX8719" s="1349"/>
    </row>
    <row r="8720" spans="180:180">
      <c r="FX8720" s="1349"/>
    </row>
    <row r="8721" spans="180:180">
      <c r="FX8721" s="1349"/>
    </row>
    <row r="8722" spans="180:180">
      <c r="FX8722" s="1595"/>
    </row>
    <row r="8723" spans="180:180">
      <c r="FX8723" s="1595"/>
    </row>
    <row r="8724" spans="180:180">
      <c r="FX8724" s="1595"/>
    </row>
    <row r="8725" spans="180:180">
      <c r="FX8725" s="1595"/>
    </row>
    <row r="8726" spans="180:180">
      <c r="FX8726" s="1595"/>
    </row>
    <row r="8727" spans="180:180">
      <c r="FX8727" s="1595"/>
    </row>
    <row r="8728" spans="180:180">
      <c r="FX8728" s="1595"/>
    </row>
    <row r="8729" spans="180:180">
      <c r="FX8729" s="1595"/>
    </row>
    <row r="8730" spans="180:180">
      <c r="FX8730" s="1595"/>
    </row>
    <row r="8731" spans="180:180">
      <c r="FX8731" s="1595"/>
    </row>
    <row r="8732" spans="180:180">
      <c r="FX8732" s="1595"/>
    </row>
    <row r="8733" spans="180:180">
      <c r="FX8733" s="1595"/>
    </row>
    <row r="8734" spans="180:180">
      <c r="FX8734" s="1595"/>
    </row>
    <row r="8735" spans="180:180">
      <c r="FX8735" s="1595"/>
    </row>
    <row r="8736" spans="180:180">
      <c r="FX8736" s="1595"/>
    </row>
    <row r="8737" spans="180:180">
      <c r="FX8737" s="1595"/>
    </row>
    <row r="8738" spans="180:180">
      <c r="FX8738" s="1595"/>
    </row>
    <row r="8739" spans="180:180">
      <c r="FX8739" s="1595"/>
    </row>
    <row r="8740" spans="180:180">
      <c r="FX8740" s="1595"/>
    </row>
    <row r="8741" spans="180:180">
      <c r="FX8741" s="1595"/>
    </row>
    <row r="8742" spans="180:180">
      <c r="FX8742" s="1595"/>
    </row>
    <row r="8743" spans="180:180">
      <c r="FX8743" s="1595"/>
    </row>
    <row r="8744" spans="180:180">
      <c r="FX8744" s="1595"/>
    </row>
    <row r="8745" spans="180:180">
      <c r="FX8745" s="1595"/>
    </row>
    <row r="8746" spans="180:180">
      <c r="FX8746" s="1595"/>
    </row>
    <row r="8747" spans="180:180">
      <c r="FX8747" s="1595"/>
    </row>
    <row r="8748" spans="180:180">
      <c r="FX8748" s="1595"/>
    </row>
    <row r="8749" spans="180:180">
      <c r="FX8749" s="1595"/>
    </row>
    <row r="8750" spans="180:180">
      <c r="FX8750" s="1595"/>
    </row>
    <row r="8751" spans="180:180">
      <c r="FX8751" s="1595"/>
    </row>
    <row r="8752" spans="180:180">
      <c r="FX8752" s="1595"/>
    </row>
    <row r="8753" spans="180:180">
      <c r="FX8753" s="1595"/>
    </row>
    <row r="8754" spans="180:180">
      <c r="FX8754" s="1595"/>
    </row>
    <row r="8755" spans="180:180">
      <c r="FX8755" s="1595"/>
    </row>
    <row r="8756" spans="180:180">
      <c r="FX8756" s="1595"/>
    </row>
    <row r="8757" spans="180:180">
      <c r="FX8757" s="1595"/>
    </row>
    <row r="8758" spans="180:180">
      <c r="FX8758" s="1595"/>
    </row>
    <row r="8759" spans="180:180">
      <c r="FX8759" s="1595"/>
    </row>
    <row r="8760" spans="180:180">
      <c r="FX8760" s="1595"/>
    </row>
    <row r="8761" spans="180:180">
      <c r="FX8761" s="1595"/>
    </row>
    <row r="8763" spans="180:180">
      <c r="FX8763" s="1349"/>
    </row>
    <row r="8764" spans="180:180">
      <c r="FX8764" s="1349"/>
    </row>
    <row r="8765" spans="180:180">
      <c r="FX8765" s="1666"/>
    </row>
    <row r="8767" spans="180:180">
      <c r="FX8767" s="1349"/>
    </row>
    <row r="8768" spans="180:180">
      <c r="FX8768" s="1349"/>
    </row>
    <row r="8769" spans="180:180">
      <c r="FX8769" s="1349"/>
    </row>
    <row r="8770" spans="180:180">
      <c r="FX8770" s="1595"/>
    </row>
    <row r="8771" spans="180:180">
      <c r="FX8771" s="1595"/>
    </row>
    <row r="8772" spans="180:180">
      <c r="FX8772" s="1595"/>
    </row>
    <row r="8773" spans="180:180">
      <c r="FX8773" s="1595"/>
    </row>
    <row r="8774" spans="180:180">
      <c r="FX8774" s="1595"/>
    </row>
    <row r="8775" spans="180:180">
      <c r="FX8775" s="1595"/>
    </row>
    <row r="8776" spans="180:180">
      <c r="FX8776" s="1595"/>
    </row>
    <row r="8777" spans="180:180">
      <c r="FX8777" s="1595"/>
    </row>
    <row r="8778" spans="180:180">
      <c r="FX8778" s="1595"/>
    </row>
    <row r="8779" spans="180:180">
      <c r="FX8779" s="1595"/>
    </row>
    <row r="8780" spans="180:180">
      <c r="FX8780" s="1595"/>
    </row>
    <row r="8781" spans="180:180">
      <c r="FX8781" s="1595"/>
    </row>
    <row r="8782" spans="180:180">
      <c r="FX8782" s="1595"/>
    </row>
    <row r="8783" spans="180:180">
      <c r="FX8783" s="1595"/>
    </row>
    <row r="8784" spans="180:180">
      <c r="FX8784" s="1595"/>
    </row>
    <row r="8785" spans="180:180">
      <c r="FX8785" s="1595"/>
    </row>
    <row r="8786" spans="180:180">
      <c r="FX8786" s="1595"/>
    </row>
    <row r="8787" spans="180:180">
      <c r="FX8787" s="1595"/>
    </row>
    <row r="8788" spans="180:180">
      <c r="FX8788" s="1595"/>
    </row>
    <row r="8789" spans="180:180">
      <c r="FX8789" s="1595"/>
    </row>
    <row r="8790" spans="180:180">
      <c r="FX8790" s="1595"/>
    </row>
    <row r="8791" spans="180:180">
      <c r="FX8791" s="1595"/>
    </row>
    <row r="8792" spans="180:180">
      <c r="FX8792" s="1595"/>
    </row>
    <row r="8793" spans="180:180">
      <c r="FX8793" s="1595"/>
    </row>
    <row r="8794" spans="180:180">
      <c r="FX8794" s="1595"/>
    </row>
    <row r="8795" spans="180:180">
      <c r="FX8795" s="1595"/>
    </row>
    <row r="8796" spans="180:180">
      <c r="FX8796" s="1595"/>
    </row>
    <row r="8797" spans="180:180">
      <c r="FX8797" s="1595"/>
    </row>
    <row r="8798" spans="180:180">
      <c r="FX8798" s="1595"/>
    </row>
    <row r="8799" spans="180:180">
      <c r="FX8799" s="1595"/>
    </row>
    <row r="8800" spans="180:180">
      <c r="FX8800" s="1595"/>
    </row>
    <row r="8801" spans="180:180">
      <c r="FX8801" s="1595"/>
    </row>
    <row r="8802" spans="180:180">
      <c r="FX8802" s="1595"/>
    </row>
    <row r="8803" spans="180:180">
      <c r="FX8803" s="1595"/>
    </row>
    <row r="8804" spans="180:180">
      <c r="FX8804" s="1595"/>
    </row>
    <row r="8805" spans="180:180">
      <c r="FX8805" s="1595"/>
    </row>
    <row r="8806" spans="180:180">
      <c r="FX8806" s="1595"/>
    </row>
    <row r="8807" spans="180:180">
      <c r="FX8807" s="1595"/>
    </row>
    <row r="8808" spans="180:180">
      <c r="FX8808" s="1595"/>
    </row>
    <row r="8809" spans="180:180">
      <c r="FX8809" s="1595"/>
    </row>
    <row r="8811" spans="180:180">
      <c r="FX8811" s="1349"/>
    </row>
    <row r="8812" spans="180:180">
      <c r="FX8812" s="1349"/>
    </row>
    <row r="8813" spans="180:180">
      <c r="FX8813" s="1666"/>
    </row>
    <row r="8815" spans="180:180">
      <c r="FX8815" s="1349"/>
    </row>
    <row r="8816" spans="180:180">
      <c r="FX8816" s="1349"/>
    </row>
    <row r="8817" spans="180:180">
      <c r="FX8817" s="1349"/>
    </row>
    <row r="8818" spans="180:180">
      <c r="FX8818" s="1595"/>
    </row>
    <row r="8819" spans="180:180">
      <c r="FX8819" s="1595"/>
    </row>
    <row r="8820" spans="180:180">
      <c r="FX8820" s="1595"/>
    </row>
    <row r="8821" spans="180:180">
      <c r="FX8821" s="1595"/>
    </row>
    <row r="8822" spans="180:180">
      <c r="FX8822" s="1595"/>
    </row>
    <row r="8823" spans="180:180">
      <c r="FX8823" s="1595"/>
    </row>
    <row r="8824" spans="180:180">
      <c r="FX8824" s="1595"/>
    </row>
    <row r="8825" spans="180:180">
      <c r="FX8825" s="1595"/>
    </row>
    <row r="8826" spans="180:180">
      <c r="FX8826" s="1595"/>
    </row>
    <row r="8827" spans="180:180">
      <c r="FX8827" s="1595"/>
    </row>
    <row r="8828" spans="180:180">
      <c r="FX8828" s="1595"/>
    </row>
    <row r="8829" spans="180:180">
      <c r="FX8829" s="1595"/>
    </row>
    <row r="8830" spans="180:180">
      <c r="FX8830" s="1595"/>
    </row>
    <row r="8831" spans="180:180">
      <c r="FX8831" s="1595"/>
    </row>
    <row r="8832" spans="180:180">
      <c r="FX8832" s="1595"/>
    </row>
    <row r="8833" spans="180:180">
      <c r="FX8833" s="1595"/>
    </row>
    <row r="8834" spans="180:180">
      <c r="FX8834" s="1595"/>
    </row>
    <row r="8835" spans="180:180">
      <c r="FX8835" s="1595"/>
    </row>
    <row r="8836" spans="180:180">
      <c r="FX8836" s="1595"/>
    </row>
    <row r="8837" spans="180:180">
      <c r="FX8837" s="1595"/>
    </row>
    <row r="8838" spans="180:180">
      <c r="FX8838" s="1595"/>
    </row>
    <row r="8839" spans="180:180">
      <c r="FX8839" s="1595"/>
    </row>
    <row r="8840" spans="180:180">
      <c r="FX8840" s="1595"/>
    </row>
    <row r="8841" spans="180:180">
      <c r="FX8841" s="1595"/>
    </row>
    <row r="8842" spans="180:180">
      <c r="FX8842" s="1595"/>
    </row>
    <row r="8843" spans="180:180">
      <c r="FX8843" s="1595"/>
    </row>
    <row r="8844" spans="180:180">
      <c r="FX8844" s="1595"/>
    </row>
    <row r="8845" spans="180:180">
      <c r="FX8845" s="1595"/>
    </row>
    <row r="8846" spans="180:180">
      <c r="FX8846" s="1595"/>
    </row>
    <row r="8847" spans="180:180">
      <c r="FX8847" s="1595"/>
    </row>
    <row r="8848" spans="180:180">
      <c r="FX8848" s="1595"/>
    </row>
    <row r="8849" spans="180:180">
      <c r="FX8849" s="1595"/>
    </row>
    <row r="8850" spans="180:180">
      <c r="FX8850" s="1595"/>
    </row>
    <row r="8851" spans="180:180">
      <c r="FX8851" s="1595"/>
    </row>
    <row r="8852" spans="180:180">
      <c r="FX8852" s="1595"/>
    </row>
    <row r="8853" spans="180:180">
      <c r="FX8853" s="1595"/>
    </row>
    <row r="8854" spans="180:180">
      <c r="FX8854" s="1595"/>
    </row>
    <row r="8855" spans="180:180">
      <c r="FX8855" s="1595"/>
    </row>
    <row r="8856" spans="180:180">
      <c r="FX8856" s="1595"/>
    </row>
    <row r="8857" spans="180:180">
      <c r="FX8857" s="1595"/>
    </row>
    <row r="8859" spans="180:180">
      <c r="FX8859" s="1349"/>
    </row>
    <row r="8860" spans="180:180">
      <c r="FX8860" s="1349"/>
    </row>
    <row r="8861" spans="180:180">
      <c r="FX8861" s="1666"/>
    </row>
    <row r="8863" spans="180:180">
      <c r="FX8863" s="1349"/>
    </row>
    <row r="8864" spans="180:180">
      <c r="FX8864" s="1349"/>
    </row>
    <row r="8865" spans="180:180">
      <c r="FX8865" s="1349"/>
    </row>
    <row r="8866" spans="180:180">
      <c r="FX8866" s="1595"/>
    </row>
    <row r="8867" spans="180:180">
      <c r="FX8867" s="1595"/>
    </row>
    <row r="8868" spans="180:180">
      <c r="FX8868" s="1595"/>
    </row>
    <row r="8869" spans="180:180">
      <c r="FX8869" s="1595"/>
    </row>
    <row r="8870" spans="180:180">
      <c r="FX8870" s="1595"/>
    </row>
    <row r="8871" spans="180:180">
      <c r="FX8871" s="1595"/>
    </row>
    <row r="8872" spans="180:180">
      <c r="FX8872" s="1595"/>
    </row>
    <row r="8873" spans="180:180">
      <c r="FX8873" s="1595"/>
    </row>
    <row r="8874" spans="180:180">
      <c r="FX8874" s="1595"/>
    </row>
    <row r="8875" spans="180:180">
      <c r="FX8875" s="1595"/>
    </row>
    <row r="8876" spans="180:180">
      <c r="FX8876" s="1595"/>
    </row>
    <row r="8877" spans="180:180">
      <c r="FX8877" s="1595"/>
    </row>
    <row r="8878" spans="180:180">
      <c r="FX8878" s="1595"/>
    </row>
    <row r="8879" spans="180:180">
      <c r="FX8879" s="1595"/>
    </row>
    <row r="8880" spans="180:180">
      <c r="FX8880" s="1595"/>
    </row>
    <row r="8881" spans="180:180">
      <c r="FX8881" s="1595"/>
    </row>
    <row r="8882" spans="180:180">
      <c r="FX8882" s="1595"/>
    </row>
    <row r="8883" spans="180:180">
      <c r="FX8883" s="1595"/>
    </row>
    <row r="8884" spans="180:180">
      <c r="FX8884" s="1595"/>
    </row>
    <row r="8885" spans="180:180">
      <c r="FX8885" s="1595"/>
    </row>
    <row r="8886" spans="180:180">
      <c r="FX8886" s="1595"/>
    </row>
    <row r="8887" spans="180:180">
      <c r="FX8887" s="1595"/>
    </row>
    <row r="8888" spans="180:180">
      <c r="FX8888" s="1595"/>
    </row>
    <row r="8889" spans="180:180">
      <c r="FX8889" s="1595"/>
    </row>
    <row r="8890" spans="180:180">
      <c r="FX8890" s="1595"/>
    </row>
    <row r="8891" spans="180:180">
      <c r="FX8891" s="1595"/>
    </row>
    <row r="8892" spans="180:180">
      <c r="FX8892" s="1595"/>
    </row>
    <row r="8893" spans="180:180">
      <c r="FX8893" s="1595"/>
    </row>
    <row r="8894" spans="180:180">
      <c r="FX8894" s="1595"/>
    </row>
    <row r="8895" spans="180:180">
      <c r="FX8895" s="1595"/>
    </row>
    <row r="8896" spans="180:180">
      <c r="FX8896" s="1595"/>
    </row>
    <row r="8897" spans="180:180">
      <c r="FX8897" s="1595"/>
    </row>
    <row r="8898" spans="180:180">
      <c r="FX8898" s="1595"/>
    </row>
    <row r="8899" spans="180:180">
      <c r="FX8899" s="1595"/>
    </row>
    <row r="8900" spans="180:180">
      <c r="FX8900" s="1595"/>
    </row>
    <row r="8901" spans="180:180">
      <c r="FX8901" s="1595"/>
    </row>
    <row r="8902" spans="180:180">
      <c r="FX8902" s="1595"/>
    </row>
    <row r="8903" spans="180:180">
      <c r="FX8903" s="1595"/>
    </row>
    <row r="8904" spans="180:180">
      <c r="FX8904" s="1595"/>
    </row>
    <row r="8905" spans="180:180">
      <c r="FX8905" s="1595"/>
    </row>
    <row r="8907" spans="180:180">
      <c r="FX8907" s="1349"/>
    </row>
    <row r="8908" spans="180:180">
      <c r="FX8908" s="1349"/>
    </row>
    <row r="8909" spans="180:180">
      <c r="FX8909" s="1666"/>
    </row>
    <row r="8911" spans="180:180">
      <c r="FX8911" s="1349"/>
    </row>
    <row r="8912" spans="180:180">
      <c r="FX8912" s="1349"/>
    </row>
    <row r="8913" spans="180:180">
      <c r="FX8913" s="1349"/>
    </row>
    <row r="8914" spans="180:180">
      <c r="FX8914" s="1595"/>
    </row>
    <row r="8915" spans="180:180">
      <c r="FX8915" s="1595"/>
    </row>
    <row r="8916" spans="180:180">
      <c r="FX8916" s="1595"/>
    </row>
    <row r="8917" spans="180:180">
      <c r="FX8917" s="1595"/>
    </row>
    <row r="8918" spans="180:180">
      <c r="FX8918" s="1595"/>
    </row>
    <row r="8919" spans="180:180">
      <c r="FX8919" s="1595"/>
    </row>
    <row r="8920" spans="180:180">
      <c r="FX8920" s="1595"/>
    </row>
    <row r="8921" spans="180:180">
      <c r="FX8921" s="1595"/>
    </row>
    <row r="8922" spans="180:180">
      <c r="FX8922" s="1595"/>
    </row>
    <row r="8923" spans="180:180">
      <c r="FX8923" s="1595"/>
    </row>
    <row r="8924" spans="180:180">
      <c r="FX8924" s="1595"/>
    </row>
    <row r="8925" spans="180:180">
      <c r="FX8925" s="1595"/>
    </row>
    <row r="8926" spans="180:180">
      <c r="FX8926" s="1595"/>
    </row>
    <row r="8927" spans="180:180">
      <c r="FX8927" s="1595"/>
    </row>
    <row r="8928" spans="180:180">
      <c r="FX8928" s="1595"/>
    </row>
    <row r="8929" spans="180:180">
      <c r="FX8929" s="1595"/>
    </row>
    <row r="8930" spans="180:180">
      <c r="FX8930" s="1595"/>
    </row>
    <row r="8931" spans="180:180">
      <c r="FX8931" s="1595"/>
    </row>
    <row r="8932" spans="180:180">
      <c r="FX8932" s="1595"/>
    </row>
    <row r="8933" spans="180:180">
      <c r="FX8933" s="1595"/>
    </row>
    <row r="8934" spans="180:180">
      <c r="FX8934" s="1595"/>
    </row>
    <row r="8935" spans="180:180">
      <c r="FX8935" s="1595"/>
    </row>
    <row r="8936" spans="180:180">
      <c r="FX8936" s="1595"/>
    </row>
    <row r="8937" spans="180:180">
      <c r="FX8937" s="1595"/>
    </row>
    <row r="8938" spans="180:180">
      <c r="FX8938" s="1595"/>
    </row>
    <row r="8939" spans="180:180">
      <c r="FX8939" s="1595"/>
    </row>
    <row r="8940" spans="180:180">
      <c r="FX8940" s="1595"/>
    </row>
    <row r="8941" spans="180:180">
      <c r="FX8941" s="1595"/>
    </row>
    <row r="8942" spans="180:180">
      <c r="FX8942" s="1595"/>
    </row>
    <row r="8943" spans="180:180">
      <c r="FX8943" s="1595"/>
    </row>
    <row r="8944" spans="180:180">
      <c r="FX8944" s="1595"/>
    </row>
    <row r="8945" spans="180:180">
      <c r="FX8945" s="1595"/>
    </row>
    <row r="8946" spans="180:180">
      <c r="FX8946" s="1595"/>
    </row>
    <row r="8947" spans="180:180">
      <c r="FX8947" s="1595"/>
    </row>
    <row r="8948" spans="180:180">
      <c r="FX8948" s="1595"/>
    </row>
    <row r="8949" spans="180:180">
      <c r="FX8949" s="1595"/>
    </row>
    <row r="8950" spans="180:180">
      <c r="FX8950" s="1595"/>
    </row>
    <row r="8951" spans="180:180">
      <c r="FX8951" s="1595"/>
    </row>
    <row r="8952" spans="180:180">
      <c r="FX8952" s="1595"/>
    </row>
    <row r="8953" spans="180:180">
      <c r="FX8953" s="1595"/>
    </row>
    <row r="8955" spans="180:180">
      <c r="FX8955" s="1349"/>
    </row>
    <row r="8956" spans="180:180">
      <c r="FX8956" s="1349"/>
    </row>
    <row r="8957" spans="180:180">
      <c r="FX8957" s="1666"/>
    </row>
    <row r="8959" spans="180:180">
      <c r="FX8959" s="1349"/>
    </row>
    <row r="8960" spans="180:180">
      <c r="FX8960" s="1349"/>
    </row>
    <row r="8961" spans="180:180">
      <c r="FX8961" s="1349"/>
    </row>
    <row r="8962" spans="180:180">
      <c r="FX8962" s="1595"/>
    </row>
    <row r="8963" spans="180:180">
      <c r="FX8963" s="1595"/>
    </row>
    <row r="8964" spans="180:180">
      <c r="FX8964" s="1595"/>
    </row>
    <row r="8965" spans="180:180">
      <c r="FX8965" s="1595"/>
    </row>
    <row r="8966" spans="180:180">
      <c r="FX8966" s="1595"/>
    </row>
    <row r="8967" spans="180:180">
      <c r="FX8967" s="1595"/>
    </row>
    <row r="8968" spans="180:180">
      <c r="FX8968" s="1595"/>
    </row>
    <row r="8969" spans="180:180">
      <c r="FX8969" s="1595"/>
    </row>
    <row r="8970" spans="180:180">
      <c r="FX8970" s="1595"/>
    </row>
    <row r="8971" spans="180:180">
      <c r="FX8971" s="1595"/>
    </row>
    <row r="8972" spans="180:180">
      <c r="FX8972" s="1595"/>
    </row>
    <row r="8973" spans="180:180">
      <c r="FX8973" s="1595"/>
    </row>
    <row r="8974" spans="180:180">
      <c r="FX8974" s="1595"/>
    </row>
    <row r="8975" spans="180:180">
      <c r="FX8975" s="1595"/>
    </row>
    <row r="8976" spans="180:180">
      <c r="FX8976" s="1595"/>
    </row>
    <row r="8977" spans="180:180">
      <c r="FX8977" s="1595"/>
    </row>
    <row r="8978" spans="180:180">
      <c r="FX8978" s="1595"/>
    </row>
    <row r="8979" spans="180:180">
      <c r="FX8979" s="1595"/>
    </row>
    <row r="8980" spans="180:180">
      <c r="FX8980" s="1595"/>
    </row>
    <row r="8981" spans="180:180">
      <c r="FX8981" s="1595"/>
    </row>
    <row r="8982" spans="180:180">
      <c r="FX8982" s="1595"/>
    </row>
    <row r="8983" spans="180:180">
      <c r="FX8983" s="1595"/>
    </row>
    <row r="8984" spans="180:180">
      <c r="FX8984" s="1595"/>
    </row>
    <row r="8985" spans="180:180">
      <c r="FX8985" s="1595"/>
    </row>
    <row r="8986" spans="180:180">
      <c r="FX8986" s="1595"/>
    </row>
    <row r="8987" spans="180:180">
      <c r="FX8987" s="1595"/>
    </row>
    <row r="8988" spans="180:180">
      <c r="FX8988" s="1595"/>
    </row>
    <row r="8989" spans="180:180">
      <c r="FX8989" s="1595"/>
    </row>
    <row r="8990" spans="180:180">
      <c r="FX8990" s="1595"/>
    </row>
    <row r="8991" spans="180:180">
      <c r="FX8991" s="1595"/>
    </row>
    <row r="8992" spans="180:180">
      <c r="FX8992" s="1595"/>
    </row>
    <row r="8993" spans="180:180">
      <c r="FX8993" s="1595"/>
    </row>
    <row r="8994" spans="180:180">
      <c r="FX8994" s="1595"/>
    </row>
    <row r="8995" spans="180:180">
      <c r="FX8995" s="1595"/>
    </row>
    <row r="8996" spans="180:180">
      <c r="FX8996" s="1595"/>
    </row>
    <row r="8997" spans="180:180">
      <c r="FX8997" s="1595"/>
    </row>
    <row r="8998" spans="180:180">
      <c r="FX8998" s="1595"/>
    </row>
    <row r="8999" spans="180:180">
      <c r="FX8999" s="1595"/>
    </row>
    <row r="9000" spans="180:180">
      <c r="FX9000" s="1595"/>
    </row>
    <row r="9001" spans="180:180">
      <c r="FX9001" s="1595"/>
    </row>
    <row r="9003" spans="180:180">
      <c r="FX9003" s="1349"/>
    </row>
    <row r="9004" spans="180:180">
      <c r="FX9004" s="1349"/>
    </row>
    <row r="9005" spans="180:180">
      <c r="FX9005" s="1666"/>
    </row>
    <row r="9007" spans="180:180">
      <c r="FX9007" s="1349"/>
    </row>
    <row r="9008" spans="180:180">
      <c r="FX9008" s="1349"/>
    </row>
    <row r="9009" spans="180:180">
      <c r="FX9009" s="1349"/>
    </row>
    <row r="9010" spans="180:180">
      <c r="FX9010" s="1595"/>
    </row>
    <row r="9011" spans="180:180">
      <c r="FX9011" s="1595"/>
    </row>
    <row r="9012" spans="180:180">
      <c r="FX9012" s="1595"/>
    </row>
    <row r="9013" spans="180:180">
      <c r="FX9013" s="1595"/>
    </row>
    <row r="9014" spans="180:180">
      <c r="FX9014" s="1595"/>
    </row>
    <row r="9015" spans="180:180">
      <c r="FX9015" s="1595"/>
    </row>
    <row r="9016" spans="180:180">
      <c r="FX9016" s="1595"/>
    </row>
    <row r="9017" spans="180:180">
      <c r="FX9017" s="1595"/>
    </row>
    <row r="9018" spans="180:180">
      <c r="FX9018" s="1595"/>
    </row>
    <row r="9019" spans="180:180">
      <c r="FX9019" s="1595"/>
    </row>
    <row r="9020" spans="180:180">
      <c r="FX9020" s="1595"/>
    </row>
    <row r="9021" spans="180:180">
      <c r="FX9021" s="1595"/>
    </row>
    <row r="9022" spans="180:180">
      <c r="FX9022" s="1595"/>
    </row>
    <row r="9023" spans="180:180">
      <c r="FX9023" s="1595"/>
    </row>
    <row r="9024" spans="180:180">
      <c r="FX9024" s="1595"/>
    </row>
    <row r="9025" spans="180:180">
      <c r="FX9025" s="1595"/>
    </row>
    <row r="9026" spans="180:180">
      <c r="FX9026" s="1595"/>
    </row>
    <row r="9027" spans="180:180">
      <c r="FX9027" s="1595"/>
    </row>
    <row r="9028" spans="180:180">
      <c r="FX9028" s="1595"/>
    </row>
    <row r="9029" spans="180:180">
      <c r="FX9029" s="1595"/>
    </row>
    <row r="9030" spans="180:180">
      <c r="FX9030" s="1595"/>
    </row>
    <row r="9031" spans="180:180">
      <c r="FX9031" s="1595"/>
    </row>
    <row r="9032" spans="180:180">
      <c r="FX9032" s="1595"/>
    </row>
    <row r="9033" spans="180:180">
      <c r="FX9033" s="1595"/>
    </row>
    <row r="9034" spans="180:180">
      <c r="FX9034" s="1595"/>
    </row>
    <row r="9035" spans="180:180">
      <c r="FX9035" s="1595"/>
    </row>
    <row r="9036" spans="180:180">
      <c r="FX9036" s="1595"/>
    </row>
    <row r="9037" spans="180:180">
      <c r="FX9037" s="1595"/>
    </row>
    <row r="9038" spans="180:180">
      <c r="FX9038" s="1595"/>
    </row>
    <row r="9039" spans="180:180">
      <c r="FX9039" s="1595"/>
    </row>
    <row r="9040" spans="180:180">
      <c r="FX9040" s="1595"/>
    </row>
    <row r="9041" spans="180:180">
      <c r="FX9041" s="1595"/>
    </row>
    <row r="9042" spans="180:180">
      <c r="FX9042" s="1595"/>
    </row>
    <row r="9043" spans="180:180">
      <c r="FX9043" s="1595"/>
    </row>
    <row r="9044" spans="180:180">
      <c r="FX9044" s="1595"/>
    </row>
    <row r="9045" spans="180:180">
      <c r="FX9045" s="1595"/>
    </row>
    <row r="9046" spans="180:180">
      <c r="FX9046" s="1595"/>
    </row>
    <row r="9047" spans="180:180">
      <c r="FX9047" s="1595"/>
    </row>
    <row r="9048" spans="180:180">
      <c r="FX9048" s="1595"/>
    </row>
    <row r="9049" spans="180:180">
      <c r="FX9049" s="1595"/>
    </row>
    <row r="9051" spans="180:180">
      <c r="FX9051" s="1349"/>
    </row>
    <row r="9052" spans="180:180">
      <c r="FX9052" s="1349"/>
    </row>
    <row r="9053" spans="180:180">
      <c r="FX9053" s="1666"/>
    </row>
    <row r="9055" spans="180:180">
      <c r="FX9055" s="1349"/>
    </row>
    <row r="9056" spans="180:180">
      <c r="FX9056" s="1349"/>
    </row>
    <row r="9057" spans="180:180">
      <c r="FX9057" s="1349"/>
    </row>
    <row r="9058" spans="180:180">
      <c r="FX9058" s="1595"/>
    </row>
    <row r="9059" spans="180:180">
      <c r="FX9059" s="1595"/>
    </row>
    <row r="9060" spans="180:180">
      <c r="FX9060" s="1595"/>
    </row>
    <row r="9061" spans="180:180">
      <c r="FX9061" s="1595"/>
    </row>
    <row r="9062" spans="180:180">
      <c r="FX9062" s="1595"/>
    </row>
    <row r="9063" spans="180:180">
      <c r="FX9063" s="1595"/>
    </row>
    <row r="9064" spans="180:180">
      <c r="FX9064" s="1595"/>
    </row>
    <row r="9065" spans="180:180">
      <c r="FX9065" s="1595"/>
    </row>
    <row r="9066" spans="180:180">
      <c r="FX9066" s="1595"/>
    </row>
    <row r="9067" spans="180:180">
      <c r="FX9067" s="1595"/>
    </row>
    <row r="9068" spans="180:180">
      <c r="FX9068" s="1595"/>
    </row>
    <row r="9069" spans="180:180">
      <c r="FX9069" s="1595"/>
    </row>
    <row r="9070" spans="180:180">
      <c r="FX9070" s="1595"/>
    </row>
    <row r="9071" spans="180:180">
      <c r="FX9071" s="1595"/>
    </row>
    <row r="9072" spans="180:180">
      <c r="FX9072" s="1595"/>
    </row>
    <row r="9073" spans="180:180">
      <c r="FX9073" s="1595"/>
    </row>
    <row r="9074" spans="180:180">
      <c r="FX9074" s="1595"/>
    </row>
    <row r="9075" spans="180:180">
      <c r="FX9075" s="1595"/>
    </row>
    <row r="9076" spans="180:180">
      <c r="FX9076" s="1595"/>
    </row>
    <row r="9077" spans="180:180">
      <c r="FX9077" s="1595"/>
    </row>
    <row r="9078" spans="180:180">
      <c r="FX9078" s="1595"/>
    </row>
    <row r="9079" spans="180:180">
      <c r="FX9079" s="1595"/>
    </row>
    <row r="9080" spans="180:180">
      <c r="FX9080" s="1595"/>
    </row>
    <row r="9081" spans="180:180">
      <c r="FX9081" s="1595"/>
    </row>
    <row r="9082" spans="180:180">
      <c r="FX9082" s="1595"/>
    </row>
    <row r="9083" spans="180:180">
      <c r="FX9083" s="1595"/>
    </row>
    <row r="9084" spans="180:180">
      <c r="FX9084" s="1595"/>
    </row>
    <row r="9085" spans="180:180">
      <c r="FX9085" s="1595"/>
    </row>
    <row r="9086" spans="180:180">
      <c r="FX9086" s="1595"/>
    </row>
    <row r="9087" spans="180:180">
      <c r="FX9087" s="1595"/>
    </row>
    <row r="9088" spans="180:180">
      <c r="FX9088" s="1595"/>
    </row>
    <row r="9089" spans="180:180">
      <c r="FX9089" s="1595"/>
    </row>
    <row r="9090" spans="180:180">
      <c r="FX9090" s="1595"/>
    </row>
    <row r="9091" spans="180:180">
      <c r="FX9091" s="1595"/>
    </row>
    <row r="9092" spans="180:180">
      <c r="FX9092" s="1595"/>
    </row>
    <row r="9093" spans="180:180">
      <c r="FX9093" s="1595"/>
    </row>
    <row r="9094" spans="180:180">
      <c r="FX9094" s="1595"/>
    </row>
    <row r="9095" spans="180:180">
      <c r="FX9095" s="1595"/>
    </row>
    <row r="9096" spans="180:180">
      <c r="FX9096" s="1595"/>
    </row>
    <row r="9097" spans="180:180">
      <c r="FX9097" s="1595"/>
    </row>
    <row r="9099" spans="180:180">
      <c r="FX9099" s="1349"/>
    </row>
    <row r="9100" spans="180:180">
      <c r="FX9100" s="1349"/>
    </row>
    <row r="9101" spans="180:180">
      <c r="FX9101" s="1666"/>
    </row>
    <row r="9103" spans="180:180">
      <c r="FX9103" s="1349"/>
    </row>
    <row r="9104" spans="180:180">
      <c r="FX9104" s="1349"/>
    </row>
    <row r="9105" spans="180:180">
      <c r="FX9105" s="1349"/>
    </row>
    <row r="9106" spans="180:180">
      <c r="FX9106" s="1595"/>
    </row>
    <row r="9107" spans="180:180">
      <c r="FX9107" s="1595"/>
    </row>
    <row r="9108" spans="180:180">
      <c r="FX9108" s="1595"/>
    </row>
    <row r="9109" spans="180:180">
      <c r="FX9109" s="1595"/>
    </row>
    <row r="9110" spans="180:180">
      <c r="FX9110" s="1595"/>
    </row>
    <row r="9111" spans="180:180">
      <c r="FX9111" s="1595"/>
    </row>
    <row r="9112" spans="180:180">
      <c r="FX9112" s="1595"/>
    </row>
    <row r="9113" spans="180:180">
      <c r="FX9113" s="1595"/>
    </row>
    <row r="9114" spans="180:180">
      <c r="FX9114" s="1595"/>
    </row>
    <row r="9115" spans="180:180">
      <c r="FX9115" s="1595"/>
    </row>
    <row r="9116" spans="180:180">
      <c r="FX9116" s="1595"/>
    </row>
    <row r="9117" spans="180:180">
      <c r="FX9117" s="1595"/>
    </row>
    <row r="9118" spans="180:180">
      <c r="FX9118" s="1595"/>
    </row>
    <row r="9119" spans="180:180">
      <c r="FX9119" s="1595"/>
    </row>
    <row r="9120" spans="180:180">
      <c r="FX9120" s="1595"/>
    </row>
    <row r="9121" spans="180:180">
      <c r="FX9121" s="1595"/>
    </row>
    <row r="9122" spans="180:180">
      <c r="FX9122" s="1595"/>
    </row>
    <row r="9123" spans="180:180">
      <c r="FX9123" s="1595"/>
    </row>
    <row r="9124" spans="180:180">
      <c r="FX9124" s="1595"/>
    </row>
    <row r="9125" spans="180:180">
      <c r="FX9125" s="1595"/>
    </row>
    <row r="9126" spans="180:180">
      <c r="FX9126" s="1595"/>
    </row>
    <row r="9127" spans="180:180">
      <c r="FX9127" s="1595"/>
    </row>
    <row r="9128" spans="180:180">
      <c r="FX9128" s="1595"/>
    </row>
    <row r="9129" spans="180:180">
      <c r="FX9129" s="1595"/>
    </row>
    <row r="9130" spans="180:180">
      <c r="FX9130" s="1595"/>
    </row>
    <row r="9131" spans="180:180">
      <c r="FX9131" s="1595"/>
    </row>
    <row r="9132" spans="180:180">
      <c r="FX9132" s="1595"/>
    </row>
    <row r="9133" spans="180:180">
      <c r="FX9133" s="1595"/>
    </row>
    <row r="9134" spans="180:180">
      <c r="FX9134" s="1595"/>
    </row>
    <row r="9135" spans="180:180">
      <c r="FX9135" s="1595"/>
    </row>
    <row r="9136" spans="180:180">
      <c r="FX9136" s="1595"/>
    </row>
    <row r="9137" spans="180:180">
      <c r="FX9137" s="1595"/>
    </row>
    <row r="9138" spans="180:180">
      <c r="FX9138" s="1595"/>
    </row>
    <row r="9139" spans="180:180">
      <c r="FX9139" s="1595"/>
    </row>
    <row r="9140" spans="180:180">
      <c r="FX9140" s="1595"/>
    </row>
    <row r="9141" spans="180:180">
      <c r="FX9141" s="1595"/>
    </row>
    <row r="9142" spans="180:180">
      <c r="FX9142" s="1595"/>
    </row>
    <row r="9143" spans="180:180">
      <c r="FX9143" s="1595"/>
    </row>
    <row r="9144" spans="180:180">
      <c r="FX9144" s="1595"/>
    </row>
    <row r="9145" spans="180:180">
      <c r="FX9145" s="1595"/>
    </row>
    <row r="9147" spans="180:180">
      <c r="FX9147" s="1349"/>
    </row>
    <row r="9148" spans="180:180">
      <c r="FX9148" s="1349"/>
    </row>
    <row r="9149" spans="180:180">
      <c r="FX9149" s="1666"/>
    </row>
    <row r="9151" spans="180:180">
      <c r="FX9151" s="1349"/>
    </row>
    <row r="9152" spans="180:180">
      <c r="FX9152" s="1349"/>
    </row>
    <row r="9153" spans="180:180">
      <c r="FX9153" s="1349"/>
    </row>
    <row r="9154" spans="180:180">
      <c r="FX9154" s="1595"/>
    </row>
    <row r="9155" spans="180:180">
      <c r="FX9155" s="1595"/>
    </row>
    <row r="9156" spans="180:180">
      <c r="FX9156" s="1595"/>
    </row>
    <row r="9157" spans="180:180">
      <c r="FX9157" s="1595"/>
    </row>
    <row r="9158" spans="180:180">
      <c r="FX9158" s="1595"/>
    </row>
    <row r="9159" spans="180:180">
      <c r="FX9159" s="1595"/>
    </row>
    <row r="9160" spans="180:180">
      <c r="FX9160" s="1595"/>
    </row>
    <row r="9161" spans="180:180">
      <c r="FX9161" s="1595"/>
    </row>
    <row r="9162" spans="180:180">
      <c r="FX9162" s="1595"/>
    </row>
    <row r="9163" spans="180:180">
      <c r="FX9163" s="1595"/>
    </row>
    <row r="9164" spans="180:180">
      <c r="FX9164" s="1595"/>
    </row>
    <row r="9165" spans="180:180">
      <c r="FX9165" s="1595"/>
    </row>
    <row r="9166" spans="180:180">
      <c r="FX9166" s="1595"/>
    </row>
    <row r="9167" spans="180:180">
      <c r="FX9167" s="1595"/>
    </row>
    <row r="9168" spans="180:180">
      <c r="FX9168" s="1595"/>
    </row>
    <row r="9169" spans="180:180">
      <c r="FX9169" s="1595"/>
    </row>
    <row r="9170" spans="180:180">
      <c r="FX9170" s="1595"/>
    </row>
    <row r="9171" spans="180:180">
      <c r="FX9171" s="1595"/>
    </row>
    <row r="9172" spans="180:180">
      <c r="FX9172" s="1595"/>
    </row>
    <row r="9173" spans="180:180">
      <c r="FX9173" s="1595"/>
    </row>
    <row r="9174" spans="180:180">
      <c r="FX9174" s="1595"/>
    </row>
    <row r="9175" spans="180:180">
      <c r="FX9175" s="1595"/>
    </row>
    <row r="9176" spans="180:180">
      <c r="FX9176" s="1595"/>
    </row>
    <row r="9177" spans="180:180">
      <c r="FX9177" s="1595"/>
    </row>
    <row r="9178" spans="180:180">
      <c r="FX9178" s="1595"/>
    </row>
    <row r="9179" spans="180:180">
      <c r="FX9179" s="1595"/>
    </row>
    <row r="9180" spans="180:180">
      <c r="FX9180" s="1595"/>
    </row>
    <row r="9181" spans="180:180">
      <c r="FX9181" s="1595"/>
    </row>
    <row r="9182" spans="180:180">
      <c r="FX9182" s="1595"/>
    </row>
    <row r="9183" spans="180:180">
      <c r="FX9183" s="1595"/>
    </row>
    <row r="9184" spans="180:180">
      <c r="FX9184" s="1595"/>
    </row>
    <row r="9185" spans="180:180">
      <c r="FX9185" s="1595"/>
    </row>
    <row r="9186" spans="180:180">
      <c r="FX9186" s="1595"/>
    </row>
    <row r="9187" spans="180:180">
      <c r="FX9187" s="1595"/>
    </row>
    <row r="9188" spans="180:180">
      <c r="FX9188" s="1595"/>
    </row>
    <row r="9189" spans="180:180">
      <c r="FX9189" s="1595"/>
    </row>
    <row r="9190" spans="180:180">
      <c r="FX9190" s="1595"/>
    </row>
    <row r="9191" spans="180:180">
      <c r="FX9191" s="1595"/>
    </row>
    <row r="9192" spans="180:180">
      <c r="FX9192" s="1595"/>
    </row>
    <row r="9193" spans="180:180">
      <c r="FX9193" s="1595"/>
    </row>
    <row r="9195" spans="180:180">
      <c r="FX9195" s="1349"/>
    </row>
    <row r="9196" spans="180:180">
      <c r="FX9196" s="1349"/>
    </row>
    <row r="9197" spans="180:180">
      <c r="FX9197" s="1666"/>
    </row>
    <row r="9199" spans="180:180">
      <c r="FX9199" s="1349"/>
    </row>
    <row r="9200" spans="180:180">
      <c r="FX9200" s="1349"/>
    </row>
    <row r="9201" spans="180:180">
      <c r="FX9201" s="1349"/>
    </row>
    <row r="9202" spans="180:180">
      <c r="FX9202" s="1595"/>
    </row>
    <row r="9203" spans="180:180">
      <c r="FX9203" s="1595"/>
    </row>
    <row r="9204" spans="180:180">
      <c r="FX9204" s="1595"/>
    </row>
    <row r="9205" spans="180:180">
      <c r="FX9205" s="1595"/>
    </row>
    <row r="9206" spans="180:180">
      <c r="FX9206" s="1595"/>
    </row>
    <row r="9207" spans="180:180">
      <c r="FX9207" s="1595"/>
    </row>
    <row r="9208" spans="180:180">
      <c r="FX9208" s="1595"/>
    </row>
    <row r="9209" spans="180:180">
      <c r="FX9209" s="1595"/>
    </row>
    <row r="9210" spans="180:180">
      <c r="FX9210" s="1595"/>
    </row>
    <row r="9211" spans="180:180">
      <c r="FX9211" s="1595"/>
    </row>
    <row r="9212" spans="180:180">
      <c r="FX9212" s="1595"/>
    </row>
    <row r="9213" spans="180:180">
      <c r="FX9213" s="1595"/>
    </row>
    <row r="9214" spans="180:180">
      <c r="FX9214" s="1595"/>
    </row>
    <row r="9215" spans="180:180">
      <c r="FX9215" s="1595"/>
    </row>
    <row r="9216" spans="180:180">
      <c r="FX9216" s="1595"/>
    </row>
    <row r="9217" spans="180:180">
      <c r="FX9217" s="1595"/>
    </row>
    <row r="9218" spans="180:180">
      <c r="FX9218" s="1595"/>
    </row>
    <row r="9219" spans="180:180">
      <c r="FX9219" s="1595"/>
    </row>
    <row r="9220" spans="180:180">
      <c r="FX9220" s="1595"/>
    </row>
    <row r="9221" spans="180:180">
      <c r="FX9221" s="1595"/>
    </row>
    <row r="9222" spans="180:180">
      <c r="FX9222" s="1595"/>
    </row>
    <row r="9223" spans="180:180">
      <c r="FX9223" s="1595"/>
    </row>
    <row r="9224" spans="180:180">
      <c r="FX9224" s="1595"/>
    </row>
    <row r="9225" spans="180:180">
      <c r="FX9225" s="1595"/>
    </row>
    <row r="9226" spans="180:180">
      <c r="FX9226" s="1595"/>
    </row>
    <row r="9227" spans="180:180">
      <c r="FX9227" s="1595"/>
    </row>
    <row r="9228" spans="180:180">
      <c r="FX9228" s="1595"/>
    </row>
    <row r="9229" spans="180:180">
      <c r="FX9229" s="1595"/>
    </row>
    <row r="9230" spans="180:180">
      <c r="FX9230" s="1595"/>
    </row>
    <row r="9231" spans="180:180">
      <c r="FX9231" s="1595"/>
    </row>
    <row r="9232" spans="180:180">
      <c r="FX9232" s="1595"/>
    </row>
    <row r="9233" spans="180:180">
      <c r="FX9233" s="1595"/>
    </row>
    <row r="9234" spans="180:180">
      <c r="FX9234" s="1595"/>
    </row>
    <row r="9235" spans="180:180">
      <c r="FX9235" s="1595"/>
    </row>
    <row r="9236" spans="180:180">
      <c r="FX9236" s="1595"/>
    </row>
    <row r="9237" spans="180:180">
      <c r="FX9237" s="1595"/>
    </row>
    <row r="9238" spans="180:180">
      <c r="FX9238" s="1595"/>
    </row>
    <row r="9239" spans="180:180">
      <c r="FX9239" s="1595"/>
    </row>
    <row r="9240" spans="180:180">
      <c r="FX9240" s="1595"/>
    </row>
    <row r="9241" spans="180:180">
      <c r="FX9241" s="1595"/>
    </row>
    <row r="9243" spans="180:180">
      <c r="FX9243" s="1349"/>
    </row>
    <row r="9244" spans="180:180">
      <c r="FX9244" s="1349"/>
    </row>
    <row r="9245" spans="180:180">
      <c r="FX9245" s="1666"/>
    </row>
    <row r="9247" spans="180:180">
      <c r="FX9247" s="1349"/>
    </row>
    <row r="9248" spans="180:180">
      <c r="FX9248" s="1349"/>
    </row>
    <row r="9249" spans="180:180">
      <c r="FX9249" s="1349"/>
    </row>
    <row r="9250" spans="180:180">
      <c r="FX9250" s="1595"/>
    </row>
    <row r="9251" spans="180:180">
      <c r="FX9251" s="1595"/>
    </row>
    <row r="9252" spans="180:180">
      <c r="FX9252" s="1595"/>
    </row>
    <row r="9253" spans="180:180">
      <c r="FX9253" s="1595"/>
    </row>
    <row r="9254" spans="180:180">
      <c r="FX9254" s="1595"/>
    </row>
    <row r="9255" spans="180:180">
      <c r="FX9255" s="1595"/>
    </row>
    <row r="9256" spans="180:180">
      <c r="FX9256" s="1595"/>
    </row>
    <row r="9257" spans="180:180">
      <c r="FX9257" s="1595"/>
    </row>
    <row r="9258" spans="180:180">
      <c r="FX9258" s="1595"/>
    </row>
    <row r="9259" spans="180:180">
      <c r="FX9259" s="1595"/>
    </row>
    <row r="9260" spans="180:180">
      <c r="FX9260" s="1595"/>
    </row>
    <row r="9261" spans="180:180">
      <c r="FX9261" s="1595"/>
    </row>
    <row r="9262" spans="180:180">
      <c r="FX9262" s="1595"/>
    </row>
    <row r="9263" spans="180:180">
      <c r="FX9263" s="1595"/>
    </row>
    <row r="9264" spans="180:180">
      <c r="FX9264" s="1595"/>
    </row>
    <row r="9265" spans="180:180">
      <c r="FX9265" s="1595"/>
    </row>
    <row r="9266" spans="180:180">
      <c r="FX9266" s="1595"/>
    </row>
    <row r="9267" spans="180:180">
      <c r="FX9267" s="1595"/>
    </row>
    <row r="9268" spans="180:180">
      <c r="FX9268" s="1595"/>
    </row>
    <row r="9269" spans="180:180">
      <c r="FX9269" s="1595"/>
    </row>
    <row r="9270" spans="180:180">
      <c r="FX9270" s="1595"/>
    </row>
    <row r="9271" spans="180:180">
      <c r="FX9271" s="1595"/>
    </row>
    <row r="9272" spans="180:180">
      <c r="FX9272" s="1595"/>
    </row>
    <row r="9273" spans="180:180">
      <c r="FX9273" s="1595"/>
    </row>
    <row r="9274" spans="180:180">
      <c r="FX9274" s="1595"/>
    </row>
    <row r="9275" spans="180:180">
      <c r="FX9275" s="1595"/>
    </row>
    <row r="9276" spans="180:180">
      <c r="FX9276" s="1595"/>
    </row>
    <row r="9277" spans="180:180">
      <c r="FX9277" s="1595"/>
    </row>
    <row r="9278" spans="180:180">
      <c r="FX9278" s="1595"/>
    </row>
    <row r="9279" spans="180:180">
      <c r="FX9279" s="1595"/>
    </row>
    <row r="9280" spans="180:180">
      <c r="FX9280" s="1595"/>
    </row>
    <row r="9281" spans="180:180">
      <c r="FX9281" s="1595"/>
    </row>
    <row r="9282" spans="180:180">
      <c r="FX9282" s="1595"/>
    </row>
    <row r="9283" spans="180:180">
      <c r="FX9283" s="1595"/>
    </row>
    <row r="9284" spans="180:180">
      <c r="FX9284" s="1595"/>
    </row>
    <row r="9285" spans="180:180">
      <c r="FX9285" s="1595"/>
    </row>
    <row r="9286" spans="180:180">
      <c r="FX9286" s="1595"/>
    </row>
    <row r="9287" spans="180:180">
      <c r="FX9287" s="1595"/>
    </row>
    <row r="9288" spans="180:180">
      <c r="FX9288" s="1595"/>
    </row>
    <row r="9289" spans="180:180">
      <c r="FX9289" s="1595"/>
    </row>
    <row r="9291" spans="180:180">
      <c r="FX9291" s="1349"/>
    </row>
    <row r="9292" spans="180:180">
      <c r="FX9292" s="1349"/>
    </row>
    <row r="9293" spans="180:180">
      <c r="FX9293" s="1666"/>
    </row>
    <row r="9295" spans="180:180">
      <c r="FX9295" s="1349"/>
    </row>
    <row r="9296" spans="180:180">
      <c r="FX9296" s="1349"/>
    </row>
    <row r="9297" spans="180:180">
      <c r="FX9297" s="1349"/>
    </row>
    <row r="9298" spans="180:180">
      <c r="FX9298" s="1595"/>
    </row>
    <row r="9299" spans="180:180">
      <c r="FX9299" s="1595"/>
    </row>
    <row r="9300" spans="180:180">
      <c r="FX9300" s="1595"/>
    </row>
    <row r="9301" spans="180:180">
      <c r="FX9301" s="1595"/>
    </row>
    <row r="9302" spans="180:180">
      <c r="FX9302" s="1595"/>
    </row>
    <row r="9303" spans="180:180">
      <c r="FX9303" s="1595"/>
    </row>
    <row r="9304" spans="180:180">
      <c r="FX9304" s="1595"/>
    </row>
    <row r="9305" spans="180:180">
      <c r="FX9305" s="1595"/>
    </row>
    <row r="9306" spans="180:180">
      <c r="FX9306" s="1595"/>
    </row>
    <row r="9307" spans="180:180">
      <c r="FX9307" s="1595"/>
    </row>
    <row r="9308" spans="180:180">
      <c r="FX9308" s="1595"/>
    </row>
    <row r="9309" spans="180:180">
      <c r="FX9309" s="1595"/>
    </row>
    <row r="9310" spans="180:180">
      <c r="FX9310" s="1595"/>
    </row>
    <row r="9311" spans="180:180">
      <c r="FX9311" s="1595"/>
    </row>
    <row r="9312" spans="180:180">
      <c r="FX9312" s="1595"/>
    </row>
    <row r="9313" spans="180:180">
      <c r="FX9313" s="1595"/>
    </row>
    <row r="9314" spans="180:180">
      <c r="FX9314" s="1595"/>
    </row>
    <row r="9315" spans="180:180">
      <c r="FX9315" s="1595"/>
    </row>
    <row r="9316" spans="180:180">
      <c r="FX9316" s="1595"/>
    </row>
    <row r="9317" spans="180:180">
      <c r="FX9317" s="1595"/>
    </row>
    <row r="9318" spans="180:180">
      <c r="FX9318" s="1595"/>
    </row>
    <row r="9319" spans="180:180">
      <c r="FX9319" s="1595"/>
    </row>
    <row r="9320" spans="180:180">
      <c r="FX9320" s="1595"/>
    </row>
    <row r="9321" spans="180:180">
      <c r="FX9321" s="1595"/>
    </row>
    <row r="9322" spans="180:180">
      <c r="FX9322" s="1595"/>
    </row>
    <row r="9323" spans="180:180">
      <c r="FX9323" s="1595"/>
    </row>
    <row r="9324" spans="180:180">
      <c r="FX9324" s="1595"/>
    </row>
    <row r="9325" spans="180:180">
      <c r="FX9325" s="1595"/>
    </row>
    <row r="9326" spans="180:180">
      <c r="FX9326" s="1595"/>
    </row>
    <row r="9327" spans="180:180">
      <c r="FX9327" s="1595"/>
    </row>
    <row r="9328" spans="180:180">
      <c r="FX9328" s="1595"/>
    </row>
    <row r="9329" spans="180:180">
      <c r="FX9329" s="1595"/>
    </row>
    <row r="9330" spans="180:180">
      <c r="FX9330" s="1595"/>
    </row>
    <row r="9331" spans="180:180">
      <c r="FX9331" s="1595"/>
    </row>
    <row r="9332" spans="180:180">
      <c r="FX9332" s="1595"/>
    </row>
    <row r="9333" spans="180:180">
      <c r="FX9333" s="1595"/>
    </row>
    <row r="9334" spans="180:180">
      <c r="FX9334" s="1595"/>
    </row>
    <row r="9335" spans="180:180">
      <c r="FX9335" s="1595"/>
    </row>
    <row r="9336" spans="180:180">
      <c r="FX9336" s="1595"/>
    </row>
    <row r="9337" spans="180:180">
      <c r="FX9337" s="1595"/>
    </row>
    <row r="9339" spans="180:180">
      <c r="FX9339" s="1349"/>
    </row>
    <row r="9340" spans="180:180">
      <c r="FX9340" s="1349"/>
    </row>
    <row r="9341" spans="180:180">
      <c r="FX9341" s="1666"/>
    </row>
    <row r="9343" spans="180:180">
      <c r="FX9343" s="1349"/>
    </row>
    <row r="9344" spans="180:180">
      <c r="FX9344" s="1349"/>
    </row>
    <row r="9345" spans="180:180">
      <c r="FX9345" s="1349"/>
    </row>
    <row r="9346" spans="180:180">
      <c r="FX9346" s="1595"/>
    </row>
    <row r="9347" spans="180:180">
      <c r="FX9347" s="1595"/>
    </row>
    <row r="9348" spans="180:180">
      <c r="FX9348" s="1595"/>
    </row>
    <row r="9349" spans="180:180">
      <c r="FX9349" s="1595"/>
    </row>
    <row r="9350" spans="180:180">
      <c r="FX9350" s="1595"/>
    </row>
    <row r="9351" spans="180:180">
      <c r="FX9351" s="1595"/>
    </row>
    <row r="9352" spans="180:180">
      <c r="FX9352" s="1595"/>
    </row>
    <row r="9353" spans="180:180">
      <c r="FX9353" s="1595"/>
    </row>
    <row r="9354" spans="180:180">
      <c r="FX9354" s="1595"/>
    </row>
    <row r="9355" spans="180:180">
      <c r="FX9355" s="1595"/>
    </row>
    <row r="9356" spans="180:180">
      <c r="FX9356" s="1595"/>
    </row>
    <row r="9357" spans="180:180">
      <c r="FX9357" s="1595"/>
    </row>
    <row r="9358" spans="180:180">
      <c r="FX9358" s="1595"/>
    </row>
    <row r="9359" spans="180:180">
      <c r="FX9359" s="1595"/>
    </row>
    <row r="9360" spans="180:180">
      <c r="FX9360" s="1595"/>
    </row>
    <row r="9361" spans="180:180">
      <c r="FX9361" s="1595"/>
    </row>
    <row r="9362" spans="180:180">
      <c r="FX9362" s="1595"/>
    </row>
    <row r="9363" spans="180:180">
      <c r="FX9363" s="1595"/>
    </row>
    <row r="9364" spans="180:180">
      <c r="FX9364" s="1595"/>
    </row>
    <row r="9365" spans="180:180">
      <c r="FX9365" s="1595"/>
    </row>
    <row r="9366" spans="180:180">
      <c r="FX9366" s="1595"/>
    </row>
    <row r="9367" spans="180:180">
      <c r="FX9367" s="1595"/>
    </row>
    <row r="9368" spans="180:180">
      <c r="FX9368" s="1595"/>
    </row>
    <row r="9369" spans="180:180">
      <c r="FX9369" s="1595"/>
    </row>
    <row r="9370" spans="180:180">
      <c r="FX9370" s="1595"/>
    </row>
    <row r="9371" spans="180:180">
      <c r="FX9371" s="1595"/>
    </row>
    <row r="9372" spans="180:180">
      <c r="FX9372" s="1595"/>
    </row>
    <row r="9373" spans="180:180">
      <c r="FX9373" s="1595"/>
    </row>
    <row r="9374" spans="180:180">
      <c r="FX9374" s="1595"/>
    </row>
    <row r="9375" spans="180:180">
      <c r="FX9375" s="1595"/>
    </row>
    <row r="9376" spans="180:180">
      <c r="FX9376" s="1595"/>
    </row>
    <row r="9377" spans="180:180">
      <c r="FX9377" s="1595"/>
    </row>
    <row r="9378" spans="180:180">
      <c r="FX9378" s="1595"/>
    </row>
    <row r="9379" spans="180:180">
      <c r="FX9379" s="1595"/>
    </row>
    <row r="9380" spans="180:180">
      <c r="FX9380" s="1595"/>
    </row>
    <row r="9381" spans="180:180">
      <c r="FX9381" s="1595"/>
    </row>
    <row r="9382" spans="180:180">
      <c r="FX9382" s="1595"/>
    </row>
    <row r="9383" spans="180:180">
      <c r="FX9383" s="1595"/>
    </row>
    <row r="9384" spans="180:180">
      <c r="FX9384" s="1595"/>
    </row>
    <row r="9385" spans="180:180">
      <c r="FX9385" s="1595"/>
    </row>
    <row r="9387" spans="180:180">
      <c r="FX9387" s="1349"/>
    </row>
    <row r="9388" spans="180:180">
      <c r="FX9388" s="1349"/>
    </row>
    <row r="9389" spans="180:180">
      <c r="FX9389" s="1666"/>
    </row>
    <row r="9391" spans="180:180">
      <c r="FX9391" s="1349"/>
    </row>
    <row r="9392" spans="180:180">
      <c r="FX9392" s="1349"/>
    </row>
    <row r="9393" spans="180:180">
      <c r="FX9393" s="1349"/>
    </row>
    <row r="9394" spans="180:180">
      <c r="FX9394" s="1595"/>
    </row>
    <row r="9395" spans="180:180">
      <c r="FX9395" s="1595"/>
    </row>
    <row r="9396" spans="180:180">
      <c r="FX9396" s="1595"/>
    </row>
    <row r="9397" spans="180:180">
      <c r="FX9397" s="1595"/>
    </row>
    <row r="9398" spans="180:180">
      <c r="FX9398" s="1595"/>
    </row>
    <row r="9399" spans="180:180">
      <c r="FX9399" s="1595"/>
    </row>
    <row r="9400" spans="180:180">
      <c r="FX9400" s="1595"/>
    </row>
    <row r="9401" spans="180:180">
      <c r="FX9401" s="1595"/>
    </row>
    <row r="9402" spans="180:180">
      <c r="FX9402" s="1595"/>
    </row>
    <row r="9403" spans="180:180">
      <c r="FX9403" s="1595"/>
    </row>
    <row r="9404" spans="180:180">
      <c r="FX9404" s="1595"/>
    </row>
    <row r="9405" spans="180:180">
      <c r="FX9405" s="1595"/>
    </row>
    <row r="9406" spans="180:180">
      <c r="FX9406" s="1595"/>
    </row>
    <row r="9407" spans="180:180">
      <c r="FX9407" s="1595"/>
    </row>
    <row r="9408" spans="180:180">
      <c r="FX9408" s="1595"/>
    </row>
    <row r="9409" spans="180:180">
      <c r="FX9409" s="1595"/>
    </row>
    <row r="9410" spans="180:180">
      <c r="FX9410" s="1595"/>
    </row>
    <row r="9411" spans="180:180">
      <c r="FX9411" s="1595"/>
    </row>
    <row r="9412" spans="180:180">
      <c r="FX9412" s="1595"/>
    </row>
    <row r="9413" spans="180:180">
      <c r="FX9413" s="1595"/>
    </row>
    <row r="9414" spans="180:180">
      <c r="FX9414" s="1595"/>
    </row>
    <row r="9415" spans="180:180">
      <c r="FX9415" s="1595"/>
    </row>
    <row r="9416" spans="180:180">
      <c r="FX9416" s="1595"/>
    </row>
    <row r="9417" spans="180:180">
      <c r="FX9417" s="1595"/>
    </row>
    <row r="9418" spans="180:180">
      <c r="FX9418" s="1595"/>
    </row>
    <row r="9419" spans="180:180">
      <c r="FX9419" s="1595"/>
    </row>
    <row r="9420" spans="180:180">
      <c r="FX9420" s="1595"/>
    </row>
    <row r="9421" spans="180:180">
      <c r="FX9421" s="1595"/>
    </row>
    <row r="9422" spans="180:180">
      <c r="FX9422" s="1595"/>
    </row>
    <row r="9423" spans="180:180">
      <c r="FX9423" s="1595"/>
    </row>
    <row r="9424" spans="180:180">
      <c r="FX9424" s="1595"/>
    </row>
    <row r="9425" spans="180:180">
      <c r="FX9425" s="1595"/>
    </row>
    <row r="9426" spans="180:180">
      <c r="FX9426" s="1595"/>
    </row>
    <row r="9427" spans="180:180">
      <c r="FX9427" s="1595"/>
    </row>
    <row r="9428" spans="180:180">
      <c r="FX9428" s="1595"/>
    </row>
    <row r="9429" spans="180:180">
      <c r="FX9429" s="1595"/>
    </row>
    <row r="9430" spans="180:180">
      <c r="FX9430" s="1595"/>
    </row>
    <row r="9431" spans="180:180">
      <c r="FX9431" s="1595"/>
    </row>
    <row r="9432" spans="180:180">
      <c r="FX9432" s="1595"/>
    </row>
    <row r="9433" spans="180:180">
      <c r="FX9433" s="1595"/>
    </row>
    <row r="9435" spans="180:180">
      <c r="FX9435" s="1349"/>
    </row>
    <row r="9436" spans="180:180">
      <c r="FX9436" s="1349"/>
    </row>
    <row r="9437" spans="180:180">
      <c r="FX9437" s="1666"/>
    </row>
    <row r="9439" spans="180:180">
      <c r="FX9439" s="1349"/>
    </row>
    <row r="9440" spans="180:180">
      <c r="FX9440" s="1349"/>
    </row>
    <row r="9441" spans="180:180">
      <c r="FX9441" s="1349"/>
    </row>
    <row r="9442" spans="180:180">
      <c r="FX9442" s="1595"/>
    </row>
    <row r="9443" spans="180:180">
      <c r="FX9443" s="1595"/>
    </row>
    <row r="9444" spans="180:180">
      <c r="FX9444" s="1595"/>
    </row>
    <row r="9445" spans="180:180">
      <c r="FX9445" s="1595"/>
    </row>
    <row r="9446" spans="180:180">
      <c r="FX9446" s="1595"/>
    </row>
    <row r="9447" spans="180:180">
      <c r="FX9447" s="1595"/>
    </row>
    <row r="9448" spans="180:180">
      <c r="FX9448" s="1595"/>
    </row>
    <row r="9449" spans="180:180">
      <c r="FX9449" s="1595"/>
    </row>
    <row r="9450" spans="180:180">
      <c r="FX9450" s="1595"/>
    </row>
    <row r="9451" spans="180:180">
      <c r="FX9451" s="1595"/>
    </row>
    <row r="9452" spans="180:180">
      <c r="FX9452" s="1595"/>
    </row>
    <row r="9453" spans="180:180">
      <c r="FX9453" s="1595"/>
    </row>
    <row r="9454" spans="180:180">
      <c r="FX9454" s="1595"/>
    </row>
    <row r="9455" spans="180:180">
      <c r="FX9455" s="1595"/>
    </row>
    <row r="9456" spans="180:180">
      <c r="FX9456" s="1595"/>
    </row>
    <row r="9457" spans="180:180">
      <c r="FX9457" s="1595"/>
    </row>
    <row r="9458" spans="180:180">
      <c r="FX9458" s="1595"/>
    </row>
    <row r="9459" spans="180:180">
      <c r="FX9459" s="1595"/>
    </row>
    <row r="9460" spans="180:180">
      <c r="FX9460" s="1595"/>
    </row>
    <row r="9461" spans="180:180">
      <c r="FX9461" s="1595"/>
    </row>
    <row r="9462" spans="180:180">
      <c r="FX9462" s="1595"/>
    </row>
    <row r="9463" spans="180:180">
      <c r="FX9463" s="1595"/>
    </row>
    <row r="9464" spans="180:180">
      <c r="FX9464" s="1595"/>
    </row>
    <row r="9465" spans="180:180">
      <c r="FX9465" s="1595"/>
    </row>
    <row r="9466" spans="180:180">
      <c r="FX9466" s="1595"/>
    </row>
    <row r="9467" spans="180:180">
      <c r="FX9467" s="1595"/>
    </row>
    <row r="9468" spans="180:180">
      <c r="FX9468" s="1595"/>
    </row>
    <row r="9469" spans="180:180">
      <c r="FX9469" s="1595"/>
    </row>
    <row r="9470" spans="180:180">
      <c r="FX9470" s="1595"/>
    </row>
    <row r="9471" spans="180:180">
      <c r="FX9471" s="1595"/>
    </row>
    <row r="9472" spans="180:180">
      <c r="FX9472" s="1595"/>
    </row>
    <row r="9473" spans="180:180">
      <c r="FX9473" s="1595"/>
    </row>
    <row r="9474" spans="180:180">
      <c r="FX9474" s="1595"/>
    </row>
    <row r="9475" spans="180:180">
      <c r="FX9475" s="1595"/>
    </row>
    <row r="9476" spans="180:180">
      <c r="FX9476" s="1595"/>
    </row>
    <row r="9477" spans="180:180">
      <c r="FX9477" s="1595"/>
    </row>
    <row r="9478" spans="180:180">
      <c r="FX9478" s="1595"/>
    </row>
    <row r="9479" spans="180:180">
      <c r="FX9479" s="1595"/>
    </row>
    <row r="9480" spans="180:180">
      <c r="FX9480" s="1595"/>
    </row>
    <row r="9481" spans="180:180">
      <c r="FX9481" s="1595"/>
    </row>
    <row r="9483" spans="180:180">
      <c r="FX9483" s="1349"/>
    </row>
    <row r="9484" spans="180:180">
      <c r="FX9484" s="1349"/>
    </row>
    <row r="9485" spans="180:180">
      <c r="FX9485" s="1666"/>
    </row>
    <row r="9487" spans="180:180">
      <c r="FX9487" s="1349"/>
    </row>
    <row r="9488" spans="180:180">
      <c r="FX9488" s="1349"/>
    </row>
    <row r="9489" spans="180:180">
      <c r="FX9489" s="1349"/>
    </row>
    <row r="9490" spans="180:180">
      <c r="FX9490" s="1595"/>
    </row>
    <row r="9491" spans="180:180">
      <c r="FX9491" s="1595"/>
    </row>
    <row r="9492" spans="180:180">
      <c r="FX9492" s="1595"/>
    </row>
    <row r="9493" spans="180:180">
      <c r="FX9493" s="1595"/>
    </row>
    <row r="9494" spans="180:180">
      <c r="FX9494" s="1595"/>
    </row>
    <row r="9495" spans="180:180">
      <c r="FX9495" s="1595"/>
    </row>
    <row r="9496" spans="180:180">
      <c r="FX9496" s="1595"/>
    </row>
    <row r="9497" spans="180:180">
      <c r="FX9497" s="1595"/>
    </row>
    <row r="9498" spans="180:180">
      <c r="FX9498" s="1595"/>
    </row>
    <row r="9499" spans="180:180">
      <c r="FX9499" s="1595"/>
    </row>
    <row r="9500" spans="180:180">
      <c r="FX9500" s="1595"/>
    </row>
    <row r="9501" spans="180:180">
      <c r="FX9501" s="1595"/>
    </row>
    <row r="9502" spans="180:180">
      <c r="FX9502" s="1595"/>
    </row>
    <row r="9503" spans="180:180">
      <c r="FX9503" s="1595"/>
    </row>
    <row r="9504" spans="180:180">
      <c r="FX9504" s="1595"/>
    </row>
    <row r="9505" spans="180:180">
      <c r="FX9505" s="1595"/>
    </row>
    <row r="9506" spans="180:180">
      <c r="FX9506" s="1595"/>
    </row>
    <row r="9507" spans="180:180">
      <c r="FX9507" s="1595"/>
    </row>
    <row r="9508" spans="180:180">
      <c r="FX9508" s="1595"/>
    </row>
    <row r="9509" spans="180:180">
      <c r="FX9509" s="1595"/>
    </row>
    <row r="9510" spans="180:180">
      <c r="FX9510" s="1595"/>
    </row>
    <row r="9511" spans="180:180">
      <c r="FX9511" s="1595"/>
    </row>
    <row r="9512" spans="180:180">
      <c r="FX9512" s="1595"/>
    </row>
    <row r="9513" spans="180:180">
      <c r="FX9513" s="1595"/>
    </row>
    <row r="9514" spans="180:180">
      <c r="FX9514" s="1595"/>
    </row>
    <row r="9515" spans="180:180">
      <c r="FX9515" s="1595"/>
    </row>
    <row r="9516" spans="180:180">
      <c r="FX9516" s="1595"/>
    </row>
    <row r="9517" spans="180:180">
      <c r="FX9517" s="1595"/>
    </row>
    <row r="9518" spans="180:180">
      <c r="FX9518" s="1595"/>
    </row>
    <row r="9519" spans="180:180">
      <c r="FX9519" s="1595"/>
    </row>
    <row r="9520" spans="180:180">
      <c r="FX9520" s="1595"/>
    </row>
    <row r="9521" spans="180:180">
      <c r="FX9521" s="1595"/>
    </row>
    <row r="9522" spans="180:180">
      <c r="FX9522" s="1595"/>
    </row>
    <row r="9523" spans="180:180">
      <c r="FX9523" s="1595"/>
    </row>
    <row r="9524" spans="180:180">
      <c r="FX9524" s="1595"/>
    </row>
    <row r="9525" spans="180:180">
      <c r="FX9525" s="1595"/>
    </row>
    <row r="9526" spans="180:180">
      <c r="FX9526" s="1595"/>
    </row>
    <row r="9527" spans="180:180">
      <c r="FX9527" s="1595"/>
    </row>
    <row r="9528" spans="180:180">
      <c r="FX9528" s="1595"/>
    </row>
    <row r="9529" spans="180:180">
      <c r="FX9529" s="1595"/>
    </row>
    <row r="9531" spans="180:180">
      <c r="FX9531" s="1349"/>
    </row>
    <row r="9532" spans="180:180">
      <c r="FX9532" s="1349"/>
    </row>
    <row r="9533" spans="180:180">
      <c r="FX9533" s="1666"/>
    </row>
    <row r="9535" spans="180:180">
      <c r="FX9535" s="1349"/>
    </row>
    <row r="9536" spans="180:180">
      <c r="FX9536" s="1349"/>
    </row>
    <row r="9537" spans="180:180">
      <c r="FX9537" s="1349"/>
    </row>
    <row r="9538" spans="180:180">
      <c r="FX9538" s="1595"/>
    </row>
    <row r="9539" spans="180:180">
      <c r="FX9539" s="1595"/>
    </row>
    <row r="9540" spans="180:180">
      <c r="FX9540" s="1595"/>
    </row>
    <row r="9541" spans="180:180">
      <c r="FX9541" s="1595"/>
    </row>
    <row r="9542" spans="180:180">
      <c r="FX9542" s="1595"/>
    </row>
    <row r="9543" spans="180:180">
      <c r="FX9543" s="1595"/>
    </row>
    <row r="9544" spans="180:180">
      <c r="FX9544" s="1595"/>
    </row>
    <row r="9545" spans="180:180">
      <c r="FX9545" s="1595"/>
    </row>
    <row r="9546" spans="180:180">
      <c r="FX9546" s="1595"/>
    </row>
    <row r="9547" spans="180:180">
      <c r="FX9547" s="1595"/>
    </row>
    <row r="9548" spans="180:180">
      <c r="FX9548" s="1595"/>
    </row>
    <row r="9549" spans="180:180">
      <c r="FX9549" s="1595"/>
    </row>
    <row r="9550" spans="180:180">
      <c r="FX9550" s="1595"/>
    </row>
    <row r="9551" spans="180:180">
      <c r="FX9551" s="1595"/>
    </row>
    <row r="9552" spans="180:180">
      <c r="FX9552" s="1595"/>
    </row>
    <row r="9553" spans="180:180">
      <c r="FX9553" s="1595"/>
    </row>
    <row r="9554" spans="180:180">
      <c r="FX9554" s="1595"/>
    </row>
    <row r="9555" spans="180:180">
      <c r="FX9555" s="1595"/>
    </row>
    <row r="9556" spans="180:180">
      <c r="FX9556" s="1595"/>
    </row>
    <row r="9557" spans="180:180">
      <c r="FX9557" s="1595"/>
    </row>
    <row r="9558" spans="180:180">
      <c r="FX9558" s="1595"/>
    </row>
    <row r="9559" spans="180:180">
      <c r="FX9559" s="1595"/>
    </row>
    <row r="9560" spans="180:180">
      <c r="FX9560" s="1595"/>
    </row>
    <row r="9561" spans="180:180">
      <c r="FX9561" s="1595"/>
    </row>
    <row r="9562" spans="180:180">
      <c r="FX9562" s="1595"/>
    </row>
    <row r="9563" spans="180:180">
      <c r="FX9563" s="1595"/>
    </row>
    <row r="9564" spans="180:180">
      <c r="FX9564" s="1595"/>
    </row>
    <row r="9565" spans="180:180">
      <c r="FX9565" s="1595"/>
    </row>
    <row r="9566" spans="180:180">
      <c r="FX9566" s="1595"/>
    </row>
    <row r="9567" spans="180:180">
      <c r="FX9567" s="1595"/>
    </row>
    <row r="9568" spans="180:180">
      <c r="FX9568" s="1595"/>
    </row>
    <row r="9569" spans="180:180">
      <c r="FX9569" s="1595"/>
    </row>
    <row r="9570" spans="180:180">
      <c r="FX9570" s="1595"/>
    </row>
    <row r="9571" spans="180:180">
      <c r="FX9571" s="1595"/>
    </row>
    <row r="9572" spans="180:180">
      <c r="FX9572" s="1595"/>
    </row>
    <row r="9573" spans="180:180">
      <c r="FX9573" s="1595"/>
    </row>
    <row r="9574" spans="180:180">
      <c r="FX9574" s="1595"/>
    </row>
    <row r="9575" spans="180:180">
      <c r="FX9575" s="1595"/>
    </row>
    <row r="9576" spans="180:180">
      <c r="FX9576" s="1595"/>
    </row>
    <row r="9577" spans="180:180">
      <c r="FX9577" s="1595"/>
    </row>
    <row r="9579" spans="180:180">
      <c r="FX9579" s="1349"/>
    </row>
    <row r="9580" spans="180:180">
      <c r="FX9580" s="1349"/>
    </row>
    <row r="9581" spans="180:180">
      <c r="FX9581" s="1666"/>
    </row>
    <row r="9583" spans="180:180">
      <c r="FX9583" s="1349"/>
    </row>
    <row r="9584" spans="180:180">
      <c r="FX9584" s="1349"/>
    </row>
    <row r="9585" spans="180:180">
      <c r="FX9585" s="1349"/>
    </row>
    <row r="9586" spans="180:180">
      <c r="FX9586" s="1595"/>
    </row>
    <row r="9587" spans="180:180">
      <c r="FX9587" s="1595"/>
    </row>
    <row r="9588" spans="180:180">
      <c r="FX9588" s="1595"/>
    </row>
    <row r="9589" spans="180:180">
      <c r="FX9589" s="1595"/>
    </row>
    <row r="9590" spans="180:180">
      <c r="FX9590" s="1595"/>
    </row>
    <row r="9591" spans="180:180">
      <c r="FX9591" s="1595"/>
    </row>
    <row r="9592" spans="180:180">
      <c r="FX9592" s="1595"/>
    </row>
    <row r="9593" spans="180:180">
      <c r="FX9593" s="1595"/>
    </row>
    <row r="9594" spans="180:180">
      <c r="FX9594" s="1595"/>
    </row>
    <row r="9595" spans="180:180">
      <c r="FX9595" s="1595"/>
    </row>
    <row r="9596" spans="180:180">
      <c r="FX9596" s="1595"/>
    </row>
    <row r="9597" spans="180:180">
      <c r="FX9597" s="1595"/>
    </row>
    <row r="9598" spans="180:180">
      <c r="FX9598" s="1595"/>
    </row>
    <row r="9599" spans="180:180">
      <c r="FX9599" s="1595"/>
    </row>
    <row r="9600" spans="180:180">
      <c r="FX9600" s="1595"/>
    </row>
    <row r="9601" spans="180:180">
      <c r="FX9601" s="1595"/>
    </row>
    <row r="9602" spans="180:180">
      <c r="FX9602" s="1595"/>
    </row>
    <row r="9603" spans="180:180">
      <c r="FX9603" s="1595"/>
    </row>
    <row r="9604" spans="180:180">
      <c r="FX9604" s="1595"/>
    </row>
    <row r="9605" spans="180:180">
      <c r="FX9605" s="1595"/>
    </row>
    <row r="9606" spans="180:180">
      <c r="FX9606" s="1595"/>
    </row>
    <row r="9607" spans="180:180">
      <c r="FX9607" s="1595"/>
    </row>
    <row r="9608" spans="180:180">
      <c r="FX9608" s="1595"/>
    </row>
    <row r="9609" spans="180:180">
      <c r="FX9609" s="1595"/>
    </row>
    <row r="9610" spans="180:180">
      <c r="FX9610" s="1595"/>
    </row>
    <row r="9611" spans="180:180">
      <c r="FX9611" s="1595"/>
    </row>
    <row r="9612" spans="180:180">
      <c r="FX9612" s="1595"/>
    </row>
    <row r="9613" spans="180:180">
      <c r="FX9613" s="1595"/>
    </row>
    <row r="9614" spans="180:180">
      <c r="FX9614" s="1595"/>
    </row>
    <row r="9615" spans="180:180">
      <c r="FX9615" s="1595"/>
    </row>
    <row r="9616" spans="180:180">
      <c r="FX9616" s="1595"/>
    </row>
    <row r="9617" spans="180:180">
      <c r="FX9617" s="1595"/>
    </row>
    <row r="9618" spans="180:180">
      <c r="FX9618" s="1595"/>
    </row>
    <row r="9619" spans="180:180">
      <c r="FX9619" s="1595"/>
    </row>
    <row r="9620" spans="180:180">
      <c r="FX9620" s="1595"/>
    </row>
    <row r="9621" spans="180:180">
      <c r="FX9621" s="1595"/>
    </row>
    <row r="9622" spans="180:180">
      <c r="FX9622" s="1595"/>
    </row>
    <row r="9623" spans="180:180">
      <c r="FX9623" s="1595"/>
    </row>
    <row r="9624" spans="180:180">
      <c r="FX9624" s="1595"/>
    </row>
    <row r="9625" spans="180:180">
      <c r="FX9625" s="1595"/>
    </row>
    <row r="9627" spans="180:180">
      <c r="FX9627" s="1349"/>
    </row>
    <row r="9628" spans="180:180">
      <c r="FX9628" s="1349"/>
    </row>
    <row r="9629" spans="180:180">
      <c r="FX9629" s="1666"/>
    </row>
    <row r="9631" spans="180:180">
      <c r="FX9631" s="1349"/>
    </row>
    <row r="9632" spans="180:180">
      <c r="FX9632" s="1349"/>
    </row>
    <row r="9633" spans="180:180">
      <c r="FX9633" s="1349"/>
    </row>
    <row r="9634" spans="180:180">
      <c r="FX9634" s="1595"/>
    </row>
    <row r="9635" spans="180:180">
      <c r="FX9635" s="1595"/>
    </row>
    <row r="9636" spans="180:180">
      <c r="FX9636" s="1595"/>
    </row>
    <row r="9637" spans="180:180">
      <c r="FX9637" s="1595"/>
    </row>
    <row r="9638" spans="180:180">
      <c r="FX9638" s="1595"/>
    </row>
    <row r="9639" spans="180:180">
      <c r="FX9639" s="1595"/>
    </row>
    <row r="9640" spans="180:180">
      <c r="FX9640" s="1595"/>
    </row>
    <row r="9641" spans="180:180">
      <c r="FX9641" s="1595"/>
    </row>
    <row r="9642" spans="180:180">
      <c r="FX9642" s="1595"/>
    </row>
    <row r="9643" spans="180:180">
      <c r="FX9643" s="1595"/>
    </row>
    <row r="9644" spans="180:180">
      <c r="FX9644" s="1595"/>
    </row>
    <row r="9645" spans="180:180">
      <c r="FX9645" s="1595"/>
    </row>
    <row r="9646" spans="180:180">
      <c r="FX9646" s="1595"/>
    </row>
    <row r="9647" spans="180:180">
      <c r="FX9647" s="1595"/>
    </row>
    <row r="9648" spans="180:180">
      <c r="FX9648" s="1595"/>
    </row>
    <row r="9649" spans="180:180">
      <c r="FX9649" s="1595"/>
    </row>
    <row r="9650" spans="180:180">
      <c r="FX9650" s="1595"/>
    </row>
    <row r="9651" spans="180:180">
      <c r="FX9651" s="1595"/>
    </row>
    <row r="9652" spans="180:180">
      <c r="FX9652" s="1595"/>
    </row>
    <row r="9653" spans="180:180">
      <c r="FX9653" s="1595"/>
    </row>
    <row r="9654" spans="180:180">
      <c r="FX9654" s="1595"/>
    </row>
    <row r="9655" spans="180:180">
      <c r="FX9655" s="1595"/>
    </row>
    <row r="9656" spans="180:180">
      <c r="FX9656" s="1595"/>
    </row>
    <row r="9657" spans="180:180">
      <c r="FX9657" s="1595"/>
    </row>
    <row r="9658" spans="180:180">
      <c r="FX9658" s="1595"/>
    </row>
    <row r="9659" spans="180:180">
      <c r="FX9659" s="1595"/>
    </row>
    <row r="9660" spans="180:180">
      <c r="FX9660" s="1595"/>
    </row>
    <row r="9661" spans="180:180">
      <c r="FX9661" s="1595"/>
    </row>
    <row r="9662" spans="180:180">
      <c r="FX9662" s="1595"/>
    </row>
    <row r="9663" spans="180:180">
      <c r="FX9663" s="1595"/>
    </row>
    <row r="9664" spans="180:180">
      <c r="FX9664" s="1595"/>
    </row>
    <row r="9665" spans="180:180">
      <c r="FX9665" s="1595"/>
    </row>
    <row r="9666" spans="180:180">
      <c r="FX9666" s="1595"/>
    </row>
    <row r="9667" spans="180:180">
      <c r="FX9667" s="1595"/>
    </row>
    <row r="9668" spans="180:180">
      <c r="FX9668" s="1595"/>
    </row>
    <row r="9669" spans="180:180">
      <c r="FX9669" s="1595"/>
    </row>
    <row r="9670" spans="180:180">
      <c r="FX9670" s="1595"/>
    </row>
    <row r="9671" spans="180:180">
      <c r="FX9671" s="1595"/>
    </row>
    <row r="9672" spans="180:180">
      <c r="FX9672" s="1595"/>
    </row>
    <row r="9673" spans="180:180">
      <c r="FX9673" s="1595"/>
    </row>
    <row r="9675" spans="180:180">
      <c r="FX9675" s="1349"/>
    </row>
    <row r="9676" spans="180:180">
      <c r="FX9676" s="1349"/>
    </row>
    <row r="9677" spans="180:180">
      <c r="FX9677" s="1666"/>
    </row>
    <row r="9679" spans="180:180">
      <c r="FX9679" s="1349"/>
    </row>
    <row r="9680" spans="180:180">
      <c r="FX9680" s="1349"/>
    </row>
    <row r="9681" spans="180:180">
      <c r="FX9681" s="1349"/>
    </row>
    <row r="9682" spans="180:180">
      <c r="FX9682" s="1595"/>
    </row>
    <row r="9683" spans="180:180">
      <c r="FX9683" s="1595"/>
    </row>
    <row r="9684" spans="180:180">
      <c r="FX9684" s="1595"/>
    </row>
    <row r="9685" spans="180:180">
      <c r="FX9685" s="1595"/>
    </row>
    <row r="9686" spans="180:180">
      <c r="FX9686" s="1595"/>
    </row>
    <row r="9687" spans="180:180">
      <c r="FX9687" s="1595"/>
    </row>
    <row r="9688" spans="180:180">
      <c r="FX9688" s="1595"/>
    </row>
    <row r="9689" spans="180:180">
      <c r="FX9689" s="1595"/>
    </row>
    <row r="9690" spans="180:180">
      <c r="FX9690" s="1595"/>
    </row>
    <row r="9691" spans="180:180">
      <c r="FX9691" s="1595"/>
    </row>
    <row r="9692" spans="180:180">
      <c r="FX9692" s="1595"/>
    </row>
    <row r="9693" spans="180:180">
      <c r="FX9693" s="1595"/>
    </row>
    <row r="9694" spans="180:180">
      <c r="FX9694" s="1595"/>
    </row>
    <row r="9695" spans="180:180">
      <c r="FX9695" s="1595"/>
    </row>
    <row r="9696" spans="180:180">
      <c r="FX9696" s="1595"/>
    </row>
    <row r="9697" spans="180:180">
      <c r="FX9697" s="1595"/>
    </row>
    <row r="9698" spans="180:180">
      <c r="FX9698" s="1595"/>
    </row>
    <row r="9699" spans="180:180">
      <c r="FX9699" s="1595"/>
    </row>
    <row r="9700" spans="180:180">
      <c r="FX9700" s="1595"/>
    </row>
    <row r="9701" spans="180:180">
      <c r="FX9701" s="1595"/>
    </row>
    <row r="9702" spans="180:180">
      <c r="FX9702" s="1595"/>
    </row>
    <row r="9703" spans="180:180">
      <c r="FX9703" s="1595"/>
    </row>
    <row r="9704" spans="180:180">
      <c r="FX9704" s="1595"/>
    </row>
    <row r="9705" spans="180:180">
      <c r="FX9705" s="1595"/>
    </row>
    <row r="9706" spans="180:180">
      <c r="FX9706" s="1595"/>
    </row>
    <row r="9707" spans="180:180">
      <c r="FX9707" s="1595"/>
    </row>
    <row r="9708" spans="180:180">
      <c r="FX9708" s="1595"/>
    </row>
    <row r="9709" spans="180:180">
      <c r="FX9709" s="1595"/>
    </row>
    <row r="9710" spans="180:180">
      <c r="FX9710" s="1595"/>
    </row>
    <row r="9711" spans="180:180">
      <c r="FX9711" s="1595"/>
    </row>
    <row r="9712" spans="180:180">
      <c r="FX9712" s="1595"/>
    </row>
    <row r="9713" spans="180:180">
      <c r="FX9713" s="1595"/>
    </row>
    <row r="9714" spans="180:180">
      <c r="FX9714" s="1595"/>
    </row>
    <row r="9715" spans="180:180">
      <c r="FX9715" s="1595"/>
    </row>
    <row r="9716" spans="180:180">
      <c r="FX9716" s="1595"/>
    </row>
    <row r="9717" spans="180:180">
      <c r="FX9717" s="1595"/>
    </row>
    <row r="9718" spans="180:180">
      <c r="FX9718" s="1595"/>
    </row>
    <row r="9719" spans="180:180">
      <c r="FX9719" s="1595"/>
    </row>
    <row r="9720" spans="180:180">
      <c r="FX9720" s="1595"/>
    </row>
    <row r="9721" spans="180:180">
      <c r="FX9721" s="1595"/>
    </row>
    <row r="9723" spans="180:180">
      <c r="FX9723" s="1349"/>
    </row>
    <row r="9724" spans="180:180">
      <c r="FX9724" s="1349"/>
    </row>
    <row r="9725" spans="180:180">
      <c r="FX9725" s="1666"/>
    </row>
    <row r="9727" spans="180:180">
      <c r="FX9727" s="1349"/>
    </row>
    <row r="9728" spans="180:180">
      <c r="FX9728" s="1349"/>
    </row>
    <row r="9729" spans="180:180">
      <c r="FX9729" s="1349"/>
    </row>
    <row r="9730" spans="180:180">
      <c r="FX9730" s="1595"/>
    </row>
    <row r="9731" spans="180:180">
      <c r="FX9731" s="1595"/>
    </row>
    <row r="9732" spans="180:180">
      <c r="FX9732" s="1595"/>
    </row>
    <row r="9733" spans="180:180">
      <c r="FX9733" s="1595"/>
    </row>
    <row r="9734" spans="180:180">
      <c r="FX9734" s="1595"/>
    </row>
    <row r="9735" spans="180:180">
      <c r="FX9735" s="1595"/>
    </row>
    <row r="9736" spans="180:180">
      <c r="FX9736" s="1595"/>
    </row>
    <row r="9737" spans="180:180">
      <c r="FX9737" s="1595"/>
    </row>
    <row r="9738" spans="180:180">
      <c r="FX9738" s="1595"/>
    </row>
    <row r="9739" spans="180:180">
      <c r="FX9739" s="1595"/>
    </row>
    <row r="9740" spans="180:180">
      <c r="FX9740" s="1595"/>
    </row>
    <row r="9741" spans="180:180">
      <c r="FX9741" s="1595"/>
    </row>
    <row r="9742" spans="180:180">
      <c r="FX9742" s="1595"/>
    </row>
    <row r="9743" spans="180:180">
      <c r="FX9743" s="1595"/>
    </row>
    <row r="9744" spans="180:180">
      <c r="FX9744" s="1595"/>
    </row>
    <row r="9745" spans="180:180">
      <c r="FX9745" s="1595"/>
    </row>
    <row r="9746" spans="180:180">
      <c r="FX9746" s="1595"/>
    </row>
    <row r="9747" spans="180:180">
      <c r="FX9747" s="1595"/>
    </row>
    <row r="9748" spans="180:180">
      <c r="FX9748" s="1595"/>
    </row>
    <row r="9749" spans="180:180">
      <c r="FX9749" s="1595"/>
    </row>
    <row r="9750" spans="180:180">
      <c r="FX9750" s="1595"/>
    </row>
    <row r="9751" spans="180:180">
      <c r="FX9751" s="1595"/>
    </row>
    <row r="9752" spans="180:180">
      <c r="FX9752" s="1595"/>
    </row>
    <row r="9753" spans="180:180">
      <c r="FX9753" s="1595"/>
    </row>
    <row r="9754" spans="180:180">
      <c r="FX9754" s="1595"/>
    </row>
    <row r="9755" spans="180:180">
      <c r="FX9755" s="1595"/>
    </row>
    <row r="9756" spans="180:180">
      <c r="FX9756" s="1595"/>
    </row>
    <row r="9757" spans="180:180">
      <c r="FX9757" s="1595"/>
    </row>
    <row r="9758" spans="180:180">
      <c r="FX9758" s="1595"/>
    </row>
    <row r="9759" spans="180:180">
      <c r="FX9759" s="1595"/>
    </row>
    <row r="9760" spans="180:180">
      <c r="FX9760" s="1595"/>
    </row>
    <row r="9761" spans="180:180">
      <c r="FX9761" s="1595"/>
    </row>
    <row r="9762" spans="180:180">
      <c r="FX9762" s="1595"/>
    </row>
    <row r="9763" spans="180:180">
      <c r="FX9763" s="1595"/>
    </row>
    <row r="9764" spans="180:180">
      <c r="FX9764" s="1595"/>
    </row>
    <row r="9765" spans="180:180">
      <c r="FX9765" s="1595"/>
    </row>
    <row r="9766" spans="180:180">
      <c r="FX9766" s="1595"/>
    </row>
    <row r="9767" spans="180:180">
      <c r="FX9767" s="1595"/>
    </row>
    <row r="9768" spans="180:180">
      <c r="FX9768" s="1595"/>
    </row>
    <row r="9769" spans="180:180">
      <c r="FX9769" s="1595"/>
    </row>
    <row r="9771" spans="180:180">
      <c r="FX9771" s="1349"/>
    </row>
    <row r="9772" spans="180:180">
      <c r="FX9772" s="1349"/>
    </row>
    <row r="9773" spans="180:180">
      <c r="FX9773" s="1666"/>
    </row>
    <row r="9775" spans="180:180">
      <c r="FX9775" s="1349"/>
    </row>
    <row r="9776" spans="180:180">
      <c r="FX9776" s="1349"/>
    </row>
    <row r="9777" spans="180:180">
      <c r="FX9777" s="1349"/>
    </row>
    <row r="9778" spans="180:180">
      <c r="FX9778" s="1595"/>
    </row>
    <row r="9779" spans="180:180">
      <c r="FX9779" s="1595"/>
    </row>
    <row r="9780" spans="180:180">
      <c r="FX9780" s="1595"/>
    </row>
    <row r="9781" spans="180:180">
      <c r="FX9781" s="1595"/>
    </row>
    <row r="9782" spans="180:180">
      <c r="FX9782" s="1595"/>
    </row>
    <row r="9783" spans="180:180">
      <c r="FX9783" s="1595"/>
    </row>
    <row r="9784" spans="180:180">
      <c r="FX9784" s="1595"/>
    </row>
    <row r="9785" spans="180:180">
      <c r="FX9785" s="1595"/>
    </row>
    <row r="9786" spans="180:180">
      <c r="FX9786" s="1595"/>
    </row>
    <row r="9787" spans="180:180">
      <c r="FX9787" s="1595"/>
    </row>
    <row r="9788" spans="180:180">
      <c r="FX9788" s="1595"/>
    </row>
    <row r="9789" spans="180:180">
      <c r="FX9789" s="1595"/>
    </row>
    <row r="9790" spans="180:180">
      <c r="FX9790" s="1595"/>
    </row>
    <row r="9791" spans="180:180">
      <c r="FX9791" s="1595"/>
    </row>
    <row r="9792" spans="180:180">
      <c r="FX9792" s="1595"/>
    </row>
    <row r="9793" spans="180:180">
      <c r="FX9793" s="1595"/>
    </row>
    <row r="9794" spans="180:180">
      <c r="FX9794" s="1595"/>
    </row>
    <row r="9795" spans="180:180">
      <c r="FX9795" s="1595"/>
    </row>
    <row r="9796" spans="180:180">
      <c r="FX9796" s="1595"/>
    </row>
    <row r="9797" spans="180:180">
      <c r="FX9797" s="1595"/>
    </row>
    <row r="9798" spans="180:180">
      <c r="FX9798" s="1595"/>
    </row>
    <row r="9799" spans="180:180">
      <c r="FX9799" s="1595"/>
    </row>
    <row r="9800" spans="180:180">
      <c r="FX9800" s="1595"/>
    </row>
    <row r="9801" spans="180:180">
      <c r="FX9801" s="1595"/>
    </row>
    <row r="9802" spans="180:180">
      <c r="FX9802" s="1595"/>
    </row>
    <row r="9803" spans="180:180">
      <c r="FX9803" s="1595"/>
    </row>
    <row r="9804" spans="180:180">
      <c r="FX9804" s="1595"/>
    </row>
    <row r="9805" spans="180:180">
      <c r="FX9805" s="1595"/>
    </row>
    <row r="9806" spans="180:180">
      <c r="FX9806" s="1595"/>
    </row>
    <row r="9807" spans="180:180">
      <c r="FX9807" s="1595"/>
    </row>
    <row r="9808" spans="180:180">
      <c r="FX9808" s="1595"/>
    </row>
    <row r="9809" spans="180:180">
      <c r="FX9809" s="1595"/>
    </row>
    <row r="9810" spans="180:180">
      <c r="FX9810" s="1595"/>
    </row>
    <row r="9811" spans="180:180">
      <c r="FX9811" s="1595"/>
    </row>
    <row r="9812" spans="180:180">
      <c r="FX9812" s="1595"/>
    </row>
    <row r="9813" spans="180:180">
      <c r="FX9813" s="1595"/>
    </row>
    <row r="9814" spans="180:180">
      <c r="FX9814" s="1595"/>
    </row>
    <row r="9815" spans="180:180">
      <c r="FX9815" s="1595"/>
    </row>
    <row r="9816" spans="180:180">
      <c r="FX9816" s="1595"/>
    </row>
    <row r="9817" spans="180:180">
      <c r="FX9817" s="1595"/>
    </row>
    <row r="9819" spans="180:180">
      <c r="FX9819" s="1349"/>
    </row>
    <row r="9820" spans="180:180">
      <c r="FX9820" s="1349"/>
    </row>
    <row r="9821" spans="180:180">
      <c r="FX9821" s="1666"/>
    </row>
    <row r="9823" spans="180:180">
      <c r="FX9823" s="1349"/>
    </row>
    <row r="9824" spans="180:180">
      <c r="FX9824" s="1349"/>
    </row>
    <row r="9825" spans="180:180">
      <c r="FX9825" s="1349"/>
    </row>
    <row r="9826" spans="180:180">
      <c r="FX9826" s="1595"/>
    </row>
    <row r="9827" spans="180:180">
      <c r="FX9827" s="1595"/>
    </row>
    <row r="9828" spans="180:180">
      <c r="FX9828" s="1595"/>
    </row>
    <row r="9829" spans="180:180">
      <c r="FX9829" s="1595"/>
    </row>
    <row r="9830" spans="180:180">
      <c r="FX9830" s="1595"/>
    </row>
    <row r="9831" spans="180:180">
      <c r="FX9831" s="1595"/>
    </row>
    <row r="9832" spans="180:180">
      <c r="FX9832" s="1595"/>
    </row>
    <row r="9833" spans="180:180">
      <c r="FX9833" s="1595"/>
    </row>
    <row r="9834" spans="180:180">
      <c r="FX9834" s="1595"/>
    </row>
    <row r="9835" spans="180:180">
      <c r="FX9835" s="1595"/>
    </row>
    <row r="9836" spans="180:180">
      <c r="FX9836" s="1595"/>
    </row>
    <row r="9837" spans="180:180">
      <c r="FX9837" s="1595"/>
    </row>
    <row r="9838" spans="180:180">
      <c r="FX9838" s="1595"/>
    </row>
    <row r="9839" spans="180:180">
      <c r="FX9839" s="1595"/>
    </row>
    <row r="9840" spans="180:180">
      <c r="FX9840" s="1595"/>
    </row>
    <row r="9841" spans="180:180">
      <c r="FX9841" s="1595"/>
    </row>
    <row r="9842" spans="180:180">
      <c r="FX9842" s="1595"/>
    </row>
    <row r="9843" spans="180:180">
      <c r="FX9843" s="1595"/>
    </row>
    <row r="9844" spans="180:180">
      <c r="FX9844" s="1595"/>
    </row>
    <row r="9845" spans="180:180">
      <c r="FX9845" s="1595"/>
    </row>
    <row r="9846" spans="180:180">
      <c r="FX9846" s="1595"/>
    </row>
    <row r="9847" spans="180:180">
      <c r="FX9847" s="1595"/>
    </row>
    <row r="9848" spans="180:180">
      <c r="FX9848" s="1595"/>
    </row>
    <row r="9849" spans="180:180">
      <c r="FX9849" s="1595"/>
    </row>
    <row r="9850" spans="180:180">
      <c r="FX9850" s="1595"/>
    </row>
    <row r="9851" spans="180:180">
      <c r="FX9851" s="1595"/>
    </row>
    <row r="9852" spans="180:180">
      <c r="FX9852" s="1595"/>
    </row>
    <row r="9853" spans="180:180">
      <c r="FX9853" s="1595"/>
    </row>
    <row r="9854" spans="180:180">
      <c r="FX9854" s="1595"/>
    </row>
    <row r="9855" spans="180:180">
      <c r="FX9855" s="1595"/>
    </row>
    <row r="9856" spans="180:180">
      <c r="FX9856" s="1595"/>
    </row>
    <row r="9857" spans="180:180">
      <c r="FX9857" s="1595"/>
    </row>
    <row r="9858" spans="180:180">
      <c r="FX9858" s="1595"/>
    </row>
    <row r="9859" spans="180:180">
      <c r="FX9859" s="1595"/>
    </row>
    <row r="9860" spans="180:180">
      <c r="FX9860" s="1595"/>
    </row>
    <row r="9861" spans="180:180">
      <c r="FX9861" s="1595"/>
    </row>
    <row r="9862" spans="180:180">
      <c r="FX9862" s="1595"/>
    </row>
    <row r="9863" spans="180:180">
      <c r="FX9863" s="1595"/>
    </row>
    <row r="9864" spans="180:180">
      <c r="FX9864" s="1595"/>
    </row>
    <row r="9865" spans="180:180">
      <c r="FX9865" s="1595"/>
    </row>
    <row r="9867" spans="180:180">
      <c r="FX9867" s="1349"/>
    </row>
    <row r="9868" spans="180:180">
      <c r="FX9868" s="1349"/>
    </row>
    <row r="9869" spans="180:180">
      <c r="FX9869" s="1666"/>
    </row>
    <row r="9871" spans="180:180">
      <c r="FX9871" s="1349"/>
    </row>
    <row r="9872" spans="180:180">
      <c r="FX9872" s="1349"/>
    </row>
    <row r="9873" spans="180:180">
      <c r="FX9873" s="1349"/>
    </row>
    <row r="9874" spans="180:180">
      <c r="FX9874" s="1595"/>
    </row>
    <row r="9875" spans="180:180">
      <c r="FX9875" s="1595"/>
    </row>
    <row r="9876" spans="180:180">
      <c r="FX9876" s="1595"/>
    </row>
    <row r="9877" spans="180:180">
      <c r="FX9877" s="1595"/>
    </row>
    <row r="9878" spans="180:180">
      <c r="FX9878" s="1595"/>
    </row>
    <row r="9879" spans="180:180">
      <c r="FX9879" s="1595"/>
    </row>
    <row r="9880" spans="180:180">
      <c r="FX9880" s="1595"/>
    </row>
    <row r="9881" spans="180:180">
      <c r="FX9881" s="1595"/>
    </row>
    <row r="9882" spans="180:180">
      <c r="FX9882" s="1595"/>
    </row>
    <row r="9883" spans="180:180">
      <c r="FX9883" s="1595"/>
    </row>
    <row r="9884" spans="180:180">
      <c r="FX9884" s="1595"/>
    </row>
    <row r="9885" spans="180:180">
      <c r="FX9885" s="1595"/>
    </row>
    <row r="9886" spans="180:180">
      <c r="FX9886" s="1595"/>
    </row>
    <row r="9887" spans="180:180">
      <c r="FX9887" s="1595"/>
    </row>
    <row r="9888" spans="180:180">
      <c r="FX9888" s="1595"/>
    </row>
    <row r="9889" spans="180:180">
      <c r="FX9889" s="1595"/>
    </row>
    <row r="9890" spans="180:180">
      <c r="FX9890" s="1595"/>
    </row>
    <row r="9891" spans="180:180">
      <c r="FX9891" s="1595"/>
    </row>
    <row r="9892" spans="180:180">
      <c r="FX9892" s="1595"/>
    </row>
    <row r="9893" spans="180:180">
      <c r="FX9893" s="1595"/>
    </row>
    <row r="9894" spans="180:180">
      <c r="FX9894" s="1595"/>
    </row>
    <row r="9895" spans="180:180">
      <c r="FX9895" s="1595"/>
    </row>
    <row r="9896" spans="180:180">
      <c r="FX9896" s="1595"/>
    </row>
    <row r="9897" spans="180:180">
      <c r="FX9897" s="1595"/>
    </row>
    <row r="9898" spans="180:180">
      <c r="FX9898" s="1595"/>
    </row>
    <row r="9899" spans="180:180">
      <c r="FX9899" s="1595"/>
    </row>
    <row r="9900" spans="180:180">
      <c r="FX9900" s="1595"/>
    </row>
    <row r="9901" spans="180:180">
      <c r="FX9901" s="1595"/>
    </row>
    <row r="9902" spans="180:180">
      <c r="FX9902" s="1595"/>
    </row>
    <row r="9903" spans="180:180">
      <c r="FX9903" s="1595"/>
    </row>
    <row r="9904" spans="180:180">
      <c r="FX9904" s="1595"/>
    </row>
    <row r="9905" spans="180:180">
      <c r="FX9905" s="1595"/>
    </row>
    <row r="9906" spans="180:180">
      <c r="FX9906" s="1595"/>
    </row>
    <row r="9907" spans="180:180">
      <c r="FX9907" s="1595"/>
    </row>
    <row r="9908" spans="180:180">
      <c r="FX9908" s="1595"/>
    </row>
    <row r="9909" spans="180:180">
      <c r="FX9909" s="1595"/>
    </row>
    <row r="9910" spans="180:180">
      <c r="FX9910" s="1595"/>
    </row>
    <row r="9911" spans="180:180">
      <c r="FX9911" s="1595"/>
    </row>
    <row r="9912" spans="180:180">
      <c r="FX9912" s="1595"/>
    </row>
    <row r="9913" spans="180:180">
      <c r="FX9913" s="1595"/>
    </row>
    <row r="9915" spans="180:180">
      <c r="FX9915" s="1349"/>
    </row>
    <row r="9916" spans="180:180">
      <c r="FX9916" s="1349"/>
    </row>
    <row r="9917" spans="180:180">
      <c r="FX9917" s="1666"/>
    </row>
    <row r="9919" spans="180:180">
      <c r="FX9919" s="1349"/>
    </row>
    <row r="9920" spans="180:180">
      <c r="FX9920" s="1349"/>
    </row>
    <row r="9921" spans="180:180">
      <c r="FX9921" s="1349"/>
    </row>
    <row r="9922" spans="180:180">
      <c r="FX9922" s="1595"/>
    </row>
    <row r="9923" spans="180:180">
      <c r="FX9923" s="1595"/>
    </row>
    <row r="9924" spans="180:180">
      <c r="FX9924" s="1595"/>
    </row>
    <row r="9925" spans="180:180">
      <c r="FX9925" s="1595"/>
    </row>
    <row r="9926" spans="180:180">
      <c r="FX9926" s="1595"/>
    </row>
    <row r="9927" spans="180:180">
      <c r="FX9927" s="1595"/>
    </row>
    <row r="9928" spans="180:180">
      <c r="FX9928" s="1595"/>
    </row>
    <row r="9929" spans="180:180">
      <c r="FX9929" s="1595"/>
    </row>
    <row r="9930" spans="180:180">
      <c r="FX9930" s="1595"/>
    </row>
    <row r="9931" spans="180:180">
      <c r="FX9931" s="1595"/>
    </row>
    <row r="9932" spans="180:180">
      <c r="FX9932" s="1595"/>
    </row>
    <row r="9933" spans="180:180">
      <c r="FX9933" s="1595"/>
    </row>
    <row r="9934" spans="180:180">
      <c r="FX9934" s="1595"/>
    </row>
    <row r="9935" spans="180:180">
      <c r="FX9935" s="1595"/>
    </row>
    <row r="9936" spans="180:180">
      <c r="FX9936" s="1595"/>
    </row>
    <row r="9937" spans="180:180">
      <c r="FX9937" s="1595"/>
    </row>
    <row r="9938" spans="180:180">
      <c r="FX9938" s="1595"/>
    </row>
    <row r="9939" spans="180:180">
      <c r="FX9939" s="1595"/>
    </row>
    <row r="9940" spans="180:180">
      <c r="FX9940" s="1595"/>
    </row>
    <row r="9941" spans="180:180">
      <c r="FX9941" s="1595"/>
    </row>
    <row r="9942" spans="180:180">
      <c r="FX9942" s="1595"/>
    </row>
    <row r="9943" spans="180:180">
      <c r="FX9943" s="1595"/>
    </row>
    <row r="9944" spans="180:180">
      <c r="FX9944" s="1595"/>
    </row>
    <row r="9945" spans="180:180">
      <c r="FX9945" s="1595"/>
    </row>
    <row r="9946" spans="180:180">
      <c r="FX9946" s="1595"/>
    </row>
    <row r="9947" spans="180:180">
      <c r="FX9947" s="1595"/>
    </row>
    <row r="9948" spans="180:180">
      <c r="FX9948" s="1595"/>
    </row>
    <row r="9949" spans="180:180">
      <c r="FX9949" s="1595"/>
    </row>
    <row r="9950" spans="180:180">
      <c r="FX9950" s="1595"/>
    </row>
    <row r="9951" spans="180:180">
      <c r="FX9951" s="1595"/>
    </row>
    <row r="9952" spans="180:180">
      <c r="FX9952" s="1595"/>
    </row>
    <row r="9953" spans="180:180">
      <c r="FX9953" s="1595"/>
    </row>
    <row r="9954" spans="180:180">
      <c r="FX9954" s="1595"/>
    </row>
    <row r="9955" spans="180:180">
      <c r="FX9955" s="1595"/>
    </row>
    <row r="9956" spans="180:180">
      <c r="FX9956" s="1595"/>
    </row>
    <row r="9957" spans="180:180">
      <c r="FX9957" s="1595"/>
    </row>
    <row r="9958" spans="180:180">
      <c r="FX9958" s="1595"/>
    </row>
    <row r="9959" spans="180:180">
      <c r="FX9959" s="1595"/>
    </row>
    <row r="9960" spans="180:180">
      <c r="FX9960" s="1595"/>
    </row>
    <row r="9961" spans="180:180">
      <c r="FX9961" s="1595"/>
    </row>
    <row r="9963" spans="180:180">
      <c r="FX9963" s="1349"/>
    </row>
    <row r="9964" spans="180:180">
      <c r="FX9964" s="1349"/>
    </row>
    <row r="9965" spans="180:180">
      <c r="FX9965" s="1666"/>
    </row>
    <row r="9967" spans="180:180">
      <c r="FX9967" s="1349"/>
    </row>
    <row r="9968" spans="180:180">
      <c r="FX9968" s="1349"/>
    </row>
    <row r="9969" spans="180:180">
      <c r="FX9969" s="1349"/>
    </row>
    <row r="9970" spans="180:180">
      <c r="FX9970" s="1595"/>
    </row>
    <row r="9971" spans="180:180">
      <c r="FX9971" s="1595"/>
    </row>
    <row r="9972" spans="180:180">
      <c r="FX9972" s="1595"/>
    </row>
    <row r="9973" spans="180:180">
      <c r="FX9973" s="1595"/>
    </row>
    <row r="9974" spans="180:180">
      <c r="FX9974" s="1595"/>
    </row>
    <row r="9975" spans="180:180">
      <c r="FX9975" s="1595"/>
    </row>
    <row r="9976" spans="180:180">
      <c r="FX9976" s="1595"/>
    </row>
    <row r="9977" spans="180:180">
      <c r="FX9977" s="1595"/>
    </row>
    <row r="9978" spans="180:180">
      <c r="FX9978" s="1595"/>
    </row>
    <row r="9979" spans="180:180">
      <c r="FX9979" s="1595"/>
    </row>
    <row r="9980" spans="180:180">
      <c r="FX9980" s="1595"/>
    </row>
    <row r="9981" spans="180:180">
      <c r="FX9981" s="1595"/>
    </row>
    <row r="9982" spans="180:180">
      <c r="FX9982" s="1595"/>
    </row>
    <row r="9983" spans="180:180">
      <c r="FX9983" s="1595"/>
    </row>
    <row r="9984" spans="180:180">
      <c r="FX9984" s="1595"/>
    </row>
    <row r="9985" spans="180:180">
      <c r="FX9985" s="1595"/>
    </row>
    <row r="9986" spans="180:180">
      <c r="FX9986" s="1595"/>
    </row>
    <row r="9987" spans="180:180">
      <c r="FX9987" s="1595"/>
    </row>
    <row r="9988" spans="180:180">
      <c r="FX9988" s="1595"/>
    </row>
    <row r="9989" spans="180:180">
      <c r="FX9989" s="1595"/>
    </row>
    <row r="9990" spans="180:180">
      <c r="FX9990" s="1595"/>
    </row>
    <row r="9991" spans="180:180">
      <c r="FX9991" s="1595"/>
    </row>
    <row r="9992" spans="180:180">
      <c r="FX9992" s="1595"/>
    </row>
    <row r="9993" spans="180:180">
      <c r="FX9993" s="1595"/>
    </row>
    <row r="9994" spans="180:180">
      <c r="FX9994" s="1595"/>
    </row>
    <row r="9995" spans="180:180">
      <c r="FX9995" s="1595"/>
    </row>
    <row r="9996" spans="180:180">
      <c r="FX9996" s="1595"/>
    </row>
    <row r="9997" spans="180:180">
      <c r="FX9997" s="1595"/>
    </row>
    <row r="9998" spans="180:180">
      <c r="FX9998" s="1595"/>
    </row>
    <row r="9999" spans="180:180">
      <c r="FX9999" s="1595"/>
    </row>
    <row r="10000" spans="180:180">
      <c r="FX10000" s="1595"/>
    </row>
    <row r="10001" spans="180:180">
      <c r="FX10001" s="1595"/>
    </row>
    <row r="10002" spans="180:180">
      <c r="FX10002" s="1595"/>
    </row>
    <row r="10003" spans="180:180">
      <c r="FX10003" s="1595"/>
    </row>
    <row r="10004" spans="180:180">
      <c r="FX10004" s="1595"/>
    </row>
    <row r="10005" spans="180:180">
      <c r="FX10005" s="1595"/>
    </row>
    <row r="10006" spans="180:180">
      <c r="FX10006" s="1595"/>
    </row>
    <row r="10007" spans="180:180">
      <c r="FX10007" s="1595"/>
    </row>
    <row r="10008" spans="180:180">
      <c r="FX10008" s="1595"/>
    </row>
    <row r="10009" spans="180:180">
      <c r="FX10009" s="1595"/>
    </row>
    <row r="10011" spans="180:180">
      <c r="FX10011" s="1349"/>
    </row>
    <row r="10012" spans="180:180">
      <c r="FX10012" s="1349"/>
    </row>
    <row r="10013" spans="180:180">
      <c r="FX10013" s="1666"/>
    </row>
    <row r="10015" spans="180:180">
      <c r="FX10015" s="1349"/>
    </row>
    <row r="10016" spans="180:180">
      <c r="FX10016" s="1349"/>
    </row>
    <row r="10017" spans="180:180">
      <c r="FX10017" s="1349"/>
    </row>
    <row r="10018" spans="180:180">
      <c r="FX10018" s="1595"/>
    </row>
    <row r="10019" spans="180:180">
      <c r="FX10019" s="1595"/>
    </row>
    <row r="10020" spans="180:180">
      <c r="FX10020" s="1595"/>
    </row>
    <row r="10021" spans="180:180">
      <c r="FX10021" s="1595"/>
    </row>
    <row r="10022" spans="180:180">
      <c r="FX10022" s="1595"/>
    </row>
    <row r="10023" spans="180:180">
      <c r="FX10023" s="1595"/>
    </row>
    <row r="10024" spans="180:180">
      <c r="FX10024" s="1595"/>
    </row>
    <row r="10025" spans="180:180">
      <c r="FX10025" s="1595"/>
    </row>
    <row r="10026" spans="180:180">
      <c r="FX10026" s="1595"/>
    </row>
    <row r="10027" spans="180:180">
      <c r="FX10027" s="1595"/>
    </row>
    <row r="10028" spans="180:180">
      <c r="FX10028" s="1595"/>
    </row>
    <row r="10029" spans="180:180">
      <c r="FX10029" s="1595"/>
    </row>
    <row r="10030" spans="180:180">
      <c r="FX10030" s="1595"/>
    </row>
    <row r="10031" spans="180:180">
      <c r="FX10031" s="1595"/>
    </row>
    <row r="10032" spans="180:180">
      <c r="FX10032" s="1595"/>
    </row>
    <row r="10033" spans="180:180">
      <c r="FX10033" s="1595"/>
    </row>
    <row r="10034" spans="180:180">
      <c r="FX10034" s="1595"/>
    </row>
    <row r="10035" spans="180:180">
      <c r="FX10035" s="1595"/>
    </row>
    <row r="10036" spans="180:180">
      <c r="FX10036" s="1595"/>
    </row>
    <row r="10037" spans="180:180">
      <c r="FX10037" s="1595"/>
    </row>
    <row r="10038" spans="180:180">
      <c r="FX10038" s="1595"/>
    </row>
    <row r="10039" spans="180:180">
      <c r="FX10039" s="1595"/>
    </row>
    <row r="10040" spans="180:180">
      <c r="FX10040" s="1595"/>
    </row>
    <row r="10041" spans="180:180">
      <c r="FX10041" s="1595"/>
    </row>
    <row r="10042" spans="180:180">
      <c r="FX10042" s="1595"/>
    </row>
    <row r="10043" spans="180:180">
      <c r="FX10043" s="1595"/>
    </row>
    <row r="10044" spans="180:180">
      <c r="FX10044" s="1595"/>
    </row>
    <row r="10045" spans="180:180">
      <c r="FX10045" s="1595"/>
    </row>
    <row r="10046" spans="180:180">
      <c r="FX10046" s="1595"/>
    </row>
    <row r="10047" spans="180:180">
      <c r="FX10047" s="1595"/>
    </row>
    <row r="10048" spans="180:180">
      <c r="FX10048" s="1595"/>
    </row>
    <row r="10049" spans="180:180">
      <c r="FX10049" s="1595"/>
    </row>
    <row r="10050" spans="180:180">
      <c r="FX10050" s="1595"/>
    </row>
    <row r="10051" spans="180:180">
      <c r="FX10051" s="1595"/>
    </row>
    <row r="10052" spans="180:180">
      <c r="FX10052" s="1595"/>
    </row>
    <row r="10053" spans="180:180">
      <c r="FX10053" s="1595"/>
    </row>
    <row r="10054" spans="180:180">
      <c r="FX10054" s="1595"/>
    </row>
    <row r="10055" spans="180:180">
      <c r="FX10055" s="1595"/>
    </row>
    <row r="10056" spans="180:180">
      <c r="FX10056" s="1595"/>
    </row>
    <row r="10057" spans="180:180">
      <c r="FX10057" s="1595"/>
    </row>
    <row r="10059" spans="180:180">
      <c r="FX10059" s="1349"/>
    </row>
    <row r="10060" spans="180:180">
      <c r="FX10060" s="1349"/>
    </row>
    <row r="10061" spans="180:180">
      <c r="FX10061" s="1666"/>
    </row>
    <row r="10063" spans="180:180">
      <c r="FX10063" s="1349"/>
    </row>
    <row r="10064" spans="180:180">
      <c r="FX10064" s="1349"/>
    </row>
    <row r="10065" spans="180:180">
      <c r="FX10065" s="1349"/>
    </row>
    <row r="10066" spans="180:180">
      <c r="FX10066" s="1595"/>
    </row>
    <row r="10067" spans="180:180">
      <c r="FX10067" s="1595"/>
    </row>
    <row r="10068" spans="180:180">
      <c r="FX10068" s="1595"/>
    </row>
    <row r="10069" spans="180:180">
      <c r="FX10069" s="1595"/>
    </row>
    <row r="10070" spans="180:180">
      <c r="FX10070" s="1595"/>
    </row>
    <row r="10071" spans="180:180">
      <c r="FX10071" s="1595"/>
    </row>
    <row r="10072" spans="180:180">
      <c r="FX10072" s="1595"/>
    </row>
    <row r="10073" spans="180:180">
      <c r="FX10073" s="1595"/>
    </row>
    <row r="10074" spans="180:180">
      <c r="FX10074" s="1595"/>
    </row>
    <row r="10075" spans="180:180">
      <c r="FX10075" s="1595"/>
    </row>
    <row r="10076" spans="180:180">
      <c r="FX10076" s="1595"/>
    </row>
    <row r="10077" spans="180:180">
      <c r="FX10077" s="1595"/>
    </row>
    <row r="10078" spans="180:180">
      <c r="FX10078" s="1595"/>
    </row>
    <row r="10079" spans="180:180">
      <c r="FX10079" s="1595"/>
    </row>
    <row r="10080" spans="180:180">
      <c r="FX10080" s="1595"/>
    </row>
    <row r="10081" spans="180:180">
      <c r="FX10081" s="1595"/>
    </row>
    <row r="10082" spans="180:180">
      <c r="FX10082" s="1595"/>
    </row>
    <row r="10083" spans="180:180">
      <c r="FX10083" s="1595"/>
    </row>
    <row r="10084" spans="180:180">
      <c r="FX10084" s="1595"/>
    </row>
    <row r="10085" spans="180:180">
      <c r="FX10085" s="1595"/>
    </row>
    <row r="10086" spans="180:180">
      <c r="FX10086" s="1595"/>
    </row>
    <row r="10087" spans="180:180">
      <c r="FX10087" s="1595"/>
    </row>
    <row r="10088" spans="180:180">
      <c r="FX10088" s="1595"/>
    </row>
    <row r="10089" spans="180:180">
      <c r="FX10089" s="1595"/>
    </row>
    <row r="10090" spans="180:180">
      <c r="FX10090" s="1595"/>
    </row>
    <row r="10091" spans="180:180">
      <c r="FX10091" s="1595"/>
    </row>
    <row r="10092" spans="180:180">
      <c r="FX10092" s="1595"/>
    </row>
    <row r="10093" spans="180:180">
      <c r="FX10093" s="1595"/>
    </row>
    <row r="10094" spans="180:180">
      <c r="FX10094" s="1595"/>
    </row>
    <row r="10095" spans="180:180">
      <c r="FX10095" s="1595"/>
    </row>
    <row r="10096" spans="180:180">
      <c r="FX10096" s="1595"/>
    </row>
    <row r="10097" spans="180:180">
      <c r="FX10097" s="1595"/>
    </row>
    <row r="10098" spans="180:180">
      <c r="FX10098" s="1595"/>
    </row>
    <row r="10099" spans="180:180">
      <c r="FX10099" s="1595"/>
    </row>
    <row r="10100" spans="180:180">
      <c r="FX10100" s="1595"/>
    </row>
    <row r="10101" spans="180:180">
      <c r="FX10101" s="1595"/>
    </row>
    <row r="10102" spans="180:180">
      <c r="FX10102" s="1595"/>
    </row>
    <row r="10103" spans="180:180">
      <c r="FX10103" s="1595"/>
    </row>
    <row r="10104" spans="180:180">
      <c r="FX10104" s="1595"/>
    </row>
    <row r="10105" spans="180:180">
      <c r="FX10105" s="1595"/>
    </row>
    <row r="10107" spans="180:180">
      <c r="FX10107" s="1349"/>
    </row>
    <row r="10108" spans="180:180">
      <c r="FX10108" s="1349"/>
    </row>
    <row r="10109" spans="180:180">
      <c r="FX10109" s="1666"/>
    </row>
    <row r="10111" spans="180:180">
      <c r="FX10111" s="1349"/>
    </row>
    <row r="10112" spans="180:180">
      <c r="FX10112" s="1349"/>
    </row>
    <row r="10113" spans="180:180">
      <c r="FX10113" s="1349"/>
    </row>
    <row r="10114" spans="180:180">
      <c r="FX10114" s="1595"/>
    </row>
    <row r="10115" spans="180:180">
      <c r="FX10115" s="1595"/>
    </row>
    <row r="10116" spans="180:180">
      <c r="FX10116" s="1595"/>
    </row>
    <row r="10117" spans="180:180">
      <c r="FX10117" s="1595"/>
    </row>
    <row r="10118" spans="180:180">
      <c r="FX10118" s="1595"/>
    </row>
    <row r="10119" spans="180:180">
      <c r="FX10119" s="1595"/>
    </row>
    <row r="10120" spans="180:180">
      <c r="FX10120" s="1595"/>
    </row>
    <row r="10121" spans="180:180">
      <c r="FX10121" s="1595"/>
    </row>
    <row r="10122" spans="180:180">
      <c r="FX10122" s="1595"/>
    </row>
    <row r="10123" spans="180:180">
      <c r="FX10123" s="1595"/>
    </row>
    <row r="10124" spans="180:180">
      <c r="FX10124" s="1595"/>
    </row>
    <row r="10125" spans="180:180">
      <c r="FX10125" s="1595"/>
    </row>
    <row r="10126" spans="180:180">
      <c r="FX10126" s="1595"/>
    </row>
    <row r="10127" spans="180:180">
      <c r="FX10127" s="1595"/>
    </row>
    <row r="10128" spans="180:180">
      <c r="FX10128" s="1595"/>
    </row>
    <row r="10129" spans="180:180">
      <c r="FX10129" s="1595"/>
    </row>
    <row r="10130" spans="180:180">
      <c r="FX10130" s="1595"/>
    </row>
    <row r="10131" spans="180:180">
      <c r="FX10131" s="1595"/>
    </row>
    <row r="10132" spans="180:180">
      <c r="FX10132" s="1595"/>
    </row>
    <row r="10133" spans="180:180">
      <c r="FX10133" s="1595"/>
    </row>
    <row r="10134" spans="180:180">
      <c r="FX10134" s="1595"/>
    </row>
    <row r="10135" spans="180:180">
      <c r="FX10135" s="1595"/>
    </row>
    <row r="10136" spans="180:180">
      <c r="FX10136" s="1595"/>
    </row>
    <row r="10137" spans="180:180">
      <c r="FX10137" s="1595"/>
    </row>
    <row r="10138" spans="180:180">
      <c r="FX10138" s="1595"/>
    </row>
    <row r="10139" spans="180:180">
      <c r="FX10139" s="1595"/>
    </row>
    <row r="10140" spans="180:180">
      <c r="FX10140" s="1595"/>
    </row>
    <row r="10141" spans="180:180">
      <c r="FX10141" s="1595"/>
    </row>
    <row r="10142" spans="180:180">
      <c r="FX10142" s="1595"/>
    </row>
    <row r="10143" spans="180:180">
      <c r="FX10143" s="1595"/>
    </row>
    <row r="10144" spans="180:180">
      <c r="FX10144" s="1595"/>
    </row>
    <row r="10145" spans="180:180">
      <c r="FX10145" s="1595"/>
    </row>
    <row r="10146" spans="180:180">
      <c r="FX10146" s="1595"/>
    </row>
    <row r="10147" spans="180:180">
      <c r="FX10147" s="1595"/>
    </row>
    <row r="10148" spans="180:180">
      <c r="FX10148" s="1595"/>
    </row>
    <row r="10149" spans="180:180">
      <c r="FX10149" s="1595"/>
    </row>
    <row r="10150" spans="180:180">
      <c r="FX10150" s="1595"/>
    </row>
    <row r="10151" spans="180:180">
      <c r="FX10151" s="1595"/>
    </row>
    <row r="10152" spans="180:180">
      <c r="FX10152" s="1595"/>
    </row>
    <row r="10153" spans="180:180">
      <c r="FX10153" s="1595"/>
    </row>
    <row r="10155" spans="180:180">
      <c r="FX10155" s="1349"/>
    </row>
    <row r="10156" spans="180:180">
      <c r="FX10156" s="1349"/>
    </row>
    <row r="10157" spans="180:180">
      <c r="FX10157" s="1666"/>
    </row>
    <row r="10159" spans="180:180">
      <c r="FX10159" s="1349"/>
    </row>
    <row r="10160" spans="180:180">
      <c r="FX10160" s="1349"/>
    </row>
    <row r="10161" spans="180:180">
      <c r="FX10161" s="1349"/>
    </row>
    <row r="10162" spans="180:180">
      <c r="FX10162" s="1595"/>
    </row>
    <row r="10163" spans="180:180">
      <c r="FX10163" s="1595"/>
    </row>
    <row r="10164" spans="180:180">
      <c r="FX10164" s="1595"/>
    </row>
    <row r="10165" spans="180:180">
      <c r="FX10165" s="1595"/>
    </row>
    <row r="10166" spans="180:180">
      <c r="FX10166" s="1595"/>
    </row>
    <row r="10167" spans="180:180">
      <c r="FX10167" s="1595"/>
    </row>
    <row r="10168" spans="180:180">
      <c r="FX10168" s="1595"/>
    </row>
    <row r="10169" spans="180:180">
      <c r="FX10169" s="1595"/>
    </row>
    <row r="10170" spans="180:180">
      <c r="FX10170" s="1595"/>
    </row>
    <row r="10171" spans="180:180">
      <c r="FX10171" s="1595"/>
    </row>
    <row r="10172" spans="180:180">
      <c r="FX10172" s="1595"/>
    </row>
    <row r="10173" spans="180:180">
      <c r="FX10173" s="1595"/>
    </row>
    <row r="10174" spans="180:180">
      <c r="FX10174" s="1595"/>
    </row>
    <row r="10175" spans="180:180">
      <c r="FX10175" s="1595"/>
    </row>
    <row r="10176" spans="180:180">
      <c r="FX10176" s="1595"/>
    </row>
    <row r="10177" spans="180:180">
      <c r="FX10177" s="1595"/>
    </row>
    <row r="10178" spans="180:180">
      <c r="FX10178" s="1595"/>
    </row>
    <row r="10179" spans="180:180">
      <c r="FX10179" s="1595"/>
    </row>
    <row r="10180" spans="180:180">
      <c r="FX10180" s="1595"/>
    </row>
    <row r="10181" spans="180:180">
      <c r="FX10181" s="1595"/>
    </row>
    <row r="10182" spans="180:180">
      <c r="FX10182" s="1595"/>
    </row>
    <row r="10183" spans="180:180">
      <c r="FX10183" s="1595"/>
    </row>
    <row r="10184" spans="180:180">
      <c r="FX10184" s="1595"/>
    </row>
    <row r="10185" spans="180:180">
      <c r="FX10185" s="1595"/>
    </row>
    <row r="10186" spans="180:180">
      <c r="FX10186" s="1595"/>
    </row>
    <row r="10187" spans="180:180">
      <c r="FX10187" s="1595"/>
    </row>
    <row r="10188" spans="180:180">
      <c r="FX10188" s="1595"/>
    </row>
    <row r="10189" spans="180:180">
      <c r="FX10189" s="1595"/>
    </row>
    <row r="10190" spans="180:180">
      <c r="FX10190" s="1595"/>
    </row>
    <row r="10191" spans="180:180">
      <c r="FX10191" s="1595"/>
    </row>
    <row r="10192" spans="180:180">
      <c r="FX10192" s="1595"/>
    </row>
    <row r="10193" spans="180:180">
      <c r="FX10193" s="1595"/>
    </row>
    <row r="10194" spans="180:180">
      <c r="FX10194" s="1595"/>
    </row>
    <row r="10195" spans="180:180">
      <c r="FX10195" s="1595"/>
    </row>
    <row r="10196" spans="180:180">
      <c r="FX10196" s="1595"/>
    </row>
    <row r="10197" spans="180:180">
      <c r="FX10197" s="1595"/>
    </row>
    <row r="10198" spans="180:180">
      <c r="FX10198" s="1595"/>
    </row>
    <row r="10199" spans="180:180">
      <c r="FX10199" s="1595"/>
    </row>
    <row r="10200" spans="180:180">
      <c r="FX10200" s="1595"/>
    </row>
    <row r="10201" spans="180:180">
      <c r="FX10201" s="1595"/>
    </row>
    <row r="10203" spans="180:180">
      <c r="FX10203" s="1349"/>
    </row>
    <row r="10204" spans="180:180">
      <c r="FX10204" s="1349"/>
    </row>
    <row r="10205" spans="180:180">
      <c r="FX10205" s="1666"/>
    </row>
    <row r="10207" spans="180:180">
      <c r="FX10207" s="1349"/>
    </row>
    <row r="10208" spans="180:180">
      <c r="FX10208" s="1349"/>
    </row>
    <row r="10209" spans="180:180">
      <c r="FX10209" s="1349"/>
    </row>
    <row r="10210" spans="180:180">
      <c r="FX10210" s="1595"/>
    </row>
    <row r="10211" spans="180:180">
      <c r="FX10211" s="1595"/>
    </row>
    <row r="10212" spans="180:180">
      <c r="FX10212" s="1595"/>
    </row>
    <row r="10213" spans="180:180">
      <c r="FX10213" s="1595"/>
    </row>
    <row r="10214" spans="180:180">
      <c r="FX10214" s="1595"/>
    </row>
    <row r="10215" spans="180:180">
      <c r="FX10215" s="1595"/>
    </row>
    <row r="10216" spans="180:180">
      <c r="FX10216" s="1595"/>
    </row>
    <row r="10217" spans="180:180">
      <c r="FX10217" s="1595"/>
    </row>
    <row r="10218" spans="180:180">
      <c r="FX10218" s="1595"/>
    </row>
    <row r="10219" spans="180:180">
      <c r="FX10219" s="1595"/>
    </row>
    <row r="10220" spans="180:180">
      <c r="FX10220" s="1595"/>
    </row>
    <row r="10221" spans="180:180">
      <c r="FX10221" s="1595"/>
    </row>
    <row r="10222" spans="180:180">
      <c r="FX10222" s="1595"/>
    </row>
    <row r="10223" spans="180:180">
      <c r="FX10223" s="1595"/>
    </row>
    <row r="10224" spans="180:180">
      <c r="FX10224" s="1595"/>
    </row>
    <row r="10225" spans="180:180">
      <c r="FX10225" s="1595"/>
    </row>
    <row r="10226" spans="180:180">
      <c r="FX10226" s="1595"/>
    </row>
    <row r="10227" spans="180:180">
      <c r="FX10227" s="1595"/>
    </row>
    <row r="10228" spans="180:180">
      <c r="FX10228" s="1595"/>
    </row>
    <row r="10229" spans="180:180">
      <c r="FX10229" s="1595"/>
    </row>
    <row r="10230" spans="180:180">
      <c r="FX10230" s="1595"/>
    </row>
    <row r="10231" spans="180:180">
      <c r="FX10231" s="1595"/>
    </row>
    <row r="10232" spans="180:180">
      <c r="FX10232" s="1595"/>
    </row>
    <row r="10233" spans="180:180">
      <c r="FX10233" s="1595"/>
    </row>
    <row r="10234" spans="180:180">
      <c r="FX10234" s="1595"/>
    </row>
    <row r="10235" spans="180:180">
      <c r="FX10235" s="1595"/>
    </row>
    <row r="10236" spans="180:180">
      <c r="FX10236" s="1595"/>
    </row>
    <row r="10237" spans="180:180">
      <c r="FX10237" s="1595"/>
    </row>
    <row r="10238" spans="180:180">
      <c r="FX10238" s="1595"/>
    </row>
    <row r="10239" spans="180:180">
      <c r="FX10239" s="1595"/>
    </row>
    <row r="10240" spans="180:180">
      <c r="FX10240" s="1595"/>
    </row>
    <row r="10241" spans="180:180">
      <c r="FX10241" s="1595"/>
    </row>
    <row r="10242" spans="180:180">
      <c r="FX10242" s="1595"/>
    </row>
    <row r="10243" spans="180:180">
      <c r="FX10243" s="1595"/>
    </row>
    <row r="10244" spans="180:180">
      <c r="FX10244" s="1595"/>
    </row>
    <row r="10245" spans="180:180">
      <c r="FX10245" s="1595"/>
    </row>
    <row r="10246" spans="180:180">
      <c r="FX10246" s="1595"/>
    </row>
    <row r="10247" spans="180:180">
      <c r="FX10247" s="1595"/>
    </row>
    <row r="10248" spans="180:180">
      <c r="FX10248" s="1595"/>
    </row>
    <row r="10249" spans="180:180">
      <c r="FX10249" s="1595"/>
    </row>
    <row r="10251" spans="180:180">
      <c r="FX10251" s="1349"/>
    </row>
    <row r="10252" spans="180:180">
      <c r="FX10252" s="1349"/>
    </row>
    <row r="10253" spans="180:180">
      <c r="FX10253" s="1666"/>
    </row>
    <row r="10255" spans="180:180">
      <c r="FX10255" s="1349"/>
    </row>
    <row r="10256" spans="180:180">
      <c r="FX10256" s="1349"/>
    </row>
    <row r="10257" spans="180:180">
      <c r="FX10257" s="1349"/>
    </row>
    <row r="10258" spans="180:180">
      <c r="FX10258" s="1595"/>
    </row>
    <row r="10259" spans="180:180">
      <c r="FX10259" s="1595"/>
    </row>
    <row r="10260" spans="180:180">
      <c r="FX10260" s="1595"/>
    </row>
    <row r="10261" spans="180:180">
      <c r="FX10261" s="1595"/>
    </row>
    <row r="10262" spans="180:180">
      <c r="FX10262" s="1595"/>
    </row>
    <row r="10263" spans="180:180">
      <c r="FX10263" s="1595"/>
    </row>
    <row r="10264" spans="180:180">
      <c r="FX10264" s="1595"/>
    </row>
    <row r="10265" spans="180:180">
      <c r="FX10265" s="1595"/>
    </row>
    <row r="10266" spans="180:180">
      <c r="FX10266" s="1595"/>
    </row>
    <row r="10267" spans="180:180">
      <c r="FX10267" s="1595"/>
    </row>
    <row r="10268" spans="180:180">
      <c r="FX10268" s="1595"/>
    </row>
    <row r="10269" spans="180:180">
      <c r="FX10269" s="1595"/>
    </row>
    <row r="10270" spans="180:180">
      <c r="FX10270" s="1595"/>
    </row>
    <row r="10271" spans="180:180">
      <c r="FX10271" s="1595"/>
    </row>
    <row r="10272" spans="180:180">
      <c r="FX10272" s="1595"/>
    </row>
    <row r="10273" spans="180:180">
      <c r="FX10273" s="1595"/>
    </row>
    <row r="10274" spans="180:180">
      <c r="FX10274" s="1595"/>
    </row>
    <row r="10275" spans="180:180">
      <c r="FX10275" s="1595"/>
    </row>
    <row r="10276" spans="180:180">
      <c r="FX10276" s="1595"/>
    </row>
    <row r="10277" spans="180:180">
      <c r="FX10277" s="1595"/>
    </row>
    <row r="10278" spans="180:180">
      <c r="FX10278" s="1595"/>
    </row>
    <row r="10279" spans="180:180">
      <c r="FX10279" s="1595"/>
    </row>
    <row r="10280" spans="180:180">
      <c r="FX10280" s="1595"/>
    </row>
    <row r="10281" spans="180:180">
      <c r="FX10281" s="1595"/>
    </row>
    <row r="10282" spans="180:180">
      <c r="FX10282" s="1595"/>
    </row>
    <row r="10283" spans="180:180">
      <c r="FX10283" s="1595"/>
    </row>
    <row r="10284" spans="180:180">
      <c r="FX10284" s="1595"/>
    </row>
    <row r="10285" spans="180:180">
      <c r="FX10285" s="1595"/>
    </row>
    <row r="10286" spans="180:180">
      <c r="FX10286" s="1595"/>
    </row>
    <row r="10287" spans="180:180">
      <c r="FX10287" s="1595"/>
    </row>
    <row r="10288" spans="180:180">
      <c r="FX10288" s="1595"/>
    </row>
    <row r="10289" spans="180:180">
      <c r="FX10289" s="1595"/>
    </row>
    <row r="10290" spans="180:180">
      <c r="FX10290" s="1595"/>
    </row>
    <row r="10291" spans="180:180">
      <c r="FX10291" s="1595"/>
    </row>
    <row r="10292" spans="180:180">
      <c r="FX10292" s="1595"/>
    </row>
    <row r="10293" spans="180:180">
      <c r="FX10293" s="1595"/>
    </row>
    <row r="10294" spans="180:180">
      <c r="FX10294" s="1595"/>
    </row>
    <row r="10295" spans="180:180">
      <c r="FX10295" s="1595"/>
    </row>
    <row r="10296" spans="180:180">
      <c r="FX10296" s="1595"/>
    </row>
    <row r="10297" spans="180:180">
      <c r="FX10297" s="1595"/>
    </row>
    <row r="10299" spans="180:180">
      <c r="FX10299" s="1349"/>
    </row>
    <row r="10300" spans="180:180">
      <c r="FX10300" s="1349"/>
    </row>
    <row r="10301" spans="180:180">
      <c r="FX10301" s="1666"/>
    </row>
    <row r="10303" spans="180:180">
      <c r="FX10303" s="1349"/>
    </row>
    <row r="10304" spans="180:180">
      <c r="FX10304" s="1349"/>
    </row>
    <row r="10305" spans="180:180">
      <c r="FX10305" s="1349"/>
    </row>
    <row r="10306" spans="180:180">
      <c r="FX10306" s="1595"/>
    </row>
    <row r="10307" spans="180:180">
      <c r="FX10307" s="1595"/>
    </row>
    <row r="10308" spans="180:180">
      <c r="FX10308" s="1595"/>
    </row>
    <row r="10309" spans="180:180">
      <c r="FX10309" s="1595"/>
    </row>
    <row r="10310" spans="180:180">
      <c r="FX10310" s="1595"/>
    </row>
    <row r="10311" spans="180:180">
      <c r="FX10311" s="1595"/>
    </row>
    <row r="10312" spans="180:180">
      <c r="FX10312" s="1595"/>
    </row>
    <row r="10313" spans="180:180">
      <c r="FX10313" s="1595"/>
    </row>
    <row r="10314" spans="180:180">
      <c r="FX10314" s="1595"/>
    </row>
    <row r="10315" spans="180:180">
      <c r="FX10315" s="1595"/>
    </row>
    <row r="10316" spans="180:180">
      <c r="FX10316" s="1595"/>
    </row>
    <row r="10317" spans="180:180">
      <c r="FX10317" s="1595"/>
    </row>
    <row r="10318" spans="180:180">
      <c r="FX10318" s="1595"/>
    </row>
    <row r="10319" spans="180:180">
      <c r="FX10319" s="1595"/>
    </row>
    <row r="10320" spans="180:180">
      <c r="FX10320" s="1595"/>
    </row>
    <row r="10321" spans="180:180">
      <c r="FX10321" s="1595"/>
    </row>
    <row r="10322" spans="180:180">
      <c r="FX10322" s="1595"/>
    </row>
    <row r="10323" spans="180:180">
      <c r="FX10323" s="1595"/>
    </row>
    <row r="10324" spans="180:180">
      <c r="FX10324" s="1595"/>
    </row>
    <row r="10325" spans="180:180">
      <c r="FX10325" s="1595"/>
    </row>
    <row r="10326" spans="180:180">
      <c r="FX10326" s="1595"/>
    </row>
    <row r="10327" spans="180:180">
      <c r="FX10327" s="1595"/>
    </row>
    <row r="10328" spans="180:180">
      <c r="FX10328" s="1595"/>
    </row>
    <row r="10329" spans="180:180">
      <c r="FX10329" s="1595"/>
    </row>
    <row r="10330" spans="180:180">
      <c r="FX10330" s="1595"/>
    </row>
    <row r="10331" spans="180:180">
      <c r="FX10331" s="1595"/>
    </row>
    <row r="10332" spans="180:180">
      <c r="FX10332" s="1595"/>
    </row>
    <row r="10333" spans="180:180">
      <c r="FX10333" s="1595"/>
    </row>
    <row r="10334" spans="180:180">
      <c r="FX10334" s="1595"/>
    </row>
    <row r="10335" spans="180:180">
      <c r="FX10335" s="1595"/>
    </row>
    <row r="10336" spans="180:180">
      <c r="FX10336" s="1595"/>
    </row>
    <row r="10337" spans="180:180">
      <c r="FX10337" s="1595"/>
    </row>
    <row r="10338" spans="180:180">
      <c r="FX10338" s="1595"/>
    </row>
    <row r="10339" spans="180:180">
      <c r="FX10339" s="1595"/>
    </row>
    <row r="10340" spans="180:180">
      <c r="FX10340" s="1595"/>
    </row>
    <row r="10341" spans="180:180">
      <c r="FX10341" s="1595"/>
    </row>
    <row r="10342" spans="180:180">
      <c r="FX10342" s="1595"/>
    </row>
    <row r="10343" spans="180:180">
      <c r="FX10343" s="1595"/>
    </row>
    <row r="10344" spans="180:180">
      <c r="FX10344" s="1595"/>
    </row>
    <row r="10345" spans="180:180">
      <c r="FX10345" s="1595"/>
    </row>
    <row r="10347" spans="180:180">
      <c r="FX10347" s="1349"/>
    </row>
    <row r="10348" spans="180:180">
      <c r="FX10348" s="1349"/>
    </row>
    <row r="10349" spans="180:180">
      <c r="FX10349" s="1666"/>
    </row>
    <row r="10351" spans="180:180">
      <c r="FX10351" s="1349"/>
    </row>
    <row r="10352" spans="180:180">
      <c r="FX10352" s="1349"/>
    </row>
    <row r="10353" spans="180:180">
      <c r="FX10353" s="1349"/>
    </row>
    <row r="10354" spans="180:180">
      <c r="FX10354" s="1595"/>
    </row>
    <row r="10355" spans="180:180">
      <c r="FX10355" s="1595"/>
    </row>
    <row r="10356" spans="180:180">
      <c r="FX10356" s="1595"/>
    </row>
    <row r="10357" spans="180:180">
      <c r="FX10357" s="1595"/>
    </row>
    <row r="10358" spans="180:180">
      <c r="FX10358" s="1595"/>
    </row>
    <row r="10359" spans="180:180">
      <c r="FX10359" s="1595"/>
    </row>
    <row r="10360" spans="180:180">
      <c r="FX10360" s="1595"/>
    </row>
    <row r="10361" spans="180:180">
      <c r="FX10361" s="1595"/>
    </row>
    <row r="10362" spans="180:180">
      <c r="FX10362" s="1595"/>
    </row>
    <row r="10363" spans="180:180">
      <c r="FX10363" s="1595"/>
    </row>
    <row r="10364" spans="180:180">
      <c r="FX10364" s="1595"/>
    </row>
    <row r="10365" spans="180:180">
      <c r="FX10365" s="1595"/>
    </row>
    <row r="10366" spans="180:180">
      <c r="FX10366" s="1595"/>
    </row>
    <row r="10367" spans="180:180">
      <c r="FX10367" s="1595"/>
    </row>
    <row r="10368" spans="180:180">
      <c r="FX10368" s="1595"/>
    </row>
    <row r="10369" spans="180:180">
      <c r="FX10369" s="1595"/>
    </row>
    <row r="10370" spans="180:180">
      <c r="FX10370" s="1595"/>
    </row>
    <row r="10371" spans="180:180">
      <c r="FX10371" s="1595"/>
    </row>
    <row r="10372" spans="180:180">
      <c r="FX10372" s="1595"/>
    </row>
    <row r="10373" spans="180:180">
      <c r="FX10373" s="1595"/>
    </row>
    <row r="10374" spans="180:180">
      <c r="FX10374" s="1595"/>
    </row>
    <row r="10375" spans="180:180">
      <c r="FX10375" s="1595"/>
    </row>
    <row r="10376" spans="180:180">
      <c r="FX10376" s="1595"/>
    </row>
    <row r="10377" spans="180:180">
      <c r="FX10377" s="1595"/>
    </row>
    <row r="10378" spans="180:180">
      <c r="FX10378" s="1595"/>
    </row>
    <row r="10379" spans="180:180">
      <c r="FX10379" s="1595"/>
    </row>
    <row r="10380" spans="180:180">
      <c r="FX10380" s="1595"/>
    </row>
    <row r="10381" spans="180:180">
      <c r="FX10381" s="1595"/>
    </row>
    <row r="10382" spans="180:180">
      <c r="FX10382" s="1595"/>
    </row>
    <row r="10383" spans="180:180">
      <c r="FX10383" s="1595"/>
    </row>
    <row r="10384" spans="180:180">
      <c r="FX10384" s="1595"/>
    </row>
    <row r="10385" spans="180:180">
      <c r="FX10385" s="1595"/>
    </row>
    <row r="10386" spans="180:180">
      <c r="FX10386" s="1595"/>
    </row>
    <row r="10387" spans="180:180">
      <c r="FX10387" s="1595"/>
    </row>
    <row r="10388" spans="180:180">
      <c r="FX10388" s="1595"/>
    </row>
    <row r="10389" spans="180:180">
      <c r="FX10389" s="1595"/>
    </row>
    <row r="10390" spans="180:180">
      <c r="FX10390" s="1595"/>
    </row>
    <row r="10391" spans="180:180">
      <c r="FX10391" s="1595"/>
    </row>
    <row r="10392" spans="180:180">
      <c r="FX10392" s="1595"/>
    </row>
    <row r="10393" spans="180:180">
      <c r="FX10393" s="1595"/>
    </row>
    <row r="10395" spans="180:180">
      <c r="FX10395" s="1349"/>
    </row>
    <row r="10396" spans="180:180">
      <c r="FX10396" s="1349"/>
    </row>
    <row r="10397" spans="180:180">
      <c r="FX10397" s="1666"/>
    </row>
    <row r="10399" spans="180:180">
      <c r="FX10399" s="1349"/>
    </row>
    <row r="10400" spans="180:180">
      <c r="FX10400" s="1349"/>
    </row>
    <row r="10401" spans="180:180">
      <c r="FX10401" s="1349"/>
    </row>
    <row r="10402" spans="180:180">
      <c r="FX10402" s="1595"/>
    </row>
    <row r="10403" spans="180:180">
      <c r="FX10403" s="1595"/>
    </row>
    <row r="10404" spans="180:180">
      <c r="FX10404" s="1595"/>
    </row>
    <row r="10405" spans="180:180">
      <c r="FX10405" s="1595"/>
    </row>
    <row r="10406" spans="180:180">
      <c r="FX10406" s="1595"/>
    </row>
    <row r="10407" spans="180:180">
      <c r="FX10407" s="1595"/>
    </row>
    <row r="10408" spans="180:180">
      <c r="FX10408" s="1595"/>
    </row>
    <row r="10409" spans="180:180">
      <c r="FX10409" s="1595"/>
    </row>
    <row r="10410" spans="180:180">
      <c r="FX10410" s="1595"/>
    </row>
    <row r="10411" spans="180:180">
      <c r="FX10411" s="1595"/>
    </row>
    <row r="10412" spans="180:180">
      <c r="FX10412" s="1595"/>
    </row>
    <row r="10413" spans="180:180">
      <c r="FX10413" s="1595"/>
    </row>
    <row r="10414" spans="180:180">
      <c r="FX10414" s="1595"/>
    </row>
    <row r="10415" spans="180:180">
      <c r="FX10415" s="1595"/>
    </row>
    <row r="10416" spans="180:180">
      <c r="FX10416" s="1595"/>
    </row>
    <row r="10417" spans="180:180">
      <c r="FX10417" s="1595"/>
    </row>
    <row r="10418" spans="180:180">
      <c r="FX10418" s="1595"/>
    </row>
    <row r="10419" spans="180:180">
      <c r="FX10419" s="1595"/>
    </row>
    <row r="10420" spans="180:180">
      <c r="FX10420" s="1595"/>
    </row>
    <row r="10421" spans="180:180">
      <c r="FX10421" s="1595"/>
    </row>
    <row r="10422" spans="180:180">
      <c r="FX10422" s="1595"/>
    </row>
    <row r="10423" spans="180:180">
      <c r="FX10423" s="1595"/>
    </row>
    <row r="10424" spans="180:180">
      <c r="FX10424" s="1595"/>
    </row>
    <row r="10425" spans="180:180">
      <c r="FX10425" s="1595"/>
    </row>
    <row r="10426" spans="180:180">
      <c r="FX10426" s="1595"/>
    </row>
    <row r="10427" spans="180:180">
      <c r="FX10427" s="1595"/>
    </row>
    <row r="10428" spans="180:180">
      <c r="FX10428" s="1595"/>
    </row>
    <row r="10429" spans="180:180">
      <c r="FX10429" s="1595"/>
    </row>
    <row r="10430" spans="180:180">
      <c r="FX10430" s="1595"/>
    </row>
    <row r="10431" spans="180:180">
      <c r="FX10431" s="1595"/>
    </row>
    <row r="10432" spans="180:180">
      <c r="FX10432" s="1595"/>
    </row>
    <row r="10433" spans="180:180">
      <c r="FX10433" s="1595"/>
    </row>
    <row r="10434" spans="180:180">
      <c r="FX10434" s="1595"/>
    </row>
    <row r="10435" spans="180:180">
      <c r="FX10435" s="1595"/>
    </row>
    <row r="10436" spans="180:180">
      <c r="FX10436" s="1595"/>
    </row>
    <row r="10437" spans="180:180">
      <c r="FX10437" s="1595"/>
    </row>
    <row r="10438" spans="180:180">
      <c r="FX10438" s="1595"/>
    </row>
    <row r="10439" spans="180:180">
      <c r="FX10439" s="1595"/>
    </row>
    <row r="10440" spans="180:180">
      <c r="FX10440" s="1595"/>
    </row>
    <row r="10441" spans="180:180">
      <c r="FX10441" s="1595"/>
    </row>
    <row r="10443" spans="180:180">
      <c r="FX10443" s="1349"/>
    </row>
    <row r="10444" spans="180:180">
      <c r="FX10444" s="1349"/>
    </row>
    <row r="10445" spans="180:180">
      <c r="FX10445" s="1666"/>
    </row>
    <row r="10447" spans="180:180">
      <c r="FX10447" s="1349"/>
    </row>
    <row r="10448" spans="180:180">
      <c r="FX10448" s="1349"/>
    </row>
    <row r="10449" spans="180:180">
      <c r="FX10449" s="1349"/>
    </row>
    <row r="10450" spans="180:180">
      <c r="FX10450" s="1595"/>
    </row>
    <row r="10451" spans="180:180">
      <c r="FX10451" s="1595"/>
    </row>
    <row r="10452" spans="180:180">
      <c r="FX10452" s="1595"/>
    </row>
    <row r="10453" spans="180:180">
      <c r="FX10453" s="1595"/>
    </row>
    <row r="10454" spans="180:180">
      <c r="FX10454" s="1595"/>
    </row>
    <row r="10455" spans="180:180">
      <c r="FX10455" s="1595"/>
    </row>
    <row r="10456" spans="180:180">
      <c r="FX10456" s="1595"/>
    </row>
    <row r="10457" spans="180:180">
      <c r="FX10457" s="1595"/>
    </row>
    <row r="10458" spans="180:180">
      <c r="FX10458" s="1595"/>
    </row>
    <row r="10459" spans="180:180">
      <c r="FX10459" s="1595"/>
    </row>
    <row r="10460" spans="180:180">
      <c r="FX10460" s="1595"/>
    </row>
    <row r="10461" spans="180:180">
      <c r="FX10461" s="1595"/>
    </row>
    <row r="10462" spans="180:180">
      <c r="FX10462" s="1595"/>
    </row>
    <row r="10463" spans="180:180">
      <c r="FX10463" s="1595"/>
    </row>
    <row r="10464" spans="180:180">
      <c r="FX10464" s="1595"/>
    </row>
    <row r="10465" spans="180:180">
      <c r="FX10465" s="1595"/>
    </row>
    <row r="10466" spans="180:180">
      <c r="FX10466" s="1595"/>
    </row>
    <row r="10467" spans="180:180">
      <c r="FX10467" s="1595"/>
    </row>
    <row r="10468" spans="180:180">
      <c r="FX10468" s="1595"/>
    </row>
    <row r="10469" spans="180:180">
      <c r="FX10469" s="1595"/>
    </row>
    <row r="10470" spans="180:180">
      <c r="FX10470" s="1595"/>
    </row>
    <row r="10471" spans="180:180">
      <c r="FX10471" s="1595"/>
    </row>
    <row r="10472" spans="180:180">
      <c r="FX10472" s="1595"/>
    </row>
    <row r="10473" spans="180:180">
      <c r="FX10473" s="1595"/>
    </row>
    <row r="10474" spans="180:180">
      <c r="FX10474" s="1595"/>
    </row>
    <row r="10475" spans="180:180">
      <c r="FX10475" s="1595"/>
    </row>
    <row r="10476" spans="180:180">
      <c r="FX10476" s="1595"/>
    </row>
    <row r="10477" spans="180:180">
      <c r="FX10477" s="1595"/>
    </row>
    <row r="10478" spans="180:180">
      <c r="FX10478" s="1595"/>
    </row>
    <row r="10479" spans="180:180">
      <c r="FX10479" s="1595"/>
    </row>
    <row r="10480" spans="180:180">
      <c r="FX10480" s="1595"/>
    </row>
    <row r="10481" spans="180:180">
      <c r="FX10481" s="1595"/>
    </row>
    <row r="10482" spans="180:180">
      <c r="FX10482" s="1595"/>
    </row>
    <row r="10483" spans="180:180">
      <c r="FX10483" s="1595"/>
    </row>
    <row r="10484" spans="180:180">
      <c r="FX10484" s="1595"/>
    </row>
    <row r="10485" spans="180:180">
      <c r="FX10485" s="1595"/>
    </row>
    <row r="10486" spans="180:180">
      <c r="FX10486" s="1595"/>
    </row>
    <row r="10487" spans="180:180">
      <c r="FX10487" s="1595"/>
    </row>
    <row r="10488" spans="180:180">
      <c r="FX10488" s="1595"/>
    </row>
    <row r="10489" spans="180:180">
      <c r="FX10489" s="1595"/>
    </row>
    <row r="10491" spans="180:180">
      <c r="FX10491" s="1349"/>
    </row>
    <row r="10492" spans="180:180">
      <c r="FX10492" s="1349"/>
    </row>
    <row r="10493" spans="180:180">
      <c r="FX10493" s="1666"/>
    </row>
    <row r="10495" spans="180:180">
      <c r="FX10495" s="1349"/>
    </row>
    <row r="10496" spans="180:180">
      <c r="FX10496" s="1349"/>
    </row>
    <row r="10497" spans="180:180">
      <c r="FX10497" s="1349"/>
    </row>
    <row r="10498" spans="180:180">
      <c r="FX10498" s="1595"/>
    </row>
    <row r="10499" spans="180:180">
      <c r="FX10499" s="1595"/>
    </row>
    <row r="10500" spans="180:180">
      <c r="FX10500" s="1595"/>
    </row>
    <row r="10501" spans="180:180">
      <c r="FX10501" s="1595"/>
    </row>
    <row r="10502" spans="180:180">
      <c r="FX10502" s="1595"/>
    </row>
    <row r="10503" spans="180:180">
      <c r="FX10503" s="1595"/>
    </row>
    <row r="10504" spans="180:180">
      <c r="FX10504" s="1595"/>
    </row>
    <row r="10505" spans="180:180">
      <c r="FX10505" s="1595"/>
    </row>
    <row r="10506" spans="180:180">
      <c r="FX10506" s="1595"/>
    </row>
    <row r="10507" spans="180:180">
      <c r="FX10507" s="1595"/>
    </row>
    <row r="10508" spans="180:180">
      <c r="FX10508" s="1595"/>
    </row>
    <row r="10509" spans="180:180">
      <c r="FX10509" s="1595"/>
    </row>
    <row r="10510" spans="180:180">
      <c r="FX10510" s="1595"/>
    </row>
    <row r="10511" spans="180:180">
      <c r="FX10511" s="1595"/>
    </row>
    <row r="10512" spans="180:180">
      <c r="FX10512" s="1595"/>
    </row>
    <row r="10513" spans="180:180">
      <c r="FX10513" s="1595"/>
    </row>
    <row r="10514" spans="180:180">
      <c r="FX10514" s="1595"/>
    </row>
    <row r="10515" spans="180:180">
      <c r="FX10515" s="1595"/>
    </row>
    <row r="10516" spans="180:180">
      <c r="FX10516" s="1595"/>
    </row>
    <row r="10517" spans="180:180">
      <c r="FX10517" s="1595"/>
    </row>
    <row r="10518" spans="180:180">
      <c r="FX10518" s="1595"/>
    </row>
    <row r="10519" spans="180:180">
      <c r="FX10519" s="1595"/>
    </row>
    <row r="10520" spans="180:180">
      <c r="FX10520" s="1595"/>
    </row>
    <row r="10521" spans="180:180">
      <c r="FX10521" s="1595"/>
    </row>
    <row r="10522" spans="180:180">
      <c r="FX10522" s="1595"/>
    </row>
    <row r="10523" spans="180:180">
      <c r="FX10523" s="1595"/>
    </row>
    <row r="10524" spans="180:180">
      <c r="FX10524" s="1595"/>
    </row>
    <row r="10525" spans="180:180">
      <c r="FX10525" s="1595"/>
    </row>
    <row r="10526" spans="180:180">
      <c r="FX10526" s="1595"/>
    </row>
    <row r="10527" spans="180:180">
      <c r="FX10527" s="1595"/>
    </row>
    <row r="10528" spans="180:180">
      <c r="FX10528" s="1595"/>
    </row>
    <row r="10529" spans="180:180">
      <c r="FX10529" s="1595"/>
    </row>
    <row r="10530" spans="180:180">
      <c r="FX10530" s="1595"/>
    </row>
    <row r="10531" spans="180:180">
      <c r="FX10531" s="1595"/>
    </row>
    <row r="10532" spans="180:180">
      <c r="FX10532" s="1595"/>
    </row>
    <row r="10533" spans="180:180">
      <c r="FX10533" s="1595"/>
    </row>
    <row r="10534" spans="180:180">
      <c r="FX10534" s="1595"/>
    </row>
    <row r="10535" spans="180:180">
      <c r="FX10535" s="1595"/>
    </row>
    <row r="10536" spans="180:180">
      <c r="FX10536" s="1595"/>
    </row>
    <row r="10537" spans="180:180">
      <c r="FX10537" s="1595"/>
    </row>
    <row r="10539" spans="180:180">
      <c r="FX10539" s="1349"/>
    </row>
    <row r="10540" spans="180:180">
      <c r="FX10540" s="1349"/>
    </row>
    <row r="10541" spans="180:180">
      <c r="FX10541" s="1666"/>
    </row>
    <row r="10543" spans="180:180">
      <c r="FX10543" s="1349"/>
    </row>
    <row r="10544" spans="180:180">
      <c r="FX10544" s="1349"/>
    </row>
    <row r="10545" spans="180:180">
      <c r="FX10545" s="1349"/>
    </row>
    <row r="10546" spans="180:180">
      <c r="FX10546" s="1595"/>
    </row>
    <row r="10547" spans="180:180">
      <c r="FX10547" s="1595"/>
    </row>
    <row r="10548" spans="180:180">
      <c r="FX10548" s="1595"/>
    </row>
    <row r="10549" spans="180:180">
      <c r="FX10549" s="1595"/>
    </row>
    <row r="10550" spans="180:180">
      <c r="FX10550" s="1595"/>
    </row>
    <row r="10551" spans="180:180">
      <c r="FX10551" s="1595"/>
    </row>
    <row r="10552" spans="180:180">
      <c r="FX10552" s="1595"/>
    </row>
    <row r="10553" spans="180:180">
      <c r="FX10553" s="1595"/>
    </row>
    <row r="10554" spans="180:180">
      <c r="FX10554" s="1595"/>
    </row>
    <row r="10555" spans="180:180">
      <c r="FX10555" s="1595"/>
    </row>
    <row r="10556" spans="180:180">
      <c r="FX10556" s="1595"/>
    </row>
    <row r="10557" spans="180:180">
      <c r="FX10557" s="1595"/>
    </row>
    <row r="10558" spans="180:180">
      <c r="FX10558" s="1595"/>
    </row>
    <row r="10559" spans="180:180">
      <c r="FX10559" s="1595"/>
    </row>
    <row r="10560" spans="180:180">
      <c r="FX10560" s="1595"/>
    </row>
    <row r="10561" spans="180:180">
      <c r="FX10561" s="1595"/>
    </row>
    <row r="10562" spans="180:180">
      <c r="FX10562" s="1595"/>
    </row>
    <row r="10563" spans="180:180">
      <c r="FX10563" s="1595"/>
    </row>
    <row r="10564" spans="180:180">
      <c r="FX10564" s="1595"/>
    </row>
    <row r="10565" spans="180:180">
      <c r="FX10565" s="1595"/>
    </row>
    <row r="10566" spans="180:180">
      <c r="FX10566" s="1595"/>
    </row>
    <row r="10567" spans="180:180">
      <c r="FX10567" s="1595"/>
    </row>
    <row r="10568" spans="180:180">
      <c r="FX10568" s="1595"/>
    </row>
    <row r="10569" spans="180:180">
      <c r="FX10569" s="1595"/>
    </row>
    <row r="10570" spans="180:180">
      <c r="FX10570" s="1595"/>
    </row>
    <row r="10571" spans="180:180">
      <c r="FX10571" s="1595"/>
    </row>
    <row r="10572" spans="180:180">
      <c r="FX10572" s="1595"/>
    </row>
    <row r="10573" spans="180:180">
      <c r="FX10573" s="1595"/>
    </row>
    <row r="10574" spans="180:180">
      <c r="FX10574" s="1595"/>
    </row>
    <row r="10575" spans="180:180">
      <c r="FX10575" s="1595"/>
    </row>
    <row r="10576" spans="180:180">
      <c r="FX10576" s="1595"/>
    </row>
    <row r="10577" spans="180:180">
      <c r="FX10577" s="1595"/>
    </row>
    <row r="10578" spans="180:180">
      <c r="FX10578" s="1595"/>
    </row>
    <row r="10579" spans="180:180">
      <c r="FX10579" s="1595"/>
    </row>
    <row r="10580" spans="180:180">
      <c r="FX10580" s="1595"/>
    </row>
    <row r="10581" spans="180:180">
      <c r="FX10581" s="1595"/>
    </row>
    <row r="10582" spans="180:180">
      <c r="FX10582" s="1595"/>
    </row>
    <row r="10583" spans="180:180">
      <c r="FX10583" s="1595"/>
    </row>
    <row r="10584" spans="180:180">
      <c r="FX10584" s="1595"/>
    </row>
    <row r="10585" spans="180:180">
      <c r="FX10585" s="1595"/>
    </row>
    <row r="10587" spans="180:180">
      <c r="FX10587" s="1349"/>
    </row>
    <row r="10588" spans="180:180">
      <c r="FX10588" s="1349"/>
    </row>
    <row r="10589" spans="180:180">
      <c r="FX10589" s="1666"/>
    </row>
    <row r="10591" spans="180:180">
      <c r="FX10591" s="1349"/>
    </row>
    <row r="10592" spans="180:180">
      <c r="FX10592" s="1349"/>
    </row>
    <row r="10593" spans="180:180">
      <c r="FX10593" s="1349"/>
    </row>
    <row r="10594" spans="180:180">
      <c r="FX10594" s="1595"/>
    </row>
    <row r="10595" spans="180:180">
      <c r="FX10595" s="1595"/>
    </row>
    <row r="10596" spans="180:180">
      <c r="FX10596" s="1595"/>
    </row>
    <row r="10597" spans="180:180">
      <c r="FX10597" s="1595"/>
    </row>
    <row r="10598" spans="180:180">
      <c r="FX10598" s="1595"/>
    </row>
    <row r="10599" spans="180:180">
      <c r="FX10599" s="1595"/>
    </row>
    <row r="10600" spans="180:180">
      <c r="FX10600" s="1595"/>
    </row>
    <row r="10601" spans="180:180">
      <c r="FX10601" s="1595"/>
    </row>
    <row r="10602" spans="180:180">
      <c r="FX10602" s="1595"/>
    </row>
    <row r="10603" spans="180:180">
      <c r="FX10603" s="1595"/>
    </row>
    <row r="10604" spans="180:180">
      <c r="FX10604" s="1595"/>
    </row>
    <row r="10605" spans="180:180">
      <c r="FX10605" s="1595"/>
    </row>
    <row r="10606" spans="180:180">
      <c r="FX10606" s="1595"/>
    </row>
    <row r="10607" spans="180:180">
      <c r="FX10607" s="1595"/>
    </row>
    <row r="10608" spans="180:180">
      <c r="FX10608" s="1595"/>
    </row>
    <row r="10609" spans="180:180">
      <c r="FX10609" s="1595"/>
    </row>
    <row r="10610" spans="180:180">
      <c r="FX10610" s="1595"/>
    </row>
    <row r="10611" spans="180:180">
      <c r="FX10611" s="1595"/>
    </row>
    <row r="10612" spans="180:180">
      <c r="FX10612" s="1595"/>
    </row>
    <row r="10613" spans="180:180">
      <c r="FX10613" s="1595"/>
    </row>
    <row r="10614" spans="180:180">
      <c r="FX10614" s="1595"/>
    </row>
    <row r="10615" spans="180:180">
      <c r="FX10615" s="1595"/>
    </row>
    <row r="10616" spans="180:180">
      <c r="FX10616" s="1595"/>
    </row>
    <row r="10617" spans="180:180">
      <c r="FX10617" s="1595"/>
    </row>
    <row r="10618" spans="180:180">
      <c r="FX10618" s="1595"/>
    </row>
    <row r="10619" spans="180:180">
      <c r="FX10619" s="1595"/>
    </row>
    <row r="10620" spans="180:180">
      <c r="FX10620" s="1595"/>
    </row>
    <row r="10621" spans="180:180">
      <c r="FX10621" s="1595"/>
    </row>
    <row r="10622" spans="180:180">
      <c r="FX10622" s="1595"/>
    </row>
    <row r="10623" spans="180:180">
      <c r="FX10623" s="1595"/>
    </row>
    <row r="10624" spans="180:180">
      <c r="FX10624" s="1595"/>
    </row>
    <row r="10625" spans="180:180">
      <c r="FX10625" s="1595"/>
    </row>
    <row r="10626" spans="180:180">
      <c r="FX10626" s="1595"/>
    </row>
    <row r="10627" spans="180:180">
      <c r="FX10627" s="1595"/>
    </row>
    <row r="10628" spans="180:180">
      <c r="FX10628" s="1595"/>
    </row>
    <row r="10629" spans="180:180">
      <c r="FX10629" s="1595"/>
    </row>
    <row r="10630" spans="180:180">
      <c r="FX10630" s="1595"/>
    </row>
    <row r="10631" spans="180:180">
      <c r="FX10631" s="1595"/>
    </row>
    <row r="10632" spans="180:180">
      <c r="FX10632" s="1595"/>
    </row>
    <row r="10633" spans="180:180">
      <c r="FX10633" s="1595"/>
    </row>
    <row r="10635" spans="180:180">
      <c r="FX10635" s="1349"/>
    </row>
    <row r="10636" spans="180:180">
      <c r="FX10636" s="1349"/>
    </row>
    <row r="10637" spans="180:180">
      <c r="FX10637" s="1666"/>
    </row>
    <row r="10639" spans="180:180">
      <c r="FX10639" s="1349"/>
    </row>
    <row r="10640" spans="180:180">
      <c r="FX10640" s="1349"/>
    </row>
    <row r="10641" spans="180:180">
      <c r="FX10641" s="1349"/>
    </row>
    <row r="10642" spans="180:180">
      <c r="FX10642" s="1595"/>
    </row>
    <row r="10643" spans="180:180">
      <c r="FX10643" s="1595"/>
    </row>
    <row r="10644" spans="180:180">
      <c r="FX10644" s="1595"/>
    </row>
    <row r="10645" spans="180:180">
      <c r="FX10645" s="1595"/>
    </row>
    <row r="10646" spans="180:180">
      <c r="FX10646" s="1595"/>
    </row>
    <row r="10647" spans="180:180">
      <c r="FX10647" s="1595"/>
    </row>
    <row r="10648" spans="180:180">
      <c r="FX10648" s="1595"/>
    </row>
    <row r="10649" spans="180:180">
      <c r="FX10649" s="1595"/>
    </row>
    <row r="10650" spans="180:180">
      <c r="FX10650" s="1595"/>
    </row>
    <row r="10651" spans="180:180">
      <c r="FX10651" s="1595"/>
    </row>
    <row r="10652" spans="180:180">
      <c r="FX10652" s="1595"/>
    </row>
    <row r="10653" spans="180:180">
      <c r="FX10653" s="1595"/>
    </row>
    <row r="10654" spans="180:180">
      <c r="FX10654" s="1595"/>
    </row>
    <row r="10655" spans="180:180">
      <c r="FX10655" s="1595"/>
    </row>
    <row r="10656" spans="180:180">
      <c r="FX10656" s="1595"/>
    </row>
    <row r="10657" spans="180:180">
      <c r="FX10657" s="1595"/>
    </row>
    <row r="10658" spans="180:180">
      <c r="FX10658" s="1595"/>
    </row>
    <row r="10659" spans="180:180">
      <c r="FX10659" s="1595"/>
    </row>
    <row r="10660" spans="180:180">
      <c r="FX10660" s="1595"/>
    </row>
    <row r="10661" spans="180:180">
      <c r="FX10661" s="1595"/>
    </row>
    <row r="10662" spans="180:180">
      <c r="FX10662" s="1595"/>
    </row>
    <row r="10663" spans="180:180">
      <c r="FX10663" s="1595"/>
    </row>
    <row r="10664" spans="180:180">
      <c r="FX10664" s="1595"/>
    </row>
    <row r="10665" spans="180:180">
      <c r="FX10665" s="1595"/>
    </row>
    <row r="10666" spans="180:180">
      <c r="FX10666" s="1595"/>
    </row>
    <row r="10667" spans="180:180">
      <c r="FX10667" s="1595"/>
    </row>
    <row r="10668" spans="180:180">
      <c r="FX10668" s="1595"/>
    </row>
    <row r="10669" spans="180:180">
      <c r="FX10669" s="1595"/>
    </row>
    <row r="10670" spans="180:180">
      <c r="FX10670" s="1595"/>
    </row>
    <row r="10671" spans="180:180">
      <c r="FX10671" s="1595"/>
    </row>
    <row r="10672" spans="180:180">
      <c r="FX10672" s="1595"/>
    </row>
    <row r="10673" spans="180:180">
      <c r="FX10673" s="1595"/>
    </row>
    <row r="10674" spans="180:180">
      <c r="FX10674" s="1595"/>
    </row>
    <row r="10675" spans="180:180">
      <c r="FX10675" s="1595"/>
    </row>
    <row r="10676" spans="180:180">
      <c r="FX10676" s="1595"/>
    </row>
    <row r="10677" spans="180:180">
      <c r="FX10677" s="1595"/>
    </row>
    <row r="10678" spans="180:180">
      <c r="FX10678" s="1595"/>
    </row>
    <row r="10679" spans="180:180">
      <c r="FX10679" s="1595"/>
    </row>
    <row r="10680" spans="180:180">
      <c r="FX10680" s="1595"/>
    </row>
    <row r="10681" spans="180:180">
      <c r="FX10681" s="1595"/>
    </row>
    <row r="10683" spans="180:180">
      <c r="FX10683" s="1349"/>
    </row>
    <row r="10684" spans="180:180">
      <c r="FX10684" s="1349"/>
    </row>
    <row r="10685" spans="180:180">
      <c r="FX10685" s="1666"/>
    </row>
    <row r="10687" spans="180:180">
      <c r="FX10687" s="1349"/>
    </row>
    <row r="10688" spans="180:180">
      <c r="FX10688" s="1349"/>
    </row>
    <row r="10689" spans="180:180">
      <c r="FX10689" s="1349"/>
    </row>
    <row r="10690" spans="180:180">
      <c r="FX10690" s="1595"/>
    </row>
    <row r="10691" spans="180:180">
      <c r="FX10691" s="1595"/>
    </row>
    <row r="10692" spans="180:180">
      <c r="FX10692" s="1595"/>
    </row>
    <row r="10693" spans="180:180">
      <c r="FX10693" s="1595"/>
    </row>
    <row r="10694" spans="180:180">
      <c r="FX10694" s="1595"/>
    </row>
    <row r="10695" spans="180:180">
      <c r="FX10695" s="1595"/>
    </row>
    <row r="10696" spans="180:180">
      <c r="FX10696" s="1595"/>
    </row>
    <row r="10697" spans="180:180">
      <c r="FX10697" s="1595"/>
    </row>
    <row r="10698" spans="180:180">
      <c r="FX10698" s="1595"/>
    </row>
    <row r="10699" spans="180:180">
      <c r="FX10699" s="1595"/>
    </row>
    <row r="10700" spans="180:180">
      <c r="FX10700" s="1595"/>
    </row>
    <row r="10701" spans="180:180">
      <c r="FX10701" s="1595"/>
    </row>
    <row r="10702" spans="180:180">
      <c r="FX10702" s="1595"/>
    </row>
    <row r="10703" spans="180:180">
      <c r="FX10703" s="1595"/>
    </row>
    <row r="10704" spans="180:180">
      <c r="FX10704" s="1595"/>
    </row>
    <row r="10705" spans="180:180">
      <c r="FX10705" s="1595"/>
    </row>
    <row r="10706" spans="180:180">
      <c r="FX10706" s="1595"/>
    </row>
    <row r="10707" spans="180:180">
      <c r="FX10707" s="1595"/>
    </row>
    <row r="10708" spans="180:180">
      <c r="FX10708" s="1595"/>
    </row>
    <row r="10709" spans="180:180">
      <c r="FX10709" s="1595"/>
    </row>
    <row r="10710" spans="180:180">
      <c r="FX10710" s="1595"/>
    </row>
    <row r="10711" spans="180:180">
      <c r="FX10711" s="1595"/>
    </row>
    <row r="10712" spans="180:180">
      <c r="FX10712" s="1595"/>
    </row>
    <row r="10713" spans="180:180">
      <c r="FX10713" s="1595"/>
    </row>
    <row r="10714" spans="180:180">
      <c r="FX10714" s="1595"/>
    </row>
    <row r="10715" spans="180:180">
      <c r="FX10715" s="1595"/>
    </row>
    <row r="10716" spans="180:180">
      <c r="FX10716" s="1595"/>
    </row>
    <row r="10717" spans="180:180">
      <c r="FX10717" s="1595"/>
    </row>
    <row r="10718" spans="180:180">
      <c r="FX10718" s="1595"/>
    </row>
    <row r="10719" spans="180:180">
      <c r="FX10719" s="1595"/>
    </row>
    <row r="10720" spans="180:180">
      <c r="FX10720" s="1595"/>
    </row>
    <row r="10721" spans="180:180">
      <c r="FX10721" s="1595"/>
    </row>
    <row r="10722" spans="180:180">
      <c r="FX10722" s="1595"/>
    </row>
    <row r="10723" spans="180:180">
      <c r="FX10723" s="1595"/>
    </row>
    <row r="10724" spans="180:180">
      <c r="FX10724" s="1595"/>
    </row>
    <row r="10725" spans="180:180">
      <c r="FX10725" s="1595"/>
    </row>
    <row r="10726" spans="180:180">
      <c r="FX10726" s="1595"/>
    </row>
    <row r="10727" spans="180:180">
      <c r="FX10727" s="1595"/>
    </row>
    <row r="10728" spans="180:180">
      <c r="FX10728" s="1595"/>
    </row>
    <row r="10729" spans="180:180">
      <c r="FX10729" s="1595"/>
    </row>
    <row r="10731" spans="180:180">
      <c r="FX10731" s="1349"/>
    </row>
    <row r="10732" spans="180:180">
      <c r="FX10732" s="1349"/>
    </row>
    <row r="10733" spans="180:180">
      <c r="FX10733" s="1666"/>
    </row>
    <row r="10735" spans="180:180">
      <c r="FX10735" s="1349"/>
    </row>
    <row r="10736" spans="180:180">
      <c r="FX10736" s="1349"/>
    </row>
    <row r="10737" spans="180:180">
      <c r="FX10737" s="1349"/>
    </row>
    <row r="10738" spans="180:180">
      <c r="FX10738" s="1595"/>
    </row>
    <row r="10739" spans="180:180">
      <c r="FX10739" s="1595"/>
    </row>
    <row r="10740" spans="180:180">
      <c r="FX10740" s="1595"/>
    </row>
    <row r="10741" spans="180:180">
      <c r="FX10741" s="1595"/>
    </row>
    <row r="10742" spans="180:180">
      <c r="FX10742" s="1595"/>
    </row>
    <row r="10743" spans="180:180">
      <c r="FX10743" s="1595"/>
    </row>
    <row r="10744" spans="180:180">
      <c r="FX10744" s="1595"/>
    </row>
    <row r="10745" spans="180:180">
      <c r="FX10745" s="1595"/>
    </row>
    <row r="10746" spans="180:180">
      <c r="FX10746" s="1595"/>
    </row>
    <row r="10747" spans="180:180">
      <c r="FX10747" s="1595"/>
    </row>
    <row r="10748" spans="180:180">
      <c r="FX10748" s="1595"/>
    </row>
    <row r="10749" spans="180:180">
      <c r="FX10749" s="1595"/>
    </row>
    <row r="10750" spans="180:180">
      <c r="FX10750" s="1595"/>
    </row>
    <row r="10751" spans="180:180">
      <c r="FX10751" s="1595"/>
    </row>
    <row r="10752" spans="180:180">
      <c r="FX10752" s="1595"/>
    </row>
    <row r="10753" spans="180:180">
      <c r="FX10753" s="1595"/>
    </row>
    <row r="10754" spans="180:180">
      <c r="FX10754" s="1595"/>
    </row>
    <row r="10755" spans="180:180">
      <c r="FX10755" s="1595"/>
    </row>
    <row r="10756" spans="180:180">
      <c r="FX10756" s="1595"/>
    </row>
    <row r="10757" spans="180:180">
      <c r="FX10757" s="1595"/>
    </row>
    <row r="10758" spans="180:180">
      <c r="FX10758" s="1595"/>
    </row>
    <row r="10759" spans="180:180">
      <c r="FX10759" s="1595"/>
    </row>
    <row r="10760" spans="180:180">
      <c r="FX10760" s="1595"/>
    </row>
    <row r="10761" spans="180:180">
      <c r="FX10761" s="1595"/>
    </row>
    <row r="10762" spans="180:180">
      <c r="FX10762" s="1595"/>
    </row>
    <row r="10763" spans="180:180">
      <c r="FX10763" s="1595"/>
    </row>
    <row r="10764" spans="180:180">
      <c r="FX10764" s="1595"/>
    </row>
    <row r="10765" spans="180:180">
      <c r="FX10765" s="1595"/>
    </row>
    <row r="10766" spans="180:180">
      <c r="FX10766" s="1595"/>
    </row>
    <row r="10767" spans="180:180">
      <c r="FX10767" s="1595"/>
    </row>
    <row r="10768" spans="180:180">
      <c r="FX10768" s="1595"/>
    </row>
    <row r="10769" spans="180:180">
      <c r="FX10769" s="1595"/>
    </row>
    <row r="10770" spans="180:180">
      <c r="FX10770" s="1595"/>
    </row>
    <row r="10771" spans="180:180">
      <c r="FX10771" s="1595"/>
    </row>
    <row r="10772" spans="180:180">
      <c r="FX10772" s="1595"/>
    </row>
    <row r="10773" spans="180:180">
      <c r="FX10773" s="1595"/>
    </row>
    <row r="10774" spans="180:180">
      <c r="FX10774" s="1595"/>
    </row>
    <row r="10775" spans="180:180">
      <c r="FX10775" s="1595"/>
    </row>
    <row r="10776" spans="180:180">
      <c r="FX10776" s="1595"/>
    </row>
    <row r="10777" spans="180:180">
      <c r="FX10777" s="1595"/>
    </row>
    <row r="10779" spans="180:180">
      <c r="FX10779" s="1349"/>
    </row>
    <row r="10780" spans="180:180">
      <c r="FX10780" s="1349"/>
    </row>
    <row r="10781" spans="180:180">
      <c r="FX10781" s="1666"/>
    </row>
    <row r="10783" spans="180:180">
      <c r="FX10783" s="1349"/>
    </row>
    <row r="10784" spans="180:180">
      <c r="FX10784" s="1349"/>
    </row>
    <row r="10785" spans="180:180">
      <c r="FX10785" s="1349"/>
    </row>
    <row r="10786" spans="180:180">
      <c r="FX10786" s="1595"/>
    </row>
    <row r="10787" spans="180:180">
      <c r="FX10787" s="1595"/>
    </row>
    <row r="10788" spans="180:180">
      <c r="FX10788" s="1595"/>
    </row>
    <row r="10789" spans="180:180">
      <c r="FX10789" s="1595"/>
    </row>
    <row r="10790" spans="180:180">
      <c r="FX10790" s="1595"/>
    </row>
    <row r="10791" spans="180:180">
      <c r="FX10791" s="1595"/>
    </row>
    <row r="10792" spans="180:180">
      <c r="FX10792" s="1595"/>
    </row>
    <row r="10793" spans="180:180">
      <c r="FX10793" s="1595"/>
    </row>
    <row r="10794" spans="180:180">
      <c r="FX10794" s="1595"/>
    </row>
    <row r="10795" spans="180:180">
      <c r="FX10795" s="1595"/>
    </row>
    <row r="10796" spans="180:180">
      <c r="FX10796" s="1595"/>
    </row>
    <row r="10797" spans="180:180">
      <c r="FX10797" s="1595"/>
    </row>
    <row r="10798" spans="180:180">
      <c r="FX10798" s="1595"/>
    </row>
    <row r="10799" spans="180:180">
      <c r="FX10799" s="1595"/>
    </row>
    <row r="10800" spans="180:180">
      <c r="FX10800" s="1595"/>
    </row>
    <row r="10801" spans="180:180">
      <c r="FX10801" s="1595"/>
    </row>
    <row r="10802" spans="180:180">
      <c r="FX10802" s="1595"/>
    </row>
    <row r="10803" spans="180:180">
      <c r="FX10803" s="1595"/>
    </row>
    <row r="10804" spans="180:180">
      <c r="FX10804" s="1595"/>
    </row>
    <row r="10805" spans="180:180">
      <c r="FX10805" s="1595"/>
    </row>
    <row r="10806" spans="180:180">
      <c r="FX10806" s="1595"/>
    </row>
    <row r="10807" spans="180:180">
      <c r="FX10807" s="1595"/>
    </row>
    <row r="10808" spans="180:180">
      <c r="FX10808" s="1595"/>
    </row>
    <row r="10809" spans="180:180">
      <c r="FX10809" s="1595"/>
    </row>
    <row r="10810" spans="180:180">
      <c r="FX10810" s="1595"/>
    </row>
    <row r="10811" spans="180:180">
      <c r="FX10811" s="1595"/>
    </row>
    <row r="10812" spans="180:180">
      <c r="FX10812" s="1595"/>
    </row>
    <row r="10813" spans="180:180">
      <c r="FX10813" s="1595"/>
    </row>
    <row r="10814" spans="180:180">
      <c r="FX10814" s="1595"/>
    </row>
    <row r="10815" spans="180:180">
      <c r="FX10815" s="1595"/>
    </row>
    <row r="10816" spans="180:180">
      <c r="FX10816" s="1595"/>
    </row>
    <row r="10817" spans="180:180">
      <c r="FX10817" s="1595"/>
    </row>
    <row r="10818" spans="180:180">
      <c r="FX10818" s="1595"/>
    </row>
    <row r="10819" spans="180:180">
      <c r="FX10819" s="1595"/>
    </row>
    <row r="10820" spans="180:180">
      <c r="FX10820" s="1595"/>
    </row>
    <row r="10821" spans="180:180">
      <c r="FX10821" s="1595"/>
    </row>
    <row r="10822" spans="180:180">
      <c r="FX10822" s="1595"/>
    </row>
    <row r="10823" spans="180:180">
      <c r="FX10823" s="1595"/>
    </row>
    <row r="10824" spans="180:180">
      <c r="FX10824" s="1595"/>
    </row>
    <row r="10825" spans="180:180">
      <c r="FX10825" s="1595"/>
    </row>
    <row r="10827" spans="180:180">
      <c r="FX10827" s="1349"/>
    </row>
    <row r="10828" spans="180:180">
      <c r="FX10828" s="1349"/>
    </row>
    <row r="10829" spans="180:180">
      <c r="FX10829" s="1666"/>
    </row>
    <row r="10831" spans="180:180">
      <c r="FX10831" s="1349"/>
    </row>
    <row r="10832" spans="180:180">
      <c r="FX10832" s="1349"/>
    </row>
    <row r="10833" spans="180:180">
      <c r="FX10833" s="1349"/>
    </row>
    <row r="10834" spans="180:180">
      <c r="FX10834" s="1595"/>
    </row>
    <row r="10835" spans="180:180">
      <c r="FX10835" s="1595"/>
    </row>
    <row r="10836" spans="180:180">
      <c r="FX10836" s="1595"/>
    </row>
    <row r="10837" spans="180:180">
      <c r="FX10837" s="1595"/>
    </row>
    <row r="10838" spans="180:180">
      <c r="FX10838" s="1595"/>
    </row>
    <row r="10839" spans="180:180">
      <c r="FX10839" s="1595"/>
    </row>
    <row r="10840" spans="180:180">
      <c r="FX10840" s="1595"/>
    </row>
    <row r="10841" spans="180:180">
      <c r="FX10841" s="1595"/>
    </row>
    <row r="10842" spans="180:180">
      <c r="FX10842" s="1595"/>
    </row>
    <row r="10843" spans="180:180">
      <c r="FX10843" s="1595"/>
    </row>
    <row r="10844" spans="180:180">
      <c r="FX10844" s="1595"/>
    </row>
    <row r="10845" spans="180:180">
      <c r="FX10845" s="1595"/>
    </row>
    <row r="10846" spans="180:180">
      <c r="FX10846" s="1595"/>
    </row>
    <row r="10847" spans="180:180">
      <c r="FX10847" s="1595"/>
    </row>
    <row r="10848" spans="180:180">
      <c r="FX10848" s="1595"/>
    </row>
    <row r="10849" spans="180:180">
      <c r="FX10849" s="1595"/>
    </row>
    <row r="10850" spans="180:180">
      <c r="FX10850" s="1595"/>
    </row>
    <row r="10851" spans="180:180">
      <c r="FX10851" s="1595"/>
    </row>
    <row r="10852" spans="180:180">
      <c r="FX10852" s="1595"/>
    </row>
    <row r="10853" spans="180:180">
      <c r="FX10853" s="1595"/>
    </row>
    <row r="10854" spans="180:180">
      <c r="FX10854" s="1595"/>
    </row>
    <row r="10855" spans="180:180">
      <c r="FX10855" s="1595"/>
    </row>
    <row r="10856" spans="180:180">
      <c r="FX10856" s="1595"/>
    </row>
    <row r="10857" spans="180:180">
      <c r="FX10857" s="1595"/>
    </row>
    <row r="10858" spans="180:180">
      <c r="FX10858" s="1595"/>
    </row>
    <row r="10859" spans="180:180">
      <c r="FX10859" s="1595"/>
    </row>
    <row r="10860" spans="180:180">
      <c r="FX10860" s="1595"/>
    </row>
    <row r="10861" spans="180:180">
      <c r="FX10861" s="1595"/>
    </row>
    <row r="10862" spans="180:180">
      <c r="FX10862" s="1595"/>
    </row>
    <row r="10863" spans="180:180">
      <c r="FX10863" s="1595"/>
    </row>
    <row r="10864" spans="180:180">
      <c r="FX10864" s="1595"/>
    </row>
    <row r="10865" spans="180:180">
      <c r="FX10865" s="1595"/>
    </row>
    <row r="10866" spans="180:180">
      <c r="FX10866" s="1595"/>
    </row>
    <row r="10867" spans="180:180">
      <c r="FX10867" s="1595"/>
    </row>
    <row r="10868" spans="180:180">
      <c r="FX10868" s="1595"/>
    </row>
    <row r="10869" spans="180:180">
      <c r="FX10869" s="1595"/>
    </row>
    <row r="10870" spans="180:180">
      <c r="FX10870" s="1595"/>
    </row>
    <row r="10871" spans="180:180">
      <c r="FX10871" s="1595"/>
    </row>
    <row r="10872" spans="180:180">
      <c r="FX10872" s="1595"/>
    </row>
    <row r="10873" spans="180:180">
      <c r="FX10873" s="1595"/>
    </row>
    <row r="10875" spans="180:180">
      <c r="FX10875" s="1349"/>
    </row>
    <row r="10876" spans="180:180">
      <c r="FX10876" s="1349"/>
    </row>
    <row r="10877" spans="180:180">
      <c r="FX10877" s="1666"/>
    </row>
    <row r="10879" spans="180:180">
      <c r="FX10879" s="1349"/>
    </row>
    <row r="10880" spans="180:180">
      <c r="FX10880" s="1349"/>
    </row>
    <row r="10881" spans="180:180">
      <c r="FX10881" s="1349"/>
    </row>
    <row r="10882" spans="180:180">
      <c r="FX10882" s="1595"/>
    </row>
    <row r="10883" spans="180:180">
      <c r="FX10883" s="1595"/>
    </row>
    <row r="10884" spans="180:180">
      <c r="FX10884" s="1595"/>
    </row>
    <row r="10885" spans="180:180">
      <c r="FX10885" s="1595"/>
    </row>
    <row r="10886" spans="180:180">
      <c r="FX10886" s="1595"/>
    </row>
    <row r="10887" spans="180:180">
      <c r="FX10887" s="1595"/>
    </row>
    <row r="10888" spans="180:180">
      <c r="FX10888" s="1595"/>
    </row>
    <row r="10889" spans="180:180">
      <c r="FX10889" s="1595"/>
    </row>
    <row r="10890" spans="180:180">
      <c r="FX10890" s="1595"/>
    </row>
    <row r="10891" spans="180:180">
      <c r="FX10891" s="1595"/>
    </row>
    <row r="10892" spans="180:180">
      <c r="FX10892" s="1595"/>
    </row>
    <row r="10893" spans="180:180">
      <c r="FX10893" s="1595"/>
    </row>
    <row r="10894" spans="180:180">
      <c r="FX10894" s="1595"/>
    </row>
    <row r="10895" spans="180:180">
      <c r="FX10895" s="1595"/>
    </row>
    <row r="10896" spans="180:180">
      <c r="FX10896" s="1595"/>
    </row>
    <row r="10897" spans="180:180">
      <c r="FX10897" s="1595"/>
    </row>
    <row r="10898" spans="180:180">
      <c r="FX10898" s="1595"/>
    </row>
    <row r="10899" spans="180:180">
      <c r="FX10899" s="1595"/>
    </row>
    <row r="10900" spans="180:180">
      <c r="FX10900" s="1595"/>
    </row>
    <row r="10901" spans="180:180">
      <c r="FX10901" s="1595"/>
    </row>
    <row r="10902" spans="180:180">
      <c r="FX10902" s="1595"/>
    </row>
    <row r="10903" spans="180:180">
      <c r="FX10903" s="1595"/>
    </row>
    <row r="10904" spans="180:180">
      <c r="FX10904" s="1595"/>
    </row>
    <row r="10905" spans="180:180">
      <c r="FX10905" s="1595"/>
    </row>
    <row r="10906" spans="180:180">
      <c r="FX10906" s="1595"/>
    </row>
    <row r="10907" spans="180:180">
      <c r="FX10907" s="1595"/>
    </row>
    <row r="10908" spans="180:180">
      <c r="FX10908" s="1595"/>
    </row>
    <row r="10909" spans="180:180">
      <c r="FX10909" s="1595"/>
    </row>
    <row r="10910" spans="180:180">
      <c r="FX10910" s="1595"/>
    </row>
    <row r="10911" spans="180:180">
      <c r="FX10911" s="1595"/>
    </row>
    <row r="10912" spans="180:180">
      <c r="FX10912" s="1595"/>
    </row>
    <row r="10913" spans="180:180">
      <c r="FX10913" s="1595"/>
    </row>
    <row r="10914" spans="180:180">
      <c r="FX10914" s="1595"/>
    </row>
    <row r="10915" spans="180:180">
      <c r="FX10915" s="1595"/>
    </row>
    <row r="10916" spans="180:180">
      <c r="FX10916" s="1595"/>
    </row>
    <row r="10917" spans="180:180">
      <c r="FX10917" s="1595"/>
    </row>
    <row r="10918" spans="180:180">
      <c r="FX10918" s="1595"/>
    </row>
    <row r="10919" spans="180:180">
      <c r="FX10919" s="1595"/>
    </row>
    <row r="10920" spans="180:180">
      <c r="FX10920" s="1595"/>
    </row>
    <row r="10921" spans="180:180">
      <c r="FX10921" s="1595"/>
    </row>
    <row r="10923" spans="180:180">
      <c r="FX10923" s="1349"/>
    </row>
    <row r="10924" spans="180:180">
      <c r="FX10924" s="1349"/>
    </row>
    <row r="10925" spans="180:180">
      <c r="FX10925" s="1666"/>
    </row>
    <row r="10927" spans="180:180">
      <c r="FX10927" s="1349"/>
    </row>
    <row r="10928" spans="180:180">
      <c r="FX10928" s="1349"/>
    </row>
    <row r="10929" spans="180:180">
      <c r="FX10929" s="1349"/>
    </row>
    <row r="10930" spans="180:180">
      <c r="FX10930" s="1595"/>
    </row>
    <row r="10931" spans="180:180">
      <c r="FX10931" s="1595"/>
    </row>
    <row r="10932" spans="180:180">
      <c r="FX10932" s="1595"/>
    </row>
    <row r="10933" spans="180:180">
      <c r="FX10933" s="1595"/>
    </row>
    <row r="10934" spans="180:180">
      <c r="FX10934" s="1595"/>
    </row>
    <row r="10935" spans="180:180">
      <c r="FX10935" s="1595"/>
    </row>
    <row r="10936" spans="180:180">
      <c r="FX10936" s="1595"/>
    </row>
    <row r="10937" spans="180:180">
      <c r="FX10937" s="1595"/>
    </row>
    <row r="10938" spans="180:180">
      <c r="FX10938" s="1595"/>
    </row>
    <row r="10939" spans="180:180">
      <c r="FX10939" s="1595"/>
    </row>
    <row r="10940" spans="180:180">
      <c r="FX10940" s="1595"/>
    </row>
    <row r="10941" spans="180:180">
      <c r="FX10941" s="1595"/>
    </row>
    <row r="10942" spans="180:180">
      <c r="FX10942" s="1595"/>
    </row>
    <row r="10943" spans="180:180">
      <c r="FX10943" s="1595"/>
    </row>
    <row r="10944" spans="180:180">
      <c r="FX10944" s="1595"/>
    </row>
    <row r="10945" spans="180:180">
      <c r="FX10945" s="1595"/>
    </row>
    <row r="10946" spans="180:180">
      <c r="FX10946" s="1595"/>
    </row>
    <row r="10947" spans="180:180">
      <c r="FX10947" s="1595"/>
    </row>
    <row r="10948" spans="180:180">
      <c r="FX10948" s="1595"/>
    </row>
    <row r="10949" spans="180:180">
      <c r="FX10949" s="1595"/>
    </row>
    <row r="10950" spans="180:180">
      <c r="FX10950" s="1595"/>
    </row>
    <row r="10951" spans="180:180">
      <c r="FX10951" s="1595"/>
    </row>
    <row r="10952" spans="180:180">
      <c r="FX10952" s="1595"/>
    </row>
    <row r="10953" spans="180:180">
      <c r="FX10953" s="1595"/>
    </row>
    <row r="10954" spans="180:180">
      <c r="FX10954" s="1595"/>
    </row>
    <row r="10955" spans="180:180">
      <c r="FX10955" s="1595"/>
    </row>
    <row r="10956" spans="180:180">
      <c r="FX10956" s="1595"/>
    </row>
    <row r="10957" spans="180:180">
      <c r="FX10957" s="1595"/>
    </row>
    <row r="10958" spans="180:180">
      <c r="FX10958" s="1595"/>
    </row>
    <row r="10959" spans="180:180">
      <c r="FX10959" s="1595"/>
    </row>
    <row r="10960" spans="180:180">
      <c r="FX10960" s="1595"/>
    </row>
    <row r="10961" spans="180:180">
      <c r="FX10961" s="1595"/>
    </row>
    <row r="10962" spans="180:180">
      <c r="FX10962" s="1595"/>
    </row>
    <row r="10963" spans="180:180">
      <c r="FX10963" s="1595"/>
    </row>
    <row r="10964" spans="180:180">
      <c r="FX10964" s="1595"/>
    </row>
    <row r="10965" spans="180:180">
      <c r="FX10965" s="1595"/>
    </row>
    <row r="10966" spans="180:180">
      <c r="FX10966" s="1595"/>
    </row>
    <row r="10967" spans="180:180">
      <c r="FX10967" s="1595"/>
    </row>
    <row r="10968" spans="180:180">
      <c r="FX10968" s="1595"/>
    </row>
    <row r="10969" spans="180:180">
      <c r="FX10969" s="1595"/>
    </row>
    <row r="10971" spans="180:180">
      <c r="FX10971" s="1349"/>
    </row>
    <row r="10972" spans="180:180">
      <c r="FX10972" s="1349"/>
    </row>
    <row r="10973" spans="180:180">
      <c r="FX10973" s="1666"/>
    </row>
    <row r="10975" spans="180:180">
      <c r="FX10975" s="1349"/>
    </row>
    <row r="10976" spans="180:180">
      <c r="FX10976" s="1349"/>
    </row>
    <row r="10977" spans="180:180">
      <c r="FX10977" s="1349"/>
    </row>
    <row r="10978" spans="180:180">
      <c r="FX10978" s="1595"/>
    </row>
    <row r="10979" spans="180:180">
      <c r="FX10979" s="1595"/>
    </row>
    <row r="10980" spans="180:180">
      <c r="FX10980" s="1595"/>
    </row>
    <row r="10981" spans="180:180">
      <c r="FX10981" s="1595"/>
    </row>
    <row r="10982" spans="180:180">
      <c r="FX10982" s="1595"/>
    </row>
    <row r="10983" spans="180:180">
      <c r="FX10983" s="1595"/>
    </row>
    <row r="10984" spans="180:180">
      <c r="FX10984" s="1595"/>
    </row>
    <row r="10985" spans="180:180">
      <c r="FX10985" s="1595"/>
    </row>
    <row r="10986" spans="180:180">
      <c r="FX10986" s="1595"/>
    </row>
    <row r="10987" spans="180:180">
      <c r="FX10987" s="1595"/>
    </row>
    <row r="10988" spans="180:180">
      <c r="FX10988" s="1595"/>
    </row>
    <row r="10989" spans="180:180">
      <c r="FX10989" s="1595"/>
    </row>
    <row r="10990" spans="180:180">
      <c r="FX10990" s="1595"/>
    </row>
    <row r="10991" spans="180:180">
      <c r="FX10991" s="1595"/>
    </row>
    <row r="10992" spans="180:180">
      <c r="FX10992" s="1595"/>
    </row>
    <row r="10993" spans="180:180">
      <c r="FX10993" s="1595"/>
    </row>
    <row r="10994" spans="180:180">
      <c r="FX10994" s="1595"/>
    </row>
    <row r="10995" spans="180:180">
      <c r="FX10995" s="1595"/>
    </row>
    <row r="10996" spans="180:180">
      <c r="FX10996" s="1595"/>
    </row>
    <row r="10997" spans="180:180">
      <c r="FX10997" s="1595"/>
    </row>
    <row r="10998" spans="180:180">
      <c r="FX10998" s="1595"/>
    </row>
    <row r="10999" spans="180:180">
      <c r="FX10999" s="1595"/>
    </row>
    <row r="11000" spans="180:180">
      <c r="FX11000" s="1595"/>
    </row>
    <row r="11001" spans="180:180">
      <c r="FX11001" s="1595"/>
    </row>
    <row r="11002" spans="180:180">
      <c r="FX11002" s="1595"/>
    </row>
    <row r="11003" spans="180:180">
      <c r="FX11003" s="1595"/>
    </row>
    <row r="11004" spans="180:180">
      <c r="FX11004" s="1595"/>
    </row>
    <row r="11005" spans="180:180">
      <c r="FX11005" s="1595"/>
    </row>
    <row r="11006" spans="180:180">
      <c r="FX11006" s="1595"/>
    </row>
    <row r="11007" spans="180:180">
      <c r="FX11007" s="1595"/>
    </row>
    <row r="11008" spans="180:180">
      <c r="FX11008" s="1595"/>
    </row>
    <row r="11009" spans="180:180">
      <c r="FX11009" s="1595"/>
    </row>
    <row r="11010" spans="180:180">
      <c r="FX11010" s="1595"/>
    </row>
    <row r="11011" spans="180:180">
      <c r="FX11011" s="1595"/>
    </row>
    <row r="11012" spans="180:180">
      <c r="FX11012" s="1595"/>
    </row>
    <row r="11013" spans="180:180">
      <c r="FX11013" s="1595"/>
    </row>
    <row r="11014" spans="180:180">
      <c r="FX11014" s="1595"/>
    </row>
    <row r="11015" spans="180:180">
      <c r="FX11015" s="1595"/>
    </row>
    <row r="11016" spans="180:180">
      <c r="FX11016" s="1595"/>
    </row>
    <row r="11017" spans="180:180">
      <c r="FX11017" s="1595"/>
    </row>
    <row r="11019" spans="180:180">
      <c r="FX11019" s="1349"/>
    </row>
    <row r="11020" spans="180:180">
      <c r="FX11020" s="1349"/>
    </row>
    <row r="11021" spans="180:180">
      <c r="FX11021" s="1666"/>
    </row>
    <row r="11023" spans="180:180">
      <c r="FX11023" s="1349"/>
    </row>
    <row r="11024" spans="180:180">
      <c r="FX11024" s="1349"/>
    </row>
    <row r="11025" spans="180:180">
      <c r="FX11025" s="1349"/>
    </row>
    <row r="11026" spans="180:180">
      <c r="FX11026" s="1595"/>
    </row>
    <row r="11027" spans="180:180">
      <c r="FX11027" s="1595"/>
    </row>
    <row r="11028" spans="180:180">
      <c r="FX11028" s="1595"/>
    </row>
    <row r="11029" spans="180:180">
      <c r="FX11029" s="1595"/>
    </row>
    <row r="11030" spans="180:180">
      <c r="FX11030" s="1595"/>
    </row>
    <row r="11031" spans="180:180">
      <c r="FX11031" s="1595"/>
    </row>
    <row r="11032" spans="180:180">
      <c r="FX11032" s="1595"/>
    </row>
    <row r="11033" spans="180:180">
      <c r="FX11033" s="1595"/>
    </row>
    <row r="11034" spans="180:180">
      <c r="FX11034" s="1595"/>
    </row>
    <row r="11035" spans="180:180">
      <c r="FX11035" s="1595"/>
    </row>
    <row r="11036" spans="180:180">
      <c r="FX11036" s="1595"/>
    </row>
    <row r="11037" spans="180:180">
      <c r="FX11037" s="1595"/>
    </row>
    <row r="11038" spans="180:180">
      <c r="FX11038" s="1595"/>
    </row>
    <row r="11039" spans="180:180">
      <c r="FX11039" s="1595"/>
    </row>
    <row r="11040" spans="180:180">
      <c r="FX11040" s="1595"/>
    </row>
    <row r="11041" spans="180:180">
      <c r="FX11041" s="1595"/>
    </row>
    <row r="11042" spans="180:180">
      <c r="FX11042" s="1595"/>
    </row>
    <row r="11043" spans="180:180">
      <c r="FX11043" s="1595"/>
    </row>
    <row r="11044" spans="180:180">
      <c r="FX11044" s="1595"/>
    </row>
    <row r="11045" spans="180:180">
      <c r="FX11045" s="1595"/>
    </row>
    <row r="11046" spans="180:180">
      <c r="FX11046" s="1595"/>
    </row>
    <row r="11047" spans="180:180">
      <c r="FX11047" s="1595"/>
    </row>
    <row r="11048" spans="180:180">
      <c r="FX11048" s="1595"/>
    </row>
    <row r="11049" spans="180:180">
      <c r="FX11049" s="1595"/>
    </row>
    <row r="11050" spans="180:180">
      <c r="FX11050" s="1595"/>
    </row>
    <row r="11051" spans="180:180">
      <c r="FX11051" s="1595"/>
    </row>
    <row r="11052" spans="180:180">
      <c r="FX11052" s="1595"/>
    </row>
    <row r="11053" spans="180:180">
      <c r="FX11053" s="1595"/>
    </row>
    <row r="11054" spans="180:180">
      <c r="FX11054" s="1595"/>
    </row>
    <row r="11055" spans="180:180">
      <c r="FX11055" s="1595"/>
    </row>
    <row r="11056" spans="180:180">
      <c r="FX11056" s="1595"/>
    </row>
    <row r="11057" spans="180:180">
      <c r="FX11057" s="1595"/>
    </row>
    <row r="11058" spans="180:180">
      <c r="FX11058" s="1595"/>
    </row>
    <row r="11059" spans="180:180">
      <c r="FX11059" s="1595"/>
    </row>
    <row r="11060" spans="180:180">
      <c r="FX11060" s="1595"/>
    </row>
    <row r="11061" spans="180:180">
      <c r="FX11061" s="1595"/>
    </row>
    <row r="11062" spans="180:180">
      <c r="FX11062" s="1595"/>
    </row>
    <row r="11063" spans="180:180">
      <c r="FX11063" s="1595"/>
    </row>
    <row r="11064" spans="180:180">
      <c r="FX11064" s="1595"/>
    </row>
    <row r="11065" spans="180:180">
      <c r="FX11065" s="1595"/>
    </row>
    <row r="11067" spans="180:180">
      <c r="FX11067" s="1349"/>
    </row>
    <row r="11068" spans="180:180">
      <c r="FX11068" s="1349"/>
    </row>
    <row r="11069" spans="180:180">
      <c r="FX11069" s="1666"/>
    </row>
    <row r="11071" spans="180:180">
      <c r="FX11071" s="1349"/>
    </row>
    <row r="11072" spans="180:180">
      <c r="FX11072" s="1349"/>
    </row>
    <row r="11073" spans="180:180">
      <c r="FX11073" s="1349"/>
    </row>
    <row r="11074" spans="180:180">
      <c r="FX11074" s="1595"/>
    </row>
    <row r="11075" spans="180:180">
      <c r="FX11075" s="1595"/>
    </row>
    <row r="11076" spans="180:180">
      <c r="FX11076" s="1595"/>
    </row>
    <row r="11077" spans="180:180">
      <c r="FX11077" s="1595"/>
    </row>
    <row r="11078" spans="180:180">
      <c r="FX11078" s="1595"/>
    </row>
    <row r="11079" spans="180:180">
      <c r="FX11079" s="1595"/>
    </row>
    <row r="11080" spans="180:180">
      <c r="FX11080" s="1595"/>
    </row>
    <row r="11081" spans="180:180">
      <c r="FX11081" s="1595"/>
    </row>
    <row r="11082" spans="180:180">
      <c r="FX11082" s="1595"/>
    </row>
    <row r="11083" spans="180:180">
      <c r="FX11083" s="1595"/>
    </row>
    <row r="11084" spans="180:180">
      <c r="FX11084" s="1595"/>
    </row>
    <row r="11085" spans="180:180">
      <c r="FX11085" s="1595"/>
    </row>
    <row r="11086" spans="180:180">
      <c r="FX11086" s="1595"/>
    </row>
    <row r="11087" spans="180:180">
      <c r="FX11087" s="1595"/>
    </row>
    <row r="11088" spans="180:180">
      <c r="FX11088" s="1595"/>
    </row>
    <row r="11089" spans="180:180">
      <c r="FX11089" s="1595"/>
    </row>
    <row r="11090" spans="180:180">
      <c r="FX11090" s="1595"/>
    </row>
    <row r="11091" spans="180:180">
      <c r="FX11091" s="1595"/>
    </row>
    <row r="11092" spans="180:180">
      <c r="FX11092" s="1595"/>
    </row>
    <row r="11093" spans="180:180">
      <c r="FX11093" s="1595"/>
    </row>
    <row r="11094" spans="180:180">
      <c r="FX11094" s="1595"/>
    </row>
    <row r="11095" spans="180:180">
      <c r="FX11095" s="1595"/>
    </row>
    <row r="11096" spans="180:180">
      <c r="FX11096" s="1595"/>
    </row>
    <row r="11097" spans="180:180">
      <c r="FX11097" s="1595"/>
    </row>
    <row r="11098" spans="180:180">
      <c r="FX11098" s="1595"/>
    </row>
    <row r="11099" spans="180:180">
      <c r="FX11099" s="1595"/>
    </row>
    <row r="11100" spans="180:180">
      <c r="FX11100" s="1595"/>
    </row>
    <row r="11101" spans="180:180">
      <c r="FX11101" s="1595"/>
    </row>
    <row r="11102" spans="180:180">
      <c r="FX11102" s="1595"/>
    </row>
    <row r="11103" spans="180:180">
      <c r="FX11103" s="1595"/>
    </row>
    <row r="11104" spans="180:180">
      <c r="FX11104" s="1595"/>
    </row>
    <row r="11105" spans="180:180">
      <c r="FX11105" s="1595"/>
    </row>
    <row r="11106" spans="180:180">
      <c r="FX11106" s="1595"/>
    </row>
    <row r="11107" spans="180:180">
      <c r="FX11107" s="1595"/>
    </row>
    <row r="11108" spans="180:180">
      <c r="FX11108" s="1595"/>
    </row>
    <row r="11109" spans="180:180">
      <c r="FX11109" s="1595"/>
    </row>
    <row r="11110" spans="180:180">
      <c r="FX11110" s="1595"/>
    </row>
    <row r="11111" spans="180:180">
      <c r="FX11111" s="1595"/>
    </row>
    <row r="11112" spans="180:180">
      <c r="FX11112" s="1595"/>
    </row>
    <row r="11113" spans="180:180">
      <c r="FX11113" s="1595"/>
    </row>
    <row r="11115" spans="180:180">
      <c r="FX11115" s="1349"/>
    </row>
    <row r="11116" spans="180:180">
      <c r="FX11116" s="1349"/>
    </row>
    <row r="11117" spans="180:180">
      <c r="FX11117" s="1666"/>
    </row>
    <row r="11119" spans="180:180">
      <c r="FX11119" s="1349"/>
    </row>
    <row r="11120" spans="180:180">
      <c r="FX11120" s="1349"/>
    </row>
    <row r="11121" spans="180:180">
      <c r="FX11121" s="1349"/>
    </row>
    <row r="11122" spans="180:180">
      <c r="FX11122" s="1595"/>
    </row>
    <row r="11123" spans="180:180">
      <c r="FX11123" s="1595"/>
    </row>
    <row r="11124" spans="180:180">
      <c r="FX11124" s="1595"/>
    </row>
    <row r="11125" spans="180:180">
      <c r="FX11125" s="1595"/>
    </row>
    <row r="11126" spans="180:180">
      <c r="FX11126" s="1595"/>
    </row>
    <row r="11127" spans="180:180">
      <c r="FX11127" s="1595"/>
    </row>
    <row r="11128" spans="180:180">
      <c r="FX11128" s="1595"/>
    </row>
    <row r="11129" spans="180:180">
      <c r="FX11129" s="1595"/>
    </row>
    <row r="11130" spans="180:180">
      <c r="FX11130" s="1595"/>
    </row>
    <row r="11131" spans="180:180">
      <c r="FX11131" s="1595"/>
    </row>
    <row r="11132" spans="180:180">
      <c r="FX11132" s="1595"/>
    </row>
    <row r="11133" spans="180:180">
      <c r="FX11133" s="1595"/>
    </row>
    <row r="11134" spans="180:180">
      <c r="FX11134" s="1595"/>
    </row>
    <row r="11135" spans="180:180">
      <c r="FX11135" s="1595"/>
    </row>
    <row r="11136" spans="180:180">
      <c r="FX11136" s="1595"/>
    </row>
    <row r="11137" spans="180:180">
      <c r="FX11137" s="1595"/>
    </row>
    <row r="11138" spans="180:180">
      <c r="FX11138" s="1595"/>
    </row>
    <row r="11139" spans="180:180">
      <c r="FX11139" s="1595"/>
    </row>
    <row r="11140" spans="180:180">
      <c r="FX11140" s="1595"/>
    </row>
    <row r="11141" spans="180:180">
      <c r="FX11141" s="1595"/>
    </row>
    <row r="11142" spans="180:180">
      <c r="FX11142" s="1595"/>
    </row>
    <row r="11143" spans="180:180">
      <c r="FX11143" s="1595"/>
    </row>
    <row r="11144" spans="180:180">
      <c r="FX11144" s="1595"/>
    </row>
    <row r="11145" spans="180:180">
      <c r="FX11145" s="1595"/>
    </row>
    <row r="11146" spans="180:180">
      <c r="FX11146" s="1595"/>
    </row>
    <row r="11147" spans="180:180">
      <c r="FX11147" s="1595"/>
    </row>
    <row r="11148" spans="180:180">
      <c r="FX11148" s="1595"/>
    </row>
    <row r="11149" spans="180:180">
      <c r="FX11149" s="1595"/>
    </row>
    <row r="11150" spans="180:180">
      <c r="FX11150" s="1595"/>
    </row>
    <row r="11151" spans="180:180">
      <c r="FX11151" s="1595"/>
    </row>
    <row r="11152" spans="180:180">
      <c r="FX11152" s="1595"/>
    </row>
    <row r="11153" spans="180:180">
      <c r="FX11153" s="1595"/>
    </row>
    <row r="11154" spans="180:180">
      <c r="FX11154" s="1595"/>
    </row>
    <row r="11155" spans="180:180">
      <c r="FX11155" s="1595"/>
    </row>
    <row r="11156" spans="180:180">
      <c r="FX11156" s="1595"/>
    </row>
    <row r="11157" spans="180:180">
      <c r="FX11157" s="1595"/>
    </row>
    <row r="11158" spans="180:180">
      <c r="FX11158" s="1595"/>
    </row>
    <row r="11159" spans="180:180">
      <c r="FX11159" s="1595"/>
    </row>
    <row r="11160" spans="180:180">
      <c r="FX11160" s="1595"/>
    </row>
    <row r="11161" spans="180:180">
      <c r="FX11161" s="1595"/>
    </row>
    <row r="11163" spans="180:180">
      <c r="FX11163" s="1349"/>
    </row>
    <row r="11164" spans="180:180">
      <c r="FX11164" s="1349"/>
    </row>
    <row r="11165" spans="180:180">
      <c r="FX11165" s="1666"/>
    </row>
    <row r="11167" spans="180:180">
      <c r="FX11167" s="1349"/>
    </row>
    <row r="11168" spans="180:180">
      <c r="FX11168" s="1349"/>
    </row>
    <row r="11169" spans="180:180">
      <c r="FX11169" s="1349"/>
    </row>
    <row r="11170" spans="180:180">
      <c r="FX11170" s="1595"/>
    </row>
    <row r="11171" spans="180:180">
      <c r="FX11171" s="1595"/>
    </row>
    <row r="11172" spans="180:180">
      <c r="FX11172" s="1595"/>
    </row>
    <row r="11173" spans="180:180">
      <c r="FX11173" s="1595"/>
    </row>
    <row r="11174" spans="180:180">
      <c r="FX11174" s="1595"/>
    </row>
    <row r="11175" spans="180:180">
      <c r="FX11175" s="1595"/>
    </row>
    <row r="11176" spans="180:180">
      <c r="FX11176" s="1595"/>
    </row>
    <row r="11177" spans="180:180">
      <c r="FX11177" s="1595"/>
    </row>
    <row r="11178" spans="180:180">
      <c r="FX11178" s="1595"/>
    </row>
    <row r="11179" spans="180:180">
      <c r="FX11179" s="1595"/>
    </row>
    <row r="11180" spans="180:180">
      <c r="FX11180" s="1595"/>
    </row>
    <row r="11181" spans="180:180">
      <c r="FX11181" s="1595"/>
    </row>
    <row r="11182" spans="180:180">
      <c r="FX11182" s="1595"/>
    </row>
    <row r="11183" spans="180:180">
      <c r="FX11183" s="1595"/>
    </row>
    <row r="11184" spans="180:180">
      <c r="FX11184" s="1595"/>
    </row>
    <row r="11185" spans="180:180">
      <c r="FX11185" s="1595"/>
    </row>
    <row r="11186" spans="180:180">
      <c r="FX11186" s="1595"/>
    </row>
    <row r="11187" spans="180:180">
      <c r="FX11187" s="1595"/>
    </row>
    <row r="11188" spans="180:180">
      <c r="FX11188" s="1595"/>
    </row>
    <row r="11189" spans="180:180">
      <c r="FX11189" s="1595"/>
    </row>
    <row r="11190" spans="180:180">
      <c r="FX11190" s="1595"/>
    </row>
    <row r="11191" spans="180:180">
      <c r="FX11191" s="1595"/>
    </row>
    <row r="11192" spans="180:180">
      <c r="FX11192" s="1595"/>
    </row>
    <row r="11193" spans="180:180">
      <c r="FX11193" s="1595"/>
    </row>
    <row r="11194" spans="180:180">
      <c r="FX11194" s="1595"/>
    </row>
    <row r="11195" spans="180:180">
      <c r="FX11195" s="1595"/>
    </row>
    <row r="11196" spans="180:180">
      <c r="FX11196" s="1595"/>
    </row>
    <row r="11197" spans="180:180">
      <c r="FX11197" s="1595"/>
    </row>
    <row r="11198" spans="180:180">
      <c r="FX11198" s="1595"/>
    </row>
    <row r="11199" spans="180:180">
      <c r="FX11199" s="1595"/>
    </row>
    <row r="11200" spans="180:180">
      <c r="FX11200" s="1595"/>
    </row>
    <row r="11201" spans="180:180">
      <c r="FX11201" s="1595"/>
    </row>
    <row r="11202" spans="180:180">
      <c r="FX11202" s="1595"/>
    </row>
    <row r="11203" spans="180:180">
      <c r="FX11203" s="1595"/>
    </row>
    <row r="11204" spans="180:180">
      <c r="FX11204" s="1595"/>
    </row>
    <row r="11205" spans="180:180">
      <c r="FX11205" s="1595"/>
    </row>
    <row r="11206" spans="180:180">
      <c r="FX11206" s="1595"/>
    </row>
    <row r="11207" spans="180:180">
      <c r="FX11207" s="1595"/>
    </row>
    <row r="11208" spans="180:180">
      <c r="FX11208" s="1595"/>
    </row>
    <row r="11209" spans="180:180">
      <c r="FX11209" s="1595"/>
    </row>
    <row r="11211" spans="180:180">
      <c r="FX11211" s="1349"/>
    </row>
    <row r="11212" spans="180:180">
      <c r="FX11212" s="1349"/>
    </row>
    <row r="11213" spans="180:180">
      <c r="FX11213" s="1666"/>
    </row>
    <row r="11215" spans="180:180">
      <c r="FX11215" s="1349"/>
    </row>
    <row r="11216" spans="180:180">
      <c r="FX11216" s="1349"/>
    </row>
    <row r="11217" spans="180:180">
      <c r="FX11217" s="1349"/>
    </row>
    <row r="11218" spans="180:180">
      <c r="FX11218" s="1595"/>
    </row>
    <row r="11219" spans="180:180">
      <c r="FX11219" s="1595"/>
    </row>
    <row r="11220" spans="180:180">
      <c r="FX11220" s="1595"/>
    </row>
    <row r="11221" spans="180:180">
      <c r="FX11221" s="1595"/>
    </row>
    <row r="11222" spans="180:180">
      <c r="FX11222" s="1595"/>
    </row>
    <row r="11223" spans="180:180">
      <c r="FX11223" s="1595"/>
    </row>
    <row r="11224" spans="180:180">
      <c r="FX11224" s="1595"/>
    </row>
    <row r="11225" spans="180:180">
      <c r="FX11225" s="1595"/>
    </row>
    <row r="11226" spans="180:180">
      <c r="FX11226" s="1595"/>
    </row>
    <row r="11227" spans="180:180">
      <c r="FX11227" s="1595"/>
    </row>
    <row r="11228" spans="180:180">
      <c r="FX11228" s="1595"/>
    </row>
    <row r="11229" spans="180:180">
      <c r="FX11229" s="1595"/>
    </row>
    <row r="11230" spans="180:180">
      <c r="FX11230" s="1595"/>
    </row>
    <row r="11231" spans="180:180">
      <c r="FX11231" s="1595"/>
    </row>
    <row r="11232" spans="180:180">
      <c r="FX11232" s="1595"/>
    </row>
    <row r="11233" spans="180:180">
      <c r="FX11233" s="1595"/>
    </row>
    <row r="11234" spans="180:180">
      <c r="FX11234" s="1595"/>
    </row>
    <row r="11235" spans="180:180">
      <c r="FX11235" s="1595"/>
    </row>
    <row r="11236" spans="180:180">
      <c r="FX11236" s="1595"/>
    </row>
    <row r="11237" spans="180:180">
      <c r="FX11237" s="1595"/>
    </row>
    <row r="11238" spans="180:180">
      <c r="FX11238" s="1595"/>
    </row>
    <row r="11239" spans="180:180">
      <c r="FX11239" s="1595"/>
    </row>
    <row r="11240" spans="180:180">
      <c r="FX11240" s="1595"/>
    </row>
    <row r="11241" spans="180:180">
      <c r="FX11241" s="1595"/>
    </row>
    <row r="11242" spans="180:180">
      <c r="FX11242" s="1595"/>
    </row>
    <row r="11243" spans="180:180">
      <c r="FX11243" s="1595"/>
    </row>
    <row r="11244" spans="180:180">
      <c r="FX11244" s="1595"/>
    </row>
    <row r="11245" spans="180:180">
      <c r="FX11245" s="1595"/>
    </row>
    <row r="11246" spans="180:180">
      <c r="FX11246" s="1595"/>
    </row>
    <row r="11247" spans="180:180">
      <c r="FX11247" s="1595"/>
    </row>
    <row r="11248" spans="180:180">
      <c r="FX11248" s="1595"/>
    </row>
    <row r="11249" spans="180:180">
      <c r="FX11249" s="1595"/>
    </row>
    <row r="11250" spans="180:180">
      <c r="FX11250" s="1595"/>
    </row>
    <row r="11251" spans="180:180">
      <c r="FX11251" s="1595"/>
    </row>
    <row r="11252" spans="180:180">
      <c r="FX11252" s="1595"/>
    </row>
    <row r="11253" spans="180:180">
      <c r="FX11253" s="1595"/>
    </row>
    <row r="11254" spans="180:180">
      <c r="FX11254" s="1595"/>
    </row>
    <row r="11255" spans="180:180">
      <c r="FX11255" s="1595"/>
    </row>
    <row r="11256" spans="180:180">
      <c r="FX11256" s="1595"/>
    </row>
    <row r="11257" spans="180:180">
      <c r="FX11257" s="1595"/>
    </row>
    <row r="11259" spans="180:180">
      <c r="FX11259" s="1349"/>
    </row>
    <row r="11260" spans="180:180">
      <c r="FX11260" s="1349"/>
    </row>
    <row r="11261" spans="180:180">
      <c r="FX11261" s="1666"/>
    </row>
    <row r="11263" spans="180:180">
      <c r="FX11263" s="1349"/>
    </row>
    <row r="11264" spans="180:180">
      <c r="FX11264" s="1349"/>
    </row>
    <row r="11265" spans="180:180">
      <c r="FX11265" s="1349"/>
    </row>
    <row r="11266" spans="180:180">
      <c r="FX11266" s="1595"/>
    </row>
    <row r="11267" spans="180:180">
      <c r="FX11267" s="1595"/>
    </row>
    <row r="11268" spans="180:180">
      <c r="FX11268" s="1595"/>
    </row>
    <row r="11269" spans="180:180">
      <c r="FX11269" s="1595"/>
    </row>
    <row r="11270" spans="180:180">
      <c r="FX11270" s="1595"/>
    </row>
    <row r="11271" spans="180:180">
      <c r="FX11271" s="1595"/>
    </row>
    <row r="11272" spans="180:180">
      <c r="FX11272" s="1595"/>
    </row>
    <row r="11273" spans="180:180">
      <c r="FX11273" s="1595"/>
    </row>
    <row r="11274" spans="180:180">
      <c r="FX11274" s="1595"/>
    </row>
    <row r="11275" spans="180:180">
      <c r="FX11275" s="1595"/>
    </row>
    <row r="11276" spans="180:180">
      <c r="FX11276" s="1595"/>
    </row>
    <row r="11277" spans="180:180">
      <c r="FX11277" s="1595"/>
    </row>
    <row r="11278" spans="180:180">
      <c r="FX11278" s="1595"/>
    </row>
    <row r="11279" spans="180:180">
      <c r="FX11279" s="1595"/>
    </row>
    <row r="11280" spans="180:180">
      <c r="FX11280" s="1595"/>
    </row>
    <row r="11281" spans="180:180">
      <c r="FX11281" s="1595"/>
    </row>
    <row r="11282" spans="180:180">
      <c r="FX11282" s="1595"/>
    </row>
    <row r="11283" spans="180:180">
      <c r="FX11283" s="1595"/>
    </row>
    <row r="11284" spans="180:180">
      <c r="FX11284" s="1595"/>
    </row>
    <row r="11285" spans="180:180">
      <c r="FX11285" s="1595"/>
    </row>
    <row r="11286" spans="180:180">
      <c r="FX11286" s="1595"/>
    </row>
    <row r="11287" spans="180:180">
      <c r="FX11287" s="1595"/>
    </row>
    <row r="11288" spans="180:180">
      <c r="FX11288" s="1595"/>
    </row>
    <row r="11289" spans="180:180">
      <c r="FX11289" s="1595"/>
    </row>
    <row r="11290" spans="180:180">
      <c r="FX11290" s="1595"/>
    </row>
    <row r="11291" spans="180:180">
      <c r="FX11291" s="1595"/>
    </row>
    <row r="11292" spans="180:180">
      <c r="FX11292" s="1595"/>
    </row>
    <row r="11293" spans="180:180">
      <c r="FX11293" s="1595"/>
    </row>
    <row r="11294" spans="180:180">
      <c r="FX11294" s="1595"/>
    </row>
    <row r="11295" spans="180:180">
      <c r="FX11295" s="1595"/>
    </row>
    <row r="11296" spans="180:180">
      <c r="FX11296" s="1595"/>
    </row>
    <row r="11297" spans="180:180">
      <c r="FX11297" s="1595"/>
    </row>
    <row r="11298" spans="180:180">
      <c r="FX11298" s="1595"/>
    </row>
    <row r="11299" spans="180:180">
      <c r="FX11299" s="1595"/>
    </row>
    <row r="11300" spans="180:180">
      <c r="FX11300" s="1595"/>
    </row>
    <row r="11301" spans="180:180">
      <c r="FX11301" s="1595"/>
    </row>
    <row r="11302" spans="180:180">
      <c r="FX11302" s="1595"/>
    </row>
    <row r="11303" spans="180:180">
      <c r="FX11303" s="1595"/>
    </row>
    <row r="11304" spans="180:180">
      <c r="FX11304" s="1595"/>
    </row>
    <row r="11305" spans="180:180">
      <c r="FX11305" s="1595"/>
    </row>
    <row r="11307" spans="180:180">
      <c r="FX11307" s="1349"/>
    </row>
    <row r="11308" spans="180:180">
      <c r="FX11308" s="1349"/>
    </row>
    <row r="11309" spans="180:180">
      <c r="FX11309" s="1666"/>
    </row>
    <row r="11311" spans="180:180">
      <c r="FX11311" s="1349"/>
    </row>
    <row r="11312" spans="180:180">
      <c r="FX11312" s="1349"/>
    </row>
    <row r="11313" spans="180:180">
      <c r="FX11313" s="1349"/>
    </row>
    <row r="11314" spans="180:180">
      <c r="FX11314" s="1595"/>
    </row>
    <row r="11315" spans="180:180">
      <c r="FX11315" s="1595"/>
    </row>
    <row r="11316" spans="180:180">
      <c r="FX11316" s="1595"/>
    </row>
    <row r="11317" spans="180:180">
      <c r="FX11317" s="1595"/>
    </row>
    <row r="11318" spans="180:180">
      <c r="FX11318" s="1595"/>
    </row>
    <row r="11319" spans="180:180">
      <c r="FX11319" s="1595"/>
    </row>
    <row r="11320" spans="180:180">
      <c r="FX11320" s="1595"/>
    </row>
    <row r="11321" spans="180:180">
      <c r="FX11321" s="1595"/>
    </row>
    <row r="11322" spans="180:180">
      <c r="FX11322" s="1595"/>
    </row>
    <row r="11323" spans="180:180">
      <c r="FX11323" s="1595"/>
    </row>
    <row r="11324" spans="180:180">
      <c r="FX11324" s="1595"/>
    </row>
    <row r="11325" spans="180:180">
      <c r="FX11325" s="1595"/>
    </row>
    <row r="11326" spans="180:180">
      <c r="FX11326" s="1595"/>
    </row>
    <row r="11327" spans="180:180">
      <c r="FX11327" s="1595"/>
    </row>
    <row r="11328" spans="180:180">
      <c r="FX11328" s="1595"/>
    </row>
    <row r="11329" spans="180:180">
      <c r="FX11329" s="1595"/>
    </row>
    <row r="11330" spans="180:180">
      <c r="FX11330" s="1595"/>
    </row>
    <row r="11331" spans="180:180">
      <c r="FX11331" s="1595"/>
    </row>
    <row r="11332" spans="180:180">
      <c r="FX11332" s="1595"/>
    </row>
    <row r="11333" spans="180:180">
      <c r="FX11333" s="1595"/>
    </row>
    <row r="11334" spans="180:180">
      <c r="FX11334" s="1595"/>
    </row>
    <row r="11335" spans="180:180">
      <c r="FX11335" s="1595"/>
    </row>
    <row r="11336" spans="180:180">
      <c r="FX11336" s="1595"/>
    </row>
    <row r="11337" spans="180:180">
      <c r="FX11337" s="1595"/>
    </row>
    <row r="11338" spans="180:180">
      <c r="FX11338" s="1595"/>
    </row>
    <row r="11339" spans="180:180">
      <c r="FX11339" s="1595"/>
    </row>
    <row r="11340" spans="180:180">
      <c r="FX11340" s="1595"/>
    </row>
    <row r="11341" spans="180:180">
      <c r="FX11341" s="1595"/>
    </row>
    <row r="11342" spans="180:180">
      <c r="FX11342" s="1595"/>
    </row>
    <row r="11343" spans="180:180">
      <c r="FX11343" s="1595"/>
    </row>
    <row r="11344" spans="180:180">
      <c r="FX11344" s="1595"/>
    </row>
    <row r="11345" spans="180:180">
      <c r="FX11345" s="1595"/>
    </row>
    <row r="11346" spans="180:180">
      <c r="FX11346" s="1595"/>
    </row>
    <row r="11347" spans="180:180">
      <c r="FX11347" s="1595"/>
    </row>
    <row r="11348" spans="180:180">
      <c r="FX11348" s="1595"/>
    </row>
    <row r="11349" spans="180:180">
      <c r="FX11349" s="1595"/>
    </row>
    <row r="11350" spans="180:180">
      <c r="FX11350" s="1595"/>
    </row>
    <row r="11351" spans="180:180">
      <c r="FX11351" s="1595"/>
    </row>
    <row r="11352" spans="180:180">
      <c r="FX11352" s="1595"/>
    </row>
    <row r="11353" spans="180:180">
      <c r="FX11353" s="1595"/>
    </row>
    <row r="11355" spans="180:180">
      <c r="FX11355" s="1349"/>
    </row>
    <row r="11356" spans="180:180">
      <c r="FX11356" s="1349"/>
    </row>
    <row r="11357" spans="180:180">
      <c r="FX11357" s="1666"/>
    </row>
    <row r="11359" spans="180:180">
      <c r="FX11359" s="1349"/>
    </row>
    <row r="11360" spans="180:180">
      <c r="FX11360" s="1349"/>
    </row>
    <row r="11361" spans="180:180">
      <c r="FX11361" s="1349"/>
    </row>
    <row r="11362" spans="180:180">
      <c r="FX11362" s="1595"/>
    </row>
    <row r="11363" spans="180:180">
      <c r="FX11363" s="1595"/>
    </row>
    <row r="11364" spans="180:180">
      <c r="FX11364" s="1595"/>
    </row>
    <row r="11365" spans="180:180">
      <c r="FX11365" s="1595"/>
    </row>
    <row r="11366" spans="180:180">
      <c r="FX11366" s="1595"/>
    </row>
    <row r="11367" spans="180:180">
      <c r="FX11367" s="1595"/>
    </row>
    <row r="11368" spans="180:180">
      <c r="FX11368" s="1595"/>
    </row>
    <row r="11369" spans="180:180">
      <c r="FX11369" s="1595"/>
    </row>
    <row r="11370" spans="180:180">
      <c r="FX11370" s="1595"/>
    </row>
    <row r="11371" spans="180:180">
      <c r="FX11371" s="1595"/>
    </row>
    <row r="11372" spans="180:180">
      <c r="FX11372" s="1595"/>
    </row>
    <row r="11373" spans="180:180">
      <c r="FX11373" s="1595"/>
    </row>
    <row r="11374" spans="180:180">
      <c r="FX11374" s="1595"/>
    </row>
    <row r="11375" spans="180:180">
      <c r="FX11375" s="1595"/>
    </row>
    <row r="11376" spans="180:180">
      <c r="FX11376" s="1595"/>
    </row>
    <row r="11377" spans="180:180">
      <c r="FX11377" s="1595"/>
    </row>
    <row r="11378" spans="180:180">
      <c r="FX11378" s="1595"/>
    </row>
    <row r="11379" spans="180:180">
      <c r="FX11379" s="1595"/>
    </row>
    <row r="11380" spans="180:180">
      <c r="FX11380" s="1595"/>
    </row>
    <row r="11381" spans="180:180">
      <c r="FX11381" s="1595"/>
    </row>
    <row r="11382" spans="180:180">
      <c r="FX11382" s="1595"/>
    </row>
    <row r="11383" spans="180:180">
      <c r="FX11383" s="1595"/>
    </row>
    <row r="11384" spans="180:180">
      <c r="FX11384" s="1595"/>
    </row>
    <row r="11385" spans="180:180">
      <c r="FX11385" s="1595"/>
    </row>
    <row r="11386" spans="180:180">
      <c r="FX11386" s="1595"/>
    </row>
    <row r="11387" spans="180:180">
      <c r="FX11387" s="1595"/>
    </row>
    <row r="11388" spans="180:180">
      <c r="FX11388" s="1595"/>
    </row>
    <row r="11389" spans="180:180">
      <c r="FX11389" s="1595"/>
    </row>
    <row r="11390" spans="180:180">
      <c r="FX11390" s="1595"/>
    </row>
    <row r="11391" spans="180:180">
      <c r="FX11391" s="1595"/>
    </row>
    <row r="11392" spans="180:180">
      <c r="FX11392" s="1595"/>
    </row>
    <row r="11393" spans="180:180">
      <c r="FX11393" s="1595"/>
    </row>
    <row r="11394" spans="180:180">
      <c r="FX11394" s="1595"/>
    </row>
    <row r="11395" spans="180:180">
      <c r="FX11395" s="1595"/>
    </row>
    <row r="11396" spans="180:180">
      <c r="FX11396" s="1595"/>
    </row>
    <row r="11397" spans="180:180">
      <c r="FX11397" s="1595"/>
    </row>
    <row r="11398" spans="180:180">
      <c r="FX11398" s="1595"/>
    </row>
    <row r="11399" spans="180:180">
      <c r="FX11399" s="1595"/>
    </row>
    <row r="11400" spans="180:180">
      <c r="FX11400" s="1595"/>
    </row>
    <row r="11401" spans="180:180">
      <c r="FX11401" s="1595"/>
    </row>
    <row r="11403" spans="180:180">
      <c r="FX11403" s="1349"/>
    </row>
    <row r="11404" spans="180:180">
      <c r="FX11404" s="1349"/>
    </row>
    <row r="11405" spans="180:180">
      <c r="FX11405" s="1666"/>
    </row>
    <row r="11407" spans="180:180">
      <c r="FX11407" s="1349"/>
    </row>
    <row r="11408" spans="180:180">
      <c r="FX11408" s="1349"/>
    </row>
    <row r="11409" spans="180:180">
      <c r="FX11409" s="1349"/>
    </row>
    <row r="11410" spans="180:180">
      <c r="FX11410" s="1595"/>
    </row>
    <row r="11411" spans="180:180">
      <c r="FX11411" s="1595"/>
    </row>
    <row r="11412" spans="180:180">
      <c r="FX11412" s="1595"/>
    </row>
    <row r="11413" spans="180:180">
      <c r="FX11413" s="1595"/>
    </row>
    <row r="11414" spans="180:180">
      <c r="FX11414" s="1595"/>
    </row>
    <row r="11415" spans="180:180">
      <c r="FX11415" s="1595"/>
    </row>
    <row r="11416" spans="180:180">
      <c r="FX11416" s="1595"/>
    </row>
    <row r="11417" spans="180:180">
      <c r="FX11417" s="1595"/>
    </row>
    <row r="11418" spans="180:180">
      <c r="FX11418" s="1595"/>
    </row>
    <row r="11419" spans="180:180">
      <c r="FX11419" s="1595"/>
    </row>
    <row r="11420" spans="180:180">
      <c r="FX11420" s="1595"/>
    </row>
    <row r="11421" spans="180:180">
      <c r="FX11421" s="1595"/>
    </row>
    <row r="11422" spans="180:180">
      <c r="FX11422" s="1595"/>
    </row>
    <row r="11423" spans="180:180">
      <c r="FX11423" s="1595"/>
    </row>
    <row r="11424" spans="180:180">
      <c r="FX11424" s="1595"/>
    </row>
    <row r="11425" spans="180:180">
      <c r="FX11425" s="1595"/>
    </row>
    <row r="11426" spans="180:180">
      <c r="FX11426" s="1595"/>
    </row>
    <row r="11427" spans="180:180">
      <c r="FX11427" s="1595"/>
    </row>
    <row r="11428" spans="180:180">
      <c r="FX11428" s="1595"/>
    </row>
    <row r="11429" spans="180:180">
      <c r="FX11429" s="1595"/>
    </row>
    <row r="11430" spans="180:180">
      <c r="FX11430" s="1595"/>
    </row>
    <row r="11431" spans="180:180">
      <c r="FX11431" s="1595"/>
    </row>
    <row r="11432" spans="180:180">
      <c r="FX11432" s="1595"/>
    </row>
    <row r="11433" spans="180:180">
      <c r="FX11433" s="1595"/>
    </row>
    <row r="11434" spans="180:180">
      <c r="FX11434" s="1595"/>
    </row>
    <row r="11435" spans="180:180">
      <c r="FX11435" s="1595"/>
    </row>
    <row r="11436" spans="180:180">
      <c r="FX11436" s="1595"/>
    </row>
    <row r="11437" spans="180:180">
      <c r="FX11437" s="1595"/>
    </row>
    <row r="11438" spans="180:180">
      <c r="FX11438" s="1595"/>
    </row>
    <row r="11439" spans="180:180">
      <c r="FX11439" s="1595"/>
    </row>
    <row r="11440" spans="180:180">
      <c r="FX11440" s="1595"/>
    </row>
    <row r="11441" spans="180:180">
      <c r="FX11441" s="1595"/>
    </row>
    <row r="11442" spans="180:180">
      <c r="FX11442" s="1595"/>
    </row>
    <row r="11443" spans="180:180">
      <c r="FX11443" s="1595"/>
    </row>
    <row r="11444" spans="180:180">
      <c r="FX11444" s="1595"/>
    </row>
    <row r="11445" spans="180:180">
      <c r="FX11445" s="1595"/>
    </row>
    <row r="11446" spans="180:180">
      <c r="FX11446" s="1595"/>
    </row>
    <row r="11447" spans="180:180">
      <c r="FX11447" s="1595"/>
    </row>
    <row r="11448" spans="180:180">
      <c r="FX11448" s="1595"/>
    </row>
    <row r="11449" spans="180:180">
      <c r="FX11449" s="1595"/>
    </row>
    <row r="11451" spans="180:180">
      <c r="FX11451" s="1349"/>
    </row>
    <row r="11452" spans="180:180">
      <c r="FX11452" s="1349"/>
    </row>
    <row r="11453" spans="180:180">
      <c r="FX11453" s="1666"/>
    </row>
    <row r="11455" spans="180:180">
      <c r="FX11455" s="1349"/>
    </row>
    <row r="11456" spans="180:180">
      <c r="FX11456" s="1349"/>
    </row>
    <row r="11457" spans="180:180">
      <c r="FX11457" s="1349"/>
    </row>
    <row r="11458" spans="180:180">
      <c r="FX11458" s="1595"/>
    </row>
    <row r="11459" spans="180:180">
      <c r="FX11459" s="1595"/>
    </row>
    <row r="11460" spans="180:180">
      <c r="FX11460" s="1595"/>
    </row>
    <row r="11461" spans="180:180">
      <c r="FX11461" s="1595"/>
    </row>
    <row r="11462" spans="180:180">
      <c r="FX11462" s="1595"/>
    </row>
    <row r="11463" spans="180:180">
      <c r="FX11463" s="1595"/>
    </row>
    <row r="11464" spans="180:180">
      <c r="FX11464" s="1595"/>
    </row>
    <row r="11465" spans="180:180">
      <c r="FX11465" s="1595"/>
    </row>
    <row r="11466" spans="180:180">
      <c r="FX11466" s="1595"/>
    </row>
    <row r="11467" spans="180:180">
      <c r="FX11467" s="1595"/>
    </row>
    <row r="11468" spans="180:180">
      <c r="FX11468" s="1595"/>
    </row>
    <row r="11469" spans="180:180">
      <c r="FX11469" s="1595"/>
    </row>
    <row r="11470" spans="180:180">
      <c r="FX11470" s="1595"/>
    </row>
    <row r="11471" spans="180:180">
      <c r="FX11471" s="1595"/>
    </row>
    <row r="11472" spans="180:180">
      <c r="FX11472" s="1595"/>
    </row>
    <row r="11473" spans="180:180">
      <c r="FX11473" s="1595"/>
    </row>
    <row r="11474" spans="180:180">
      <c r="FX11474" s="1595"/>
    </row>
    <row r="11475" spans="180:180">
      <c r="FX11475" s="1595"/>
    </row>
    <row r="11476" spans="180:180">
      <c r="FX11476" s="1595"/>
    </row>
    <row r="11477" spans="180:180">
      <c r="FX11477" s="1595"/>
    </row>
    <row r="11478" spans="180:180">
      <c r="FX11478" s="1595"/>
    </row>
    <row r="11479" spans="180:180">
      <c r="FX11479" s="1595"/>
    </row>
    <row r="11480" spans="180:180">
      <c r="FX11480" s="1595"/>
    </row>
    <row r="11481" spans="180:180">
      <c r="FX11481" s="1595"/>
    </row>
    <row r="11482" spans="180:180">
      <c r="FX11482" s="1595"/>
    </row>
    <row r="11483" spans="180:180">
      <c r="FX11483" s="1595"/>
    </row>
    <row r="11484" spans="180:180">
      <c r="FX11484" s="1595"/>
    </row>
    <row r="11485" spans="180:180">
      <c r="FX11485" s="1595"/>
    </row>
    <row r="11486" spans="180:180">
      <c r="FX11486" s="1595"/>
    </row>
    <row r="11487" spans="180:180">
      <c r="FX11487" s="1595"/>
    </row>
    <row r="11488" spans="180:180">
      <c r="FX11488" s="1595"/>
    </row>
    <row r="11489" spans="180:180">
      <c r="FX11489" s="1595"/>
    </row>
    <row r="11490" spans="180:180">
      <c r="FX11490" s="1595"/>
    </row>
    <row r="11491" spans="180:180">
      <c r="FX11491" s="1595"/>
    </row>
    <row r="11492" spans="180:180">
      <c r="FX11492" s="1595"/>
    </row>
    <row r="11493" spans="180:180">
      <c r="FX11493" s="1595"/>
    </row>
    <row r="11494" spans="180:180">
      <c r="FX11494" s="1595"/>
    </row>
    <row r="11495" spans="180:180">
      <c r="FX11495" s="1595"/>
    </row>
    <row r="11496" spans="180:180">
      <c r="FX11496" s="1595"/>
    </row>
    <row r="11497" spans="180:180">
      <c r="FX11497" s="1595"/>
    </row>
    <row r="11499" spans="180:180">
      <c r="FX11499" s="1349"/>
    </row>
    <row r="11500" spans="180:180">
      <c r="FX11500" s="1349"/>
    </row>
    <row r="11501" spans="180:180">
      <c r="FX11501" s="1666"/>
    </row>
    <row r="11503" spans="180:180">
      <c r="FX11503" s="1349"/>
    </row>
    <row r="11504" spans="180:180">
      <c r="FX11504" s="1349"/>
    </row>
    <row r="11505" spans="180:180">
      <c r="FX11505" s="1349"/>
    </row>
    <row r="11506" spans="180:180">
      <c r="FX11506" s="1595"/>
    </row>
    <row r="11507" spans="180:180">
      <c r="FX11507" s="1595"/>
    </row>
    <row r="11508" spans="180:180">
      <c r="FX11508" s="1595"/>
    </row>
    <row r="11509" spans="180:180">
      <c r="FX11509" s="1595"/>
    </row>
    <row r="11510" spans="180:180">
      <c r="FX11510" s="1595"/>
    </row>
    <row r="11511" spans="180:180">
      <c r="FX11511" s="1595"/>
    </row>
    <row r="11512" spans="180:180">
      <c r="FX11512" s="1595"/>
    </row>
    <row r="11513" spans="180:180">
      <c r="FX11513" s="1595"/>
    </row>
    <row r="11514" spans="180:180">
      <c r="FX11514" s="1595"/>
    </row>
    <row r="11515" spans="180:180">
      <c r="FX11515" s="1595"/>
    </row>
    <row r="11516" spans="180:180">
      <c r="FX11516" s="1595"/>
    </row>
    <row r="11517" spans="180:180">
      <c r="FX11517" s="1595"/>
    </row>
    <row r="11518" spans="180:180">
      <c r="FX11518" s="1595"/>
    </row>
    <row r="11519" spans="180:180">
      <c r="FX11519" s="1595"/>
    </row>
    <row r="11520" spans="180:180">
      <c r="FX11520" s="1595"/>
    </row>
    <row r="11521" spans="180:180">
      <c r="FX11521" s="1595"/>
    </row>
    <row r="11522" spans="180:180">
      <c r="FX11522" s="1595"/>
    </row>
    <row r="11523" spans="180:180">
      <c r="FX11523" s="1595"/>
    </row>
    <row r="11524" spans="180:180">
      <c r="FX11524" s="1595"/>
    </row>
    <row r="11525" spans="180:180">
      <c r="FX11525" s="1595"/>
    </row>
    <row r="11526" spans="180:180">
      <c r="FX11526" s="1595"/>
    </row>
    <row r="11527" spans="180:180">
      <c r="FX11527" s="1595"/>
    </row>
    <row r="11528" spans="180:180">
      <c r="FX11528" s="1595"/>
    </row>
    <row r="11529" spans="180:180">
      <c r="FX11529" s="1595"/>
    </row>
    <row r="11530" spans="180:180">
      <c r="FX11530" s="1595"/>
    </row>
    <row r="11531" spans="180:180">
      <c r="FX11531" s="1595"/>
    </row>
    <row r="11532" spans="180:180">
      <c r="FX11532" s="1595"/>
    </row>
    <row r="11533" spans="180:180">
      <c r="FX11533" s="1595"/>
    </row>
    <row r="11534" spans="180:180">
      <c r="FX11534" s="1595"/>
    </row>
    <row r="11535" spans="180:180">
      <c r="FX11535" s="1595"/>
    </row>
    <row r="11536" spans="180:180">
      <c r="FX11536" s="1595"/>
    </row>
    <row r="11537" spans="180:180">
      <c r="FX11537" s="1595"/>
    </row>
    <row r="11538" spans="180:180">
      <c r="FX11538" s="1595"/>
    </row>
    <row r="11539" spans="180:180">
      <c r="FX11539" s="1595"/>
    </row>
    <row r="11540" spans="180:180">
      <c r="FX11540" s="1595"/>
    </row>
    <row r="11541" spans="180:180">
      <c r="FX11541" s="1595"/>
    </row>
    <row r="11542" spans="180:180">
      <c r="FX11542" s="1595"/>
    </row>
    <row r="11543" spans="180:180">
      <c r="FX11543" s="1595"/>
    </row>
    <row r="11544" spans="180:180">
      <c r="FX11544" s="1595"/>
    </row>
    <row r="11545" spans="180:180">
      <c r="FX11545" s="1595"/>
    </row>
    <row r="11547" spans="180:180">
      <c r="FX11547" s="1349"/>
    </row>
    <row r="11548" spans="180:180">
      <c r="FX11548" s="1349"/>
    </row>
    <row r="11549" spans="180:180">
      <c r="FX11549" s="1666"/>
    </row>
    <row r="11551" spans="180:180">
      <c r="FX11551" s="1349"/>
    </row>
    <row r="11552" spans="180:180">
      <c r="FX11552" s="1349"/>
    </row>
    <row r="11553" spans="180:180">
      <c r="FX11553" s="1349"/>
    </row>
    <row r="11554" spans="180:180">
      <c r="FX11554" s="1595"/>
    </row>
    <row r="11555" spans="180:180">
      <c r="FX11555" s="1595"/>
    </row>
    <row r="11556" spans="180:180">
      <c r="FX11556" s="1595"/>
    </row>
    <row r="11557" spans="180:180">
      <c r="FX11557" s="1595"/>
    </row>
    <row r="11558" spans="180:180">
      <c r="FX11558" s="1595"/>
    </row>
    <row r="11559" spans="180:180">
      <c r="FX11559" s="1595"/>
    </row>
    <row r="11560" spans="180:180">
      <c r="FX11560" s="1595"/>
    </row>
    <row r="11561" spans="180:180">
      <c r="FX11561" s="1595"/>
    </row>
    <row r="11562" spans="180:180">
      <c r="FX11562" s="1595"/>
    </row>
    <row r="11563" spans="180:180">
      <c r="FX11563" s="1595"/>
    </row>
    <row r="11564" spans="180:180">
      <c r="FX11564" s="1595"/>
    </row>
    <row r="11565" spans="180:180">
      <c r="FX11565" s="1595"/>
    </row>
    <row r="11566" spans="180:180">
      <c r="FX11566" s="1595"/>
    </row>
    <row r="11567" spans="180:180">
      <c r="FX11567" s="1595"/>
    </row>
    <row r="11568" spans="180:180">
      <c r="FX11568" s="1595"/>
    </row>
    <row r="11569" spans="180:180">
      <c r="FX11569" s="1595"/>
    </row>
    <row r="11570" spans="180:180">
      <c r="FX11570" s="1595"/>
    </row>
    <row r="11571" spans="180:180">
      <c r="FX11571" s="1595"/>
    </row>
    <row r="11572" spans="180:180">
      <c r="FX11572" s="1595"/>
    </row>
    <row r="11573" spans="180:180">
      <c r="FX11573" s="1595"/>
    </row>
    <row r="11574" spans="180:180">
      <c r="FX11574" s="1595"/>
    </row>
    <row r="11575" spans="180:180">
      <c r="FX11575" s="1595"/>
    </row>
    <row r="11576" spans="180:180">
      <c r="FX11576" s="1595"/>
    </row>
    <row r="11577" spans="180:180">
      <c r="FX11577" s="1595"/>
    </row>
    <row r="11578" spans="180:180">
      <c r="FX11578" s="1595"/>
    </row>
    <row r="11579" spans="180:180">
      <c r="FX11579" s="1595"/>
    </row>
    <row r="11580" spans="180:180">
      <c r="FX11580" s="1595"/>
    </row>
    <row r="11581" spans="180:180">
      <c r="FX11581" s="1595"/>
    </row>
    <row r="11582" spans="180:180">
      <c r="FX11582" s="1595"/>
    </row>
    <row r="11583" spans="180:180">
      <c r="FX11583" s="1595"/>
    </row>
    <row r="11584" spans="180:180">
      <c r="FX11584" s="1595"/>
    </row>
    <row r="11585" spans="180:180">
      <c r="FX11585" s="1595"/>
    </row>
    <row r="11586" spans="180:180">
      <c r="FX11586" s="1595"/>
    </row>
    <row r="11587" spans="180:180">
      <c r="FX11587" s="1595"/>
    </row>
    <row r="11588" spans="180:180">
      <c r="FX11588" s="1595"/>
    </row>
    <row r="11589" spans="180:180">
      <c r="FX11589" s="1595"/>
    </row>
    <row r="11590" spans="180:180">
      <c r="FX11590" s="1595"/>
    </row>
    <row r="11591" spans="180:180">
      <c r="FX11591" s="1595"/>
    </row>
    <row r="11592" spans="180:180">
      <c r="FX11592" s="1595"/>
    </row>
    <row r="11593" spans="180:180">
      <c r="FX11593" s="1595"/>
    </row>
    <row r="11595" spans="180:180">
      <c r="FX11595" s="1349"/>
    </row>
    <row r="11596" spans="180:180">
      <c r="FX11596" s="1349"/>
    </row>
    <row r="11597" spans="180:180">
      <c r="FX11597" s="1666"/>
    </row>
    <row r="11599" spans="180:180">
      <c r="FX11599" s="1349"/>
    </row>
    <row r="11600" spans="180:180">
      <c r="FX11600" s="1349"/>
    </row>
    <row r="11601" spans="180:180">
      <c r="FX11601" s="1349"/>
    </row>
    <row r="11602" spans="180:180">
      <c r="FX11602" s="1595"/>
    </row>
    <row r="11603" spans="180:180">
      <c r="FX11603" s="1595"/>
    </row>
    <row r="11604" spans="180:180">
      <c r="FX11604" s="1595"/>
    </row>
    <row r="11605" spans="180:180">
      <c r="FX11605" s="1595"/>
    </row>
    <row r="11606" spans="180:180">
      <c r="FX11606" s="1595"/>
    </row>
    <row r="11607" spans="180:180">
      <c r="FX11607" s="1595"/>
    </row>
    <row r="11608" spans="180:180">
      <c r="FX11608" s="1595"/>
    </row>
    <row r="11609" spans="180:180">
      <c r="FX11609" s="1595"/>
    </row>
    <row r="11610" spans="180:180">
      <c r="FX11610" s="1595"/>
    </row>
    <row r="11611" spans="180:180">
      <c r="FX11611" s="1595"/>
    </row>
    <row r="11612" spans="180:180">
      <c r="FX11612" s="1595"/>
    </row>
    <row r="11613" spans="180:180">
      <c r="FX11613" s="1595"/>
    </row>
    <row r="11614" spans="180:180">
      <c r="FX11614" s="1595"/>
    </row>
    <row r="11615" spans="180:180">
      <c r="FX11615" s="1595"/>
    </row>
    <row r="11616" spans="180:180">
      <c r="FX11616" s="1595"/>
    </row>
    <row r="11617" spans="180:180">
      <c r="FX11617" s="1595"/>
    </row>
    <row r="11618" spans="180:180">
      <c r="FX11618" s="1595"/>
    </row>
    <row r="11619" spans="180:180">
      <c r="FX11619" s="1595"/>
    </row>
    <row r="11620" spans="180:180">
      <c r="FX11620" s="1595"/>
    </row>
    <row r="11621" spans="180:180">
      <c r="FX11621" s="1595"/>
    </row>
    <row r="11622" spans="180:180">
      <c r="FX11622" s="1595"/>
    </row>
    <row r="11623" spans="180:180">
      <c r="FX11623" s="1595"/>
    </row>
    <row r="11624" spans="180:180">
      <c r="FX11624" s="1595"/>
    </row>
    <row r="11625" spans="180:180">
      <c r="FX11625" s="1595"/>
    </row>
    <row r="11626" spans="180:180">
      <c r="FX11626" s="1595"/>
    </row>
    <row r="11627" spans="180:180">
      <c r="FX11627" s="1595"/>
    </row>
    <row r="11628" spans="180:180">
      <c r="FX11628" s="1595"/>
    </row>
    <row r="11629" spans="180:180">
      <c r="FX11629" s="1595"/>
    </row>
    <row r="11630" spans="180:180">
      <c r="FX11630" s="1595"/>
    </row>
    <row r="11631" spans="180:180">
      <c r="FX11631" s="1595"/>
    </row>
    <row r="11632" spans="180:180">
      <c r="FX11632" s="1595"/>
    </row>
    <row r="11633" spans="180:180">
      <c r="FX11633" s="1595"/>
    </row>
    <row r="11634" spans="180:180">
      <c r="FX11634" s="1595"/>
    </row>
    <row r="11635" spans="180:180">
      <c r="FX11635" s="1595"/>
    </row>
    <row r="11636" spans="180:180">
      <c r="FX11636" s="1595"/>
    </row>
    <row r="11637" spans="180:180">
      <c r="FX11637" s="1595"/>
    </row>
    <row r="11638" spans="180:180">
      <c r="FX11638" s="1595"/>
    </row>
    <row r="11639" spans="180:180">
      <c r="FX11639" s="1595"/>
    </row>
    <row r="11640" spans="180:180">
      <c r="FX11640" s="1595"/>
    </row>
    <row r="11641" spans="180:180">
      <c r="FX11641" s="1595"/>
    </row>
    <row r="11643" spans="180:180">
      <c r="FX11643" s="1349"/>
    </row>
    <row r="11644" spans="180:180">
      <c r="FX11644" s="1349"/>
    </row>
    <row r="11645" spans="180:180">
      <c r="FX11645" s="1666"/>
    </row>
    <row r="11647" spans="180:180">
      <c r="FX11647" s="1349"/>
    </row>
    <row r="11648" spans="180:180">
      <c r="FX11648" s="1349"/>
    </row>
    <row r="11649" spans="180:180">
      <c r="FX11649" s="1349"/>
    </row>
    <row r="11650" spans="180:180">
      <c r="FX11650" s="1595"/>
    </row>
    <row r="11651" spans="180:180">
      <c r="FX11651" s="1595"/>
    </row>
    <row r="11652" spans="180:180">
      <c r="FX11652" s="1595"/>
    </row>
    <row r="11653" spans="180:180">
      <c r="FX11653" s="1595"/>
    </row>
    <row r="11654" spans="180:180">
      <c r="FX11654" s="1595"/>
    </row>
    <row r="11655" spans="180:180">
      <c r="FX11655" s="1595"/>
    </row>
    <row r="11656" spans="180:180">
      <c r="FX11656" s="1595"/>
    </row>
    <row r="11657" spans="180:180">
      <c r="FX11657" s="1595"/>
    </row>
    <row r="11658" spans="180:180">
      <c r="FX11658" s="1595"/>
    </row>
    <row r="11659" spans="180:180">
      <c r="FX11659" s="1595"/>
    </row>
    <row r="11660" spans="180:180">
      <c r="FX11660" s="1595"/>
    </row>
    <row r="11661" spans="180:180">
      <c r="FX11661" s="1595"/>
    </row>
    <row r="11662" spans="180:180">
      <c r="FX11662" s="1595"/>
    </row>
    <row r="11663" spans="180:180">
      <c r="FX11663" s="1595"/>
    </row>
    <row r="11664" spans="180:180">
      <c r="FX11664" s="1595"/>
    </row>
    <row r="11665" spans="180:180">
      <c r="FX11665" s="1595"/>
    </row>
    <row r="11666" spans="180:180">
      <c r="FX11666" s="1595"/>
    </row>
    <row r="11667" spans="180:180">
      <c r="FX11667" s="1595"/>
    </row>
    <row r="11668" spans="180:180">
      <c r="FX11668" s="1595"/>
    </row>
    <row r="11669" spans="180:180">
      <c r="FX11669" s="1595"/>
    </row>
    <row r="11670" spans="180:180">
      <c r="FX11670" s="1595"/>
    </row>
    <row r="11671" spans="180:180">
      <c r="FX11671" s="1595"/>
    </row>
    <row r="11672" spans="180:180">
      <c r="FX11672" s="1595"/>
    </row>
    <row r="11673" spans="180:180">
      <c r="FX11673" s="1595"/>
    </row>
    <row r="11674" spans="180:180">
      <c r="FX11674" s="1595"/>
    </row>
    <row r="11675" spans="180:180">
      <c r="FX11675" s="1595"/>
    </row>
    <row r="11676" spans="180:180">
      <c r="FX11676" s="1595"/>
    </row>
    <row r="11677" spans="180:180">
      <c r="FX11677" s="1595"/>
    </row>
    <row r="11678" spans="180:180">
      <c r="FX11678" s="1595"/>
    </row>
    <row r="11679" spans="180:180">
      <c r="FX11679" s="1595"/>
    </row>
    <row r="11680" spans="180:180">
      <c r="FX11680" s="1595"/>
    </row>
    <row r="11681" spans="180:180">
      <c r="FX11681" s="1595"/>
    </row>
    <row r="11682" spans="180:180">
      <c r="FX11682" s="1595"/>
    </row>
    <row r="11683" spans="180:180">
      <c r="FX11683" s="1595"/>
    </row>
    <row r="11684" spans="180:180">
      <c r="FX11684" s="1595"/>
    </row>
    <row r="11685" spans="180:180">
      <c r="FX11685" s="1595"/>
    </row>
    <row r="11686" spans="180:180">
      <c r="FX11686" s="1595"/>
    </row>
    <row r="11687" spans="180:180">
      <c r="FX11687" s="1595"/>
    </row>
    <row r="11688" spans="180:180">
      <c r="FX11688" s="1595"/>
    </row>
    <row r="11689" spans="180:180">
      <c r="FX11689" s="1595"/>
    </row>
    <row r="11691" spans="180:180">
      <c r="FX11691" s="1349"/>
    </row>
    <row r="11692" spans="180:180">
      <c r="FX11692" s="1349"/>
    </row>
    <row r="11693" spans="180:180">
      <c r="FX11693" s="1666"/>
    </row>
    <row r="11695" spans="180:180">
      <c r="FX11695" s="1349"/>
    </row>
    <row r="11696" spans="180:180">
      <c r="FX11696" s="1349"/>
    </row>
    <row r="11697" spans="180:180">
      <c r="FX11697" s="1349"/>
    </row>
    <row r="11698" spans="180:180">
      <c r="FX11698" s="1595"/>
    </row>
    <row r="11699" spans="180:180">
      <c r="FX11699" s="1595"/>
    </row>
    <row r="11700" spans="180:180">
      <c r="FX11700" s="1595"/>
    </row>
    <row r="11701" spans="180:180">
      <c r="FX11701" s="1595"/>
    </row>
    <row r="11702" spans="180:180">
      <c r="FX11702" s="1595"/>
    </row>
    <row r="11703" spans="180:180">
      <c r="FX11703" s="1595"/>
    </row>
    <row r="11704" spans="180:180">
      <c r="FX11704" s="1595"/>
    </row>
    <row r="11705" spans="180:180">
      <c r="FX11705" s="1595"/>
    </row>
    <row r="11706" spans="180:180">
      <c r="FX11706" s="1595"/>
    </row>
    <row r="11707" spans="180:180">
      <c r="FX11707" s="1595"/>
    </row>
    <row r="11708" spans="180:180">
      <c r="FX11708" s="1595"/>
    </row>
    <row r="11709" spans="180:180">
      <c r="FX11709" s="1595"/>
    </row>
    <row r="11710" spans="180:180">
      <c r="FX11710" s="1595"/>
    </row>
    <row r="11711" spans="180:180">
      <c r="FX11711" s="1595"/>
    </row>
    <row r="11712" spans="180:180">
      <c r="FX11712" s="1595"/>
    </row>
    <row r="11713" spans="180:180">
      <c r="FX11713" s="1595"/>
    </row>
    <row r="11714" spans="180:180">
      <c r="FX11714" s="1595"/>
    </row>
    <row r="11715" spans="180:180">
      <c r="FX11715" s="1595"/>
    </row>
    <row r="11716" spans="180:180">
      <c r="FX11716" s="1595"/>
    </row>
    <row r="11717" spans="180:180">
      <c r="FX11717" s="1595"/>
    </row>
    <row r="11718" spans="180:180">
      <c r="FX11718" s="1595"/>
    </row>
    <row r="11719" spans="180:180">
      <c r="FX11719" s="1595"/>
    </row>
    <row r="11720" spans="180:180">
      <c r="FX11720" s="1595"/>
    </row>
    <row r="11721" spans="180:180">
      <c r="FX11721" s="1595"/>
    </row>
    <row r="11722" spans="180:180">
      <c r="FX11722" s="1595"/>
    </row>
    <row r="11723" spans="180:180">
      <c r="FX11723" s="1595"/>
    </row>
    <row r="11724" spans="180:180">
      <c r="FX11724" s="1595"/>
    </row>
    <row r="11725" spans="180:180">
      <c r="FX11725" s="1595"/>
    </row>
    <row r="11726" spans="180:180">
      <c r="FX11726" s="1595"/>
    </row>
    <row r="11727" spans="180:180">
      <c r="FX11727" s="1595"/>
    </row>
    <row r="11728" spans="180:180">
      <c r="FX11728" s="1595"/>
    </row>
    <row r="11729" spans="180:180">
      <c r="FX11729" s="1595"/>
    </row>
    <row r="11730" spans="180:180">
      <c r="FX11730" s="1595"/>
    </row>
    <row r="11731" spans="180:180">
      <c r="FX11731" s="1595"/>
    </row>
    <row r="11732" spans="180:180">
      <c r="FX11732" s="1595"/>
    </row>
    <row r="11733" spans="180:180">
      <c r="FX11733" s="1595"/>
    </row>
    <row r="11734" spans="180:180">
      <c r="FX11734" s="1595"/>
    </row>
    <row r="11735" spans="180:180">
      <c r="FX11735" s="1595"/>
    </row>
    <row r="11736" spans="180:180">
      <c r="FX11736" s="1595"/>
    </row>
    <row r="11737" spans="180:180">
      <c r="FX11737" s="1595"/>
    </row>
    <row r="11739" spans="180:180">
      <c r="FX11739" s="1349"/>
    </row>
    <row r="11740" spans="180:180">
      <c r="FX11740" s="1349"/>
    </row>
    <row r="11741" spans="180:180">
      <c r="FX11741" s="1666"/>
    </row>
    <row r="11743" spans="180:180">
      <c r="FX11743" s="1349"/>
    </row>
    <row r="11744" spans="180:180">
      <c r="FX11744" s="1349"/>
    </row>
    <row r="11745" spans="180:180">
      <c r="FX11745" s="1349"/>
    </row>
    <row r="11746" spans="180:180">
      <c r="FX11746" s="1595"/>
    </row>
    <row r="11747" spans="180:180">
      <c r="FX11747" s="1595"/>
    </row>
    <row r="11748" spans="180:180">
      <c r="FX11748" s="1595"/>
    </row>
    <row r="11749" spans="180:180">
      <c r="FX11749" s="1595"/>
    </row>
    <row r="11750" spans="180:180">
      <c r="FX11750" s="1595"/>
    </row>
    <row r="11751" spans="180:180">
      <c r="FX11751" s="1595"/>
    </row>
    <row r="11752" spans="180:180">
      <c r="FX11752" s="1595"/>
    </row>
    <row r="11753" spans="180:180">
      <c r="FX11753" s="1595"/>
    </row>
    <row r="11754" spans="180:180">
      <c r="FX11754" s="1595"/>
    </row>
    <row r="11755" spans="180:180">
      <c r="FX11755" s="1595"/>
    </row>
    <row r="11756" spans="180:180">
      <c r="FX11756" s="1595"/>
    </row>
    <row r="11757" spans="180:180">
      <c r="FX11757" s="1595"/>
    </row>
    <row r="11758" spans="180:180">
      <c r="FX11758" s="1595"/>
    </row>
    <row r="11759" spans="180:180">
      <c r="FX11759" s="1595"/>
    </row>
    <row r="11760" spans="180:180">
      <c r="FX11760" s="1595"/>
    </row>
    <row r="11761" spans="180:180">
      <c r="FX11761" s="1595"/>
    </row>
    <row r="11762" spans="180:180">
      <c r="FX11762" s="1595"/>
    </row>
    <row r="11763" spans="180:180">
      <c r="FX11763" s="1595"/>
    </row>
    <row r="11764" spans="180:180">
      <c r="FX11764" s="1595"/>
    </row>
    <row r="11765" spans="180:180">
      <c r="FX11765" s="1595"/>
    </row>
    <row r="11766" spans="180:180">
      <c r="FX11766" s="1595"/>
    </row>
    <row r="11767" spans="180:180">
      <c r="FX11767" s="1595"/>
    </row>
    <row r="11768" spans="180:180">
      <c r="FX11768" s="1595"/>
    </row>
    <row r="11769" spans="180:180">
      <c r="FX11769" s="1595"/>
    </row>
    <row r="11770" spans="180:180">
      <c r="FX11770" s="1595"/>
    </row>
    <row r="11771" spans="180:180">
      <c r="FX11771" s="1595"/>
    </row>
    <row r="11772" spans="180:180">
      <c r="FX11772" s="1595"/>
    </row>
    <row r="11773" spans="180:180">
      <c r="FX11773" s="1595"/>
    </row>
    <row r="11774" spans="180:180">
      <c r="FX11774" s="1595"/>
    </row>
    <row r="11775" spans="180:180">
      <c r="FX11775" s="1595"/>
    </row>
    <row r="11776" spans="180:180">
      <c r="FX11776" s="1595"/>
    </row>
    <row r="11777" spans="180:180">
      <c r="FX11777" s="1595"/>
    </row>
    <row r="11778" spans="180:180">
      <c r="FX11778" s="1595"/>
    </row>
    <row r="11779" spans="180:180">
      <c r="FX11779" s="1595"/>
    </row>
    <row r="11780" spans="180:180">
      <c r="FX11780" s="1595"/>
    </row>
    <row r="11781" spans="180:180">
      <c r="FX11781" s="1595"/>
    </row>
    <row r="11782" spans="180:180">
      <c r="FX11782" s="1595"/>
    </row>
    <row r="11783" spans="180:180">
      <c r="FX11783" s="1595"/>
    </row>
    <row r="11784" spans="180:180">
      <c r="FX11784" s="1595"/>
    </row>
    <row r="11785" spans="180:180">
      <c r="FX11785" s="1595"/>
    </row>
    <row r="11787" spans="180:180">
      <c r="FX11787" s="1349"/>
    </row>
    <row r="11788" spans="180:180">
      <c r="FX11788" s="1349"/>
    </row>
    <row r="11789" spans="180:180">
      <c r="FX11789" s="1666"/>
    </row>
    <row r="11791" spans="180:180">
      <c r="FX11791" s="1349"/>
    </row>
    <row r="11792" spans="180:180">
      <c r="FX11792" s="1349"/>
    </row>
    <row r="11793" spans="180:180">
      <c r="FX11793" s="1349"/>
    </row>
    <row r="11794" spans="180:180">
      <c r="FX11794" s="1595"/>
    </row>
    <row r="11795" spans="180:180">
      <c r="FX11795" s="1595"/>
    </row>
    <row r="11796" spans="180:180">
      <c r="FX11796" s="1595"/>
    </row>
    <row r="11797" spans="180:180">
      <c r="FX11797" s="1595"/>
    </row>
    <row r="11798" spans="180:180">
      <c r="FX11798" s="1595"/>
    </row>
    <row r="11799" spans="180:180">
      <c r="FX11799" s="1595"/>
    </row>
    <row r="11800" spans="180:180">
      <c r="FX11800" s="1595"/>
    </row>
    <row r="11801" spans="180:180">
      <c r="FX11801" s="1595"/>
    </row>
    <row r="11802" spans="180:180">
      <c r="FX11802" s="1595"/>
    </row>
    <row r="11803" spans="180:180">
      <c r="FX11803" s="1595"/>
    </row>
    <row r="11804" spans="180:180">
      <c r="FX11804" s="1595"/>
    </row>
    <row r="11805" spans="180:180">
      <c r="FX11805" s="1595"/>
    </row>
    <row r="11806" spans="180:180">
      <c r="FX11806" s="1595"/>
    </row>
    <row r="11807" spans="180:180">
      <c r="FX11807" s="1595"/>
    </row>
    <row r="11808" spans="180:180">
      <c r="FX11808" s="1595"/>
    </row>
    <row r="11809" spans="180:180">
      <c r="FX11809" s="1595"/>
    </row>
    <row r="11810" spans="180:180">
      <c r="FX11810" s="1595"/>
    </row>
    <row r="11811" spans="180:180">
      <c r="FX11811" s="1595"/>
    </row>
    <row r="11812" spans="180:180">
      <c r="FX11812" s="1595"/>
    </row>
    <row r="11813" spans="180:180">
      <c r="FX11813" s="1595"/>
    </row>
    <row r="11814" spans="180:180">
      <c r="FX11814" s="1595"/>
    </row>
    <row r="11815" spans="180:180">
      <c r="FX11815" s="1595"/>
    </row>
    <row r="11816" spans="180:180">
      <c r="FX11816" s="1595"/>
    </row>
    <row r="11817" spans="180:180">
      <c r="FX11817" s="1595"/>
    </row>
    <row r="11818" spans="180:180">
      <c r="FX11818" s="1595"/>
    </row>
    <row r="11819" spans="180:180">
      <c r="FX11819" s="1595"/>
    </row>
    <row r="11820" spans="180:180">
      <c r="FX11820" s="1595"/>
    </row>
    <row r="11821" spans="180:180">
      <c r="FX11821" s="1595"/>
    </row>
    <row r="11822" spans="180:180">
      <c r="FX11822" s="1595"/>
    </row>
    <row r="11823" spans="180:180">
      <c r="FX11823" s="1595"/>
    </row>
    <row r="11824" spans="180:180">
      <c r="FX11824" s="1595"/>
    </row>
    <row r="11825" spans="180:180">
      <c r="FX11825" s="1595"/>
    </row>
    <row r="11826" spans="180:180">
      <c r="FX11826" s="1595"/>
    </row>
    <row r="11827" spans="180:180">
      <c r="FX11827" s="1595"/>
    </row>
    <row r="11828" spans="180:180">
      <c r="FX11828" s="1595"/>
    </row>
    <row r="11829" spans="180:180">
      <c r="FX11829" s="1595"/>
    </row>
    <row r="11830" spans="180:180">
      <c r="FX11830" s="1595"/>
    </row>
    <row r="11831" spans="180:180">
      <c r="FX11831" s="1595"/>
    </row>
    <row r="11832" spans="180:180">
      <c r="FX11832" s="1595"/>
    </row>
    <row r="11833" spans="180:180">
      <c r="FX11833" s="1595"/>
    </row>
    <row r="11835" spans="180:180">
      <c r="FX11835" s="1349"/>
    </row>
    <row r="11836" spans="180:180">
      <c r="FX11836" s="1349"/>
    </row>
    <row r="11837" spans="180:180">
      <c r="FX11837" s="1666"/>
    </row>
    <row r="11839" spans="180:180">
      <c r="FX11839" s="1349"/>
    </row>
    <row r="11840" spans="180:180">
      <c r="FX11840" s="1349"/>
    </row>
    <row r="11841" spans="180:180">
      <c r="FX11841" s="1349"/>
    </row>
    <row r="11842" spans="180:180">
      <c r="FX11842" s="1595"/>
    </row>
    <row r="11843" spans="180:180">
      <c r="FX11843" s="1595"/>
    </row>
    <row r="11844" spans="180:180">
      <c r="FX11844" s="1595"/>
    </row>
    <row r="11845" spans="180:180">
      <c r="FX11845" s="1595"/>
    </row>
    <row r="11846" spans="180:180">
      <c r="FX11846" s="1595"/>
    </row>
    <row r="11847" spans="180:180">
      <c r="FX11847" s="1595"/>
    </row>
    <row r="11848" spans="180:180">
      <c r="FX11848" s="1595"/>
    </row>
    <row r="11849" spans="180:180">
      <c r="FX11849" s="1595"/>
    </row>
    <row r="11850" spans="180:180">
      <c r="FX11850" s="1595"/>
    </row>
    <row r="11851" spans="180:180">
      <c r="FX11851" s="1595"/>
    </row>
    <row r="11852" spans="180:180">
      <c r="FX11852" s="1595"/>
    </row>
    <row r="11853" spans="180:180">
      <c r="FX11853" s="1595"/>
    </row>
    <row r="11854" spans="180:180">
      <c r="FX11854" s="1595"/>
    </row>
    <row r="11855" spans="180:180">
      <c r="FX11855" s="1595"/>
    </row>
    <row r="11856" spans="180:180">
      <c r="FX11856" s="1595"/>
    </row>
    <row r="11857" spans="180:180">
      <c r="FX11857" s="1595"/>
    </row>
    <row r="11858" spans="180:180">
      <c r="FX11858" s="1595"/>
    </row>
    <row r="11859" spans="180:180">
      <c r="FX11859" s="1595"/>
    </row>
    <row r="11860" spans="180:180">
      <c r="FX11860" s="1595"/>
    </row>
    <row r="11861" spans="180:180">
      <c r="FX11861" s="1595"/>
    </row>
    <row r="11862" spans="180:180">
      <c r="FX11862" s="1595"/>
    </row>
    <row r="11863" spans="180:180">
      <c r="FX11863" s="1595"/>
    </row>
    <row r="11864" spans="180:180">
      <c r="FX11864" s="1595"/>
    </row>
    <row r="11865" spans="180:180">
      <c r="FX11865" s="1595"/>
    </row>
    <row r="11866" spans="180:180">
      <c r="FX11866" s="1595"/>
    </row>
    <row r="11867" spans="180:180">
      <c r="FX11867" s="1595"/>
    </row>
    <row r="11868" spans="180:180">
      <c r="FX11868" s="1595"/>
    </row>
    <row r="11869" spans="180:180">
      <c r="FX11869" s="1595"/>
    </row>
    <row r="11870" spans="180:180">
      <c r="FX11870" s="1595"/>
    </row>
    <row r="11871" spans="180:180">
      <c r="FX11871" s="1595"/>
    </row>
    <row r="11872" spans="180:180">
      <c r="FX11872" s="1595"/>
    </row>
    <row r="11873" spans="180:180">
      <c r="FX11873" s="1595"/>
    </row>
    <row r="11874" spans="180:180">
      <c r="FX11874" s="1595"/>
    </row>
    <row r="11875" spans="180:180">
      <c r="FX11875" s="1595"/>
    </row>
    <row r="11876" spans="180:180">
      <c r="FX11876" s="1595"/>
    </row>
    <row r="11877" spans="180:180">
      <c r="FX11877" s="1595"/>
    </row>
    <row r="11878" spans="180:180">
      <c r="FX11878" s="1595"/>
    </row>
    <row r="11879" spans="180:180">
      <c r="FX11879" s="1595"/>
    </row>
    <row r="11880" spans="180:180">
      <c r="FX11880" s="1595"/>
    </row>
    <row r="11881" spans="180:180">
      <c r="FX11881" s="1595"/>
    </row>
    <row r="11883" spans="180:180">
      <c r="FX11883" s="1349"/>
    </row>
    <row r="11884" spans="180:180">
      <c r="FX11884" s="1349"/>
    </row>
    <row r="11885" spans="180:180">
      <c r="FX11885" s="1666"/>
    </row>
    <row r="11887" spans="180:180">
      <c r="FX11887" s="1349"/>
    </row>
    <row r="11888" spans="180:180">
      <c r="FX11888" s="1349"/>
    </row>
    <row r="11889" spans="180:180">
      <c r="FX11889" s="1349"/>
    </row>
    <row r="11890" spans="180:180">
      <c r="FX11890" s="1595"/>
    </row>
    <row r="11891" spans="180:180">
      <c r="FX11891" s="1595"/>
    </row>
    <row r="11892" spans="180:180">
      <c r="FX11892" s="1595"/>
    </row>
    <row r="11893" spans="180:180">
      <c r="FX11893" s="1595"/>
    </row>
    <row r="11894" spans="180:180">
      <c r="FX11894" s="1595"/>
    </row>
    <row r="11895" spans="180:180">
      <c r="FX11895" s="1595"/>
    </row>
    <row r="11896" spans="180:180">
      <c r="FX11896" s="1595"/>
    </row>
    <row r="11897" spans="180:180">
      <c r="FX11897" s="1595"/>
    </row>
    <row r="11898" spans="180:180">
      <c r="FX11898" s="1595"/>
    </row>
    <row r="11899" spans="180:180">
      <c r="FX11899" s="1595"/>
    </row>
    <row r="11900" spans="180:180">
      <c r="FX11900" s="1595"/>
    </row>
    <row r="11901" spans="180:180">
      <c r="FX11901" s="1595"/>
    </row>
    <row r="11902" spans="180:180">
      <c r="FX11902" s="1595"/>
    </row>
    <row r="11903" spans="180:180">
      <c r="FX11903" s="1595"/>
    </row>
    <row r="11904" spans="180:180">
      <c r="FX11904" s="1595"/>
    </row>
    <row r="11905" spans="180:180">
      <c r="FX11905" s="1595"/>
    </row>
    <row r="11906" spans="180:180">
      <c r="FX11906" s="1595"/>
    </row>
    <row r="11907" spans="180:180">
      <c r="FX11907" s="1595"/>
    </row>
    <row r="11908" spans="180:180">
      <c r="FX11908" s="1595"/>
    </row>
    <row r="11909" spans="180:180">
      <c r="FX11909" s="1595"/>
    </row>
    <row r="11910" spans="180:180">
      <c r="FX11910" s="1595"/>
    </row>
    <row r="11911" spans="180:180">
      <c r="FX11911" s="1595"/>
    </row>
    <row r="11912" spans="180:180">
      <c r="FX11912" s="1595"/>
    </row>
    <row r="11913" spans="180:180">
      <c r="FX11913" s="1595"/>
    </row>
    <row r="11914" spans="180:180">
      <c r="FX11914" s="1595"/>
    </row>
    <row r="11915" spans="180:180">
      <c r="FX11915" s="1595"/>
    </row>
    <row r="11916" spans="180:180">
      <c r="FX11916" s="1595"/>
    </row>
    <row r="11917" spans="180:180">
      <c r="FX11917" s="1595"/>
    </row>
    <row r="11918" spans="180:180">
      <c r="FX11918" s="1595"/>
    </row>
    <row r="11919" spans="180:180">
      <c r="FX11919" s="1595"/>
    </row>
    <row r="11920" spans="180:180">
      <c r="FX11920" s="1595"/>
    </row>
    <row r="11921" spans="180:180">
      <c r="FX11921" s="1595"/>
    </row>
    <row r="11922" spans="180:180">
      <c r="FX11922" s="1595"/>
    </row>
    <row r="11923" spans="180:180">
      <c r="FX11923" s="1595"/>
    </row>
    <row r="11924" spans="180:180">
      <c r="FX11924" s="1595"/>
    </row>
    <row r="11925" spans="180:180">
      <c r="FX11925" s="1595"/>
    </row>
    <row r="11926" spans="180:180">
      <c r="FX11926" s="1595"/>
    </row>
    <row r="11927" spans="180:180">
      <c r="FX11927" s="1595"/>
    </row>
    <row r="11928" spans="180:180">
      <c r="FX11928" s="1595"/>
    </row>
    <row r="11929" spans="180:180">
      <c r="FX11929" s="1595"/>
    </row>
    <row r="11931" spans="180:180">
      <c r="FX11931" s="1349"/>
    </row>
    <row r="11932" spans="180:180">
      <c r="FX11932" s="1349"/>
    </row>
    <row r="11933" spans="180:180">
      <c r="FX11933" s="1666"/>
    </row>
    <row r="11935" spans="180:180">
      <c r="FX11935" s="1349"/>
    </row>
    <row r="11936" spans="180:180">
      <c r="FX11936" s="1349"/>
    </row>
    <row r="11937" spans="180:180">
      <c r="FX11937" s="1349"/>
    </row>
    <row r="11938" spans="180:180">
      <c r="FX11938" s="1595"/>
    </row>
    <row r="11939" spans="180:180">
      <c r="FX11939" s="1595"/>
    </row>
    <row r="11940" spans="180:180">
      <c r="FX11940" s="1595"/>
    </row>
    <row r="11941" spans="180:180">
      <c r="FX11941" s="1595"/>
    </row>
    <row r="11942" spans="180:180">
      <c r="FX11942" s="1595"/>
    </row>
    <row r="11943" spans="180:180">
      <c r="FX11943" s="1595"/>
    </row>
    <row r="11944" spans="180:180">
      <c r="FX11944" s="1595"/>
    </row>
    <row r="11945" spans="180:180">
      <c r="FX11945" s="1595"/>
    </row>
    <row r="11946" spans="180:180">
      <c r="FX11946" s="1595"/>
    </row>
    <row r="11947" spans="180:180">
      <c r="FX11947" s="1595"/>
    </row>
    <row r="11948" spans="180:180">
      <c r="FX11948" s="1595"/>
    </row>
    <row r="11949" spans="180:180">
      <c r="FX11949" s="1595"/>
    </row>
    <row r="11950" spans="180:180">
      <c r="FX11950" s="1595"/>
    </row>
    <row r="11951" spans="180:180">
      <c r="FX11951" s="1595"/>
    </row>
    <row r="11952" spans="180:180">
      <c r="FX11952" s="1595"/>
    </row>
    <row r="11953" spans="180:180">
      <c r="FX11953" s="1595"/>
    </row>
    <row r="11954" spans="180:180">
      <c r="FX11954" s="1595"/>
    </row>
    <row r="11955" spans="180:180">
      <c r="FX11955" s="1595"/>
    </row>
    <row r="11956" spans="180:180">
      <c r="FX11956" s="1595"/>
    </row>
    <row r="11957" spans="180:180">
      <c r="FX11957" s="1595"/>
    </row>
    <row r="11958" spans="180:180">
      <c r="FX11958" s="1595"/>
    </row>
    <row r="11959" spans="180:180">
      <c r="FX11959" s="1595"/>
    </row>
    <row r="11960" spans="180:180">
      <c r="FX11960" s="1595"/>
    </row>
    <row r="11961" spans="180:180">
      <c r="FX11961" s="1595"/>
    </row>
    <row r="11962" spans="180:180">
      <c r="FX11962" s="1595"/>
    </row>
    <row r="11963" spans="180:180">
      <c r="FX11963" s="1595"/>
    </row>
    <row r="11964" spans="180:180">
      <c r="FX11964" s="1595"/>
    </row>
    <row r="11965" spans="180:180">
      <c r="FX11965" s="1595"/>
    </row>
    <row r="11966" spans="180:180">
      <c r="FX11966" s="1595"/>
    </row>
    <row r="11967" spans="180:180">
      <c r="FX11967" s="1595"/>
    </row>
    <row r="11968" spans="180:180">
      <c r="FX11968" s="1595"/>
    </row>
    <row r="11969" spans="180:180">
      <c r="FX11969" s="1595"/>
    </row>
    <row r="11970" spans="180:180">
      <c r="FX11970" s="1595"/>
    </row>
    <row r="11971" spans="180:180">
      <c r="FX11971" s="1595"/>
    </row>
    <row r="11972" spans="180:180">
      <c r="FX11972" s="1595"/>
    </row>
    <row r="11973" spans="180:180">
      <c r="FX11973" s="1595"/>
    </row>
    <row r="11974" spans="180:180">
      <c r="FX11974" s="1595"/>
    </row>
    <row r="11975" spans="180:180">
      <c r="FX11975" s="1595"/>
    </row>
    <row r="11976" spans="180:180">
      <c r="FX11976" s="1595"/>
    </row>
    <row r="11977" spans="180:180">
      <c r="FX11977" s="1595"/>
    </row>
    <row r="11979" spans="180:180">
      <c r="FX11979" s="1349"/>
    </row>
    <row r="11980" spans="180:180">
      <c r="FX11980" s="1349"/>
    </row>
    <row r="11981" spans="180:180">
      <c r="FX11981" s="1666"/>
    </row>
    <row r="11983" spans="180:180">
      <c r="FX11983" s="1349"/>
    </row>
    <row r="11984" spans="180:180">
      <c r="FX11984" s="1349"/>
    </row>
    <row r="11985" spans="180:180">
      <c r="FX11985" s="1349"/>
    </row>
    <row r="11986" spans="180:180">
      <c r="FX11986" s="1595"/>
    </row>
    <row r="11987" spans="180:180">
      <c r="FX11987" s="1595"/>
    </row>
    <row r="11988" spans="180:180">
      <c r="FX11988" s="1595"/>
    </row>
    <row r="11989" spans="180:180">
      <c r="FX11989" s="1595"/>
    </row>
    <row r="11990" spans="180:180">
      <c r="FX11990" s="1595"/>
    </row>
    <row r="11991" spans="180:180">
      <c r="FX11991" s="1595"/>
    </row>
    <row r="11992" spans="180:180">
      <c r="FX11992" s="1595"/>
    </row>
    <row r="11993" spans="180:180">
      <c r="FX11993" s="1595"/>
    </row>
    <row r="11994" spans="180:180">
      <c r="FX11994" s="1595"/>
    </row>
    <row r="11995" spans="180:180">
      <c r="FX11995" s="1595"/>
    </row>
    <row r="11996" spans="180:180">
      <c r="FX11996" s="1595"/>
    </row>
    <row r="11997" spans="180:180">
      <c r="FX11997" s="1595"/>
    </row>
    <row r="11998" spans="180:180">
      <c r="FX11998" s="1595"/>
    </row>
    <row r="11999" spans="180:180">
      <c r="FX11999" s="1595"/>
    </row>
    <row r="12000" spans="180:180">
      <c r="FX12000" s="1595"/>
    </row>
    <row r="12001" spans="180:180">
      <c r="FX12001" s="1595"/>
    </row>
    <row r="12002" spans="180:180">
      <c r="FX12002" s="1595"/>
    </row>
    <row r="12003" spans="180:180">
      <c r="FX12003" s="1595"/>
    </row>
    <row r="12004" spans="180:180">
      <c r="FX12004" s="1595"/>
    </row>
    <row r="12005" spans="180:180">
      <c r="FX12005" s="1595"/>
    </row>
    <row r="12006" spans="180:180">
      <c r="FX12006" s="1595"/>
    </row>
    <row r="12007" spans="180:180">
      <c r="FX12007" s="1595"/>
    </row>
    <row r="12008" spans="180:180">
      <c r="FX12008" s="1595"/>
    </row>
    <row r="12009" spans="180:180">
      <c r="FX12009" s="1595"/>
    </row>
    <row r="12010" spans="180:180">
      <c r="FX12010" s="1595"/>
    </row>
    <row r="12011" spans="180:180">
      <c r="FX12011" s="1595"/>
    </row>
    <row r="12012" spans="180:180">
      <c r="FX12012" s="1595"/>
    </row>
    <row r="12013" spans="180:180">
      <c r="FX12013" s="1595"/>
    </row>
    <row r="12014" spans="180:180">
      <c r="FX12014" s="1595"/>
    </row>
    <row r="12015" spans="180:180">
      <c r="FX12015" s="1595"/>
    </row>
    <row r="12016" spans="180:180">
      <c r="FX12016" s="1595"/>
    </row>
    <row r="12017" spans="180:180">
      <c r="FX12017" s="1595"/>
    </row>
    <row r="12018" spans="180:180">
      <c r="FX12018" s="1595"/>
    </row>
    <row r="12019" spans="180:180">
      <c r="FX12019" s="1595"/>
    </row>
    <row r="12020" spans="180:180">
      <c r="FX12020" s="1595"/>
    </row>
    <row r="12021" spans="180:180">
      <c r="FX12021" s="1595"/>
    </row>
    <row r="12022" spans="180:180">
      <c r="FX12022" s="1595"/>
    </row>
    <row r="12023" spans="180:180">
      <c r="FX12023" s="1595"/>
    </row>
    <row r="12024" spans="180:180">
      <c r="FX12024" s="1595"/>
    </row>
    <row r="12025" spans="180:180">
      <c r="FX12025" s="1595"/>
    </row>
    <row r="12027" spans="180:180">
      <c r="FX12027" s="1349"/>
    </row>
    <row r="12028" spans="180:180">
      <c r="FX12028" s="1349"/>
    </row>
    <row r="12029" spans="180:180">
      <c r="FX12029" s="1666"/>
    </row>
    <row r="12031" spans="180:180">
      <c r="FX12031" s="1349"/>
    </row>
    <row r="12032" spans="180:180">
      <c r="FX12032" s="1349"/>
    </row>
    <row r="12033" spans="180:180">
      <c r="FX12033" s="1349"/>
    </row>
    <row r="12034" spans="180:180">
      <c r="FX12034" s="1595"/>
    </row>
    <row r="12035" spans="180:180">
      <c r="FX12035" s="1595"/>
    </row>
    <row r="12036" spans="180:180">
      <c r="FX12036" s="1595"/>
    </row>
    <row r="12037" spans="180:180">
      <c r="FX12037" s="1595"/>
    </row>
    <row r="12038" spans="180:180">
      <c r="FX12038" s="1595"/>
    </row>
    <row r="12039" spans="180:180">
      <c r="FX12039" s="1595"/>
    </row>
    <row r="12040" spans="180:180">
      <c r="FX12040" s="1595"/>
    </row>
    <row r="12041" spans="180:180">
      <c r="FX12041" s="1595"/>
    </row>
    <row r="12042" spans="180:180">
      <c r="FX12042" s="1595"/>
    </row>
    <row r="12043" spans="180:180">
      <c r="FX12043" s="1595"/>
    </row>
    <row r="12044" spans="180:180">
      <c r="FX12044" s="1595"/>
    </row>
    <row r="12045" spans="180:180">
      <c r="FX12045" s="1595"/>
    </row>
    <row r="12046" spans="180:180">
      <c r="FX12046" s="1595"/>
    </row>
    <row r="12047" spans="180:180">
      <c r="FX12047" s="1595"/>
    </row>
    <row r="12048" spans="180:180">
      <c r="FX12048" s="1595"/>
    </row>
    <row r="12049" spans="180:180">
      <c r="FX12049" s="1595"/>
    </row>
    <row r="12050" spans="180:180">
      <c r="FX12050" s="1595"/>
    </row>
    <row r="12051" spans="180:180">
      <c r="FX12051" s="1595"/>
    </row>
    <row r="12052" spans="180:180">
      <c r="FX12052" s="1595"/>
    </row>
    <row r="12053" spans="180:180">
      <c r="FX12053" s="1595"/>
    </row>
    <row r="12054" spans="180:180">
      <c r="FX12054" s="1595"/>
    </row>
    <row r="12055" spans="180:180">
      <c r="FX12055" s="1595"/>
    </row>
    <row r="12056" spans="180:180">
      <c r="FX12056" s="1595"/>
    </row>
    <row r="12057" spans="180:180">
      <c r="FX12057" s="1595"/>
    </row>
    <row r="12058" spans="180:180">
      <c r="FX12058" s="1595"/>
    </row>
    <row r="12059" spans="180:180">
      <c r="FX12059" s="1595"/>
    </row>
    <row r="12060" spans="180:180">
      <c r="FX12060" s="1595"/>
    </row>
    <row r="12061" spans="180:180">
      <c r="FX12061" s="1595"/>
    </row>
    <row r="12062" spans="180:180">
      <c r="FX12062" s="1595"/>
    </row>
    <row r="12063" spans="180:180">
      <c r="FX12063" s="1595"/>
    </row>
    <row r="12064" spans="180:180">
      <c r="FX12064" s="1595"/>
    </row>
    <row r="12065" spans="180:180">
      <c r="FX12065" s="1595"/>
    </row>
    <row r="12066" spans="180:180">
      <c r="FX12066" s="1595"/>
    </row>
    <row r="12067" spans="180:180">
      <c r="FX12067" s="1595"/>
    </row>
    <row r="12068" spans="180:180">
      <c r="FX12068" s="1595"/>
    </row>
    <row r="12069" spans="180:180">
      <c r="FX12069" s="1595"/>
    </row>
    <row r="12070" spans="180:180">
      <c r="FX12070" s="1595"/>
    </row>
    <row r="12071" spans="180:180">
      <c r="FX12071" s="1595"/>
    </row>
    <row r="12072" spans="180:180">
      <c r="FX12072" s="1595"/>
    </row>
    <row r="12073" spans="180:180">
      <c r="FX12073" s="1595"/>
    </row>
    <row r="12075" spans="180:180">
      <c r="FX12075" s="1349"/>
    </row>
    <row r="12076" spans="180:180">
      <c r="FX12076" s="1349"/>
    </row>
    <row r="12077" spans="180:180">
      <c r="FX12077" s="1666"/>
    </row>
    <row r="12079" spans="180:180">
      <c r="FX12079" s="1349"/>
    </row>
    <row r="12080" spans="180:180">
      <c r="FX12080" s="1349"/>
    </row>
    <row r="12081" spans="180:180">
      <c r="FX12081" s="1349"/>
    </row>
    <row r="12082" spans="180:180">
      <c r="FX12082" s="1595"/>
    </row>
    <row r="12083" spans="180:180">
      <c r="FX12083" s="1595"/>
    </row>
    <row r="12084" spans="180:180">
      <c r="FX12084" s="1595"/>
    </row>
    <row r="12085" spans="180:180">
      <c r="FX12085" s="1595"/>
    </row>
    <row r="12086" spans="180:180">
      <c r="FX12086" s="1595"/>
    </row>
    <row r="12087" spans="180:180">
      <c r="FX12087" s="1595"/>
    </row>
    <row r="12088" spans="180:180">
      <c r="FX12088" s="1595"/>
    </row>
    <row r="12089" spans="180:180">
      <c r="FX12089" s="1595"/>
    </row>
    <row r="12090" spans="180:180">
      <c r="FX12090" s="1595"/>
    </row>
    <row r="12091" spans="180:180">
      <c r="FX12091" s="1595"/>
    </row>
    <row r="12092" spans="180:180">
      <c r="FX12092" s="1595"/>
    </row>
    <row r="12093" spans="180:180">
      <c r="FX12093" s="1595"/>
    </row>
    <row r="12094" spans="180:180">
      <c r="FX12094" s="1595"/>
    </row>
    <row r="12095" spans="180:180">
      <c r="FX12095" s="1595"/>
    </row>
    <row r="12096" spans="180:180">
      <c r="FX12096" s="1595"/>
    </row>
    <row r="12097" spans="180:180">
      <c r="FX12097" s="1595"/>
    </row>
    <row r="12098" spans="180:180">
      <c r="FX12098" s="1595"/>
    </row>
    <row r="12099" spans="180:180">
      <c r="FX12099" s="1595"/>
    </row>
    <row r="12100" spans="180:180">
      <c r="FX12100" s="1595"/>
    </row>
    <row r="12101" spans="180:180">
      <c r="FX12101" s="1595"/>
    </row>
    <row r="12102" spans="180:180">
      <c r="FX12102" s="1595"/>
    </row>
    <row r="12103" spans="180:180">
      <c r="FX12103" s="1595"/>
    </row>
    <row r="12104" spans="180:180">
      <c r="FX12104" s="1595"/>
    </row>
    <row r="12105" spans="180:180">
      <c r="FX12105" s="1595"/>
    </row>
    <row r="12106" spans="180:180">
      <c r="FX12106" s="1595"/>
    </row>
    <row r="12107" spans="180:180">
      <c r="FX12107" s="1595"/>
    </row>
    <row r="12108" spans="180:180">
      <c r="FX12108" s="1595"/>
    </row>
    <row r="12109" spans="180:180">
      <c r="FX12109" s="1595"/>
    </row>
    <row r="12110" spans="180:180">
      <c r="FX12110" s="1595"/>
    </row>
    <row r="12111" spans="180:180">
      <c r="FX12111" s="1595"/>
    </row>
    <row r="12112" spans="180:180">
      <c r="FX12112" s="1595"/>
    </row>
    <row r="12113" spans="180:180">
      <c r="FX12113" s="1595"/>
    </row>
    <row r="12114" spans="180:180">
      <c r="FX12114" s="1595"/>
    </row>
    <row r="12115" spans="180:180">
      <c r="FX12115" s="1595"/>
    </row>
    <row r="12116" spans="180:180">
      <c r="FX12116" s="1595"/>
    </row>
    <row r="12117" spans="180:180">
      <c r="FX12117" s="1595"/>
    </row>
    <row r="12118" spans="180:180">
      <c r="FX12118" s="1595"/>
    </row>
    <row r="12119" spans="180:180">
      <c r="FX12119" s="1595"/>
    </row>
    <row r="12120" spans="180:180">
      <c r="FX12120" s="1595"/>
    </row>
    <row r="12121" spans="180:180">
      <c r="FX12121" s="1595"/>
    </row>
    <row r="12123" spans="180:180">
      <c r="FX12123" s="1349"/>
    </row>
    <row r="12124" spans="180:180">
      <c r="FX12124" s="1349"/>
    </row>
    <row r="12125" spans="180:180">
      <c r="FX12125" s="1666"/>
    </row>
    <row r="12127" spans="180:180">
      <c r="FX12127" s="1349"/>
    </row>
    <row r="12128" spans="180:180">
      <c r="FX12128" s="1349"/>
    </row>
    <row r="12129" spans="180:180">
      <c r="FX12129" s="1349"/>
    </row>
    <row r="12130" spans="180:180">
      <c r="FX12130" s="1595"/>
    </row>
    <row r="12131" spans="180:180">
      <c r="FX12131" s="1595"/>
    </row>
    <row r="12132" spans="180:180">
      <c r="FX12132" s="1595"/>
    </row>
    <row r="12133" spans="180:180">
      <c r="FX12133" s="1595"/>
    </row>
    <row r="12134" spans="180:180">
      <c r="FX12134" s="1595"/>
    </row>
    <row r="12135" spans="180:180">
      <c r="FX12135" s="1595"/>
    </row>
    <row r="12136" spans="180:180">
      <c r="FX12136" s="1595"/>
    </row>
    <row r="12137" spans="180:180">
      <c r="FX12137" s="1595"/>
    </row>
    <row r="12138" spans="180:180">
      <c r="FX12138" s="1595"/>
    </row>
    <row r="12139" spans="180:180">
      <c r="FX12139" s="1595"/>
    </row>
    <row r="12140" spans="180:180">
      <c r="FX12140" s="1595"/>
    </row>
    <row r="12141" spans="180:180">
      <c r="FX12141" s="1595"/>
    </row>
    <row r="12142" spans="180:180">
      <c r="FX12142" s="1595"/>
    </row>
    <row r="12143" spans="180:180">
      <c r="FX12143" s="1595"/>
    </row>
    <row r="12144" spans="180:180">
      <c r="FX12144" s="1595"/>
    </row>
    <row r="12145" spans="180:180">
      <c r="FX12145" s="1595"/>
    </row>
    <row r="12146" spans="180:180">
      <c r="FX12146" s="1595"/>
    </row>
    <row r="12147" spans="180:180">
      <c r="FX12147" s="1595"/>
    </row>
    <row r="12148" spans="180:180">
      <c r="FX12148" s="1595"/>
    </row>
    <row r="12149" spans="180:180">
      <c r="FX12149" s="1595"/>
    </row>
    <row r="12150" spans="180:180">
      <c r="FX12150" s="1595"/>
    </row>
    <row r="12151" spans="180:180">
      <c r="FX12151" s="1595"/>
    </row>
    <row r="12152" spans="180:180">
      <c r="FX12152" s="1595"/>
    </row>
    <row r="12153" spans="180:180">
      <c r="FX12153" s="1595"/>
    </row>
    <row r="12154" spans="180:180">
      <c r="FX12154" s="1595"/>
    </row>
    <row r="12155" spans="180:180">
      <c r="FX12155" s="1595"/>
    </row>
    <row r="12156" spans="180:180">
      <c r="FX12156" s="1595"/>
    </row>
    <row r="12157" spans="180:180">
      <c r="FX12157" s="1595"/>
    </row>
    <row r="12158" spans="180:180">
      <c r="FX12158" s="1595"/>
    </row>
    <row r="12159" spans="180:180">
      <c r="FX12159" s="1595"/>
    </row>
    <row r="12160" spans="180:180">
      <c r="FX12160" s="1595"/>
    </row>
    <row r="12161" spans="180:180">
      <c r="FX12161" s="1595"/>
    </row>
    <row r="12162" spans="180:180">
      <c r="FX12162" s="1595"/>
    </row>
    <row r="12163" spans="180:180">
      <c r="FX12163" s="1595"/>
    </row>
    <row r="12164" spans="180:180">
      <c r="FX12164" s="1595"/>
    </row>
    <row r="12165" spans="180:180">
      <c r="FX12165" s="1595"/>
    </row>
    <row r="12166" spans="180:180">
      <c r="FX12166" s="1595"/>
    </row>
    <row r="12167" spans="180:180">
      <c r="FX12167" s="1595"/>
    </row>
    <row r="12168" spans="180:180">
      <c r="FX12168" s="1595"/>
    </row>
    <row r="12169" spans="180:180">
      <c r="FX12169" s="1595"/>
    </row>
    <row r="12171" spans="180:180">
      <c r="FX12171" s="1349"/>
    </row>
    <row r="12172" spans="180:180">
      <c r="FX12172" s="1349"/>
    </row>
    <row r="12173" spans="180:180">
      <c r="FX12173" s="1666"/>
    </row>
    <row r="12175" spans="180:180">
      <c r="FX12175" s="1349"/>
    </row>
    <row r="12176" spans="180:180">
      <c r="FX12176" s="1349"/>
    </row>
    <row r="12177" spans="180:180">
      <c r="FX12177" s="1349"/>
    </row>
    <row r="12178" spans="180:180">
      <c r="FX12178" s="1595"/>
    </row>
    <row r="12179" spans="180:180">
      <c r="FX12179" s="1595"/>
    </row>
    <row r="12180" spans="180:180">
      <c r="FX12180" s="1595"/>
    </row>
    <row r="12181" spans="180:180">
      <c r="FX12181" s="1595"/>
    </row>
    <row r="12182" spans="180:180">
      <c r="FX12182" s="1595"/>
    </row>
    <row r="12183" spans="180:180">
      <c r="FX12183" s="1595"/>
    </row>
    <row r="12184" spans="180:180">
      <c r="FX12184" s="1595"/>
    </row>
    <row r="12185" spans="180:180">
      <c r="FX12185" s="1595"/>
    </row>
    <row r="12186" spans="180:180">
      <c r="FX12186" s="1595"/>
    </row>
    <row r="12187" spans="180:180">
      <c r="FX12187" s="1595"/>
    </row>
    <row r="12188" spans="180:180">
      <c r="FX12188" s="1595"/>
    </row>
    <row r="12189" spans="180:180">
      <c r="FX12189" s="1595"/>
    </row>
    <row r="12190" spans="180:180">
      <c r="FX12190" s="1595"/>
    </row>
    <row r="12191" spans="180:180">
      <c r="FX12191" s="1595"/>
    </row>
    <row r="12192" spans="180:180">
      <c r="FX12192" s="1595"/>
    </row>
    <row r="12193" spans="180:180">
      <c r="FX12193" s="1595"/>
    </row>
    <row r="12194" spans="180:180">
      <c r="FX12194" s="1595"/>
    </row>
    <row r="12195" spans="180:180">
      <c r="FX12195" s="1595"/>
    </row>
    <row r="12196" spans="180:180">
      <c r="FX12196" s="1595"/>
    </row>
    <row r="12197" spans="180:180">
      <c r="FX12197" s="1595"/>
    </row>
    <row r="12198" spans="180:180">
      <c r="FX12198" s="1595"/>
    </row>
    <row r="12199" spans="180:180">
      <c r="FX12199" s="1595"/>
    </row>
    <row r="12200" spans="180:180">
      <c r="FX12200" s="1595"/>
    </row>
    <row r="12201" spans="180:180">
      <c r="FX12201" s="1595"/>
    </row>
    <row r="12202" spans="180:180">
      <c r="FX12202" s="1595"/>
    </row>
    <row r="12203" spans="180:180">
      <c r="FX12203" s="1595"/>
    </row>
    <row r="12204" spans="180:180">
      <c r="FX12204" s="1595"/>
    </row>
    <row r="12205" spans="180:180">
      <c r="FX12205" s="1595"/>
    </row>
    <row r="12206" spans="180:180">
      <c r="FX12206" s="1595"/>
    </row>
    <row r="12207" spans="180:180">
      <c r="FX12207" s="1595"/>
    </row>
    <row r="12208" spans="180:180">
      <c r="FX12208" s="1595"/>
    </row>
    <row r="12209" spans="180:180">
      <c r="FX12209" s="1595"/>
    </row>
    <row r="12210" spans="180:180">
      <c r="FX12210" s="1595"/>
    </row>
    <row r="12211" spans="180:180">
      <c r="FX12211" s="1595"/>
    </row>
    <row r="12212" spans="180:180">
      <c r="FX12212" s="1595"/>
    </row>
    <row r="12213" spans="180:180">
      <c r="FX12213" s="1595"/>
    </row>
    <row r="12214" spans="180:180">
      <c r="FX12214" s="1595"/>
    </row>
    <row r="12215" spans="180:180">
      <c r="FX12215" s="1595"/>
    </row>
    <row r="12216" spans="180:180">
      <c r="FX12216" s="1595"/>
    </row>
    <row r="12217" spans="180:180">
      <c r="FX12217" s="1595"/>
    </row>
    <row r="12219" spans="180:180">
      <c r="FX12219" s="1349"/>
    </row>
    <row r="12220" spans="180:180">
      <c r="FX12220" s="1349"/>
    </row>
    <row r="12221" spans="180:180">
      <c r="FX12221" s="1666"/>
    </row>
    <row r="12223" spans="180:180">
      <c r="FX12223" s="1349"/>
    </row>
    <row r="12224" spans="180:180">
      <c r="FX12224" s="1349"/>
    </row>
    <row r="12225" spans="180:180">
      <c r="FX12225" s="1349"/>
    </row>
    <row r="12226" spans="180:180">
      <c r="FX12226" s="1595"/>
    </row>
    <row r="12227" spans="180:180">
      <c r="FX12227" s="1595"/>
    </row>
    <row r="12228" spans="180:180">
      <c r="FX12228" s="1595"/>
    </row>
    <row r="12229" spans="180:180">
      <c r="FX12229" s="1595"/>
    </row>
    <row r="12230" spans="180:180">
      <c r="FX12230" s="1595"/>
    </row>
    <row r="12231" spans="180:180">
      <c r="FX12231" s="1595"/>
    </row>
    <row r="12232" spans="180:180">
      <c r="FX12232" s="1595"/>
    </row>
    <row r="12233" spans="180:180">
      <c r="FX12233" s="1595"/>
    </row>
    <row r="12234" spans="180:180">
      <c r="FX12234" s="1595"/>
    </row>
    <row r="12235" spans="180:180">
      <c r="FX12235" s="1595"/>
    </row>
    <row r="12236" spans="180:180">
      <c r="FX12236" s="1595"/>
    </row>
    <row r="12237" spans="180:180">
      <c r="FX12237" s="1595"/>
    </row>
    <row r="12238" spans="180:180">
      <c r="FX12238" s="1595"/>
    </row>
    <row r="12239" spans="180:180">
      <c r="FX12239" s="1595"/>
    </row>
    <row r="12240" spans="180:180">
      <c r="FX12240" s="1595"/>
    </row>
    <row r="12241" spans="180:180">
      <c r="FX12241" s="1595"/>
    </row>
    <row r="12242" spans="180:180">
      <c r="FX12242" s="1595"/>
    </row>
    <row r="12243" spans="180:180">
      <c r="FX12243" s="1595"/>
    </row>
    <row r="12244" spans="180:180">
      <c r="FX12244" s="1595"/>
    </row>
    <row r="12245" spans="180:180">
      <c r="FX12245" s="1595"/>
    </row>
    <row r="12246" spans="180:180">
      <c r="FX12246" s="1595"/>
    </row>
    <row r="12247" spans="180:180">
      <c r="FX12247" s="1595"/>
    </row>
    <row r="12248" spans="180:180">
      <c r="FX12248" s="1595"/>
    </row>
    <row r="12249" spans="180:180">
      <c r="FX12249" s="1595"/>
    </row>
    <row r="12250" spans="180:180">
      <c r="FX12250" s="1595"/>
    </row>
    <row r="12251" spans="180:180">
      <c r="FX12251" s="1595"/>
    </row>
    <row r="12252" spans="180:180">
      <c r="FX12252" s="1595"/>
    </row>
    <row r="12253" spans="180:180">
      <c r="FX12253" s="1595"/>
    </row>
    <row r="12254" spans="180:180">
      <c r="FX12254" s="1595"/>
    </row>
    <row r="12255" spans="180:180">
      <c r="FX12255" s="1595"/>
    </row>
    <row r="12256" spans="180:180">
      <c r="FX12256" s="1595"/>
    </row>
    <row r="12257" spans="180:180">
      <c r="FX12257" s="1595"/>
    </row>
    <row r="12258" spans="180:180">
      <c r="FX12258" s="1595"/>
    </row>
    <row r="12259" spans="180:180">
      <c r="FX12259" s="1595"/>
    </row>
    <row r="12260" spans="180:180">
      <c r="FX12260" s="1595"/>
    </row>
    <row r="12261" spans="180:180">
      <c r="FX12261" s="1595"/>
    </row>
    <row r="12262" spans="180:180">
      <c r="FX12262" s="1595"/>
    </row>
    <row r="12263" spans="180:180">
      <c r="FX12263" s="1595"/>
    </row>
    <row r="12264" spans="180:180">
      <c r="FX12264" s="1595"/>
    </row>
    <row r="12265" spans="180:180">
      <c r="FX12265" s="1595"/>
    </row>
    <row r="12267" spans="180:180">
      <c r="FX12267" s="1349"/>
    </row>
    <row r="12268" spans="180:180">
      <c r="FX12268" s="1349"/>
    </row>
    <row r="12269" spans="180:180">
      <c r="FX12269" s="1666"/>
    </row>
    <row r="12271" spans="180:180">
      <c r="FX12271" s="1349"/>
    </row>
    <row r="12272" spans="180:180">
      <c r="FX12272" s="1349"/>
    </row>
    <row r="12273" spans="180:180">
      <c r="FX12273" s="1349"/>
    </row>
    <row r="12274" spans="180:180">
      <c r="FX12274" s="1595"/>
    </row>
    <row r="12275" spans="180:180">
      <c r="FX12275" s="1595"/>
    </row>
    <row r="12276" spans="180:180">
      <c r="FX12276" s="1595"/>
    </row>
    <row r="12277" spans="180:180">
      <c r="FX12277" s="1595"/>
    </row>
    <row r="12278" spans="180:180">
      <c r="FX12278" s="1595"/>
    </row>
    <row r="12279" spans="180:180">
      <c r="FX12279" s="1595"/>
    </row>
    <row r="12280" spans="180:180">
      <c r="FX12280" s="1595"/>
    </row>
    <row r="12281" spans="180:180">
      <c r="FX12281" s="1595"/>
    </row>
    <row r="12282" spans="180:180">
      <c r="FX12282" s="1595"/>
    </row>
    <row r="12283" spans="180:180">
      <c r="FX12283" s="1595"/>
    </row>
    <row r="12284" spans="180:180">
      <c r="FX12284" s="1595"/>
    </row>
    <row r="12285" spans="180:180">
      <c r="FX12285" s="1595"/>
    </row>
    <row r="12286" spans="180:180">
      <c r="FX12286" s="1595"/>
    </row>
    <row r="12287" spans="180:180">
      <c r="FX12287" s="1595"/>
    </row>
    <row r="12288" spans="180:180">
      <c r="FX12288" s="1595"/>
    </row>
    <row r="12289" spans="180:180">
      <c r="FX12289" s="1595"/>
    </row>
    <row r="12290" spans="180:180">
      <c r="FX12290" s="1595"/>
    </row>
    <row r="12291" spans="180:180">
      <c r="FX12291" s="1595"/>
    </row>
    <row r="12292" spans="180:180">
      <c r="FX12292" s="1595"/>
    </row>
    <row r="12293" spans="180:180">
      <c r="FX12293" s="1595"/>
    </row>
    <row r="12294" spans="180:180">
      <c r="FX12294" s="1595"/>
    </row>
    <row r="12295" spans="180:180">
      <c r="FX12295" s="1595"/>
    </row>
    <row r="12296" spans="180:180">
      <c r="FX12296" s="1595"/>
    </row>
    <row r="12297" spans="180:180">
      <c r="FX12297" s="1595"/>
    </row>
    <row r="12298" spans="180:180">
      <c r="FX12298" s="1595"/>
    </row>
    <row r="12299" spans="180:180">
      <c r="FX12299" s="1595"/>
    </row>
    <row r="12300" spans="180:180">
      <c r="FX12300" s="1595"/>
    </row>
    <row r="12301" spans="180:180">
      <c r="FX12301" s="1595"/>
    </row>
    <row r="12302" spans="180:180">
      <c r="FX12302" s="1595"/>
    </row>
    <row r="12303" spans="180:180">
      <c r="FX12303" s="1595"/>
    </row>
    <row r="12304" spans="180:180">
      <c r="FX12304" s="1595"/>
    </row>
    <row r="12305" spans="180:180">
      <c r="FX12305" s="1595"/>
    </row>
    <row r="12306" spans="180:180">
      <c r="FX12306" s="1595"/>
    </row>
    <row r="12307" spans="180:180">
      <c r="FX12307" s="1595"/>
    </row>
    <row r="12308" spans="180:180">
      <c r="FX12308" s="1595"/>
    </row>
    <row r="12309" spans="180:180">
      <c r="FX12309" s="1595"/>
    </row>
    <row r="12310" spans="180:180">
      <c r="FX12310" s="1595"/>
    </row>
    <row r="12311" spans="180:180">
      <c r="FX12311" s="1595"/>
    </row>
    <row r="12312" spans="180:180">
      <c r="FX12312" s="1595"/>
    </row>
    <row r="12313" spans="180:180">
      <c r="FX12313" s="1595"/>
    </row>
    <row r="12315" spans="180:180">
      <c r="FX12315" s="1349"/>
    </row>
    <row r="12316" spans="180:180">
      <c r="FX12316" s="1349"/>
    </row>
    <row r="12317" spans="180:180">
      <c r="FX12317" s="1666"/>
    </row>
    <row r="12319" spans="180:180">
      <c r="FX12319" s="1349"/>
    </row>
    <row r="12320" spans="180:180">
      <c r="FX12320" s="1349"/>
    </row>
    <row r="12321" spans="180:180">
      <c r="FX12321" s="1349"/>
    </row>
    <row r="12322" spans="180:180">
      <c r="FX12322" s="1595"/>
    </row>
    <row r="12323" spans="180:180">
      <c r="FX12323" s="1595"/>
    </row>
    <row r="12324" spans="180:180">
      <c r="FX12324" s="1595"/>
    </row>
    <row r="12325" spans="180:180">
      <c r="FX12325" s="1595"/>
    </row>
    <row r="12326" spans="180:180">
      <c r="FX12326" s="1595"/>
    </row>
    <row r="12327" spans="180:180">
      <c r="FX12327" s="1595"/>
    </row>
    <row r="12328" spans="180:180">
      <c r="FX12328" s="1595"/>
    </row>
    <row r="12329" spans="180:180">
      <c r="FX12329" s="1595"/>
    </row>
    <row r="12330" spans="180:180">
      <c r="FX12330" s="1595"/>
    </row>
    <row r="12331" spans="180:180">
      <c r="FX12331" s="1595"/>
    </row>
    <row r="12332" spans="180:180">
      <c r="FX12332" s="1595"/>
    </row>
    <row r="12333" spans="180:180">
      <c r="FX12333" s="1595"/>
    </row>
    <row r="12334" spans="180:180">
      <c r="FX12334" s="1595"/>
    </row>
    <row r="12335" spans="180:180">
      <c r="FX12335" s="1595"/>
    </row>
    <row r="12336" spans="180:180">
      <c r="FX12336" s="1595"/>
    </row>
    <row r="12337" spans="180:180">
      <c r="FX12337" s="1595"/>
    </row>
    <row r="12338" spans="180:180">
      <c r="FX12338" s="1595"/>
    </row>
    <row r="12339" spans="180:180">
      <c r="FX12339" s="1595"/>
    </row>
    <row r="12340" spans="180:180">
      <c r="FX12340" s="1595"/>
    </row>
    <row r="12341" spans="180:180">
      <c r="FX12341" s="1595"/>
    </row>
    <row r="12342" spans="180:180">
      <c r="FX12342" s="1595"/>
    </row>
    <row r="12343" spans="180:180">
      <c r="FX12343" s="1595"/>
    </row>
    <row r="12344" spans="180:180">
      <c r="FX12344" s="1595"/>
    </row>
    <row r="12345" spans="180:180">
      <c r="FX12345" s="1595"/>
    </row>
    <row r="12346" spans="180:180">
      <c r="FX12346" s="1595"/>
    </row>
    <row r="12347" spans="180:180">
      <c r="FX12347" s="1595"/>
    </row>
    <row r="12348" spans="180:180">
      <c r="FX12348" s="1595"/>
    </row>
    <row r="12349" spans="180:180">
      <c r="FX12349" s="1595"/>
    </row>
    <row r="12350" spans="180:180">
      <c r="FX12350" s="1595"/>
    </row>
    <row r="12351" spans="180:180">
      <c r="FX12351" s="1595"/>
    </row>
    <row r="12352" spans="180:180">
      <c r="FX12352" s="1595"/>
    </row>
    <row r="12353" spans="180:180">
      <c r="FX12353" s="1595"/>
    </row>
    <row r="12354" spans="180:180">
      <c r="FX12354" s="1595"/>
    </row>
    <row r="12355" spans="180:180">
      <c r="FX12355" s="1595"/>
    </row>
    <row r="12356" spans="180:180">
      <c r="FX12356" s="1595"/>
    </row>
    <row r="12357" spans="180:180">
      <c r="FX12357" s="1595"/>
    </row>
    <row r="12358" spans="180:180">
      <c r="FX12358" s="1595"/>
    </row>
    <row r="12359" spans="180:180">
      <c r="FX12359" s="1595"/>
    </row>
    <row r="12360" spans="180:180">
      <c r="FX12360" s="1595"/>
    </row>
    <row r="12361" spans="180:180">
      <c r="FX12361" s="1595"/>
    </row>
    <row r="12363" spans="180:180">
      <c r="FX12363" s="1349"/>
    </row>
    <row r="12364" spans="180:180">
      <c r="FX12364" s="1349"/>
    </row>
    <row r="12365" spans="180:180">
      <c r="FX12365" s="1666"/>
    </row>
    <row r="12367" spans="180:180">
      <c r="FX12367" s="1349"/>
    </row>
    <row r="12368" spans="180:180">
      <c r="FX12368" s="1349"/>
    </row>
    <row r="12369" spans="180:180">
      <c r="FX12369" s="1349"/>
    </row>
    <row r="12370" spans="180:180">
      <c r="FX12370" s="1595"/>
    </row>
    <row r="12371" spans="180:180">
      <c r="FX12371" s="1595"/>
    </row>
    <row r="12372" spans="180:180">
      <c r="FX12372" s="1595"/>
    </row>
    <row r="12373" spans="180:180">
      <c r="FX12373" s="1595"/>
    </row>
    <row r="12374" spans="180:180">
      <c r="FX12374" s="1595"/>
    </row>
    <row r="12375" spans="180:180">
      <c r="FX12375" s="1595"/>
    </row>
    <row r="12376" spans="180:180">
      <c r="FX12376" s="1595"/>
    </row>
    <row r="12377" spans="180:180">
      <c r="FX12377" s="1595"/>
    </row>
    <row r="12378" spans="180:180">
      <c r="FX12378" s="1595"/>
    </row>
    <row r="12379" spans="180:180">
      <c r="FX12379" s="1595"/>
    </row>
    <row r="12380" spans="180:180">
      <c r="FX12380" s="1595"/>
    </row>
    <row r="12381" spans="180:180">
      <c r="FX12381" s="1595"/>
    </row>
    <row r="12382" spans="180:180">
      <c r="FX12382" s="1595"/>
    </row>
    <row r="12383" spans="180:180">
      <c r="FX12383" s="1595"/>
    </row>
    <row r="12384" spans="180:180">
      <c r="FX12384" s="1595"/>
    </row>
    <row r="12385" spans="180:180">
      <c r="FX12385" s="1595"/>
    </row>
    <row r="12386" spans="180:180">
      <c r="FX12386" s="1595"/>
    </row>
    <row r="12387" spans="180:180">
      <c r="FX12387" s="1595"/>
    </row>
    <row r="12388" spans="180:180">
      <c r="FX12388" s="1595"/>
    </row>
    <row r="12389" spans="180:180">
      <c r="FX12389" s="1595"/>
    </row>
    <row r="12390" spans="180:180">
      <c r="FX12390" s="1595"/>
    </row>
    <row r="12391" spans="180:180">
      <c r="FX12391" s="1595"/>
    </row>
    <row r="12392" spans="180:180">
      <c r="FX12392" s="1595"/>
    </row>
    <row r="12393" spans="180:180">
      <c r="FX12393" s="1595"/>
    </row>
    <row r="12394" spans="180:180">
      <c r="FX12394" s="1595"/>
    </row>
    <row r="12395" spans="180:180">
      <c r="FX12395" s="1595"/>
    </row>
    <row r="12396" spans="180:180">
      <c r="FX12396" s="1595"/>
    </row>
    <row r="12397" spans="180:180">
      <c r="FX12397" s="1595"/>
    </row>
    <row r="12398" spans="180:180">
      <c r="FX12398" s="1595"/>
    </row>
    <row r="12399" spans="180:180">
      <c r="FX12399" s="1595"/>
    </row>
    <row r="12400" spans="180:180">
      <c r="FX12400" s="1595"/>
    </row>
    <row r="12401" spans="180:180">
      <c r="FX12401" s="1595"/>
    </row>
    <row r="12402" spans="180:180">
      <c r="FX12402" s="1595"/>
    </row>
    <row r="12403" spans="180:180">
      <c r="FX12403" s="1595"/>
    </row>
    <row r="12404" spans="180:180">
      <c r="FX12404" s="1595"/>
    </row>
    <row r="12405" spans="180:180">
      <c r="FX12405" s="1595"/>
    </row>
    <row r="12406" spans="180:180">
      <c r="FX12406" s="1595"/>
    </row>
    <row r="12407" spans="180:180">
      <c r="FX12407" s="1595"/>
    </row>
    <row r="12408" spans="180:180">
      <c r="FX12408" s="1595"/>
    </row>
    <row r="12409" spans="180:180">
      <c r="FX12409" s="1595"/>
    </row>
    <row r="12411" spans="180:180">
      <c r="FX12411" s="1349"/>
    </row>
    <row r="12412" spans="180:180">
      <c r="FX12412" s="1349"/>
    </row>
    <row r="12413" spans="180:180">
      <c r="FX12413" s="1666"/>
    </row>
    <row r="12415" spans="180:180">
      <c r="FX12415" s="1349"/>
    </row>
    <row r="12416" spans="180:180">
      <c r="FX12416" s="1349"/>
    </row>
    <row r="12417" spans="180:180">
      <c r="FX12417" s="1349"/>
    </row>
    <row r="12418" spans="180:180">
      <c r="FX12418" s="1595"/>
    </row>
    <row r="12419" spans="180:180">
      <c r="FX12419" s="1595"/>
    </row>
    <row r="12420" spans="180:180">
      <c r="FX12420" s="1595"/>
    </row>
    <row r="12421" spans="180:180">
      <c r="FX12421" s="1595"/>
    </row>
    <row r="12422" spans="180:180">
      <c r="FX12422" s="1595"/>
    </row>
    <row r="12423" spans="180:180">
      <c r="FX12423" s="1595"/>
    </row>
    <row r="12424" spans="180:180">
      <c r="FX12424" s="1595"/>
    </row>
    <row r="12425" spans="180:180">
      <c r="FX12425" s="1595"/>
    </row>
    <row r="12426" spans="180:180">
      <c r="FX12426" s="1595"/>
    </row>
    <row r="12427" spans="180:180">
      <c r="FX12427" s="1595"/>
    </row>
    <row r="12428" spans="180:180">
      <c r="FX12428" s="1595"/>
    </row>
    <row r="12429" spans="180:180">
      <c r="FX12429" s="1595"/>
    </row>
    <row r="12430" spans="180:180">
      <c r="FX12430" s="1595"/>
    </row>
    <row r="12431" spans="180:180">
      <c r="FX12431" s="1595"/>
    </row>
    <row r="12432" spans="180:180">
      <c r="FX12432" s="1595"/>
    </row>
    <row r="12433" spans="180:180">
      <c r="FX12433" s="1595"/>
    </row>
    <row r="12434" spans="180:180">
      <c r="FX12434" s="1595"/>
    </row>
    <row r="12435" spans="180:180">
      <c r="FX12435" s="1595"/>
    </row>
    <row r="12436" spans="180:180">
      <c r="FX12436" s="1595"/>
    </row>
    <row r="12437" spans="180:180">
      <c r="FX12437" s="1595"/>
    </row>
    <row r="12438" spans="180:180">
      <c r="FX12438" s="1595"/>
    </row>
    <row r="12439" spans="180:180">
      <c r="FX12439" s="1595"/>
    </row>
    <row r="12440" spans="180:180">
      <c r="FX12440" s="1595"/>
    </row>
    <row r="12441" spans="180:180">
      <c r="FX12441" s="1595"/>
    </row>
    <row r="12442" spans="180:180">
      <c r="FX12442" s="1595"/>
    </row>
    <row r="12443" spans="180:180">
      <c r="FX12443" s="1595"/>
    </row>
    <row r="12444" spans="180:180">
      <c r="FX12444" s="1595"/>
    </row>
    <row r="12445" spans="180:180">
      <c r="FX12445" s="1595"/>
    </row>
    <row r="12446" spans="180:180">
      <c r="FX12446" s="1595"/>
    </row>
    <row r="12447" spans="180:180">
      <c r="FX12447" s="1595"/>
    </row>
    <row r="12448" spans="180:180">
      <c r="FX12448" s="1595"/>
    </row>
    <row r="12449" spans="180:180">
      <c r="FX12449" s="1595"/>
    </row>
    <row r="12450" spans="180:180">
      <c r="FX12450" s="1595"/>
    </row>
    <row r="12451" spans="180:180">
      <c r="FX12451" s="1595"/>
    </row>
    <row r="12452" spans="180:180">
      <c r="FX12452" s="1595"/>
    </row>
    <row r="12453" spans="180:180">
      <c r="FX12453" s="1595"/>
    </row>
    <row r="12454" spans="180:180">
      <c r="FX12454" s="1595"/>
    </row>
    <row r="12455" spans="180:180">
      <c r="FX12455" s="1595"/>
    </row>
    <row r="12456" spans="180:180">
      <c r="FX12456" s="1595"/>
    </row>
    <row r="12457" spans="180:180">
      <c r="FX12457" s="1595"/>
    </row>
    <row r="12459" spans="180:180">
      <c r="FX12459" s="1349"/>
    </row>
    <row r="12460" spans="180:180">
      <c r="FX12460" s="1349"/>
    </row>
    <row r="12461" spans="180:180">
      <c r="FX12461" s="1666"/>
    </row>
    <row r="12463" spans="180:180">
      <c r="FX12463" s="1349"/>
    </row>
    <row r="12464" spans="180:180">
      <c r="FX12464" s="1349"/>
    </row>
    <row r="12465" spans="180:180">
      <c r="FX12465" s="1349"/>
    </row>
    <row r="12466" spans="180:180">
      <c r="FX12466" s="1595"/>
    </row>
    <row r="12467" spans="180:180">
      <c r="FX12467" s="1595"/>
    </row>
    <row r="12468" spans="180:180">
      <c r="FX12468" s="1595"/>
    </row>
    <row r="12469" spans="180:180">
      <c r="FX12469" s="1595"/>
    </row>
    <row r="12470" spans="180:180">
      <c r="FX12470" s="1595"/>
    </row>
    <row r="12471" spans="180:180">
      <c r="FX12471" s="1595"/>
    </row>
    <row r="12472" spans="180:180">
      <c r="FX12472" s="1595"/>
    </row>
    <row r="12473" spans="180:180">
      <c r="FX12473" s="1595"/>
    </row>
    <row r="12474" spans="180:180">
      <c r="FX12474" s="1595"/>
    </row>
    <row r="12475" spans="180:180">
      <c r="FX12475" s="1595"/>
    </row>
    <row r="12476" spans="180:180">
      <c r="FX12476" s="1595"/>
    </row>
    <row r="12477" spans="180:180">
      <c r="FX12477" s="1595"/>
    </row>
    <row r="12478" spans="180:180">
      <c r="FX12478" s="1595"/>
    </row>
    <row r="12479" spans="180:180">
      <c r="FX12479" s="1595"/>
    </row>
    <row r="12480" spans="180:180">
      <c r="FX12480" s="1595"/>
    </row>
    <row r="12481" spans="180:180">
      <c r="FX12481" s="1595"/>
    </row>
    <row r="12482" spans="180:180">
      <c r="FX12482" s="1595"/>
    </row>
    <row r="12483" spans="180:180">
      <c r="FX12483" s="1595"/>
    </row>
    <row r="12484" spans="180:180">
      <c r="FX12484" s="1595"/>
    </row>
    <row r="12485" spans="180:180">
      <c r="FX12485" s="1595"/>
    </row>
    <row r="12486" spans="180:180">
      <c r="FX12486" s="1595"/>
    </row>
    <row r="12487" spans="180:180">
      <c r="FX12487" s="1595"/>
    </row>
    <row r="12488" spans="180:180">
      <c r="FX12488" s="1595"/>
    </row>
    <row r="12489" spans="180:180">
      <c r="FX12489" s="1595"/>
    </row>
    <row r="12490" spans="180:180">
      <c r="FX12490" s="1595"/>
    </row>
    <row r="12491" spans="180:180">
      <c r="FX12491" s="1595"/>
    </row>
    <row r="12492" spans="180:180">
      <c r="FX12492" s="1595"/>
    </row>
    <row r="12493" spans="180:180">
      <c r="FX12493" s="1595"/>
    </row>
    <row r="12494" spans="180:180">
      <c r="FX12494" s="1595"/>
    </row>
    <row r="12495" spans="180:180">
      <c r="FX12495" s="1595"/>
    </row>
    <row r="12496" spans="180:180">
      <c r="FX12496" s="1595"/>
    </row>
    <row r="12497" spans="180:180">
      <c r="FX12497" s="1595"/>
    </row>
    <row r="12498" spans="180:180">
      <c r="FX12498" s="1595"/>
    </row>
    <row r="12499" spans="180:180">
      <c r="FX12499" s="1595"/>
    </row>
    <row r="12500" spans="180:180">
      <c r="FX12500" s="1595"/>
    </row>
    <row r="12501" spans="180:180">
      <c r="FX12501" s="1595"/>
    </row>
    <row r="12502" spans="180:180">
      <c r="FX12502" s="1595"/>
    </row>
    <row r="12503" spans="180:180">
      <c r="FX12503" s="1595"/>
    </row>
    <row r="12504" spans="180:180">
      <c r="FX12504" s="1595"/>
    </row>
    <row r="12505" spans="180:180">
      <c r="FX12505" s="1595"/>
    </row>
    <row r="12507" spans="180:180">
      <c r="FX12507" s="1349"/>
    </row>
    <row r="12508" spans="180:180">
      <c r="FX12508" s="1349"/>
    </row>
    <row r="12509" spans="180:180">
      <c r="FX12509" s="1666"/>
    </row>
    <row r="12511" spans="180:180">
      <c r="FX12511" s="1349"/>
    </row>
    <row r="12512" spans="180:180">
      <c r="FX12512" s="1349"/>
    </row>
    <row r="12513" spans="180:180">
      <c r="FX12513" s="1349"/>
    </row>
    <row r="12514" spans="180:180">
      <c r="FX12514" s="1595"/>
    </row>
    <row r="12515" spans="180:180">
      <c r="FX12515" s="1595"/>
    </row>
    <row r="12516" spans="180:180">
      <c r="FX12516" s="1595"/>
    </row>
    <row r="12517" spans="180:180">
      <c r="FX12517" s="1595"/>
    </row>
    <row r="12518" spans="180:180">
      <c r="FX12518" s="1595"/>
    </row>
    <row r="12519" spans="180:180">
      <c r="FX12519" s="1595"/>
    </row>
    <row r="12520" spans="180:180">
      <c r="FX12520" s="1595"/>
    </row>
    <row r="12521" spans="180:180">
      <c r="FX12521" s="1595"/>
    </row>
    <row r="12522" spans="180:180">
      <c r="FX12522" s="1595"/>
    </row>
    <row r="12523" spans="180:180">
      <c r="FX12523" s="1595"/>
    </row>
    <row r="12524" spans="180:180">
      <c r="FX12524" s="1595"/>
    </row>
    <row r="12525" spans="180:180">
      <c r="FX12525" s="1595"/>
    </row>
    <row r="12526" spans="180:180">
      <c r="FX12526" s="1595"/>
    </row>
    <row r="12527" spans="180:180">
      <c r="FX12527" s="1595"/>
    </row>
    <row r="12528" spans="180:180">
      <c r="FX12528" s="1595"/>
    </row>
    <row r="12529" spans="180:180">
      <c r="FX12529" s="1595"/>
    </row>
    <row r="12530" spans="180:180">
      <c r="FX12530" s="1595"/>
    </row>
    <row r="12531" spans="180:180">
      <c r="FX12531" s="1595"/>
    </row>
    <row r="12532" spans="180:180">
      <c r="FX12532" s="1595"/>
    </row>
    <row r="12533" spans="180:180">
      <c r="FX12533" s="1595"/>
    </row>
    <row r="12534" spans="180:180">
      <c r="FX12534" s="1595"/>
    </row>
    <row r="12535" spans="180:180">
      <c r="FX12535" s="1595"/>
    </row>
    <row r="12536" spans="180:180">
      <c r="FX12536" s="1595"/>
    </row>
    <row r="12537" spans="180:180">
      <c r="FX12537" s="1595"/>
    </row>
    <row r="12538" spans="180:180">
      <c r="FX12538" s="1595"/>
    </row>
    <row r="12539" spans="180:180">
      <c r="FX12539" s="1595"/>
    </row>
    <row r="12540" spans="180:180">
      <c r="FX12540" s="1595"/>
    </row>
    <row r="12541" spans="180:180">
      <c r="FX12541" s="1595"/>
    </row>
    <row r="12542" spans="180:180">
      <c r="FX12542" s="1595"/>
    </row>
    <row r="12543" spans="180:180">
      <c r="FX12543" s="1595"/>
    </row>
    <row r="12544" spans="180:180">
      <c r="FX12544" s="1595"/>
    </row>
    <row r="12545" spans="180:180">
      <c r="FX12545" s="1595"/>
    </row>
    <row r="12546" spans="180:180">
      <c r="FX12546" s="1595"/>
    </row>
    <row r="12547" spans="180:180">
      <c r="FX12547" s="1595"/>
    </row>
    <row r="12548" spans="180:180">
      <c r="FX12548" s="1595"/>
    </row>
    <row r="12549" spans="180:180">
      <c r="FX12549" s="1595"/>
    </row>
    <row r="12550" spans="180:180">
      <c r="FX12550" s="1595"/>
    </row>
    <row r="12551" spans="180:180">
      <c r="FX12551" s="1595"/>
    </row>
    <row r="12552" spans="180:180">
      <c r="FX12552" s="1595"/>
    </row>
    <row r="12553" spans="180:180">
      <c r="FX12553" s="1595"/>
    </row>
    <row r="12555" spans="180:180">
      <c r="FX12555" s="1349"/>
    </row>
    <row r="12556" spans="180:180">
      <c r="FX12556" s="1349"/>
    </row>
    <row r="12557" spans="180:180">
      <c r="FX12557" s="1666"/>
    </row>
    <row r="12559" spans="180:180">
      <c r="FX12559" s="1349"/>
    </row>
    <row r="12560" spans="180:180">
      <c r="FX12560" s="1349"/>
    </row>
    <row r="12561" spans="180:180">
      <c r="FX12561" s="1349"/>
    </row>
    <row r="12562" spans="180:180">
      <c r="FX12562" s="1595"/>
    </row>
    <row r="12563" spans="180:180">
      <c r="FX12563" s="1595"/>
    </row>
    <row r="12564" spans="180:180">
      <c r="FX12564" s="1595"/>
    </row>
    <row r="12565" spans="180:180">
      <c r="FX12565" s="1595"/>
    </row>
    <row r="12566" spans="180:180">
      <c r="FX12566" s="1595"/>
    </row>
    <row r="12567" spans="180:180">
      <c r="FX12567" s="1595"/>
    </row>
    <row r="12568" spans="180:180">
      <c r="FX12568" s="1595"/>
    </row>
    <row r="12569" spans="180:180">
      <c r="FX12569" s="1595"/>
    </row>
    <row r="12570" spans="180:180">
      <c r="FX12570" s="1595"/>
    </row>
    <row r="12571" spans="180:180">
      <c r="FX12571" s="1595"/>
    </row>
    <row r="12572" spans="180:180">
      <c r="FX12572" s="1595"/>
    </row>
    <row r="12573" spans="180:180">
      <c r="FX12573" s="1595"/>
    </row>
    <row r="12574" spans="180:180">
      <c r="FX12574" s="1595"/>
    </row>
    <row r="12575" spans="180:180">
      <c r="FX12575" s="1595"/>
    </row>
    <row r="12576" spans="180:180">
      <c r="FX12576" s="1595"/>
    </row>
    <row r="12577" spans="180:180">
      <c r="FX12577" s="1595"/>
    </row>
    <row r="12578" spans="180:180">
      <c r="FX12578" s="1595"/>
    </row>
    <row r="12579" spans="180:180">
      <c r="FX12579" s="1595"/>
    </row>
    <row r="12580" spans="180:180">
      <c r="FX12580" s="1595"/>
    </row>
    <row r="12581" spans="180:180">
      <c r="FX12581" s="1595"/>
    </row>
    <row r="12582" spans="180:180">
      <c r="FX12582" s="1595"/>
    </row>
    <row r="12583" spans="180:180">
      <c r="FX12583" s="1595"/>
    </row>
    <row r="12584" spans="180:180">
      <c r="FX12584" s="1595"/>
    </row>
    <row r="12585" spans="180:180">
      <c r="FX12585" s="1595"/>
    </row>
    <row r="12586" spans="180:180">
      <c r="FX12586" s="1595"/>
    </row>
    <row r="12587" spans="180:180">
      <c r="FX12587" s="1595"/>
    </row>
    <row r="12588" spans="180:180">
      <c r="FX12588" s="1595"/>
    </row>
    <row r="12589" spans="180:180">
      <c r="FX12589" s="1595"/>
    </row>
    <row r="12590" spans="180:180">
      <c r="FX12590" s="1595"/>
    </row>
    <row r="12591" spans="180:180">
      <c r="FX12591" s="1595"/>
    </row>
    <row r="12592" spans="180:180">
      <c r="FX12592" s="1595"/>
    </row>
    <row r="12593" spans="180:180">
      <c r="FX12593" s="1595"/>
    </row>
    <row r="12594" spans="180:180">
      <c r="FX12594" s="1595"/>
    </row>
    <row r="12595" spans="180:180">
      <c r="FX12595" s="1595"/>
    </row>
    <row r="12596" spans="180:180">
      <c r="FX12596" s="1595"/>
    </row>
    <row r="12597" spans="180:180">
      <c r="FX12597" s="1595"/>
    </row>
    <row r="12598" spans="180:180">
      <c r="FX12598" s="1595"/>
    </row>
    <row r="12599" spans="180:180">
      <c r="FX12599" s="1595"/>
    </row>
    <row r="12600" spans="180:180">
      <c r="FX12600" s="1595"/>
    </row>
    <row r="12601" spans="180:180">
      <c r="FX12601" s="1595"/>
    </row>
    <row r="12603" spans="180:180">
      <c r="FX12603" s="1349"/>
    </row>
    <row r="12604" spans="180:180">
      <c r="FX12604" s="1349"/>
    </row>
    <row r="12605" spans="180:180">
      <c r="FX12605" s="1666"/>
    </row>
    <row r="12607" spans="180:180">
      <c r="FX12607" s="1349"/>
    </row>
    <row r="12608" spans="180:180">
      <c r="FX12608" s="1349"/>
    </row>
    <row r="12609" spans="180:180">
      <c r="FX12609" s="1349"/>
    </row>
    <row r="12610" spans="180:180">
      <c r="FX12610" s="1595"/>
    </row>
    <row r="12611" spans="180:180">
      <c r="FX12611" s="1595"/>
    </row>
    <row r="12612" spans="180:180">
      <c r="FX12612" s="1595"/>
    </row>
    <row r="12613" spans="180:180">
      <c r="FX12613" s="1595"/>
    </row>
    <row r="12614" spans="180:180">
      <c r="FX12614" s="1595"/>
    </row>
    <row r="12615" spans="180:180">
      <c r="FX12615" s="1595"/>
    </row>
    <row r="12616" spans="180:180">
      <c r="FX12616" s="1595"/>
    </row>
    <row r="12617" spans="180:180">
      <c r="FX12617" s="1595"/>
    </row>
    <row r="12618" spans="180:180">
      <c r="FX12618" s="1595"/>
    </row>
    <row r="12619" spans="180:180">
      <c r="FX12619" s="1595"/>
    </row>
    <row r="12620" spans="180:180">
      <c r="FX12620" s="1595"/>
    </row>
    <row r="12621" spans="180:180">
      <c r="FX12621" s="1595"/>
    </row>
    <row r="12622" spans="180:180">
      <c r="FX12622" s="1595"/>
    </row>
    <row r="12623" spans="180:180">
      <c r="FX12623" s="1595"/>
    </row>
    <row r="12624" spans="180:180">
      <c r="FX12624" s="1595"/>
    </row>
    <row r="12625" spans="180:180">
      <c r="FX12625" s="1595"/>
    </row>
    <row r="12626" spans="180:180">
      <c r="FX12626" s="1595"/>
    </row>
    <row r="12627" spans="180:180">
      <c r="FX12627" s="1595"/>
    </row>
    <row r="12628" spans="180:180">
      <c r="FX12628" s="1595"/>
    </row>
    <row r="12629" spans="180:180">
      <c r="FX12629" s="1595"/>
    </row>
    <row r="12630" spans="180:180">
      <c r="FX12630" s="1595"/>
    </row>
    <row r="12631" spans="180:180">
      <c r="FX12631" s="1595"/>
    </row>
    <row r="12632" spans="180:180">
      <c r="FX12632" s="1595"/>
    </row>
    <row r="12633" spans="180:180">
      <c r="FX12633" s="1595"/>
    </row>
    <row r="12634" spans="180:180">
      <c r="FX12634" s="1595"/>
    </row>
    <row r="12635" spans="180:180">
      <c r="FX12635" s="1595"/>
    </row>
    <row r="12636" spans="180:180">
      <c r="FX12636" s="1595"/>
    </row>
    <row r="12637" spans="180:180">
      <c r="FX12637" s="1595"/>
    </row>
    <row r="12638" spans="180:180">
      <c r="FX12638" s="1595"/>
    </row>
    <row r="12639" spans="180:180">
      <c r="FX12639" s="1595"/>
    </row>
    <row r="12640" spans="180:180">
      <c r="FX12640" s="1595"/>
    </row>
    <row r="12641" spans="180:180">
      <c r="FX12641" s="1595"/>
    </row>
    <row r="12642" spans="180:180">
      <c r="FX12642" s="1595"/>
    </row>
    <row r="12643" spans="180:180">
      <c r="FX12643" s="1595"/>
    </row>
    <row r="12644" spans="180:180">
      <c r="FX12644" s="1595"/>
    </row>
    <row r="12645" spans="180:180">
      <c r="FX12645" s="1595"/>
    </row>
    <row r="12646" spans="180:180">
      <c r="FX12646" s="1595"/>
    </row>
    <row r="12647" spans="180:180">
      <c r="FX12647" s="1595"/>
    </row>
    <row r="12648" spans="180:180">
      <c r="FX12648" s="1595"/>
    </row>
    <row r="12649" spans="180:180">
      <c r="FX12649" s="1595"/>
    </row>
    <row r="12651" spans="180:180">
      <c r="FX12651" s="1349"/>
    </row>
    <row r="12652" spans="180:180">
      <c r="FX12652" s="1349"/>
    </row>
    <row r="12653" spans="180:180">
      <c r="FX12653" s="1666"/>
    </row>
    <row r="12655" spans="180:180">
      <c r="FX12655" s="1349"/>
    </row>
    <row r="12656" spans="180:180">
      <c r="FX12656" s="1349"/>
    </row>
    <row r="12657" spans="180:180">
      <c r="FX12657" s="1349"/>
    </row>
    <row r="12658" spans="180:180">
      <c r="FX12658" s="1595"/>
    </row>
    <row r="12659" spans="180:180">
      <c r="FX12659" s="1595"/>
    </row>
    <row r="12660" spans="180:180">
      <c r="FX12660" s="1595"/>
    </row>
    <row r="12661" spans="180:180">
      <c r="FX12661" s="1595"/>
    </row>
    <row r="12662" spans="180:180">
      <c r="FX12662" s="1595"/>
    </row>
    <row r="12663" spans="180:180">
      <c r="FX12663" s="1595"/>
    </row>
    <row r="12664" spans="180:180">
      <c r="FX12664" s="1595"/>
    </row>
    <row r="12665" spans="180:180">
      <c r="FX12665" s="1595"/>
    </row>
    <row r="12666" spans="180:180">
      <c r="FX12666" s="1595"/>
    </row>
    <row r="12667" spans="180:180">
      <c r="FX12667" s="1595"/>
    </row>
    <row r="12668" spans="180:180">
      <c r="FX12668" s="1595"/>
    </row>
    <row r="12669" spans="180:180">
      <c r="FX12669" s="1595"/>
    </row>
    <row r="12670" spans="180:180">
      <c r="FX12670" s="1595"/>
    </row>
    <row r="12671" spans="180:180">
      <c r="FX12671" s="1595"/>
    </row>
    <row r="12672" spans="180:180">
      <c r="FX12672" s="1595"/>
    </row>
    <row r="12673" spans="180:180">
      <c r="FX12673" s="1595"/>
    </row>
    <row r="12674" spans="180:180">
      <c r="FX12674" s="1595"/>
    </row>
    <row r="12675" spans="180:180">
      <c r="FX12675" s="1595"/>
    </row>
    <row r="12676" spans="180:180">
      <c r="FX12676" s="1595"/>
    </row>
    <row r="12677" spans="180:180">
      <c r="FX12677" s="1595"/>
    </row>
    <row r="12678" spans="180:180">
      <c r="FX12678" s="1595"/>
    </row>
    <row r="12679" spans="180:180">
      <c r="FX12679" s="1595"/>
    </row>
    <row r="12680" spans="180:180">
      <c r="FX12680" s="1595"/>
    </row>
    <row r="12681" spans="180:180">
      <c r="FX12681" s="1595"/>
    </row>
    <row r="12682" spans="180:180">
      <c r="FX12682" s="1595"/>
    </row>
    <row r="12683" spans="180:180">
      <c r="FX12683" s="1595"/>
    </row>
    <row r="12684" spans="180:180">
      <c r="FX12684" s="1595"/>
    </row>
    <row r="12685" spans="180:180">
      <c r="FX12685" s="1595"/>
    </row>
    <row r="12686" spans="180:180">
      <c r="FX12686" s="1595"/>
    </row>
    <row r="12687" spans="180:180">
      <c r="FX12687" s="1595"/>
    </row>
    <row r="12688" spans="180:180">
      <c r="FX12688" s="1595"/>
    </row>
    <row r="12689" spans="180:180">
      <c r="FX12689" s="1595"/>
    </row>
    <row r="12690" spans="180:180">
      <c r="FX12690" s="1595"/>
    </row>
    <row r="12691" spans="180:180">
      <c r="FX12691" s="1595"/>
    </row>
    <row r="12692" spans="180:180">
      <c r="FX12692" s="1595"/>
    </row>
    <row r="12693" spans="180:180">
      <c r="FX12693" s="1595"/>
    </row>
    <row r="12694" spans="180:180">
      <c r="FX12694" s="1595"/>
    </row>
    <row r="12695" spans="180:180">
      <c r="FX12695" s="1595"/>
    </row>
    <row r="12696" spans="180:180">
      <c r="FX12696" s="1595"/>
    </row>
    <row r="12697" spans="180:180">
      <c r="FX12697" s="1595"/>
    </row>
    <row r="12699" spans="180:180">
      <c r="FX12699" s="1349"/>
    </row>
    <row r="12700" spans="180:180">
      <c r="FX12700" s="1349"/>
    </row>
    <row r="12701" spans="180:180">
      <c r="FX12701" s="1666"/>
    </row>
    <row r="12703" spans="180:180">
      <c r="FX12703" s="1349"/>
    </row>
    <row r="12704" spans="180:180">
      <c r="FX12704" s="1349"/>
    </row>
    <row r="12705" spans="180:180">
      <c r="FX12705" s="1349"/>
    </row>
    <row r="12706" spans="180:180">
      <c r="FX12706" s="1595"/>
    </row>
    <row r="12707" spans="180:180">
      <c r="FX12707" s="1595"/>
    </row>
    <row r="12708" spans="180:180">
      <c r="FX12708" s="1595"/>
    </row>
    <row r="12709" spans="180:180">
      <c r="FX12709" s="1595"/>
    </row>
    <row r="12710" spans="180:180">
      <c r="FX12710" s="1595"/>
    </row>
    <row r="12711" spans="180:180">
      <c r="FX12711" s="1595"/>
    </row>
    <row r="12712" spans="180:180">
      <c r="FX12712" s="1595"/>
    </row>
    <row r="12713" spans="180:180">
      <c r="FX12713" s="1595"/>
    </row>
    <row r="12714" spans="180:180">
      <c r="FX12714" s="1595"/>
    </row>
    <row r="12715" spans="180:180">
      <c r="FX12715" s="1595"/>
    </row>
    <row r="12716" spans="180:180">
      <c r="FX12716" s="1595"/>
    </row>
    <row r="12717" spans="180:180">
      <c r="FX12717" s="1595"/>
    </row>
    <row r="12718" spans="180:180">
      <c r="FX12718" s="1595"/>
    </row>
    <row r="12719" spans="180:180">
      <c r="FX12719" s="1595"/>
    </row>
    <row r="12720" spans="180:180">
      <c r="FX12720" s="1595"/>
    </row>
    <row r="12721" spans="180:180">
      <c r="FX12721" s="1595"/>
    </row>
    <row r="12722" spans="180:180">
      <c r="FX12722" s="1595"/>
    </row>
    <row r="12723" spans="180:180">
      <c r="FX12723" s="1595"/>
    </row>
    <row r="12724" spans="180:180">
      <c r="FX12724" s="1595"/>
    </row>
    <row r="12725" spans="180:180">
      <c r="FX12725" s="1595"/>
    </row>
    <row r="12726" spans="180:180">
      <c r="FX12726" s="1595"/>
    </row>
    <row r="12727" spans="180:180">
      <c r="FX12727" s="1595"/>
    </row>
    <row r="12728" spans="180:180">
      <c r="FX12728" s="1595"/>
    </row>
    <row r="12729" spans="180:180">
      <c r="FX12729" s="1595"/>
    </row>
    <row r="12730" spans="180:180">
      <c r="FX12730" s="1595"/>
    </row>
    <row r="12731" spans="180:180">
      <c r="FX12731" s="1595"/>
    </row>
    <row r="12732" spans="180:180">
      <c r="FX12732" s="1595"/>
    </row>
    <row r="12733" spans="180:180">
      <c r="FX12733" s="1595"/>
    </row>
    <row r="12734" spans="180:180">
      <c r="FX12734" s="1595"/>
    </row>
    <row r="12735" spans="180:180">
      <c r="FX12735" s="1595"/>
    </row>
    <row r="12736" spans="180:180">
      <c r="FX12736" s="1595"/>
    </row>
    <row r="12737" spans="180:180">
      <c r="FX12737" s="1595"/>
    </row>
    <row r="12738" spans="180:180">
      <c r="FX12738" s="1595"/>
    </row>
    <row r="12739" spans="180:180">
      <c r="FX12739" s="1595"/>
    </row>
    <row r="12740" spans="180:180">
      <c r="FX12740" s="1595"/>
    </row>
    <row r="12741" spans="180:180">
      <c r="FX12741" s="1595"/>
    </row>
    <row r="12742" spans="180:180">
      <c r="FX12742" s="1595"/>
    </row>
    <row r="12743" spans="180:180">
      <c r="FX12743" s="1595"/>
    </row>
    <row r="12744" spans="180:180">
      <c r="FX12744" s="1595"/>
    </row>
    <row r="12745" spans="180:180">
      <c r="FX12745" s="1595"/>
    </row>
    <row r="12747" spans="180:180">
      <c r="FX12747" s="1349"/>
    </row>
    <row r="12748" spans="180:180">
      <c r="FX12748" s="1349"/>
    </row>
    <row r="12749" spans="180:180">
      <c r="FX12749" s="1666"/>
    </row>
    <row r="12751" spans="180:180">
      <c r="FX12751" s="1349"/>
    </row>
    <row r="12752" spans="180:180">
      <c r="FX12752" s="1349"/>
    </row>
    <row r="12753" spans="180:180">
      <c r="FX12753" s="1349"/>
    </row>
    <row r="12754" spans="180:180">
      <c r="FX12754" s="1595"/>
    </row>
    <row r="12755" spans="180:180">
      <c r="FX12755" s="1595"/>
    </row>
    <row r="12756" spans="180:180">
      <c r="FX12756" s="1595"/>
    </row>
    <row r="12757" spans="180:180">
      <c r="FX12757" s="1595"/>
    </row>
    <row r="12758" spans="180:180">
      <c r="FX12758" s="1595"/>
    </row>
    <row r="12759" spans="180:180">
      <c r="FX12759" s="1595"/>
    </row>
    <row r="12760" spans="180:180">
      <c r="FX12760" s="1595"/>
    </row>
    <row r="12761" spans="180:180">
      <c r="FX12761" s="1595"/>
    </row>
    <row r="12762" spans="180:180">
      <c r="FX12762" s="1595"/>
    </row>
    <row r="12763" spans="180:180">
      <c r="FX12763" s="1595"/>
    </row>
    <row r="12764" spans="180:180">
      <c r="FX12764" s="1595"/>
    </row>
    <row r="12765" spans="180:180">
      <c r="FX12765" s="1595"/>
    </row>
    <row r="12766" spans="180:180">
      <c r="FX12766" s="1595"/>
    </row>
    <row r="12767" spans="180:180">
      <c r="FX12767" s="1595"/>
    </row>
    <row r="12768" spans="180:180">
      <c r="FX12768" s="1595"/>
    </row>
    <row r="12769" spans="180:180">
      <c r="FX12769" s="1595"/>
    </row>
    <row r="12770" spans="180:180">
      <c r="FX12770" s="1595"/>
    </row>
    <row r="12771" spans="180:180">
      <c r="FX12771" s="1595"/>
    </row>
    <row r="12772" spans="180:180">
      <c r="FX12772" s="1595"/>
    </row>
    <row r="12773" spans="180:180">
      <c r="FX12773" s="1595"/>
    </row>
    <row r="12774" spans="180:180">
      <c r="FX12774" s="1595"/>
    </row>
    <row r="12775" spans="180:180">
      <c r="FX12775" s="1595"/>
    </row>
    <row r="12776" spans="180:180">
      <c r="FX12776" s="1595"/>
    </row>
    <row r="12777" spans="180:180">
      <c r="FX12777" s="1595"/>
    </row>
    <row r="12778" spans="180:180">
      <c r="FX12778" s="1595"/>
    </row>
    <row r="12779" spans="180:180">
      <c r="FX12779" s="1595"/>
    </row>
    <row r="12780" spans="180:180">
      <c r="FX12780" s="1595"/>
    </row>
    <row r="12781" spans="180:180">
      <c r="FX12781" s="1595"/>
    </row>
    <row r="12782" spans="180:180">
      <c r="FX12782" s="1595"/>
    </row>
    <row r="12783" spans="180:180">
      <c r="FX12783" s="1595"/>
    </row>
    <row r="12784" spans="180:180">
      <c r="FX12784" s="1595"/>
    </row>
    <row r="12785" spans="180:180">
      <c r="FX12785" s="1595"/>
    </row>
    <row r="12786" spans="180:180">
      <c r="FX12786" s="1595"/>
    </row>
    <row r="12787" spans="180:180">
      <c r="FX12787" s="1595"/>
    </row>
    <row r="12788" spans="180:180">
      <c r="FX12788" s="1595"/>
    </row>
    <row r="12789" spans="180:180">
      <c r="FX12789" s="1595"/>
    </row>
    <row r="12790" spans="180:180">
      <c r="FX12790" s="1595"/>
    </row>
    <row r="12791" spans="180:180">
      <c r="FX12791" s="1595"/>
    </row>
    <row r="12792" spans="180:180">
      <c r="FX12792" s="1595"/>
    </row>
    <row r="12793" spans="180:180">
      <c r="FX12793" s="1595"/>
    </row>
    <row r="12795" spans="180:180">
      <c r="FX12795" s="1349"/>
    </row>
    <row r="12796" spans="180:180">
      <c r="FX12796" s="1349"/>
    </row>
    <row r="12797" spans="180:180">
      <c r="FX12797" s="1666"/>
    </row>
    <row r="12799" spans="180:180">
      <c r="FX12799" s="1349"/>
    </row>
    <row r="12800" spans="180:180">
      <c r="FX12800" s="1349"/>
    </row>
    <row r="12801" spans="180:180">
      <c r="FX12801" s="1349"/>
    </row>
    <row r="12802" spans="180:180">
      <c r="FX12802" s="1595"/>
    </row>
    <row r="12803" spans="180:180">
      <c r="FX12803" s="1595"/>
    </row>
    <row r="12804" spans="180:180">
      <c r="FX12804" s="1595"/>
    </row>
    <row r="12805" spans="180:180">
      <c r="FX12805" s="1595"/>
    </row>
    <row r="12806" spans="180:180">
      <c r="FX12806" s="1595"/>
    </row>
    <row r="12807" spans="180:180">
      <c r="FX12807" s="1595"/>
    </row>
    <row r="12808" spans="180:180">
      <c r="FX12808" s="1595"/>
    </row>
    <row r="12809" spans="180:180">
      <c r="FX12809" s="1595"/>
    </row>
    <row r="12810" spans="180:180">
      <c r="FX12810" s="1595"/>
    </row>
    <row r="12811" spans="180:180">
      <c r="FX12811" s="1595"/>
    </row>
    <row r="12812" spans="180:180">
      <c r="FX12812" s="1595"/>
    </row>
    <row r="12813" spans="180:180">
      <c r="FX12813" s="1595"/>
    </row>
    <row r="12814" spans="180:180">
      <c r="FX12814" s="1595"/>
    </row>
    <row r="12815" spans="180:180">
      <c r="FX12815" s="1595"/>
    </row>
    <row r="12816" spans="180:180">
      <c r="FX12816" s="1595"/>
    </row>
    <row r="12817" spans="180:180">
      <c r="FX12817" s="1595"/>
    </row>
    <row r="12818" spans="180:180">
      <c r="FX12818" s="1595"/>
    </row>
    <row r="12819" spans="180:180">
      <c r="FX12819" s="1595"/>
    </row>
    <row r="12820" spans="180:180">
      <c r="FX12820" s="1595"/>
    </row>
    <row r="12821" spans="180:180">
      <c r="FX12821" s="1595"/>
    </row>
    <row r="12822" spans="180:180">
      <c r="FX12822" s="1595"/>
    </row>
    <row r="12823" spans="180:180">
      <c r="FX12823" s="1595"/>
    </row>
    <row r="12824" spans="180:180">
      <c r="FX12824" s="1595"/>
    </row>
    <row r="12825" spans="180:180">
      <c r="FX12825" s="1595"/>
    </row>
    <row r="12826" spans="180:180">
      <c r="FX12826" s="1595"/>
    </row>
    <row r="12827" spans="180:180">
      <c r="FX12827" s="1595"/>
    </row>
    <row r="12828" spans="180:180">
      <c r="FX12828" s="1595"/>
    </row>
    <row r="12829" spans="180:180">
      <c r="FX12829" s="1595"/>
    </row>
    <row r="12830" spans="180:180">
      <c r="FX12830" s="1595"/>
    </row>
    <row r="12831" spans="180:180">
      <c r="FX12831" s="1595"/>
    </row>
    <row r="12832" spans="180:180">
      <c r="FX12832" s="1595"/>
    </row>
    <row r="12833" spans="180:180">
      <c r="FX12833" s="1595"/>
    </row>
    <row r="12834" spans="180:180">
      <c r="FX12834" s="1595"/>
    </row>
    <row r="12835" spans="180:180">
      <c r="FX12835" s="1595"/>
    </row>
    <row r="12836" spans="180:180">
      <c r="FX12836" s="1595"/>
    </row>
    <row r="12837" spans="180:180">
      <c r="FX12837" s="1595"/>
    </row>
    <row r="12838" spans="180:180">
      <c r="FX12838" s="1595"/>
    </row>
    <row r="12839" spans="180:180">
      <c r="FX12839" s="1595"/>
    </row>
    <row r="12840" spans="180:180">
      <c r="FX12840" s="1595"/>
    </row>
    <row r="12841" spans="180:180">
      <c r="FX12841" s="1595"/>
    </row>
    <row r="12843" spans="180:180">
      <c r="FX12843" s="1349"/>
    </row>
    <row r="12844" spans="180:180">
      <c r="FX12844" s="1349"/>
    </row>
    <row r="12845" spans="180:180">
      <c r="FX12845" s="1666"/>
    </row>
    <row r="12847" spans="180:180">
      <c r="FX12847" s="1349"/>
    </row>
    <row r="12848" spans="180:180">
      <c r="FX12848" s="1349"/>
    </row>
    <row r="12849" spans="180:180">
      <c r="FX12849" s="1349"/>
    </row>
    <row r="12850" spans="180:180">
      <c r="FX12850" s="1595"/>
    </row>
    <row r="12851" spans="180:180">
      <c r="FX12851" s="1595"/>
    </row>
    <row r="12852" spans="180:180">
      <c r="FX12852" s="1595"/>
    </row>
    <row r="12853" spans="180:180">
      <c r="FX12853" s="1595"/>
    </row>
    <row r="12854" spans="180:180">
      <c r="FX12854" s="1595"/>
    </row>
    <row r="12855" spans="180:180">
      <c r="FX12855" s="1595"/>
    </row>
    <row r="12856" spans="180:180">
      <c r="FX12856" s="1595"/>
    </row>
    <row r="12857" spans="180:180">
      <c r="FX12857" s="1595"/>
    </row>
    <row r="12858" spans="180:180">
      <c r="FX12858" s="1595"/>
    </row>
    <row r="12859" spans="180:180">
      <c r="FX12859" s="1595"/>
    </row>
    <row r="12860" spans="180:180">
      <c r="FX12860" s="1595"/>
    </row>
    <row r="12861" spans="180:180">
      <c r="FX12861" s="1595"/>
    </row>
    <row r="12862" spans="180:180">
      <c r="FX12862" s="1595"/>
    </row>
    <row r="12863" spans="180:180">
      <c r="FX12863" s="1595"/>
    </row>
    <row r="12864" spans="180:180">
      <c r="FX12864" s="1595"/>
    </row>
    <row r="12865" spans="180:180">
      <c r="FX12865" s="1595"/>
    </row>
    <row r="12866" spans="180:180">
      <c r="FX12866" s="1595"/>
    </row>
    <row r="12867" spans="180:180">
      <c r="FX12867" s="1595"/>
    </row>
    <row r="12868" spans="180:180">
      <c r="FX12868" s="1595"/>
    </row>
    <row r="12869" spans="180:180">
      <c r="FX12869" s="1595"/>
    </row>
    <row r="12870" spans="180:180">
      <c r="FX12870" s="1595"/>
    </row>
    <row r="12871" spans="180:180">
      <c r="FX12871" s="1595"/>
    </row>
    <row r="12872" spans="180:180">
      <c r="FX12872" s="1595"/>
    </row>
    <row r="12873" spans="180:180">
      <c r="FX12873" s="1595"/>
    </row>
    <row r="12874" spans="180:180">
      <c r="FX12874" s="1595"/>
    </row>
    <row r="12875" spans="180:180">
      <c r="FX12875" s="1595"/>
    </row>
    <row r="12876" spans="180:180">
      <c r="FX12876" s="1595"/>
    </row>
    <row r="12877" spans="180:180">
      <c r="FX12877" s="1595"/>
    </row>
    <row r="12878" spans="180:180">
      <c r="FX12878" s="1595"/>
    </row>
    <row r="12879" spans="180:180">
      <c r="FX12879" s="1595"/>
    </row>
    <row r="12880" spans="180:180">
      <c r="FX12880" s="1595"/>
    </row>
    <row r="12881" spans="180:180">
      <c r="FX12881" s="1595"/>
    </row>
    <row r="12882" spans="180:180">
      <c r="FX12882" s="1595"/>
    </row>
    <row r="12883" spans="180:180">
      <c r="FX12883" s="1595"/>
    </row>
    <row r="12884" spans="180:180">
      <c r="FX12884" s="1595"/>
    </row>
    <row r="12885" spans="180:180">
      <c r="FX12885" s="1595"/>
    </row>
    <row r="12886" spans="180:180">
      <c r="FX12886" s="1595"/>
    </row>
    <row r="12887" spans="180:180">
      <c r="FX12887" s="1595"/>
    </row>
    <row r="12888" spans="180:180">
      <c r="FX12888" s="1595"/>
    </row>
    <row r="12889" spans="180:180">
      <c r="FX12889" s="1595"/>
    </row>
    <row r="12891" spans="180:180">
      <c r="FX12891" s="1349"/>
    </row>
    <row r="12892" spans="180:180">
      <c r="FX12892" s="1349"/>
    </row>
    <row r="12893" spans="180:180">
      <c r="FX12893" s="1666"/>
    </row>
    <row r="12895" spans="180:180">
      <c r="FX12895" s="1349"/>
    </row>
    <row r="12896" spans="180:180">
      <c r="FX12896" s="1349"/>
    </row>
    <row r="12897" spans="180:180">
      <c r="FX12897" s="1349"/>
    </row>
    <row r="12898" spans="180:180">
      <c r="FX12898" s="1595"/>
    </row>
    <row r="12899" spans="180:180">
      <c r="FX12899" s="1595"/>
    </row>
    <row r="12900" spans="180:180">
      <c r="FX12900" s="1595"/>
    </row>
    <row r="12901" spans="180:180">
      <c r="FX12901" s="1595"/>
    </row>
    <row r="12902" spans="180:180">
      <c r="FX12902" s="1595"/>
    </row>
    <row r="12903" spans="180:180">
      <c r="FX12903" s="1595"/>
    </row>
    <row r="12904" spans="180:180">
      <c r="FX12904" s="1595"/>
    </row>
    <row r="12905" spans="180:180">
      <c r="FX12905" s="1595"/>
    </row>
    <row r="12906" spans="180:180">
      <c r="FX12906" s="1595"/>
    </row>
    <row r="12907" spans="180:180">
      <c r="FX12907" s="1595"/>
    </row>
    <row r="12908" spans="180:180">
      <c r="FX12908" s="1595"/>
    </row>
    <row r="12909" spans="180:180">
      <c r="FX12909" s="1595"/>
    </row>
    <row r="12910" spans="180:180">
      <c r="FX12910" s="1595"/>
    </row>
    <row r="12911" spans="180:180">
      <c r="FX12911" s="1595"/>
    </row>
    <row r="12912" spans="180:180">
      <c r="FX12912" s="1595"/>
    </row>
    <row r="12913" spans="180:180">
      <c r="FX12913" s="1595"/>
    </row>
    <row r="12914" spans="180:180">
      <c r="FX12914" s="1595"/>
    </row>
    <row r="12915" spans="180:180">
      <c r="FX12915" s="1595"/>
    </row>
    <row r="12916" spans="180:180">
      <c r="FX12916" s="1595"/>
    </row>
    <row r="12917" spans="180:180">
      <c r="FX12917" s="1595"/>
    </row>
    <row r="12918" spans="180:180">
      <c r="FX12918" s="1595"/>
    </row>
    <row r="12919" spans="180:180">
      <c r="FX12919" s="1595"/>
    </row>
    <row r="12920" spans="180:180">
      <c r="FX12920" s="1595"/>
    </row>
    <row r="12921" spans="180:180">
      <c r="FX12921" s="1595"/>
    </row>
    <row r="12922" spans="180:180">
      <c r="FX12922" s="1595"/>
    </row>
    <row r="12923" spans="180:180">
      <c r="FX12923" s="1595"/>
    </row>
    <row r="12924" spans="180:180">
      <c r="FX12924" s="1595"/>
    </row>
    <row r="12925" spans="180:180">
      <c r="FX12925" s="1595"/>
    </row>
    <row r="12926" spans="180:180">
      <c r="FX12926" s="1595"/>
    </row>
    <row r="12927" spans="180:180">
      <c r="FX12927" s="1595"/>
    </row>
    <row r="12928" spans="180:180">
      <c r="FX12928" s="1595"/>
    </row>
    <row r="12929" spans="180:180">
      <c r="FX12929" s="1595"/>
    </row>
    <row r="12930" spans="180:180">
      <c r="FX12930" s="1595"/>
    </row>
    <row r="12931" spans="180:180">
      <c r="FX12931" s="1595"/>
    </row>
    <row r="12932" spans="180:180">
      <c r="FX12932" s="1595"/>
    </row>
    <row r="12933" spans="180:180">
      <c r="FX12933" s="1595"/>
    </row>
    <row r="12934" spans="180:180">
      <c r="FX12934" s="1595"/>
    </row>
    <row r="12935" spans="180:180">
      <c r="FX12935" s="1595"/>
    </row>
    <row r="12936" spans="180:180">
      <c r="FX12936" s="1595"/>
    </row>
    <row r="12937" spans="180:180">
      <c r="FX12937" s="1595"/>
    </row>
    <row r="12939" spans="180:180">
      <c r="FX12939" s="1349"/>
    </row>
    <row r="12940" spans="180:180">
      <c r="FX12940" s="1349"/>
    </row>
    <row r="12941" spans="180:180">
      <c r="FX12941" s="1666"/>
    </row>
    <row r="12943" spans="180:180">
      <c r="FX12943" s="1349"/>
    </row>
    <row r="12944" spans="180:180">
      <c r="FX12944" s="1349"/>
    </row>
    <row r="12945" spans="180:180">
      <c r="FX12945" s="1349"/>
    </row>
    <row r="12946" spans="180:180">
      <c r="FX12946" s="1595"/>
    </row>
    <row r="12947" spans="180:180">
      <c r="FX12947" s="1595"/>
    </row>
    <row r="12948" spans="180:180">
      <c r="FX12948" s="1595"/>
    </row>
    <row r="12949" spans="180:180">
      <c r="FX12949" s="1595"/>
    </row>
    <row r="12950" spans="180:180">
      <c r="FX12950" s="1595"/>
    </row>
    <row r="12951" spans="180:180">
      <c r="FX12951" s="1595"/>
    </row>
    <row r="12952" spans="180:180">
      <c r="FX12952" s="1595"/>
    </row>
    <row r="12953" spans="180:180">
      <c r="FX12953" s="1595"/>
    </row>
    <row r="12954" spans="180:180">
      <c r="FX12954" s="1595"/>
    </row>
    <row r="12955" spans="180:180">
      <c r="FX12955" s="1595"/>
    </row>
    <row r="12956" spans="180:180">
      <c r="FX12956" s="1595"/>
    </row>
    <row r="12957" spans="180:180">
      <c r="FX12957" s="1595"/>
    </row>
    <row r="12958" spans="180:180">
      <c r="FX12958" s="1595"/>
    </row>
    <row r="12959" spans="180:180">
      <c r="FX12959" s="1595"/>
    </row>
    <row r="12960" spans="180:180">
      <c r="FX12960" s="1595"/>
    </row>
    <row r="12961" spans="180:180">
      <c r="FX12961" s="1595"/>
    </row>
    <row r="12962" spans="180:180">
      <c r="FX12962" s="1595"/>
    </row>
    <row r="12963" spans="180:180">
      <c r="FX12963" s="1595"/>
    </row>
    <row r="12964" spans="180:180">
      <c r="FX12964" s="1595"/>
    </row>
    <row r="12965" spans="180:180">
      <c r="FX12965" s="1595"/>
    </row>
    <row r="12966" spans="180:180">
      <c r="FX12966" s="1595"/>
    </row>
    <row r="12967" spans="180:180">
      <c r="FX12967" s="1595"/>
    </row>
    <row r="12968" spans="180:180">
      <c r="FX12968" s="1595"/>
    </row>
    <row r="12969" spans="180:180">
      <c r="FX12969" s="1595"/>
    </row>
    <row r="12970" spans="180:180">
      <c r="FX12970" s="1595"/>
    </row>
    <row r="12971" spans="180:180">
      <c r="FX12971" s="1595"/>
    </row>
    <row r="12972" spans="180:180">
      <c r="FX12972" s="1595"/>
    </row>
    <row r="12973" spans="180:180">
      <c r="FX12973" s="1595"/>
    </row>
    <row r="12974" spans="180:180">
      <c r="FX12974" s="1595"/>
    </row>
    <row r="12975" spans="180:180">
      <c r="FX12975" s="1595"/>
    </row>
    <row r="12976" spans="180:180">
      <c r="FX12976" s="1595"/>
    </row>
    <row r="12977" spans="180:180">
      <c r="FX12977" s="1595"/>
    </row>
    <row r="12978" spans="180:180">
      <c r="FX12978" s="1595"/>
    </row>
    <row r="12979" spans="180:180">
      <c r="FX12979" s="1595"/>
    </row>
    <row r="12980" spans="180:180">
      <c r="FX12980" s="1595"/>
    </row>
    <row r="12981" spans="180:180">
      <c r="FX12981" s="1595"/>
    </row>
    <row r="12982" spans="180:180">
      <c r="FX12982" s="1595"/>
    </row>
    <row r="12983" spans="180:180">
      <c r="FX12983" s="1595"/>
    </row>
    <row r="12984" spans="180:180">
      <c r="FX12984" s="1595"/>
    </row>
    <row r="12985" spans="180:180">
      <c r="FX12985" s="1595"/>
    </row>
    <row r="12987" spans="180:180">
      <c r="FX12987" s="1349"/>
    </row>
    <row r="12988" spans="180:180">
      <c r="FX12988" s="1349"/>
    </row>
    <row r="12989" spans="180:180">
      <c r="FX12989" s="1666"/>
    </row>
    <row r="12991" spans="180:180">
      <c r="FX12991" s="1349"/>
    </row>
    <row r="12992" spans="180:180">
      <c r="FX12992" s="1349"/>
    </row>
    <row r="12993" spans="180:180">
      <c r="FX12993" s="1349"/>
    </row>
    <row r="12994" spans="180:180">
      <c r="FX12994" s="1595"/>
    </row>
    <row r="12995" spans="180:180">
      <c r="FX12995" s="1595"/>
    </row>
    <row r="12996" spans="180:180">
      <c r="FX12996" s="1595"/>
    </row>
    <row r="12997" spans="180:180">
      <c r="FX12997" s="1595"/>
    </row>
    <row r="12998" spans="180:180">
      <c r="FX12998" s="1595"/>
    </row>
    <row r="12999" spans="180:180">
      <c r="FX12999" s="1595"/>
    </row>
    <row r="13000" spans="180:180">
      <c r="FX13000" s="1595"/>
    </row>
    <row r="13001" spans="180:180">
      <c r="FX13001" s="1595"/>
    </row>
    <row r="13002" spans="180:180">
      <c r="FX13002" s="1595"/>
    </row>
    <row r="13003" spans="180:180">
      <c r="FX13003" s="1595"/>
    </row>
    <row r="13004" spans="180:180">
      <c r="FX13004" s="1595"/>
    </row>
    <row r="13005" spans="180:180">
      <c r="FX13005" s="1595"/>
    </row>
    <row r="13006" spans="180:180">
      <c r="FX13006" s="1595"/>
    </row>
    <row r="13007" spans="180:180">
      <c r="FX13007" s="1595"/>
    </row>
    <row r="13008" spans="180:180">
      <c r="FX13008" s="1595"/>
    </row>
    <row r="13009" spans="180:180">
      <c r="FX13009" s="1595"/>
    </row>
    <row r="13010" spans="180:180">
      <c r="FX13010" s="1595"/>
    </row>
    <row r="13011" spans="180:180">
      <c r="FX13011" s="1595"/>
    </row>
    <row r="13012" spans="180:180">
      <c r="FX13012" s="1595"/>
    </row>
    <row r="13013" spans="180:180">
      <c r="FX13013" s="1595"/>
    </row>
    <row r="13014" spans="180:180">
      <c r="FX13014" s="1595"/>
    </row>
    <row r="13015" spans="180:180">
      <c r="FX13015" s="1595"/>
    </row>
    <row r="13016" spans="180:180">
      <c r="FX13016" s="1595"/>
    </row>
    <row r="13017" spans="180:180">
      <c r="FX13017" s="1595"/>
    </row>
    <row r="13018" spans="180:180">
      <c r="FX13018" s="1595"/>
    </row>
    <row r="13019" spans="180:180">
      <c r="FX13019" s="1595"/>
    </row>
    <row r="13020" spans="180:180">
      <c r="FX13020" s="1595"/>
    </row>
    <row r="13021" spans="180:180">
      <c r="FX13021" s="1595"/>
    </row>
    <row r="13022" spans="180:180">
      <c r="FX13022" s="1595"/>
    </row>
    <row r="13023" spans="180:180">
      <c r="FX13023" s="1595"/>
    </row>
    <row r="13024" spans="180:180">
      <c r="FX13024" s="1595"/>
    </row>
    <row r="13025" spans="180:180">
      <c r="FX13025" s="1595"/>
    </row>
    <row r="13026" spans="180:180">
      <c r="FX13026" s="1595"/>
    </row>
    <row r="13027" spans="180:180">
      <c r="FX13027" s="1595"/>
    </row>
    <row r="13028" spans="180:180">
      <c r="FX13028" s="1595"/>
    </row>
    <row r="13029" spans="180:180">
      <c r="FX13029" s="1595"/>
    </row>
    <row r="13030" spans="180:180">
      <c r="FX13030" s="1595"/>
    </row>
    <row r="13031" spans="180:180">
      <c r="FX13031" s="1595"/>
    </row>
    <row r="13032" spans="180:180">
      <c r="FX13032" s="1595"/>
    </row>
    <row r="13033" spans="180:180">
      <c r="FX13033" s="1595"/>
    </row>
    <row r="13035" spans="180:180">
      <c r="FX13035" s="1349"/>
    </row>
    <row r="13036" spans="180:180">
      <c r="FX13036" s="1349"/>
    </row>
    <row r="13037" spans="180:180">
      <c r="FX13037" s="1666"/>
    </row>
    <row r="13039" spans="180:180">
      <c r="FX13039" s="1349"/>
    </row>
    <row r="13040" spans="180:180">
      <c r="FX13040" s="1349"/>
    </row>
    <row r="13041" spans="180:180">
      <c r="FX13041" s="1349"/>
    </row>
    <row r="13042" spans="180:180">
      <c r="FX13042" s="1595"/>
    </row>
    <row r="13043" spans="180:180">
      <c r="FX13043" s="1595"/>
    </row>
    <row r="13044" spans="180:180">
      <c r="FX13044" s="1595"/>
    </row>
    <row r="13045" spans="180:180">
      <c r="FX13045" s="1595"/>
    </row>
    <row r="13046" spans="180:180">
      <c r="FX13046" s="1595"/>
    </row>
    <row r="13047" spans="180:180">
      <c r="FX13047" s="1595"/>
    </row>
    <row r="13048" spans="180:180">
      <c r="FX13048" s="1595"/>
    </row>
    <row r="13049" spans="180:180">
      <c r="FX13049" s="1595"/>
    </row>
    <row r="13050" spans="180:180">
      <c r="FX13050" s="1595"/>
    </row>
    <row r="13051" spans="180:180">
      <c r="FX13051" s="1595"/>
    </row>
    <row r="13052" spans="180:180">
      <c r="FX13052" s="1595"/>
    </row>
    <row r="13053" spans="180:180">
      <c r="FX13053" s="1595"/>
    </row>
    <row r="13054" spans="180:180">
      <c r="FX13054" s="1595"/>
    </row>
    <row r="13055" spans="180:180">
      <c r="FX13055" s="1595"/>
    </row>
    <row r="13056" spans="180:180">
      <c r="FX13056" s="1595"/>
    </row>
    <row r="13057" spans="180:180">
      <c r="FX13057" s="1595"/>
    </row>
    <row r="13058" spans="180:180">
      <c r="FX13058" s="1595"/>
    </row>
    <row r="13059" spans="180:180">
      <c r="FX13059" s="1595"/>
    </row>
    <row r="13060" spans="180:180">
      <c r="FX13060" s="1595"/>
    </row>
    <row r="13061" spans="180:180">
      <c r="FX13061" s="1595"/>
    </row>
    <row r="13062" spans="180:180">
      <c r="FX13062" s="1595"/>
    </row>
    <row r="13063" spans="180:180">
      <c r="FX13063" s="1595"/>
    </row>
    <row r="13064" spans="180:180">
      <c r="FX13064" s="1595"/>
    </row>
    <row r="13065" spans="180:180">
      <c r="FX13065" s="1595"/>
    </row>
    <row r="13066" spans="180:180">
      <c r="FX13066" s="1595"/>
    </row>
    <row r="13067" spans="180:180">
      <c r="FX13067" s="1595"/>
    </row>
    <row r="13068" spans="180:180">
      <c r="FX13068" s="1595"/>
    </row>
    <row r="13069" spans="180:180">
      <c r="FX13069" s="1595"/>
    </row>
    <row r="13070" spans="180:180">
      <c r="FX13070" s="1595"/>
    </row>
    <row r="13071" spans="180:180">
      <c r="FX13071" s="1595"/>
    </row>
    <row r="13072" spans="180:180">
      <c r="FX13072" s="1595"/>
    </row>
    <row r="13073" spans="180:180">
      <c r="FX13073" s="1595"/>
    </row>
    <row r="13074" spans="180:180">
      <c r="FX13074" s="1595"/>
    </row>
    <row r="13075" spans="180:180">
      <c r="FX13075" s="1595"/>
    </row>
    <row r="13076" spans="180:180">
      <c r="FX13076" s="1595"/>
    </row>
    <row r="13077" spans="180:180">
      <c r="FX13077" s="1595"/>
    </row>
    <row r="13078" spans="180:180">
      <c r="FX13078" s="1595"/>
    </row>
    <row r="13079" spans="180:180">
      <c r="FX13079" s="1595"/>
    </row>
    <row r="13080" spans="180:180">
      <c r="FX13080" s="1595"/>
    </row>
    <row r="13081" spans="180:180">
      <c r="FX13081" s="1595"/>
    </row>
    <row r="13083" spans="180:180">
      <c r="FX13083" s="1349"/>
    </row>
    <row r="13084" spans="180:180">
      <c r="FX13084" s="1349"/>
    </row>
    <row r="13085" spans="180:180">
      <c r="FX13085" s="1666"/>
    </row>
    <row r="13087" spans="180:180">
      <c r="FX13087" s="1349"/>
    </row>
    <row r="13088" spans="180:180">
      <c r="FX13088" s="1349"/>
    </row>
    <row r="13089" spans="180:180">
      <c r="FX13089" s="1349"/>
    </row>
    <row r="13090" spans="180:180">
      <c r="FX13090" s="1595"/>
    </row>
    <row r="13091" spans="180:180">
      <c r="FX13091" s="1595"/>
    </row>
    <row r="13092" spans="180:180">
      <c r="FX13092" s="1595"/>
    </row>
    <row r="13093" spans="180:180">
      <c r="FX13093" s="1595"/>
    </row>
    <row r="13094" spans="180:180">
      <c r="FX13094" s="1595"/>
    </row>
    <row r="13095" spans="180:180">
      <c r="FX13095" s="1595"/>
    </row>
    <row r="13096" spans="180:180">
      <c r="FX13096" s="1595"/>
    </row>
    <row r="13097" spans="180:180">
      <c r="FX13097" s="1595"/>
    </row>
    <row r="13098" spans="180:180">
      <c r="FX13098" s="1595"/>
    </row>
    <row r="13099" spans="180:180">
      <c r="FX13099" s="1595"/>
    </row>
    <row r="13100" spans="180:180">
      <c r="FX13100" s="1595"/>
    </row>
    <row r="13101" spans="180:180">
      <c r="FX13101" s="1595"/>
    </row>
    <row r="13102" spans="180:180">
      <c r="FX13102" s="1595"/>
    </row>
    <row r="13103" spans="180:180">
      <c r="FX13103" s="1595"/>
    </row>
    <row r="13104" spans="180:180">
      <c r="FX13104" s="1595"/>
    </row>
    <row r="13105" spans="180:180">
      <c r="FX13105" s="1595"/>
    </row>
    <row r="13106" spans="180:180">
      <c r="FX13106" s="1595"/>
    </row>
    <row r="13107" spans="180:180">
      <c r="FX13107" s="1595"/>
    </row>
    <row r="13108" spans="180:180">
      <c r="FX13108" s="1595"/>
    </row>
    <row r="13109" spans="180:180">
      <c r="FX13109" s="1595"/>
    </row>
    <row r="13110" spans="180:180">
      <c r="FX13110" s="1595"/>
    </row>
    <row r="13111" spans="180:180">
      <c r="FX13111" s="1595"/>
    </row>
    <row r="13112" spans="180:180">
      <c r="FX13112" s="1595"/>
    </row>
    <row r="13113" spans="180:180">
      <c r="FX13113" s="1595"/>
    </row>
    <row r="13114" spans="180:180">
      <c r="FX13114" s="1595"/>
    </row>
    <row r="13115" spans="180:180">
      <c r="FX13115" s="1595"/>
    </row>
    <row r="13116" spans="180:180">
      <c r="FX13116" s="1595"/>
    </row>
    <row r="13117" spans="180:180">
      <c r="FX13117" s="1595"/>
    </row>
    <row r="13118" spans="180:180">
      <c r="FX13118" s="1595"/>
    </row>
    <row r="13119" spans="180:180">
      <c r="FX13119" s="1595"/>
    </row>
    <row r="13120" spans="180:180">
      <c r="FX13120" s="1595"/>
    </row>
    <row r="13121" spans="180:180">
      <c r="FX13121" s="1595"/>
    </row>
    <row r="13122" spans="180:180">
      <c r="FX13122" s="1595"/>
    </row>
    <row r="13123" spans="180:180">
      <c r="FX13123" s="1595"/>
    </row>
    <row r="13124" spans="180:180">
      <c r="FX13124" s="1595"/>
    </row>
    <row r="13125" spans="180:180">
      <c r="FX13125" s="1595"/>
    </row>
    <row r="13126" spans="180:180">
      <c r="FX13126" s="1595"/>
    </row>
    <row r="13127" spans="180:180">
      <c r="FX13127" s="1595"/>
    </row>
    <row r="13128" spans="180:180">
      <c r="FX13128" s="1595"/>
    </row>
    <row r="13129" spans="180:180">
      <c r="FX13129" s="1595"/>
    </row>
    <row r="13131" spans="180:180">
      <c r="FX13131" s="1349"/>
    </row>
    <row r="13132" spans="180:180">
      <c r="FX13132" s="1349"/>
    </row>
    <row r="13133" spans="180:180">
      <c r="FX13133" s="1666"/>
    </row>
    <row r="13135" spans="180:180">
      <c r="FX13135" s="1349"/>
    </row>
    <row r="13136" spans="180:180">
      <c r="FX13136" s="1349"/>
    </row>
    <row r="13137" spans="180:180">
      <c r="FX13137" s="1349"/>
    </row>
    <row r="13138" spans="180:180">
      <c r="FX13138" s="1595"/>
    </row>
    <row r="13139" spans="180:180">
      <c r="FX13139" s="1595"/>
    </row>
    <row r="13140" spans="180:180">
      <c r="FX13140" s="1595"/>
    </row>
    <row r="13141" spans="180:180">
      <c r="FX13141" s="1595"/>
    </row>
    <row r="13142" spans="180:180">
      <c r="FX13142" s="1595"/>
    </row>
    <row r="13143" spans="180:180">
      <c r="FX13143" s="1595"/>
    </row>
    <row r="13144" spans="180:180">
      <c r="FX13144" s="1595"/>
    </row>
    <row r="13145" spans="180:180">
      <c r="FX13145" s="1595"/>
    </row>
    <row r="13146" spans="180:180">
      <c r="FX13146" s="1595"/>
    </row>
    <row r="13147" spans="180:180">
      <c r="FX13147" s="1595"/>
    </row>
    <row r="13148" spans="180:180">
      <c r="FX13148" s="1595"/>
    </row>
    <row r="13149" spans="180:180">
      <c r="FX13149" s="1595"/>
    </row>
    <row r="13150" spans="180:180">
      <c r="FX13150" s="1595"/>
    </row>
    <row r="13151" spans="180:180">
      <c r="FX13151" s="1595"/>
    </row>
    <row r="13152" spans="180:180">
      <c r="FX13152" s="1595"/>
    </row>
    <row r="13153" spans="180:180">
      <c r="FX13153" s="1595"/>
    </row>
    <row r="13154" spans="180:180">
      <c r="FX13154" s="1595"/>
    </row>
    <row r="13155" spans="180:180">
      <c r="FX13155" s="1595"/>
    </row>
    <row r="13156" spans="180:180">
      <c r="FX13156" s="1595"/>
    </row>
    <row r="13157" spans="180:180">
      <c r="FX13157" s="1595"/>
    </row>
    <row r="13158" spans="180:180">
      <c r="FX13158" s="1595"/>
    </row>
    <row r="13159" spans="180:180">
      <c r="FX13159" s="1595"/>
    </row>
    <row r="13160" spans="180:180">
      <c r="FX13160" s="1595"/>
    </row>
    <row r="13161" spans="180:180">
      <c r="FX13161" s="1595"/>
    </row>
    <row r="13162" spans="180:180">
      <c r="FX13162" s="1595"/>
    </row>
    <row r="13163" spans="180:180">
      <c r="FX13163" s="1595"/>
    </row>
    <row r="13164" spans="180:180">
      <c r="FX13164" s="1595"/>
    </row>
    <row r="13165" spans="180:180">
      <c r="FX13165" s="1595"/>
    </row>
    <row r="13166" spans="180:180">
      <c r="FX13166" s="1595"/>
    </row>
    <row r="13167" spans="180:180">
      <c r="FX13167" s="1595"/>
    </row>
    <row r="13168" spans="180:180">
      <c r="FX13168" s="1595"/>
    </row>
    <row r="13169" spans="180:180">
      <c r="FX13169" s="1595"/>
    </row>
    <row r="13170" spans="180:180">
      <c r="FX13170" s="1595"/>
    </row>
    <row r="13171" spans="180:180">
      <c r="FX13171" s="1595"/>
    </row>
    <row r="13172" spans="180:180">
      <c r="FX13172" s="1595"/>
    </row>
    <row r="13173" spans="180:180">
      <c r="FX13173" s="1595"/>
    </row>
    <row r="13174" spans="180:180">
      <c r="FX13174" s="1595"/>
    </row>
    <row r="13175" spans="180:180">
      <c r="FX13175" s="1595"/>
    </row>
    <row r="13176" spans="180:180">
      <c r="FX13176" s="1595"/>
    </row>
    <row r="13177" spans="180:180">
      <c r="FX13177" s="1595"/>
    </row>
    <row r="13179" spans="180:180">
      <c r="FX13179" s="1349"/>
    </row>
    <row r="13180" spans="180:180">
      <c r="FX13180" s="1349"/>
    </row>
    <row r="13181" spans="180:180">
      <c r="FX13181" s="1666"/>
    </row>
    <row r="13183" spans="180:180">
      <c r="FX13183" s="1349"/>
    </row>
    <row r="13184" spans="180:180">
      <c r="FX13184" s="1349"/>
    </row>
    <row r="13185" spans="180:180">
      <c r="FX13185" s="1349"/>
    </row>
    <row r="13186" spans="180:180">
      <c r="FX13186" s="1595"/>
    </row>
    <row r="13187" spans="180:180">
      <c r="FX13187" s="1595"/>
    </row>
    <row r="13188" spans="180:180">
      <c r="FX13188" s="1595"/>
    </row>
    <row r="13189" spans="180:180">
      <c r="FX13189" s="1595"/>
    </row>
    <row r="13190" spans="180:180">
      <c r="FX13190" s="1595"/>
    </row>
    <row r="13191" spans="180:180">
      <c r="FX13191" s="1595"/>
    </row>
    <row r="13192" spans="180:180">
      <c r="FX13192" s="1595"/>
    </row>
    <row r="13193" spans="180:180">
      <c r="FX13193" s="1595"/>
    </row>
    <row r="13194" spans="180:180">
      <c r="FX13194" s="1595"/>
    </row>
    <row r="13195" spans="180:180">
      <c r="FX13195" s="1595"/>
    </row>
    <row r="13196" spans="180:180">
      <c r="FX13196" s="1595"/>
    </row>
    <row r="13197" spans="180:180">
      <c r="FX13197" s="1595"/>
    </row>
    <row r="13198" spans="180:180">
      <c r="FX13198" s="1595"/>
    </row>
    <row r="13199" spans="180:180">
      <c r="FX13199" s="1595"/>
    </row>
    <row r="13200" spans="180:180">
      <c r="FX13200" s="1595"/>
    </row>
    <row r="13201" spans="180:180">
      <c r="FX13201" s="1595"/>
    </row>
    <row r="13202" spans="180:180">
      <c r="FX13202" s="1595"/>
    </row>
    <row r="13203" spans="180:180">
      <c r="FX13203" s="1595"/>
    </row>
    <row r="13204" spans="180:180">
      <c r="FX13204" s="1595"/>
    </row>
    <row r="13205" spans="180:180">
      <c r="FX13205" s="1595"/>
    </row>
    <row r="13206" spans="180:180">
      <c r="FX13206" s="1595"/>
    </row>
    <row r="13207" spans="180:180">
      <c r="FX13207" s="1595"/>
    </row>
    <row r="13208" spans="180:180">
      <c r="FX13208" s="1595"/>
    </row>
    <row r="13209" spans="180:180">
      <c r="FX13209" s="1595"/>
    </row>
    <row r="13210" spans="180:180">
      <c r="FX13210" s="1595"/>
    </row>
    <row r="13211" spans="180:180">
      <c r="FX13211" s="1595"/>
    </row>
    <row r="13212" spans="180:180">
      <c r="FX13212" s="1595"/>
    </row>
    <row r="13213" spans="180:180">
      <c r="FX13213" s="1595"/>
    </row>
    <row r="13214" spans="180:180">
      <c r="FX13214" s="1595"/>
    </row>
    <row r="13215" spans="180:180">
      <c r="FX13215" s="1595"/>
    </row>
    <row r="13216" spans="180:180">
      <c r="FX13216" s="1595"/>
    </row>
    <row r="13217" spans="180:180">
      <c r="FX13217" s="1595"/>
    </row>
    <row r="13218" spans="180:180">
      <c r="FX13218" s="1595"/>
    </row>
    <row r="13219" spans="180:180">
      <c r="FX13219" s="1595"/>
    </row>
    <row r="13220" spans="180:180">
      <c r="FX13220" s="1595"/>
    </row>
    <row r="13221" spans="180:180">
      <c r="FX13221" s="1595"/>
    </row>
    <row r="13222" spans="180:180">
      <c r="FX13222" s="1595"/>
    </row>
    <row r="13223" spans="180:180">
      <c r="FX13223" s="1595"/>
    </row>
    <row r="13224" spans="180:180">
      <c r="FX13224" s="1595"/>
    </row>
    <row r="13225" spans="180:180">
      <c r="FX13225" s="1595"/>
    </row>
    <row r="13227" spans="180:180">
      <c r="FX13227" s="1349"/>
    </row>
    <row r="13228" spans="180:180">
      <c r="FX13228" s="1349"/>
    </row>
    <row r="13229" spans="180:180">
      <c r="FX13229" s="1666"/>
    </row>
    <row r="13231" spans="180:180">
      <c r="FX13231" s="1349"/>
    </row>
    <row r="13232" spans="180:180">
      <c r="FX13232" s="1349"/>
    </row>
    <row r="13233" spans="180:180">
      <c r="FX13233" s="1349"/>
    </row>
    <row r="13234" spans="180:180">
      <c r="FX13234" s="1595"/>
    </row>
    <row r="13235" spans="180:180">
      <c r="FX13235" s="1595"/>
    </row>
    <row r="13236" spans="180:180">
      <c r="FX13236" s="1595"/>
    </row>
    <row r="13237" spans="180:180">
      <c r="FX13237" s="1595"/>
    </row>
    <row r="13238" spans="180:180">
      <c r="FX13238" s="1595"/>
    </row>
    <row r="13239" spans="180:180">
      <c r="FX13239" s="1595"/>
    </row>
    <row r="13240" spans="180:180">
      <c r="FX13240" s="1595"/>
    </row>
    <row r="13241" spans="180:180">
      <c r="FX13241" s="1595"/>
    </row>
    <row r="13242" spans="180:180">
      <c r="FX13242" s="1595"/>
    </row>
    <row r="13243" spans="180:180">
      <c r="FX13243" s="1595"/>
    </row>
    <row r="13244" spans="180:180">
      <c r="FX13244" s="1595"/>
    </row>
    <row r="13245" spans="180:180">
      <c r="FX13245" s="1595"/>
    </row>
    <row r="13246" spans="180:180">
      <c r="FX13246" s="1595"/>
    </row>
    <row r="13247" spans="180:180">
      <c r="FX13247" s="1595"/>
    </row>
    <row r="13248" spans="180:180">
      <c r="FX13248" s="1595"/>
    </row>
    <row r="13249" spans="180:180">
      <c r="FX13249" s="1595"/>
    </row>
    <row r="13250" spans="180:180">
      <c r="FX13250" s="1595"/>
    </row>
    <row r="13251" spans="180:180">
      <c r="FX13251" s="1595"/>
    </row>
    <row r="13252" spans="180:180">
      <c r="FX13252" s="1595"/>
    </row>
    <row r="13253" spans="180:180">
      <c r="FX13253" s="1595"/>
    </row>
    <row r="13254" spans="180:180">
      <c r="FX13254" s="1595"/>
    </row>
    <row r="13255" spans="180:180">
      <c r="FX13255" s="1595"/>
    </row>
    <row r="13256" spans="180:180">
      <c r="FX13256" s="1595"/>
    </row>
    <row r="13257" spans="180:180">
      <c r="FX13257" s="1595"/>
    </row>
    <row r="13258" spans="180:180">
      <c r="FX13258" s="1595"/>
    </row>
    <row r="13259" spans="180:180">
      <c r="FX13259" s="1595"/>
    </row>
    <row r="13260" spans="180:180">
      <c r="FX13260" s="1595"/>
    </row>
    <row r="13261" spans="180:180">
      <c r="FX13261" s="1595"/>
    </row>
    <row r="13262" spans="180:180">
      <c r="FX13262" s="1595"/>
    </row>
    <row r="13263" spans="180:180">
      <c r="FX13263" s="1595"/>
    </row>
    <row r="13264" spans="180:180">
      <c r="FX13264" s="1595"/>
    </row>
    <row r="13265" spans="180:180">
      <c r="FX13265" s="1595"/>
    </row>
    <row r="13266" spans="180:180">
      <c r="FX13266" s="1595"/>
    </row>
    <row r="13267" spans="180:180">
      <c r="FX13267" s="1595"/>
    </row>
    <row r="13268" spans="180:180">
      <c r="FX13268" s="1595"/>
    </row>
    <row r="13269" spans="180:180">
      <c r="FX13269" s="1595"/>
    </row>
    <row r="13270" spans="180:180">
      <c r="FX13270" s="1595"/>
    </row>
    <row r="13271" spans="180:180">
      <c r="FX13271" s="1595"/>
    </row>
    <row r="13272" spans="180:180">
      <c r="FX13272" s="1595"/>
    </row>
    <row r="13273" spans="180:180">
      <c r="FX13273" s="1595"/>
    </row>
    <row r="13275" spans="180:180">
      <c r="FX13275" s="1349"/>
    </row>
    <row r="13276" spans="180:180">
      <c r="FX13276" s="1349"/>
    </row>
    <row r="13277" spans="180:180">
      <c r="FX13277" s="1666"/>
    </row>
    <row r="13279" spans="180:180">
      <c r="FX13279" s="1349"/>
    </row>
    <row r="13280" spans="180:180">
      <c r="FX13280" s="1349"/>
    </row>
    <row r="13281" spans="180:180">
      <c r="FX13281" s="1349"/>
    </row>
    <row r="13282" spans="180:180">
      <c r="FX13282" s="1595"/>
    </row>
    <row r="13283" spans="180:180">
      <c r="FX13283" s="1595"/>
    </row>
    <row r="13284" spans="180:180">
      <c r="FX13284" s="1595"/>
    </row>
    <row r="13285" spans="180:180">
      <c r="FX13285" s="1595"/>
    </row>
    <row r="13286" spans="180:180">
      <c r="FX13286" s="1595"/>
    </row>
    <row r="13287" spans="180:180">
      <c r="FX13287" s="1595"/>
    </row>
    <row r="13288" spans="180:180">
      <c r="FX13288" s="1595"/>
    </row>
    <row r="13289" spans="180:180">
      <c r="FX13289" s="1595"/>
    </row>
    <row r="13290" spans="180:180">
      <c r="FX13290" s="1595"/>
    </row>
    <row r="13291" spans="180:180">
      <c r="FX13291" s="1595"/>
    </row>
    <row r="13292" spans="180:180">
      <c r="FX13292" s="1595"/>
    </row>
    <row r="13293" spans="180:180">
      <c r="FX13293" s="1595"/>
    </row>
    <row r="13294" spans="180:180">
      <c r="FX13294" s="1595"/>
    </row>
    <row r="13295" spans="180:180">
      <c r="FX13295" s="1595"/>
    </row>
    <row r="13296" spans="180:180">
      <c r="FX13296" s="1595"/>
    </row>
    <row r="13297" spans="180:180">
      <c r="FX13297" s="1595"/>
    </row>
    <row r="13298" spans="180:180">
      <c r="FX13298" s="1595"/>
    </row>
    <row r="13299" spans="180:180">
      <c r="FX13299" s="1595"/>
    </row>
    <row r="13300" spans="180:180">
      <c r="FX13300" s="1595"/>
    </row>
    <row r="13301" spans="180:180">
      <c r="FX13301" s="1595"/>
    </row>
    <row r="13302" spans="180:180">
      <c r="FX13302" s="1595"/>
    </row>
    <row r="13303" spans="180:180">
      <c r="FX13303" s="1595"/>
    </row>
    <row r="13304" spans="180:180">
      <c r="FX13304" s="1595"/>
    </row>
    <row r="13305" spans="180:180">
      <c r="FX13305" s="1595"/>
    </row>
    <row r="13306" spans="180:180">
      <c r="FX13306" s="1595"/>
    </row>
    <row r="13307" spans="180:180">
      <c r="FX13307" s="1595"/>
    </row>
    <row r="13308" spans="180:180">
      <c r="FX13308" s="1595"/>
    </row>
    <row r="13309" spans="180:180">
      <c r="FX13309" s="1595"/>
    </row>
    <row r="13310" spans="180:180">
      <c r="FX13310" s="1595"/>
    </row>
    <row r="13311" spans="180:180">
      <c r="FX13311" s="1595"/>
    </row>
    <row r="13312" spans="180:180">
      <c r="FX13312" s="1595"/>
    </row>
    <row r="13313" spans="180:180">
      <c r="FX13313" s="1595"/>
    </row>
    <row r="13314" spans="180:180">
      <c r="FX13314" s="1595"/>
    </row>
    <row r="13315" spans="180:180">
      <c r="FX13315" s="1595"/>
    </row>
    <row r="13316" spans="180:180">
      <c r="FX13316" s="1595"/>
    </row>
    <row r="13317" spans="180:180">
      <c r="FX13317" s="1595"/>
    </row>
    <row r="13318" spans="180:180">
      <c r="FX13318" s="1595"/>
    </row>
    <row r="13319" spans="180:180">
      <c r="FX13319" s="1595"/>
    </row>
    <row r="13320" spans="180:180">
      <c r="FX13320" s="1595"/>
    </row>
    <row r="13321" spans="180:180">
      <c r="FX13321" s="1595"/>
    </row>
    <row r="13323" spans="180:180">
      <c r="FX13323" s="1349"/>
    </row>
    <row r="13324" spans="180:180">
      <c r="FX13324" s="1349"/>
    </row>
    <row r="13325" spans="180:180">
      <c r="FX13325" s="1666"/>
    </row>
    <row r="13327" spans="180:180">
      <c r="FX13327" s="1349"/>
    </row>
    <row r="13328" spans="180:180">
      <c r="FX13328" s="1349"/>
    </row>
    <row r="13329" spans="180:180">
      <c r="FX13329" s="1349"/>
    </row>
    <row r="13330" spans="180:180">
      <c r="FX13330" s="1595"/>
    </row>
    <row r="13331" spans="180:180">
      <c r="FX13331" s="1595"/>
    </row>
    <row r="13332" spans="180:180">
      <c r="FX13332" s="1595"/>
    </row>
    <row r="13333" spans="180:180">
      <c r="FX13333" s="1595"/>
    </row>
    <row r="13334" spans="180:180">
      <c r="FX13334" s="1595"/>
    </row>
    <row r="13335" spans="180:180">
      <c r="FX13335" s="1595"/>
    </row>
    <row r="13336" spans="180:180">
      <c r="FX13336" s="1595"/>
    </row>
    <row r="13337" spans="180:180">
      <c r="FX13337" s="1595"/>
    </row>
    <row r="13338" spans="180:180">
      <c r="FX13338" s="1595"/>
    </row>
    <row r="13339" spans="180:180">
      <c r="FX13339" s="1595"/>
    </row>
    <row r="13340" spans="180:180">
      <c r="FX13340" s="1595"/>
    </row>
    <row r="13341" spans="180:180">
      <c r="FX13341" s="1595"/>
    </row>
    <row r="13342" spans="180:180">
      <c r="FX13342" s="1595"/>
    </row>
    <row r="13343" spans="180:180">
      <c r="FX13343" s="1595"/>
    </row>
    <row r="13344" spans="180:180">
      <c r="FX13344" s="1595"/>
    </row>
    <row r="13345" spans="180:180">
      <c r="FX13345" s="1595"/>
    </row>
    <row r="13346" spans="180:180">
      <c r="FX13346" s="1595"/>
    </row>
    <row r="13347" spans="180:180">
      <c r="FX13347" s="1595"/>
    </row>
    <row r="13348" spans="180:180">
      <c r="FX13348" s="1595"/>
    </row>
    <row r="13349" spans="180:180">
      <c r="FX13349" s="1595"/>
    </row>
    <row r="13350" spans="180:180">
      <c r="FX13350" s="1595"/>
    </row>
    <row r="13351" spans="180:180">
      <c r="FX13351" s="1595"/>
    </row>
    <row r="13352" spans="180:180">
      <c r="FX13352" s="1595"/>
    </row>
    <row r="13353" spans="180:180">
      <c r="FX13353" s="1595"/>
    </row>
    <row r="13354" spans="180:180">
      <c r="FX13354" s="1595"/>
    </row>
    <row r="13355" spans="180:180">
      <c r="FX13355" s="1595"/>
    </row>
    <row r="13356" spans="180:180">
      <c r="FX13356" s="1595"/>
    </row>
    <row r="13357" spans="180:180">
      <c r="FX13357" s="1595"/>
    </row>
    <row r="13358" spans="180:180">
      <c r="FX13358" s="1595"/>
    </row>
    <row r="13359" spans="180:180">
      <c r="FX13359" s="1595"/>
    </row>
    <row r="13360" spans="180:180">
      <c r="FX13360" s="1595"/>
    </row>
    <row r="13361" spans="180:180">
      <c r="FX13361" s="1595"/>
    </row>
    <row r="13362" spans="180:180">
      <c r="FX13362" s="1595"/>
    </row>
    <row r="13363" spans="180:180">
      <c r="FX13363" s="1595"/>
    </row>
    <row r="13364" spans="180:180">
      <c r="FX13364" s="1595"/>
    </row>
    <row r="13365" spans="180:180">
      <c r="FX13365" s="1595"/>
    </row>
    <row r="13366" spans="180:180">
      <c r="FX13366" s="1595"/>
    </row>
    <row r="13367" spans="180:180">
      <c r="FX13367" s="1595"/>
    </row>
    <row r="13368" spans="180:180">
      <c r="FX13368" s="1595"/>
    </row>
    <row r="13369" spans="180:180">
      <c r="FX13369" s="1595"/>
    </row>
    <row r="13371" spans="180:180">
      <c r="FX13371" s="1349"/>
    </row>
    <row r="13372" spans="180:180">
      <c r="FX13372" s="1349"/>
    </row>
    <row r="13373" spans="180:180">
      <c r="FX13373" s="1666"/>
    </row>
    <row r="13375" spans="180:180">
      <c r="FX13375" s="1349"/>
    </row>
    <row r="13376" spans="180:180">
      <c r="FX13376" s="1349"/>
    </row>
    <row r="13377" spans="180:180">
      <c r="FX13377" s="1349"/>
    </row>
    <row r="13378" spans="180:180">
      <c r="FX13378" s="1595"/>
    </row>
    <row r="13379" spans="180:180">
      <c r="FX13379" s="1595"/>
    </row>
    <row r="13380" spans="180:180">
      <c r="FX13380" s="1595"/>
    </row>
    <row r="13381" spans="180:180">
      <c r="FX13381" s="1595"/>
    </row>
    <row r="13382" spans="180:180">
      <c r="FX13382" s="1595"/>
    </row>
    <row r="13383" spans="180:180">
      <c r="FX13383" s="1595"/>
    </row>
    <row r="13384" spans="180:180">
      <c r="FX13384" s="1595"/>
    </row>
    <row r="13385" spans="180:180">
      <c r="FX13385" s="1595"/>
    </row>
    <row r="13386" spans="180:180">
      <c r="FX13386" s="1595"/>
    </row>
    <row r="13387" spans="180:180">
      <c r="FX13387" s="1595"/>
    </row>
    <row r="13388" spans="180:180">
      <c r="FX13388" s="1595"/>
    </row>
    <row r="13389" spans="180:180">
      <c r="FX13389" s="1595"/>
    </row>
    <row r="13390" spans="180:180">
      <c r="FX13390" s="1595"/>
    </row>
    <row r="13391" spans="180:180">
      <c r="FX13391" s="1595"/>
    </row>
    <row r="13392" spans="180:180">
      <c r="FX13392" s="1595"/>
    </row>
    <row r="13393" spans="180:180">
      <c r="FX13393" s="1595"/>
    </row>
    <row r="13394" spans="180:180">
      <c r="FX13394" s="1595"/>
    </row>
    <row r="13395" spans="180:180">
      <c r="FX13395" s="1595"/>
    </row>
    <row r="13396" spans="180:180">
      <c r="FX13396" s="1595"/>
    </row>
    <row r="13397" spans="180:180">
      <c r="FX13397" s="1595"/>
    </row>
    <row r="13398" spans="180:180">
      <c r="FX13398" s="1595"/>
    </row>
    <row r="13399" spans="180:180">
      <c r="FX13399" s="1595"/>
    </row>
    <row r="13400" spans="180:180">
      <c r="FX13400" s="1595"/>
    </row>
    <row r="13401" spans="180:180">
      <c r="FX13401" s="1595"/>
    </row>
    <row r="13402" spans="180:180">
      <c r="FX13402" s="1595"/>
    </row>
    <row r="13403" spans="180:180">
      <c r="FX13403" s="1595"/>
    </row>
    <row r="13404" spans="180:180">
      <c r="FX13404" s="1595"/>
    </row>
    <row r="13405" spans="180:180">
      <c r="FX13405" s="1595"/>
    </row>
    <row r="13406" spans="180:180">
      <c r="FX13406" s="1595"/>
    </row>
    <row r="13407" spans="180:180">
      <c r="FX13407" s="1595"/>
    </row>
    <row r="13408" spans="180:180">
      <c r="FX13408" s="1595"/>
    </row>
    <row r="13409" spans="180:180">
      <c r="FX13409" s="1595"/>
    </row>
    <row r="13410" spans="180:180">
      <c r="FX13410" s="1595"/>
    </row>
    <row r="13411" spans="180:180">
      <c r="FX13411" s="1595"/>
    </row>
    <row r="13412" spans="180:180">
      <c r="FX13412" s="1595"/>
    </row>
    <row r="13413" spans="180:180">
      <c r="FX13413" s="1595"/>
    </row>
    <row r="13414" spans="180:180">
      <c r="FX13414" s="1595"/>
    </row>
    <row r="13415" spans="180:180">
      <c r="FX13415" s="1595"/>
    </row>
    <row r="13416" spans="180:180">
      <c r="FX13416" s="1595"/>
    </row>
    <row r="13417" spans="180:180">
      <c r="FX13417" s="1595"/>
    </row>
    <row r="13419" spans="180:180">
      <c r="FX13419" s="1349"/>
    </row>
    <row r="13420" spans="180:180">
      <c r="FX13420" s="1349"/>
    </row>
    <row r="13421" spans="180:180">
      <c r="FX13421" s="1666"/>
    </row>
    <row r="13423" spans="180:180">
      <c r="FX13423" s="1349"/>
    </row>
    <row r="13424" spans="180:180">
      <c r="FX13424" s="1349"/>
    </row>
    <row r="13425" spans="180:180">
      <c r="FX13425" s="1349"/>
    </row>
    <row r="13426" spans="180:180">
      <c r="FX13426" s="1595"/>
    </row>
    <row r="13427" spans="180:180">
      <c r="FX13427" s="1595"/>
    </row>
    <row r="13428" spans="180:180">
      <c r="FX13428" s="1595"/>
    </row>
    <row r="13429" spans="180:180">
      <c r="FX13429" s="1595"/>
    </row>
    <row r="13430" spans="180:180">
      <c r="FX13430" s="1595"/>
    </row>
    <row r="13431" spans="180:180">
      <c r="FX13431" s="1595"/>
    </row>
    <row r="13432" spans="180:180">
      <c r="FX13432" s="1595"/>
    </row>
    <row r="13433" spans="180:180">
      <c r="FX13433" s="1595"/>
    </row>
    <row r="13434" spans="180:180">
      <c r="FX13434" s="1595"/>
    </row>
    <row r="13435" spans="180:180">
      <c r="FX13435" s="1595"/>
    </row>
    <row r="13436" spans="180:180">
      <c r="FX13436" s="1595"/>
    </row>
    <row r="13437" spans="180:180">
      <c r="FX13437" s="1595"/>
    </row>
    <row r="13438" spans="180:180">
      <c r="FX13438" s="1595"/>
    </row>
    <row r="13439" spans="180:180">
      <c r="FX13439" s="1595"/>
    </row>
    <row r="13440" spans="180:180">
      <c r="FX13440" s="1595"/>
    </row>
    <row r="13441" spans="180:180">
      <c r="FX13441" s="1595"/>
    </row>
    <row r="13442" spans="180:180">
      <c r="FX13442" s="1595"/>
    </row>
    <row r="13443" spans="180:180">
      <c r="FX13443" s="1595"/>
    </row>
    <row r="13444" spans="180:180">
      <c r="FX13444" s="1595"/>
    </row>
    <row r="13445" spans="180:180">
      <c r="FX13445" s="1595"/>
    </row>
    <row r="13446" spans="180:180">
      <c r="FX13446" s="1595"/>
    </row>
    <row r="13447" spans="180:180">
      <c r="FX13447" s="1595"/>
    </row>
    <row r="13448" spans="180:180">
      <c r="FX13448" s="1595"/>
    </row>
    <row r="13449" spans="180:180">
      <c r="FX13449" s="1595"/>
    </row>
    <row r="13450" spans="180:180">
      <c r="FX13450" s="1595"/>
    </row>
    <row r="13451" spans="180:180">
      <c r="FX13451" s="1595"/>
    </row>
    <row r="13452" spans="180:180">
      <c r="FX13452" s="1595"/>
    </row>
    <row r="13453" spans="180:180">
      <c r="FX13453" s="1595"/>
    </row>
    <row r="13454" spans="180:180">
      <c r="FX13454" s="1595"/>
    </row>
    <row r="13455" spans="180:180">
      <c r="FX13455" s="1595"/>
    </row>
    <row r="13456" spans="180:180">
      <c r="FX13456" s="1595"/>
    </row>
    <row r="13457" spans="180:180">
      <c r="FX13457" s="1595"/>
    </row>
    <row r="13458" spans="180:180">
      <c r="FX13458" s="1595"/>
    </row>
    <row r="13459" spans="180:180">
      <c r="FX13459" s="1595"/>
    </row>
    <row r="13460" spans="180:180">
      <c r="FX13460" s="1595"/>
    </row>
    <row r="13461" spans="180:180">
      <c r="FX13461" s="1595"/>
    </row>
    <row r="13462" spans="180:180">
      <c r="FX13462" s="1595"/>
    </row>
    <row r="13463" spans="180:180">
      <c r="FX13463" s="1595"/>
    </row>
    <row r="13464" spans="180:180">
      <c r="FX13464" s="1595"/>
    </row>
    <row r="13465" spans="180:180">
      <c r="FX13465" s="1595"/>
    </row>
    <row r="13467" spans="180:180">
      <c r="FX13467" s="1349"/>
    </row>
    <row r="13468" spans="180:180">
      <c r="FX13468" s="1349"/>
    </row>
    <row r="13469" spans="180:180">
      <c r="FX13469" s="1666"/>
    </row>
    <row r="13471" spans="180:180">
      <c r="FX13471" s="1349"/>
    </row>
    <row r="13472" spans="180:180">
      <c r="FX13472" s="1349"/>
    </row>
    <row r="13473" spans="180:180">
      <c r="FX13473" s="1349"/>
    </row>
    <row r="13474" spans="180:180">
      <c r="FX13474" s="1595"/>
    </row>
    <row r="13475" spans="180:180">
      <c r="FX13475" s="1595"/>
    </row>
    <row r="13476" spans="180:180">
      <c r="FX13476" s="1595"/>
    </row>
    <row r="13477" spans="180:180">
      <c r="FX13477" s="1595"/>
    </row>
    <row r="13478" spans="180:180">
      <c r="FX13478" s="1595"/>
    </row>
    <row r="13479" spans="180:180">
      <c r="FX13479" s="1595"/>
    </row>
    <row r="13480" spans="180:180">
      <c r="FX13480" s="1595"/>
    </row>
    <row r="13481" spans="180:180">
      <c r="FX13481" s="1595"/>
    </row>
    <row r="13482" spans="180:180">
      <c r="FX13482" s="1595"/>
    </row>
    <row r="13483" spans="180:180">
      <c r="FX13483" s="1595"/>
    </row>
    <row r="13484" spans="180:180">
      <c r="FX13484" s="1595"/>
    </row>
    <row r="13485" spans="180:180">
      <c r="FX13485" s="1595"/>
    </row>
    <row r="13486" spans="180:180">
      <c r="FX13486" s="1595"/>
    </row>
    <row r="13487" spans="180:180">
      <c r="FX13487" s="1595"/>
    </row>
    <row r="13488" spans="180:180">
      <c r="FX13488" s="1595"/>
    </row>
    <row r="13489" spans="180:180">
      <c r="FX13489" s="1595"/>
    </row>
    <row r="13490" spans="180:180">
      <c r="FX13490" s="1595"/>
    </row>
    <row r="13491" spans="180:180">
      <c r="FX13491" s="1595"/>
    </row>
    <row r="13492" spans="180:180">
      <c r="FX13492" s="1595"/>
    </row>
    <row r="13493" spans="180:180">
      <c r="FX13493" s="1595"/>
    </row>
    <row r="13494" spans="180:180">
      <c r="FX13494" s="1595"/>
    </row>
    <row r="13495" spans="180:180">
      <c r="FX13495" s="1595"/>
    </row>
    <row r="13496" spans="180:180">
      <c r="FX13496" s="1595"/>
    </row>
    <row r="13497" spans="180:180">
      <c r="FX13497" s="1595"/>
    </row>
    <row r="13498" spans="180:180">
      <c r="FX13498" s="1595"/>
    </row>
    <row r="13499" spans="180:180">
      <c r="FX13499" s="1595"/>
    </row>
    <row r="13500" spans="180:180">
      <c r="FX13500" s="1595"/>
    </row>
    <row r="13501" spans="180:180">
      <c r="FX13501" s="1595"/>
    </row>
    <row r="13502" spans="180:180">
      <c r="FX13502" s="1595"/>
    </row>
    <row r="13503" spans="180:180">
      <c r="FX13503" s="1595"/>
    </row>
    <row r="13504" spans="180:180">
      <c r="FX13504" s="1595"/>
    </row>
    <row r="13505" spans="180:180">
      <c r="FX13505" s="1595"/>
    </row>
    <row r="13506" spans="180:180">
      <c r="FX13506" s="1595"/>
    </row>
    <row r="13507" spans="180:180">
      <c r="FX13507" s="1595"/>
    </row>
    <row r="13508" spans="180:180">
      <c r="FX13508" s="1595"/>
    </row>
    <row r="13509" spans="180:180">
      <c r="FX13509" s="1595"/>
    </row>
    <row r="13510" spans="180:180">
      <c r="FX13510" s="1595"/>
    </row>
    <row r="13511" spans="180:180">
      <c r="FX13511" s="1595"/>
    </row>
    <row r="13512" spans="180:180">
      <c r="FX13512" s="1595"/>
    </row>
    <row r="13513" spans="180:180">
      <c r="FX13513" s="1595"/>
    </row>
    <row r="13515" spans="180:180">
      <c r="FX13515" s="1349"/>
    </row>
    <row r="13516" spans="180:180">
      <c r="FX13516" s="1349"/>
    </row>
    <row r="13517" spans="180:180">
      <c r="FX13517" s="1666"/>
    </row>
    <row r="13519" spans="180:180">
      <c r="FX13519" s="1349"/>
    </row>
    <row r="13520" spans="180:180">
      <c r="FX13520" s="1349"/>
    </row>
    <row r="13521" spans="180:180">
      <c r="FX13521" s="1349"/>
    </row>
    <row r="13522" spans="180:180">
      <c r="FX13522" s="1595"/>
    </row>
    <row r="13523" spans="180:180">
      <c r="FX13523" s="1595"/>
    </row>
    <row r="13524" spans="180:180">
      <c r="FX13524" s="1595"/>
    </row>
    <row r="13525" spans="180:180">
      <c r="FX13525" s="1595"/>
    </row>
    <row r="13526" spans="180:180">
      <c r="FX13526" s="1595"/>
    </row>
    <row r="13527" spans="180:180">
      <c r="FX13527" s="1595"/>
    </row>
    <row r="13528" spans="180:180">
      <c r="FX13528" s="1595"/>
    </row>
    <row r="13529" spans="180:180">
      <c r="FX13529" s="1595"/>
    </row>
    <row r="13530" spans="180:180">
      <c r="FX13530" s="1595"/>
    </row>
    <row r="13531" spans="180:180">
      <c r="FX13531" s="1595"/>
    </row>
    <row r="13532" spans="180:180">
      <c r="FX13532" s="1595"/>
    </row>
    <row r="13533" spans="180:180">
      <c r="FX13533" s="1595"/>
    </row>
    <row r="13534" spans="180:180">
      <c r="FX13534" s="1595"/>
    </row>
    <row r="13535" spans="180:180">
      <c r="FX13535" s="1595"/>
    </row>
    <row r="13536" spans="180:180">
      <c r="FX13536" s="1595"/>
    </row>
    <row r="13537" spans="180:180">
      <c r="FX13537" s="1595"/>
    </row>
    <row r="13538" spans="180:180">
      <c r="FX13538" s="1595"/>
    </row>
    <row r="13539" spans="180:180">
      <c r="FX13539" s="1595"/>
    </row>
    <row r="13540" spans="180:180">
      <c r="FX13540" s="1595"/>
    </row>
    <row r="13541" spans="180:180">
      <c r="FX13541" s="1595"/>
    </row>
    <row r="13542" spans="180:180">
      <c r="FX13542" s="1595"/>
    </row>
    <row r="13543" spans="180:180">
      <c r="FX13543" s="1595"/>
    </row>
    <row r="13544" spans="180:180">
      <c r="FX13544" s="1595"/>
    </row>
    <row r="13545" spans="180:180">
      <c r="FX13545" s="1595"/>
    </row>
    <row r="13546" spans="180:180">
      <c r="FX13546" s="1595"/>
    </row>
    <row r="13547" spans="180:180">
      <c r="FX13547" s="1595"/>
    </row>
    <row r="13548" spans="180:180">
      <c r="FX13548" s="1595"/>
    </row>
    <row r="13549" spans="180:180">
      <c r="FX13549" s="1595"/>
    </row>
    <row r="13550" spans="180:180">
      <c r="FX13550" s="1595"/>
    </row>
    <row r="13551" spans="180:180">
      <c r="FX13551" s="1595"/>
    </row>
    <row r="13552" spans="180:180">
      <c r="FX13552" s="1595"/>
    </row>
    <row r="13553" spans="180:180">
      <c r="FX13553" s="1595"/>
    </row>
    <row r="13554" spans="180:180">
      <c r="FX13554" s="1595"/>
    </row>
    <row r="13555" spans="180:180">
      <c r="FX13555" s="1595"/>
    </row>
    <row r="13556" spans="180:180">
      <c r="FX13556" s="1595"/>
    </row>
    <row r="13557" spans="180:180">
      <c r="FX13557" s="1595"/>
    </row>
    <row r="13558" spans="180:180">
      <c r="FX13558" s="1595"/>
    </row>
    <row r="13559" spans="180:180">
      <c r="FX13559" s="1595"/>
    </row>
    <row r="13560" spans="180:180">
      <c r="FX13560" s="1595"/>
    </row>
    <row r="13561" spans="180:180">
      <c r="FX13561" s="1595"/>
    </row>
    <row r="13563" spans="180:180">
      <c r="FX13563" s="1349"/>
    </row>
    <row r="13564" spans="180:180">
      <c r="FX13564" s="1349"/>
    </row>
    <row r="13565" spans="180:180">
      <c r="FX13565" s="1666"/>
    </row>
    <row r="13567" spans="180:180">
      <c r="FX13567" s="1349"/>
    </row>
    <row r="13568" spans="180:180">
      <c r="FX13568" s="1349"/>
    </row>
    <row r="13569" spans="180:180">
      <c r="FX13569" s="1349"/>
    </row>
    <row r="13570" spans="180:180">
      <c r="FX13570" s="1595"/>
    </row>
    <row r="13571" spans="180:180">
      <c r="FX13571" s="1595"/>
    </row>
    <row r="13572" spans="180:180">
      <c r="FX13572" s="1595"/>
    </row>
    <row r="13573" spans="180:180">
      <c r="FX13573" s="1595"/>
    </row>
    <row r="13574" spans="180:180">
      <c r="FX13574" s="1595"/>
    </row>
    <row r="13575" spans="180:180">
      <c r="FX13575" s="1595"/>
    </row>
    <row r="13576" spans="180:180">
      <c r="FX13576" s="1595"/>
    </row>
    <row r="13577" spans="180:180">
      <c r="FX13577" s="1595"/>
    </row>
    <row r="13578" spans="180:180">
      <c r="FX13578" s="1595"/>
    </row>
    <row r="13579" spans="180:180">
      <c r="FX13579" s="1595"/>
    </row>
    <row r="13580" spans="180:180">
      <c r="FX13580" s="1595"/>
    </row>
    <row r="13581" spans="180:180">
      <c r="FX13581" s="1595"/>
    </row>
    <row r="13582" spans="180:180">
      <c r="FX13582" s="1595"/>
    </row>
    <row r="13583" spans="180:180">
      <c r="FX13583" s="1595"/>
    </row>
    <row r="13584" spans="180:180">
      <c r="FX13584" s="1595"/>
    </row>
    <row r="13585" spans="180:180">
      <c r="FX13585" s="1595"/>
    </row>
    <row r="13586" spans="180:180">
      <c r="FX13586" s="1595"/>
    </row>
    <row r="13587" spans="180:180">
      <c r="FX13587" s="1595"/>
    </row>
    <row r="13588" spans="180:180">
      <c r="FX13588" s="1595"/>
    </row>
    <row r="13589" spans="180:180">
      <c r="FX13589" s="1595"/>
    </row>
    <row r="13590" spans="180:180">
      <c r="FX13590" s="1595"/>
    </row>
    <row r="13591" spans="180:180">
      <c r="FX13591" s="1595"/>
    </row>
    <row r="13592" spans="180:180">
      <c r="FX13592" s="1595"/>
    </row>
    <row r="13593" spans="180:180">
      <c r="FX13593" s="1595"/>
    </row>
    <row r="13594" spans="180:180">
      <c r="FX13594" s="1595"/>
    </row>
    <row r="13595" spans="180:180">
      <c r="FX13595" s="1595"/>
    </row>
    <row r="13596" spans="180:180">
      <c r="FX13596" s="1595"/>
    </row>
    <row r="13597" spans="180:180">
      <c r="FX13597" s="1595"/>
    </row>
    <row r="13598" spans="180:180">
      <c r="FX13598" s="1595"/>
    </row>
    <row r="13599" spans="180:180">
      <c r="FX13599" s="1595"/>
    </row>
    <row r="13600" spans="180:180">
      <c r="FX13600" s="1595"/>
    </row>
    <row r="13601" spans="180:180">
      <c r="FX13601" s="1595"/>
    </row>
    <row r="13602" spans="180:180">
      <c r="FX13602" s="1595"/>
    </row>
    <row r="13603" spans="180:180">
      <c r="FX13603" s="1595"/>
    </row>
    <row r="13604" spans="180:180">
      <c r="FX13604" s="1595"/>
    </row>
    <row r="13605" spans="180:180">
      <c r="FX13605" s="1595"/>
    </row>
    <row r="13606" spans="180:180">
      <c r="FX13606" s="1595"/>
    </row>
    <row r="13607" spans="180:180">
      <c r="FX13607" s="1595"/>
    </row>
    <row r="13608" spans="180:180">
      <c r="FX13608" s="1595"/>
    </row>
    <row r="13609" spans="180:180">
      <c r="FX13609" s="1595"/>
    </row>
    <row r="13611" spans="180:180">
      <c r="FX13611" s="1349"/>
    </row>
    <row r="13612" spans="180:180">
      <c r="FX13612" s="1349"/>
    </row>
    <row r="13613" spans="180:180">
      <c r="FX13613" s="1666"/>
    </row>
    <row r="13615" spans="180:180">
      <c r="FX13615" s="1349"/>
    </row>
    <row r="13616" spans="180:180">
      <c r="FX13616" s="1349"/>
    </row>
    <row r="13617" spans="180:180">
      <c r="FX13617" s="1349"/>
    </row>
    <row r="13618" spans="180:180">
      <c r="FX13618" s="1595"/>
    </row>
    <row r="13619" spans="180:180">
      <c r="FX13619" s="1595"/>
    </row>
    <row r="13620" spans="180:180">
      <c r="FX13620" s="1595"/>
    </row>
    <row r="13621" spans="180:180">
      <c r="FX13621" s="1595"/>
    </row>
    <row r="13622" spans="180:180">
      <c r="FX13622" s="1595"/>
    </row>
    <row r="13623" spans="180:180">
      <c r="FX13623" s="1595"/>
    </row>
    <row r="13624" spans="180:180">
      <c r="FX13624" s="1595"/>
    </row>
    <row r="13625" spans="180:180">
      <c r="FX13625" s="1595"/>
    </row>
    <row r="13626" spans="180:180">
      <c r="FX13626" s="1595"/>
    </row>
    <row r="13627" spans="180:180">
      <c r="FX13627" s="1595"/>
    </row>
    <row r="13628" spans="180:180">
      <c r="FX13628" s="1595"/>
    </row>
    <row r="13629" spans="180:180">
      <c r="FX13629" s="1595"/>
    </row>
    <row r="13630" spans="180:180">
      <c r="FX13630" s="1595"/>
    </row>
    <row r="13631" spans="180:180">
      <c r="FX13631" s="1595"/>
    </row>
    <row r="13632" spans="180:180">
      <c r="FX13632" s="1595"/>
    </row>
    <row r="13633" spans="180:180">
      <c r="FX13633" s="1595"/>
    </row>
    <row r="13634" spans="180:180">
      <c r="FX13634" s="1595"/>
    </row>
    <row r="13635" spans="180:180">
      <c r="FX13635" s="1595"/>
    </row>
    <row r="13636" spans="180:180">
      <c r="FX13636" s="1595"/>
    </row>
    <row r="13637" spans="180:180">
      <c r="FX13637" s="1595"/>
    </row>
    <row r="13638" spans="180:180">
      <c r="FX13638" s="1595"/>
    </row>
    <row r="13639" spans="180:180">
      <c r="FX13639" s="1595"/>
    </row>
    <row r="13640" spans="180:180">
      <c r="FX13640" s="1595"/>
    </row>
    <row r="13641" spans="180:180">
      <c r="FX13641" s="1595"/>
    </row>
    <row r="13642" spans="180:180">
      <c r="FX13642" s="1595"/>
    </row>
    <row r="13643" spans="180:180">
      <c r="FX13643" s="1595"/>
    </row>
    <row r="13644" spans="180:180">
      <c r="FX13644" s="1595"/>
    </row>
    <row r="13645" spans="180:180">
      <c r="FX13645" s="1595"/>
    </row>
    <row r="13646" spans="180:180">
      <c r="FX13646" s="1595"/>
    </row>
    <row r="13647" spans="180:180">
      <c r="FX13647" s="1595"/>
    </row>
    <row r="13648" spans="180:180">
      <c r="FX13648" s="1595"/>
    </row>
    <row r="13649" spans="180:180">
      <c r="FX13649" s="1595"/>
    </row>
    <row r="13650" spans="180:180">
      <c r="FX13650" s="1595"/>
    </row>
    <row r="13651" spans="180:180">
      <c r="FX13651" s="1595"/>
    </row>
    <row r="13652" spans="180:180">
      <c r="FX13652" s="1595"/>
    </row>
    <row r="13653" spans="180:180">
      <c r="FX13653" s="1595"/>
    </row>
    <row r="13654" spans="180:180">
      <c r="FX13654" s="1595"/>
    </row>
    <row r="13655" spans="180:180">
      <c r="FX13655" s="1595"/>
    </row>
    <row r="13656" spans="180:180">
      <c r="FX13656" s="1595"/>
    </row>
    <row r="13657" spans="180:180">
      <c r="FX13657" s="1595"/>
    </row>
    <row r="13659" spans="180:180">
      <c r="FX13659" s="1349"/>
    </row>
    <row r="13660" spans="180:180">
      <c r="FX13660" s="1349"/>
    </row>
    <row r="13661" spans="180:180">
      <c r="FX13661" s="1666"/>
    </row>
    <row r="13663" spans="180:180">
      <c r="FX13663" s="1349"/>
    </row>
    <row r="13664" spans="180:180">
      <c r="FX13664" s="1349"/>
    </row>
    <row r="13665" spans="180:180">
      <c r="FX13665" s="1349"/>
    </row>
    <row r="13666" spans="180:180">
      <c r="FX13666" s="1595"/>
    </row>
    <row r="13667" spans="180:180">
      <c r="FX13667" s="1595"/>
    </row>
    <row r="13668" spans="180:180">
      <c r="FX13668" s="1595"/>
    </row>
    <row r="13669" spans="180:180">
      <c r="FX13669" s="1595"/>
    </row>
    <row r="13670" spans="180:180">
      <c r="FX13670" s="1595"/>
    </row>
    <row r="13671" spans="180:180">
      <c r="FX13671" s="1595"/>
    </row>
    <row r="13672" spans="180:180">
      <c r="FX13672" s="1595"/>
    </row>
    <row r="13673" spans="180:180">
      <c r="FX13673" s="1595"/>
    </row>
    <row r="13674" spans="180:180">
      <c r="FX13674" s="1595"/>
    </row>
    <row r="13675" spans="180:180">
      <c r="FX13675" s="1595"/>
    </row>
    <row r="13676" spans="180:180">
      <c r="FX13676" s="1595"/>
    </row>
    <row r="13677" spans="180:180">
      <c r="FX13677" s="1595"/>
    </row>
    <row r="13678" spans="180:180">
      <c r="FX13678" s="1595"/>
    </row>
    <row r="13679" spans="180:180">
      <c r="FX13679" s="1595"/>
    </row>
    <row r="13680" spans="180:180">
      <c r="FX13680" s="1595"/>
    </row>
    <row r="13681" spans="180:180">
      <c r="FX13681" s="1595"/>
    </row>
    <row r="13682" spans="180:180">
      <c r="FX13682" s="1595"/>
    </row>
    <row r="13683" spans="180:180">
      <c r="FX13683" s="1595"/>
    </row>
    <row r="13684" spans="180:180">
      <c r="FX13684" s="1595"/>
    </row>
    <row r="13685" spans="180:180">
      <c r="FX13685" s="1595"/>
    </row>
    <row r="13686" spans="180:180">
      <c r="FX13686" s="1595"/>
    </row>
    <row r="13687" spans="180:180">
      <c r="FX13687" s="1595"/>
    </row>
    <row r="13688" spans="180:180">
      <c r="FX13688" s="1595"/>
    </row>
    <row r="13689" spans="180:180">
      <c r="FX13689" s="1595"/>
    </row>
    <row r="13690" spans="180:180">
      <c r="FX13690" s="1595"/>
    </row>
    <row r="13691" spans="180:180">
      <c r="FX13691" s="1595"/>
    </row>
    <row r="13692" spans="180:180">
      <c r="FX13692" s="1595"/>
    </row>
    <row r="13693" spans="180:180">
      <c r="FX13693" s="1595"/>
    </row>
    <row r="13694" spans="180:180">
      <c r="FX13694" s="1595"/>
    </row>
    <row r="13695" spans="180:180">
      <c r="FX13695" s="1595"/>
    </row>
    <row r="13696" spans="180:180">
      <c r="FX13696" s="1595"/>
    </row>
    <row r="13697" spans="180:180">
      <c r="FX13697" s="1595"/>
    </row>
    <row r="13698" spans="180:180">
      <c r="FX13698" s="1595"/>
    </row>
    <row r="13699" spans="180:180">
      <c r="FX13699" s="1595"/>
    </row>
    <row r="13700" spans="180:180">
      <c r="FX13700" s="1595"/>
    </row>
    <row r="13701" spans="180:180">
      <c r="FX13701" s="1595"/>
    </row>
    <row r="13702" spans="180:180">
      <c r="FX13702" s="1595"/>
    </row>
    <row r="13703" spans="180:180">
      <c r="FX13703" s="1595"/>
    </row>
    <row r="13704" spans="180:180">
      <c r="FX13704" s="1595"/>
    </row>
    <row r="13705" spans="180:180">
      <c r="FX13705" s="1595"/>
    </row>
    <row r="13707" spans="180:180">
      <c r="FX13707" s="1349"/>
    </row>
    <row r="13708" spans="180:180">
      <c r="FX13708" s="1349"/>
    </row>
    <row r="13709" spans="180:180">
      <c r="FX13709" s="1666"/>
    </row>
    <row r="13711" spans="180:180">
      <c r="FX13711" s="1349"/>
    </row>
    <row r="13712" spans="180:180">
      <c r="FX13712" s="1349"/>
    </row>
    <row r="13713" spans="180:180">
      <c r="FX13713" s="1349"/>
    </row>
    <row r="13714" spans="180:180">
      <c r="FX13714" s="1595"/>
    </row>
    <row r="13715" spans="180:180">
      <c r="FX13715" s="1595"/>
    </row>
    <row r="13716" spans="180:180">
      <c r="FX13716" s="1595"/>
    </row>
    <row r="13717" spans="180:180">
      <c r="FX13717" s="1595"/>
    </row>
    <row r="13718" spans="180:180">
      <c r="FX13718" s="1595"/>
    </row>
    <row r="13719" spans="180:180">
      <c r="FX13719" s="1595"/>
    </row>
    <row r="13720" spans="180:180">
      <c r="FX13720" s="1595"/>
    </row>
    <row r="13721" spans="180:180">
      <c r="FX13721" s="1595"/>
    </row>
    <row r="13722" spans="180:180">
      <c r="FX13722" s="1595"/>
    </row>
    <row r="13723" spans="180:180">
      <c r="FX13723" s="1595"/>
    </row>
    <row r="13724" spans="180:180">
      <c r="FX13724" s="1595"/>
    </row>
    <row r="13725" spans="180:180">
      <c r="FX13725" s="1595"/>
    </row>
    <row r="13726" spans="180:180">
      <c r="FX13726" s="1595"/>
    </row>
    <row r="13727" spans="180:180">
      <c r="FX13727" s="1595"/>
    </row>
    <row r="13728" spans="180:180">
      <c r="FX13728" s="1595"/>
    </row>
    <row r="13729" spans="180:180">
      <c r="FX13729" s="1595"/>
    </row>
    <row r="13730" spans="180:180">
      <c r="FX13730" s="1595"/>
    </row>
    <row r="13731" spans="180:180">
      <c r="FX13731" s="1595"/>
    </row>
    <row r="13732" spans="180:180">
      <c r="FX13732" s="1595"/>
    </row>
    <row r="13733" spans="180:180">
      <c r="FX13733" s="1595"/>
    </row>
    <row r="13734" spans="180:180">
      <c r="FX13734" s="1595"/>
    </row>
    <row r="13735" spans="180:180">
      <c r="FX13735" s="1595"/>
    </row>
    <row r="13736" spans="180:180">
      <c r="FX13736" s="1595"/>
    </row>
    <row r="13737" spans="180:180">
      <c r="FX13737" s="1595"/>
    </row>
    <row r="13738" spans="180:180">
      <c r="FX13738" s="1595"/>
    </row>
    <row r="13739" spans="180:180">
      <c r="FX13739" s="1595"/>
    </row>
    <row r="13740" spans="180:180">
      <c r="FX13740" s="1595"/>
    </row>
    <row r="13741" spans="180:180">
      <c r="FX13741" s="1595"/>
    </row>
    <row r="13742" spans="180:180">
      <c r="FX13742" s="1595"/>
    </row>
    <row r="13743" spans="180:180">
      <c r="FX13743" s="1595"/>
    </row>
    <row r="13744" spans="180:180">
      <c r="FX13744" s="1595"/>
    </row>
    <row r="13745" spans="180:180">
      <c r="FX13745" s="1595"/>
    </row>
    <row r="13746" spans="180:180">
      <c r="FX13746" s="1595"/>
    </row>
    <row r="13747" spans="180:180">
      <c r="FX13747" s="1595"/>
    </row>
    <row r="13748" spans="180:180">
      <c r="FX13748" s="1595"/>
    </row>
    <row r="13749" spans="180:180">
      <c r="FX13749" s="1595"/>
    </row>
    <row r="13750" spans="180:180">
      <c r="FX13750" s="1595"/>
    </row>
    <row r="13751" spans="180:180">
      <c r="FX13751" s="1595"/>
    </row>
    <row r="13752" spans="180:180">
      <c r="FX13752" s="1595"/>
    </row>
    <row r="13753" spans="180:180">
      <c r="FX13753" s="1595"/>
    </row>
    <row r="13755" spans="180:180">
      <c r="FX13755" s="1349"/>
    </row>
    <row r="13756" spans="180:180">
      <c r="FX13756" s="1349"/>
    </row>
    <row r="13757" spans="180:180">
      <c r="FX13757" s="1666"/>
    </row>
    <row r="13759" spans="180:180">
      <c r="FX13759" s="1349"/>
    </row>
    <row r="13760" spans="180:180">
      <c r="FX13760" s="1349"/>
    </row>
    <row r="13761" spans="180:180">
      <c r="FX13761" s="1349"/>
    </row>
    <row r="13762" spans="180:180">
      <c r="FX13762" s="1595"/>
    </row>
    <row r="13763" spans="180:180">
      <c r="FX13763" s="1595"/>
    </row>
    <row r="13764" spans="180:180">
      <c r="FX13764" s="1595"/>
    </row>
    <row r="13765" spans="180:180">
      <c r="FX13765" s="1595"/>
    </row>
    <row r="13766" spans="180:180">
      <c r="FX13766" s="1595"/>
    </row>
    <row r="13767" spans="180:180">
      <c r="FX13767" s="1595"/>
    </row>
    <row r="13768" spans="180:180">
      <c r="FX13768" s="1595"/>
    </row>
    <row r="13769" spans="180:180">
      <c r="FX13769" s="1595"/>
    </row>
    <row r="13770" spans="180:180">
      <c r="FX13770" s="1595"/>
    </row>
    <row r="13771" spans="180:180">
      <c r="FX13771" s="1595"/>
    </row>
    <row r="13772" spans="180:180">
      <c r="FX13772" s="1595"/>
    </row>
    <row r="13773" spans="180:180">
      <c r="FX13773" s="1595"/>
    </row>
    <row r="13774" spans="180:180">
      <c r="FX13774" s="1595"/>
    </row>
    <row r="13775" spans="180:180">
      <c r="FX13775" s="1595"/>
    </row>
    <row r="13776" spans="180:180">
      <c r="FX13776" s="1595"/>
    </row>
    <row r="13777" spans="180:180">
      <c r="FX13777" s="1595"/>
    </row>
    <row r="13778" spans="180:180">
      <c r="FX13778" s="1595"/>
    </row>
    <row r="13779" spans="180:180">
      <c r="FX13779" s="1595"/>
    </row>
    <row r="13780" spans="180:180">
      <c r="FX13780" s="1595"/>
    </row>
    <row r="13781" spans="180:180">
      <c r="FX13781" s="1595"/>
    </row>
    <row r="13782" spans="180:180">
      <c r="FX13782" s="1595"/>
    </row>
    <row r="13783" spans="180:180">
      <c r="FX13783" s="1595"/>
    </row>
    <row r="13784" spans="180:180">
      <c r="FX13784" s="1595"/>
    </row>
    <row r="13785" spans="180:180">
      <c r="FX13785" s="1595"/>
    </row>
    <row r="13786" spans="180:180">
      <c r="FX13786" s="1595"/>
    </row>
    <row r="13787" spans="180:180">
      <c r="FX13787" s="1595"/>
    </row>
    <row r="13788" spans="180:180">
      <c r="FX13788" s="1595"/>
    </row>
    <row r="13789" spans="180:180">
      <c r="FX13789" s="1595"/>
    </row>
    <row r="13790" spans="180:180">
      <c r="FX13790" s="1595"/>
    </row>
    <row r="13791" spans="180:180">
      <c r="FX13791" s="1595"/>
    </row>
    <row r="13792" spans="180:180">
      <c r="FX13792" s="1595"/>
    </row>
    <row r="13793" spans="180:180">
      <c r="FX13793" s="1595"/>
    </row>
    <row r="13794" spans="180:180">
      <c r="FX13794" s="1595"/>
    </row>
    <row r="13795" spans="180:180">
      <c r="FX13795" s="1595"/>
    </row>
    <row r="13796" spans="180:180">
      <c r="FX13796" s="1595"/>
    </row>
    <row r="13797" spans="180:180">
      <c r="FX13797" s="1595"/>
    </row>
    <row r="13798" spans="180:180">
      <c r="FX13798" s="1595"/>
    </row>
    <row r="13799" spans="180:180">
      <c r="FX13799" s="1595"/>
    </row>
    <row r="13800" spans="180:180">
      <c r="FX13800" s="1595"/>
    </row>
    <row r="13801" spans="180:180">
      <c r="FX13801" s="1595"/>
    </row>
    <row r="13803" spans="180:180">
      <c r="FX13803" s="1349"/>
    </row>
    <row r="13804" spans="180:180">
      <c r="FX13804" s="1349"/>
    </row>
    <row r="13805" spans="180:180">
      <c r="FX13805" s="1666"/>
    </row>
    <row r="13807" spans="180:180">
      <c r="FX13807" s="1349"/>
    </row>
    <row r="13808" spans="180:180">
      <c r="FX13808" s="1349"/>
    </row>
    <row r="13809" spans="180:180">
      <c r="FX13809" s="1349"/>
    </row>
    <row r="13810" spans="180:180">
      <c r="FX13810" s="1595"/>
    </row>
    <row r="13811" spans="180:180">
      <c r="FX13811" s="1595"/>
    </row>
    <row r="13812" spans="180:180">
      <c r="FX13812" s="1595"/>
    </row>
    <row r="13813" spans="180:180">
      <c r="FX13813" s="1595"/>
    </row>
    <row r="13814" spans="180:180">
      <c r="FX13814" s="1595"/>
    </row>
    <row r="13815" spans="180:180">
      <c r="FX13815" s="1595"/>
    </row>
    <row r="13816" spans="180:180">
      <c r="FX13816" s="1595"/>
    </row>
    <row r="13817" spans="180:180">
      <c r="FX13817" s="1595"/>
    </row>
    <row r="13818" spans="180:180">
      <c r="FX13818" s="1595"/>
    </row>
    <row r="13819" spans="180:180">
      <c r="FX13819" s="1595"/>
    </row>
    <row r="13820" spans="180:180">
      <c r="FX13820" s="1595"/>
    </row>
    <row r="13821" spans="180:180">
      <c r="FX13821" s="1595"/>
    </row>
    <row r="13822" spans="180:180">
      <c r="FX13822" s="1595"/>
    </row>
    <row r="13823" spans="180:180">
      <c r="FX13823" s="1595"/>
    </row>
    <row r="13824" spans="180:180">
      <c r="FX13824" s="1595"/>
    </row>
    <row r="13825" spans="180:180">
      <c r="FX13825" s="1595"/>
    </row>
    <row r="13826" spans="180:180">
      <c r="FX13826" s="1595"/>
    </row>
    <row r="13827" spans="180:180">
      <c r="FX13827" s="1595"/>
    </row>
    <row r="13828" spans="180:180">
      <c r="FX13828" s="1595"/>
    </row>
    <row r="13829" spans="180:180">
      <c r="FX13829" s="1595"/>
    </row>
    <row r="13830" spans="180:180">
      <c r="FX13830" s="1595"/>
    </row>
    <row r="13831" spans="180:180">
      <c r="FX13831" s="1595"/>
    </row>
    <row r="13832" spans="180:180">
      <c r="FX13832" s="1595"/>
    </row>
    <row r="13833" spans="180:180">
      <c r="FX13833" s="1595"/>
    </row>
    <row r="13834" spans="180:180">
      <c r="FX13834" s="1595"/>
    </row>
    <row r="13835" spans="180:180">
      <c r="FX13835" s="1595"/>
    </row>
    <row r="13836" spans="180:180">
      <c r="FX13836" s="1595"/>
    </row>
    <row r="13837" spans="180:180">
      <c r="FX13837" s="1595"/>
    </row>
    <row r="13838" spans="180:180">
      <c r="FX13838" s="1595"/>
    </row>
    <row r="13839" spans="180:180">
      <c r="FX13839" s="1595"/>
    </row>
    <row r="13840" spans="180:180">
      <c r="FX13840" s="1595"/>
    </row>
    <row r="13841" spans="180:180">
      <c r="FX13841" s="1595"/>
    </row>
    <row r="13842" spans="180:180">
      <c r="FX13842" s="1595"/>
    </row>
    <row r="13843" spans="180:180">
      <c r="FX13843" s="1595"/>
    </row>
    <row r="13844" spans="180:180">
      <c r="FX13844" s="1595"/>
    </row>
    <row r="13845" spans="180:180">
      <c r="FX13845" s="1595"/>
    </row>
    <row r="13846" spans="180:180">
      <c r="FX13846" s="1595"/>
    </row>
    <row r="13847" spans="180:180">
      <c r="FX13847" s="1595"/>
    </row>
    <row r="13848" spans="180:180">
      <c r="FX13848" s="1595"/>
    </row>
    <row r="13849" spans="180:180">
      <c r="FX13849" s="1595"/>
    </row>
    <row r="13851" spans="180:180">
      <c r="FX13851" s="1349"/>
    </row>
    <row r="13852" spans="180:180">
      <c r="FX13852" s="1349"/>
    </row>
    <row r="13853" spans="180:180">
      <c r="FX13853" s="1666"/>
    </row>
    <row r="13855" spans="180:180">
      <c r="FX13855" s="1349"/>
    </row>
    <row r="13856" spans="180:180">
      <c r="FX13856" s="1349"/>
    </row>
    <row r="13857" spans="180:180">
      <c r="FX13857" s="1349"/>
    </row>
    <row r="13858" spans="180:180">
      <c r="FX13858" s="1595"/>
    </row>
    <row r="13859" spans="180:180">
      <c r="FX13859" s="1595"/>
    </row>
    <row r="13860" spans="180:180">
      <c r="FX13860" s="1595"/>
    </row>
    <row r="13861" spans="180:180">
      <c r="FX13861" s="1595"/>
    </row>
    <row r="13862" spans="180:180">
      <c r="FX13862" s="1595"/>
    </row>
    <row r="13863" spans="180:180">
      <c r="FX13863" s="1595"/>
    </row>
    <row r="13864" spans="180:180">
      <c r="FX13864" s="1595"/>
    </row>
    <row r="13865" spans="180:180">
      <c r="FX13865" s="1595"/>
    </row>
    <row r="13866" spans="180:180">
      <c r="FX13866" s="1595"/>
    </row>
    <row r="13867" spans="180:180">
      <c r="FX13867" s="1595"/>
    </row>
    <row r="13868" spans="180:180">
      <c r="FX13868" s="1595"/>
    </row>
    <row r="13869" spans="180:180">
      <c r="FX13869" s="1595"/>
    </row>
    <row r="13870" spans="180:180">
      <c r="FX13870" s="1595"/>
    </row>
    <row r="13871" spans="180:180">
      <c r="FX13871" s="1595"/>
    </row>
    <row r="13872" spans="180:180">
      <c r="FX13872" s="1595"/>
    </row>
    <row r="13873" spans="180:180">
      <c r="FX13873" s="1595"/>
    </row>
    <row r="13874" spans="180:180">
      <c r="FX13874" s="1595"/>
    </row>
    <row r="13875" spans="180:180">
      <c r="FX13875" s="1595"/>
    </row>
    <row r="13876" spans="180:180">
      <c r="FX13876" s="1595"/>
    </row>
    <row r="13877" spans="180:180">
      <c r="FX13877" s="1595"/>
    </row>
    <row r="13878" spans="180:180">
      <c r="FX13878" s="1595"/>
    </row>
    <row r="13879" spans="180:180">
      <c r="FX13879" s="1595"/>
    </row>
    <row r="13880" spans="180:180">
      <c r="FX13880" s="1595"/>
    </row>
    <row r="13881" spans="180:180">
      <c r="FX13881" s="1595"/>
    </row>
    <row r="13882" spans="180:180">
      <c r="FX13882" s="1595"/>
    </row>
    <row r="13883" spans="180:180">
      <c r="FX13883" s="1595"/>
    </row>
    <row r="13884" spans="180:180">
      <c r="FX13884" s="1595"/>
    </row>
    <row r="13885" spans="180:180">
      <c r="FX13885" s="1595"/>
    </row>
    <row r="13886" spans="180:180">
      <c r="FX13886" s="1595"/>
    </row>
    <row r="13887" spans="180:180">
      <c r="FX13887" s="1595"/>
    </row>
    <row r="13888" spans="180:180">
      <c r="FX13888" s="1595"/>
    </row>
    <row r="13889" spans="180:180">
      <c r="FX13889" s="1595"/>
    </row>
    <row r="13890" spans="180:180">
      <c r="FX13890" s="1595"/>
    </row>
    <row r="13891" spans="180:180">
      <c r="FX13891" s="1595"/>
    </row>
    <row r="13892" spans="180:180">
      <c r="FX13892" s="1595"/>
    </row>
    <row r="13893" spans="180:180">
      <c r="FX13893" s="1595"/>
    </row>
    <row r="13894" spans="180:180">
      <c r="FX13894" s="1595"/>
    </row>
    <row r="13895" spans="180:180">
      <c r="FX13895" s="1595"/>
    </row>
    <row r="13896" spans="180:180">
      <c r="FX13896" s="1595"/>
    </row>
    <row r="13897" spans="180:180">
      <c r="FX13897" s="1595"/>
    </row>
    <row r="13899" spans="180:180">
      <c r="FX13899" s="1349"/>
    </row>
    <row r="13900" spans="180:180">
      <c r="FX13900" s="1349"/>
    </row>
    <row r="13901" spans="180:180">
      <c r="FX13901" s="1666"/>
    </row>
    <row r="13903" spans="180:180">
      <c r="FX13903" s="1349"/>
    </row>
    <row r="13904" spans="180:180">
      <c r="FX13904" s="1349"/>
    </row>
    <row r="13905" spans="180:180">
      <c r="FX13905" s="1349"/>
    </row>
    <row r="13906" spans="180:180">
      <c r="FX13906" s="1595"/>
    </row>
    <row r="13907" spans="180:180">
      <c r="FX13907" s="1595"/>
    </row>
    <row r="13908" spans="180:180">
      <c r="FX13908" s="1595"/>
    </row>
    <row r="13909" spans="180:180">
      <c r="FX13909" s="1595"/>
    </row>
    <row r="13910" spans="180:180">
      <c r="FX13910" s="1595"/>
    </row>
    <row r="13911" spans="180:180">
      <c r="FX13911" s="1595"/>
    </row>
    <row r="13912" spans="180:180">
      <c r="FX13912" s="1595"/>
    </row>
    <row r="13913" spans="180:180">
      <c r="FX13913" s="1595"/>
    </row>
    <row r="13914" spans="180:180">
      <c r="FX13914" s="1595"/>
    </row>
    <row r="13915" spans="180:180">
      <c r="FX13915" s="1595"/>
    </row>
    <row r="13916" spans="180:180">
      <c r="FX13916" s="1595"/>
    </row>
    <row r="13917" spans="180:180">
      <c r="FX13917" s="1595"/>
    </row>
    <row r="13918" spans="180:180">
      <c r="FX13918" s="1595"/>
    </row>
    <row r="13919" spans="180:180">
      <c r="FX13919" s="1595"/>
    </row>
    <row r="13920" spans="180:180">
      <c r="FX13920" s="1595"/>
    </row>
    <row r="13921" spans="180:180">
      <c r="FX13921" s="1595"/>
    </row>
    <row r="13922" spans="180:180">
      <c r="FX13922" s="1595"/>
    </row>
    <row r="13923" spans="180:180">
      <c r="FX13923" s="1595"/>
    </row>
    <row r="13924" spans="180:180">
      <c r="FX13924" s="1595"/>
    </row>
    <row r="13925" spans="180:180">
      <c r="FX13925" s="1595"/>
    </row>
    <row r="13926" spans="180:180">
      <c r="FX13926" s="1595"/>
    </row>
    <row r="13927" spans="180:180">
      <c r="FX13927" s="1595"/>
    </row>
    <row r="13928" spans="180:180">
      <c r="FX13928" s="1595"/>
    </row>
    <row r="13929" spans="180:180">
      <c r="FX13929" s="1595"/>
    </row>
    <row r="13930" spans="180:180">
      <c r="FX13930" s="1595"/>
    </row>
    <row r="13931" spans="180:180">
      <c r="FX13931" s="1595"/>
    </row>
    <row r="13932" spans="180:180">
      <c r="FX13932" s="1595"/>
    </row>
    <row r="13933" spans="180:180">
      <c r="FX13933" s="1595"/>
    </row>
    <row r="13934" spans="180:180">
      <c r="FX13934" s="1595"/>
    </row>
    <row r="13935" spans="180:180">
      <c r="FX13935" s="1595"/>
    </row>
    <row r="13936" spans="180:180">
      <c r="FX13936" s="1595"/>
    </row>
    <row r="13937" spans="180:180">
      <c r="FX13937" s="1595"/>
    </row>
    <row r="13938" spans="180:180">
      <c r="FX13938" s="1595"/>
    </row>
    <row r="13939" spans="180:180">
      <c r="FX13939" s="1595"/>
    </row>
    <row r="13940" spans="180:180">
      <c r="FX13940" s="1595"/>
    </row>
    <row r="13941" spans="180:180">
      <c r="FX13941" s="1595"/>
    </row>
    <row r="13942" spans="180:180">
      <c r="FX13942" s="1595"/>
    </row>
    <row r="13943" spans="180:180">
      <c r="FX13943" s="1595"/>
    </row>
    <row r="13944" spans="180:180">
      <c r="FX13944" s="1595"/>
    </row>
    <row r="13945" spans="180:180">
      <c r="FX13945" s="1595"/>
    </row>
    <row r="13947" spans="180:180">
      <c r="FX13947" s="1349"/>
    </row>
    <row r="13948" spans="180:180">
      <c r="FX13948" s="1349"/>
    </row>
    <row r="13949" spans="180:180">
      <c r="FX13949" s="1666"/>
    </row>
    <row r="13951" spans="180:180">
      <c r="FX13951" s="1349"/>
    </row>
    <row r="13952" spans="180:180">
      <c r="FX13952" s="1349"/>
    </row>
    <row r="13953" spans="180:180">
      <c r="FX13953" s="1349"/>
    </row>
    <row r="13954" spans="180:180">
      <c r="FX13954" s="1595"/>
    </row>
    <row r="13955" spans="180:180">
      <c r="FX13955" s="1595"/>
    </row>
    <row r="13956" spans="180:180">
      <c r="FX13956" s="1595"/>
    </row>
    <row r="13957" spans="180:180">
      <c r="FX13957" s="1595"/>
    </row>
    <row r="13958" spans="180:180">
      <c r="FX13958" s="1595"/>
    </row>
    <row r="13959" spans="180:180">
      <c r="FX13959" s="1595"/>
    </row>
    <row r="13960" spans="180:180">
      <c r="FX13960" s="1595"/>
    </row>
    <row r="13961" spans="180:180">
      <c r="FX13961" s="1595"/>
    </row>
    <row r="13962" spans="180:180">
      <c r="FX13962" s="1595"/>
    </row>
    <row r="13963" spans="180:180">
      <c r="FX13963" s="1595"/>
    </row>
    <row r="13964" spans="180:180">
      <c r="FX13964" s="1595"/>
    </row>
    <row r="13965" spans="180:180">
      <c r="FX13965" s="1595"/>
    </row>
    <row r="13966" spans="180:180">
      <c r="FX13966" s="1595"/>
    </row>
    <row r="13967" spans="180:180">
      <c r="FX13967" s="1595"/>
    </row>
    <row r="13968" spans="180:180">
      <c r="FX13968" s="1595"/>
    </row>
    <row r="13969" spans="180:180">
      <c r="FX13969" s="1595"/>
    </row>
    <row r="13970" spans="180:180">
      <c r="FX13970" s="1595"/>
    </row>
    <row r="13971" spans="180:180">
      <c r="FX13971" s="1595"/>
    </row>
    <row r="13972" spans="180:180">
      <c r="FX13972" s="1595"/>
    </row>
    <row r="13973" spans="180:180">
      <c r="FX13973" s="1595"/>
    </row>
    <row r="13974" spans="180:180">
      <c r="FX13974" s="1595"/>
    </row>
    <row r="13975" spans="180:180">
      <c r="FX13975" s="1595"/>
    </row>
    <row r="13976" spans="180:180">
      <c r="FX13976" s="1595"/>
    </row>
    <row r="13977" spans="180:180">
      <c r="FX13977" s="1595"/>
    </row>
    <row r="13978" spans="180:180">
      <c r="FX13978" s="1595"/>
    </row>
    <row r="13979" spans="180:180">
      <c r="FX13979" s="1595"/>
    </row>
    <row r="13980" spans="180:180">
      <c r="FX13980" s="1595"/>
    </row>
    <row r="13981" spans="180:180">
      <c r="FX13981" s="1595"/>
    </row>
    <row r="13982" spans="180:180">
      <c r="FX13982" s="1595"/>
    </row>
    <row r="13983" spans="180:180">
      <c r="FX13983" s="1595"/>
    </row>
    <row r="13984" spans="180:180">
      <c r="FX13984" s="1595"/>
    </row>
    <row r="13985" spans="180:180">
      <c r="FX13985" s="1595"/>
    </row>
    <row r="13986" spans="180:180">
      <c r="FX13986" s="1595"/>
    </row>
    <row r="13987" spans="180:180">
      <c r="FX13987" s="1595"/>
    </row>
    <row r="13988" spans="180:180">
      <c r="FX13988" s="1595"/>
    </row>
    <row r="13989" spans="180:180">
      <c r="FX13989" s="1595"/>
    </row>
    <row r="13990" spans="180:180">
      <c r="FX13990" s="1595"/>
    </row>
    <row r="13991" spans="180:180">
      <c r="FX13991" s="1595"/>
    </row>
    <row r="13992" spans="180:180">
      <c r="FX13992" s="1595"/>
    </row>
    <row r="13993" spans="180:180">
      <c r="FX13993" s="1595"/>
    </row>
    <row r="13995" spans="180:180">
      <c r="FX13995" s="1349"/>
    </row>
    <row r="13996" spans="180:180">
      <c r="FX13996" s="1349"/>
    </row>
    <row r="13997" spans="180:180">
      <c r="FX13997" s="1666"/>
    </row>
    <row r="13999" spans="180:180">
      <c r="FX13999" s="1349"/>
    </row>
    <row r="14000" spans="180:180">
      <c r="FX14000" s="1349"/>
    </row>
    <row r="14001" spans="180:180">
      <c r="FX14001" s="1349"/>
    </row>
    <row r="14002" spans="180:180">
      <c r="FX14002" s="1595"/>
    </row>
    <row r="14003" spans="180:180">
      <c r="FX14003" s="1595"/>
    </row>
    <row r="14004" spans="180:180">
      <c r="FX14004" s="1595"/>
    </row>
    <row r="14005" spans="180:180">
      <c r="FX14005" s="1595"/>
    </row>
    <row r="14006" spans="180:180">
      <c r="FX14006" s="1595"/>
    </row>
    <row r="14007" spans="180:180">
      <c r="FX14007" s="1595"/>
    </row>
    <row r="14008" spans="180:180">
      <c r="FX14008" s="1595"/>
    </row>
    <row r="14009" spans="180:180">
      <c r="FX14009" s="1595"/>
    </row>
    <row r="14010" spans="180:180">
      <c r="FX14010" s="1595"/>
    </row>
    <row r="14011" spans="180:180">
      <c r="FX14011" s="1595"/>
    </row>
    <row r="14012" spans="180:180">
      <c r="FX14012" s="1595"/>
    </row>
    <row r="14013" spans="180:180">
      <c r="FX14013" s="1595"/>
    </row>
    <row r="14014" spans="180:180">
      <c r="FX14014" s="1595"/>
    </row>
    <row r="14015" spans="180:180">
      <c r="FX14015" s="1595"/>
    </row>
    <row r="14016" spans="180:180">
      <c r="FX14016" s="1595"/>
    </row>
    <row r="14017" spans="180:180">
      <c r="FX14017" s="1595"/>
    </row>
    <row r="14018" spans="180:180">
      <c r="FX14018" s="1595"/>
    </row>
    <row r="14019" spans="180:180">
      <c r="FX14019" s="1595"/>
    </row>
    <row r="14020" spans="180:180">
      <c r="FX14020" s="1595"/>
    </row>
    <row r="14021" spans="180:180">
      <c r="FX14021" s="1595"/>
    </row>
    <row r="14022" spans="180:180">
      <c r="FX14022" s="1595"/>
    </row>
    <row r="14023" spans="180:180">
      <c r="FX14023" s="1595"/>
    </row>
    <row r="14024" spans="180:180">
      <c r="FX14024" s="1595"/>
    </row>
    <row r="14025" spans="180:180">
      <c r="FX14025" s="1595"/>
    </row>
    <row r="14026" spans="180:180">
      <c r="FX14026" s="1595"/>
    </row>
    <row r="14027" spans="180:180">
      <c r="FX14027" s="1595"/>
    </row>
    <row r="14028" spans="180:180">
      <c r="FX14028" s="1595"/>
    </row>
    <row r="14029" spans="180:180">
      <c r="FX14029" s="1595"/>
    </row>
    <row r="14030" spans="180:180">
      <c r="FX14030" s="1595"/>
    </row>
    <row r="14031" spans="180:180">
      <c r="FX14031" s="1595"/>
    </row>
    <row r="14032" spans="180:180">
      <c r="FX14032" s="1595"/>
    </row>
    <row r="14033" spans="180:180">
      <c r="FX14033" s="1595"/>
    </row>
    <row r="14034" spans="180:180">
      <c r="FX14034" s="1595"/>
    </row>
    <row r="14035" spans="180:180">
      <c r="FX14035" s="1595"/>
    </row>
    <row r="14036" spans="180:180">
      <c r="FX14036" s="1595"/>
    </row>
    <row r="14037" spans="180:180">
      <c r="FX14037" s="1595"/>
    </row>
    <row r="14038" spans="180:180">
      <c r="FX14038" s="1595"/>
    </row>
    <row r="14039" spans="180:180">
      <c r="FX14039" s="1595"/>
    </row>
    <row r="14040" spans="180:180">
      <c r="FX14040" s="1595"/>
    </row>
    <row r="14041" spans="180:180">
      <c r="FX14041" s="1595"/>
    </row>
    <row r="14043" spans="180:180">
      <c r="FX14043" s="1349"/>
    </row>
    <row r="14044" spans="180:180">
      <c r="FX14044" s="1349"/>
    </row>
    <row r="14045" spans="180:180">
      <c r="FX14045" s="1666"/>
    </row>
    <row r="14047" spans="180:180">
      <c r="FX14047" s="1349"/>
    </row>
    <row r="14048" spans="180:180">
      <c r="FX14048" s="1349"/>
    </row>
    <row r="14049" spans="180:180">
      <c r="FX14049" s="1349"/>
    </row>
    <row r="14050" spans="180:180">
      <c r="FX14050" s="1595"/>
    </row>
    <row r="14051" spans="180:180">
      <c r="FX14051" s="1595"/>
    </row>
    <row r="14052" spans="180:180">
      <c r="FX14052" s="1595"/>
    </row>
    <row r="14053" spans="180:180">
      <c r="FX14053" s="1595"/>
    </row>
    <row r="14054" spans="180:180">
      <c r="FX14054" s="1595"/>
    </row>
    <row r="14055" spans="180:180">
      <c r="FX14055" s="1595"/>
    </row>
    <row r="14056" spans="180:180">
      <c r="FX14056" s="1595"/>
    </row>
    <row r="14057" spans="180:180">
      <c r="FX14057" s="1595"/>
    </row>
    <row r="14058" spans="180:180">
      <c r="FX14058" s="1595"/>
    </row>
    <row r="14059" spans="180:180">
      <c r="FX14059" s="1595"/>
    </row>
    <row r="14060" spans="180:180">
      <c r="FX14060" s="1595"/>
    </row>
    <row r="14061" spans="180:180">
      <c r="FX14061" s="1595"/>
    </row>
    <row r="14062" spans="180:180">
      <c r="FX14062" s="1595"/>
    </row>
    <row r="14063" spans="180:180">
      <c r="FX14063" s="1595"/>
    </row>
    <row r="14064" spans="180:180">
      <c r="FX14064" s="1595"/>
    </row>
    <row r="14065" spans="180:180">
      <c r="FX14065" s="1595"/>
    </row>
    <row r="14066" spans="180:180">
      <c r="FX14066" s="1595"/>
    </row>
    <row r="14067" spans="180:180">
      <c r="FX14067" s="1595"/>
    </row>
    <row r="14068" spans="180:180">
      <c r="FX14068" s="1595"/>
    </row>
    <row r="14069" spans="180:180">
      <c r="FX14069" s="1595"/>
    </row>
    <row r="14070" spans="180:180">
      <c r="FX14070" s="1595"/>
    </row>
    <row r="14071" spans="180:180">
      <c r="FX14071" s="1595"/>
    </row>
    <row r="14072" spans="180:180">
      <c r="FX14072" s="1595"/>
    </row>
    <row r="14073" spans="180:180">
      <c r="FX14073" s="1595"/>
    </row>
    <row r="14074" spans="180:180">
      <c r="FX14074" s="1595"/>
    </row>
    <row r="14075" spans="180:180">
      <c r="FX14075" s="1595"/>
    </row>
    <row r="14076" spans="180:180">
      <c r="FX14076" s="1595"/>
    </row>
    <row r="14077" spans="180:180">
      <c r="FX14077" s="1595"/>
    </row>
    <row r="14078" spans="180:180">
      <c r="FX14078" s="1595"/>
    </row>
    <row r="14079" spans="180:180">
      <c r="FX14079" s="1595"/>
    </row>
    <row r="14080" spans="180:180">
      <c r="FX14080" s="1595"/>
    </row>
    <row r="14081" spans="180:180">
      <c r="FX14081" s="1595"/>
    </row>
    <row r="14082" spans="180:180">
      <c r="FX14082" s="1595"/>
    </row>
    <row r="14083" spans="180:180">
      <c r="FX14083" s="1595"/>
    </row>
    <row r="14084" spans="180:180">
      <c r="FX14084" s="1595"/>
    </row>
    <row r="14085" spans="180:180">
      <c r="FX14085" s="1595"/>
    </row>
    <row r="14086" spans="180:180">
      <c r="FX14086" s="1595"/>
    </row>
    <row r="14087" spans="180:180">
      <c r="FX14087" s="1595"/>
    </row>
    <row r="14088" spans="180:180">
      <c r="FX14088" s="1595"/>
    </row>
    <row r="14089" spans="180:180">
      <c r="FX14089" s="1595"/>
    </row>
    <row r="14091" spans="180:180">
      <c r="FX14091" s="1349"/>
    </row>
    <row r="14092" spans="180:180">
      <c r="FX14092" s="1349"/>
    </row>
    <row r="14093" spans="180:180">
      <c r="FX14093" s="1666"/>
    </row>
    <row r="14095" spans="180:180">
      <c r="FX14095" s="1349"/>
    </row>
    <row r="14096" spans="180:180">
      <c r="FX14096" s="1349"/>
    </row>
    <row r="14097" spans="180:180">
      <c r="FX14097" s="1349"/>
    </row>
    <row r="14098" spans="180:180">
      <c r="FX14098" s="1595"/>
    </row>
    <row r="14099" spans="180:180">
      <c r="FX14099" s="1595"/>
    </row>
    <row r="14100" spans="180:180">
      <c r="FX14100" s="1595"/>
    </row>
    <row r="14101" spans="180:180">
      <c r="FX14101" s="1595"/>
    </row>
    <row r="14102" spans="180:180">
      <c r="FX14102" s="1595"/>
    </row>
    <row r="14103" spans="180:180">
      <c r="FX14103" s="1595"/>
    </row>
    <row r="14104" spans="180:180">
      <c r="FX14104" s="1595"/>
    </row>
    <row r="14105" spans="180:180">
      <c r="FX14105" s="1595"/>
    </row>
    <row r="14106" spans="180:180">
      <c r="FX14106" s="1595"/>
    </row>
    <row r="14107" spans="180:180">
      <c r="FX14107" s="1595"/>
    </row>
    <row r="14108" spans="180:180">
      <c r="FX14108" s="1595"/>
    </row>
    <row r="14109" spans="180:180">
      <c r="FX14109" s="1595"/>
    </row>
    <row r="14110" spans="180:180">
      <c r="FX14110" s="1595"/>
    </row>
    <row r="14111" spans="180:180">
      <c r="FX14111" s="1595"/>
    </row>
    <row r="14112" spans="180:180">
      <c r="FX14112" s="1595"/>
    </row>
    <row r="14113" spans="180:180">
      <c r="FX14113" s="1595"/>
    </row>
    <row r="14114" spans="180:180">
      <c r="FX14114" s="1595"/>
    </row>
    <row r="14115" spans="180:180">
      <c r="FX14115" s="1595"/>
    </row>
    <row r="14116" spans="180:180">
      <c r="FX14116" s="1595"/>
    </row>
    <row r="14117" spans="180:180">
      <c r="FX14117" s="1595"/>
    </row>
    <row r="14118" spans="180:180">
      <c r="FX14118" s="1595"/>
    </row>
    <row r="14119" spans="180:180">
      <c r="FX14119" s="1595"/>
    </row>
    <row r="14120" spans="180:180">
      <c r="FX14120" s="1595"/>
    </row>
    <row r="14121" spans="180:180">
      <c r="FX14121" s="1595"/>
    </row>
    <row r="14122" spans="180:180">
      <c r="FX14122" s="1595"/>
    </row>
    <row r="14123" spans="180:180">
      <c r="FX14123" s="1595"/>
    </row>
    <row r="14124" spans="180:180">
      <c r="FX14124" s="1595"/>
    </row>
    <row r="14125" spans="180:180">
      <c r="FX14125" s="1595"/>
    </row>
    <row r="14126" spans="180:180">
      <c r="FX14126" s="1595"/>
    </row>
    <row r="14127" spans="180:180">
      <c r="FX14127" s="1595"/>
    </row>
    <row r="14128" spans="180:180">
      <c r="FX14128" s="1595"/>
    </row>
    <row r="14129" spans="180:180">
      <c r="FX14129" s="1595"/>
    </row>
    <row r="14130" spans="180:180">
      <c r="FX14130" s="1595"/>
    </row>
    <row r="14131" spans="180:180">
      <c r="FX14131" s="1595"/>
    </row>
    <row r="14132" spans="180:180">
      <c r="FX14132" s="1595"/>
    </row>
    <row r="14133" spans="180:180">
      <c r="FX14133" s="1595"/>
    </row>
    <row r="14134" spans="180:180">
      <c r="FX14134" s="1595"/>
    </row>
    <row r="14135" spans="180:180">
      <c r="FX14135" s="1595"/>
    </row>
    <row r="14136" spans="180:180">
      <c r="FX14136" s="1595"/>
    </row>
    <row r="14137" spans="180:180">
      <c r="FX14137" s="1595"/>
    </row>
    <row r="14139" spans="180:180">
      <c r="FX14139" s="1349"/>
    </row>
    <row r="14140" spans="180:180">
      <c r="FX14140" s="1349"/>
    </row>
    <row r="14141" spans="180:180">
      <c r="FX14141" s="1666"/>
    </row>
    <row r="14143" spans="180:180">
      <c r="FX14143" s="1349"/>
    </row>
    <row r="14144" spans="180:180">
      <c r="FX14144" s="1349"/>
    </row>
    <row r="14145" spans="180:180">
      <c r="FX14145" s="1349"/>
    </row>
    <row r="14146" spans="180:180">
      <c r="FX14146" s="1595"/>
    </row>
    <row r="14147" spans="180:180">
      <c r="FX14147" s="1595"/>
    </row>
    <row r="14148" spans="180:180">
      <c r="FX14148" s="1595"/>
    </row>
    <row r="14149" spans="180:180">
      <c r="FX14149" s="1595"/>
    </row>
    <row r="14150" spans="180:180">
      <c r="FX14150" s="1595"/>
    </row>
    <row r="14151" spans="180:180">
      <c r="FX14151" s="1595"/>
    </row>
    <row r="14152" spans="180:180">
      <c r="FX14152" s="1595"/>
    </row>
    <row r="14153" spans="180:180">
      <c r="FX14153" s="1595"/>
    </row>
    <row r="14154" spans="180:180">
      <c r="FX14154" s="1595"/>
    </row>
    <row r="14155" spans="180:180">
      <c r="FX14155" s="1595"/>
    </row>
    <row r="14156" spans="180:180">
      <c r="FX14156" s="1595"/>
    </row>
    <row r="14157" spans="180:180">
      <c r="FX14157" s="1595"/>
    </row>
    <row r="14158" spans="180:180">
      <c r="FX14158" s="1595"/>
    </row>
    <row r="14159" spans="180:180">
      <c r="FX14159" s="1595"/>
    </row>
    <row r="14160" spans="180:180">
      <c r="FX14160" s="1595"/>
    </row>
    <row r="14161" spans="180:180">
      <c r="FX14161" s="1595"/>
    </row>
    <row r="14162" spans="180:180">
      <c r="FX14162" s="1595"/>
    </row>
    <row r="14163" spans="180:180">
      <c r="FX14163" s="1595"/>
    </row>
    <row r="14164" spans="180:180">
      <c r="FX14164" s="1595"/>
    </row>
    <row r="14165" spans="180:180">
      <c r="FX14165" s="1595"/>
    </row>
    <row r="14166" spans="180:180">
      <c r="FX14166" s="1595"/>
    </row>
    <row r="14167" spans="180:180">
      <c r="FX14167" s="1595"/>
    </row>
    <row r="14168" spans="180:180">
      <c r="FX14168" s="1595"/>
    </row>
    <row r="14169" spans="180:180">
      <c r="FX14169" s="1595"/>
    </row>
    <row r="14170" spans="180:180">
      <c r="FX14170" s="1595"/>
    </row>
    <row r="14171" spans="180:180">
      <c r="FX14171" s="1595"/>
    </row>
    <row r="14172" spans="180:180">
      <c r="FX14172" s="1595"/>
    </row>
    <row r="14173" spans="180:180">
      <c r="FX14173" s="1595"/>
    </row>
    <row r="14174" spans="180:180">
      <c r="FX14174" s="1595"/>
    </row>
    <row r="14175" spans="180:180">
      <c r="FX14175" s="1595"/>
    </row>
    <row r="14176" spans="180:180">
      <c r="FX14176" s="1595"/>
    </row>
    <row r="14177" spans="180:180">
      <c r="FX14177" s="1595"/>
    </row>
    <row r="14178" spans="180:180">
      <c r="FX14178" s="1595"/>
    </row>
    <row r="14179" spans="180:180">
      <c r="FX14179" s="1595"/>
    </row>
    <row r="14180" spans="180:180">
      <c r="FX14180" s="1595"/>
    </row>
    <row r="14181" spans="180:180">
      <c r="FX14181" s="1595"/>
    </row>
    <row r="14182" spans="180:180">
      <c r="FX14182" s="1595"/>
    </row>
    <row r="14183" spans="180:180">
      <c r="FX14183" s="1595"/>
    </row>
    <row r="14184" spans="180:180">
      <c r="FX14184" s="1595"/>
    </row>
    <row r="14185" spans="180:180">
      <c r="FX14185" s="1595"/>
    </row>
    <row r="14187" spans="180:180">
      <c r="FX14187" s="1349"/>
    </row>
    <row r="14188" spans="180:180">
      <c r="FX14188" s="1349"/>
    </row>
    <row r="14189" spans="180:180">
      <c r="FX14189" s="1666"/>
    </row>
    <row r="14191" spans="180:180">
      <c r="FX14191" s="1349"/>
    </row>
    <row r="14192" spans="180:180">
      <c r="FX14192" s="1349"/>
    </row>
    <row r="14193" spans="180:180">
      <c r="FX14193" s="1349"/>
    </row>
    <row r="14194" spans="180:180">
      <c r="FX14194" s="1595"/>
    </row>
    <row r="14195" spans="180:180">
      <c r="FX14195" s="1595"/>
    </row>
    <row r="14196" spans="180:180">
      <c r="FX14196" s="1595"/>
    </row>
    <row r="14197" spans="180:180">
      <c r="FX14197" s="1595"/>
    </row>
    <row r="14198" spans="180:180">
      <c r="FX14198" s="1595"/>
    </row>
    <row r="14199" spans="180:180">
      <c r="FX14199" s="1595"/>
    </row>
    <row r="14200" spans="180:180">
      <c r="FX14200" s="1595"/>
    </row>
    <row r="14201" spans="180:180">
      <c r="FX14201" s="1595"/>
    </row>
    <row r="14202" spans="180:180">
      <c r="FX14202" s="1595"/>
    </row>
    <row r="14203" spans="180:180">
      <c r="FX14203" s="1595"/>
    </row>
    <row r="14204" spans="180:180">
      <c r="FX14204" s="1595"/>
    </row>
    <row r="14205" spans="180:180">
      <c r="FX14205" s="1595"/>
    </row>
    <row r="14206" spans="180:180">
      <c r="FX14206" s="1595"/>
    </row>
    <row r="14207" spans="180:180">
      <c r="FX14207" s="1595"/>
    </row>
    <row r="14208" spans="180:180">
      <c r="FX14208" s="1595"/>
    </row>
    <row r="14209" spans="180:180">
      <c r="FX14209" s="1595"/>
    </row>
    <row r="14210" spans="180:180">
      <c r="FX14210" s="1595"/>
    </row>
    <row r="14211" spans="180:180">
      <c r="FX14211" s="1595"/>
    </row>
    <row r="14212" spans="180:180">
      <c r="FX14212" s="1595"/>
    </row>
    <row r="14213" spans="180:180">
      <c r="FX14213" s="1595"/>
    </row>
    <row r="14214" spans="180:180">
      <c r="FX14214" s="1595"/>
    </row>
    <row r="14215" spans="180:180">
      <c r="FX14215" s="1595"/>
    </row>
    <row r="14216" spans="180:180">
      <c r="FX14216" s="1595"/>
    </row>
    <row r="14217" spans="180:180">
      <c r="FX14217" s="1595"/>
    </row>
    <row r="14218" spans="180:180">
      <c r="FX14218" s="1595"/>
    </row>
    <row r="14219" spans="180:180">
      <c r="FX14219" s="1595"/>
    </row>
    <row r="14220" spans="180:180">
      <c r="FX14220" s="1595"/>
    </row>
    <row r="14221" spans="180:180">
      <c r="FX14221" s="1595"/>
    </row>
    <row r="14222" spans="180:180">
      <c r="FX14222" s="1595"/>
    </row>
    <row r="14223" spans="180:180">
      <c r="FX14223" s="1595"/>
    </row>
    <row r="14224" spans="180:180">
      <c r="FX14224" s="1595"/>
    </row>
    <row r="14225" spans="180:180">
      <c r="FX14225" s="1595"/>
    </row>
    <row r="14226" spans="180:180">
      <c r="FX14226" s="1595"/>
    </row>
    <row r="14227" spans="180:180">
      <c r="FX14227" s="1595"/>
    </row>
    <row r="14228" spans="180:180">
      <c r="FX14228" s="1595"/>
    </row>
    <row r="14229" spans="180:180">
      <c r="FX14229" s="1595"/>
    </row>
    <row r="14230" spans="180:180">
      <c r="FX14230" s="1595"/>
    </row>
    <row r="14231" spans="180:180">
      <c r="FX14231" s="1595"/>
    </row>
    <row r="14232" spans="180:180">
      <c r="FX14232" s="1595"/>
    </row>
    <row r="14233" spans="180:180">
      <c r="FX14233" s="1595"/>
    </row>
    <row r="14235" spans="180:180">
      <c r="FX14235" s="1349"/>
    </row>
    <row r="14236" spans="180:180">
      <c r="FX14236" s="1349"/>
    </row>
    <row r="14237" spans="180:180">
      <c r="FX14237" s="1666"/>
    </row>
    <row r="14239" spans="180:180">
      <c r="FX14239" s="1349"/>
    </row>
    <row r="14240" spans="180:180">
      <c r="FX14240" s="1349"/>
    </row>
    <row r="14241" spans="180:180">
      <c r="FX14241" s="1349"/>
    </row>
    <row r="14242" spans="180:180">
      <c r="FX14242" s="1595"/>
    </row>
    <row r="14243" spans="180:180">
      <c r="FX14243" s="1595"/>
    </row>
    <row r="14244" spans="180:180">
      <c r="FX14244" s="1595"/>
    </row>
    <row r="14245" spans="180:180">
      <c r="FX14245" s="1595"/>
    </row>
    <row r="14246" spans="180:180">
      <c r="FX14246" s="1595"/>
    </row>
    <row r="14247" spans="180:180">
      <c r="FX14247" s="1595"/>
    </row>
    <row r="14248" spans="180:180">
      <c r="FX14248" s="1595"/>
    </row>
    <row r="14249" spans="180:180">
      <c r="FX14249" s="1595"/>
    </row>
    <row r="14250" spans="180:180">
      <c r="FX14250" s="1595"/>
    </row>
    <row r="14251" spans="180:180">
      <c r="FX14251" s="1595"/>
    </row>
    <row r="14252" spans="180:180">
      <c r="FX14252" s="1595"/>
    </row>
    <row r="14253" spans="180:180">
      <c r="FX14253" s="1595"/>
    </row>
    <row r="14254" spans="180:180">
      <c r="FX14254" s="1595"/>
    </row>
    <row r="14255" spans="180:180">
      <c r="FX14255" s="1595"/>
    </row>
    <row r="14256" spans="180:180">
      <c r="FX14256" s="1595"/>
    </row>
    <row r="14257" spans="180:180">
      <c r="FX14257" s="1595"/>
    </row>
    <row r="14258" spans="180:180">
      <c r="FX14258" s="1595"/>
    </row>
    <row r="14259" spans="180:180">
      <c r="FX14259" s="1595"/>
    </row>
    <row r="14260" spans="180:180">
      <c r="FX14260" s="1595"/>
    </row>
    <row r="14261" spans="180:180">
      <c r="FX14261" s="1595"/>
    </row>
    <row r="14262" spans="180:180">
      <c r="FX14262" s="1595"/>
    </row>
    <row r="14263" spans="180:180">
      <c r="FX14263" s="1595"/>
    </row>
    <row r="14264" spans="180:180">
      <c r="FX14264" s="1595"/>
    </row>
    <row r="14265" spans="180:180">
      <c r="FX14265" s="1595"/>
    </row>
    <row r="14266" spans="180:180">
      <c r="FX14266" s="1595"/>
    </row>
    <row r="14267" spans="180:180">
      <c r="FX14267" s="1595"/>
    </row>
    <row r="14268" spans="180:180">
      <c r="FX14268" s="1595"/>
    </row>
    <row r="14269" spans="180:180">
      <c r="FX14269" s="1595"/>
    </row>
    <row r="14270" spans="180:180">
      <c r="FX14270" s="1595"/>
    </row>
    <row r="14271" spans="180:180">
      <c r="FX14271" s="1595"/>
    </row>
    <row r="14272" spans="180:180">
      <c r="FX14272" s="1595"/>
    </row>
    <row r="14273" spans="180:180">
      <c r="FX14273" s="1595"/>
    </row>
    <row r="14274" spans="180:180">
      <c r="FX14274" s="1595"/>
    </row>
    <row r="14275" spans="180:180">
      <c r="FX14275" s="1595"/>
    </row>
    <row r="14276" spans="180:180">
      <c r="FX14276" s="1595"/>
    </row>
    <row r="14277" spans="180:180">
      <c r="FX14277" s="1595"/>
    </row>
    <row r="14278" spans="180:180">
      <c r="FX14278" s="1595"/>
    </row>
    <row r="14279" spans="180:180">
      <c r="FX14279" s="1595"/>
    </row>
    <row r="14280" spans="180:180">
      <c r="FX14280" s="1595"/>
    </row>
    <row r="14281" spans="180:180">
      <c r="FX14281" s="1595"/>
    </row>
    <row r="14283" spans="180:180">
      <c r="FX14283" s="1349"/>
    </row>
    <row r="14284" spans="180:180">
      <c r="FX14284" s="1349"/>
    </row>
    <row r="14285" spans="180:180">
      <c r="FX14285" s="1666"/>
    </row>
    <row r="14287" spans="180:180">
      <c r="FX14287" s="1349"/>
    </row>
    <row r="14288" spans="180:180">
      <c r="FX14288" s="1349"/>
    </row>
    <row r="14289" spans="180:180">
      <c r="FX14289" s="1349"/>
    </row>
    <row r="14290" spans="180:180">
      <c r="FX14290" s="1595"/>
    </row>
    <row r="14291" spans="180:180">
      <c r="FX14291" s="1595"/>
    </row>
    <row r="14292" spans="180:180">
      <c r="FX14292" s="1595"/>
    </row>
    <row r="14293" spans="180:180">
      <c r="FX14293" s="1595"/>
    </row>
    <row r="14294" spans="180:180">
      <c r="FX14294" s="1595"/>
    </row>
    <row r="14295" spans="180:180">
      <c r="FX14295" s="1595"/>
    </row>
    <row r="14296" spans="180:180">
      <c r="FX14296" s="1595"/>
    </row>
    <row r="14297" spans="180:180">
      <c r="FX14297" s="1595"/>
    </row>
    <row r="14298" spans="180:180">
      <c r="FX14298" s="1595"/>
    </row>
    <row r="14299" spans="180:180">
      <c r="FX14299" s="1595"/>
    </row>
    <row r="14300" spans="180:180">
      <c r="FX14300" s="1595"/>
    </row>
    <row r="14301" spans="180:180">
      <c r="FX14301" s="1595"/>
    </row>
    <row r="14302" spans="180:180">
      <c r="FX14302" s="1595"/>
    </row>
    <row r="14303" spans="180:180">
      <c r="FX14303" s="1595"/>
    </row>
    <row r="14304" spans="180:180">
      <c r="FX14304" s="1595"/>
    </row>
    <row r="14305" spans="180:180">
      <c r="FX14305" s="1595"/>
    </row>
    <row r="14306" spans="180:180">
      <c r="FX14306" s="1595"/>
    </row>
    <row r="14307" spans="180:180">
      <c r="FX14307" s="1595"/>
    </row>
    <row r="14308" spans="180:180">
      <c r="FX14308" s="1595"/>
    </row>
    <row r="14309" spans="180:180">
      <c r="FX14309" s="1595"/>
    </row>
    <row r="14310" spans="180:180">
      <c r="FX14310" s="1595"/>
    </row>
    <row r="14311" spans="180:180">
      <c r="FX14311" s="1595"/>
    </row>
    <row r="14312" spans="180:180">
      <c r="FX14312" s="1595"/>
    </row>
    <row r="14313" spans="180:180">
      <c r="FX14313" s="1595"/>
    </row>
    <row r="14314" spans="180:180">
      <c r="FX14314" s="1595"/>
    </row>
    <row r="14315" spans="180:180">
      <c r="FX14315" s="1595"/>
    </row>
    <row r="14316" spans="180:180">
      <c r="FX14316" s="1595"/>
    </row>
    <row r="14317" spans="180:180">
      <c r="FX14317" s="1595"/>
    </row>
    <row r="14318" spans="180:180">
      <c r="FX14318" s="1595"/>
    </row>
    <row r="14319" spans="180:180">
      <c r="FX14319" s="1595"/>
    </row>
    <row r="14320" spans="180:180">
      <c r="FX14320" s="1595"/>
    </row>
    <row r="14321" spans="180:180">
      <c r="FX14321" s="1595"/>
    </row>
    <row r="14322" spans="180:180">
      <c r="FX14322" s="1595"/>
    </row>
    <row r="14323" spans="180:180">
      <c r="FX14323" s="1595"/>
    </row>
    <row r="14324" spans="180:180">
      <c r="FX14324" s="1595"/>
    </row>
    <row r="14325" spans="180:180">
      <c r="FX14325" s="1595"/>
    </row>
    <row r="14326" spans="180:180">
      <c r="FX14326" s="1595"/>
    </row>
    <row r="14327" spans="180:180">
      <c r="FX14327" s="1595"/>
    </row>
    <row r="14328" spans="180:180">
      <c r="FX14328" s="1595"/>
    </row>
    <row r="14329" spans="180:180">
      <c r="FX14329" s="1595"/>
    </row>
    <row r="14331" spans="180:180">
      <c r="FX14331" s="1349"/>
    </row>
    <row r="14332" spans="180:180">
      <c r="FX14332" s="1349"/>
    </row>
    <row r="14333" spans="180:180">
      <c r="FX14333" s="1666"/>
    </row>
    <row r="14335" spans="180:180">
      <c r="FX14335" s="1349"/>
    </row>
    <row r="14336" spans="180:180">
      <c r="FX14336" s="1349"/>
    </row>
    <row r="14337" spans="180:180">
      <c r="FX14337" s="1349"/>
    </row>
    <row r="14338" spans="180:180">
      <c r="FX14338" s="1595"/>
    </row>
    <row r="14339" spans="180:180">
      <c r="FX14339" s="1595"/>
    </row>
    <row r="14340" spans="180:180">
      <c r="FX14340" s="1595"/>
    </row>
    <row r="14341" spans="180:180">
      <c r="FX14341" s="1595"/>
    </row>
    <row r="14342" spans="180:180">
      <c r="FX14342" s="1595"/>
    </row>
    <row r="14343" spans="180:180">
      <c r="FX14343" s="1595"/>
    </row>
    <row r="14344" spans="180:180">
      <c r="FX14344" s="1595"/>
    </row>
    <row r="14345" spans="180:180">
      <c r="FX14345" s="1595"/>
    </row>
    <row r="14346" spans="180:180">
      <c r="FX14346" s="1595"/>
    </row>
    <row r="14347" spans="180:180">
      <c r="FX14347" s="1595"/>
    </row>
    <row r="14348" spans="180:180">
      <c r="FX14348" s="1595"/>
    </row>
    <row r="14349" spans="180:180">
      <c r="FX14349" s="1595"/>
    </row>
    <row r="14350" spans="180:180">
      <c r="FX14350" s="1595"/>
    </row>
    <row r="14351" spans="180:180">
      <c r="FX14351" s="1595"/>
    </row>
    <row r="14352" spans="180:180">
      <c r="FX14352" s="1595"/>
    </row>
    <row r="14353" spans="180:180">
      <c r="FX14353" s="1595"/>
    </row>
    <row r="14354" spans="180:180">
      <c r="FX14354" s="1595"/>
    </row>
    <row r="14355" spans="180:180">
      <c r="FX14355" s="1595"/>
    </row>
    <row r="14356" spans="180:180">
      <c r="FX14356" s="1595"/>
    </row>
    <row r="14357" spans="180:180">
      <c r="FX14357" s="1595"/>
    </row>
    <row r="14358" spans="180:180">
      <c r="FX14358" s="1595"/>
    </row>
    <row r="14359" spans="180:180">
      <c r="FX14359" s="1595"/>
    </row>
    <row r="14360" spans="180:180">
      <c r="FX14360" s="1595"/>
    </row>
    <row r="14361" spans="180:180">
      <c r="FX14361" s="1595"/>
    </row>
    <row r="14362" spans="180:180">
      <c r="FX14362" s="1595"/>
    </row>
    <row r="14363" spans="180:180">
      <c r="FX14363" s="1595"/>
    </row>
    <row r="14364" spans="180:180">
      <c r="FX14364" s="1595"/>
    </row>
    <row r="14365" spans="180:180">
      <c r="FX14365" s="1595"/>
    </row>
    <row r="14366" spans="180:180">
      <c r="FX14366" s="1595"/>
    </row>
    <row r="14367" spans="180:180">
      <c r="FX14367" s="1595"/>
    </row>
    <row r="14368" spans="180:180">
      <c r="FX14368" s="1595"/>
    </row>
    <row r="14369" spans="180:180">
      <c r="FX14369" s="1595"/>
    </row>
    <row r="14370" spans="180:180">
      <c r="FX14370" s="1595"/>
    </row>
    <row r="14371" spans="180:180">
      <c r="FX14371" s="1595"/>
    </row>
    <row r="14372" spans="180:180">
      <c r="FX14372" s="1595"/>
    </row>
    <row r="14373" spans="180:180">
      <c r="FX14373" s="1595"/>
    </row>
    <row r="14374" spans="180:180">
      <c r="FX14374" s="1595"/>
    </row>
    <row r="14375" spans="180:180">
      <c r="FX14375" s="1595"/>
    </row>
    <row r="14376" spans="180:180">
      <c r="FX14376" s="1595"/>
    </row>
    <row r="14377" spans="180:180">
      <c r="FX14377" s="1595"/>
    </row>
    <row r="14379" spans="180:180">
      <c r="FX14379" s="1349"/>
    </row>
    <row r="14380" spans="180:180">
      <c r="FX14380" s="1349"/>
    </row>
    <row r="14381" spans="180:180">
      <c r="FX14381" s="1666"/>
    </row>
    <row r="14383" spans="180:180">
      <c r="FX14383" s="1349"/>
    </row>
    <row r="14384" spans="180:180">
      <c r="FX14384" s="1349"/>
    </row>
    <row r="14385" spans="180:180">
      <c r="FX14385" s="1349"/>
    </row>
    <row r="14386" spans="180:180">
      <c r="FX14386" s="1595"/>
    </row>
    <row r="14387" spans="180:180">
      <c r="FX14387" s="1595"/>
    </row>
    <row r="14388" spans="180:180">
      <c r="FX14388" s="1595"/>
    </row>
    <row r="14389" spans="180:180">
      <c r="FX14389" s="1595"/>
    </row>
    <row r="14390" spans="180:180">
      <c r="FX14390" s="1595"/>
    </row>
    <row r="14391" spans="180:180">
      <c r="FX14391" s="1595"/>
    </row>
    <row r="14392" spans="180:180">
      <c r="FX14392" s="1595"/>
    </row>
    <row r="14393" spans="180:180">
      <c r="FX14393" s="1595"/>
    </row>
    <row r="14394" spans="180:180">
      <c r="FX14394" s="1595"/>
    </row>
    <row r="14395" spans="180:180">
      <c r="FX14395" s="1595"/>
    </row>
    <row r="14396" spans="180:180">
      <c r="FX14396" s="1595"/>
    </row>
    <row r="14397" spans="180:180">
      <c r="FX14397" s="1595"/>
    </row>
    <row r="14398" spans="180:180">
      <c r="FX14398" s="1595"/>
    </row>
    <row r="14399" spans="180:180">
      <c r="FX14399" s="1595"/>
    </row>
    <row r="14400" spans="180:180">
      <c r="FX14400" s="1595"/>
    </row>
    <row r="14401" spans="180:180">
      <c r="FX14401" s="1595"/>
    </row>
    <row r="14402" spans="180:180">
      <c r="FX14402" s="1595"/>
    </row>
    <row r="14403" spans="180:180">
      <c r="FX14403" s="1595"/>
    </row>
    <row r="14404" spans="180:180">
      <c r="FX14404" s="1595"/>
    </row>
    <row r="14405" spans="180:180">
      <c r="FX14405" s="1595"/>
    </row>
    <row r="14406" spans="180:180">
      <c r="FX14406" s="1595"/>
    </row>
    <row r="14407" spans="180:180">
      <c r="FX14407" s="1595"/>
    </row>
    <row r="14408" spans="180:180">
      <c r="FX14408" s="1595"/>
    </row>
    <row r="14409" spans="180:180">
      <c r="FX14409" s="1595"/>
    </row>
    <row r="14410" spans="180:180">
      <c r="FX14410" s="1595"/>
    </row>
    <row r="14411" spans="180:180">
      <c r="FX14411" s="1595"/>
    </row>
    <row r="14412" spans="180:180">
      <c r="FX14412" s="1595"/>
    </row>
    <row r="14413" spans="180:180">
      <c r="FX14413" s="1595"/>
    </row>
    <row r="14414" spans="180:180">
      <c r="FX14414" s="1595"/>
    </row>
    <row r="14415" spans="180:180">
      <c r="FX14415" s="1595"/>
    </row>
    <row r="14416" spans="180:180">
      <c r="FX14416" s="1595"/>
    </row>
    <row r="14417" spans="180:180">
      <c r="FX14417" s="1595"/>
    </row>
    <row r="14418" spans="180:180">
      <c r="FX14418" s="1595"/>
    </row>
    <row r="14419" spans="180:180">
      <c r="FX14419" s="1595"/>
    </row>
    <row r="14420" spans="180:180">
      <c r="FX14420" s="1595"/>
    </row>
    <row r="14421" spans="180:180">
      <c r="FX14421" s="1595"/>
    </row>
    <row r="14422" spans="180:180">
      <c r="FX14422" s="1595"/>
    </row>
    <row r="14423" spans="180:180">
      <c r="FX14423" s="1595"/>
    </row>
    <row r="14424" spans="180:180">
      <c r="FX14424" s="1595"/>
    </row>
    <row r="14425" spans="180:180">
      <c r="FX14425" s="1595"/>
    </row>
    <row r="14427" spans="180:180">
      <c r="FX14427" s="1349"/>
    </row>
    <row r="14428" spans="180:180">
      <c r="FX14428" s="1349"/>
    </row>
    <row r="14429" spans="180:180">
      <c r="FX14429" s="1666"/>
    </row>
    <row r="14431" spans="180:180">
      <c r="FX14431" s="1349"/>
    </row>
    <row r="14432" spans="180:180">
      <c r="FX14432" s="1349"/>
    </row>
    <row r="14433" spans="180:180">
      <c r="FX14433" s="1349"/>
    </row>
    <row r="14434" spans="180:180">
      <c r="FX14434" s="1595"/>
    </row>
    <row r="14435" spans="180:180">
      <c r="FX14435" s="1595"/>
    </row>
    <row r="14436" spans="180:180">
      <c r="FX14436" s="1595"/>
    </row>
    <row r="14437" spans="180:180">
      <c r="FX14437" s="1595"/>
    </row>
    <row r="14438" spans="180:180">
      <c r="FX14438" s="1595"/>
    </row>
    <row r="14439" spans="180:180">
      <c r="FX14439" s="1595"/>
    </row>
    <row r="14440" spans="180:180">
      <c r="FX14440" s="1595"/>
    </row>
    <row r="14441" spans="180:180">
      <c r="FX14441" s="1595"/>
    </row>
    <row r="14442" spans="180:180">
      <c r="FX14442" s="1595"/>
    </row>
    <row r="14443" spans="180:180">
      <c r="FX14443" s="1595"/>
    </row>
    <row r="14444" spans="180:180">
      <c r="FX14444" s="1595"/>
    </row>
    <row r="14445" spans="180:180">
      <c r="FX14445" s="1595"/>
    </row>
    <row r="14446" spans="180:180">
      <c r="FX14446" s="1595"/>
    </row>
    <row r="14447" spans="180:180">
      <c r="FX14447" s="1595"/>
    </row>
    <row r="14448" spans="180:180">
      <c r="FX14448" s="1595"/>
    </row>
    <row r="14449" spans="180:180">
      <c r="FX14449" s="1595"/>
    </row>
    <row r="14450" spans="180:180">
      <c r="FX14450" s="1595"/>
    </row>
    <row r="14451" spans="180:180">
      <c r="FX14451" s="1595"/>
    </row>
    <row r="14452" spans="180:180">
      <c r="FX14452" s="1595"/>
    </row>
    <row r="14453" spans="180:180">
      <c r="FX14453" s="1595"/>
    </row>
    <row r="14454" spans="180:180">
      <c r="FX14454" s="1595"/>
    </row>
    <row r="14455" spans="180:180">
      <c r="FX14455" s="1595"/>
    </row>
    <row r="14456" spans="180:180">
      <c r="FX14456" s="1595"/>
    </row>
    <row r="14457" spans="180:180">
      <c r="FX14457" s="1595"/>
    </row>
    <row r="14458" spans="180:180">
      <c r="FX14458" s="1595"/>
    </row>
    <row r="14459" spans="180:180">
      <c r="FX14459" s="1595"/>
    </row>
    <row r="14460" spans="180:180">
      <c r="FX14460" s="1595"/>
    </row>
    <row r="14461" spans="180:180">
      <c r="FX14461" s="1595"/>
    </row>
    <row r="14462" spans="180:180">
      <c r="FX14462" s="1595"/>
    </row>
    <row r="14463" spans="180:180">
      <c r="FX14463" s="1595"/>
    </row>
    <row r="14464" spans="180:180">
      <c r="FX14464" s="1595"/>
    </row>
    <row r="14465" spans="180:180">
      <c r="FX14465" s="1595"/>
    </row>
    <row r="14466" spans="180:180">
      <c r="FX14466" s="1595"/>
    </row>
    <row r="14467" spans="180:180">
      <c r="FX14467" s="1595"/>
    </row>
    <row r="14468" spans="180:180">
      <c r="FX14468" s="1595"/>
    </row>
    <row r="14469" spans="180:180">
      <c r="FX14469" s="1595"/>
    </row>
    <row r="14470" spans="180:180">
      <c r="FX14470" s="1595"/>
    </row>
    <row r="14471" spans="180:180">
      <c r="FX14471" s="1595"/>
    </row>
    <row r="14472" spans="180:180">
      <c r="FX14472" s="1595"/>
    </row>
    <row r="14473" spans="180:180">
      <c r="FX14473" s="1595"/>
    </row>
    <row r="14475" spans="180:180">
      <c r="FX14475" s="1349"/>
    </row>
    <row r="14476" spans="180:180">
      <c r="FX14476" s="1349"/>
    </row>
    <row r="14477" spans="180:180">
      <c r="FX14477" s="1666"/>
    </row>
    <row r="14479" spans="180:180">
      <c r="FX14479" s="1349"/>
    </row>
    <row r="14480" spans="180:180">
      <c r="FX14480" s="1349"/>
    </row>
    <row r="14481" spans="180:180">
      <c r="FX14481" s="1349"/>
    </row>
    <row r="14482" spans="180:180">
      <c r="FX14482" s="1595"/>
    </row>
    <row r="14483" spans="180:180">
      <c r="FX14483" s="1595"/>
    </row>
    <row r="14484" spans="180:180">
      <c r="FX14484" s="1595"/>
    </row>
    <row r="14485" spans="180:180">
      <c r="FX14485" s="1595"/>
    </row>
    <row r="14486" spans="180:180">
      <c r="FX14486" s="1595"/>
    </row>
    <row r="14487" spans="180:180">
      <c r="FX14487" s="1595"/>
    </row>
    <row r="14488" spans="180:180">
      <c r="FX14488" s="1595"/>
    </row>
    <row r="14489" spans="180:180">
      <c r="FX14489" s="1595"/>
    </row>
    <row r="14490" spans="180:180">
      <c r="FX14490" s="1595"/>
    </row>
    <row r="14491" spans="180:180">
      <c r="FX14491" s="1595"/>
    </row>
    <row r="14492" spans="180:180">
      <c r="FX14492" s="1595"/>
    </row>
    <row r="14493" spans="180:180">
      <c r="FX14493" s="1595"/>
    </row>
    <row r="14494" spans="180:180">
      <c r="FX14494" s="1595"/>
    </row>
    <row r="14495" spans="180:180">
      <c r="FX14495" s="1595"/>
    </row>
    <row r="14496" spans="180:180">
      <c r="FX14496" s="1595"/>
    </row>
    <row r="14497" spans="180:180">
      <c r="FX14497" s="1595"/>
    </row>
    <row r="14498" spans="180:180">
      <c r="FX14498" s="1595"/>
    </row>
    <row r="14499" spans="180:180">
      <c r="FX14499" s="1595"/>
    </row>
    <row r="14500" spans="180:180">
      <c r="FX14500" s="1595"/>
    </row>
    <row r="14501" spans="180:180">
      <c r="FX14501" s="1595"/>
    </row>
    <row r="14502" spans="180:180">
      <c r="FX14502" s="1595"/>
    </row>
    <row r="14503" spans="180:180">
      <c r="FX14503" s="1595"/>
    </row>
    <row r="14504" spans="180:180">
      <c r="FX14504" s="1595"/>
    </row>
    <row r="14505" spans="180:180">
      <c r="FX14505" s="1595"/>
    </row>
    <row r="14506" spans="180:180">
      <c r="FX14506" s="1595"/>
    </row>
    <row r="14507" spans="180:180">
      <c r="FX14507" s="1595"/>
    </row>
    <row r="14508" spans="180:180">
      <c r="FX14508" s="1595"/>
    </row>
    <row r="14509" spans="180:180">
      <c r="FX14509" s="1595"/>
    </row>
    <row r="14510" spans="180:180">
      <c r="FX14510" s="1595"/>
    </row>
    <row r="14511" spans="180:180">
      <c r="FX14511" s="1595"/>
    </row>
    <row r="14512" spans="180:180">
      <c r="FX14512" s="1595"/>
    </row>
    <row r="14513" spans="180:180">
      <c r="FX14513" s="1595"/>
    </row>
    <row r="14514" spans="180:180">
      <c r="FX14514" s="1595"/>
    </row>
    <row r="14515" spans="180:180">
      <c r="FX14515" s="1595"/>
    </row>
    <row r="14516" spans="180:180">
      <c r="FX14516" s="1595"/>
    </row>
    <row r="14517" spans="180:180">
      <c r="FX14517" s="1595"/>
    </row>
    <row r="14518" spans="180:180">
      <c r="FX14518" s="1595"/>
    </row>
    <row r="14519" spans="180:180">
      <c r="FX14519" s="1595"/>
    </row>
    <row r="14520" spans="180:180">
      <c r="FX14520" s="1595"/>
    </row>
    <row r="14521" spans="180:180">
      <c r="FX14521" s="1595"/>
    </row>
    <row r="14523" spans="180:180">
      <c r="FX14523" s="1349"/>
    </row>
    <row r="14524" spans="180:180">
      <c r="FX14524" s="1349"/>
    </row>
    <row r="14525" spans="180:180">
      <c r="FX14525" s="1666"/>
    </row>
    <row r="14527" spans="180:180">
      <c r="FX14527" s="1349"/>
    </row>
    <row r="14528" spans="180:180">
      <c r="FX14528" s="1349"/>
    </row>
    <row r="14529" spans="180:180">
      <c r="FX14529" s="1349"/>
    </row>
    <row r="14530" spans="180:180">
      <c r="FX14530" s="1595"/>
    </row>
    <row r="14531" spans="180:180">
      <c r="FX14531" s="1595"/>
    </row>
    <row r="14532" spans="180:180">
      <c r="FX14532" s="1595"/>
    </row>
    <row r="14533" spans="180:180">
      <c r="FX14533" s="1595"/>
    </row>
    <row r="14534" spans="180:180">
      <c r="FX14534" s="1595"/>
    </row>
    <row r="14535" spans="180:180">
      <c r="FX14535" s="1595"/>
    </row>
    <row r="14536" spans="180:180">
      <c r="FX14536" s="1595"/>
    </row>
    <row r="14537" spans="180:180">
      <c r="FX14537" s="1595"/>
    </row>
    <row r="14538" spans="180:180">
      <c r="FX14538" s="1595"/>
    </row>
    <row r="14539" spans="180:180">
      <c r="FX14539" s="1595"/>
    </row>
    <row r="14540" spans="180:180">
      <c r="FX14540" s="1595"/>
    </row>
    <row r="14541" spans="180:180">
      <c r="FX14541" s="1595"/>
    </row>
    <row r="14542" spans="180:180">
      <c r="FX14542" s="1595"/>
    </row>
    <row r="14543" spans="180:180">
      <c r="FX14543" s="1595"/>
    </row>
    <row r="14544" spans="180:180">
      <c r="FX14544" s="1595"/>
    </row>
    <row r="14545" spans="180:180">
      <c r="FX14545" s="1595"/>
    </row>
    <row r="14546" spans="180:180">
      <c r="FX14546" s="1595"/>
    </row>
    <row r="14547" spans="180:180">
      <c r="FX14547" s="1595"/>
    </row>
    <row r="14548" spans="180:180">
      <c r="FX14548" s="1595"/>
    </row>
    <row r="14549" spans="180:180">
      <c r="FX14549" s="1595"/>
    </row>
    <row r="14550" spans="180:180">
      <c r="FX14550" s="1595"/>
    </row>
    <row r="14551" spans="180:180">
      <c r="FX14551" s="1595"/>
    </row>
    <row r="14552" spans="180:180">
      <c r="FX14552" s="1595"/>
    </row>
    <row r="14553" spans="180:180">
      <c r="FX14553" s="1595"/>
    </row>
    <row r="14554" spans="180:180">
      <c r="FX14554" s="1595"/>
    </row>
    <row r="14555" spans="180:180">
      <c r="FX14555" s="1595"/>
    </row>
    <row r="14556" spans="180:180">
      <c r="FX14556" s="1595"/>
    </row>
    <row r="14557" spans="180:180">
      <c r="FX14557" s="1595"/>
    </row>
    <row r="14558" spans="180:180">
      <c r="FX14558" s="1595"/>
    </row>
    <row r="14559" spans="180:180">
      <c r="FX14559" s="1595"/>
    </row>
    <row r="14560" spans="180:180">
      <c r="FX14560" s="1595"/>
    </row>
    <row r="14561" spans="180:180">
      <c r="FX14561" s="1595"/>
    </row>
    <row r="14562" spans="180:180">
      <c r="FX14562" s="1595"/>
    </row>
    <row r="14563" spans="180:180">
      <c r="FX14563" s="1595"/>
    </row>
    <row r="14564" spans="180:180">
      <c r="FX14564" s="1595"/>
    </row>
    <row r="14565" spans="180:180">
      <c r="FX14565" s="1595"/>
    </row>
    <row r="14566" spans="180:180">
      <c r="FX14566" s="1595"/>
    </row>
    <row r="14567" spans="180:180">
      <c r="FX14567" s="1595"/>
    </row>
    <row r="14568" spans="180:180">
      <c r="FX14568" s="1595"/>
    </row>
    <row r="14569" spans="180:180">
      <c r="FX14569" s="1595"/>
    </row>
    <row r="14571" spans="180:180">
      <c r="FX14571" s="1349"/>
    </row>
    <row r="14572" spans="180:180">
      <c r="FX14572" s="1349"/>
    </row>
    <row r="14573" spans="180:180">
      <c r="FX14573" s="1666"/>
    </row>
    <row r="14575" spans="180:180">
      <c r="FX14575" s="1349"/>
    </row>
    <row r="14576" spans="180:180">
      <c r="FX14576" s="1349"/>
    </row>
    <row r="14577" spans="180:180">
      <c r="FX14577" s="1349"/>
    </row>
    <row r="14578" spans="180:180">
      <c r="FX14578" s="1595"/>
    </row>
    <row r="14579" spans="180:180">
      <c r="FX14579" s="1595"/>
    </row>
    <row r="14580" spans="180:180">
      <c r="FX14580" s="1595"/>
    </row>
    <row r="14581" spans="180:180">
      <c r="FX14581" s="1595"/>
    </row>
    <row r="14582" spans="180:180">
      <c r="FX14582" s="1595"/>
    </row>
    <row r="14583" spans="180:180">
      <c r="FX14583" s="1595"/>
    </row>
    <row r="14584" spans="180:180">
      <c r="FX14584" s="1595"/>
    </row>
    <row r="14585" spans="180:180">
      <c r="FX14585" s="1595"/>
    </row>
    <row r="14586" spans="180:180">
      <c r="FX14586" s="1595"/>
    </row>
    <row r="14587" spans="180:180">
      <c r="FX14587" s="1595"/>
    </row>
    <row r="14588" spans="180:180">
      <c r="FX14588" s="1595"/>
    </row>
    <row r="14589" spans="180:180">
      <c r="FX14589" s="1595"/>
    </row>
    <row r="14590" spans="180:180">
      <c r="FX14590" s="1595"/>
    </row>
    <row r="14591" spans="180:180">
      <c r="FX14591" s="1595"/>
    </row>
    <row r="14592" spans="180:180">
      <c r="FX14592" s="1595"/>
    </row>
    <row r="14593" spans="180:180">
      <c r="FX14593" s="1595"/>
    </row>
    <row r="14594" spans="180:180">
      <c r="FX14594" s="1595"/>
    </row>
    <row r="14595" spans="180:180">
      <c r="FX14595" s="1595"/>
    </row>
    <row r="14596" spans="180:180">
      <c r="FX14596" s="1595"/>
    </row>
    <row r="14597" spans="180:180">
      <c r="FX14597" s="1595"/>
    </row>
    <row r="14598" spans="180:180">
      <c r="FX14598" s="1595"/>
    </row>
    <row r="14599" spans="180:180">
      <c r="FX14599" s="1595"/>
    </row>
    <row r="14600" spans="180:180">
      <c r="FX14600" s="1595"/>
    </row>
    <row r="14601" spans="180:180">
      <c r="FX14601" s="1595"/>
    </row>
    <row r="14602" spans="180:180">
      <c r="FX14602" s="1595"/>
    </row>
    <row r="14603" spans="180:180">
      <c r="FX14603" s="1595"/>
    </row>
    <row r="14604" spans="180:180">
      <c r="FX14604" s="1595"/>
    </row>
    <row r="14605" spans="180:180">
      <c r="FX14605" s="1595"/>
    </row>
    <row r="14606" spans="180:180">
      <c r="FX14606" s="1595"/>
    </row>
    <row r="14607" spans="180:180">
      <c r="FX14607" s="1595"/>
    </row>
    <row r="14608" spans="180:180">
      <c r="FX14608" s="1595"/>
    </row>
    <row r="14609" spans="180:180">
      <c r="FX14609" s="1595"/>
    </row>
    <row r="14610" spans="180:180">
      <c r="FX14610" s="1595"/>
    </row>
    <row r="14611" spans="180:180">
      <c r="FX14611" s="1595"/>
    </row>
    <row r="14612" spans="180:180">
      <c r="FX14612" s="1595"/>
    </row>
    <row r="14613" spans="180:180">
      <c r="FX14613" s="1595"/>
    </row>
    <row r="14614" spans="180:180">
      <c r="FX14614" s="1595"/>
    </row>
    <row r="14615" spans="180:180">
      <c r="FX14615" s="1595"/>
    </row>
    <row r="14616" spans="180:180">
      <c r="FX14616" s="1595"/>
    </row>
    <row r="14617" spans="180:180">
      <c r="FX14617" s="1595"/>
    </row>
    <row r="14619" spans="180:180">
      <c r="FX14619" s="1349"/>
    </row>
    <row r="14620" spans="180:180">
      <c r="FX14620" s="1349"/>
    </row>
    <row r="14621" spans="180:180">
      <c r="FX14621" s="1666"/>
    </row>
    <row r="14623" spans="180:180">
      <c r="FX14623" s="1349"/>
    </row>
    <row r="14624" spans="180:180">
      <c r="FX14624" s="1349"/>
    </row>
    <row r="14625" spans="180:180">
      <c r="FX14625" s="1349"/>
    </row>
    <row r="14626" spans="180:180">
      <c r="FX14626" s="1595"/>
    </row>
    <row r="14627" spans="180:180">
      <c r="FX14627" s="1595"/>
    </row>
    <row r="14628" spans="180:180">
      <c r="FX14628" s="1595"/>
    </row>
    <row r="14629" spans="180:180">
      <c r="FX14629" s="1595"/>
    </row>
    <row r="14630" spans="180:180">
      <c r="FX14630" s="1595"/>
    </row>
    <row r="14631" spans="180:180">
      <c r="FX14631" s="1595"/>
    </row>
    <row r="14632" spans="180:180">
      <c r="FX14632" s="1595"/>
    </row>
    <row r="14633" spans="180:180">
      <c r="FX14633" s="1595"/>
    </row>
    <row r="14634" spans="180:180">
      <c r="FX14634" s="1595"/>
    </row>
    <row r="14635" spans="180:180">
      <c r="FX14635" s="1595"/>
    </row>
    <row r="14636" spans="180:180">
      <c r="FX14636" s="1595"/>
    </row>
    <row r="14637" spans="180:180">
      <c r="FX14637" s="1595"/>
    </row>
    <row r="14638" spans="180:180">
      <c r="FX14638" s="1595"/>
    </row>
    <row r="14639" spans="180:180">
      <c r="FX14639" s="1595"/>
    </row>
    <row r="14640" spans="180:180">
      <c r="FX14640" s="1595"/>
    </row>
    <row r="14641" spans="180:180">
      <c r="FX14641" s="1595"/>
    </row>
    <row r="14642" spans="180:180">
      <c r="FX14642" s="1595"/>
    </row>
    <row r="14643" spans="180:180">
      <c r="FX14643" s="1595"/>
    </row>
    <row r="14644" spans="180:180">
      <c r="FX14644" s="1595"/>
    </row>
    <row r="14645" spans="180:180">
      <c r="FX14645" s="1595"/>
    </row>
    <row r="14646" spans="180:180">
      <c r="FX14646" s="1595"/>
    </row>
    <row r="14647" spans="180:180">
      <c r="FX14647" s="1595"/>
    </row>
    <row r="14648" spans="180:180">
      <c r="FX14648" s="1595"/>
    </row>
    <row r="14649" spans="180:180">
      <c r="FX14649" s="1595"/>
    </row>
    <row r="14650" spans="180:180">
      <c r="FX14650" s="1595"/>
    </row>
    <row r="14651" spans="180:180">
      <c r="FX14651" s="1595"/>
    </row>
    <row r="14652" spans="180:180">
      <c r="FX14652" s="1595"/>
    </row>
    <row r="14653" spans="180:180">
      <c r="FX14653" s="1595"/>
    </row>
    <row r="14654" spans="180:180">
      <c r="FX14654" s="1595"/>
    </row>
    <row r="14655" spans="180:180">
      <c r="FX14655" s="1595"/>
    </row>
    <row r="14656" spans="180:180">
      <c r="FX14656" s="1595"/>
    </row>
    <row r="14657" spans="180:180">
      <c r="FX14657" s="1595"/>
    </row>
    <row r="14658" spans="180:180">
      <c r="FX14658" s="1595"/>
    </row>
    <row r="14659" spans="180:180">
      <c r="FX14659" s="1595"/>
    </row>
    <row r="14660" spans="180:180">
      <c r="FX14660" s="1595"/>
    </row>
    <row r="14661" spans="180:180">
      <c r="FX14661" s="1595"/>
    </row>
    <row r="14662" spans="180:180">
      <c r="FX14662" s="1595"/>
    </row>
    <row r="14663" spans="180:180">
      <c r="FX14663" s="1595"/>
    </row>
    <row r="14664" spans="180:180">
      <c r="FX14664" s="1595"/>
    </row>
    <row r="14665" spans="180:180">
      <c r="FX14665" s="1595"/>
    </row>
    <row r="14667" spans="180:180">
      <c r="FX14667" s="1349"/>
    </row>
    <row r="14668" spans="180:180">
      <c r="FX14668" s="1349"/>
    </row>
    <row r="14669" spans="180:180">
      <c r="FX14669" s="1666"/>
    </row>
    <row r="14671" spans="180:180">
      <c r="FX14671" s="1349"/>
    </row>
    <row r="14672" spans="180:180">
      <c r="FX14672" s="1349"/>
    </row>
    <row r="14673" spans="180:180">
      <c r="FX14673" s="1349"/>
    </row>
    <row r="14674" spans="180:180">
      <c r="FX14674" s="1595"/>
    </row>
    <row r="14675" spans="180:180">
      <c r="FX14675" s="1595"/>
    </row>
    <row r="14676" spans="180:180">
      <c r="FX14676" s="1595"/>
    </row>
    <row r="14677" spans="180:180">
      <c r="FX14677" s="1595"/>
    </row>
    <row r="14678" spans="180:180">
      <c r="FX14678" s="1595"/>
    </row>
    <row r="14679" spans="180:180">
      <c r="FX14679" s="1595"/>
    </row>
    <row r="14680" spans="180:180">
      <c r="FX14680" s="1595"/>
    </row>
    <row r="14681" spans="180:180">
      <c r="FX14681" s="1595"/>
    </row>
    <row r="14682" spans="180:180">
      <c r="FX14682" s="1595"/>
    </row>
    <row r="14683" spans="180:180">
      <c r="FX14683" s="1595"/>
    </row>
    <row r="14684" spans="180:180">
      <c r="FX14684" s="1595"/>
    </row>
    <row r="14685" spans="180:180">
      <c r="FX14685" s="1595"/>
    </row>
    <row r="14686" spans="180:180">
      <c r="FX14686" s="1595"/>
    </row>
    <row r="14687" spans="180:180">
      <c r="FX14687" s="1595"/>
    </row>
    <row r="14688" spans="180:180">
      <c r="FX14688" s="1595"/>
    </row>
    <row r="14689" spans="180:180">
      <c r="FX14689" s="1595"/>
    </row>
    <row r="14690" spans="180:180">
      <c r="FX14690" s="1595"/>
    </row>
    <row r="14691" spans="180:180">
      <c r="FX14691" s="1595"/>
    </row>
    <row r="14692" spans="180:180">
      <c r="FX14692" s="1595"/>
    </row>
    <row r="14693" spans="180:180">
      <c r="FX14693" s="1595"/>
    </row>
    <row r="14694" spans="180:180">
      <c r="FX14694" s="1595"/>
    </row>
    <row r="14695" spans="180:180">
      <c r="FX14695" s="1595"/>
    </row>
    <row r="14696" spans="180:180">
      <c r="FX14696" s="1595"/>
    </row>
    <row r="14697" spans="180:180">
      <c r="FX14697" s="1595"/>
    </row>
    <row r="14698" spans="180:180">
      <c r="FX14698" s="1595"/>
    </row>
    <row r="14699" spans="180:180">
      <c r="FX14699" s="1595"/>
    </row>
    <row r="14700" spans="180:180">
      <c r="FX14700" s="1595"/>
    </row>
    <row r="14701" spans="180:180">
      <c r="FX14701" s="1595"/>
    </row>
    <row r="14702" spans="180:180">
      <c r="FX14702" s="1595"/>
    </row>
    <row r="14703" spans="180:180">
      <c r="FX14703" s="1595"/>
    </row>
    <row r="14704" spans="180:180">
      <c r="FX14704" s="1595"/>
    </row>
    <row r="14705" spans="180:180">
      <c r="FX14705" s="1595"/>
    </row>
    <row r="14706" spans="180:180">
      <c r="FX14706" s="1595"/>
    </row>
    <row r="14707" spans="180:180">
      <c r="FX14707" s="1595"/>
    </row>
    <row r="14708" spans="180:180">
      <c r="FX14708" s="1595"/>
    </row>
    <row r="14709" spans="180:180">
      <c r="FX14709" s="1595"/>
    </row>
    <row r="14710" spans="180:180">
      <c r="FX14710" s="1595"/>
    </row>
    <row r="14711" spans="180:180">
      <c r="FX14711" s="1595"/>
    </row>
    <row r="14712" spans="180:180">
      <c r="FX14712" s="1595"/>
    </row>
    <row r="14713" spans="180:180">
      <c r="FX14713" s="1595"/>
    </row>
    <row r="14715" spans="180:180">
      <c r="FX14715" s="1349"/>
    </row>
    <row r="14716" spans="180:180">
      <c r="FX14716" s="1349"/>
    </row>
    <row r="14717" spans="180:180">
      <c r="FX14717" s="1666"/>
    </row>
    <row r="14719" spans="180:180">
      <c r="FX14719" s="1349"/>
    </row>
    <row r="14720" spans="180:180">
      <c r="FX14720" s="1349"/>
    </row>
    <row r="14721" spans="180:180">
      <c r="FX14721" s="1349"/>
    </row>
    <row r="14722" spans="180:180">
      <c r="FX14722" s="1595"/>
    </row>
    <row r="14723" spans="180:180">
      <c r="FX14723" s="1595"/>
    </row>
    <row r="14724" spans="180:180">
      <c r="FX14724" s="1595"/>
    </row>
    <row r="14725" spans="180:180">
      <c r="FX14725" s="1595"/>
    </row>
    <row r="14726" spans="180:180">
      <c r="FX14726" s="1595"/>
    </row>
    <row r="14727" spans="180:180">
      <c r="FX14727" s="1595"/>
    </row>
    <row r="14728" spans="180:180">
      <c r="FX14728" s="1595"/>
    </row>
    <row r="14729" spans="180:180">
      <c r="FX14729" s="1595"/>
    </row>
    <row r="14730" spans="180:180">
      <c r="FX14730" s="1595"/>
    </row>
    <row r="14731" spans="180:180">
      <c r="FX14731" s="1595"/>
    </row>
    <row r="14732" spans="180:180">
      <c r="FX14732" s="1595"/>
    </row>
    <row r="14733" spans="180:180">
      <c r="FX14733" s="1595"/>
    </row>
    <row r="14734" spans="180:180">
      <c r="FX14734" s="1595"/>
    </row>
    <row r="14735" spans="180:180">
      <c r="FX14735" s="1595"/>
    </row>
    <row r="14736" spans="180:180">
      <c r="FX14736" s="1595"/>
    </row>
    <row r="14737" spans="180:180">
      <c r="FX14737" s="1595"/>
    </row>
    <row r="14738" spans="180:180">
      <c r="FX14738" s="1595"/>
    </row>
    <row r="14739" spans="180:180">
      <c r="FX14739" s="1595"/>
    </row>
    <row r="14740" spans="180:180">
      <c r="FX14740" s="1595"/>
    </row>
    <row r="14741" spans="180:180">
      <c r="FX14741" s="1595"/>
    </row>
    <row r="14742" spans="180:180">
      <c r="FX14742" s="1595"/>
    </row>
    <row r="14743" spans="180:180">
      <c r="FX14743" s="1595"/>
    </row>
    <row r="14744" spans="180:180">
      <c r="FX14744" s="1595"/>
    </row>
    <row r="14745" spans="180:180">
      <c r="FX14745" s="1595"/>
    </row>
    <row r="14746" spans="180:180">
      <c r="FX14746" s="1595"/>
    </row>
    <row r="14747" spans="180:180">
      <c r="FX14747" s="1595"/>
    </row>
    <row r="14748" spans="180:180">
      <c r="FX14748" s="1595"/>
    </row>
    <row r="14749" spans="180:180">
      <c r="FX14749" s="1595"/>
    </row>
    <row r="14750" spans="180:180">
      <c r="FX14750" s="1595"/>
    </row>
    <row r="14751" spans="180:180">
      <c r="FX14751" s="1595"/>
    </row>
    <row r="14752" spans="180:180">
      <c r="FX14752" s="1595"/>
    </row>
    <row r="14753" spans="180:180">
      <c r="FX14753" s="1595"/>
    </row>
    <row r="14754" spans="180:180">
      <c r="FX14754" s="1595"/>
    </row>
    <row r="14755" spans="180:180">
      <c r="FX14755" s="1595"/>
    </row>
    <row r="14756" spans="180:180">
      <c r="FX14756" s="1595"/>
    </row>
    <row r="14757" spans="180:180">
      <c r="FX14757" s="1595"/>
    </row>
    <row r="14758" spans="180:180">
      <c r="FX14758" s="1595"/>
    </row>
    <row r="14759" spans="180:180">
      <c r="FX14759" s="1595"/>
    </row>
    <row r="14760" spans="180:180">
      <c r="FX14760" s="1595"/>
    </row>
    <row r="14761" spans="180:180">
      <c r="FX14761" s="1595"/>
    </row>
    <row r="14763" spans="180:180">
      <c r="FX14763" s="1349"/>
    </row>
    <row r="14764" spans="180:180">
      <c r="FX14764" s="1349"/>
    </row>
    <row r="14765" spans="180:180">
      <c r="FX14765" s="1666"/>
    </row>
    <row r="14767" spans="180:180">
      <c r="FX14767" s="1349"/>
    </row>
    <row r="14768" spans="180:180">
      <c r="FX14768" s="1349"/>
    </row>
    <row r="14769" spans="180:180">
      <c r="FX14769" s="1349"/>
    </row>
    <row r="14770" spans="180:180">
      <c r="FX14770" s="1595"/>
    </row>
    <row r="14771" spans="180:180">
      <c r="FX14771" s="1595"/>
    </row>
    <row r="14772" spans="180:180">
      <c r="FX14772" s="1595"/>
    </row>
    <row r="14773" spans="180:180">
      <c r="FX14773" s="1595"/>
    </row>
    <row r="14774" spans="180:180">
      <c r="FX14774" s="1595"/>
    </row>
    <row r="14775" spans="180:180">
      <c r="FX14775" s="1595"/>
    </row>
    <row r="14776" spans="180:180">
      <c r="FX14776" s="1595"/>
    </row>
    <row r="14777" spans="180:180">
      <c r="FX14777" s="1595"/>
    </row>
    <row r="14778" spans="180:180">
      <c r="FX14778" s="1595"/>
    </row>
    <row r="14779" spans="180:180">
      <c r="FX14779" s="1595"/>
    </row>
    <row r="14780" spans="180:180">
      <c r="FX14780" s="1595"/>
    </row>
    <row r="14781" spans="180:180">
      <c r="FX14781" s="1595"/>
    </row>
    <row r="14782" spans="180:180">
      <c r="FX14782" s="1595"/>
    </row>
    <row r="14783" spans="180:180">
      <c r="FX14783" s="1595"/>
    </row>
    <row r="14784" spans="180:180">
      <c r="FX14784" s="1595"/>
    </row>
    <row r="14785" spans="180:180">
      <c r="FX14785" s="1595"/>
    </row>
    <row r="14786" spans="180:180">
      <c r="FX14786" s="1595"/>
    </row>
    <row r="14787" spans="180:180">
      <c r="FX14787" s="1595"/>
    </row>
    <row r="14788" spans="180:180">
      <c r="FX14788" s="1595"/>
    </row>
    <row r="14789" spans="180:180">
      <c r="FX14789" s="1595"/>
    </row>
    <row r="14790" spans="180:180">
      <c r="FX14790" s="1595"/>
    </row>
    <row r="14791" spans="180:180">
      <c r="FX14791" s="1595"/>
    </row>
    <row r="14792" spans="180:180">
      <c r="FX14792" s="1595"/>
    </row>
    <row r="14793" spans="180:180">
      <c r="FX14793" s="1595"/>
    </row>
    <row r="14794" spans="180:180">
      <c r="FX14794" s="1595"/>
    </row>
    <row r="14795" spans="180:180">
      <c r="FX14795" s="1595"/>
    </row>
    <row r="14796" spans="180:180">
      <c r="FX14796" s="1595"/>
    </row>
    <row r="14797" spans="180:180">
      <c r="FX14797" s="1595"/>
    </row>
    <row r="14798" spans="180:180">
      <c r="FX14798" s="1595"/>
    </row>
    <row r="14799" spans="180:180">
      <c r="FX14799" s="1595"/>
    </row>
    <row r="14800" spans="180:180">
      <c r="FX14800" s="1595"/>
    </row>
    <row r="14801" spans="180:180">
      <c r="FX14801" s="1595"/>
    </row>
    <row r="14802" spans="180:180">
      <c r="FX14802" s="1595"/>
    </row>
    <row r="14803" spans="180:180">
      <c r="FX14803" s="1595"/>
    </row>
    <row r="14804" spans="180:180">
      <c r="FX14804" s="1595"/>
    </row>
    <row r="14805" spans="180:180">
      <c r="FX14805" s="1595"/>
    </row>
    <row r="14806" spans="180:180">
      <c r="FX14806" s="1595"/>
    </row>
    <row r="14807" spans="180:180">
      <c r="FX14807" s="1595"/>
    </row>
    <row r="14808" spans="180:180">
      <c r="FX14808" s="1595"/>
    </row>
    <row r="14809" spans="180:180">
      <c r="FX14809" s="1595"/>
    </row>
    <row r="14811" spans="180:180">
      <c r="FX14811" s="1349"/>
    </row>
    <row r="14812" spans="180:180">
      <c r="FX14812" s="1349"/>
    </row>
    <row r="14813" spans="180:180">
      <c r="FX14813" s="1666"/>
    </row>
    <row r="14815" spans="180:180">
      <c r="FX14815" s="1349"/>
    </row>
    <row r="14816" spans="180:180">
      <c r="FX14816" s="1349"/>
    </row>
    <row r="14817" spans="180:180">
      <c r="FX14817" s="1349"/>
    </row>
    <row r="14818" spans="180:180">
      <c r="FX14818" s="1595"/>
    </row>
    <row r="14819" spans="180:180">
      <c r="FX14819" s="1595"/>
    </row>
    <row r="14820" spans="180:180">
      <c r="FX14820" s="1595"/>
    </row>
    <row r="14821" spans="180:180">
      <c r="FX14821" s="1595"/>
    </row>
    <row r="14822" spans="180:180">
      <c r="FX14822" s="1595"/>
    </row>
    <row r="14823" spans="180:180">
      <c r="FX14823" s="1595"/>
    </row>
    <row r="14824" spans="180:180">
      <c r="FX14824" s="1595"/>
    </row>
    <row r="14825" spans="180:180">
      <c r="FX14825" s="1595"/>
    </row>
    <row r="14826" spans="180:180">
      <c r="FX14826" s="1595"/>
    </row>
    <row r="14827" spans="180:180">
      <c r="FX14827" s="1595"/>
    </row>
    <row r="14828" spans="180:180">
      <c r="FX14828" s="1595"/>
    </row>
    <row r="14829" spans="180:180">
      <c r="FX14829" s="1595"/>
    </row>
    <row r="14830" spans="180:180">
      <c r="FX14830" s="1595"/>
    </row>
    <row r="14831" spans="180:180">
      <c r="FX14831" s="1595"/>
    </row>
    <row r="14832" spans="180:180">
      <c r="FX14832" s="1595"/>
    </row>
    <row r="14833" spans="180:180">
      <c r="FX14833" s="1595"/>
    </row>
    <row r="14834" spans="180:180">
      <c r="FX14834" s="1595"/>
    </row>
    <row r="14835" spans="180:180">
      <c r="FX14835" s="1595"/>
    </row>
    <row r="14836" spans="180:180">
      <c r="FX14836" s="1595"/>
    </row>
    <row r="14837" spans="180:180">
      <c r="FX14837" s="1595"/>
    </row>
    <row r="14838" spans="180:180">
      <c r="FX14838" s="1595"/>
    </row>
    <row r="14839" spans="180:180">
      <c r="FX14839" s="1595"/>
    </row>
    <row r="14840" spans="180:180">
      <c r="FX14840" s="1595"/>
    </row>
    <row r="14841" spans="180:180">
      <c r="FX14841" s="1595"/>
    </row>
    <row r="14842" spans="180:180">
      <c r="FX14842" s="1595"/>
    </row>
    <row r="14843" spans="180:180">
      <c r="FX14843" s="1595"/>
    </row>
    <row r="14844" spans="180:180">
      <c r="FX14844" s="1595"/>
    </row>
    <row r="14845" spans="180:180">
      <c r="FX14845" s="1595"/>
    </row>
    <row r="14846" spans="180:180">
      <c r="FX14846" s="1595"/>
    </row>
    <row r="14847" spans="180:180">
      <c r="FX14847" s="1595"/>
    </row>
    <row r="14848" spans="180:180">
      <c r="FX14848" s="1595"/>
    </row>
    <row r="14849" spans="180:180">
      <c r="FX14849" s="1595"/>
    </row>
    <row r="14850" spans="180:180">
      <c r="FX14850" s="1595"/>
    </row>
    <row r="14851" spans="180:180">
      <c r="FX14851" s="1595"/>
    </row>
    <row r="14852" spans="180:180">
      <c r="FX14852" s="1595"/>
    </row>
    <row r="14853" spans="180:180">
      <c r="FX14853" s="1595"/>
    </row>
    <row r="14854" spans="180:180">
      <c r="FX14854" s="1595"/>
    </row>
    <row r="14855" spans="180:180">
      <c r="FX14855" s="1595"/>
    </row>
    <row r="14856" spans="180:180">
      <c r="FX14856" s="1595"/>
    </row>
    <row r="14857" spans="180:180">
      <c r="FX14857" s="1595"/>
    </row>
    <row r="14859" spans="180:180">
      <c r="FX14859" s="1349"/>
    </row>
    <row r="14860" spans="180:180">
      <c r="FX14860" s="1349"/>
    </row>
    <row r="14861" spans="180:180">
      <c r="FX14861" s="1666"/>
    </row>
    <row r="14863" spans="180:180">
      <c r="FX14863" s="1349"/>
    </row>
    <row r="14864" spans="180:180">
      <c r="FX14864" s="1349"/>
    </row>
    <row r="14865" spans="180:180">
      <c r="FX14865" s="1349"/>
    </row>
    <row r="14866" spans="180:180">
      <c r="FX14866" s="1595"/>
    </row>
    <row r="14867" spans="180:180">
      <c r="FX14867" s="1595"/>
    </row>
    <row r="14868" spans="180:180">
      <c r="FX14868" s="1595"/>
    </row>
    <row r="14869" spans="180:180">
      <c r="FX14869" s="1595"/>
    </row>
    <row r="14870" spans="180:180">
      <c r="FX14870" s="1595"/>
    </row>
    <row r="14871" spans="180:180">
      <c r="FX14871" s="1595"/>
    </row>
    <row r="14872" spans="180:180">
      <c r="FX14872" s="1595"/>
    </row>
    <row r="14873" spans="180:180">
      <c r="FX14873" s="1595"/>
    </row>
    <row r="14874" spans="180:180">
      <c r="FX14874" s="1595"/>
    </row>
    <row r="14875" spans="180:180">
      <c r="FX14875" s="1595"/>
    </row>
    <row r="14876" spans="180:180">
      <c r="FX14876" s="1595"/>
    </row>
    <row r="14877" spans="180:180">
      <c r="FX14877" s="1595"/>
    </row>
    <row r="14878" spans="180:180">
      <c r="FX14878" s="1595"/>
    </row>
    <row r="14879" spans="180:180">
      <c r="FX14879" s="1595"/>
    </row>
    <row r="14880" spans="180:180">
      <c r="FX14880" s="1595"/>
    </row>
    <row r="14881" spans="180:180">
      <c r="FX14881" s="1595"/>
    </row>
    <row r="14882" spans="180:180">
      <c r="FX14882" s="1595"/>
    </row>
    <row r="14883" spans="180:180">
      <c r="FX14883" s="1595"/>
    </row>
    <row r="14884" spans="180:180">
      <c r="FX14884" s="1595"/>
    </row>
    <row r="14885" spans="180:180">
      <c r="FX14885" s="1595"/>
    </row>
    <row r="14886" spans="180:180">
      <c r="FX14886" s="1595"/>
    </row>
    <row r="14887" spans="180:180">
      <c r="FX14887" s="1595"/>
    </row>
    <row r="14888" spans="180:180">
      <c r="FX14888" s="1595"/>
    </row>
    <row r="14889" spans="180:180">
      <c r="FX14889" s="1595"/>
    </row>
    <row r="14890" spans="180:180">
      <c r="FX14890" s="1595"/>
    </row>
    <row r="14891" spans="180:180">
      <c r="FX14891" s="1595"/>
    </row>
    <row r="14892" spans="180:180">
      <c r="FX14892" s="1595"/>
    </row>
    <row r="14893" spans="180:180">
      <c r="FX14893" s="1595"/>
    </row>
    <row r="14894" spans="180:180">
      <c r="FX14894" s="1595"/>
    </row>
    <row r="14895" spans="180:180">
      <c r="FX14895" s="1595"/>
    </row>
    <row r="14896" spans="180:180">
      <c r="FX14896" s="1595"/>
    </row>
    <row r="14897" spans="180:180">
      <c r="FX14897" s="1595"/>
    </row>
    <row r="14898" spans="180:180">
      <c r="FX14898" s="1595"/>
    </row>
    <row r="14899" spans="180:180">
      <c r="FX14899" s="1595"/>
    </row>
    <row r="14900" spans="180:180">
      <c r="FX14900" s="1595"/>
    </row>
    <row r="14901" spans="180:180">
      <c r="FX14901" s="1595"/>
    </row>
    <row r="14902" spans="180:180">
      <c r="FX14902" s="1595"/>
    </row>
    <row r="14903" spans="180:180">
      <c r="FX14903" s="1595"/>
    </row>
    <row r="14904" spans="180:180">
      <c r="FX14904" s="1595"/>
    </row>
    <row r="14905" spans="180:180">
      <c r="FX14905" s="1595"/>
    </row>
    <row r="14907" spans="180:180">
      <c r="FX14907" s="1349"/>
    </row>
    <row r="14908" spans="180:180">
      <c r="FX14908" s="1349"/>
    </row>
    <row r="14909" spans="180:180">
      <c r="FX14909" s="1666"/>
    </row>
    <row r="14911" spans="180:180">
      <c r="FX14911" s="1349"/>
    </row>
    <row r="14912" spans="180:180">
      <c r="FX14912" s="1349"/>
    </row>
    <row r="14913" spans="180:180">
      <c r="FX14913" s="1349"/>
    </row>
    <row r="14914" spans="180:180">
      <c r="FX14914" s="1595"/>
    </row>
    <row r="14915" spans="180:180">
      <c r="FX14915" s="1595"/>
    </row>
    <row r="14916" spans="180:180">
      <c r="FX14916" s="1595"/>
    </row>
    <row r="14917" spans="180:180">
      <c r="FX14917" s="1595"/>
    </row>
    <row r="14918" spans="180:180">
      <c r="FX14918" s="1595"/>
    </row>
    <row r="14919" spans="180:180">
      <c r="FX14919" s="1595"/>
    </row>
    <row r="14920" spans="180:180">
      <c r="FX14920" s="1595"/>
    </row>
    <row r="14921" spans="180:180">
      <c r="FX14921" s="1595"/>
    </row>
    <row r="14922" spans="180:180">
      <c r="FX14922" s="1595"/>
    </row>
    <row r="14923" spans="180:180">
      <c r="FX14923" s="1595"/>
    </row>
    <row r="14924" spans="180:180">
      <c r="FX14924" s="1595"/>
    </row>
    <row r="14925" spans="180:180">
      <c r="FX14925" s="1595"/>
    </row>
    <row r="14926" spans="180:180">
      <c r="FX14926" s="1595"/>
    </row>
    <row r="14927" spans="180:180">
      <c r="FX14927" s="1595"/>
    </row>
    <row r="14928" spans="180:180">
      <c r="FX14928" s="1595"/>
    </row>
    <row r="14929" spans="180:180">
      <c r="FX14929" s="1595"/>
    </row>
    <row r="14930" spans="180:180">
      <c r="FX14930" s="1595"/>
    </row>
    <row r="14931" spans="180:180">
      <c r="FX14931" s="1595"/>
    </row>
    <row r="14932" spans="180:180">
      <c r="FX14932" s="1595"/>
    </row>
    <row r="14933" spans="180:180">
      <c r="FX14933" s="1595"/>
    </row>
    <row r="14934" spans="180:180">
      <c r="FX14934" s="1595"/>
    </row>
    <row r="14935" spans="180:180">
      <c r="FX14935" s="1595"/>
    </row>
    <row r="14936" spans="180:180">
      <c r="FX14936" s="1595"/>
    </row>
    <row r="14937" spans="180:180">
      <c r="FX14937" s="1595"/>
    </row>
    <row r="14938" spans="180:180">
      <c r="FX14938" s="1595"/>
    </row>
    <row r="14939" spans="180:180">
      <c r="FX14939" s="1595"/>
    </row>
    <row r="14940" spans="180:180">
      <c r="FX14940" s="1595"/>
    </row>
    <row r="14941" spans="180:180">
      <c r="FX14941" s="1595"/>
    </row>
    <row r="14942" spans="180:180">
      <c r="FX14942" s="1595"/>
    </row>
    <row r="14943" spans="180:180">
      <c r="FX14943" s="1595"/>
    </row>
    <row r="14944" spans="180:180">
      <c r="FX14944" s="1595"/>
    </row>
    <row r="14945" spans="180:180">
      <c r="FX14945" s="1595"/>
    </row>
    <row r="14946" spans="180:180">
      <c r="FX14946" s="1595"/>
    </row>
    <row r="14947" spans="180:180">
      <c r="FX14947" s="1595"/>
    </row>
    <row r="14948" spans="180:180">
      <c r="FX14948" s="1595"/>
    </row>
    <row r="14949" spans="180:180">
      <c r="FX14949" s="1595"/>
    </row>
    <row r="14950" spans="180:180">
      <c r="FX14950" s="1595"/>
    </row>
    <row r="14951" spans="180:180">
      <c r="FX14951" s="1595"/>
    </row>
    <row r="14952" spans="180:180">
      <c r="FX14952" s="1595"/>
    </row>
    <row r="14953" spans="180:180">
      <c r="FX14953" s="1595"/>
    </row>
    <row r="14955" spans="180:180">
      <c r="FX14955" s="1349"/>
    </row>
    <row r="14956" spans="180:180">
      <c r="FX14956" s="1349"/>
    </row>
    <row r="14957" spans="180:180">
      <c r="FX14957" s="1666"/>
    </row>
    <row r="14959" spans="180:180">
      <c r="FX14959" s="1349"/>
    </row>
    <row r="14960" spans="180:180">
      <c r="FX14960" s="1349"/>
    </row>
    <row r="14961" spans="180:180">
      <c r="FX14961" s="1349"/>
    </row>
    <row r="14962" spans="180:180">
      <c r="FX14962" s="1595"/>
    </row>
    <row r="14963" spans="180:180">
      <c r="FX14963" s="1595"/>
    </row>
    <row r="14964" spans="180:180">
      <c r="FX14964" s="1595"/>
    </row>
    <row r="14965" spans="180:180">
      <c r="FX14965" s="1595"/>
    </row>
    <row r="14966" spans="180:180">
      <c r="FX14966" s="1595"/>
    </row>
    <row r="14967" spans="180:180">
      <c r="FX14967" s="1595"/>
    </row>
    <row r="14968" spans="180:180">
      <c r="FX14968" s="1595"/>
    </row>
    <row r="14969" spans="180:180">
      <c r="FX14969" s="1595"/>
    </row>
    <row r="14970" spans="180:180">
      <c r="FX14970" s="1595"/>
    </row>
    <row r="14971" spans="180:180">
      <c r="FX14971" s="1595"/>
    </row>
    <row r="14972" spans="180:180">
      <c r="FX14972" s="1595"/>
    </row>
    <row r="14973" spans="180:180">
      <c r="FX14973" s="1595"/>
    </row>
    <row r="14974" spans="180:180">
      <c r="FX14974" s="1595"/>
    </row>
    <row r="14975" spans="180:180">
      <c r="FX14975" s="1595"/>
    </row>
    <row r="14976" spans="180:180">
      <c r="FX14976" s="1595"/>
    </row>
    <row r="14977" spans="180:180">
      <c r="FX14977" s="1595"/>
    </row>
    <row r="14978" spans="180:180">
      <c r="FX14978" s="1595"/>
    </row>
    <row r="14979" spans="180:180">
      <c r="FX14979" s="1595"/>
    </row>
    <row r="14980" spans="180:180">
      <c r="FX14980" s="1595"/>
    </row>
    <row r="14981" spans="180:180">
      <c r="FX14981" s="1595"/>
    </row>
    <row r="14982" spans="180:180">
      <c r="FX14982" s="1595"/>
    </row>
    <row r="14983" spans="180:180">
      <c r="FX14983" s="1595"/>
    </row>
    <row r="14984" spans="180:180">
      <c r="FX14984" s="1595"/>
    </row>
    <row r="14985" spans="180:180">
      <c r="FX14985" s="1595"/>
    </row>
    <row r="14986" spans="180:180">
      <c r="FX14986" s="1595"/>
    </row>
    <row r="14987" spans="180:180">
      <c r="FX14987" s="1595"/>
    </row>
    <row r="14988" spans="180:180">
      <c r="FX14988" s="1595"/>
    </row>
    <row r="14989" spans="180:180">
      <c r="FX14989" s="1595"/>
    </row>
    <row r="14990" spans="180:180">
      <c r="FX14990" s="1595"/>
    </row>
    <row r="14991" spans="180:180">
      <c r="FX14991" s="1595"/>
    </row>
    <row r="14992" spans="180:180">
      <c r="FX14992" s="1595"/>
    </row>
    <row r="14993" spans="180:180">
      <c r="FX14993" s="1595"/>
    </row>
    <row r="14994" spans="180:180">
      <c r="FX14994" s="1595"/>
    </row>
    <row r="14995" spans="180:180">
      <c r="FX14995" s="1595"/>
    </row>
    <row r="14996" spans="180:180">
      <c r="FX14996" s="1595"/>
    </row>
    <row r="14997" spans="180:180">
      <c r="FX14997" s="1595"/>
    </row>
    <row r="14998" spans="180:180">
      <c r="FX14998" s="1595"/>
    </row>
    <row r="14999" spans="180:180">
      <c r="FX14999" s="1595"/>
    </row>
    <row r="15000" spans="180:180">
      <c r="FX15000" s="1595"/>
    </row>
    <row r="15001" spans="180:180">
      <c r="FX15001" s="1595"/>
    </row>
    <row r="15003" spans="180:180">
      <c r="FX15003" s="1349"/>
    </row>
    <row r="15004" spans="180:180">
      <c r="FX15004" s="1349"/>
    </row>
    <row r="15005" spans="180:180">
      <c r="FX15005" s="1666"/>
    </row>
    <row r="15007" spans="180:180">
      <c r="FX15007" s="1349"/>
    </row>
    <row r="15008" spans="180:180">
      <c r="FX15008" s="1349"/>
    </row>
    <row r="15009" spans="180:180">
      <c r="FX15009" s="1349"/>
    </row>
    <row r="15010" spans="180:180">
      <c r="FX15010" s="1595"/>
    </row>
    <row r="15011" spans="180:180">
      <c r="FX15011" s="1595"/>
    </row>
    <row r="15012" spans="180:180">
      <c r="FX15012" s="1595"/>
    </row>
    <row r="15013" spans="180:180">
      <c r="FX15013" s="1595"/>
    </row>
    <row r="15014" spans="180:180">
      <c r="FX15014" s="1595"/>
    </row>
    <row r="15015" spans="180:180">
      <c r="FX15015" s="1595"/>
    </row>
    <row r="15016" spans="180:180">
      <c r="FX15016" s="1595"/>
    </row>
    <row r="15017" spans="180:180">
      <c r="FX15017" s="1595"/>
    </row>
    <row r="15018" spans="180:180">
      <c r="FX15018" s="1595"/>
    </row>
    <row r="15019" spans="180:180">
      <c r="FX15019" s="1595"/>
    </row>
    <row r="15020" spans="180:180">
      <c r="FX15020" s="1595"/>
    </row>
    <row r="15021" spans="180:180">
      <c r="FX15021" s="1595"/>
    </row>
    <row r="15022" spans="180:180">
      <c r="FX15022" s="1595"/>
    </row>
    <row r="15023" spans="180:180">
      <c r="FX15023" s="1595"/>
    </row>
    <row r="15024" spans="180:180">
      <c r="FX15024" s="1595"/>
    </row>
    <row r="15025" spans="180:180">
      <c r="FX15025" s="1595"/>
    </row>
    <row r="15026" spans="180:180">
      <c r="FX15026" s="1595"/>
    </row>
    <row r="15027" spans="180:180">
      <c r="FX15027" s="1595"/>
    </row>
    <row r="15028" spans="180:180">
      <c r="FX15028" s="1595"/>
    </row>
    <row r="15029" spans="180:180">
      <c r="FX15029" s="1595"/>
    </row>
    <row r="15030" spans="180:180">
      <c r="FX15030" s="1595"/>
    </row>
    <row r="15031" spans="180:180">
      <c r="FX15031" s="1595"/>
    </row>
    <row r="15032" spans="180:180">
      <c r="FX15032" s="1595"/>
    </row>
    <row r="15033" spans="180:180">
      <c r="FX15033" s="1595"/>
    </row>
    <row r="15034" spans="180:180">
      <c r="FX15034" s="1595"/>
    </row>
    <row r="15035" spans="180:180">
      <c r="FX15035" s="1595"/>
    </row>
    <row r="15036" spans="180:180">
      <c r="FX15036" s="1595"/>
    </row>
    <row r="15037" spans="180:180">
      <c r="FX15037" s="1595"/>
    </row>
    <row r="15038" spans="180:180">
      <c r="FX15038" s="1595"/>
    </row>
    <row r="15039" spans="180:180">
      <c r="FX15039" s="1595"/>
    </row>
    <row r="15040" spans="180:180">
      <c r="FX15040" s="1595"/>
    </row>
    <row r="15041" spans="180:180">
      <c r="FX15041" s="1595"/>
    </row>
    <row r="15042" spans="180:180">
      <c r="FX15042" s="1595"/>
    </row>
    <row r="15043" spans="180:180">
      <c r="FX15043" s="1595"/>
    </row>
    <row r="15044" spans="180:180">
      <c r="FX15044" s="1595"/>
    </row>
    <row r="15045" spans="180:180">
      <c r="FX15045" s="1595"/>
    </row>
    <row r="15046" spans="180:180">
      <c r="FX15046" s="1595"/>
    </row>
    <row r="15047" spans="180:180">
      <c r="FX15047" s="1595"/>
    </row>
    <row r="15048" spans="180:180">
      <c r="FX15048" s="1595"/>
    </row>
    <row r="15049" spans="180:180">
      <c r="FX15049" s="1595"/>
    </row>
    <row r="15051" spans="180:180">
      <c r="FX15051" s="1349"/>
    </row>
    <row r="15052" spans="180:180">
      <c r="FX15052" s="1349"/>
    </row>
    <row r="15053" spans="180:180">
      <c r="FX15053" s="1666"/>
    </row>
    <row r="15055" spans="180:180">
      <c r="FX15055" s="1349"/>
    </row>
    <row r="15056" spans="180:180">
      <c r="FX15056" s="1349"/>
    </row>
    <row r="15057" spans="180:180">
      <c r="FX15057" s="1349"/>
    </row>
    <row r="15058" spans="180:180">
      <c r="FX15058" s="1595"/>
    </row>
    <row r="15059" spans="180:180">
      <c r="FX15059" s="1595"/>
    </row>
    <row r="15060" spans="180:180">
      <c r="FX15060" s="1595"/>
    </row>
    <row r="15061" spans="180:180">
      <c r="FX15061" s="1595"/>
    </row>
    <row r="15062" spans="180:180">
      <c r="FX15062" s="1595"/>
    </row>
    <row r="15063" spans="180:180">
      <c r="FX15063" s="1595"/>
    </row>
    <row r="15064" spans="180:180">
      <c r="FX15064" s="1595"/>
    </row>
    <row r="15065" spans="180:180">
      <c r="FX15065" s="1595"/>
    </row>
    <row r="15066" spans="180:180">
      <c r="FX15066" s="1595"/>
    </row>
    <row r="15067" spans="180:180">
      <c r="FX15067" s="1595"/>
    </row>
    <row r="15068" spans="180:180">
      <c r="FX15068" s="1595"/>
    </row>
    <row r="15069" spans="180:180">
      <c r="FX15069" s="1595"/>
    </row>
    <row r="15070" spans="180:180">
      <c r="FX15070" s="1595"/>
    </row>
    <row r="15071" spans="180:180">
      <c r="FX15071" s="1595"/>
    </row>
    <row r="15072" spans="180:180">
      <c r="FX15072" s="1595"/>
    </row>
    <row r="15073" spans="180:180">
      <c r="FX15073" s="1595"/>
    </row>
    <row r="15074" spans="180:180">
      <c r="FX15074" s="1595"/>
    </row>
    <row r="15075" spans="180:180">
      <c r="FX15075" s="1595"/>
    </row>
    <row r="15076" spans="180:180">
      <c r="FX15076" s="1595"/>
    </row>
    <row r="15077" spans="180:180">
      <c r="FX15077" s="1595"/>
    </row>
    <row r="15078" spans="180:180">
      <c r="FX15078" s="1595"/>
    </row>
    <row r="15079" spans="180:180">
      <c r="FX15079" s="1595"/>
    </row>
    <row r="15080" spans="180:180">
      <c r="FX15080" s="1595"/>
    </row>
    <row r="15081" spans="180:180">
      <c r="FX15081" s="1595"/>
    </row>
    <row r="15082" spans="180:180">
      <c r="FX15082" s="1595"/>
    </row>
    <row r="15083" spans="180:180">
      <c r="FX15083" s="1595"/>
    </row>
    <row r="15084" spans="180:180">
      <c r="FX15084" s="1595"/>
    </row>
    <row r="15085" spans="180:180">
      <c r="FX15085" s="1595"/>
    </row>
    <row r="15086" spans="180:180">
      <c r="FX15086" s="1595"/>
    </row>
    <row r="15087" spans="180:180">
      <c r="FX15087" s="1595"/>
    </row>
    <row r="15088" spans="180:180">
      <c r="FX15088" s="1595"/>
    </row>
    <row r="15089" spans="180:180">
      <c r="FX15089" s="1595"/>
    </row>
    <row r="15090" spans="180:180">
      <c r="FX15090" s="1595"/>
    </row>
    <row r="15091" spans="180:180">
      <c r="FX15091" s="1595"/>
    </row>
    <row r="15092" spans="180:180">
      <c r="FX15092" s="1595"/>
    </row>
    <row r="15093" spans="180:180">
      <c r="FX15093" s="1595"/>
    </row>
    <row r="15094" spans="180:180">
      <c r="FX15094" s="1595"/>
    </row>
    <row r="15095" spans="180:180">
      <c r="FX15095" s="1595"/>
    </row>
    <row r="15096" spans="180:180">
      <c r="FX15096" s="1595"/>
    </row>
    <row r="15097" spans="180:180">
      <c r="FX15097" s="1595"/>
    </row>
    <row r="15099" spans="180:180">
      <c r="FX15099" s="1349"/>
    </row>
    <row r="15100" spans="180:180">
      <c r="FX15100" s="1349"/>
    </row>
    <row r="15101" spans="180:180">
      <c r="FX15101" s="1666"/>
    </row>
    <row r="15103" spans="180:180">
      <c r="FX15103" s="1349"/>
    </row>
    <row r="15104" spans="180:180">
      <c r="FX15104" s="1349"/>
    </row>
    <row r="15105" spans="180:180">
      <c r="FX15105" s="1349"/>
    </row>
    <row r="15106" spans="180:180">
      <c r="FX15106" s="1595"/>
    </row>
    <row r="15107" spans="180:180">
      <c r="FX15107" s="1595"/>
    </row>
    <row r="15108" spans="180:180">
      <c r="FX15108" s="1595"/>
    </row>
    <row r="15109" spans="180:180">
      <c r="FX15109" s="1595"/>
    </row>
    <row r="15110" spans="180:180">
      <c r="FX15110" s="1595"/>
    </row>
    <row r="15111" spans="180:180">
      <c r="FX15111" s="1595"/>
    </row>
    <row r="15112" spans="180:180">
      <c r="FX15112" s="1595"/>
    </row>
    <row r="15113" spans="180:180">
      <c r="FX15113" s="1595"/>
    </row>
    <row r="15114" spans="180:180">
      <c r="FX15114" s="1595"/>
    </row>
    <row r="15115" spans="180:180">
      <c r="FX15115" s="1595"/>
    </row>
    <row r="15116" spans="180:180">
      <c r="FX15116" s="1595"/>
    </row>
    <row r="15117" spans="180:180">
      <c r="FX15117" s="1595"/>
    </row>
    <row r="15118" spans="180:180">
      <c r="FX15118" s="1595"/>
    </row>
    <row r="15119" spans="180:180">
      <c r="FX15119" s="1595"/>
    </row>
    <row r="15120" spans="180:180">
      <c r="FX15120" s="1595"/>
    </row>
    <row r="15121" spans="180:180">
      <c r="FX15121" s="1595"/>
    </row>
    <row r="15122" spans="180:180">
      <c r="FX15122" s="1595"/>
    </row>
    <row r="15123" spans="180:180">
      <c r="FX15123" s="1595"/>
    </row>
    <row r="15124" spans="180:180">
      <c r="FX15124" s="1595"/>
    </row>
    <row r="15125" spans="180:180">
      <c r="FX15125" s="1595"/>
    </row>
    <row r="15126" spans="180:180">
      <c r="FX15126" s="1595"/>
    </row>
    <row r="15127" spans="180:180">
      <c r="FX15127" s="1595"/>
    </row>
    <row r="15128" spans="180:180">
      <c r="FX15128" s="1595"/>
    </row>
    <row r="15129" spans="180:180">
      <c r="FX15129" s="1595"/>
    </row>
    <row r="15130" spans="180:180">
      <c r="FX15130" s="1595"/>
    </row>
    <row r="15131" spans="180:180">
      <c r="FX15131" s="1595"/>
    </row>
    <row r="15132" spans="180:180">
      <c r="FX15132" s="1595"/>
    </row>
    <row r="15133" spans="180:180">
      <c r="FX15133" s="1595"/>
    </row>
    <row r="15134" spans="180:180">
      <c r="FX15134" s="1595"/>
    </row>
    <row r="15135" spans="180:180">
      <c r="FX15135" s="1595"/>
    </row>
    <row r="15136" spans="180:180">
      <c r="FX15136" s="1595"/>
    </row>
    <row r="15137" spans="180:180">
      <c r="FX15137" s="1595"/>
    </row>
    <row r="15138" spans="180:180">
      <c r="FX15138" s="1595"/>
    </row>
    <row r="15139" spans="180:180">
      <c r="FX15139" s="1595"/>
    </row>
    <row r="15140" spans="180:180">
      <c r="FX15140" s="1595"/>
    </row>
    <row r="15141" spans="180:180">
      <c r="FX15141" s="1595"/>
    </row>
    <row r="15142" spans="180:180">
      <c r="FX15142" s="1595"/>
    </row>
    <row r="15143" spans="180:180">
      <c r="FX15143" s="1595"/>
    </row>
    <row r="15144" spans="180:180">
      <c r="FX15144" s="1595"/>
    </row>
    <row r="15145" spans="180:180">
      <c r="FX15145" s="1595"/>
    </row>
    <row r="15147" spans="180:180">
      <c r="FX15147" s="1349"/>
    </row>
    <row r="15148" spans="180:180">
      <c r="FX15148" s="1349"/>
    </row>
    <row r="15149" spans="180:180">
      <c r="FX15149" s="1666"/>
    </row>
    <row r="15151" spans="180:180">
      <c r="FX15151" s="1349"/>
    </row>
    <row r="15152" spans="180:180">
      <c r="FX15152" s="1349"/>
    </row>
    <row r="15153" spans="180:180">
      <c r="FX15153" s="1349"/>
    </row>
    <row r="15154" spans="180:180">
      <c r="FX15154" s="1595"/>
    </row>
    <row r="15155" spans="180:180">
      <c r="FX15155" s="1595"/>
    </row>
    <row r="15156" spans="180:180">
      <c r="FX15156" s="1595"/>
    </row>
    <row r="15157" spans="180:180">
      <c r="FX15157" s="1595"/>
    </row>
    <row r="15158" spans="180:180">
      <c r="FX15158" s="1595"/>
    </row>
    <row r="15159" spans="180:180">
      <c r="FX15159" s="1595"/>
    </row>
    <row r="15160" spans="180:180">
      <c r="FX15160" s="1595"/>
    </row>
    <row r="15161" spans="180:180">
      <c r="FX15161" s="1595"/>
    </row>
    <row r="15162" spans="180:180">
      <c r="FX15162" s="1595"/>
    </row>
    <row r="15163" spans="180:180">
      <c r="FX15163" s="1595"/>
    </row>
    <row r="15164" spans="180:180">
      <c r="FX15164" s="1595"/>
    </row>
    <row r="15165" spans="180:180">
      <c r="FX15165" s="1595"/>
    </row>
    <row r="15166" spans="180:180">
      <c r="FX15166" s="1595"/>
    </row>
    <row r="15167" spans="180:180">
      <c r="FX15167" s="1595"/>
    </row>
    <row r="15168" spans="180:180">
      <c r="FX15168" s="1595"/>
    </row>
    <row r="15169" spans="180:180">
      <c r="FX15169" s="1595"/>
    </row>
    <row r="15170" spans="180:180">
      <c r="FX15170" s="1595"/>
    </row>
    <row r="15171" spans="180:180">
      <c r="FX15171" s="1595"/>
    </row>
    <row r="15172" spans="180:180">
      <c r="FX15172" s="1595"/>
    </row>
    <row r="15173" spans="180:180">
      <c r="FX15173" s="1595"/>
    </row>
    <row r="15174" spans="180:180">
      <c r="FX15174" s="1595"/>
    </row>
    <row r="15175" spans="180:180">
      <c r="FX15175" s="1595"/>
    </row>
    <row r="15176" spans="180:180">
      <c r="FX15176" s="1595"/>
    </row>
    <row r="15177" spans="180:180">
      <c r="FX15177" s="1595"/>
    </row>
    <row r="15178" spans="180:180">
      <c r="FX15178" s="1595"/>
    </row>
    <row r="15179" spans="180:180">
      <c r="FX15179" s="1595"/>
    </row>
    <row r="15180" spans="180:180">
      <c r="FX15180" s="1595"/>
    </row>
    <row r="15181" spans="180:180">
      <c r="FX15181" s="1595"/>
    </row>
    <row r="15182" spans="180:180">
      <c r="FX15182" s="1595"/>
    </row>
    <row r="15183" spans="180:180">
      <c r="FX15183" s="1595"/>
    </row>
    <row r="15184" spans="180:180">
      <c r="FX15184" s="1595"/>
    </row>
    <row r="15185" spans="180:180">
      <c r="FX15185" s="1595"/>
    </row>
    <row r="15186" spans="180:180">
      <c r="FX15186" s="1595"/>
    </row>
    <row r="15187" spans="180:180">
      <c r="FX15187" s="1595"/>
    </row>
    <row r="15188" spans="180:180">
      <c r="FX15188" s="1595"/>
    </row>
    <row r="15189" spans="180:180">
      <c r="FX15189" s="1595"/>
    </row>
    <row r="15190" spans="180:180">
      <c r="FX15190" s="1595"/>
    </row>
    <row r="15191" spans="180:180">
      <c r="FX15191" s="1595"/>
    </row>
    <row r="15192" spans="180:180">
      <c r="FX15192" s="1595"/>
    </row>
    <row r="15193" spans="180:180">
      <c r="FX15193" s="1595"/>
    </row>
    <row r="15195" spans="180:180">
      <c r="FX15195" s="1349"/>
    </row>
    <row r="15196" spans="180:180">
      <c r="FX15196" s="1349"/>
    </row>
    <row r="15197" spans="180:180">
      <c r="FX15197" s="1666"/>
    </row>
    <row r="15199" spans="180:180">
      <c r="FX15199" s="1349"/>
    </row>
    <row r="15200" spans="180:180">
      <c r="FX15200" s="1349"/>
    </row>
    <row r="15201" spans="180:180">
      <c r="FX15201" s="1349"/>
    </row>
    <row r="15202" spans="180:180">
      <c r="FX15202" s="1595"/>
    </row>
    <row r="15203" spans="180:180">
      <c r="FX15203" s="1595"/>
    </row>
    <row r="15204" spans="180:180">
      <c r="FX15204" s="1595"/>
    </row>
    <row r="15205" spans="180:180">
      <c r="FX15205" s="1595"/>
    </row>
    <row r="15206" spans="180:180">
      <c r="FX15206" s="1595"/>
    </row>
    <row r="15207" spans="180:180">
      <c r="FX15207" s="1595"/>
    </row>
    <row r="15208" spans="180:180">
      <c r="FX15208" s="1595"/>
    </row>
    <row r="15209" spans="180:180">
      <c r="FX15209" s="1595"/>
    </row>
    <row r="15210" spans="180:180">
      <c r="FX15210" s="1595"/>
    </row>
    <row r="15211" spans="180:180">
      <c r="FX15211" s="1595"/>
    </row>
    <row r="15212" spans="180:180">
      <c r="FX15212" s="1595"/>
    </row>
    <row r="15213" spans="180:180">
      <c r="FX15213" s="1595"/>
    </row>
    <row r="15214" spans="180:180">
      <c r="FX15214" s="1595"/>
    </row>
    <row r="15215" spans="180:180">
      <c r="FX15215" s="1595"/>
    </row>
    <row r="15216" spans="180:180">
      <c r="FX15216" s="1595"/>
    </row>
    <row r="15217" spans="180:180">
      <c r="FX15217" s="1595"/>
    </row>
    <row r="15218" spans="180:180">
      <c r="FX15218" s="1595"/>
    </row>
    <row r="15219" spans="180:180">
      <c r="FX15219" s="1595"/>
    </row>
    <row r="15220" spans="180:180">
      <c r="FX15220" s="1595"/>
    </row>
    <row r="15221" spans="180:180">
      <c r="FX15221" s="1595"/>
    </row>
    <row r="15222" spans="180:180">
      <c r="FX15222" s="1595"/>
    </row>
    <row r="15223" spans="180:180">
      <c r="FX15223" s="1595"/>
    </row>
    <row r="15224" spans="180:180">
      <c r="FX15224" s="1595"/>
    </row>
    <row r="15225" spans="180:180">
      <c r="FX15225" s="1595"/>
    </row>
    <row r="15226" spans="180:180">
      <c r="FX15226" s="1595"/>
    </row>
    <row r="15227" spans="180:180">
      <c r="FX15227" s="1595"/>
    </row>
    <row r="15228" spans="180:180">
      <c r="FX15228" s="1595"/>
    </row>
    <row r="15229" spans="180:180">
      <c r="FX15229" s="1595"/>
    </row>
    <row r="15230" spans="180:180">
      <c r="FX15230" s="1595"/>
    </row>
    <row r="15231" spans="180:180">
      <c r="FX15231" s="1595"/>
    </row>
    <row r="15232" spans="180:180">
      <c r="FX15232" s="1595"/>
    </row>
    <row r="15233" spans="180:180">
      <c r="FX15233" s="1595"/>
    </row>
    <row r="15234" spans="180:180">
      <c r="FX15234" s="1595"/>
    </row>
    <row r="15235" spans="180:180">
      <c r="FX15235" s="1595"/>
    </row>
    <row r="15236" spans="180:180">
      <c r="FX15236" s="1595"/>
    </row>
    <row r="15237" spans="180:180">
      <c r="FX15237" s="1595"/>
    </row>
    <row r="15238" spans="180:180">
      <c r="FX15238" s="1595"/>
    </row>
    <row r="15239" spans="180:180">
      <c r="FX15239" s="1595"/>
    </row>
    <row r="15240" spans="180:180">
      <c r="FX15240" s="1595"/>
    </row>
    <row r="15241" spans="180:180">
      <c r="FX15241" s="1595"/>
    </row>
    <row r="15243" spans="180:180">
      <c r="FX15243" s="1349"/>
    </row>
    <row r="15244" spans="180:180">
      <c r="FX15244" s="1349"/>
    </row>
    <row r="15245" spans="180:180">
      <c r="FX15245" s="1666"/>
    </row>
    <row r="15247" spans="180:180">
      <c r="FX15247" s="1349"/>
    </row>
    <row r="15248" spans="180:180">
      <c r="FX15248" s="1349"/>
    </row>
    <row r="15249" spans="180:180">
      <c r="FX15249" s="1349"/>
    </row>
    <row r="15250" spans="180:180">
      <c r="FX15250" s="1595"/>
    </row>
    <row r="15251" spans="180:180">
      <c r="FX15251" s="1595"/>
    </row>
    <row r="15252" spans="180:180">
      <c r="FX15252" s="1595"/>
    </row>
    <row r="15253" spans="180:180">
      <c r="FX15253" s="1595"/>
    </row>
    <row r="15254" spans="180:180">
      <c r="FX15254" s="1595"/>
    </row>
    <row r="15255" spans="180:180">
      <c r="FX15255" s="1595"/>
    </row>
    <row r="15256" spans="180:180">
      <c r="FX15256" s="1595"/>
    </row>
    <row r="15257" spans="180:180">
      <c r="FX15257" s="1595"/>
    </row>
    <row r="15258" spans="180:180">
      <c r="FX15258" s="1595"/>
    </row>
    <row r="15259" spans="180:180">
      <c r="FX15259" s="1595"/>
    </row>
    <row r="15260" spans="180:180">
      <c r="FX15260" s="1595"/>
    </row>
    <row r="15261" spans="180:180">
      <c r="FX15261" s="1595"/>
    </row>
    <row r="15262" spans="180:180">
      <c r="FX15262" s="1595"/>
    </row>
    <row r="15263" spans="180:180">
      <c r="FX15263" s="1595"/>
    </row>
    <row r="15264" spans="180:180">
      <c r="FX15264" s="1595"/>
    </row>
    <row r="15265" spans="180:180">
      <c r="FX15265" s="1595"/>
    </row>
    <row r="15266" spans="180:180">
      <c r="FX15266" s="1595"/>
    </row>
    <row r="15267" spans="180:180">
      <c r="FX15267" s="1595"/>
    </row>
    <row r="15268" spans="180:180">
      <c r="FX15268" s="1595"/>
    </row>
    <row r="15269" spans="180:180">
      <c r="FX15269" s="1595"/>
    </row>
    <row r="15270" spans="180:180">
      <c r="FX15270" s="1595"/>
    </row>
    <row r="15271" spans="180:180">
      <c r="FX15271" s="1595"/>
    </row>
    <row r="15272" spans="180:180">
      <c r="FX15272" s="1595"/>
    </row>
    <row r="15273" spans="180:180">
      <c r="FX15273" s="1595"/>
    </row>
    <row r="15274" spans="180:180">
      <c r="FX15274" s="1595"/>
    </row>
    <row r="15275" spans="180:180">
      <c r="FX15275" s="1595"/>
    </row>
    <row r="15276" spans="180:180">
      <c r="FX15276" s="1595"/>
    </row>
    <row r="15277" spans="180:180">
      <c r="FX15277" s="1595"/>
    </row>
    <row r="15278" spans="180:180">
      <c r="FX15278" s="1595"/>
    </row>
    <row r="15279" spans="180:180">
      <c r="FX15279" s="1595"/>
    </row>
    <row r="15280" spans="180:180">
      <c r="FX15280" s="1595"/>
    </row>
    <row r="15281" spans="180:180">
      <c r="FX15281" s="1595"/>
    </row>
    <row r="15282" spans="180:180">
      <c r="FX15282" s="1595"/>
    </row>
    <row r="15283" spans="180:180">
      <c r="FX15283" s="1595"/>
    </row>
    <row r="15284" spans="180:180">
      <c r="FX15284" s="1595"/>
    </row>
    <row r="15285" spans="180:180">
      <c r="FX15285" s="1595"/>
    </row>
    <row r="15286" spans="180:180">
      <c r="FX15286" s="1595"/>
    </row>
    <row r="15287" spans="180:180">
      <c r="FX15287" s="1595"/>
    </row>
    <row r="15288" spans="180:180">
      <c r="FX15288" s="1595"/>
    </row>
    <row r="15289" spans="180:180">
      <c r="FX15289" s="1595"/>
    </row>
    <row r="15291" spans="180:180">
      <c r="FX15291" s="1349"/>
    </row>
    <row r="15292" spans="180:180">
      <c r="FX15292" s="1349"/>
    </row>
    <row r="15293" spans="180:180">
      <c r="FX15293" s="1666"/>
    </row>
    <row r="15295" spans="180:180">
      <c r="FX15295" s="1349"/>
    </row>
    <row r="15296" spans="180:180">
      <c r="FX15296" s="1349"/>
    </row>
    <row r="15297" spans="180:180">
      <c r="FX15297" s="1349"/>
    </row>
    <row r="15298" spans="180:180">
      <c r="FX15298" s="1595"/>
    </row>
    <row r="15299" spans="180:180">
      <c r="FX15299" s="1595"/>
    </row>
    <row r="15300" spans="180:180">
      <c r="FX15300" s="1595"/>
    </row>
    <row r="15301" spans="180:180">
      <c r="FX15301" s="1595"/>
    </row>
    <row r="15302" spans="180:180">
      <c r="FX15302" s="1595"/>
    </row>
    <row r="15303" spans="180:180">
      <c r="FX15303" s="1595"/>
    </row>
    <row r="15304" spans="180:180">
      <c r="FX15304" s="1595"/>
    </row>
    <row r="15305" spans="180:180">
      <c r="FX15305" s="1595"/>
    </row>
    <row r="15306" spans="180:180">
      <c r="FX15306" s="1595"/>
    </row>
    <row r="15307" spans="180:180">
      <c r="FX15307" s="1595"/>
    </row>
    <row r="15308" spans="180:180">
      <c r="FX15308" s="1595"/>
    </row>
    <row r="15309" spans="180:180">
      <c r="FX15309" s="1595"/>
    </row>
    <row r="15310" spans="180:180">
      <c r="FX15310" s="1595"/>
    </row>
    <row r="15311" spans="180:180">
      <c r="FX15311" s="1595"/>
    </row>
    <row r="15312" spans="180:180">
      <c r="FX15312" s="1595"/>
    </row>
    <row r="15313" spans="180:180">
      <c r="FX15313" s="1595"/>
    </row>
    <row r="15314" spans="180:180">
      <c r="FX15314" s="1595"/>
    </row>
    <row r="15315" spans="180:180">
      <c r="FX15315" s="1595"/>
    </row>
    <row r="15316" spans="180:180">
      <c r="FX15316" s="1595"/>
    </row>
    <row r="15317" spans="180:180">
      <c r="FX15317" s="1595"/>
    </row>
    <row r="15318" spans="180:180">
      <c r="FX15318" s="1595"/>
    </row>
    <row r="15319" spans="180:180">
      <c r="FX15319" s="1595"/>
    </row>
    <row r="15320" spans="180:180">
      <c r="FX15320" s="1595"/>
    </row>
    <row r="15321" spans="180:180">
      <c r="FX15321" s="1595"/>
    </row>
    <row r="15322" spans="180:180">
      <c r="FX15322" s="1595"/>
    </row>
    <row r="15323" spans="180:180">
      <c r="FX15323" s="1595"/>
    </row>
    <row r="15324" spans="180:180">
      <c r="FX15324" s="1595"/>
    </row>
    <row r="15325" spans="180:180">
      <c r="FX15325" s="1595"/>
    </row>
    <row r="15326" spans="180:180">
      <c r="FX15326" s="1595"/>
    </row>
    <row r="15327" spans="180:180">
      <c r="FX15327" s="1595"/>
    </row>
    <row r="15328" spans="180:180">
      <c r="FX15328" s="1595"/>
    </row>
    <row r="15329" spans="180:180">
      <c r="FX15329" s="1595"/>
    </row>
    <row r="15330" spans="180:180">
      <c r="FX15330" s="1595"/>
    </row>
    <row r="15331" spans="180:180">
      <c r="FX15331" s="1595"/>
    </row>
    <row r="15332" spans="180:180">
      <c r="FX15332" s="1595"/>
    </row>
    <row r="15333" spans="180:180">
      <c r="FX15333" s="1595"/>
    </row>
    <row r="15334" spans="180:180">
      <c r="FX15334" s="1595"/>
    </row>
    <row r="15335" spans="180:180">
      <c r="FX15335" s="1595"/>
    </row>
    <row r="15336" spans="180:180">
      <c r="FX15336" s="1595"/>
    </row>
    <row r="15337" spans="180:180">
      <c r="FX15337" s="1595"/>
    </row>
    <row r="15339" spans="180:180">
      <c r="FX15339" s="1349"/>
    </row>
    <row r="15340" spans="180:180">
      <c r="FX15340" s="1349"/>
    </row>
    <row r="15341" spans="180:180">
      <c r="FX15341" s="1666"/>
    </row>
    <row r="15343" spans="180:180">
      <c r="FX15343" s="1349"/>
    </row>
    <row r="15344" spans="180:180">
      <c r="FX15344" s="1349"/>
    </row>
    <row r="15345" spans="180:180">
      <c r="FX15345" s="1349"/>
    </row>
    <row r="15346" spans="180:180">
      <c r="FX15346" s="1595"/>
    </row>
    <row r="15347" spans="180:180">
      <c r="FX15347" s="1595"/>
    </row>
    <row r="15348" spans="180:180">
      <c r="FX15348" s="1595"/>
    </row>
    <row r="15349" spans="180:180">
      <c r="FX15349" s="1595"/>
    </row>
    <row r="15350" spans="180:180">
      <c r="FX15350" s="1595"/>
    </row>
    <row r="15351" spans="180:180">
      <c r="FX15351" s="1595"/>
    </row>
    <row r="15352" spans="180:180">
      <c r="FX15352" s="1595"/>
    </row>
    <row r="15353" spans="180:180">
      <c r="FX15353" s="1595"/>
    </row>
    <row r="15354" spans="180:180">
      <c r="FX15354" s="1595"/>
    </row>
    <row r="15355" spans="180:180">
      <c r="FX15355" s="1595"/>
    </row>
    <row r="15356" spans="180:180">
      <c r="FX15356" s="1595"/>
    </row>
    <row r="15357" spans="180:180">
      <c r="FX15357" s="1595"/>
    </row>
    <row r="15358" spans="180:180">
      <c r="FX15358" s="1595"/>
    </row>
    <row r="15359" spans="180:180">
      <c r="FX15359" s="1595"/>
    </row>
    <row r="15360" spans="180:180">
      <c r="FX15360" s="1595"/>
    </row>
    <row r="15361" spans="180:180">
      <c r="FX15361" s="1595"/>
    </row>
    <row r="15362" spans="180:180">
      <c r="FX15362" s="1595"/>
    </row>
    <row r="15363" spans="180:180">
      <c r="FX15363" s="1595"/>
    </row>
    <row r="15364" spans="180:180">
      <c r="FX15364" s="1595"/>
    </row>
    <row r="15365" spans="180:180">
      <c r="FX15365" s="1595"/>
    </row>
    <row r="15366" spans="180:180">
      <c r="FX15366" s="1595"/>
    </row>
    <row r="15367" spans="180:180">
      <c r="FX15367" s="1595"/>
    </row>
    <row r="15368" spans="180:180">
      <c r="FX15368" s="1595"/>
    </row>
    <row r="15369" spans="180:180">
      <c r="FX15369" s="1595"/>
    </row>
    <row r="15370" spans="180:180">
      <c r="FX15370" s="1595"/>
    </row>
    <row r="15371" spans="180:180">
      <c r="FX15371" s="1595"/>
    </row>
    <row r="15372" spans="180:180">
      <c r="FX15372" s="1595"/>
    </row>
    <row r="15373" spans="180:180">
      <c r="FX15373" s="1595"/>
    </row>
    <row r="15374" spans="180:180">
      <c r="FX15374" s="1595"/>
    </row>
    <row r="15375" spans="180:180">
      <c r="FX15375" s="1595"/>
    </row>
    <row r="15376" spans="180:180">
      <c r="FX15376" s="1595"/>
    </row>
    <row r="15377" spans="180:180">
      <c r="FX15377" s="1595"/>
    </row>
    <row r="15378" spans="180:180">
      <c r="FX15378" s="1595"/>
    </row>
    <row r="15379" spans="180:180">
      <c r="FX15379" s="1595"/>
    </row>
    <row r="15380" spans="180:180">
      <c r="FX15380" s="1595"/>
    </row>
    <row r="15381" spans="180:180">
      <c r="FX15381" s="1595"/>
    </row>
    <row r="15382" spans="180:180">
      <c r="FX15382" s="1595"/>
    </row>
    <row r="15383" spans="180:180">
      <c r="FX15383" s="1595"/>
    </row>
    <row r="15384" spans="180:180">
      <c r="FX15384" s="1595"/>
    </row>
    <row r="15385" spans="180:180">
      <c r="FX15385" s="1595"/>
    </row>
    <row r="15387" spans="180:180">
      <c r="FX15387" s="1349"/>
    </row>
    <row r="15388" spans="180:180">
      <c r="FX15388" s="1349"/>
    </row>
    <row r="15389" spans="180:180">
      <c r="FX15389" s="1666"/>
    </row>
    <row r="15391" spans="180:180">
      <c r="FX15391" s="1349"/>
    </row>
    <row r="15392" spans="180:180">
      <c r="FX15392" s="1349"/>
    </row>
    <row r="15393" spans="180:180">
      <c r="FX15393" s="1349"/>
    </row>
    <row r="15394" spans="180:180">
      <c r="FX15394" s="1595"/>
    </row>
    <row r="15395" spans="180:180">
      <c r="FX15395" s="1595"/>
    </row>
    <row r="15396" spans="180:180">
      <c r="FX15396" s="1595"/>
    </row>
    <row r="15397" spans="180:180">
      <c r="FX15397" s="1595"/>
    </row>
    <row r="15398" spans="180:180">
      <c r="FX15398" s="1595"/>
    </row>
    <row r="15399" spans="180:180">
      <c r="FX15399" s="1595"/>
    </row>
    <row r="15400" spans="180:180">
      <c r="FX15400" s="1595"/>
    </row>
    <row r="15401" spans="180:180">
      <c r="FX15401" s="1595"/>
    </row>
    <row r="15402" spans="180:180">
      <c r="FX15402" s="1595"/>
    </row>
    <row r="15403" spans="180:180">
      <c r="FX15403" s="1595"/>
    </row>
    <row r="15404" spans="180:180">
      <c r="FX15404" s="1595"/>
    </row>
    <row r="15405" spans="180:180">
      <c r="FX15405" s="1595"/>
    </row>
    <row r="15406" spans="180:180">
      <c r="FX15406" s="1595"/>
    </row>
    <row r="15407" spans="180:180">
      <c r="FX15407" s="1595"/>
    </row>
    <row r="15408" spans="180:180">
      <c r="FX15408" s="1595"/>
    </row>
    <row r="15409" spans="180:180">
      <c r="FX15409" s="1595"/>
    </row>
    <row r="15410" spans="180:180">
      <c r="FX15410" s="1595"/>
    </row>
    <row r="15411" spans="180:180">
      <c r="FX15411" s="1595"/>
    </row>
    <row r="15412" spans="180:180">
      <c r="FX15412" s="1595"/>
    </row>
    <row r="15413" spans="180:180">
      <c r="FX15413" s="1595"/>
    </row>
    <row r="15414" spans="180:180">
      <c r="FX15414" s="1595"/>
    </row>
    <row r="15415" spans="180:180">
      <c r="FX15415" s="1595"/>
    </row>
    <row r="15416" spans="180:180">
      <c r="FX15416" s="1595"/>
    </row>
    <row r="15417" spans="180:180">
      <c r="FX15417" s="1595"/>
    </row>
    <row r="15418" spans="180:180">
      <c r="FX15418" s="1595"/>
    </row>
    <row r="15419" spans="180:180">
      <c r="FX15419" s="1595"/>
    </row>
    <row r="15420" spans="180:180">
      <c r="FX15420" s="1595"/>
    </row>
    <row r="15421" spans="180:180">
      <c r="FX15421" s="1595"/>
    </row>
    <row r="15422" spans="180:180">
      <c r="FX15422" s="1595"/>
    </row>
    <row r="15423" spans="180:180">
      <c r="FX15423" s="1595"/>
    </row>
    <row r="15424" spans="180:180">
      <c r="FX15424" s="1595"/>
    </row>
    <row r="15425" spans="180:180">
      <c r="FX15425" s="1595"/>
    </row>
    <row r="15426" spans="180:180">
      <c r="FX15426" s="1595"/>
    </row>
    <row r="15427" spans="180:180">
      <c r="FX15427" s="1595"/>
    </row>
    <row r="15428" spans="180:180">
      <c r="FX15428" s="1595"/>
    </row>
    <row r="15429" spans="180:180">
      <c r="FX15429" s="1595"/>
    </row>
    <row r="15430" spans="180:180">
      <c r="FX15430" s="1595"/>
    </row>
    <row r="15431" spans="180:180">
      <c r="FX15431" s="1595"/>
    </row>
    <row r="15432" spans="180:180">
      <c r="FX15432" s="1595"/>
    </row>
    <row r="15433" spans="180:180">
      <c r="FX15433" s="1595"/>
    </row>
    <row r="15435" spans="180:180">
      <c r="FX15435" s="1349"/>
    </row>
    <row r="15436" spans="180:180">
      <c r="FX15436" s="1349"/>
    </row>
    <row r="15437" spans="180:180">
      <c r="FX15437" s="1666"/>
    </row>
    <row r="15439" spans="180:180">
      <c r="FX15439" s="1349"/>
    </row>
    <row r="15440" spans="180:180">
      <c r="FX15440" s="1349"/>
    </row>
    <row r="15441" spans="180:180">
      <c r="FX15441" s="1349"/>
    </row>
    <row r="15442" spans="180:180">
      <c r="FX15442" s="1595"/>
    </row>
    <row r="15443" spans="180:180">
      <c r="FX15443" s="1595"/>
    </row>
    <row r="15444" spans="180:180">
      <c r="FX15444" s="1595"/>
    </row>
    <row r="15445" spans="180:180">
      <c r="FX15445" s="1595"/>
    </row>
    <row r="15446" spans="180:180">
      <c r="FX15446" s="1595"/>
    </row>
    <row r="15447" spans="180:180">
      <c r="FX15447" s="1595"/>
    </row>
    <row r="15448" spans="180:180">
      <c r="FX15448" s="1595"/>
    </row>
    <row r="15449" spans="180:180">
      <c r="FX15449" s="1595"/>
    </row>
    <row r="15450" spans="180:180">
      <c r="FX15450" s="1595"/>
    </row>
    <row r="15451" spans="180:180">
      <c r="FX15451" s="1595"/>
    </row>
    <row r="15452" spans="180:180">
      <c r="FX15452" s="1595"/>
    </row>
    <row r="15453" spans="180:180">
      <c r="FX15453" s="1595"/>
    </row>
    <row r="15454" spans="180:180">
      <c r="FX15454" s="1595"/>
    </row>
    <row r="15455" spans="180:180">
      <c r="FX15455" s="1595"/>
    </row>
    <row r="15456" spans="180:180">
      <c r="FX15456" s="1595"/>
    </row>
    <row r="15457" spans="180:180">
      <c r="FX15457" s="1595"/>
    </row>
    <row r="15458" spans="180:180">
      <c r="FX15458" s="1595"/>
    </row>
    <row r="15459" spans="180:180">
      <c r="FX15459" s="1595"/>
    </row>
    <row r="15460" spans="180:180">
      <c r="FX15460" s="1595"/>
    </row>
    <row r="15461" spans="180:180">
      <c r="FX15461" s="1595"/>
    </row>
    <row r="15462" spans="180:180">
      <c r="FX15462" s="1595"/>
    </row>
    <row r="15463" spans="180:180">
      <c r="FX15463" s="1595"/>
    </row>
    <row r="15464" spans="180:180">
      <c r="FX15464" s="1595"/>
    </row>
    <row r="15465" spans="180:180">
      <c r="FX15465" s="1595"/>
    </row>
    <row r="15466" spans="180:180">
      <c r="FX15466" s="1595"/>
    </row>
    <row r="15467" spans="180:180">
      <c r="FX15467" s="1595"/>
    </row>
    <row r="15468" spans="180:180">
      <c r="FX15468" s="1595"/>
    </row>
    <row r="15469" spans="180:180">
      <c r="FX15469" s="1595"/>
    </row>
    <row r="15470" spans="180:180">
      <c r="FX15470" s="1595"/>
    </row>
    <row r="15471" spans="180:180">
      <c r="FX15471" s="1595"/>
    </row>
    <row r="15472" spans="180:180">
      <c r="FX15472" s="1595"/>
    </row>
    <row r="15473" spans="180:180">
      <c r="FX15473" s="1595"/>
    </row>
    <row r="15474" spans="180:180">
      <c r="FX15474" s="1595"/>
    </row>
    <row r="15475" spans="180:180">
      <c r="FX15475" s="1595"/>
    </row>
    <row r="15476" spans="180:180">
      <c r="FX15476" s="1595"/>
    </row>
    <row r="15477" spans="180:180">
      <c r="FX15477" s="1595"/>
    </row>
    <row r="15478" spans="180:180">
      <c r="FX15478" s="1595"/>
    </row>
    <row r="15479" spans="180:180">
      <c r="FX15479" s="1595"/>
    </row>
    <row r="15480" spans="180:180">
      <c r="FX15480" s="1595"/>
    </row>
    <row r="15481" spans="180:180">
      <c r="FX15481" s="1595"/>
    </row>
    <row r="15483" spans="180:180">
      <c r="FX15483" s="1349"/>
    </row>
    <row r="15484" spans="180:180">
      <c r="FX15484" s="1349"/>
    </row>
    <row r="15485" spans="180:180">
      <c r="FX15485" s="1666"/>
    </row>
    <row r="15487" spans="180:180">
      <c r="FX15487" s="1349"/>
    </row>
    <row r="15488" spans="180:180">
      <c r="FX15488" s="1349"/>
    </row>
    <row r="15489" spans="180:180">
      <c r="FX15489" s="1349"/>
    </row>
    <row r="15490" spans="180:180">
      <c r="FX15490" s="1595"/>
    </row>
    <row r="15491" spans="180:180">
      <c r="FX15491" s="1595"/>
    </row>
    <row r="15492" spans="180:180">
      <c r="FX15492" s="1595"/>
    </row>
    <row r="15493" spans="180:180">
      <c r="FX15493" s="1595"/>
    </row>
    <row r="15494" spans="180:180">
      <c r="FX15494" s="1595"/>
    </row>
    <row r="15495" spans="180:180">
      <c r="FX15495" s="1595"/>
    </row>
    <row r="15496" spans="180:180">
      <c r="FX15496" s="1595"/>
    </row>
    <row r="15497" spans="180:180">
      <c r="FX15497" s="1595"/>
    </row>
    <row r="15498" spans="180:180">
      <c r="FX15498" s="1595"/>
    </row>
    <row r="15499" spans="180:180">
      <c r="FX15499" s="1595"/>
    </row>
    <row r="15500" spans="180:180">
      <c r="FX15500" s="1595"/>
    </row>
    <row r="15501" spans="180:180">
      <c r="FX15501" s="1595"/>
    </row>
    <row r="15502" spans="180:180">
      <c r="FX15502" s="1595"/>
    </row>
    <row r="15503" spans="180:180">
      <c r="FX15503" s="1595"/>
    </row>
    <row r="15504" spans="180:180">
      <c r="FX15504" s="1595"/>
    </row>
    <row r="15505" spans="180:180">
      <c r="FX15505" s="1595"/>
    </row>
    <row r="15506" spans="180:180">
      <c r="FX15506" s="1595"/>
    </row>
    <row r="15507" spans="180:180">
      <c r="FX15507" s="1595"/>
    </row>
    <row r="15508" spans="180:180">
      <c r="FX15508" s="1595"/>
    </row>
    <row r="15509" spans="180:180">
      <c r="FX15509" s="1595"/>
    </row>
    <row r="15510" spans="180:180">
      <c r="FX15510" s="1595"/>
    </row>
    <row r="15511" spans="180:180">
      <c r="FX15511" s="1595"/>
    </row>
    <row r="15512" spans="180:180">
      <c r="FX15512" s="1595"/>
    </row>
    <row r="15513" spans="180:180">
      <c r="FX15513" s="1595"/>
    </row>
    <row r="15514" spans="180:180">
      <c r="FX15514" s="1595"/>
    </row>
    <row r="15515" spans="180:180">
      <c r="FX15515" s="1595"/>
    </row>
    <row r="15516" spans="180:180">
      <c r="FX15516" s="1595"/>
    </row>
    <row r="15517" spans="180:180">
      <c r="FX15517" s="1595"/>
    </row>
    <row r="15518" spans="180:180">
      <c r="FX15518" s="1595"/>
    </row>
    <row r="15519" spans="180:180">
      <c r="FX15519" s="1595"/>
    </row>
    <row r="15520" spans="180:180">
      <c r="FX15520" s="1595"/>
    </row>
    <row r="15521" spans="180:180">
      <c r="FX15521" s="1595"/>
    </row>
    <row r="15522" spans="180:180">
      <c r="FX15522" s="1595"/>
    </row>
    <row r="15523" spans="180:180">
      <c r="FX15523" s="1595"/>
    </row>
    <row r="15524" spans="180:180">
      <c r="FX15524" s="1595"/>
    </row>
    <row r="15525" spans="180:180">
      <c r="FX15525" s="1595"/>
    </row>
    <row r="15526" spans="180:180">
      <c r="FX15526" s="1595"/>
    </row>
    <row r="15527" spans="180:180">
      <c r="FX15527" s="1595"/>
    </row>
    <row r="15528" spans="180:180">
      <c r="FX15528" s="1595"/>
    </row>
    <row r="15529" spans="180:180">
      <c r="FX15529" s="1595"/>
    </row>
    <row r="15531" spans="180:180">
      <c r="FX15531" s="1349"/>
    </row>
    <row r="15532" spans="180:180">
      <c r="FX15532" s="1349"/>
    </row>
    <row r="15533" spans="180:180">
      <c r="FX15533" s="1666"/>
    </row>
    <row r="15535" spans="180:180">
      <c r="FX15535" s="1349"/>
    </row>
    <row r="15536" spans="180:180">
      <c r="FX15536" s="1349"/>
    </row>
    <row r="15537" spans="180:180">
      <c r="FX15537" s="1349"/>
    </row>
    <row r="15538" spans="180:180">
      <c r="FX15538" s="1595"/>
    </row>
    <row r="15539" spans="180:180">
      <c r="FX15539" s="1595"/>
    </row>
    <row r="15540" spans="180:180">
      <c r="FX15540" s="1595"/>
    </row>
    <row r="15541" spans="180:180">
      <c r="FX15541" s="1595"/>
    </row>
    <row r="15542" spans="180:180">
      <c r="FX15542" s="1595"/>
    </row>
    <row r="15543" spans="180:180">
      <c r="FX15543" s="1595"/>
    </row>
    <row r="15544" spans="180:180">
      <c r="FX15544" s="1595"/>
    </row>
    <row r="15545" spans="180:180">
      <c r="FX15545" s="1595"/>
    </row>
    <row r="15546" spans="180:180">
      <c r="FX15546" s="1595"/>
    </row>
    <row r="15547" spans="180:180">
      <c r="FX15547" s="1595"/>
    </row>
    <row r="15548" spans="180:180">
      <c r="FX15548" s="1595"/>
    </row>
    <row r="15549" spans="180:180">
      <c r="FX15549" s="1595"/>
    </row>
    <row r="15550" spans="180:180">
      <c r="FX15550" s="1595"/>
    </row>
    <row r="15551" spans="180:180">
      <c r="FX15551" s="1595"/>
    </row>
    <row r="15552" spans="180:180">
      <c r="FX15552" s="1595"/>
    </row>
    <row r="15553" spans="180:180">
      <c r="FX15553" s="1595"/>
    </row>
    <row r="15554" spans="180:180">
      <c r="FX15554" s="1595"/>
    </row>
    <row r="15555" spans="180:180">
      <c r="FX15555" s="1595"/>
    </row>
    <row r="15556" spans="180:180">
      <c r="FX15556" s="1595"/>
    </row>
    <row r="15557" spans="180:180">
      <c r="FX15557" s="1595"/>
    </row>
    <row r="15558" spans="180:180">
      <c r="FX15558" s="1595"/>
    </row>
    <row r="15559" spans="180:180">
      <c r="FX15559" s="1595"/>
    </row>
    <row r="15560" spans="180:180">
      <c r="FX15560" s="1595"/>
    </row>
    <row r="15561" spans="180:180">
      <c r="FX15561" s="1595"/>
    </row>
    <row r="15562" spans="180:180">
      <c r="FX15562" s="1595"/>
    </row>
    <row r="15563" spans="180:180">
      <c r="FX15563" s="1595"/>
    </row>
    <row r="15564" spans="180:180">
      <c r="FX15564" s="1595"/>
    </row>
    <row r="15565" spans="180:180">
      <c r="FX15565" s="1595"/>
    </row>
    <row r="15566" spans="180:180">
      <c r="FX15566" s="1595"/>
    </row>
    <row r="15567" spans="180:180">
      <c r="FX15567" s="1595"/>
    </row>
    <row r="15568" spans="180:180">
      <c r="FX15568" s="1595"/>
    </row>
    <row r="15569" spans="180:180">
      <c r="FX15569" s="1595"/>
    </row>
    <row r="15570" spans="180:180">
      <c r="FX15570" s="1595"/>
    </row>
    <row r="15571" spans="180:180">
      <c r="FX15571" s="1595"/>
    </row>
    <row r="15572" spans="180:180">
      <c r="FX15572" s="1595"/>
    </row>
    <row r="15573" spans="180:180">
      <c r="FX15573" s="1595"/>
    </row>
    <row r="15574" spans="180:180">
      <c r="FX15574" s="1595"/>
    </row>
    <row r="15575" spans="180:180">
      <c r="FX15575" s="1595"/>
    </row>
    <row r="15576" spans="180:180">
      <c r="FX15576" s="1595"/>
    </row>
    <row r="15577" spans="180:180">
      <c r="FX15577" s="1595"/>
    </row>
    <row r="15579" spans="180:180">
      <c r="FX15579" s="1349"/>
    </row>
    <row r="15580" spans="180:180">
      <c r="FX15580" s="1349"/>
    </row>
    <row r="15581" spans="180:180">
      <c r="FX15581" s="1666"/>
    </row>
    <row r="15583" spans="180:180">
      <c r="FX15583" s="1349"/>
    </row>
    <row r="15584" spans="180:180">
      <c r="FX15584" s="1349"/>
    </row>
    <row r="15585" spans="180:180">
      <c r="FX15585" s="1349"/>
    </row>
    <row r="15586" spans="180:180">
      <c r="FX15586" s="1595"/>
    </row>
    <row r="15587" spans="180:180">
      <c r="FX15587" s="1595"/>
    </row>
    <row r="15588" spans="180:180">
      <c r="FX15588" s="1595"/>
    </row>
    <row r="15589" spans="180:180">
      <c r="FX15589" s="1595"/>
    </row>
    <row r="15590" spans="180:180">
      <c r="FX15590" s="1595"/>
    </row>
    <row r="15591" spans="180:180">
      <c r="FX15591" s="1595"/>
    </row>
    <row r="15592" spans="180:180">
      <c r="FX15592" s="1595"/>
    </row>
    <row r="15593" spans="180:180">
      <c r="FX15593" s="1595"/>
    </row>
    <row r="15594" spans="180:180">
      <c r="FX15594" s="1595"/>
    </row>
    <row r="15595" spans="180:180">
      <c r="FX15595" s="1595"/>
    </row>
    <row r="15596" spans="180:180">
      <c r="FX15596" s="1595"/>
    </row>
    <row r="15597" spans="180:180">
      <c r="FX15597" s="1595"/>
    </row>
    <row r="15598" spans="180:180">
      <c r="FX15598" s="1595"/>
    </row>
    <row r="15599" spans="180:180">
      <c r="FX15599" s="1595"/>
    </row>
    <row r="15600" spans="180:180">
      <c r="FX15600" s="1595"/>
    </row>
    <row r="15601" spans="180:180">
      <c r="FX15601" s="1595"/>
    </row>
    <row r="15602" spans="180:180">
      <c r="FX15602" s="1595"/>
    </row>
    <row r="15603" spans="180:180">
      <c r="FX15603" s="1595"/>
    </row>
    <row r="15604" spans="180:180">
      <c r="FX15604" s="1595"/>
    </row>
    <row r="15605" spans="180:180">
      <c r="FX15605" s="1595"/>
    </row>
    <row r="15606" spans="180:180">
      <c r="FX15606" s="1595"/>
    </row>
    <row r="15607" spans="180:180">
      <c r="FX15607" s="1595"/>
    </row>
    <row r="15608" spans="180:180">
      <c r="FX15608" s="1595"/>
    </row>
    <row r="15609" spans="180:180">
      <c r="FX15609" s="1595"/>
    </row>
    <row r="15610" spans="180:180">
      <c r="FX15610" s="1595"/>
    </row>
    <row r="15611" spans="180:180">
      <c r="FX15611" s="1595"/>
    </row>
    <row r="15612" spans="180:180">
      <c r="FX15612" s="1595"/>
    </row>
    <row r="15613" spans="180:180">
      <c r="FX15613" s="1595"/>
    </row>
    <row r="15614" spans="180:180">
      <c r="FX15614" s="1595"/>
    </row>
    <row r="15615" spans="180:180">
      <c r="FX15615" s="1595"/>
    </row>
    <row r="15616" spans="180:180">
      <c r="FX15616" s="1595"/>
    </row>
    <row r="15617" spans="180:180">
      <c r="FX15617" s="1595"/>
    </row>
    <row r="15618" spans="180:180">
      <c r="FX15618" s="1595"/>
    </row>
    <row r="15619" spans="180:180">
      <c r="FX15619" s="1595"/>
    </row>
    <row r="15620" spans="180:180">
      <c r="FX15620" s="1595"/>
    </row>
    <row r="15621" spans="180:180">
      <c r="FX15621" s="1595"/>
    </row>
    <row r="15622" spans="180:180">
      <c r="FX15622" s="1595"/>
    </row>
    <row r="15623" spans="180:180">
      <c r="FX15623" s="1595"/>
    </row>
    <row r="15624" spans="180:180">
      <c r="FX15624" s="1595"/>
    </row>
    <row r="15625" spans="180:180">
      <c r="FX15625" s="1595"/>
    </row>
    <row r="15627" spans="180:180">
      <c r="FX15627" s="1349"/>
    </row>
    <row r="15628" spans="180:180">
      <c r="FX15628" s="1349"/>
    </row>
    <row r="15629" spans="180:180">
      <c r="FX15629" s="1666"/>
    </row>
    <row r="15631" spans="180:180">
      <c r="FX15631" s="1349"/>
    </row>
    <row r="15632" spans="180:180">
      <c r="FX15632" s="1349"/>
    </row>
    <row r="15633" spans="180:180">
      <c r="FX15633" s="1349"/>
    </row>
    <row r="15634" spans="180:180">
      <c r="FX15634" s="1595"/>
    </row>
    <row r="15635" spans="180:180">
      <c r="FX15635" s="1595"/>
    </row>
    <row r="15636" spans="180:180">
      <c r="FX15636" s="1595"/>
    </row>
    <row r="15637" spans="180:180">
      <c r="FX15637" s="1595"/>
    </row>
    <row r="15638" spans="180:180">
      <c r="FX15638" s="1595"/>
    </row>
    <row r="15639" spans="180:180">
      <c r="FX15639" s="1595"/>
    </row>
    <row r="15640" spans="180:180">
      <c r="FX15640" s="1595"/>
    </row>
    <row r="15641" spans="180:180">
      <c r="FX15641" s="1595"/>
    </row>
    <row r="15642" spans="180:180">
      <c r="FX15642" s="1595"/>
    </row>
    <row r="15643" spans="180:180">
      <c r="FX15643" s="1595"/>
    </row>
    <row r="15644" spans="180:180">
      <c r="FX15644" s="1595"/>
    </row>
    <row r="15645" spans="180:180">
      <c r="FX15645" s="1595"/>
    </row>
    <row r="15646" spans="180:180">
      <c r="FX15646" s="1595"/>
    </row>
    <row r="15647" spans="180:180">
      <c r="FX15647" s="1595"/>
    </row>
    <row r="15648" spans="180:180">
      <c r="FX15648" s="1595"/>
    </row>
    <row r="15649" spans="180:180">
      <c r="FX15649" s="1595"/>
    </row>
    <row r="15650" spans="180:180">
      <c r="FX15650" s="1595"/>
    </row>
    <row r="15651" spans="180:180">
      <c r="FX15651" s="1595"/>
    </row>
    <row r="15652" spans="180:180">
      <c r="FX15652" s="1595"/>
    </row>
    <row r="15653" spans="180:180">
      <c r="FX15653" s="1595"/>
    </row>
    <row r="15654" spans="180:180">
      <c r="FX15654" s="1595"/>
    </row>
    <row r="15655" spans="180:180">
      <c r="FX15655" s="1595"/>
    </row>
    <row r="15656" spans="180:180">
      <c r="FX15656" s="1595"/>
    </row>
    <row r="15657" spans="180:180">
      <c r="FX15657" s="1595"/>
    </row>
    <row r="15658" spans="180:180">
      <c r="FX15658" s="1595"/>
    </row>
    <row r="15659" spans="180:180">
      <c r="FX15659" s="1595"/>
    </row>
    <row r="15660" spans="180:180">
      <c r="FX15660" s="1595"/>
    </row>
    <row r="15661" spans="180:180">
      <c r="FX15661" s="1595"/>
    </row>
    <row r="15662" spans="180:180">
      <c r="FX15662" s="1595"/>
    </row>
    <row r="15663" spans="180:180">
      <c r="FX15663" s="1595"/>
    </row>
    <row r="15664" spans="180:180">
      <c r="FX15664" s="1595"/>
    </row>
    <row r="15665" spans="180:180">
      <c r="FX15665" s="1595"/>
    </row>
    <row r="15666" spans="180:180">
      <c r="FX15666" s="1595"/>
    </row>
    <row r="15667" spans="180:180">
      <c r="FX15667" s="1595"/>
    </row>
    <row r="15668" spans="180:180">
      <c r="FX15668" s="1595"/>
    </row>
    <row r="15669" spans="180:180">
      <c r="FX15669" s="1595"/>
    </row>
    <row r="15670" spans="180:180">
      <c r="FX15670" s="1595"/>
    </row>
    <row r="15671" spans="180:180">
      <c r="FX15671" s="1595"/>
    </row>
    <row r="15672" spans="180:180">
      <c r="FX15672" s="1595"/>
    </row>
    <row r="15673" spans="180:180">
      <c r="FX15673" s="1595"/>
    </row>
    <row r="15675" spans="180:180">
      <c r="FX15675" s="1349"/>
    </row>
    <row r="15676" spans="180:180">
      <c r="FX15676" s="1349"/>
    </row>
    <row r="15677" spans="180:180">
      <c r="FX15677" s="1666"/>
    </row>
    <row r="15679" spans="180:180">
      <c r="FX15679" s="1349"/>
    </row>
    <row r="15680" spans="180:180">
      <c r="FX15680" s="1349"/>
    </row>
    <row r="15681" spans="180:180">
      <c r="FX15681" s="1349"/>
    </row>
    <row r="15682" spans="180:180">
      <c r="FX15682" s="1595"/>
    </row>
    <row r="15683" spans="180:180">
      <c r="FX15683" s="1595"/>
    </row>
    <row r="15684" spans="180:180">
      <c r="FX15684" s="1595"/>
    </row>
    <row r="15685" spans="180:180">
      <c r="FX15685" s="1595"/>
    </row>
    <row r="15686" spans="180:180">
      <c r="FX15686" s="1595"/>
    </row>
    <row r="15687" spans="180:180">
      <c r="FX15687" s="1595"/>
    </row>
    <row r="15688" spans="180:180">
      <c r="FX15688" s="1595"/>
    </row>
    <row r="15689" spans="180:180">
      <c r="FX15689" s="1595"/>
    </row>
    <row r="15690" spans="180:180">
      <c r="FX15690" s="1595"/>
    </row>
    <row r="15691" spans="180:180">
      <c r="FX15691" s="1595"/>
    </row>
    <row r="15692" spans="180:180">
      <c r="FX15692" s="1595"/>
    </row>
    <row r="15693" spans="180:180">
      <c r="FX15693" s="1595"/>
    </row>
    <row r="15694" spans="180:180">
      <c r="FX15694" s="1595"/>
    </row>
    <row r="15695" spans="180:180">
      <c r="FX15695" s="1595"/>
    </row>
    <row r="15696" spans="180:180">
      <c r="FX15696" s="1595"/>
    </row>
    <row r="15697" spans="180:180">
      <c r="FX15697" s="1595"/>
    </row>
    <row r="15698" spans="180:180">
      <c r="FX15698" s="1595"/>
    </row>
    <row r="15699" spans="180:180">
      <c r="FX15699" s="1595"/>
    </row>
    <row r="15700" spans="180:180">
      <c r="FX15700" s="1595"/>
    </row>
    <row r="15701" spans="180:180">
      <c r="FX15701" s="1595"/>
    </row>
    <row r="15702" spans="180:180">
      <c r="FX15702" s="1595"/>
    </row>
    <row r="15703" spans="180:180">
      <c r="FX15703" s="1595"/>
    </row>
    <row r="15704" spans="180:180">
      <c r="FX15704" s="1595"/>
    </row>
    <row r="15705" spans="180:180">
      <c r="FX15705" s="1595"/>
    </row>
    <row r="15706" spans="180:180">
      <c r="FX15706" s="1595"/>
    </row>
    <row r="15707" spans="180:180">
      <c r="FX15707" s="1595"/>
    </row>
    <row r="15708" spans="180:180">
      <c r="FX15708" s="1595"/>
    </row>
    <row r="15709" spans="180:180">
      <c r="FX15709" s="1595"/>
    </row>
    <row r="15710" spans="180:180">
      <c r="FX15710" s="1595"/>
    </row>
    <row r="15711" spans="180:180">
      <c r="FX15711" s="1595"/>
    </row>
    <row r="15712" spans="180:180">
      <c r="FX15712" s="1595"/>
    </row>
    <row r="15713" spans="180:180">
      <c r="FX15713" s="1595"/>
    </row>
    <row r="15714" spans="180:180">
      <c r="FX15714" s="1595"/>
    </row>
    <row r="15715" spans="180:180">
      <c r="FX15715" s="1595"/>
    </row>
    <row r="15716" spans="180:180">
      <c r="FX15716" s="1595"/>
    </row>
    <row r="15717" spans="180:180">
      <c r="FX15717" s="1595"/>
    </row>
    <row r="15718" spans="180:180">
      <c r="FX15718" s="1595"/>
    </row>
    <row r="15719" spans="180:180">
      <c r="FX15719" s="1595"/>
    </row>
    <row r="15720" spans="180:180">
      <c r="FX15720" s="1595"/>
    </row>
    <row r="15721" spans="180:180">
      <c r="FX15721" s="1595"/>
    </row>
    <row r="15723" spans="180:180">
      <c r="FX15723" s="1349"/>
    </row>
    <row r="15724" spans="180:180">
      <c r="FX15724" s="1349"/>
    </row>
    <row r="15725" spans="180:180">
      <c r="FX15725" s="1666"/>
    </row>
    <row r="15727" spans="180:180">
      <c r="FX15727" s="1349"/>
    </row>
    <row r="15728" spans="180:180">
      <c r="FX15728" s="1349"/>
    </row>
    <row r="15729" spans="180:180">
      <c r="FX15729" s="1349"/>
    </row>
    <row r="15730" spans="180:180">
      <c r="FX15730" s="1595"/>
    </row>
    <row r="15731" spans="180:180">
      <c r="FX15731" s="1595"/>
    </row>
    <row r="15732" spans="180:180">
      <c r="FX15732" s="1595"/>
    </row>
    <row r="15733" spans="180:180">
      <c r="FX15733" s="1595"/>
    </row>
    <row r="15734" spans="180:180">
      <c r="FX15734" s="1595"/>
    </row>
    <row r="15735" spans="180:180">
      <c r="FX15735" s="1595"/>
    </row>
    <row r="15736" spans="180:180">
      <c r="FX15736" s="1595"/>
    </row>
    <row r="15737" spans="180:180">
      <c r="FX15737" s="1595"/>
    </row>
    <row r="15738" spans="180:180">
      <c r="FX15738" s="1595"/>
    </row>
    <row r="15739" spans="180:180">
      <c r="FX15739" s="1595"/>
    </row>
    <row r="15740" spans="180:180">
      <c r="FX15740" s="1595"/>
    </row>
    <row r="15741" spans="180:180">
      <c r="FX15741" s="1595"/>
    </row>
    <row r="15742" spans="180:180">
      <c r="FX15742" s="1595"/>
    </row>
    <row r="15743" spans="180:180">
      <c r="FX15743" s="1595"/>
    </row>
    <row r="15744" spans="180:180">
      <c r="FX15744" s="1595"/>
    </row>
    <row r="15745" spans="180:180">
      <c r="FX15745" s="1595"/>
    </row>
    <row r="15746" spans="180:180">
      <c r="FX15746" s="1595"/>
    </row>
    <row r="15747" spans="180:180">
      <c r="FX15747" s="1595"/>
    </row>
    <row r="15748" spans="180:180">
      <c r="FX15748" s="1595"/>
    </row>
    <row r="15749" spans="180:180">
      <c r="FX15749" s="1595"/>
    </row>
    <row r="15750" spans="180:180">
      <c r="FX15750" s="1595"/>
    </row>
    <row r="15751" spans="180:180">
      <c r="FX15751" s="1595"/>
    </row>
    <row r="15752" spans="180:180">
      <c r="FX15752" s="1595"/>
    </row>
    <row r="15753" spans="180:180">
      <c r="FX15753" s="1595"/>
    </row>
    <row r="15754" spans="180:180">
      <c r="FX15754" s="1595"/>
    </row>
    <row r="15755" spans="180:180">
      <c r="FX15755" s="1595"/>
    </row>
    <row r="15756" spans="180:180">
      <c r="FX15756" s="1595"/>
    </row>
    <row r="15757" spans="180:180">
      <c r="FX15757" s="1595"/>
    </row>
    <row r="15758" spans="180:180">
      <c r="FX15758" s="1595"/>
    </row>
    <row r="15759" spans="180:180">
      <c r="FX15759" s="1595"/>
    </row>
    <row r="15760" spans="180:180">
      <c r="FX15760" s="1595"/>
    </row>
    <row r="15761" spans="180:180">
      <c r="FX15761" s="1595"/>
    </row>
    <row r="15762" spans="180:180">
      <c r="FX15762" s="1595"/>
    </row>
    <row r="15763" spans="180:180">
      <c r="FX15763" s="1595"/>
    </row>
    <row r="15764" spans="180:180">
      <c r="FX15764" s="1595"/>
    </row>
    <row r="15765" spans="180:180">
      <c r="FX15765" s="1595"/>
    </row>
    <row r="15766" spans="180:180">
      <c r="FX15766" s="1595"/>
    </row>
    <row r="15767" spans="180:180">
      <c r="FX15767" s="1595"/>
    </row>
    <row r="15768" spans="180:180">
      <c r="FX15768" s="1595"/>
    </row>
    <row r="15769" spans="180:180">
      <c r="FX15769" s="1595"/>
    </row>
    <row r="15771" spans="180:180">
      <c r="FX15771" s="1349"/>
    </row>
    <row r="15772" spans="180:180">
      <c r="FX15772" s="1349"/>
    </row>
    <row r="15773" spans="180:180">
      <c r="FX15773" s="1666"/>
    </row>
    <row r="15775" spans="180:180">
      <c r="FX15775" s="1349"/>
    </row>
    <row r="15776" spans="180:180">
      <c r="FX15776" s="1349"/>
    </row>
    <row r="15777" spans="180:180">
      <c r="FX15777" s="1349"/>
    </row>
    <row r="15778" spans="180:180">
      <c r="FX15778" s="1595"/>
    </row>
    <row r="15779" spans="180:180">
      <c r="FX15779" s="1595"/>
    </row>
    <row r="15780" spans="180:180">
      <c r="FX15780" s="1595"/>
    </row>
    <row r="15781" spans="180:180">
      <c r="FX15781" s="1595"/>
    </row>
    <row r="15782" spans="180:180">
      <c r="FX15782" s="1595"/>
    </row>
    <row r="15783" spans="180:180">
      <c r="FX15783" s="1595"/>
    </row>
    <row r="15784" spans="180:180">
      <c r="FX15784" s="1595"/>
    </row>
    <row r="15785" spans="180:180">
      <c r="FX15785" s="1595"/>
    </row>
    <row r="15786" spans="180:180">
      <c r="FX15786" s="1595"/>
    </row>
    <row r="15787" spans="180:180">
      <c r="FX15787" s="1595"/>
    </row>
    <row r="15788" spans="180:180">
      <c r="FX15788" s="1595"/>
    </row>
    <row r="15789" spans="180:180">
      <c r="FX15789" s="1595"/>
    </row>
    <row r="15790" spans="180:180">
      <c r="FX15790" s="1595"/>
    </row>
    <row r="15791" spans="180:180">
      <c r="FX15791" s="1595"/>
    </row>
    <row r="15792" spans="180:180">
      <c r="FX15792" s="1595"/>
    </row>
    <row r="15793" spans="180:180">
      <c r="FX15793" s="1595"/>
    </row>
    <row r="15794" spans="180:180">
      <c r="FX15794" s="1595"/>
    </row>
    <row r="15795" spans="180:180">
      <c r="FX15795" s="1595"/>
    </row>
    <row r="15796" spans="180:180">
      <c r="FX15796" s="1595"/>
    </row>
    <row r="15797" spans="180:180">
      <c r="FX15797" s="1595"/>
    </row>
    <row r="15798" spans="180:180">
      <c r="FX15798" s="1595"/>
    </row>
    <row r="15799" spans="180:180">
      <c r="FX15799" s="1595"/>
    </row>
    <row r="15800" spans="180:180">
      <c r="FX15800" s="1595"/>
    </row>
    <row r="15801" spans="180:180">
      <c r="FX15801" s="1595"/>
    </row>
    <row r="15802" spans="180:180">
      <c r="FX15802" s="1595"/>
    </row>
    <row r="15803" spans="180:180">
      <c r="FX15803" s="1595"/>
    </row>
    <row r="15804" spans="180:180">
      <c r="FX15804" s="1595"/>
    </row>
    <row r="15805" spans="180:180">
      <c r="FX15805" s="1595"/>
    </row>
    <row r="15806" spans="180:180">
      <c r="FX15806" s="1595"/>
    </row>
    <row r="15807" spans="180:180">
      <c r="FX15807" s="1595"/>
    </row>
    <row r="15808" spans="180:180">
      <c r="FX15808" s="1595"/>
    </row>
    <row r="15809" spans="180:180">
      <c r="FX15809" s="1595"/>
    </row>
    <row r="15810" spans="180:180">
      <c r="FX15810" s="1595"/>
    </row>
    <row r="15811" spans="180:180">
      <c r="FX15811" s="1595"/>
    </row>
    <row r="15812" spans="180:180">
      <c r="FX15812" s="1595"/>
    </row>
    <row r="15813" spans="180:180">
      <c r="FX15813" s="1595"/>
    </row>
    <row r="15814" spans="180:180">
      <c r="FX15814" s="1595"/>
    </row>
    <row r="15815" spans="180:180">
      <c r="FX15815" s="1595"/>
    </row>
    <row r="15816" spans="180:180">
      <c r="FX15816" s="1595"/>
    </row>
    <row r="15817" spans="180:180">
      <c r="FX15817" s="1595"/>
    </row>
    <row r="15819" spans="180:180">
      <c r="FX15819" s="1349"/>
    </row>
    <row r="15820" spans="180:180">
      <c r="FX15820" s="1349"/>
    </row>
    <row r="15821" spans="180:180">
      <c r="FX15821" s="1666"/>
    </row>
    <row r="15823" spans="180:180">
      <c r="FX15823" s="1349"/>
    </row>
    <row r="15824" spans="180:180">
      <c r="FX15824" s="1349"/>
    </row>
    <row r="15825" spans="180:180">
      <c r="FX15825" s="1349"/>
    </row>
    <row r="15826" spans="180:180">
      <c r="FX15826" s="1595"/>
    </row>
    <row r="15827" spans="180:180">
      <c r="FX15827" s="1595"/>
    </row>
    <row r="15828" spans="180:180">
      <c r="FX15828" s="1595"/>
    </row>
    <row r="15829" spans="180:180">
      <c r="FX15829" s="1595"/>
    </row>
    <row r="15830" spans="180:180">
      <c r="FX15830" s="1595"/>
    </row>
    <row r="15831" spans="180:180">
      <c r="FX15831" s="1595"/>
    </row>
    <row r="15832" spans="180:180">
      <c r="FX15832" s="1595"/>
    </row>
    <row r="15833" spans="180:180">
      <c r="FX15833" s="1595"/>
    </row>
    <row r="15834" spans="180:180">
      <c r="FX15834" s="1595"/>
    </row>
    <row r="15835" spans="180:180">
      <c r="FX15835" s="1595"/>
    </row>
    <row r="15836" spans="180:180">
      <c r="FX15836" s="1595"/>
    </row>
    <row r="15837" spans="180:180">
      <c r="FX15837" s="1595"/>
    </row>
    <row r="15838" spans="180:180">
      <c r="FX15838" s="1595"/>
    </row>
    <row r="15839" spans="180:180">
      <c r="FX15839" s="1595"/>
    </row>
    <row r="15840" spans="180:180">
      <c r="FX15840" s="1595"/>
    </row>
    <row r="15841" spans="180:180">
      <c r="FX15841" s="1595"/>
    </row>
    <row r="15842" spans="180:180">
      <c r="FX15842" s="1595"/>
    </row>
    <row r="15843" spans="180:180">
      <c r="FX15843" s="1595"/>
    </row>
    <row r="15844" spans="180:180">
      <c r="FX15844" s="1595"/>
    </row>
    <row r="15845" spans="180:180">
      <c r="FX15845" s="1595"/>
    </row>
    <row r="15846" spans="180:180">
      <c r="FX15846" s="1595"/>
    </row>
    <row r="15847" spans="180:180">
      <c r="FX15847" s="1595"/>
    </row>
    <row r="15848" spans="180:180">
      <c r="FX15848" s="1595"/>
    </row>
    <row r="15849" spans="180:180">
      <c r="FX15849" s="1595"/>
    </row>
    <row r="15850" spans="180:180">
      <c r="FX15850" s="1595"/>
    </row>
    <row r="15851" spans="180:180">
      <c r="FX15851" s="1595"/>
    </row>
    <row r="15852" spans="180:180">
      <c r="FX15852" s="1595"/>
    </row>
    <row r="15853" spans="180:180">
      <c r="FX15853" s="1595"/>
    </row>
    <row r="15854" spans="180:180">
      <c r="FX15854" s="1595"/>
    </row>
    <row r="15855" spans="180:180">
      <c r="FX15855" s="1595"/>
    </row>
    <row r="15856" spans="180:180">
      <c r="FX15856" s="1595"/>
    </row>
    <row r="15857" spans="180:180">
      <c r="FX15857" s="1595"/>
    </row>
    <row r="15858" spans="180:180">
      <c r="FX15858" s="1595"/>
    </row>
    <row r="15859" spans="180:180">
      <c r="FX15859" s="1595"/>
    </row>
    <row r="15860" spans="180:180">
      <c r="FX15860" s="1595"/>
    </row>
    <row r="15861" spans="180:180">
      <c r="FX15861" s="1595"/>
    </row>
    <row r="15862" spans="180:180">
      <c r="FX15862" s="1595"/>
    </row>
    <row r="15863" spans="180:180">
      <c r="FX15863" s="1595"/>
    </row>
    <row r="15864" spans="180:180">
      <c r="FX15864" s="1595"/>
    </row>
    <row r="15865" spans="180:180">
      <c r="FX15865" s="1595"/>
    </row>
    <row r="15867" spans="180:180">
      <c r="FX15867" s="1349"/>
    </row>
    <row r="15868" spans="180:180">
      <c r="FX15868" s="1349"/>
    </row>
    <row r="15869" spans="180:180">
      <c r="FX15869" s="1666"/>
    </row>
    <row r="15871" spans="180:180">
      <c r="FX15871" s="1349"/>
    </row>
    <row r="15872" spans="180:180">
      <c r="FX15872" s="1349"/>
    </row>
    <row r="15873" spans="180:180">
      <c r="FX15873" s="1349"/>
    </row>
    <row r="15874" spans="180:180">
      <c r="FX15874" s="1595"/>
    </row>
    <row r="15875" spans="180:180">
      <c r="FX15875" s="1595"/>
    </row>
    <row r="15876" spans="180:180">
      <c r="FX15876" s="1595"/>
    </row>
    <row r="15877" spans="180:180">
      <c r="FX15877" s="1595"/>
    </row>
    <row r="15878" spans="180:180">
      <c r="FX15878" s="1595"/>
    </row>
    <row r="15879" spans="180:180">
      <c r="FX15879" s="1595"/>
    </row>
    <row r="15880" spans="180:180">
      <c r="FX15880" s="1595"/>
    </row>
    <row r="15881" spans="180:180">
      <c r="FX15881" s="1595"/>
    </row>
    <row r="15882" spans="180:180">
      <c r="FX15882" s="1595"/>
    </row>
    <row r="15883" spans="180:180">
      <c r="FX15883" s="1595"/>
    </row>
    <row r="15884" spans="180:180">
      <c r="FX15884" s="1595"/>
    </row>
    <row r="15885" spans="180:180">
      <c r="FX15885" s="1595"/>
    </row>
    <row r="15886" spans="180:180">
      <c r="FX15886" s="1595"/>
    </row>
    <row r="15887" spans="180:180">
      <c r="FX15887" s="1595"/>
    </row>
    <row r="15888" spans="180:180">
      <c r="FX15888" s="1595"/>
    </row>
    <row r="15889" spans="180:180">
      <c r="FX15889" s="1595"/>
    </row>
    <row r="15890" spans="180:180">
      <c r="FX15890" s="1595"/>
    </row>
    <row r="15891" spans="180:180">
      <c r="FX15891" s="1595"/>
    </row>
    <row r="15892" spans="180:180">
      <c r="FX15892" s="1595"/>
    </row>
    <row r="15893" spans="180:180">
      <c r="FX15893" s="1595"/>
    </row>
    <row r="15894" spans="180:180">
      <c r="FX15894" s="1595"/>
    </row>
    <row r="15895" spans="180:180">
      <c r="FX15895" s="1595"/>
    </row>
    <row r="15896" spans="180:180">
      <c r="FX15896" s="1595"/>
    </row>
    <row r="15897" spans="180:180">
      <c r="FX15897" s="1595"/>
    </row>
    <row r="15898" spans="180:180">
      <c r="FX15898" s="1595"/>
    </row>
    <row r="15899" spans="180:180">
      <c r="FX15899" s="1595"/>
    </row>
    <row r="15900" spans="180:180">
      <c r="FX15900" s="1595"/>
    </row>
    <row r="15901" spans="180:180">
      <c r="FX15901" s="1595"/>
    </row>
    <row r="15902" spans="180:180">
      <c r="FX15902" s="1595"/>
    </row>
    <row r="15903" spans="180:180">
      <c r="FX15903" s="1595"/>
    </row>
    <row r="15904" spans="180:180">
      <c r="FX15904" s="1595"/>
    </row>
    <row r="15905" spans="180:180">
      <c r="FX15905" s="1595"/>
    </row>
    <row r="15906" spans="180:180">
      <c r="FX15906" s="1595"/>
    </row>
    <row r="15907" spans="180:180">
      <c r="FX15907" s="1595"/>
    </row>
    <row r="15908" spans="180:180">
      <c r="FX15908" s="1595"/>
    </row>
    <row r="15909" spans="180:180">
      <c r="FX15909" s="1595"/>
    </row>
    <row r="15910" spans="180:180">
      <c r="FX15910" s="1595"/>
    </row>
    <row r="15911" spans="180:180">
      <c r="FX15911" s="1595"/>
    </row>
    <row r="15912" spans="180:180">
      <c r="FX15912" s="1595"/>
    </row>
    <row r="15913" spans="180:180">
      <c r="FX15913" s="1595"/>
    </row>
    <row r="15915" spans="180:180">
      <c r="FX15915" s="1349"/>
    </row>
    <row r="15916" spans="180:180">
      <c r="FX15916" s="1349"/>
    </row>
    <row r="15917" spans="180:180">
      <c r="FX15917" s="1666"/>
    </row>
    <row r="15919" spans="180:180">
      <c r="FX15919" s="1349"/>
    </row>
    <row r="15920" spans="180:180">
      <c r="FX15920" s="1349"/>
    </row>
    <row r="15921" spans="180:180">
      <c r="FX15921" s="1349"/>
    </row>
    <row r="15922" spans="180:180">
      <c r="FX15922" s="1595"/>
    </row>
    <row r="15923" spans="180:180">
      <c r="FX15923" s="1595"/>
    </row>
    <row r="15924" spans="180:180">
      <c r="FX15924" s="1595"/>
    </row>
    <row r="15925" spans="180:180">
      <c r="FX15925" s="1595"/>
    </row>
    <row r="15926" spans="180:180">
      <c r="FX15926" s="1595"/>
    </row>
    <row r="15927" spans="180:180">
      <c r="FX15927" s="1595"/>
    </row>
    <row r="15928" spans="180:180">
      <c r="FX15928" s="1595"/>
    </row>
    <row r="15929" spans="180:180">
      <c r="FX15929" s="1595"/>
    </row>
    <row r="15930" spans="180:180">
      <c r="FX15930" s="1595"/>
    </row>
    <row r="15931" spans="180:180">
      <c r="FX15931" s="1595"/>
    </row>
    <row r="15932" spans="180:180">
      <c r="FX15932" s="1595"/>
    </row>
    <row r="15933" spans="180:180">
      <c r="FX15933" s="1595"/>
    </row>
    <row r="15934" spans="180:180">
      <c r="FX15934" s="1595"/>
    </row>
    <row r="15935" spans="180:180">
      <c r="FX15935" s="1595"/>
    </row>
    <row r="15936" spans="180:180">
      <c r="FX15936" s="1595"/>
    </row>
    <row r="15937" spans="180:180">
      <c r="FX15937" s="1595"/>
    </row>
    <row r="15938" spans="180:180">
      <c r="FX15938" s="1595"/>
    </row>
    <row r="15939" spans="180:180">
      <c r="FX15939" s="1595"/>
    </row>
    <row r="15940" spans="180:180">
      <c r="FX15940" s="1595"/>
    </row>
    <row r="15941" spans="180:180">
      <c r="FX15941" s="1595"/>
    </row>
    <row r="15942" spans="180:180">
      <c r="FX15942" s="1595"/>
    </row>
    <row r="15943" spans="180:180">
      <c r="FX15943" s="1595"/>
    </row>
    <row r="15944" spans="180:180">
      <c r="FX15944" s="1595"/>
    </row>
    <row r="15945" spans="180:180">
      <c r="FX15945" s="1595"/>
    </row>
    <row r="15946" spans="180:180">
      <c r="FX15946" s="1595"/>
    </row>
    <row r="15947" spans="180:180">
      <c r="FX15947" s="1595"/>
    </row>
    <row r="15948" spans="180:180">
      <c r="FX15948" s="1595"/>
    </row>
    <row r="15949" spans="180:180">
      <c r="FX15949" s="1595"/>
    </row>
    <row r="15950" spans="180:180">
      <c r="FX15950" s="1595"/>
    </row>
    <row r="15951" spans="180:180">
      <c r="FX15951" s="1595"/>
    </row>
    <row r="15952" spans="180:180">
      <c r="FX15952" s="1595"/>
    </row>
    <row r="15953" spans="180:180">
      <c r="FX15953" s="1595"/>
    </row>
    <row r="15954" spans="180:180">
      <c r="FX15954" s="1595"/>
    </row>
    <row r="15955" spans="180:180">
      <c r="FX15955" s="1595"/>
    </row>
    <row r="15956" spans="180:180">
      <c r="FX15956" s="1595"/>
    </row>
    <row r="15957" spans="180:180">
      <c r="FX15957" s="1595"/>
    </row>
    <row r="15958" spans="180:180">
      <c r="FX15958" s="1595"/>
    </row>
    <row r="15959" spans="180:180">
      <c r="FX15959" s="1595"/>
    </row>
    <row r="15960" spans="180:180">
      <c r="FX15960" s="1595"/>
    </row>
    <row r="15961" spans="180:180">
      <c r="FX15961" s="1595"/>
    </row>
    <row r="15963" spans="180:180">
      <c r="FX15963" s="1349"/>
    </row>
    <row r="15964" spans="180:180">
      <c r="FX15964" s="1349"/>
    </row>
    <row r="15965" spans="180:180">
      <c r="FX15965" s="1666"/>
    </row>
    <row r="15967" spans="180:180">
      <c r="FX15967" s="1349"/>
    </row>
    <row r="15968" spans="180:180">
      <c r="FX15968" s="1349"/>
    </row>
    <row r="15969" spans="180:180">
      <c r="FX15969" s="1349"/>
    </row>
    <row r="15970" spans="180:180">
      <c r="FX15970" s="1595"/>
    </row>
    <row r="15971" spans="180:180">
      <c r="FX15971" s="1595"/>
    </row>
    <row r="15972" spans="180:180">
      <c r="FX15972" s="1595"/>
    </row>
    <row r="15973" spans="180:180">
      <c r="FX15973" s="1595"/>
    </row>
    <row r="15974" spans="180:180">
      <c r="FX15974" s="1595"/>
    </row>
    <row r="15975" spans="180:180">
      <c r="FX15975" s="1595"/>
    </row>
    <row r="15976" spans="180:180">
      <c r="FX15976" s="1595"/>
    </row>
    <row r="15977" spans="180:180">
      <c r="FX15977" s="1595"/>
    </row>
    <row r="15978" spans="180:180">
      <c r="FX15978" s="1595"/>
    </row>
    <row r="15979" spans="180:180">
      <c r="FX15979" s="1595"/>
    </row>
    <row r="15980" spans="180:180">
      <c r="FX15980" s="1595"/>
    </row>
    <row r="15981" spans="180:180">
      <c r="FX15981" s="1595"/>
    </row>
    <row r="15982" spans="180:180">
      <c r="FX15982" s="1595"/>
    </row>
    <row r="15983" spans="180:180">
      <c r="FX15983" s="1595"/>
    </row>
    <row r="15984" spans="180:180">
      <c r="FX15984" s="1595"/>
    </row>
    <row r="15985" spans="180:180">
      <c r="FX15985" s="1595"/>
    </row>
    <row r="15986" spans="180:180">
      <c r="FX15986" s="1595"/>
    </row>
    <row r="15987" spans="180:180">
      <c r="FX15987" s="1595"/>
    </row>
    <row r="15988" spans="180:180">
      <c r="FX15988" s="1595"/>
    </row>
    <row r="15989" spans="180:180">
      <c r="FX15989" s="1595"/>
    </row>
    <row r="15990" spans="180:180">
      <c r="FX15990" s="1595"/>
    </row>
    <row r="15991" spans="180:180">
      <c r="FX15991" s="1595"/>
    </row>
    <row r="15992" spans="180:180">
      <c r="FX15992" s="1595"/>
    </row>
    <row r="15993" spans="180:180">
      <c r="FX15993" s="1595"/>
    </row>
    <row r="15994" spans="180:180">
      <c r="FX15994" s="1595"/>
    </row>
    <row r="15995" spans="180:180">
      <c r="FX15995" s="1595"/>
    </row>
    <row r="15996" spans="180:180">
      <c r="FX15996" s="1595"/>
    </row>
    <row r="15997" spans="180:180">
      <c r="FX15997" s="1595"/>
    </row>
    <row r="15998" spans="180:180">
      <c r="FX15998" s="1595"/>
    </row>
    <row r="15999" spans="180:180">
      <c r="FX15999" s="1595"/>
    </row>
    <row r="16000" spans="180:180">
      <c r="FX16000" s="1595"/>
    </row>
    <row r="16001" spans="180:180">
      <c r="FX16001" s="1595"/>
    </row>
    <row r="16002" spans="180:180">
      <c r="FX16002" s="1595"/>
    </row>
    <row r="16003" spans="180:180">
      <c r="FX16003" s="1595"/>
    </row>
    <row r="16004" spans="180:180">
      <c r="FX16004" s="1595"/>
    </row>
    <row r="16005" spans="180:180">
      <c r="FX16005" s="1595"/>
    </row>
    <row r="16006" spans="180:180">
      <c r="FX16006" s="1595"/>
    </row>
    <row r="16007" spans="180:180">
      <c r="FX16007" s="1595"/>
    </row>
    <row r="16008" spans="180:180">
      <c r="FX16008" s="1595"/>
    </row>
    <row r="16009" spans="180:180">
      <c r="FX16009" s="1595"/>
    </row>
    <row r="16011" spans="180:180">
      <c r="FX16011" s="1349"/>
    </row>
    <row r="16012" spans="180:180">
      <c r="FX16012" s="1349"/>
    </row>
    <row r="16013" spans="180:180">
      <c r="FX16013" s="1666"/>
    </row>
    <row r="16015" spans="180:180">
      <c r="FX16015" s="1349"/>
    </row>
    <row r="16016" spans="180:180">
      <c r="FX16016" s="1349"/>
    </row>
    <row r="16017" spans="180:180">
      <c r="FX16017" s="1349"/>
    </row>
    <row r="16018" spans="180:180">
      <c r="FX16018" s="1595"/>
    </row>
    <row r="16019" spans="180:180">
      <c r="FX16019" s="1595"/>
    </row>
    <row r="16020" spans="180:180">
      <c r="FX16020" s="1595"/>
    </row>
    <row r="16021" spans="180:180">
      <c r="FX16021" s="1595"/>
    </row>
    <row r="16022" spans="180:180">
      <c r="FX16022" s="1595"/>
    </row>
    <row r="16023" spans="180:180">
      <c r="FX16023" s="1595"/>
    </row>
    <row r="16024" spans="180:180">
      <c r="FX16024" s="1595"/>
    </row>
    <row r="16025" spans="180:180">
      <c r="FX16025" s="1595"/>
    </row>
    <row r="16026" spans="180:180">
      <c r="FX16026" s="1595"/>
    </row>
    <row r="16027" spans="180:180">
      <c r="FX16027" s="1595"/>
    </row>
    <row r="16028" spans="180:180">
      <c r="FX16028" s="1595"/>
    </row>
    <row r="16029" spans="180:180">
      <c r="FX16029" s="1595"/>
    </row>
    <row r="16030" spans="180:180">
      <c r="FX16030" s="1595"/>
    </row>
    <row r="16031" spans="180:180">
      <c r="FX16031" s="1595"/>
    </row>
    <row r="16032" spans="180:180">
      <c r="FX16032" s="1595"/>
    </row>
    <row r="16033" spans="180:180">
      <c r="FX16033" s="1595"/>
    </row>
    <row r="16034" spans="180:180">
      <c r="FX16034" s="1595"/>
    </row>
    <row r="16035" spans="180:180">
      <c r="FX16035" s="1595"/>
    </row>
    <row r="16036" spans="180:180">
      <c r="FX16036" s="1595"/>
    </row>
    <row r="16037" spans="180:180">
      <c r="FX16037" s="1595"/>
    </row>
    <row r="16038" spans="180:180">
      <c r="FX16038" s="1595"/>
    </row>
    <row r="16039" spans="180:180">
      <c r="FX16039" s="1595"/>
    </row>
    <row r="16040" spans="180:180">
      <c r="FX16040" s="1595"/>
    </row>
    <row r="16041" spans="180:180">
      <c r="FX16041" s="1595"/>
    </row>
    <row r="16042" spans="180:180">
      <c r="FX16042" s="1595"/>
    </row>
    <row r="16043" spans="180:180">
      <c r="FX16043" s="1595"/>
    </row>
    <row r="16044" spans="180:180">
      <c r="FX16044" s="1595"/>
    </row>
    <row r="16045" spans="180:180">
      <c r="FX16045" s="1595"/>
    </row>
    <row r="16046" spans="180:180">
      <c r="FX16046" s="1595"/>
    </row>
    <row r="16047" spans="180:180">
      <c r="FX16047" s="1595"/>
    </row>
    <row r="16048" spans="180:180">
      <c r="FX16048" s="1595"/>
    </row>
    <row r="16049" spans="180:180">
      <c r="FX16049" s="1595"/>
    </row>
    <row r="16050" spans="180:180">
      <c r="FX16050" s="1595"/>
    </row>
    <row r="16051" spans="180:180">
      <c r="FX16051" s="1595"/>
    </row>
    <row r="16052" spans="180:180">
      <c r="FX16052" s="1595"/>
    </row>
    <row r="16053" spans="180:180">
      <c r="FX16053" s="1595"/>
    </row>
    <row r="16054" spans="180:180">
      <c r="FX16054" s="1595"/>
    </row>
    <row r="16055" spans="180:180">
      <c r="FX16055" s="1595"/>
    </row>
    <row r="16056" spans="180:180">
      <c r="FX16056" s="1595"/>
    </row>
    <row r="16057" spans="180:180">
      <c r="FX16057" s="1595"/>
    </row>
    <row r="16059" spans="180:180">
      <c r="FX16059" s="1349"/>
    </row>
    <row r="16060" spans="180:180">
      <c r="FX16060" s="1349"/>
    </row>
    <row r="16061" spans="180:180">
      <c r="FX16061" s="1666"/>
    </row>
    <row r="16063" spans="180:180">
      <c r="FX16063" s="1349"/>
    </row>
    <row r="16064" spans="180:180">
      <c r="FX16064" s="1349"/>
    </row>
    <row r="16065" spans="180:180">
      <c r="FX16065" s="1349"/>
    </row>
    <row r="16066" spans="180:180">
      <c r="FX16066" s="1595"/>
    </row>
    <row r="16067" spans="180:180">
      <c r="FX16067" s="1595"/>
    </row>
    <row r="16068" spans="180:180">
      <c r="FX16068" s="1595"/>
    </row>
    <row r="16069" spans="180:180">
      <c r="FX16069" s="1595"/>
    </row>
    <row r="16070" spans="180:180">
      <c r="FX16070" s="1595"/>
    </row>
    <row r="16071" spans="180:180">
      <c r="FX16071" s="1595"/>
    </row>
    <row r="16072" spans="180:180">
      <c r="FX16072" s="1595"/>
    </row>
    <row r="16073" spans="180:180">
      <c r="FX16073" s="1595"/>
    </row>
    <row r="16074" spans="180:180">
      <c r="FX16074" s="1595"/>
    </row>
    <row r="16075" spans="180:180">
      <c r="FX16075" s="1595"/>
    </row>
    <row r="16076" spans="180:180">
      <c r="FX16076" s="1595"/>
    </row>
    <row r="16077" spans="180:180">
      <c r="FX16077" s="1595"/>
    </row>
    <row r="16078" spans="180:180">
      <c r="FX16078" s="1595"/>
    </row>
    <row r="16079" spans="180:180">
      <c r="FX16079" s="1595"/>
    </row>
    <row r="16080" spans="180:180">
      <c r="FX16080" s="1595"/>
    </row>
    <row r="16081" spans="180:180">
      <c r="FX16081" s="1595"/>
    </row>
    <row r="16082" spans="180:180">
      <c r="FX16082" s="1595"/>
    </row>
    <row r="16083" spans="180:180">
      <c r="FX16083" s="1595"/>
    </row>
    <row r="16084" spans="180:180">
      <c r="FX16084" s="1595"/>
    </row>
    <row r="16085" spans="180:180">
      <c r="FX16085" s="1595"/>
    </row>
    <row r="16086" spans="180:180">
      <c r="FX16086" s="1595"/>
    </row>
    <row r="16087" spans="180:180">
      <c r="FX16087" s="1595"/>
    </row>
    <row r="16088" spans="180:180">
      <c r="FX16088" s="1595"/>
    </row>
    <row r="16089" spans="180:180">
      <c r="FX16089" s="1595"/>
    </row>
    <row r="16090" spans="180:180">
      <c r="FX16090" s="1595"/>
    </row>
    <row r="16091" spans="180:180">
      <c r="FX16091" s="1595"/>
    </row>
    <row r="16092" spans="180:180">
      <c r="FX16092" s="1595"/>
    </row>
    <row r="16093" spans="180:180">
      <c r="FX16093" s="1595"/>
    </row>
    <row r="16094" spans="180:180">
      <c r="FX16094" s="1595"/>
    </row>
    <row r="16095" spans="180:180">
      <c r="FX16095" s="1595"/>
    </row>
    <row r="16096" spans="180:180">
      <c r="FX16096" s="1595"/>
    </row>
    <row r="16097" spans="180:180">
      <c r="FX16097" s="1595"/>
    </row>
    <row r="16098" spans="180:180">
      <c r="FX16098" s="1595"/>
    </row>
    <row r="16099" spans="180:180">
      <c r="FX16099" s="1595"/>
    </row>
    <row r="16100" spans="180:180">
      <c r="FX16100" s="1595"/>
    </row>
    <row r="16101" spans="180:180">
      <c r="FX16101" s="1595"/>
    </row>
    <row r="16102" spans="180:180">
      <c r="FX16102" s="1595"/>
    </row>
    <row r="16103" spans="180:180">
      <c r="FX16103" s="1595"/>
    </row>
    <row r="16104" spans="180:180">
      <c r="FX16104" s="1595"/>
    </row>
    <row r="16105" spans="180:180">
      <c r="FX16105" s="1595"/>
    </row>
    <row r="16107" spans="180:180">
      <c r="FX16107" s="1349"/>
    </row>
    <row r="16108" spans="180:180">
      <c r="FX16108" s="1349"/>
    </row>
    <row r="16109" spans="180:180">
      <c r="FX16109" s="1666"/>
    </row>
    <row r="16111" spans="180:180">
      <c r="FX16111" s="1349"/>
    </row>
    <row r="16112" spans="180:180">
      <c r="FX16112" s="1349"/>
    </row>
    <row r="16113" spans="180:180">
      <c r="FX16113" s="1349"/>
    </row>
    <row r="16114" spans="180:180">
      <c r="FX16114" s="1595"/>
    </row>
    <row r="16115" spans="180:180">
      <c r="FX16115" s="1595"/>
    </row>
    <row r="16116" spans="180:180">
      <c r="FX16116" s="1595"/>
    </row>
    <row r="16117" spans="180:180">
      <c r="FX16117" s="1595"/>
    </row>
    <row r="16118" spans="180:180">
      <c r="FX16118" s="1595"/>
    </row>
    <row r="16119" spans="180:180">
      <c r="FX16119" s="1595"/>
    </row>
    <row r="16120" spans="180:180">
      <c r="FX16120" s="1595"/>
    </row>
    <row r="16121" spans="180:180">
      <c r="FX16121" s="1595"/>
    </row>
    <row r="16122" spans="180:180">
      <c r="FX16122" s="1595"/>
    </row>
    <row r="16123" spans="180:180">
      <c r="FX16123" s="1595"/>
    </row>
    <row r="16124" spans="180:180">
      <c r="FX16124" s="1595"/>
    </row>
    <row r="16125" spans="180:180">
      <c r="FX16125" s="1595"/>
    </row>
    <row r="16126" spans="180:180">
      <c r="FX16126" s="1595"/>
    </row>
    <row r="16127" spans="180:180">
      <c r="FX16127" s="1595"/>
    </row>
    <row r="16128" spans="180:180">
      <c r="FX16128" s="1595"/>
    </row>
    <row r="16129" spans="180:180">
      <c r="FX16129" s="1595"/>
    </row>
    <row r="16130" spans="180:180">
      <c r="FX16130" s="1595"/>
    </row>
    <row r="16131" spans="180:180">
      <c r="FX16131" s="1595"/>
    </row>
    <row r="16132" spans="180:180">
      <c r="FX16132" s="1595"/>
    </row>
    <row r="16133" spans="180:180">
      <c r="FX16133" s="1595"/>
    </row>
    <row r="16134" spans="180:180">
      <c r="FX16134" s="1595"/>
    </row>
    <row r="16135" spans="180:180">
      <c r="FX16135" s="1595"/>
    </row>
    <row r="16136" spans="180:180">
      <c r="FX16136" s="1595"/>
    </row>
    <row r="16137" spans="180:180">
      <c r="FX16137" s="1595"/>
    </row>
    <row r="16138" spans="180:180">
      <c r="FX16138" s="1595"/>
    </row>
    <row r="16139" spans="180:180">
      <c r="FX16139" s="1595"/>
    </row>
    <row r="16140" spans="180:180">
      <c r="FX16140" s="1595"/>
    </row>
    <row r="16141" spans="180:180">
      <c r="FX16141" s="1595"/>
    </row>
    <row r="16142" spans="180:180">
      <c r="FX16142" s="1595"/>
    </row>
    <row r="16143" spans="180:180">
      <c r="FX16143" s="1595"/>
    </row>
    <row r="16144" spans="180:180">
      <c r="FX16144" s="1595"/>
    </row>
    <row r="16145" spans="180:180">
      <c r="FX16145" s="1595"/>
    </row>
    <row r="16146" spans="180:180">
      <c r="FX16146" s="1595"/>
    </row>
    <row r="16147" spans="180:180">
      <c r="FX16147" s="1595"/>
    </row>
    <row r="16148" spans="180:180">
      <c r="FX16148" s="1595"/>
    </row>
    <row r="16149" spans="180:180">
      <c r="FX16149" s="1595"/>
    </row>
    <row r="16150" spans="180:180">
      <c r="FX16150" s="1595"/>
    </row>
    <row r="16151" spans="180:180">
      <c r="FX16151" s="1595"/>
    </row>
    <row r="16152" spans="180:180">
      <c r="FX16152" s="1595"/>
    </row>
    <row r="16153" spans="180:180">
      <c r="FX16153" s="1595"/>
    </row>
    <row r="16155" spans="180:180">
      <c r="FX16155" s="1349"/>
    </row>
    <row r="16156" spans="180:180">
      <c r="FX16156" s="1349"/>
    </row>
    <row r="16157" spans="180:180">
      <c r="FX16157" s="1666"/>
    </row>
    <row r="16159" spans="180:180">
      <c r="FX16159" s="1349"/>
    </row>
    <row r="16160" spans="180:180">
      <c r="FX16160" s="1349"/>
    </row>
    <row r="16161" spans="180:180">
      <c r="FX16161" s="1349"/>
    </row>
    <row r="16162" spans="180:180">
      <c r="FX16162" s="1595"/>
    </row>
    <row r="16163" spans="180:180">
      <c r="FX16163" s="1595"/>
    </row>
    <row r="16164" spans="180:180">
      <c r="FX16164" s="1595"/>
    </row>
    <row r="16165" spans="180:180">
      <c r="FX16165" s="1595"/>
    </row>
    <row r="16166" spans="180:180">
      <c r="FX16166" s="1595"/>
    </row>
    <row r="16167" spans="180:180">
      <c r="FX16167" s="1595"/>
    </row>
    <row r="16168" spans="180:180">
      <c r="FX16168" s="1595"/>
    </row>
    <row r="16169" spans="180:180">
      <c r="FX16169" s="1595"/>
    </row>
    <row r="16170" spans="180:180">
      <c r="FX16170" s="1595"/>
    </row>
    <row r="16171" spans="180:180">
      <c r="FX16171" s="1595"/>
    </row>
    <row r="16172" spans="180:180">
      <c r="FX16172" s="1595"/>
    </row>
    <row r="16173" spans="180:180">
      <c r="FX16173" s="1595"/>
    </row>
    <row r="16174" spans="180:180">
      <c r="FX16174" s="1595"/>
    </row>
    <row r="16175" spans="180:180">
      <c r="FX16175" s="1595"/>
    </row>
    <row r="16176" spans="180:180">
      <c r="FX16176" s="1595"/>
    </row>
    <row r="16177" spans="180:180">
      <c r="FX16177" s="1595"/>
    </row>
    <row r="16178" spans="180:180">
      <c r="FX16178" s="1595"/>
    </row>
    <row r="16179" spans="180:180">
      <c r="FX16179" s="1595"/>
    </row>
    <row r="16180" spans="180:180">
      <c r="FX16180" s="1595"/>
    </row>
    <row r="16181" spans="180:180">
      <c r="FX16181" s="1595"/>
    </row>
    <row r="16182" spans="180:180">
      <c r="FX16182" s="1595"/>
    </row>
    <row r="16183" spans="180:180">
      <c r="FX16183" s="1595"/>
    </row>
    <row r="16184" spans="180:180">
      <c r="FX16184" s="1595"/>
    </row>
    <row r="16185" spans="180:180">
      <c r="FX16185" s="1595"/>
    </row>
    <row r="16186" spans="180:180">
      <c r="FX16186" s="1595"/>
    </row>
    <row r="16187" spans="180:180">
      <c r="FX16187" s="1595"/>
    </row>
    <row r="16188" spans="180:180">
      <c r="FX16188" s="1595"/>
    </row>
    <row r="16189" spans="180:180">
      <c r="FX16189" s="1595"/>
    </row>
    <row r="16190" spans="180:180">
      <c r="FX16190" s="1595"/>
    </row>
    <row r="16191" spans="180:180">
      <c r="FX16191" s="1595"/>
    </row>
    <row r="16192" spans="180:180">
      <c r="FX16192" s="1595"/>
    </row>
    <row r="16193" spans="180:180">
      <c r="FX16193" s="1595"/>
    </row>
    <row r="16194" spans="180:180">
      <c r="FX16194" s="1595"/>
    </row>
    <row r="16195" spans="180:180">
      <c r="FX16195" s="1595"/>
    </row>
    <row r="16196" spans="180:180">
      <c r="FX16196" s="1595"/>
    </row>
    <row r="16197" spans="180:180">
      <c r="FX16197" s="1595"/>
    </row>
    <row r="16198" spans="180:180">
      <c r="FX16198" s="1595"/>
    </row>
    <row r="16199" spans="180:180">
      <c r="FX16199" s="1595"/>
    </row>
    <row r="16200" spans="180:180">
      <c r="FX16200" s="1595"/>
    </row>
    <row r="16201" spans="180:180">
      <c r="FX16201" s="1595"/>
    </row>
    <row r="16203" spans="180:180">
      <c r="FX16203" s="1349"/>
    </row>
    <row r="16204" spans="180:180">
      <c r="FX16204" s="1349"/>
    </row>
    <row r="16205" spans="180:180">
      <c r="FX16205" s="1666"/>
    </row>
    <row r="16207" spans="180:180">
      <c r="FX16207" s="1349"/>
    </row>
    <row r="16208" spans="180:180">
      <c r="FX16208" s="1349"/>
    </row>
    <row r="16209" spans="180:180">
      <c r="FX16209" s="1349"/>
    </row>
    <row r="16210" spans="180:180">
      <c r="FX16210" s="1595"/>
    </row>
    <row r="16211" spans="180:180">
      <c r="FX16211" s="1595"/>
    </row>
    <row r="16212" spans="180:180">
      <c r="FX16212" s="1595"/>
    </row>
    <row r="16213" spans="180:180">
      <c r="FX16213" s="1595"/>
    </row>
    <row r="16214" spans="180:180">
      <c r="FX16214" s="1595"/>
    </row>
    <row r="16215" spans="180:180">
      <c r="FX16215" s="1595"/>
    </row>
    <row r="16216" spans="180:180">
      <c r="FX16216" s="1595"/>
    </row>
    <row r="16217" spans="180:180">
      <c r="FX16217" s="1595"/>
    </row>
    <row r="16218" spans="180:180">
      <c r="FX16218" s="1595"/>
    </row>
    <row r="16219" spans="180:180">
      <c r="FX16219" s="1595"/>
    </row>
    <row r="16220" spans="180:180">
      <c r="FX16220" s="1595"/>
    </row>
    <row r="16221" spans="180:180">
      <c r="FX16221" s="1595"/>
    </row>
    <row r="16222" spans="180:180">
      <c r="FX16222" s="1595"/>
    </row>
    <row r="16223" spans="180:180">
      <c r="FX16223" s="1595"/>
    </row>
    <row r="16224" spans="180:180">
      <c r="FX16224" s="1595"/>
    </row>
    <row r="16225" spans="180:180">
      <c r="FX16225" s="1595"/>
    </row>
    <row r="16226" spans="180:180">
      <c r="FX16226" s="1595"/>
    </row>
    <row r="16227" spans="180:180">
      <c r="FX16227" s="1595"/>
    </row>
    <row r="16228" spans="180:180">
      <c r="FX16228" s="1595"/>
    </row>
    <row r="16229" spans="180:180">
      <c r="FX16229" s="1595"/>
    </row>
    <row r="16230" spans="180:180">
      <c r="FX16230" s="1595"/>
    </row>
    <row r="16231" spans="180:180">
      <c r="FX16231" s="1595"/>
    </row>
    <row r="16232" spans="180:180">
      <c r="FX16232" s="1595"/>
    </row>
    <row r="16233" spans="180:180">
      <c r="FX16233" s="1595"/>
    </row>
    <row r="16234" spans="180:180">
      <c r="FX16234" s="1595"/>
    </row>
    <row r="16235" spans="180:180">
      <c r="FX16235" s="1595"/>
    </row>
    <row r="16236" spans="180:180">
      <c r="FX16236" s="1595"/>
    </row>
    <row r="16237" spans="180:180">
      <c r="FX16237" s="1595"/>
    </row>
    <row r="16238" spans="180:180">
      <c r="FX16238" s="1595"/>
    </row>
    <row r="16239" spans="180:180">
      <c r="FX16239" s="1595"/>
    </row>
    <row r="16240" spans="180:180">
      <c r="FX16240" s="1595"/>
    </row>
    <row r="16241" spans="180:180">
      <c r="FX16241" s="1595"/>
    </row>
    <row r="16242" spans="180:180">
      <c r="FX16242" s="1595"/>
    </row>
    <row r="16243" spans="180:180">
      <c r="FX16243" s="1595"/>
    </row>
    <row r="16244" spans="180:180">
      <c r="FX16244" s="1595"/>
    </row>
    <row r="16245" spans="180:180">
      <c r="FX16245" s="1595"/>
    </row>
    <row r="16246" spans="180:180">
      <c r="FX16246" s="1595"/>
    </row>
    <row r="16247" spans="180:180">
      <c r="FX16247" s="1595"/>
    </row>
    <row r="16248" spans="180:180">
      <c r="FX16248" s="1595"/>
    </row>
    <row r="16249" spans="180:180">
      <c r="FX16249" s="1595"/>
    </row>
    <row r="16251" spans="180:180">
      <c r="FX16251" s="1349"/>
    </row>
    <row r="16252" spans="180:180">
      <c r="FX16252" s="1349"/>
    </row>
    <row r="16253" spans="180:180">
      <c r="FX16253" s="1666"/>
    </row>
    <row r="16255" spans="180:180">
      <c r="FX16255" s="1349"/>
    </row>
    <row r="16256" spans="180:180">
      <c r="FX16256" s="1349"/>
    </row>
    <row r="16257" spans="180:180">
      <c r="FX16257" s="1349"/>
    </row>
    <row r="16258" spans="180:180">
      <c r="FX16258" s="1595"/>
    </row>
    <row r="16259" spans="180:180">
      <c r="FX16259" s="1595"/>
    </row>
    <row r="16260" spans="180:180">
      <c r="FX16260" s="1595"/>
    </row>
    <row r="16261" spans="180:180">
      <c r="FX16261" s="1595"/>
    </row>
    <row r="16262" spans="180:180">
      <c r="FX16262" s="1595"/>
    </row>
    <row r="16263" spans="180:180">
      <c r="FX16263" s="1595"/>
    </row>
    <row r="16264" spans="180:180">
      <c r="FX16264" s="1595"/>
    </row>
    <row r="16265" spans="180:180">
      <c r="FX16265" s="1595"/>
    </row>
    <row r="16266" spans="180:180">
      <c r="FX16266" s="1595"/>
    </row>
    <row r="16267" spans="180:180">
      <c r="FX16267" s="1595"/>
    </row>
    <row r="16268" spans="180:180">
      <c r="FX16268" s="1595"/>
    </row>
    <row r="16269" spans="180:180">
      <c r="FX16269" s="1595"/>
    </row>
    <row r="16270" spans="180:180">
      <c r="FX16270" s="1595"/>
    </row>
    <row r="16271" spans="180:180">
      <c r="FX16271" s="1595"/>
    </row>
    <row r="16272" spans="180:180">
      <c r="FX16272" s="1595"/>
    </row>
    <row r="16273" spans="180:180">
      <c r="FX16273" s="1595"/>
    </row>
    <row r="16274" spans="180:180">
      <c r="FX16274" s="1595"/>
    </row>
    <row r="16275" spans="180:180">
      <c r="FX16275" s="1595"/>
    </row>
    <row r="16276" spans="180:180">
      <c r="FX16276" s="1595"/>
    </row>
    <row r="16277" spans="180:180">
      <c r="FX16277" s="1595"/>
    </row>
    <row r="16278" spans="180:180">
      <c r="FX16278" s="1595"/>
    </row>
    <row r="16279" spans="180:180">
      <c r="FX16279" s="1595"/>
    </row>
    <row r="16280" spans="180:180">
      <c r="FX16280" s="1595"/>
    </row>
    <row r="16281" spans="180:180">
      <c r="FX16281" s="1595"/>
    </row>
    <row r="16282" spans="180:180">
      <c r="FX16282" s="1595"/>
    </row>
    <row r="16283" spans="180:180">
      <c r="FX16283" s="1595"/>
    </row>
    <row r="16284" spans="180:180">
      <c r="FX16284" s="1595"/>
    </row>
    <row r="16285" spans="180:180">
      <c r="FX16285" s="1595"/>
    </row>
    <row r="16286" spans="180:180">
      <c r="FX16286" s="1595"/>
    </row>
    <row r="16287" spans="180:180">
      <c r="FX16287" s="1595"/>
    </row>
    <row r="16288" spans="180:180">
      <c r="FX16288" s="1595"/>
    </row>
    <row r="16289" spans="180:180">
      <c r="FX16289" s="1595"/>
    </row>
    <row r="16290" spans="180:180">
      <c r="FX16290" s="1595"/>
    </row>
    <row r="16291" spans="180:180">
      <c r="FX16291" s="1595"/>
    </row>
    <row r="16292" spans="180:180">
      <c r="FX16292" s="1595"/>
    </row>
    <row r="16293" spans="180:180">
      <c r="FX16293" s="1595"/>
    </row>
    <row r="16294" spans="180:180">
      <c r="FX16294" s="1595"/>
    </row>
    <row r="16295" spans="180:180">
      <c r="FX16295" s="1595"/>
    </row>
    <row r="16296" spans="180:180">
      <c r="FX16296" s="1595"/>
    </row>
    <row r="16297" spans="180:180">
      <c r="FX16297" s="1595"/>
    </row>
    <row r="16299" spans="180:180">
      <c r="FX16299" s="1349"/>
    </row>
    <row r="16300" spans="180:180">
      <c r="FX16300" s="1349"/>
    </row>
    <row r="16301" spans="180:180">
      <c r="FX16301" s="1666"/>
    </row>
    <row r="16303" spans="180:180">
      <c r="FX16303" s="1349"/>
    </row>
    <row r="16304" spans="180:180">
      <c r="FX16304" s="1349"/>
    </row>
    <row r="16305" spans="180:180">
      <c r="FX16305" s="1349"/>
    </row>
    <row r="16306" spans="180:180">
      <c r="FX16306" s="1595"/>
    </row>
    <row r="16307" spans="180:180">
      <c r="FX16307" s="1595"/>
    </row>
    <row r="16308" spans="180:180">
      <c r="FX16308" s="1595"/>
    </row>
    <row r="16309" spans="180:180">
      <c r="FX16309" s="1595"/>
    </row>
    <row r="16310" spans="180:180">
      <c r="FX16310" s="1595"/>
    </row>
    <row r="16311" spans="180:180">
      <c r="FX16311" s="1595"/>
    </row>
    <row r="16312" spans="180:180">
      <c r="FX16312" s="1595"/>
    </row>
    <row r="16313" spans="180:180">
      <c r="FX16313" s="1595"/>
    </row>
    <row r="16314" spans="180:180">
      <c r="FX16314" s="1595"/>
    </row>
    <row r="16315" spans="180:180">
      <c r="FX16315" s="1595"/>
    </row>
    <row r="16316" spans="180:180">
      <c r="FX16316" s="1595"/>
    </row>
    <row r="16317" spans="180:180">
      <c r="FX16317" s="1595"/>
    </row>
    <row r="16318" spans="180:180">
      <c r="FX16318" s="1595"/>
    </row>
    <row r="16319" spans="180:180">
      <c r="FX16319" s="1595"/>
    </row>
    <row r="16320" spans="180:180">
      <c r="FX16320" s="1595"/>
    </row>
    <row r="16321" spans="180:180">
      <c r="FX16321" s="1595"/>
    </row>
    <row r="16322" spans="180:180">
      <c r="FX16322" s="1595"/>
    </row>
    <row r="16323" spans="180:180">
      <c r="FX16323" s="1595"/>
    </row>
    <row r="16324" spans="180:180">
      <c r="FX16324" s="1595"/>
    </row>
    <row r="16325" spans="180:180">
      <c r="FX16325" s="1595"/>
    </row>
    <row r="16326" spans="180:180">
      <c r="FX16326" s="1595"/>
    </row>
    <row r="16327" spans="180:180">
      <c r="FX16327" s="1595"/>
    </row>
    <row r="16328" spans="180:180">
      <c r="FX16328" s="1595"/>
    </row>
    <row r="16329" spans="180:180">
      <c r="FX16329" s="1595"/>
    </row>
    <row r="16330" spans="180:180">
      <c r="FX16330" s="1595"/>
    </row>
    <row r="16331" spans="180:180">
      <c r="FX16331" s="1595"/>
    </row>
    <row r="16332" spans="180:180">
      <c r="FX16332" s="1595"/>
    </row>
    <row r="16333" spans="180:180">
      <c r="FX16333" s="1595"/>
    </row>
    <row r="16334" spans="180:180">
      <c r="FX16334" s="1595"/>
    </row>
    <row r="16335" spans="180:180">
      <c r="FX16335" s="1595"/>
    </row>
    <row r="16336" spans="180:180">
      <c r="FX16336" s="1595"/>
    </row>
    <row r="16337" spans="180:180">
      <c r="FX16337" s="1595"/>
    </row>
    <row r="16338" spans="180:180">
      <c r="FX16338" s="1595"/>
    </row>
    <row r="16339" spans="180:180">
      <c r="FX16339" s="1595"/>
    </row>
    <row r="16340" spans="180:180">
      <c r="FX16340" s="1595"/>
    </row>
    <row r="16341" spans="180:180">
      <c r="FX16341" s="1595"/>
    </row>
    <row r="16342" spans="180:180">
      <c r="FX16342" s="1595"/>
    </row>
    <row r="16343" spans="180:180">
      <c r="FX16343" s="1595"/>
    </row>
    <row r="16344" spans="180:180">
      <c r="FX16344" s="1595"/>
    </row>
    <row r="16345" spans="180:180">
      <c r="FX16345" s="1595"/>
    </row>
    <row r="16347" spans="180:180">
      <c r="FX16347" s="1349"/>
    </row>
    <row r="16348" spans="180:180">
      <c r="FX16348" s="1349"/>
    </row>
    <row r="16349" spans="180:180">
      <c r="FX16349" s="1666"/>
    </row>
    <row r="16351" spans="180:180">
      <c r="FX16351" s="1349"/>
    </row>
    <row r="16352" spans="180:180">
      <c r="FX16352" s="1349"/>
    </row>
    <row r="16353" spans="180:180">
      <c r="FX16353" s="1349"/>
    </row>
    <row r="16354" spans="180:180">
      <c r="FX16354" s="1595"/>
    </row>
    <row r="16355" spans="180:180">
      <c r="FX16355" s="1595"/>
    </row>
    <row r="16356" spans="180:180">
      <c r="FX16356" s="1595"/>
    </row>
    <row r="16357" spans="180:180">
      <c r="FX16357" s="1595"/>
    </row>
    <row r="16358" spans="180:180">
      <c r="FX16358" s="1595"/>
    </row>
    <row r="16359" spans="180:180">
      <c r="FX16359" s="1595"/>
    </row>
    <row r="16360" spans="180:180">
      <c r="FX16360" s="1595"/>
    </row>
    <row r="16361" spans="180:180">
      <c r="FX16361" s="1595"/>
    </row>
    <row r="16362" spans="180:180">
      <c r="FX16362" s="1595"/>
    </row>
    <row r="16363" spans="180:180">
      <c r="FX16363" s="1595"/>
    </row>
    <row r="16364" spans="180:180">
      <c r="FX16364" s="1595"/>
    </row>
    <row r="16365" spans="180:180">
      <c r="FX16365" s="1595"/>
    </row>
    <row r="16366" spans="180:180">
      <c r="FX16366" s="1595"/>
    </row>
    <row r="16367" spans="180:180">
      <c r="FX16367" s="1595"/>
    </row>
    <row r="16368" spans="180:180">
      <c r="FX16368" s="1595"/>
    </row>
    <row r="16369" spans="180:180">
      <c r="FX16369" s="1595"/>
    </row>
    <row r="16370" spans="180:180">
      <c r="FX16370" s="1595"/>
    </row>
    <row r="16371" spans="180:180">
      <c r="FX16371" s="1595"/>
    </row>
    <row r="16372" spans="180:180">
      <c r="FX16372" s="1595"/>
    </row>
    <row r="16373" spans="180:180">
      <c r="FX16373" s="1595"/>
    </row>
    <row r="16374" spans="180:180">
      <c r="FX16374" s="1595"/>
    </row>
    <row r="16375" spans="180:180">
      <c r="FX16375" s="1595"/>
    </row>
    <row r="16376" spans="180:180">
      <c r="FX16376" s="1595"/>
    </row>
    <row r="16377" spans="180:180">
      <c r="FX16377" s="1595"/>
    </row>
    <row r="16378" spans="180:180">
      <c r="FX16378" s="1595"/>
    </row>
    <row r="16379" spans="180:180">
      <c r="FX16379" s="1595"/>
    </row>
    <row r="16380" spans="180:180">
      <c r="FX16380" s="1595"/>
    </row>
    <row r="16381" spans="180:180">
      <c r="FX16381" s="1595"/>
    </row>
    <row r="16382" spans="180:180">
      <c r="FX16382" s="1595"/>
    </row>
    <row r="16383" spans="180:180">
      <c r="FX16383" s="1595"/>
    </row>
    <row r="16384" spans="180:180">
      <c r="FX16384" s="1595"/>
    </row>
    <row r="16385" spans="180:180">
      <c r="FX16385" s="1595"/>
    </row>
    <row r="16386" spans="180:180">
      <c r="FX16386" s="1595"/>
    </row>
    <row r="16387" spans="180:180">
      <c r="FX16387" s="1595"/>
    </row>
    <row r="16388" spans="180:180">
      <c r="FX16388" s="1595"/>
    </row>
    <row r="16389" spans="180:180">
      <c r="FX16389" s="1595"/>
    </row>
    <row r="16390" spans="180:180">
      <c r="FX16390" s="1595"/>
    </row>
    <row r="16391" spans="180:180">
      <c r="FX16391" s="1595"/>
    </row>
    <row r="16392" spans="180:180">
      <c r="FX16392" s="1595"/>
    </row>
    <row r="16393" spans="180:180">
      <c r="FX16393" s="1595"/>
    </row>
    <row r="16395" spans="180:180">
      <c r="FX16395" s="1349"/>
    </row>
    <row r="16396" spans="180:180">
      <c r="FX16396" s="1349"/>
    </row>
    <row r="16397" spans="180:180">
      <c r="FX16397" s="1666"/>
    </row>
    <row r="16399" spans="180:180">
      <c r="FX16399" s="1349"/>
    </row>
    <row r="16400" spans="180:180">
      <c r="FX16400" s="1349"/>
    </row>
    <row r="16401" spans="180:180">
      <c r="FX16401" s="1349"/>
    </row>
    <row r="16402" spans="180:180">
      <c r="FX16402" s="1595"/>
    </row>
    <row r="16403" spans="180:180">
      <c r="FX16403" s="1595"/>
    </row>
    <row r="16404" spans="180:180">
      <c r="FX16404" s="1595"/>
    </row>
    <row r="16405" spans="180:180">
      <c r="FX16405" s="1595"/>
    </row>
    <row r="16406" spans="180:180">
      <c r="FX16406" s="1595"/>
    </row>
    <row r="16407" spans="180:180">
      <c r="FX16407" s="1595"/>
    </row>
    <row r="16408" spans="180:180">
      <c r="FX16408" s="1595"/>
    </row>
    <row r="16409" spans="180:180">
      <c r="FX16409" s="1595"/>
    </row>
    <row r="16410" spans="180:180">
      <c r="FX16410" s="1595"/>
    </row>
    <row r="16411" spans="180:180">
      <c r="FX16411" s="1595"/>
    </row>
    <row r="16412" spans="180:180">
      <c r="FX16412" s="1595"/>
    </row>
    <row r="16413" spans="180:180">
      <c r="FX16413" s="1595"/>
    </row>
    <row r="16414" spans="180:180">
      <c r="FX16414" s="1595"/>
    </row>
    <row r="16415" spans="180:180">
      <c r="FX16415" s="1595"/>
    </row>
    <row r="16416" spans="180:180">
      <c r="FX16416" s="1595"/>
    </row>
    <row r="16417" spans="180:180">
      <c r="FX16417" s="1595"/>
    </row>
    <row r="16418" spans="180:180">
      <c r="FX16418" s="1595"/>
    </row>
    <row r="16419" spans="180:180">
      <c r="FX16419" s="1595"/>
    </row>
    <row r="16420" spans="180:180">
      <c r="FX16420" s="1595"/>
    </row>
    <row r="16421" spans="180:180">
      <c r="FX16421" s="1595"/>
    </row>
    <row r="16422" spans="180:180">
      <c r="FX16422" s="1595"/>
    </row>
    <row r="16423" spans="180:180">
      <c r="FX16423" s="1595"/>
    </row>
    <row r="16424" spans="180:180">
      <c r="FX16424" s="1595"/>
    </row>
    <row r="16425" spans="180:180">
      <c r="FX16425" s="1595"/>
    </row>
    <row r="16426" spans="180:180">
      <c r="FX16426" s="1595"/>
    </row>
    <row r="16427" spans="180:180">
      <c r="FX16427" s="1595"/>
    </row>
    <row r="16428" spans="180:180">
      <c r="FX16428" s="1595"/>
    </row>
    <row r="16429" spans="180:180">
      <c r="FX16429" s="1595"/>
    </row>
    <row r="16430" spans="180:180">
      <c r="FX16430" s="1595"/>
    </row>
    <row r="16431" spans="180:180">
      <c r="FX16431" s="1595"/>
    </row>
    <row r="16432" spans="180:180">
      <c r="FX16432" s="1595"/>
    </row>
    <row r="16433" spans="180:180">
      <c r="FX16433" s="1595"/>
    </row>
    <row r="16434" spans="180:180">
      <c r="FX16434" s="1595"/>
    </row>
    <row r="16435" spans="180:180">
      <c r="FX16435" s="1595"/>
    </row>
    <row r="16436" spans="180:180">
      <c r="FX16436" s="1595"/>
    </row>
    <row r="16437" spans="180:180">
      <c r="FX16437" s="1595"/>
    </row>
    <row r="16438" spans="180:180">
      <c r="FX16438" s="1595"/>
    </row>
    <row r="16439" spans="180:180">
      <c r="FX16439" s="1595"/>
    </row>
    <row r="16440" spans="180:180">
      <c r="FX16440" s="1595"/>
    </row>
    <row r="16441" spans="180:180">
      <c r="FX16441" s="1595"/>
    </row>
    <row r="16443" spans="180:180">
      <c r="FX16443" s="1349"/>
    </row>
    <row r="16444" spans="180:180">
      <c r="FX16444" s="1349"/>
    </row>
    <row r="16445" spans="180:180">
      <c r="FX16445" s="1666"/>
    </row>
    <row r="16447" spans="180:180">
      <c r="FX16447" s="1349"/>
    </row>
    <row r="16448" spans="180:180">
      <c r="FX16448" s="1349"/>
    </row>
    <row r="16449" spans="180:180">
      <c r="FX16449" s="1349"/>
    </row>
    <row r="16450" spans="180:180">
      <c r="FX16450" s="1595"/>
    </row>
    <row r="16451" spans="180:180">
      <c r="FX16451" s="1595"/>
    </row>
    <row r="16452" spans="180:180">
      <c r="FX16452" s="1595"/>
    </row>
    <row r="16453" spans="180:180">
      <c r="FX16453" s="1595"/>
    </row>
    <row r="16454" spans="180:180">
      <c r="FX16454" s="1595"/>
    </row>
    <row r="16455" spans="180:180">
      <c r="FX16455" s="1595"/>
    </row>
    <row r="16456" spans="180:180">
      <c r="FX16456" s="1595"/>
    </row>
    <row r="16457" spans="180:180">
      <c r="FX16457" s="1595"/>
    </row>
    <row r="16458" spans="180:180">
      <c r="FX16458" s="1595"/>
    </row>
    <row r="16459" spans="180:180">
      <c r="FX16459" s="1595"/>
    </row>
    <row r="16460" spans="180:180">
      <c r="FX16460" s="1595"/>
    </row>
    <row r="16461" spans="180:180">
      <c r="FX16461" s="1595"/>
    </row>
    <row r="16462" spans="180:180">
      <c r="FX16462" s="1595"/>
    </row>
    <row r="16463" spans="180:180">
      <c r="FX16463" s="1595"/>
    </row>
    <row r="16464" spans="180:180">
      <c r="FX16464" s="1595"/>
    </row>
    <row r="16465" spans="180:180">
      <c r="FX16465" s="1595"/>
    </row>
    <row r="16466" spans="180:180">
      <c r="FX16466" s="1595"/>
    </row>
    <row r="16467" spans="180:180">
      <c r="FX16467" s="1595"/>
    </row>
    <row r="16468" spans="180:180">
      <c r="FX16468" s="1595"/>
    </row>
    <row r="16469" spans="180:180">
      <c r="FX16469" s="1595"/>
    </row>
    <row r="16470" spans="180:180">
      <c r="FX16470" s="1595"/>
    </row>
    <row r="16471" spans="180:180">
      <c r="FX16471" s="1595"/>
    </row>
    <row r="16472" spans="180:180">
      <c r="FX16472" s="1595"/>
    </row>
    <row r="16473" spans="180:180">
      <c r="FX16473" s="1595"/>
    </row>
    <row r="16474" spans="180:180">
      <c r="FX16474" s="1595"/>
    </row>
    <row r="16475" spans="180:180">
      <c r="FX16475" s="1595"/>
    </row>
    <row r="16476" spans="180:180">
      <c r="FX16476" s="1595"/>
    </row>
    <row r="16477" spans="180:180">
      <c r="FX16477" s="1595"/>
    </row>
    <row r="16478" spans="180:180">
      <c r="FX16478" s="1595"/>
    </row>
    <row r="16479" spans="180:180">
      <c r="FX16479" s="1595"/>
    </row>
    <row r="16480" spans="180:180">
      <c r="FX16480" s="1595"/>
    </row>
    <row r="16481" spans="180:180">
      <c r="FX16481" s="1595"/>
    </row>
    <row r="16482" spans="180:180">
      <c r="FX16482" s="1595"/>
    </row>
    <row r="16483" spans="180:180">
      <c r="FX16483" s="1595"/>
    </row>
    <row r="16484" spans="180:180">
      <c r="FX16484" s="1595"/>
    </row>
    <row r="16485" spans="180:180">
      <c r="FX16485" s="1595"/>
    </row>
    <row r="16486" spans="180:180">
      <c r="FX16486" s="1595"/>
    </row>
    <row r="16487" spans="180:180">
      <c r="FX16487" s="1595"/>
    </row>
    <row r="16488" spans="180:180">
      <c r="FX16488" s="1595"/>
    </row>
    <row r="16489" spans="180:180">
      <c r="FX16489" s="1595"/>
    </row>
    <row r="16491" spans="180:180">
      <c r="FX16491" s="1349"/>
    </row>
    <row r="16492" spans="180:180">
      <c r="FX16492" s="1349"/>
    </row>
    <row r="16493" spans="180:180">
      <c r="FX16493" s="1666"/>
    </row>
    <row r="16495" spans="180:180">
      <c r="FX16495" s="1349"/>
    </row>
    <row r="16496" spans="180:180">
      <c r="FX16496" s="1349"/>
    </row>
    <row r="16497" spans="180:180">
      <c r="FX16497" s="1349"/>
    </row>
    <row r="16498" spans="180:180">
      <c r="FX16498" s="1595"/>
    </row>
    <row r="16499" spans="180:180">
      <c r="FX16499" s="1595"/>
    </row>
    <row r="16500" spans="180:180">
      <c r="FX16500" s="1595"/>
    </row>
    <row r="16501" spans="180:180">
      <c r="FX16501" s="1595"/>
    </row>
    <row r="16502" spans="180:180">
      <c r="FX16502" s="1595"/>
    </row>
    <row r="16503" spans="180:180">
      <c r="FX16503" s="1595"/>
    </row>
    <row r="16504" spans="180:180">
      <c r="FX16504" s="1595"/>
    </row>
    <row r="16505" spans="180:180">
      <c r="FX16505" s="1595"/>
    </row>
    <row r="16506" spans="180:180">
      <c r="FX16506" s="1595"/>
    </row>
    <row r="16507" spans="180:180">
      <c r="FX16507" s="1595"/>
    </row>
    <row r="16508" spans="180:180">
      <c r="FX16508" s="1595"/>
    </row>
    <row r="16509" spans="180:180">
      <c r="FX16509" s="1595"/>
    </row>
    <row r="16510" spans="180:180">
      <c r="FX16510" s="1595"/>
    </row>
    <row r="16511" spans="180:180">
      <c r="FX16511" s="1595"/>
    </row>
    <row r="16512" spans="180:180">
      <c r="FX16512" s="1595"/>
    </row>
    <row r="16513" spans="180:180">
      <c r="FX16513" s="1595"/>
    </row>
    <row r="16514" spans="180:180">
      <c r="FX16514" s="1595"/>
    </row>
    <row r="16515" spans="180:180">
      <c r="FX16515" s="1595"/>
    </row>
    <row r="16516" spans="180:180">
      <c r="FX16516" s="1595"/>
    </row>
    <row r="16517" spans="180:180">
      <c r="FX16517" s="1595"/>
    </row>
    <row r="16518" spans="180:180">
      <c r="FX16518" s="1595"/>
    </row>
    <row r="16519" spans="180:180">
      <c r="FX16519" s="1595"/>
    </row>
    <row r="16520" spans="180:180">
      <c r="FX16520" s="1595"/>
    </row>
    <row r="16521" spans="180:180">
      <c r="FX16521" s="1595"/>
    </row>
    <row r="16522" spans="180:180">
      <c r="FX16522" s="1595"/>
    </row>
    <row r="16523" spans="180:180">
      <c r="FX16523" s="1595"/>
    </row>
    <row r="16524" spans="180:180">
      <c r="FX16524" s="1595"/>
    </row>
    <row r="16525" spans="180:180">
      <c r="FX16525" s="1595"/>
    </row>
    <row r="16526" spans="180:180">
      <c r="FX16526" s="1595"/>
    </row>
    <row r="16527" spans="180:180">
      <c r="FX16527" s="1595"/>
    </row>
    <row r="16528" spans="180:180">
      <c r="FX16528" s="1595"/>
    </row>
    <row r="16529" spans="180:180">
      <c r="FX16529" s="1595"/>
    </row>
    <row r="16530" spans="180:180">
      <c r="FX16530" s="1595"/>
    </row>
    <row r="16531" spans="180:180">
      <c r="FX16531" s="1595"/>
    </row>
    <row r="16532" spans="180:180">
      <c r="FX16532" s="1595"/>
    </row>
    <row r="16533" spans="180:180">
      <c r="FX16533" s="1595"/>
    </row>
    <row r="16534" spans="180:180">
      <c r="FX16534" s="1595"/>
    </row>
    <row r="16535" spans="180:180">
      <c r="FX16535" s="1595"/>
    </row>
    <row r="16536" spans="180:180">
      <c r="FX16536" s="1595"/>
    </row>
    <row r="16537" spans="180:180">
      <c r="FX16537" s="1595"/>
    </row>
    <row r="16539" spans="180:180">
      <c r="FX16539" s="1349"/>
    </row>
    <row r="16540" spans="180:180">
      <c r="FX16540" s="1349"/>
    </row>
    <row r="16541" spans="180:180">
      <c r="FX16541" s="1666"/>
    </row>
    <row r="16543" spans="180:180">
      <c r="FX16543" s="1349"/>
    </row>
    <row r="16544" spans="180:180">
      <c r="FX16544" s="1349"/>
    </row>
    <row r="16545" spans="180:180">
      <c r="FX16545" s="1349"/>
    </row>
    <row r="16546" spans="180:180">
      <c r="FX16546" s="1595"/>
    </row>
    <row r="16547" spans="180:180">
      <c r="FX16547" s="1595"/>
    </row>
    <row r="16548" spans="180:180">
      <c r="FX16548" s="1595"/>
    </row>
    <row r="16549" spans="180:180">
      <c r="FX16549" s="1595"/>
    </row>
    <row r="16550" spans="180:180">
      <c r="FX16550" s="1595"/>
    </row>
    <row r="16551" spans="180:180">
      <c r="FX16551" s="1595"/>
    </row>
    <row r="16552" spans="180:180">
      <c r="FX16552" s="1595"/>
    </row>
    <row r="16553" spans="180:180">
      <c r="FX16553" s="1595"/>
    </row>
    <row r="16554" spans="180:180">
      <c r="FX16554" s="1595"/>
    </row>
    <row r="16555" spans="180:180">
      <c r="FX16555" s="1595"/>
    </row>
    <row r="16556" spans="180:180">
      <c r="FX16556" s="1595"/>
    </row>
    <row r="16557" spans="180:180">
      <c r="FX16557" s="1595"/>
    </row>
    <row r="16558" spans="180:180">
      <c r="FX16558" s="1595"/>
    </row>
    <row r="16559" spans="180:180">
      <c r="FX16559" s="1595"/>
    </row>
    <row r="16560" spans="180:180">
      <c r="FX16560" s="1595"/>
    </row>
    <row r="16561" spans="180:180">
      <c r="FX16561" s="1595"/>
    </row>
    <row r="16562" spans="180:180">
      <c r="FX16562" s="1595"/>
    </row>
    <row r="16563" spans="180:180">
      <c r="FX16563" s="1595"/>
    </row>
    <row r="16564" spans="180:180">
      <c r="FX16564" s="1595"/>
    </row>
    <row r="16565" spans="180:180">
      <c r="FX16565" s="1595"/>
    </row>
    <row r="16566" spans="180:180">
      <c r="FX16566" s="1595"/>
    </row>
    <row r="16567" spans="180:180">
      <c r="FX16567" s="1595"/>
    </row>
    <row r="16568" spans="180:180">
      <c r="FX16568" s="1595"/>
    </row>
    <row r="16569" spans="180:180">
      <c r="FX16569" s="1595"/>
    </row>
    <row r="16570" spans="180:180">
      <c r="FX16570" s="1595"/>
    </row>
    <row r="16571" spans="180:180">
      <c r="FX16571" s="1595"/>
    </row>
    <row r="16572" spans="180:180">
      <c r="FX16572" s="1595"/>
    </row>
    <row r="16573" spans="180:180">
      <c r="FX16573" s="1595"/>
    </row>
    <row r="16574" spans="180:180">
      <c r="FX16574" s="1595"/>
    </row>
    <row r="16575" spans="180:180">
      <c r="FX16575" s="1595"/>
    </row>
    <row r="16576" spans="180:180">
      <c r="FX16576" s="1595"/>
    </row>
    <row r="16577" spans="180:180">
      <c r="FX16577" s="1595"/>
    </row>
    <row r="16578" spans="180:180">
      <c r="FX16578" s="1595"/>
    </row>
    <row r="16579" spans="180:180">
      <c r="FX16579" s="1595"/>
    </row>
    <row r="16580" spans="180:180">
      <c r="FX16580" s="1595"/>
    </row>
    <row r="16581" spans="180:180">
      <c r="FX16581" s="1595"/>
    </row>
    <row r="16582" spans="180:180">
      <c r="FX16582" s="1595"/>
    </row>
    <row r="16583" spans="180:180">
      <c r="FX16583" s="1595"/>
    </row>
    <row r="16584" spans="180:180">
      <c r="FX16584" s="1595"/>
    </row>
    <row r="16585" spans="180:180">
      <c r="FX16585" s="1595"/>
    </row>
    <row r="16587" spans="180:180">
      <c r="FX16587" s="1349"/>
    </row>
    <row r="16588" spans="180:180">
      <c r="FX16588" s="1349"/>
    </row>
    <row r="16589" spans="180:180">
      <c r="FX16589" s="1666"/>
    </row>
    <row r="16591" spans="180:180">
      <c r="FX16591" s="1349"/>
    </row>
    <row r="16592" spans="180:180">
      <c r="FX16592" s="1349"/>
    </row>
    <row r="16593" spans="180:180">
      <c r="FX16593" s="1349"/>
    </row>
    <row r="16594" spans="180:180">
      <c r="FX16594" s="1595"/>
    </row>
    <row r="16595" spans="180:180">
      <c r="FX16595" s="1595"/>
    </row>
    <row r="16596" spans="180:180">
      <c r="FX16596" s="1595"/>
    </row>
    <row r="16597" spans="180:180">
      <c r="FX16597" s="1595"/>
    </row>
    <row r="16598" spans="180:180">
      <c r="FX16598" s="1595"/>
    </row>
    <row r="16599" spans="180:180">
      <c r="FX16599" s="1595"/>
    </row>
    <row r="16600" spans="180:180">
      <c r="FX16600" s="1595"/>
    </row>
    <row r="16601" spans="180:180">
      <c r="FX16601" s="1595"/>
    </row>
    <row r="16602" spans="180:180">
      <c r="FX16602" s="1595"/>
    </row>
    <row r="16603" spans="180:180">
      <c r="FX16603" s="1595"/>
    </row>
    <row r="16604" spans="180:180">
      <c r="FX16604" s="1595"/>
    </row>
    <row r="16605" spans="180:180">
      <c r="FX16605" s="1595"/>
    </row>
    <row r="16606" spans="180:180">
      <c r="FX16606" s="1595"/>
    </row>
    <row r="16607" spans="180:180">
      <c r="FX16607" s="1595"/>
    </row>
    <row r="16608" spans="180:180">
      <c r="FX16608" s="1595"/>
    </row>
    <row r="16609" spans="180:180">
      <c r="FX16609" s="1595"/>
    </row>
    <row r="16610" spans="180:180">
      <c r="FX16610" s="1595"/>
    </row>
    <row r="16611" spans="180:180">
      <c r="FX16611" s="1595"/>
    </row>
    <row r="16612" spans="180:180">
      <c r="FX16612" s="1595"/>
    </row>
    <row r="16613" spans="180:180">
      <c r="FX16613" s="1595"/>
    </row>
    <row r="16614" spans="180:180">
      <c r="FX16614" s="1595"/>
    </row>
    <row r="16615" spans="180:180">
      <c r="FX16615" s="1595"/>
    </row>
    <row r="16616" spans="180:180">
      <c r="FX16616" s="1595"/>
    </row>
    <row r="16617" spans="180:180">
      <c r="FX16617" s="1595"/>
    </row>
    <row r="16618" spans="180:180">
      <c r="FX16618" s="1595"/>
    </row>
    <row r="16619" spans="180:180">
      <c r="FX16619" s="1595"/>
    </row>
    <row r="16620" spans="180:180">
      <c r="FX16620" s="1595"/>
    </row>
    <row r="16621" spans="180:180">
      <c r="FX16621" s="1595"/>
    </row>
    <row r="16622" spans="180:180">
      <c r="FX16622" s="1595"/>
    </row>
    <row r="16623" spans="180:180">
      <c r="FX16623" s="1595"/>
    </row>
    <row r="16624" spans="180:180">
      <c r="FX16624" s="1595"/>
    </row>
    <row r="16625" spans="180:180">
      <c r="FX16625" s="1595"/>
    </row>
    <row r="16626" spans="180:180">
      <c r="FX16626" s="1595"/>
    </row>
    <row r="16627" spans="180:180">
      <c r="FX16627" s="1595"/>
    </row>
    <row r="16628" spans="180:180">
      <c r="FX16628" s="1595"/>
    </row>
    <row r="16629" spans="180:180">
      <c r="FX16629" s="1595"/>
    </row>
    <row r="16630" spans="180:180">
      <c r="FX16630" s="1595"/>
    </row>
    <row r="16631" spans="180:180">
      <c r="FX16631" s="1595"/>
    </row>
    <row r="16632" spans="180:180">
      <c r="FX16632" s="1595"/>
    </row>
    <row r="16633" spans="180:180">
      <c r="FX16633" s="1595"/>
    </row>
    <row r="16635" spans="180:180">
      <c r="FX16635" s="1349"/>
    </row>
    <row r="16636" spans="180:180">
      <c r="FX16636" s="1349"/>
    </row>
    <row r="16637" spans="180:180">
      <c r="FX16637" s="1666"/>
    </row>
    <row r="16639" spans="180:180">
      <c r="FX16639" s="1349"/>
    </row>
    <row r="16640" spans="180:180">
      <c r="FX16640" s="1349"/>
    </row>
    <row r="16641" spans="180:180">
      <c r="FX16641" s="1349"/>
    </row>
    <row r="16642" spans="180:180">
      <c r="FX16642" s="1595"/>
    </row>
    <row r="16643" spans="180:180">
      <c r="FX16643" s="1595"/>
    </row>
    <row r="16644" spans="180:180">
      <c r="FX16644" s="1595"/>
    </row>
    <row r="16645" spans="180:180">
      <c r="FX16645" s="1595"/>
    </row>
    <row r="16646" spans="180:180">
      <c r="FX16646" s="1595"/>
    </row>
    <row r="16647" spans="180:180">
      <c r="FX16647" s="1595"/>
    </row>
    <row r="16648" spans="180:180">
      <c r="FX16648" s="1595"/>
    </row>
    <row r="16649" spans="180:180">
      <c r="FX16649" s="1595"/>
    </row>
    <row r="16650" spans="180:180">
      <c r="FX16650" s="1595"/>
    </row>
    <row r="16651" spans="180:180">
      <c r="FX16651" s="1595"/>
    </row>
    <row r="16652" spans="180:180">
      <c r="FX16652" s="1595"/>
    </row>
    <row r="16653" spans="180:180">
      <c r="FX16653" s="1595"/>
    </row>
    <row r="16654" spans="180:180">
      <c r="FX16654" s="1595"/>
    </row>
    <row r="16655" spans="180:180">
      <c r="FX16655" s="1595"/>
    </row>
    <row r="16656" spans="180:180">
      <c r="FX16656" s="1595"/>
    </row>
    <row r="16657" spans="180:180">
      <c r="FX16657" s="1595"/>
    </row>
    <row r="16658" spans="180:180">
      <c r="FX16658" s="1595"/>
    </row>
    <row r="16659" spans="180:180">
      <c r="FX16659" s="1595"/>
    </row>
    <row r="16660" spans="180:180">
      <c r="FX16660" s="1595"/>
    </row>
    <row r="16661" spans="180:180">
      <c r="FX16661" s="1595"/>
    </row>
    <row r="16662" spans="180:180">
      <c r="FX16662" s="1595"/>
    </row>
    <row r="16663" spans="180:180">
      <c r="FX16663" s="1595"/>
    </row>
    <row r="16664" spans="180:180">
      <c r="FX16664" s="1595"/>
    </row>
    <row r="16665" spans="180:180">
      <c r="FX16665" s="1595"/>
    </row>
    <row r="16666" spans="180:180">
      <c r="FX16666" s="1595"/>
    </row>
    <row r="16667" spans="180:180">
      <c r="FX16667" s="1595"/>
    </row>
    <row r="16668" spans="180:180">
      <c r="FX16668" s="1595"/>
    </row>
    <row r="16669" spans="180:180">
      <c r="FX16669" s="1595"/>
    </row>
    <row r="16670" spans="180:180">
      <c r="FX16670" s="1595"/>
    </row>
    <row r="16671" spans="180:180">
      <c r="FX16671" s="1595"/>
    </row>
    <row r="16672" spans="180:180">
      <c r="FX16672" s="1595"/>
    </row>
    <row r="16673" spans="180:180">
      <c r="FX16673" s="1595"/>
    </row>
    <row r="16674" spans="180:180">
      <c r="FX16674" s="1595"/>
    </row>
    <row r="16675" spans="180:180">
      <c r="FX16675" s="1595"/>
    </row>
    <row r="16676" spans="180:180">
      <c r="FX16676" s="1595"/>
    </row>
    <row r="16677" spans="180:180">
      <c r="FX16677" s="1595"/>
    </row>
    <row r="16678" spans="180:180">
      <c r="FX16678" s="1595"/>
    </row>
    <row r="16679" spans="180:180">
      <c r="FX16679" s="1595"/>
    </row>
    <row r="16680" spans="180:180">
      <c r="FX16680" s="1595"/>
    </row>
    <row r="16681" spans="180:180">
      <c r="FX16681" s="1595"/>
    </row>
    <row r="16683" spans="180:180">
      <c r="FX16683" s="1349"/>
    </row>
    <row r="16684" spans="180:180">
      <c r="FX16684" s="1349"/>
    </row>
    <row r="16685" spans="180:180">
      <c r="FX16685" s="1666"/>
    </row>
    <row r="16687" spans="180:180">
      <c r="FX16687" s="1349"/>
    </row>
    <row r="16688" spans="180:180">
      <c r="FX16688" s="1349"/>
    </row>
    <row r="16689" spans="180:180">
      <c r="FX16689" s="1349"/>
    </row>
    <row r="16690" spans="180:180">
      <c r="FX16690" s="1595"/>
    </row>
    <row r="16691" spans="180:180">
      <c r="FX16691" s="1595"/>
    </row>
    <row r="16692" spans="180:180">
      <c r="FX16692" s="1595"/>
    </row>
    <row r="16693" spans="180:180">
      <c r="FX16693" s="1595"/>
    </row>
    <row r="16694" spans="180:180">
      <c r="FX16694" s="1595"/>
    </row>
    <row r="16695" spans="180:180">
      <c r="FX16695" s="1595"/>
    </row>
    <row r="16696" spans="180:180">
      <c r="FX16696" s="1595"/>
    </row>
    <row r="16697" spans="180:180">
      <c r="FX16697" s="1595"/>
    </row>
    <row r="16698" spans="180:180">
      <c r="FX16698" s="1595"/>
    </row>
    <row r="16699" spans="180:180">
      <c r="FX16699" s="1595"/>
    </row>
    <row r="16700" spans="180:180">
      <c r="FX16700" s="1595"/>
    </row>
    <row r="16701" spans="180:180">
      <c r="FX16701" s="1595"/>
    </row>
    <row r="16702" spans="180:180">
      <c r="FX16702" s="1595"/>
    </row>
    <row r="16703" spans="180:180">
      <c r="FX16703" s="1595"/>
    </row>
    <row r="16704" spans="180:180">
      <c r="FX16704" s="1595"/>
    </row>
    <row r="16705" spans="180:180">
      <c r="FX16705" s="1595"/>
    </row>
    <row r="16706" spans="180:180">
      <c r="FX16706" s="1595"/>
    </row>
    <row r="16707" spans="180:180">
      <c r="FX16707" s="1595"/>
    </row>
    <row r="16708" spans="180:180">
      <c r="FX16708" s="1595"/>
    </row>
    <row r="16709" spans="180:180">
      <c r="FX16709" s="1595"/>
    </row>
    <row r="16710" spans="180:180">
      <c r="FX16710" s="1595"/>
    </row>
    <row r="16711" spans="180:180">
      <c r="FX16711" s="1595"/>
    </row>
    <row r="16712" spans="180:180">
      <c r="FX16712" s="1595"/>
    </row>
    <row r="16713" spans="180:180">
      <c r="FX16713" s="1595"/>
    </row>
    <row r="16714" spans="180:180">
      <c r="FX16714" s="1595"/>
    </row>
    <row r="16715" spans="180:180">
      <c r="FX16715" s="1595"/>
    </row>
    <row r="16716" spans="180:180">
      <c r="FX16716" s="1595"/>
    </row>
    <row r="16717" spans="180:180">
      <c r="FX16717" s="1595"/>
    </row>
    <row r="16718" spans="180:180">
      <c r="FX16718" s="1595"/>
    </row>
    <row r="16719" spans="180:180">
      <c r="FX16719" s="1595"/>
    </row>
    <row r="16720" spans="180:180">
      <c r="FX16720" s="1595"/>
    </row>
    <row r="16721" spans="180:180">
      <c r="FX16721" s="1595"/>
    </row>
    <row r="16722" spans="180:180">
      <c r="FX16722" s="1595"/>
    </row>
    <row r="16723" spans="180:180">
      <c r="FX16723" s="1595"/>
    </row>
    <row r="16724" spans="180:180">
      <c r="FX16724" s="1595"/>
    </row>
    <row r="16725" spans="180:180">
      <c r="FX16725" s="1595"/>
    </row>
    <row r="16726" spans="180:180">
      <c r="FX16726" s="1595"/>
    </row>
    <row r="16727" spans="180:180">
      <c r="FX16727" s="1595"/>
    </row>
    <row r="16728" spans="180:180">
      <c r="FX16728" s="1595"/>
    </row>
    <row r="16729" spans="180:180">
      <c r="FX16729" s="1595"/>
    </row>
    <row r="16731" spans="180:180">
      <c r="FX16731" s="1349"/>
    </row>
    <row r="16732" spans="180:180">
      <c r="FX16732" s="1349"/>
    </row>
    <row r="16733" spans="180:180">
      <c r="FX16733" s="1666"/>
    </row>
    <row r="16735" spans="180:180">
      <c r="FX16735" s="1349"/>
    </row>
    <row r="16736" spans="180:180">
      <c r="FX16736" s="1349"/>
    </row>
    <row r="16737" spans="180:180">
      <c r="FX16737" s="1349"/>
    </row>
    <row r="16738" spans="180:180">
      <c r="FX16738" s="1595"/>
    </row>
    <row r="16739" spans="180:180">
      <c r="FX16739" s="1595"/>
    </row>
    <row r="16740" spans="180:180">
      <c r="FX16740" s="1595"/>
    </row>
    <row r="16741" spans="180:180">
      <c r="FX16741" s="1595"/>
    </row>
    <row r="16742" spans="180:180">
      <c r="FX16742" s="1595"/>
    </row>
    <row r="16743" spans="180:180">
      <c r="FX16743" s="1595"/>
    </row>
    <row r="16744" spans="180:180">
      <c r="FX16744" s="1595"/>
    </row>
    <row r="16745" spans="180:180">
      <c r="FX16745" s="1595"/>
    </row>
    <row r="16746" spans="180:180">
      <c r="FX16746" s="1595"/>
    </row>
    <row r="16747" spans="180:180">
      <c r="FX16747" s="1595"/>
    </row>
    <row r="16748" spans="180:180">
      <c r="FX16748" s="1595"/>
    </row>
    <row r="16749" spans="180:180">
      <c r="FX16749" s="1595"/>
    </row>
    <row r="16750" spans="180:180">
      <c r="FX16750" s="1595"/>
    </row>
    <row r="16751" spans="180:180">
      <c r="FX16751" s="1595"/>
    </row>
    <row r="16752" spans="180:180">
      <c r="FX16752" s="1595"/>
    </row>
    <row r="16753" spans="180:180">
      <c r="FX16753" s="1595"/>
    </row>
    <row r="16754" spans="180:180">
      <c r="FX16754" s="1595"/>
    </row>
    <row r="16755" spans="180:180">
      <c r="FX16755" s="1595"/>
    </row>
    <row r="16756" spans="180:180">
      <c r="FX16756" s="1595"/>
    </row>
    <row r="16757" spans="180:180">
      <c r="FX16757" s="1595"/>
    </row>
    <row r="16758" spans="180:180">
      <c r="FX16758" s="1595"/>
    </row>
    <row r="16759" spans="180:180">
      <c r="FX16759" s="1595"/>
    </row>
    <row r="16760" spans="180:180">
      <c r="FX16760" s="1595"/>
    </row>
    <row r="16761" spans="180:180">
      <c r="FX16761" s="1595"/>
    </row>
    <row r="16762" spans="180:180">
      <c r="FX16762" s="1595"/>
    </row>
    <row r="16763" spans="180:180">
      <c r="FX16763" s="1595"/>
    </row>
    <row r="16764" spans="180:180">
      <c r="FX16764" s="1595"/>
    </row>
    <row r="16765" spans="180:180">
      <c r="FX16765" s="1595"/>
    </row>
    <row r="16766" spans="180:180">
      <c r="FX16766" s="1595"/>
    </row>
    <row r="16767" spans="180:180">
      <c r="FX16767" s="1595"/>
    </row>
    <row r="16768" spans="180:180">
      <c r="FX16768" s="1595"/>
    </row>
    <row r="16769" spans="180:180">
      <c r="FX16769" s="1595"/>
    </row>
    <row r="16770" spans="180:180">
      <c r="FX16770" s="1595"/>
    </row>
    <row r="16771" spans="180:180">
      <c r="FX16771" s="1595"/>
    </row>
    <row r="16772" spans="180:180">
      <c r="FX16772" s="1595"/>
    </row>
    <row r="16773" spans="180:180">
      <c r="FX16773" s="1595"/>
    </row>
    <row r="16774" spans="180:180">
      <c r="FX16774" s="1595"/>
    </row>
    <row r="16775" spans="180:180">
      <c r="FX16775" s="1595"/>
    </row>
    <row r="16776" spans="180:180">
      <c r="FX16776" s="1595"/>
    </row>
    <row r="16777" spans="180:180">
      <c r="FX16777" s="1595"/>
    </row>
    <row r="16779" spans="180:180">
      <c r="FX16779" s="1349"/>
    </row>
    <row r="16780" spans="180:180">
      <c r="FX16780" s="1349"/>
    </row>
    <row r="16781" spans="180:180">
      <c r="FX16781" s="1666"/>
    </row>
    <row r="16783" spans="180:180">
      <c r="FX16783" s="1349"/>
    </row>
    <row r="16784" spans="180:180">
      <c r="FX16784" s="1349"/>
    </row>
    <row r="16785" spans="180:180">
      <c r="FX16785" s="1349"/>
    </row>
    <row r="16786" spans="180:180">
      <c r="FX16786" s="1595"/>
    </row>
    <row r="16787" spans="180:180">
      <c r="FX16787" s="1595"/>
    </row>
    <row r="16788" spans="180:180">
      <c r="FX16788" s="1595"/>
    </row>
    <row r="16789" spans="180:180">
      <c r="FX16789" s="1595"/>
    </row>
    <row r="16790" spans="180:180">
      <c r="FX16790" s="1595"/>
    </row>
    <row r="16791" spans="180:180">
      <c r="FX16791" s="1595"/>
    </row>
    <row r="16792" spans="180:180">
      <c r="FX16792" s="1595"/>
    </row>
    <row r="16793" spans="180:180">
      <c r="FX16793" s="1595"/>
    </row>
    <row r="16794" spans="180:180">
      <c r="FX16794" s="1595"/>
    </row>
    <row r="16795" spans="180:180">
      <c r="FX16795" s="1595"/>
    </row>
    <row r="16796" spans="180:180">
      <c r="FX16796" s="1595"/>
    </row>
    <row r="16797" spans="180:180">
      <c r="FX16797" s="1595"/>
    </row>
    <row r="16798" spans="180:180">
      <c r="FX16798" s="1595"/>
    </row>
    <row r="16799" spans="180:180">
      <c r="FX16799" s="1595"/>
    </row>
    <row r="16800" spans="180:180">
      <c r="FX16800" s="1595"/>
    </row>
    <row r="16801" spans="180:180">
      <c r="FX16801" s="1595"/>
    </row>
    <row r="16802" spans="180:180">
      <c r="FX16802" s="1595"/>
    </row>
    <row r="16803" spans="180:180">
      <c r="FX16803" s="1595"/>
    </row>
    <row r="16804" spans="180:180">
      <c r="FX16804" s="1595"/>
    </row>
    <row r="16805" spans="180:180">
      <c r="FX16805" s="1595"/>
    </row>
    <row r="16806" spans="180:180">
      <c r="FX16806" s="1595"/>
    </row>
    <row r="16807" spans="180:180">
      <c r="FX16807" s="1595"/>
    </row>
    <row r="16808" spans="180:180">
      <c r="FX16808" s="1595"/>
    </row>
    <row r="16809" spans="180:180">
      <c r="FX16809" s="1595"/>
    </row>
    <row r="16810" spans="180:180">
      <c r="FX16810" s="1595"/>
    </row>
    <row r="16811" spans="180:180">
      <c r="FX16811" s="1595"/>
    </row>
    <row r="16812" spans="180:180">
      <c r="FX16812" s="1595"/>
    </row>
    <row r="16813" spans="180:180">
      <c r="FX16813" s="1595"/>
    </row>
    <row r="16814" spans="180:180">
      <c r="FX16814" s="1595"/>
    </row>
    <row r="16815" spans="180:180">
      <c r="FX16815" s="1595"/>
    </row>
    <row r="16816" spans="180:180">
      <c r="FX16816" s="1595"/>
    </row>
    <row r="16817" spans="180:180">
      <c r="FX16817" s="1595"/>
    </row>
    <row r="16818" spans="180:180">
      <c r="FX16818" s="1595"/>
    </row>
    <row r="16819" spans="180:180">
      <c r="FX16819" s="1595"/>
    </row>
    <row r="16820" spans="180:180">
      <c r="FX16820" s="1595"/>
    </row>
    <row r="16821" spans="180:180">
      <c r="FX16821" s="1595"/>
    </row>
    <row r="16822" spans="180:180">
      <c r="FX16822" s="1595"/>
    </row>
    <row r="16823" spans="180:180">
      <c r="FX16823" s="1595"/>
    </row>
    <row r="16824" spans="180:180">
      <c r="FX16824" s="1595"/>
    </row>
    <row r="16825" spans="180:180">
      <c r="FX16825" s="1595"/>
    </row>
    <row r="16827" spans="180:180">
      <c r="FX16827" s="1349"/>
    </row>
    <row r="16828" spans="180:180">
      <c r="FX16828" s="1349"/>
    </row>
    <row r="16829" spans="180:180">
      <c r="FX16829" s="1666"/>
    </row>
    <row r="16831" spans="180:180">
      <c r="FX16831" s="1349"/>
    </row>
    <row r="16832" spans="180:180">
      <c r="FX16832" s="1349"/>
    </row>
    <row r="16833" spans="180:180">
      <c r="FX16833" s="1349"/>
    </row>
    <row r="16834" spans="180:180">
      <c r="FX16834" s="1595"/>
    </row>
    <row r="16835" spans="180:180">
      <c r="FX16835" s="1595"/>
    </row>
    <row r="16836" spans="180:180">
      <c r="FX16836" s="1595"/>
    </row>
    <row r="16837" spans="180:180">
      <c r="FX16837" s="1595"/>
    </row>
    <row r="16838" spans="180:180">
      <c r="FX16838" s="1595"/>
    </row>
    <row r="16839" spans="180:180">
      <c r="FX16839" s="1595"/>
    </row>
    <row r="16840" spans="180:180">
      <c r="FX16840" s="1595"/>
    </row>
    <row r="16841" spans="180:180">
      <c r="FX16841" s="1595"/>
    </row>
    <row r="16842" spans="180:180">
      <c r="FX16842" s="1595"/>
    </row>
    <row r="16843" spans="180:180">
      <c r="FX16843" s="1595"/>
    </row>
    <row r="16844" spans="180:180">
      <c r="FX16844" s="1595"/>
    </row>
    <row r="16845" spans="180:180">
      <c r="FX16845" s="1595"/>
    </row>
    <row r="16846" spans="180:180">
      <c r="FX16846" s="1595"/>
    </row>
    <row r="16847" spans="180:180">
      <c r="FX16847" s="1595"/>
    </row>
    <row r="16848" spans="180:180">
      <c r="FX16848" s="1595"/>
    </row>
    <row r="16849" spans="180:180">
      <c r="FX16849" s="1595"/>
    </row>
    <row r="16850" spans="180:180">
      <c r="FX16850" s="1595"/>
    </row>
    <row r="16851" spans="180:180">
      <c r="FX16851" s="1595"/>
    </row>
    <row r="16852" spans="180:180">
      <c r="FX16852" s="1595"/>
    </row>
    <row r="16853" spans="180:180">
      <c r="FX16853" s="1595"/>
    </row>
    <row r="16854" spans="180:180">
      <c r="FX16854" s="1595"/>
    </row>
    <row r="16855" spans="180:180">
      <c r="FX16855" s="1595"/>
    </row>
    <row r="16856" spans="180:180">
      <c r="FX16856" s="1595"/>
    </row>
    <row r="16857" spans="180:180">
      <c r="FX16857" s="1595"/>
    </row>
    <row r="16858" spans="180:180">
      <c r="FX16858" s="1595"/>
    </row>
    <row r="16859" spans="180:180">
      <c r="FX16859" s="1595"/>
    </row>
    <row r="16860" spans="180:180">
      <c r="FX16860" s="1595"/>
    </row>
    <row r="16861" spans="180:180">
      <c r="FX16861" s="1595"/>
    </row>
    <row r="16862" spans="180:180">
      <c r="FX16862" s="1595"/>
    </row>
    <row r="16863" spans="180:180">
      <c r="FX16863" s="1595"/>
    </row>
    <row r="16864" spans="180:180">
      <c r="FX16864" s="1595"/>
    </row>
    <row r="16865" spans="180:180">
      <c r="FX16865" s="1595"/>
    </row>
    <row r="16866" spans="180:180">
      <c r="FX16866" s="1595"/>
    </row>
    <row r="16867" spans="180:180">
      <c r="FX16867" s="1595"/>
    </row>
    <row r="16868" spans="180:180">
      <c r="FX16868" s="1595"/>
    </row>
    <row r="16869" spans="180:180">
      <c r="FX16869" s="1595"/>
    </row>
    <row r="16870" spans="180:180">
      <c r="FX16870" s="1595"/>
    </row>
    <row r="16871" spans="180:180">
      <c r="FX16871" s="1595"/>
    </row>
    <row r="16872" spans="180:180">
      <c r="FX16872" s="1595"/>
    </row>
    <row r="16873" spans="180:180">
      <c r="FX16873" s="1595"/>
    </row>
    <row r="16875" spans="180:180">
      <c r="FX16875" s="1349"/>
    </row>
    <row r="16876" spans="180:180">
      <c r="FX16876" s="1349"/>
    </row>
    <row r="16877" spans="180:180">
      <c r="FX16877" s="1666"/>
    </row>
    <row r="16879" spans="180:180">
      <c r="FX16879" s="1349"/>
    </row>
    <row r="16880" spans="180:180">
      <c r="FX16880" s="1349"/>
    </row>
    <row r="16881" spans="180:180">
      <c r="FX16881" s="1349"/>
    </row>
    <row r="16882" spans="180:180">
      <c r="FX16882" s="1595"/>
    </row>
    <row r="16883" spans="180:180">
      <c r="FX16883" s="1595"/>
    </row>
    <row r="16884" spans="180:180">
      <c r="FX16884" s="1595"/>
    </row>
    <row r="16885" spans="180:180">
      <c r="FX16885" s="1595"/>
    </row>
    <row r="16886" spans="180:180">
      <c r="FX16886" s="1595"/>
    </row>
    <row r="16887" spans="180:180">
      <c r="FX16887" s="1595"/>
    </row>
    <row r="16888" spans="180:180">
      <c r="FX16888" s="1595"/>
    </row>
    <row r="16889" spans="180:180">
      <c r="FX16889" s="1595"/>
    </row>
    <row r="16890" spans="180:180">
      <c r="FX16890" s="1595"/>
    </row>
    <row r="16891" spans="180:180">
      <c r="FX16891" s="1595"/>
    </row>
    <row r="16892" spans="180:180">
      <c r="FX16892" s="1595"/>
    </row>
    <row r="16893" spans="180:180">
      <c r="FX16893" s="1595"/>
    </row>
    <row r="16894" spans="180:180">
      <c r="FX16894" s="1595"/>
    </row>
    <row r="16895" spans="180:180">
      <c r="FX16895" s="1595"/>
    </row>
    <row r="16896" spans="180:180">
      <c r="FX16896" s="1595"/>
    </row>
    <row r="16897" spans="180:180">
      <c r="FX16897" s="1595"/>
    </row>
    <row r="16898" spans="180:180">
      <c r="FX16898" s="1595"/>
    </row>
    <row r="16899" spans="180:180">
      <c r="FX16899" s="1595"/>
    </row>
    <row r="16900" spans="180:180">
      <c r="FX16900" s="1595"/>
    </row>
    <row r="16901" spans="180:180">
      <c r="FX16901" s="1595"/>
    </row>
    <row r="16902" spans="180:180">
      <c r="FX16902" s="1595"/>
    </row>
    <row r="16903" spans="180:180">
      <c r="FX16903" s="1595"/>
    </row>
    <row r="16904" spans="180:180">
      <c r="FX16904" s="1595"/>
    </row>
    <row r="16905" spans="180:180">
      <c r="FX16905" s="1595"/>
    </row>
    <row r="16906" spans="180:180">
      <c r="FX16906" s="1595"/>
    </row>
    <row r="16907" spans="180:180">
      <c r="FX16907" s="1595"/>
    </row>
    <row r="16908" spans="180:180">
      <c r="FX16908" s="1595"/>
    </row>
    <row r="16909" spans="180:180">
      <c r="FX16909" s="1595"/>
    </row>
    <row r="16910" spans="180:180">
      <c r="FX16910" s="1595"/>
    </row>
    <row r="16911" spans="180:180">
      <c r="FX16911" s="1595"/>
    </row>
    <row r="16912" spans="180:180">
      <c r="FX16912" s="1595"/>
    </row>
    <row r="16913" spans="180:180">
      <c r="FX16913" s="1595"/>
    </row>
    <row r="16914" spans="180:180">
      <c r="FX16914" s="1595"/>
    </row>
    <row r="16915" spans="180:180">
      <c r="FX16915" s="1595"/>
    </row>
    <row r="16916" spans="180:180">
      <c r="FX16916" s="1595"/>
    </row>
    <row r="16917" spans="180:180">
      <c r="FX16917" s="1595"/>
    </row>
    <row r="16918" spans="180:180">
      <c r="FX16918" s="1595"/>
    </row>
    <row r="16919" spans="180:180">
      <c r="FX16919" s="1595"/>
    </row>
    <row r="16920" spans="180:180">
      <c r="FX16920" s="1595"/>
    </row>
    <row r="16921" spans="180:180">
      <c r="FX16921" s="1595"/>
    </row>
    <row r="16923" spans="180:180">
      <c r="FX16923" s="1349"/>
    </row>
    <row r="16924" spans="180:180">
      <c r="FX16924" s="1349"/>
    </row>
    <row r="16925" spans="180:180">
      <c r="FX16925" s="1666"/>
    </row>
    <row r="16927" spans="180:180">
      <c r="FX16927" s="1349"/>
    </row>
    <row r="16928" spans="180:180">
      <c r="FX16928" s="1349"/>
    </row>
    <row r="16929" spans="180:180">
      <c r="FX16929" s="1349"/>
    </row>
    <row r="16930" spans="180:180">
      <c r="FX16930" s="1595"/>
    </row>
    <row r="16931" spans="180:180">
      <c r="FX16931" s="1595"/>
    </row>
    <row r="16932" spans="180:180">
      <c r="FX16932" s="1595"/>
    </row>
    <row r="16933" spans="180:180">
      <c r="FX16933" s="1595"/>
    </row>
    <row r="16934" spans="180:180">
      <c r="FX16934" s="1595"/>
    </row>
    <row r="16935" spans="180:180">
      <c r="FX16935" s="1595"/>
    </row>
    <row r="16936" spans="180:180">
      <c r="FX16936" s="1595"/>
    </row>
    <row r="16937" spans="180:180">
      <c r="FX16937" s="1595"/>
    </row>
    <row r="16938" spans="180:180">
      <c r="FX16938" s="1595"/>
    </row>
    <row r="16939" spans="180:180">
      <c r="FX16939" s="1595"/>
    </row>
    <row r="16940" spans="180:180">
      <c r="FX16940" s="1595"/>
    </row>
    <row r="16941" spans="180:180">
      <c r="FX16941" s="1595"/>
    </row>
    <row r="16942" spans="180:180">
      <c r="FX16942" s="1595"/>
    </row>
    <row r="16943" spans="180:180">
      <c r="FX16943" s="1595"/>
    </row>
    <row r="16944" spans="180:180">
      <c r="FX16944" s="1595"/>
    </row>
    <row r="16945" spans="180:180">
      <c r="FX16945" s="1595"/>
    </row>
    <row r="16946" spans="180:180">
      <c r="FX16946" s="1595"/>
    </row>
    <row r="16947" spans="180:180">
      <c r="FX16947" s="1595"/>
    </row>
    <row r="16948" spans="180:180">
      <c r="FX16948" s="1595"/>
    </row>
    <row r="16949" spans="180:180">
      <c r="FX16949" s="1595"/>
    </row>
    <row r="16950" spans="180:180">
      <c r="FX16950" s="1595"/>
    </row>
    <row r="16951" spans="180:180">
      <c r="FX16951" s="1595"/>
    </row>
    <row r="16952" spans="180:180">
      <c r="FX16952" s="1595"/>
    </row>
    <row r="16953" spans="180:180">
      <c r="FX16953" s="1595"/>
    </row>
    <row r="16954" spans="180:180">
      <c r="FX16954" s="1595"/>
    </row>
    <row r="16955" spans="180:180">
      <c r="FX16955" s="1595"/>
    </row>
    <row r="16956" spans="180:180">
      <c r="FX16956" s="1595"/>
    </row>
    <row r="16957" spans="180:180">
      <c r="FX16957" s="1595"/>
    </row>
    <row r="16958" spans="180:180">
      <c r="FX16958" s="1595"/>
    </row>
    <row r="16959" spans="180:180">
      <c r="FX16959" s="1595"/>
    </row>
    <row r="16960" spans="180:180">
      <c r="FX16960" s="1595"/>
    </row>
    <row r="16961" spans="180:180">
      <c r="FX16961" s="1595"/>
    </row>
    <row r="16962" spans="180:180">
      <c r="FX16962" s="1595"/>
    </row>
    <row r="16963" spans="180:180">
      <c r="FX16963" s="1595"/>
    </row>
    <row r="16964" spans="180:180">
      <c r="FX16964" s="1595"/>
    </row>
    <row r="16965" spans="180:180">
      <c r="FX16965" s="1595"/>
    </row>
    <row r="16966" spans="180:180">
      <c r="FX16966" s="1595"/>
    </row>
    <row r="16967" spans="180:180">
      <c r="FX16967" s="1595"/>
    </row>
    <row r="16968" spans="180:180">
      <c r="FX16968" s="1595"/>
    </row>
    <row r="16969" spans="180:180">
      <c r="FX16969" s="1595"/>
    </row>
    <row r="16971" spans="180:180">
      <c r="FX16971" s="1349"/>
    </row>
    <row r="16972" spans="180:180">
      <c r="FX16972" s="1349"/>
    </row>
    <row r="16973" spans="180:180">
      <c r="FX16973" s="1666"/>
    </row>
    <row r="16975" spans="180:180">
      <c r="FX16975" s="1349"/>
    </row>
    <row r="16976" spans="180:180">
      <c r="FX16976" s="1349"/>
    </row>
    <row r="16977" spans="180:180">
      <c r="FX16977" s="1349"/>
    </row>
    <row r="16978" spans="180:180">
      <c r="FX16978" s="1595"/>
    </row>
    <row r="16979" spans="180:180">
      <c r="FX16979" s="1595"/>
    </row>
    <row r="16980" spans="180:180">
      <c r="FX16980" s="1595"/>
    </row>
    <row r="16981" spans="180:180">
      <c r="FX16981" s="1595"/>
    </row>
    <row r="16982" spans="180:180">
      <c r="FX16982" s="1595"/>
    </row>
    <row r="16983" spans="180:180">
      <c r="FX16983" s="1595"/>
    </row>
    <row r="16984" spans="180:180">
      <c r="FX16984" s="1595"/>
    </row>
    <row r="16985" spans="180:180">
      <c r="FX16985" s="1595"/>
    </row>
    <row r="16986" spans="180:180">
      <c r="FX16986" s="1595"/>
    </row>
    <row r="16987" spans="180:180">
      <c r="FX16987" s="1595"/>
    </row>
    <row r="16988" spans="180:180">
      <c r="FX16988" s="1595"/>
    </row>
    <row r="16989" spans="180:180">
      <c r="FX16989" s="1595"/>
    </row>
    <row r="16990" spans="180:180">
      <c r="FX16990" s="1595"/>
    </row>
    <row r="16991" spans="180:180">
      <c r="FX16991" s="1595"/>
    </row>
    <row r="16992" spans="180:180">
      <c r="FX16992" s="1595"/>
    </row>
    <row r="16993" spans="180:180">
      <c r="FX16993" s="1595"/>
    </row>
    <row r="16994" spans="180:180">
      <c r="FX16994" s="1595"/>
    </row>
    <row r="16995" spans="180:180">
      <c r="FX16995" s="1595"/>
    </row>
    <row r="16996" spans="180:180">
      <c r="FX16996" s="1595"/>
    </row>
    <row r="16997" spans="180:180">
      <c r="FX16997" s="1595"/>
    </row>
    <row r="16998" spans="180:180">
      <c r="FX16998" s="1595"/>
    </row>
    <row r="16999" spans="180:180">
      <c r="FX16999" s="1595"/>
    </row>
    <row r="17000" spans="180:180">
      <c r="FX17000" s="1595"/>
    </row>
    <row r="17001" spans="180:180">
      <c r="FX17001" s="1595"/>
    </row>
    <row r="17002" spans="180:180">
      <c r="FX17002" s="1595"/>
    </row>
    <row r="17003" spans="180:180">
      <c r="FX17003" s="1595"/>
    </row>
    <row r="17004" spans="180:180">
      <c r="FX17004" s="1595"/>
    </row>
    <row r="17005" spans="180:180">
      <c r="FX17005" s="1595"/>
    </row>
    <row r="17006" spans="180:180">
      <c r="FX17006" s="1595"/>
    </row>
    <row r="17007" spans="180:180">
      <c r="FX17007" s="1595"/>
    </row>
    <row r="17008" spans="180:180">
      <c r="FX17008" s="1595"/>
    </row>
    <row r="17009" spans="180:180">
      <c r="FX17009" s="1595"/>
    </row>
    <row r="17010" spans="180:180">
      <c r="FX17010" s="1595"/>
    </row>
    <row r="17011" spans="180:180">
      <c r="FX17011" s="1595"/>
    </row>
    <row r="17012" spans="180:180">
      <c r="FX17012" s="1595"/>
    </row>
    <row r="17013" spans="180:180">
      <c r="FX17013" s="1595"/>
    </row>
    <row r="17014" spans="180:180">
      <c r="FX17014" s="1595"/>
    </row>
    <row r="17015" spans="180:180">
      <c r="FX17015" s="1595"/>
    </row>
    <row r="17016" spans="180:180">
      <c r="FX17016" s="1595"/>
    </row>
    <row r="17017" spans="180:180">
      <c r="FX17017" s="1595"/>
    </row>
    <row r="17019" spans="180:180">
      <c r="FX17019" s="1349"/>
    </row>
    <row r="17020" spans="180:180">
      <c r="FX17020" s="1349"/>
    </row>
    <row r="17021" spans="180:180">
      <c r="FX17021" s="1666"/>
    </row>
    <row r="17023" spans="180:180">
      <c r="FX17023" s="1349"/>
    </row>
    <row r="17024" spans="180:180">
      <c r="FX17024" s="1349"/>
    </row>
    <row r="17025" spans="180:180">
      <c r="FX17025" s="1349"/>
    </row>
    <row r="17026" spans="180:180">
      <c r="FX17026" s="1595"/>
    </row>
    <row r="17027" spans="180:180">
      <c r="FX17027" s="1595"/>
    </row>
    <row r="17028" spans="180:180">
      <c r="FX17028" s="1595"/>
    </row>
    <row r="17029" spans="180:180">
      <c r="FX17029" s="1595"/>
    </row>
    <row r="17030" spans="180:180">
      <c r="FX17030" s="1595"/>
    </row>
    <row r="17031" spans="180:180">
      <c r="FX17031" s="1595"/>
    </row>
    <row r="17032" spans="180:180">
      <c r="FX17032" s="1595"/>
    </row>
    <row r="17033" spans="180:180">
      <c r="FX17033" s="1595"/>
    </row>
    <row r="17034" spans="180:180">
      <c r="FX17034" s="1595"/>
    </row>
    <row r="17035" spans="180:180">
      <c r="FX17035" s="1595"/>
    </row>
    <row r="17036" spans="180:180">
      <c r="FX17036" s="1595"/>
    </row>
    <row r="17037" spans="180:180">
      <c r="FX17037" s="1595"/>
    </row>
    <row r="17038" spans="180:180">
      <c r="FX17038" s="1595"/>
    </row>
    <row r="17039" spans="180:180">
      <c r="FX17039" s="1595"/>
    </row>
    <row r="17040" spans="180:180">
      <c r="FX17040" s="1595"/>
    </row>
    <row r="17041" spans="180:180">
      <c r="FX17041" s="1595"/>
    </row>
    <row r="17042" spans="180:180">
      <c r="FX17042" s="1595"/>
    </row>
    <row r="17043" spans="180:180">
      <c r="FX17043" s="1595"/>
    </row>
    <row r="17044" spans="180:180">
      <c r="FX17044" s="1595"/>
    </row>
    <row r="17045" spans="180:180">
      <c r="FX17045" s="1595"/>
    </row>
    <row r="17046" spans="180:180">
      <c r="FX17046" s="1595"/>
    </row>
    <row r="17047" spans="180:180">
      <c r="FX17047" s="1595"/>
    </row>
    <row r="17048" spans="180:180">
      <c r="FX17048" s="1595"/>
    </row>
    <row r="17049" spans="180:180">
      <c r="FX17049" s="1595"/>
    </row>
    <row r="17050" spans="180:180">
      <c r="FX17050" s="1595"/>
    </row>
    <row r="17051" spans="180:180">
      <c r="FX17051" s="1595"/>
    </row>
    <row r="17052" spans="180:180">
      <c r="FX17052" s="1595"/>
    </row>
    <row r="17053" spans="180:180">
      <c r="FX17053" s="1595"/>
    </row>
    <row r="17054" spans="180:180">
      <c r="FX17054" s="1595"/>
    </row>
    <row r="17055" spans="180:180">
      <c r="FX17055" s="1595"/>
    </row>
    <row r="17056" spans="180:180">
      <c r="FX17056" s="1595"/>
    </row>
    <row r="17057" spans="180:180">
      <c r="FX17057" s="1595"/>
    </row>
    <row r="17058" spans="180:180">
      <c r="FX17058" s="1595"/>
    </row>
    <row r="17059" spans="180:180">
      <c r="FX17059" s="1595"/>
    </row>
    <row r="17060" spans="180:180">
      <c r="FX17060" s="1595"/>
    </row>
    <row r="17061" spans="180:180">
      <c r="FX17061" s="1595"/>
    </row>
    <row r="17062" spans="180:180">
      <c r="FX17062" s="1595"/>
    </row>
    <row r="17063" spans="180:180">
      <c r="FX17063" s="1595"/>
    </row>
    <row r="17064" spans="180:180">
      <c r="FX17064" s="1595"/>
    </row>
    <row r="17065" spans="180:180">
      <c r="FX17065" s="1595"/>
    </row>
    <row r="17067" spans="180:180">
      <c r="FX17067" s="1349"/>
    </row>
    <row r="17068" spans="180:180">
      <c r="FX17068" s="1349"/>
    </row>
    <row r="17069" spans="180:180">
      <c r="FX17069" s="1666"/>
    </row>
    <row r="17071" spans="180:180">
      <c r="FX17071" s="1349"/>
    </row>
    <row r="17072" spans="180:180">
      <c r="FX17072" s="1349"/>
    </row>
    <row r="17073" spans="180:180">
      <c r="FX17073" s="1349"/>
    </row>
    <row r="17074" spans="180:180">
      <c r="FX17074" s="1595"/>
    </row>
    <row r="17075" spans="180:180">
      <c r="FX17075" s="1595"/>
    </row>
    <row r="17076" spans="180:180">
      <c r="FX17076" s="1595"/>
    </row>
    <row r="17077" spans="180:180">
      <c r="FX17077" s="1595"/>
    </row>
    <row r="17078" spans="180:180">
      <c r="FX17078" s="1595"/>
    </row>
    <row r="17079" spans="180:180">
      <c r="FX17079" s="1595"/>
    </row>
    <row r="17080" spans="180:180">
      <c r="FX17080" s="1595"/>
    </row>
    <row r="17081" spans="180:180">
      <c r="FX17081" s="1595"/>
    </row>
    <row r="17082" spans="180:180">
      <c r="FX17082" s="1595"/>
    </row>
    <row r="17083" spans="180:180">
      <c r="FX17083" s="1595"/>
    </row>
    <row r="17084" spans="180:180">
      <c r="FX17084" s="1595"/>
    </row>
    <row r="17085" spans="180:180">
      <c r="FX17085" s="1595"/>
    </row>
    <row r="17086" spans="180:180">
      <c r="FX17086" s="1595"/>
    </row>
    <row r="17087" spans="180:180">
      <c r="FX17087" s="1595"/>
    </row>
    <row r="17088" spans="180:180">
      <c r="FX17088" s="1595"/>
    </row>
    <row r="17089" spans="180:180">
      <c r="FX17089" s="1595"/>
    </row>
    <row r="17090" spans="180:180">
      <c r="FX17090" s="1595"/>
    </row>
    <row r="17091" spans="180:180">
      <c r="FX17091" s="1595"/>
    </row>
    <row r="17092" spans="180:180">
      <c r="FX17092" s="1595"/>
    </row>
    <row r="17093" spans="180:180">
      <c r="FX17093" s="1595"/>
    </row>
    <row r="17094" spans="180:180">
      <c r="FX17094" s="1595"/>
    </row>
    <row r="17095" spans="180:180">
      <c r="FX17095" s="1595"/>
    </row>
    <row r="17096" spans="180:180">
      <c r="FX17096" s="1595"/>
    </row>
    <row r="17097" spans="180:180">
      <c r="FX17097" s="1595"/>
    </row>
    <row r="17098" spans="180:180">
      <c r="FX17098" s="1595"/>
    </row>
    <row r="17099" spans="180:180">
      <c r="FX17099" s="1595"/>
    </row>
    <row r="17100" spans="180:180">
      <c r="FX17100" s="1595"/>
    </row>
    <row r="17101" spans="180:180">
      <c r="FX17101" s="1595"/>
    </row>
    <row r="17102" spans="180:180">
      <c r="FX17102" s="1595"/>
    </row>
    <row r="17103" spans="180:180">
      <c r="FX17103" s="1595"/>
    </row>
    <row r="17104" spans="180:180">
      <c r="FX17104" s="1595"/>
    </row>
    <row r="17105" spans="180:180">
      <c r="FX17105" s="1595"/>
    </row>
    <row r="17106" spans="180:180">
      <c r="FX17106" s="1595"/>
    </row>
    <row r="17107" spans="180:180">
      <c r="FX17107" s="1595"/>
    </row>
    <row r="17108" spans="180:180">
      <c r="FX17108" s="1595"/>
    </row>
    <row r="17109" spans="180:180">
      <c r="FX17109" s="1595"/>
    </row>
    <row r="17110" spans="180:180">
      <c r="FX17110" s="1595"/>
    </row>
    <row r="17111" spans="180:180">
      <c r="FX17111" s="1595"/>
    </row>
    <row r="17112" spans="180:180">
      <c r="FX17112" s="1595"/>
    </row>
    <row r="17113" spans="180:180">
      <c r="FX17113" s="1595"/>
    </row>
    <row r="17115" spans="180:180">
      <c r="FX17115" s="1349"/>
    </row>
    <row r="17116" spans="180:180">
      <c r="FX17116" s="1349"/>
    </row>
    <row r="17117" spans="180:180">
      <c r="FX17117" s="1666"/>
    </row>
    <row r="17119" spans="180:180">
      <c r="FX17119" s="1349"/>
    </row>
    <row r="17120" spans="180:180">
      <c r="FX17120" s="1349"/>
    </row>
    <row r="17121" spans="180:180">
      <c r="FX17121" s="1349"/>
    </row>
    <row r="17122" spans="180:180">
      <c r="FX17122" s="1595"/>
    </row>
    <row r="17123" spans="180:180">
      <c r="FX17123" s="1595"/>
    </row>
    <row r="17124" spans="180:180">
      <c r="FX17124" s="1595"/>
    </row>
    <row r="17125" spans="180:180">
      <c r="FX17125" s="1595"/>
    </row>
    <row r="17126" spans="180:180">
      <c r="FX17126" s="1595"/>
    </row>
    <row r="17127" spans="180:180">
      <c r="FX17127" s="1595"/>
    </row>
    <row r="17128" spans="180:180">
      <c r="FX17128" s="1595"/>
    </row>
    <row r="17129" spans="180:180">
      <c r="FX17129" s="1595"/>
    </row>
    <row r="17130" spans="180:180">
      <c r="FX17130" s="1595"/>
    </row>
    <row r="17131" spans="180:180">
      <c r="FX17131" s="1595"/>
    </row>
    <row r="17132" spans="180:180">
      <c r="FX17132" s="1595"/>
    </row>
    <row r="17133" spans="180:180">
      <c r="FX17133" s="1595"/>
    </row>
    <row r="17134" spans="180:180">
      <c r="FX17134" s="1595"/>
    </row>
    <row r="17135" spans="180:180">
      <c r="FX17135" s="1595"/>
    </row>
    <row r="17136" spans="180:180">
      <c r="FX17136" s="1595"/>
    </row>
    <row r="17137" spans="180:180">
      <c r="FX17137" s="1595"/>
    </row>
    <row r="17138" spans="180:180">
      <c r="FX17138" s="1595"/>
    </row>
    <row r="17139" spans="180:180">
      <c r="FX17139" s="1595"/>
    </row>
    <row r="17140" spans="180:180">
      <c r="FX17140" s="1595"/>
    </row>
    <row r="17141" spans="180:180">
      <c r="FX17141" s="1595"/>
    </row>
    <row r="17142" spans="180:180">
      <c r="FX17142" s="1595"/>
    </row>
    <row r="17143" spans="180:180">
      <c r="FX17143" s="1595"/>
    </row>
    <row r="17144" spans="180:180">
      <c r="FX17144" s="1595"/>
    </row>
    <row r="17145" spans="180:180">
      <c r="FX17145" s="1595"/>
    </row>
    <row r="17146" spans="180:180">
      <c r="FX17146" s="1595"/>
    </row>
    <row r="17147" spans="180:180">
      <c r="FX17147" s="1595"/>
    </row>
    <row r="17148" spans="180:180">
      <c r="FX17148" s="1595"/>
    </row>
    <row r="17149" spans="180:180">
      <c r="FX17149" s="1595"/>
    </row>
    <row r="17150" spans="180:180">
      <c r="FX17150" s="1595"/>
    </row>
    <row r="17151" spans="180:180">
      <c r="FX17151" s="1595"/>
    </row>
    <row r="17152" spans="180:180">
      <c r="FX17152" s="1595"/>
    </row>
    <row r="17153" spans="180:180">
      <c r="FX17153" s="1595"/>
    </row>
    <row r="17154" spans="180:180">
      <c r="FX17154" s="1595"/>
    </row>
    <row r="17155" spans="180:180">
      <c r="FX17155" s="1595"/>
    </row>
    <row r="17156" spans="180:180">
      <c r="FX17156" s="1595"/>
    </row>
    <row r="17157" spans="180:180">
      <c r="FX17157" s="1595"/>
    </row>
    <row r="17158" spans="180:180">
      <c r="FX17158" s="1595"/>
    </row>
    <row r="17159" spans="180:180">
      <c r="FX17159" s="1595"/>
    </row>
    <row r="17160" spans="180:180">
      <c r="FX17160" s="1595"/>
    </row>
    <row r="17161" spans="180:180">
      <c r="FX17161" s="1595"/>
    </row>
    <row r="17163" spans="180:180">
      <c r="FX17163" s="1349"/>
    </row>
    <row r="17164" spans="180:180">
      <c r="FX17164" s="1349"/>
    </row>
    <row r="17165" spans="180:180">
      <c r="FX17165" s="1666"/>
    </row>
    <row r="17167" spans="180:180">
      <c r="FX17167" s="1349"/>
    </row>
    <row r="17168" spans="180:180">
      <c r="FX17168" s="1349"/>
    </row>
    <row r="17169" spans="180:180">
      <c r="FX17169" s="1349"/>
    </row>
    <row r="17170" spans="180:180">
      <c r="FX17170" s="1595"/>
    </row>
    <row r="17171" spans="180:180">
      <c r="FX17171" s="1595"/>
    </row>
    <row r="17172" spans="180:180">
      <c r="FX17172" s="1595"/>
    </row>
    <row r="17173" spans="180:180">
      <c r="FX17173" s="1595"/>
    </row>
    <row r="17174" spans="180:180">
      <c r="FX17174" s="1595"/>
    </row>
    <row r="17175" spans="180:180">
      <c r="FX17175" s="1595"/>
    </row>
    <row r="17176" spans="180:180">
      <c r="FX17176" s="1595"/>
    </row>
    <row r="17177" spans="180:180">
      <c r="FX17177" s="1595"/>
    </row>
    <row r="17178" spans="180:180">
      <c r="FX17178" s="1595"/>
    </row>
    <row r="17179" spans="180:180">
      <c r="FX17179" s="1595"/>
    </row>
    <row r="17180" spans="180:180">
      <c r="FX17180" s="1595"/>
    </row>
    <row r="17181" spans="180:180">
      <c r="FX17181" s="1595"/>
    </row>
    <row r="17182" spans="180:180">
      <c r="FX17182" s="1595"/>
    </row>
    <row r="17183" spans="180:180">
      <c r="FX17183" s="1595"/>
    </row>
    <row r="17184" spans="180:180">
      <c r="FX17184" s="1595"/>
    </row>
    <row r="17185" spans="180:180">
      <c r="FX17185" s="1595"/>
    </row>
    <row r="17186" spans="180:180">
      <c r="FX17186" s="1595"/>
    </row>
    <row r="17187" spans="180:180">
      <c r="FX17187" s="1595"/>
    </row>
    <row r="17188" spans="180:180">
      <c r="FX17188" s="1595"/>
    </row>
    <row r="17189" spans="180:180">
      <c r="FX17189" s="1595"/>
    </row>
    <row r="17190" spans="180:180">
      <c r="FX17190" s="1595"/>
    </row>
    <row r="17191" spans="180:180">
      <c r="FX17191" s="1595"/>
    </row>
    <row r="17192" spans="180:180">
      <c r="FX17192" s="1595"/>
    </row>
    <row r="17193" spans="180:180">
      <c r="FX17193" s="1595"/>
    </row>
    <row r="17194" spans="180:180">
      <c r="FX17194" s="1595"/>
    </row>
    <row r="17195" spans="180:180">
      <c r="FX17195" s="1595"/>
    </row>
    <row r="17196" spans="180:180">
      <c r="FX17196" s="1595"/>
    </row>
    <row r="17197" spans="180:180">
      <c r="FX17197" s="1595"/>
    </row>
    <row r="17198" spans="180:180">
      <c r="FX17198" s="1595"/>
    </row>
    <row r="17199" spans="180:180">
      <c r="FX17199" s="1595"/>
    </row>
    <row r="17200" spans="180:180">
      <c r="FX17200" s="1595"/>
    </row>
    <row r="17201" spans="180:180">
      <c r="FX17201" s="1595"/>
    </row>
    <row r="17202" spans="180:180">
      <c r="FX17202" s="1595"/>
    </row>
    <row r="17203" spans="180:180">
      <c r="FX17203" s="1595"/>
    </row>
    <row r="17204" spans="180:180">
      <c r="FX17204" s="1595"/>
    </row>
    <row r="17205" spans="180:180">
      <c r="FX17205" s="1595"/>
    </row>
    <row r="17206" spans="180:180">
      <c r="FX17206" s="1595"/>
    </row>
    <row r="17207" spans="180:180">
      <c r="FX17207" s="1595"/>
    </row>
    <row r="17208" spans="180:180">
      <c r="FX17208" s="1595"/>
    </row>
    <row r="17209" spans="180:180">
      <c r="FX17209" s="1595"/>
    </row>
    <row r="17211" spans="180:180">
      <c r="FX17211" s="1349"/>
    </row>
    <row r="17212" spans="180:180">
      <c r="FX17212" s="1349"/>
    </row>
    <row r="17213" spans="180:180">
      <c r="FX17213" s="1666"/>
    </row>
    <row r="17215" spans="180:180">
      <c r="FX17215" s="1349"/>
    </row>
    <row r="17216" spans="180:180">
      <c r="FX17216" s="1349"/>
    </row>
    <row r="17217" spans="180:180">
      <c r="FX17217" s="1349"/>
    </row>
    <row r="17218" spans="180:180">
      <c r="FX17218" s="1595"/>
    </row>
    <row r="17219" spans="180:180">
      <c r="FX17219" s="1595"/>
    </row>
    <row r="17220" spans="180:180">
      <c r="FX17220" s="1595"/>
    </row>
    <row r="17221" spans="180:180">
      <c r="FX17221" s="1595"/>
    </row>
    <row r="17222" spans="180:180">
      <c r="FX17222" s="1595"/>
    </row>
    <row r="17223" spans="180:180">
      <c r="FX17223" s="1595"/>
    </row>
    <row r="17224" spans="180:180">
      <c r="FX17224" s="1595"/>
    </row>
    <row r="17225" spans="180:180">
      <c r="FX17225" s="1595"/>
    </row>
    <row r="17226" spans="180:180">
      <c r="FX17226" s="1595"/>
    </row>
    <row r="17227" spans="180:180">
      <c r="FX17227" s="1595"/>
    </row>
    <row r="17228" spans="180:180">
      <c r="FX17228" s="1595"/>
    </row>
    <row r="17229" spans="180:180">
      <c r="FX17229" s="1595"/>
    </row>
    <row r="17230" spans="180:180">
      <c r="FX17230" s="1595"/>
    </row>
    <row r="17231" spans="180:180">
      <c r="FX17231" s="1595"/>
    </row>
    <row r="17232" spans="180:180">
      <c r="FX17232" s="1595"/>
    </row>
    <row r="17233" spans="180:180">
      <c r="FX17233" s="1595"/>
    </row>
    <row r="17234" spans="180:180">
      <c r="FX17234" s="1595"/>
    </row>
    <row r="17235" spans="180:180">
      <c r="FX17235" s="1595"/>
    </row>
    <row r="17236" spans="180:180">
      <c r="FX17236" s="1595"/>
    </row>
    <row r="17237" spans="180:180">
      <c r="FX17237" s="1595"/>
    </row>
    <row r="17238" spans="180:180">
      <c r="FX17238" s="1595"/>
    </row>
    <row r="17239" spans="180:180">
      <c r="FX17239" s="1595"/>
    </row>
    <row r="17240" spans="180:180">
      <c r="FX17240" s="1595"/>
    </row>
    <row r="17241" spans="180:180">
      <c r="FX17241" s="1595"/>
    </row>
    <row r="17242" spans="180:180">
      <c r="FX17242" s="1595"/>
    </row>
    <row r="17243" spans="180:180">
      <c r="FX17243" s="1595"/>
    </row>
    <row r="17244" spans="180:180">
      <c r="FX17244" s="1595"/>
    </row>
    <row r="17245" spans="180:180">
      <c r="FX17245" s="1595"/>
    </row>
    <row r="17246" spans="180:180">
      <c r="FX17246" s="1595"/>
    </row>
    <row r="17247" spans="180:180">
      <c r="FX17247" s="1595"/>
    </row>
    <row r="17248" spans="180:180">
      <c r="FX17248" s="1595"/>
    </row>
    <row r="17249" spans="180:180">
      <c r="FX17249" s="1595"/>
    </row>
    <row r="17250" spans="180:180">
      <c r="FX17250" s="1595"/>
    </row>
    <row r="17251" spans="180:180">
      <c r="FX17251" s="1595"/>
    </row>
    <row r="17252" spans="180:180">
      <c r="FX17252" s="1595"/>
    </row>
    <row r="17253" spans="180:180">
      <c r="FX17253" s="1595"/>
    </row>
    <row r="17254" spans="180:180">
      <c r="FX17254" s="1595"/>
    </row>
    <row r="17255" spans="180:180">
      <c r="FX17255" s="1595"/>
    </row>
    <row r="17256" spans="180:180">
      <c r="FX17256" s="1595"/>
    </row>
    <row r="17257" spans="180:180">
      <c r="FX17257" s="1595"/>
    </row>
    <row r="17259" spans="180:180">
      <c r="FX17259" s="1349"/>
    </row>
    <row r="17260" spans="180:180">
      <c r="FX17260" s="1349"/>
    </row>
    <row r="17261" spans="180:180">
      <c r="FX17261" s="1666"/>
    </row>
    <row r="17263" spans="180:180">
      <c r="FX17263" s="1349"/>
    </row>
    <row r="17264" spans="180:180">
      <c r="FX17264" s="1349"/>
    </row>
    <row r="17265" spans="180:180">
      <c r="FX17265" s="1349"/>
    </row>
    <row r="17266" spans="180:180">
      <c r="FX17266" s="1595"/>
    </row>
    <row r="17267" spans="180:180">
      <c r="FX17267" s="1595"/>
    </row>
    <row r="17268" spans="180:180">
      <c r="FX17268" s="1595"/>
    </row>
    <row r="17269" spans="180:180">
      <c r="FX17269" s="1595"/>
    </row>
    <row r="17270" spans="180:180">
      <c r="FX17270" s="1595"/>
    </row>
    <row r="17271" spans="180:180">
      <c r="FX17271" s="1595"/>
    </row>
    <row r="17272" spans="180:180">
      <c r="FX17272" s="1595"/>
    </row>
    <row r="17273" spans="180:180">
      <c r="FX17273" s="1595"/>
    </row>
    <row r="17274" spans="180:180">
      <c r="FX17274" s="1595"/>
    </row>
    <row r="17275" spans="180:180">
      <c r="FX17275" s="1595"/>
    </row>
    <row r="17276" spans="180:180">
      <c r="FX17276" s="1595"/>
    </row>
    <row r="17277" spans="180:180">
      <c r="FX17277" s="1595"/>
    </row>
    <row r="17278" spans="180:180">
      <c r="FX17278" s="1595"/>
    </row>
    <row r="17279" spans="180:180">
      <c r="FX17279" s="1595"/>
    </row>
    <row r="17280" spans="180:180">
      <c r="FX17280" s="1595"/>
    </row>
    <row r="17281" spans="180:180">
      <c r="FX17281" s="1595"/>
    </row>
    <row r="17282" spans="180:180">
      <c r="FX17282" s="1595"/>
    </row>
    <row r="17283" spans="180:180">
      <c r="FX17283" s="1595"/>
    </row>
    <row r="17284" spans="180:180">
      <c r="FX17284" s="1595"/>
    </row>
    <row r="17285" spans="180:180">
      <c r="FX17285" s="1595"/>
    </row>
    <row r="17286" spans="180:180">
      <c r="FX17286" s="1595"/>
    </row>
    <row r="17287" spans="180:180">
      <c r="FX17287" s="1595"/>
    </row>
    <row r="17288" spans="180:180">
      <c r="FX17288" s="1595"/>
    </row>
    <row r="17289" spans="180:180">
      <c r="FX17289" s="1595"/>
    </row>
    <row r="17290" spans="180:180">
      <c r="FX17290" s="1595"/>
    </row>
    <row r="17291" spans="180:180">
      <c r="FX17291" s="1595"/>
    </row>
    <row r="17292" spans="180:180">
      <c r="FX17292" s="1595"/>
    </row>
    <row r="17293" spans="180:180">
      <c r="FX17293" s="1595"/>
    </row>
    <row r="17294" spans="180:180">
      <c r="FX17294" s="1595"/>
    </row>
    <row r="17295" spans="180:180">
      <c r="FX17295" s="1595"/>
    </row>
    <row r="17296" spans="180:180">
      <c r="FX17296" s="1595"/>
    </row>
    <row r="17297" spans="180:180">
      <c r="FX17297" s="1595"/>
    </row>
    <row r="17298" spans="180:180">
      <c r="FX17298" s="1595"/>
    </row>
    <row r="17299" spans="180:180">
      <c r="FX17299" s="1595"/>
    </row>
    <row r="17300" spans="180:180">
      <c r="FX17300" s="1595"/>
    </row>
    <row r="17301" spans="180:180">
      <c r="FX17301" s="1595"/>
    </row>
    <row r="17302" spans="180:180">
      <c r="FX17302" s="1595"/>
    </row>
    <row r="17303" spans="180:180">
      <c r="FX17303" s="1595"/>
    </row>
    <row r="17304" spans="180:180">
      <c r="FX17304" s="1595"/>
    </row>
    <row r="17305" spans="180:180">
      <c r="FX17305" s="1595"/>
    </row>
    <row r="17307" spans="180:180">
      <c r="FX17307" s="1349"/>
    </row>
    <row r="17308" spans="180:180">
      <c r="FX17308" s="1349"/>
    </row>
    <row r="17309" spans="180:180">
      <c r="FX17309" s="1666"/>
    </row>
    <row r="17311" spans="180:180">
      <c r="FX17311" s="1349"/>
    </row>
    <row r="17312" spans="180:180">
      <c r="FX17312" s="1349"/>
    </row>
    <row r="17313" spans="180:180">
      <c r="FX17313" s="1349"/>
    </row>
    <row r="17314" spans="180:180">
      <c r="FX17314" s="1595"/>
    </row>
    <row r="17315" spans="180:180">
      <c r="FX17315" s="1595"/>
    </row>
    <row r="17316" spans="180:180">
      <c r="FX17316" s="1595"/>
    </row>
    <row r="17317" spans="180:180">
      <c r="FX17317" s="1595"/>
    </row>
    <row r="17318" spans="180:180">
      <c r="FX17318" s="1595"/>
    </row>
    <row r="17319" spans="180:180">
      <c r="FX17319" s="1595"/>
    </row>
    <row r="17320" spans="180:180">
      <c r="FX17320" s="1595"/>
    </row>
    <row r="17321" spans="180:180">
      <c r="FX17321" s="1595"/>
    </row>
    <row r="17322" spans="180:180">
      <c r="FX17322" s="1595"/>
    </row>
    <row r="17323" spans="180:180">
      <c r="FX17323" s="1595"/>
    </row>
    <row r="17324" spans="180:180">
      <c r="FX17324" s="1595"/>
    </row>
    <row r="17325" spans="180:180">
      <c r="FX17325" s="1595"/>
    </row>
    <row r="17326" spans="180:180">
      <c r="FX17326" s="1595"/>
    </row>
    <row r="17327" spans="180:180">
      <c r="FX17327" s="1595"/>
    </row>
    <row r="17328" spans="180:180">
      <c r="FX17328" s="1595"/>
    </row>
    <row r="17329" spans="180:180">
      <c r="FX17329" s="1595"/>
    </row>
    <row r="17330" spans="180:180">
      <c r="FX17330" s="1595"/>
    </row>
    <row r="17331" spans="180:180">
      <c r="FX17331" s="1595"/>
    </row>
    <row r="17332" spans="180:180">
      <c r="FX17332" s="1595"/>
    </row>
    <row r="17333" spans="180:180">
      <c r="FX17333" s="1595"/>
    </row>
    <row r="17334" spans="180:180">
      <c r="FX17334" s="1595"/>
    </row>
    <row r="17335" spans="180:180">
      <c r="FX17335" s="1595"/>
    </row>
    <row r="17336" spans="180:180">
      <c r="FX17336" s="1595"/>
    </row>
    <row r="17337" spans="180:180">
      <c r="FX17337" s="1595"/>
    </row>
    <row r="17338" spans="180:180">
      <c r="FX17338" s="1595"/>
    </row>
    <row r="17339" spans="180:180">
      <c r="FX17339" s="1595"/>
    </row>
    <row r="17340" spans="180:180">
      <c r="FX17340" s="1595"/>
    </row>
    <row r="17341" spans="180:180">
      <c r="FX17341" s="1595"/>
    </row>
    <row r="17342" spans="180:180">
      <c r="FX17342" s="1595"/>
    </row>
    <row r="17343" spans="180:180">
      <c r="FX17343" s="1595"/>
    </row>
    <row r="17344" spans="180:180">
      <c r="FX17344" s="1595"/>
    </row>
    <row r="17345" spans="180:180">
      <c r="FX17345" s="1595"/>
    </row>
    <row r="17346" spans="180:180">
      <c r="FX17346" s="1595"/>
    </row>
    <row r="17347" spans="180:180">
      <c r="FX17347" s="1595"/>
    </row>
    <row r="17348" spans="180:180">
      <c r="FX17348" s="1595"/>
    </row>
    <row r="17349" spans="180:180">
      <c r="FX17349" s="1595"/>
    </row>
    <row r="17350" spans="180:180">
      <c r="FX17350" s="1595"/>
    </row>
    <row r="17351" spans="180:180">
      <c r="FX17351" s="1595"/>
    </row>
    <row r="17352" spans="180:180">
      <c r="FX17352" s="1595"/>
    </row>
    <row r="17353" spans="180:180">
      <c r="FX17353" s="1595"/>
    </row>
    <row r="17355" spans="180:180">
      <c r="FX17355" s="1349"/>
    </row>
    <row r="17356" spans="180:180">
      <c r="FX17356" s="1349"/>
    </row>
    <row r="17357" spans="180:180">
      <c r="FX17357" s="1666"/>
    </row>
    <row r="17359" spans="180:180">
      <c r="FX17359" s="1349"/>
    </row>
    <row r="17360" spans="180:180">
      <c r="FX17360" s="1349"/>
    </row>
    <row r="17361" spans="180:180">
      <c r="FX17361" s="1349"/>
    </row>
    <row r="17362" spans="180:180">
      <c r="FX17362" s="1595"/>
    </row>
    <row r="17363" spans="180:180">
      <c r="FX17363" s="1595"/>
    </row>
    <row r="17364" spans="180:180">
      <c r="FX17364" s="1595"/>
    </row>
    <row r="17365" spans="180:180">
      <c r="FX17365" s="1595"/>
    </row>
    <row r="17366" spans="180:180">
      <c r="FX17366" s="1595"/>
    </row>
    <row r="17367" spans="180:180">
      <c r="FX17367" s="1595"/>
    </row>
    <row r="17368" spans="180:180">
      <c r="FX17368" s="1595"/>
    </row>
    <row r="17369" spans="180:180">
      <c r="FX17369" s="1595"/>
    </row>
    <row r="17370" spans="180:180">
      <c r="FX17370" s="1595"/>
    </row>
    <row r="17371" spans="180:180">
      <c r="FX17371" s="1595"/>
    </row>
    <row r="17372" spans="180:180">
      <c r="FX17372" s="1595"/>
    </row>
    <row r="17373" spans="180:180">
      <c r="FX17373" s="1595"/>
    </row>
    <row r="17374" spans="180:180">
      <c r="FX17374" s="1595"/>
    </row>
    <row r="17375" spans="180:180">
      <c r="FX17375" s="1595"/>
    </row>
    <row r="17376" spans="180:180">
      <c r="FX17376" s="1595"/>
    </row>
    <row r="17377" spans="180:180">
      <c r="FX17377" s="1595"/>
    </row>
    <row r="17378" spans="180:180">
      <c r="FX17378" s="1595"/>
    </row>
    <row r="17379" spans="180:180">
      <c r="FX17379" s="1595"/>
    </row>
    <row r="17380" spans="180:180">
      <c r="FX17380" s="1595"/>
    </row>
    <row r="17381" spans="180:180">
      <c r="FX17381" s="1595"/>
    </row>
    <row r="17382" spans="180:180">
      <c r="FX17382" s="1595"/>
    </row>
    <row r="17383" spans="180:180">
      <c r="FX17383" s="1595"/>
    </row>
    <row r="17384" spans="180:180">
      <c r="FX17384" s="1595"/>
    </row>
    <row r="17385" spans="180:180">
      <c r="FX17385" s="1595"/>
    </row>
    <row r="17386" spans="180:180">
      <c r="FX17386" s="1595"/>
    </row>
    <row r="17387" spans="180:180">
      <c r="FX17387" s="1595"/>
    </row>
    <row r="17388" spans="180:180">
      <c r="FX17388" s="1595"/>
    </row>
    <row r="17389" spans="180:180">
      <c r="FX17389" s="1595"/>
    </row>
    <row r="17390" spans="180:180">
      <c r="FX17390" s="1595"/>
    </row>
    <row r="17391" spans="180:180">
      <c r="FX17391" s="1595"/>
    </row>
    <row r="17392" spans="180:180">
      <c r="FX17392" s="1595"/>
    </row>
    <row r="17393" spans="180:180">
      <c r="FX17393" s="1595"/>
    </row>
    <row r="17394" spans="180:180">
      <c r="FX17394" s="1595"/>
    </row>
    <row r="17395" spans="180:180">
      <c r="FX17395" s="1595"/>
    </row>
    <row r="17396" spans="180:180">
      <c r="FX17396" s="1595"/>
    </row>
    <row r="17397" spans="180:180">
      <c r="FX17397" s="1595"/>
    </row>
    <row r="17398" spans="180:180">
      <c r="FX17398" s="1595"/>
    </row>
    <row r="17399" spans="180:180">
      <c r="FX17399" s="1595"/>
    </row>
    <row r="17400" spans="180:180">
      <c r="FX17400" s="1595"/>
    </row>
    <row r="17401" spans="180:180">
      <c r="FX17401" s="1595"/>
    </row>
    <row r="17403" spans="180:180">
      <c r="FX17403" s="1349"/>
    </row>
    <row r="17404" spans="180:180">
      <c r="FX17404" s="1349"/>
    </row>
    <row r="17405" spans="180:180">
      <c r="FX17405" s="1666"/>
    </row>
    <row r="17407" spans="180:180">
      <c r="FX17407" s="1349"/>
    </row>
    <row r="17408" spans="180:180">
      <c r="FX17408" s="1349"/>
    </row>
    <row r="17409" spans="180:180">
      <c r="FX17409" s="1349"/>
    </row>
    <row r="17410" spans="180:180">
      <c r="FX17410" s="1595"/>
    </row>
    <row r="17411" spans="180:180">
      <c r="FX17411" s="1595"/>
    </row>
    <row r="17412" spans="180:180">
      <c r="FX17412" s="1595"/>
    </row>
    <row r="17413" spans="180:180">
      <c r="FX17413" s="1595"/>
    </row>
    <row r="17414" spans="180:180">
      <c r="FX17414" s="1595"/>
    </row>
    <row r="17415" spans="180:180">
      <c r="FX17415" s="1595"/>
    </row>
    <row r="17416" spans="180:180">
      <c r="FX17416" s="1595"/>
    </row>
    <row r="17417" spans="180:180">
      <c r="FX17417" s="1595"/>
    </row>
    <row r="17418" spans="180:180">
      <c r="FX17418" s="1595"/>
    </row>
    <row r="17419" spans="180:180">
      <c r="FX17419" s="1595"/>
    </row>
    <row r="17420" spans="180:180">
      <c r="FX17420" s="1595"/>
    </row>
    <row r="17421" spans="180:180">
      <c r="FX17421" s="1595"/>
    </row>
    <row r="17422" spans="180:180">
      <c r="FX17422" s="1595"/>
    </row>
    <row r="17423" spans="180:180">
      <c r="FX17423" s="1595"/>
    </row>
    <row r="17424" spans="180:180">
      <c r="FX17424" s="1595"/>
    </row>
    <row r="17425" spans="180:180">
      <c r="FX17425" s="1595"/>
    </row>
    <row r="17426" spans="180:180">
      <c r="FX17426" s="1595"/>
    </row>
    <row r="17427" spans="180:180">
      <c r="FX17427" s="1595"/>
    </row>
    <row r="17428" spans="180:180">
      <c r="FX17428" s="1595"/>
    </row>
    <row r="17429" spans="180:180">
      <c r="FX17429" s="1595"/>
    </row>
    <row r="17430" spans="180:180">
      <c r="FX17430" s="1595"/>
    </row>
    <row r="17431" spans="180:180">
      <c r="FX17431" s="1595"/>
    </row>
    <row r="17432" spans="180:180">
      <c r="FX17432" s="1595"/>
    </row>
    <row r="17433" spans="180:180">
      <c r="FX17433" s="1595"/>
    </row>
    <row r="17434" spans="180:180">
      <c r="FX17434" s="1595"/>
    </row>
    <row r="17435" spans="180:180">
      <c r="FX17435" s="1595"/>
    </row>
    <row r="17436" spans="180:180">
      <c r="FX17436" s="1595"/>
    </row>
    <row r="17437" spans="180:180">
      <c r="FX17437" s="1595"/>
    </row>
    <row r="17438" spans="180:180">
      <c r="FX17438" s="1595"/>
    </row>
    <row r="17439" spans="180:180">
      <c r="FX17439" s="1595"/>
    </row>
    <row r="17440" spans="180:180">
      <c r="FX17440" s="1595"/>
    </row>
    <row r="17441" spans="180:180">
      <c r="FX17441" s="1595"/>
    </row>
    <row r="17442" spans="180:180">
      <c r="FX17442" s="1595"/>
    </row>
    <row r="17443" spans="180:180">
      <c r="FX17443" s="1595"/>
    </row>
    <row r="17444" spans="180:180">
      <c r="FX17444" s="1595"/>
    </row>
    <row r="17445" spans="180:180">
      <c r="FX17445" s="1595"/>
    </row>
    <row r="17446" spans="180:180">
      <c r="FX17446" s="1595"/>
    </row>
    <row r="17447" spans="180:180">
      <c r="FX17447" s="1595"/>
    </row>
    <row r="17448" spans="180:180">
      <c r="FX17448" s="1595"/>
    </row>
    <row r="17449" spans="180:180">
      <c r="FX17449" s="1595"/>
    </row>
    <row r="17451" spans="180:180">
      <c r="FX17451" s="1349"/>
    </row>
    <row r="17452" spans="180:180">
      <c r="FX17452" s="1349"/>
    </row>
    <row r="17453" spans="180:180">
      <c r="FX17453" s="1666"/>
    </row>
    <row r="17455" spans="180:180">
      <c r="FX17455" s="1349"/>
    </row>
    <row r="17456" spans="180:180">
      <c r="FX17456" s="1349"/>
    </row>
    <row r="17457" spans="180:180">
      <c r="FX17457" s="1349"/>
    </row>
    <row r="17458" spans="180:180">
      <c r="FX17458" s="1595"/>
    </row>
    <row r="17459" spans="180:180">
      <c r="FX17459" s="1595"/>
    </row>
    <row r="17460" spans="180:180">
      <c r="FX17460" s="1595"/>
    </row>
    <row r="17461" spans="180:180">
      <c r="FX17461" s="1595"/>
    </row>
    <row r="17462" spans="180:180">
      <c r="FX17462" s="1595"/>
    </row>
    <row r="17463" spans="180:180">
      <c r="FX17463" s="1595"/>
    </row>
    <row r="17464" spans="180:180">
      <c r="FX17464" s="1595"/>
    </row>
    <row r="17465" spans="180:180">
      <c r="FX17465" s="1595"/>
    </row>
    <row r="17466" spans="180:180">
      <c r="FX17466" s="1595"/>
    </row>
    <row r="17467" spans="180:180">
      <c r="FX17467" s="1595"/>
    </row>
    <row r="17468" spans="180:180">
      <c r="FX17468" s="1595"/>
    </row>
    <row r="17469" spans="180:180">
      <c r="FX17469" s="1595"/>
    </row>
    <row r="17470" spans="180:180">
      <c r="FX17470" s="1595"/>
    </row>
    <row r="17471" spans="180:180">
      <c r="FX17471" s="1595"/>
    </row>
    <row r="17472" spans="180:180">
      <c r="FX17472" s="1595"/>
    </row>
    <row r="17473" spans="180:180">
      <c r="FX17473" s="1595"/>
    </row>
    <row r="17474" spans="180:180">
      <c r="FX17474" s="1595"/>
    </row>
    <row r="17475" spans="180:180">
      <c r="FX17475" s="1595"/>
    </row>
    <row r="17476" spans="180:180">
      <c r="FX17476" s="1595"/>
    </row>
    <row r="17477" spans="180:180">
      <c r="FX17477" s="1595"/>
    </row>
    <row r="17478" spans="180:180">
      <c r="FX17478" s="1595"/>
    </row>
    <row r="17479" spans="180:180">
      <c r="FX17479" s="1595"/>
    </row>
    <row r="17480" spans="180:180">
      <c r="FX17480" s="1595"/>
    </row>
    <row r="17481" spans="180:180">
      <c r="FX17481" s="1595"/>
    </row>
    <row r="17482" spans="180:180">
      <c r="FX17482" s="1595"/>
    </row>
    <row r="17483" spans="180:180">
      <c r="FX17483" s="1595"/>
    </row>
    <row r="17484" spans="180:180">
      <c r="FX17484" s="1595"/>
    </row>
    <row r="17485" spans="180:180">
      <c r="FX17485" s="1595"/>
    </row>
    <row r="17486" spans="180:180">
      <c r="FX17486" s="1595"/>
    </row>
    <row r="17487" spans="180:180">
      <c r="FX17487" s="1595"/>
    </row>
    <row r="17488" spans="180:180">
      <c r="FX17488" s="1595"/>
    </row>
    <row r="17489" spans="180:180">
      <c r="FX17489" s="1595"/>
    </row>
    <row r="17490" spans="180:180">
      <c r="FX17490" s="1595"/>
    </row>
    <row r="17491" spans="180:180">
      <c r="FX17491" s="1595"/>
    </row>
    <row r="17492" spans="180:180">
      <c r="FX17492" s="1595"/>
    </row>
    <row r="17493" spans="180:180">
      <c r="FX17493" s="1595"/>
    </row>
    <row r="17494" spans="180:180">
      <c r="FX17494" s="1595"/>
    </row>
    <row r="17495" spans="180:180">
      <c r="FX17495" s="1595"/>
    </row>
    <row r="17496" spans="180:180">
      <c r="FX17496" s="1595"/>
    </row>
    <row r="17497" spans="180:180">
      <c r="FX17497" s="1595"/>
    </row>
    <row r="17499" spans="180:180">
      <c r="FX17499" s="1349"/>
    </row>
    <row r="17500" spans="180:180">
      <c r="FX17500" s="1349"/>
    </row>
    <row r="17501" spans="180:180">
      <c r="FX17501" s="1666"/>
    </row>
    <row r="17503" spans="180:180">
      <c r="FX17503" s="1349"/>
    </row>
    <row r="17504" spans="180:180">
      <c r="FX17504" s="1349"/>
    </row>
    <row r="17505" spans="180:180">
      <c r="FX17505" s="1349"/>
    </row>
    <row r="17506" spans="180:180">
      <c r="FX17506" s="1595"/>
    </row>
    <row r="17507" spans="180:180">
      <c r="FX17507" s="1595"/>
    </row>
    <row r="17508" spans="180:180">
      <c r="FX17508" s="1595"/>
    </row>
    <row r="17509" spans="180:180">
      <c r="FX17509" s="1595"/>
    </row>
    <row r="17510" spans="180:180">
      <c r="FX17510" s="1595"/>
    </row>
    <row r="17511" spans="180:180">
      <c r="FX17511" s="1595"/>
    </row>
    <row r="17512" spans="180:180">
      <c r="FX17512" s="1595"/>
    </row>
    <row r="17513" spans="180:180">
      <c r="FX17513" s="1595"/>
    </row>
    <row r="17514" spans="180:180">
      <c r="FX17514" s="1595"/>
    </row>
    <row r="17515" spans="180:180">
      <c r="FX17515" s="1595"/>
    </row>
    <row r="17516" spans="180:180">
      <c r="FX17516" s="1595"/>
    </row>
    <row r="17517" spans="180:180">
      <c r="FX17517" s="1595"/>
    </row>
    <row r="17518" spans="180:180">
      <c r="FX17518" s="1595"/>
    </row>
    <row r="17519" spans="180:180">
      <c r="FX17519" s="1595"/>
    </row>
    <row r="17520" spans="180:180">
      <c r="FX17520" s="1595"/>
    </row>
    <row r="17521" spans="180:180">
      <c r="FX17521" s="1595"/>
    </row>
    <row r="17522" spans="180:180">
      <c r="FX17522" s="1595"/>
    </row>
    <row r="17523" spans="180:180">
      <c r="FX17523" s="1595"/>
    </row>
    <row r="17524" spans="180:180">
      <c r="FX17524" s="1595"/>
    </row>
    <row r="17525" spans="180:180">
      <c r="FX17525" s="1595"/>
    </row>
    <row r="17526" spans="180:180">
      <c r="FX17526" s="1595"/>
    </row>
    <row r="17527" spans="180:180">
      <c r="FX17527" s="1595"/>
    </row>
    <row r="17528" spans="180:180">
      <c r="FX17528" s="1595"/>
    </row>
    <row r="17529" spans="180:180">
      <c r="FX17529" s="1595"/>
    </row>
    <row r="17530" spans="180:180">
      <c r="FX17530" s="1595"/>
    </row>
    <row r="17531" spans="180:180">
      <c r="FX17531" s="1595"/>
    </row>
    <row r="17532" spans="180:180">
      <c r="FX17532" s="1595"/>
    </row>
    <row r="17533" spans="180:180">
      <c r="FX17533" s="1595"/>
    </row>
    <row r="17534" spans="180:180">
      <c r="FX17534" s="1595"/>
    </row>
    <row r="17535" spans="180:180">
      <c r="FX17535" s="1595"/>
    </row>
    <row r="17536" spans="180:180">
      <c r="FX17536" s="1595"/>
    </row>
    <row r="17537" spans="180:180">
      <c r="FX17537" s="1595"/>
    </row>
    <row r="17538" spans="180:180">
      <c r="FX17538" s="1595"/>
    </row>
    <row r="17539" spans="180:180">
      <c r="FX17539" s="1595"/>
    </row>
    <row r="17540" spans="180:180">
      <c r="FX17540" s="1595"/>
    </row>
    <row r="17541" spans="180:180">
      <c r="FX17541" s="1595"/>
    </row>
    <row r="17542" spans="180:180">
      <c r="FX17542" s="1595"/>
    </row>
    <row r="17543" spans="180:180">
      <c r="FX17543" s="1595"/>
    </row>
    <row r="17544" spans="180:180">
      <c r="FX17544" s="1595"/>
    </row>
    <row r="17545" spans="180:180">
      <c r="FX17545" s="1595"/>
    </row>
    <row r="17547" spans="180:180">
      <c r="FX17547" s="1349"/>
    </row>
    <row r="17548" spans="180:180">
      <c r="FX17548" s="1349"/>
    </row>
    <row r="17549" spans="180:180">
      <c r="FX17549" s="1666"/>
    </row>
    <row r="17551" spans="180:180">
      <c r="FX17551" s="1349"/>
    </row>
    <row r="17552" spans="180:180">
      <c r="FX17552" s="1349"/>
    </row>
    <row r="17553" spans="180:180">
      <c r="FX17553" s="1349"/>
    </row>
    <row r="17554" spans="180:180">
      <c r="FX17554" s="1595"/>
    </row>
    <row r="17555" spans="180:180">
      <c r="FX17555" s="1595"/>
    </row>
    <row r="17556" spans="180:180">
      <c r="FX17556" s="1595"/>
    </row>
    <row r="17557" spans="180:180">
      <c r="FX17557" s="1595"/>
    </row>
    <row r="17558" spans="180:180">
      <c r="FX17558" s="1595"/>
    </row>
    <row r="17559" spans="180:180">
      <c r="FX17559" s="1595"/>
    </row>
    <row r="17560" spans="180:180">
      <c r="FX17560" s="1595"/>
    </row>
    <row r="17561" spans="180:180">
      <c r="FX17561" s="1595"/>
    </row>
    <row r="17562" spans="180:180">
      <c r="FX17562" s="1595"/>
    </row>
    <row r="17563" spans="180:180">
      <c r="FX17563" s="1595"/>
    </row>
    <row r="17564" spans="180:180">
      <c r="FX17564" s="1595"/>
    </row>
    <row r="17565" spans="180:180">
      <c r="FX17565" s="1595"/>
    </row>
    <row r="17566" spans="180:180">
      <c r="FX17566" s="1595"/>
    </row>
    <row r="17567" spans="180:180">
      <c r="FX17567" s="1595"/>
    </row>
    <row r="17568" spans="180:180">
      <c r="FX17568" s="1595"/>
    </row>
    <row r="17569" spans="180:180">
      <c r="FX17569" s="1595"/>
    </row>
    <row r="17570" spans="180:180">
      <c r="FX17570" s="1595"/>
    </row>
    <row r="17571" spans="180:180">
      <c r="FX17571" s="1595"/>
    </row>
    <row r="17572" spans="180:180">
      <c r="FX17572" s="1595"/>
    </row>
    <row r="17573" spans="180:180">
      <c r="FX17573" s="1595"/>
    </row>
    <row r="17574" spans="180:180">
      <c r="FX17574" s="1595"/>
    </row>
    <row r="17575" spans="180:180">
      <c r="FX17575" s="1595"/>
    </row>
    <row r="17576" spans="180:180">
      <c r="FX17576" s="1595"/>
    </row>
    <row r="17577" spans="180:180">
      <c r="FX17577" s="1595"/>
    </row>
    <row r="17578" spans="180:180">
      <c r="FX17578" s="1595"/>
    </row>
    <row r="17579" spans="180:180">
      <c r="FX17579" s="1595"/>
    </row>
    <row r="17580" spans="180:180">
      <c r="FX17580" s="1595"/>
    </row>
    <row r="17581" spans="180:180">
      <c r="FX17581" s="1595"/>
    </row>
    <row r="17582" spans="180:180">
      <c r="FX17582" s="1595"/>
    </row>
    <row r="17583" spans="180:180">
      <c r="FX17583" s="1595"/>
    </row>
    <row r="17584" spans="180:180">
      <c r="FX17584" s="1595"/>
    </row>
    <row r="17585" spans="180:180">
      <c r="FX17585" s="1595"/>
    </row>
    <row r="17586" spans="180:180">
      <c r="FX17586" s="1595"/>
    </row>
    <row r="17587" spans="180:180">
      <c r="FX17587" s="1595"/>
    </row>
    <row r="17588" spans="180:180">
      <c r="FX17588" s="1595"/>
    </row>
    <row r="17589" spans="180:180">
      <c r="FX17589" s="1595"/>
    </row>
    <row r="17590" spans="180:180">
      <c r="FX17590" s="1595"/>
    </row>
    <row r="17591" spans="180:180">
      <c r="FX17591" s="1595"/>
    </row>
    <row r="17592" spans="180:180">
      <c r="FX17592" s="1595"/>
    </row>
    <row r="17593" spans="180:180">
      <c r="FX17593" s="1595"/>
    </row>
    <row r="17595" spans="180:180">
      <c r="FX17595" s="1349"/>
    </row>
    <row r="17596" spans="180:180">
      <c r="FX17596" s="1349"/>
    </row>
    <row r="17597" spans="180:180">
      <c r="FX17597" s="1666"/>
    </row>
    <row r="17599" spans="180:180">
      <c r="FX17599" s="1349"/>
    </row>
    <row r="17600" spans="180:180">
      <c r="FX17600" s="1349"/>
    </row>
    <row r="17601" spans="180:180">
      <c r="FX17601" s="1349"/>
    </row>
    <row r="17602" spans="180:180">
      <c r="FX17602" s="1595"/>
    </row>
    <row r="17603" spans="180:180">
      <c r="FX17603" s="1595"/>
    </row>
    <row r="17604" spans="180:180">
      <c r="FX17604" s="1595"/>
    </row>
    <row r="17605" spans="180:180">
      <c r="FX17605" s="1595"/>
    </row>
    <row r="17606" spans="180:180">
      <c r="FX17606" s="1595"/>
    </row>
    <row r="17607" spans="180:180">
      <c r="FX17607" s="1595"/>
    </row>
    <row r="17608" spans="180:180">
      <c r="FX17608" s="1595"/>
    </row>
    <row r="17609" spans="180:180">
      <c r="FX17609" s="1595"/>
    </row>
    <row r="17610" spans="180:180">
      <c r="FX17610" s="1595"/>
    </row>
    <row r="17611" spans="180:180">
      <c r="FX17611" s="1595"/>
    </row>
    <row r="17612" spans="180:180">
      <c r="FX17612" s="1595"/>
    </row>
    <row r="17613" spans="180:180">
      <c r="FX17613" s="1595"/>
    </row>
    <row r="17614" spans="180:180">
      <c r="FX17614" s="1595"/>
    </row>
    <row r="17615" spans="180:180">
      <c r="FX17615" s="1595"/>
    </row>
    <row r="17616" spans="180:180">
      <c r="FX17616" s="1595"/>
    </row>
    <row r="17617" spans="180:180">
      <c r="FX17617" s="1595"/>
    </row>
    <row r="17618" spans="180:180">
      <c r="FX17618" s="1595"/>
    </row>
    <row r="17619" spans="180:180">
      <c r="FX17619" s="1595"/>
    </row>
    <row r="17620" spans="180:180">
      <c r="FX17620" s="1595"/>
    </row>
    <row r="17621" spans="180:180">
      <c r="FX17621" s="1595"/>
    </row>
    <row r="17622" spans="180:180">
      <c r="FX17622" s="1595"/>
    </row>
    <row r="17623" spans="180:180">
      <c r="FX17623" s="1595"/>
    </row>
    <row r="17624" spans="180:180">
      <c r="FX17624" s="1595"/>
    </row>
    <row r="17625" spans="180:180">
      <c r="FX17625" s="1595"/>
    </row>
    <row r="17626" spans="180:180">
      <c r="FX17626" s="1595"/>
    </row>
    <row r="17627" spans="180:180">
      <c r="FX17627" s="1595"/>
    </row>
    <row r="17628" spans="180:180">
      <c r="FX17628" s="1595"/>
    </row>
    <row r="17629" spans="180:180">
      <c r="FX17629" s="1595"/>
    </row>
    <row r="17630" spans="180:180">
      <c r="FX17630" s="1595"/>
    </row>
    <row r="17631" spans="180:180">
      <c r="FX17631" s="1595"/>
    </row>
    <row r="17632" spans="180:180">
      <c r="FX17632" s="1595"/>
    </row>
    <row r="17633" spans="180:180">
      <c r="FX17633" s="1595"/>
    </row>
    <row r="17634" spans="180:180">
      <c r="FX17634" s="1595"/>
    </row>
    <row r="17635" spans="180:180">
      <c r="FX17635" s="1595"/>
    </row>
    <row r="17636" spans="180:180">
      <c r="FX17636" s="1595"/>
    </row>
    <row r="17637" spans="180:180">
      <c r="FX17637" s="1595"/>
    </row>
    <row r="17638" spans="180:180">
      <c r="FX17638" s="1595"/>
    </row>
    <row r="17639" spans="180:180">
      <c r="FX17639" s="1595"/>
    </row>
    <row r="17640" spans="180:180">
      <c r="FX17640" s="1595"/>
    </row>
    <row r="17641" spans="180:180">
      <c r="FX17641" s="1595"/>
    </row>
    <row r="17643" spans="180:180">
      <c r="FX17643" s="1349"/>
    </row>
    <row r="17644" spans="180:180">
      <c r="FX17644" s="1349"/>
    </row>
    <row r="17645" spans="180:180">
      <c r="FX17645" s="1666"/>
    </row>
    <row r="17647" spans="180:180">
      <c r="FX17647" s="1349"/>
    </row>
    <row r="17648" spans="180:180">
      <c r="FX17648" s="1349"/>
    </row>
    <row r="17649" spans="180:180">
      <c r="FX17649" s="1349"/>
    </row>
    <row r="17650" spans="180:180">
      <c r="FX17650" s="1595"/>
    </row>
    <row r="17651" spans="180:180">
      <c r="FX17651" s="1595"/>
    </row>
    <row r="17652" spans="180:180">
      <c r="FX17652" s="1595"/>
    </row>
    <row r="17653" spans="180:180">
      <c r="FX17653" s="1595"/>
    </row>
    <row r="17654" spans="180:180">
      <c r="FX17654" s="1595"/>
    </row>
    <row r="17655" spans="180:180">
      <c r="FX17655" s="1595"/>
    </row>
    <row r="17656" spans="180:180">
      <c r="FX17656" s="1595"/>
    </row>
    <row r="17657" spans="180:180">
      <c r="FX17657" s="1595"/>
    </row>
    <row r="17658" spans="180:180">
      <c r="FX17658" s="1595"/>
    </row>
    <row r="17659" spans="180:180">
      <c r="FX17659" s="1595"/>
    </row>
    <row r="17660" spans="180:180">
      <c r="FX17660" s="1595"/>
    </row>
    <row r="17661" spans="180:180">
      <c r="FX17661" s="1595"/>
    </row>
    <row r="17662" spans="180:180">
      <c r="FX17662" s="1595"/>
    </row>
    <row r="17663" spans="180:180">
      <c r="FX17663" s="1595"/>
    </row>
    <row r="17664" spans="180:180">
      <c r="FX17664" s="1595"/>
    </row>
    <row r="17665" spans="180:180">
      <c r="FX17665" s="1595"/>
    </row>
    <row r="17666" spans="180:180">
      <c r="FX17666" s="1595"/>
    </row>
    <row r="17667" spans="180:180">
      <c r="FX17667" s="1595"/>
    </row>
    <row r="17668" spans="180:180">
      <c r="FX17668" s="1595"/>
    </row>
    <row r="17669" spans="180:180">
      <c r="FX17669" s="1595"/>
    </row>
    <row r="17670" spans="180:180">
      <c r="FX17670" s="1595"/>
    </row>
    <row r="17671" spans="180:180">
      <c r="FX17671" s="1595"/>
    </row>
    <row r="17672" spans="180:180">
      <c r="FX17672" s="1595"/>
    </row>
    <row r="17673" spans="180:180">
      <c r="FX17673" s="1595"/>
    </row>
    <row r="17674" spans="180:180">
      <c r="FX17674" s="1595"/>
    </row>
    <row r="17675" spans="180:180">
      <c r="FX17675" s="1595"/>
    </row>
    <row r="17676" spans="180:180">
      <c r="FX17676" s="1595"/>
    </row>
    <row r="17677" spans="180:180">
      <c r="FX17677" s="1595"/>
    </row>
    <row r="17678" spans="180:180">
      <c r="FX17678" s="1595"/>
    </row>
    <row r="17679" spans="180:180">
      <c r="FX17679" s="1595"/>
    </row>
    <row r="17680" spans="180:180">
      <c r="FX17680" s="1595"/>
    </row>
    <row r="17681" spans="180:180">
      <c r="FX17681" s="1595"/>
    </row>
    <row r="17682" spans="180:180">
      <c r="FX17682" s="1595"/>
    </row>
    <row r="17683" spans="180:180">
      <c r="FX17683" s="1595"/>
    </row>
    <row r="17684" spans="180:180">
      <c r="FX17684" s="1595"/>
    </row>
    <row r="17685" spans="180:180">
      <c r="FX17685" s="1595"/>
    </row>
    <row r="17686" spans="180:180">
      <c r="FX17686" s="1595"/>
    </row>
    <row r="17687" spans="180:180">
      <c r="FX17687" s="1595"/>
    </row>
    <row r="17688" spans="180:180">
      <c r="FX17688" s="1595"/>
    </row>
    <row r="17689" spans="180:180">
      <c r="FX17689" s="1595"/>
    </row>
    <row r="17691" spans="180:180">
      <c r="FX17691" s="1349"/>
    </row>
    <row r="17692" spans="180:180">
      <c r="FX17692" s="1349"/>
    </row>
    <row r="17693" spans="180:180">
      <c r="FX17693" s="1666"/>
    </row>
    <row r="17695" spans="180:180">
      <c r="FX17695" s="1349"/>
    </row>
    <row r="17696" spans="180:180">
      <c r="FX17696" s="1349"/>
    </row>
    <row r="17697" spans="180:180">
      <c r="FX17697" s="1349"/>
    </row>
    <row r="17698" spans="180:180">
      <c r="FX17698" s="1595"/>
    </row>
    <row r="17699" spans="180:180">
      <c r="FX17699" s="1595"/>
    </row>
    <row r="17700" spans="180:180">
      <c r="FX17700" s="1595"/>
    </row>
    <row r="17701" spans="180:180">
      <c r="FX17701" s="1595"/>
    </row>
    <row r="17702" spans="180:180">
      <c r="FX17702" s="1595"/>
    </row>
    <row r="17703" spans="180:180">
      <c r="FX17703" s="1595"/>
    </row>
    <row r="17704" spans="180:180">
      <c r="FX17704" s="1595"/>
    </row>
    <row r="17705" spans="180:180">
      <c r="FX17705" s="1595"/>
    </row>
    <row r="17706" spans="180:180">
      <c r="FX17706" s="1595"/>
    </row>
    <row r="17707" spans="180:180">
      <c r="FX17707" s="1595"/>
    </row>
    <row r="17708" spans="180:180">
      <c r="FX17708" s="1595"/>
    </row>
    <row r="17709" spans="180:180">
      <c r="FX17709" s="1595"/>
    </row>
    <row r="17710" spans="180:180">
      <c r="FX17710" s="1595"/>
    </row>
    <row r="17711" spans="180:180">
      <c r="FX17711" s="1595"/>
    </row>
    <row r="17712" spans="180:180">
      <c r="FX17712" s="1595"/>
    </row>
    <row r="17713" spans="180:180">
      <c r="FX17713" s="1595"/>
    </row>
    <row r="17714" spans="180:180">
      <c r="FX17714" s="1595"/>
    </row>
    <row r="17715" spans="180:180">
      <c r="FX17715" s="1595"/>
    </row>
    <row r="17716" spans="180:180">
      <c r="FX17716" s="1595"/>
    </row>
    <row r="17717" spans="180:180">
      <c r="FX17717" s="1595"/>
    </row>
    <row r="17718" spans="180:180">
      <c r="FX17718" s="1595"/>
    </row>
    <row r="17719" spans="180:180">
      <c r="FX17719" s="1595"/>
    </row>
    <row r="17720" spans="180:180">
      <c r="FX17720" s="1595"/>
    </row>
    <row r="17721" spans="180:180">
      <c r="FX17721" s="1595"/>
    </row>
    <row r="17722" spans="180:180">
      <c r="FX17722" s="1595"/>
    </row>
    <row r="17723" spans="180:180">
      <c r="FX17723" s="1595"/>
    </row>
    <row r="17724" spans="180:180">
      <c r="FX17724" s="1595"/>
    </row>
    <row r="17725" spans="180:180">
      <c r="FX17725" s="1595"/>
    </row>
    <row r="17726" spans="180:180">
      <c r="FX17726" s="1595"/>
    </row>
    <row r="17727" spans="180:180">
      <c r="FX17727" s="1595"/>
    </row>
    <row r="17728" spans="180:180">
      <c r="FX17728" s="1595"/>
    </row>
    <row r="17729" spans="180:180">
      <c r="FX17729" s="1595"/>
    </row>
    <row r="17730" spans="180:180">
      <c r="FX17730" s="1595"/>
    </row>
    <row r="17731" spans="180:180">
      <c r="FX17731" s="1595"/>
    </row>
    <row r="17732" spans="180:180">
      <c r="FX17732" s="1595"/>
    </row>
    <row r="17733" spans="180:180">
      <c r="FX17733" s="1595"/>
    </row>
    <row r="17734" spans="180:180">
      <c r="FX17734" s="1595"/>
    </row>
    <row r="17735" spans="180:180">
      <c r="FX17735" s="1595"/>
    </row>
    <row r="17736" spans="180:180">
      <c r="FX17736" s="1595"/>
    </row>
    <row r="17737" spans="180:180">
      <c r="FX17737" s="1595"/>
    </row>
    <row r="17739" spans="180:180">
      <c r="FX17739" s="1349"/>
    </row>
    <row r="17740" spans="180:180">
      <c r="FX17740" s="1349"/>
    </row>
    <row r="17741" spans="180:180">
      <c r="FX17741" s="1666"/>
    </row>
    <row r="17743" spans="180:180">
      <c r="FX17743" s="1349"/>
    </row>
    <row r="17744" spans="180:180">
      <c r="FX17744" s="1349"/>
    </row>
    <row r="17745" spans="180:180">
      <c r="FX17745" s="1349"/>
    </row>
    <row r="17746" spans="180:180">
      <c r="FX17746" s="1595"/>
    </row>
    <row r="17747" spans="180:180">
      <c r="FX17747" s="1595"/>
    </row>
    <row r="17748" spans="180:180">
      <c r="FX17748" s="1595"/>
    </row>
    <row r="17749" spans="180:180">
      <c r="FX17749" s="1595"/>
    </row>
    <row r="17750" spans="180:180">
      <c r="FX17750" s="1595"/>
    </row>
    <row r="17751" spans="180:180">
      <c r="FX17751" s="1595"/>
    </row>
    <row r="17752" spans="180:180">
      <c r="FX17752" s="1595"/>
    </row>
    <row r="17753" spans="180:180">
      <c r="FX17753" s="1595"/>
    </row>
    <row r="17754" spans="180:180">
      <c r="FX17754" s="1595"/>
    </row>
    <row r="17755" spans="180:180">
      <c r="FX17755" s="1595"/>
    </row>
    <row r="17756" spans="180:180">
      <c r="FX17756" s="1595"/>
    </row>
    <row r="17757" spans="180:180">
      <c r="FX17757" s="1595"/>
    </row>
    <row r="17758" spans="180:180">
      <c r="FX17758" s="1595"/>
    </row>
    <row r="17759" spans="180:180">
      <c r="FX17759" s="1595"/>
    </row>
    <row r="17760" spans="180:180">
      <c r="FX17760" s="1595"/>
    </row>
    <row r="17761" spans="180:180">
      <c r="FX17761" s="1595"/>
    </row>
    <row r="17762" spans="180:180">
      <c r="FX17762" s="1595"/>
    </row>
    <row r="17763" spans="180:180">
      <c r="FX17763" s="1595"/>
    </row>
    <row r="17764" spans="180:180">
      <c r="FX17764" s="1595"/>
    </row>
    <row r="17765" spans="180:180">
      <c r="FX17765" s="1595"/>
    </row>
    <row r="17766" spans="180:180">
      <c r="FX17766" s="1595"/>
    </row>
    <row r="17767" spans="180:180">
      <c r="FX17767" s="1595"/>
    </row>
    <row r="17768" spans="180:180">
      <c r="FX17768" s="1595"/>
    </row>
    <row r="17769" spans="180:180">
      <c r="FX17769" s="1595"/>
    </row>
    <row r="17770" spans="180:180">
      <c r="FX17770" s="1595"/>
    </row>
    <row r="17771" spans="180:180">
      <c r="FX17771" s="1595"/>
    </row>
    <row r="17772" spans="180:180">
      <c r="FX17772" s="1595"/>
    </row>
    <row r="17773" spans="180:180">
      <c r="FX17773" s="1595"/>
    </row>
    <row r="17774" spans="180:180">
      <c r="FX17774" s="1595"/>
    </row>
    <row r="17775" spans="180:180">
      <c r="FX17775" s="1595"/>
    </row>
    <row r="17776" spans="180:180">
      <c r="FX17776" s="1595"/>
    </row>
    <row r="17777" spans="180:180">
      <c r="FX17777" s="1595"/>
    </row>
    <row r="17778" spans="180:180">
      <c r="FX17778" s="1595"/>
    </row>
    <row r="17779" spans="180:180">
      <c r="FX17779" s="1595"/>
    </row>
    <row r="17780" spans="180:180">
      <c r="FX17780" s="1595"/>
    </row>
    <row r="17781" spans="180:180">
      <c r="FX17781" s="1595"/>
    </row>
    <row r="17782" spans="180:180">
      <c r="FX17782" s="1595"/>
    </row>
    <row r="17783" spans="180:180">
      <c r="FX17783" s="1595"/>
    </row>
    <row r="17784" spans="180:180">
      <c r="FX17784" s="1595"/>
    </row>
    <row r="17785" spans="180:180">
      <c r="FX17785" s="1595"/>
    </row>
    <row r="17787" spans="180:180">
      <c r="FX17787" s="1349"/>
    </row>
    <row r="17788" spans="180:180">
      <c r="FX17788" s="1349"/>
    </row>
    <row r="17789" spans="180:180">
      <c r="FX17789" s="1666"/>
    </row>
    <row r="17791" spans="180:180">
      <c r="FX17791" s="1349"/>
    </row>
    <row r="17792" spans="180:180">
      <c r="FX17792" s="1349"/>
    </row>
    <row r="17793" spans="180:180">
      <c r="FX17793" s="1349"/>
    </row>
    <row r="17794" spans="180:180">
      <c r="FX17794" s="1595"/>
    </row>
    <row r="17795" spans="180:180">
      <c r="FX17795" s="1595"/>
    </row>
    <row r="17796" spans="180:180">
      <c r="FX17796" s="1595"/>
    </row>
    <row r="17797" spans="180:180">
      <c r="FX17797" s="1595"/>
    </row>
    <row r="17798" spans="180:180">
      <c r="FX17798" s="1595"/>
    </row>
    <row r="17799" spans="180:180">
      <c r="FX17799" s="1595"/>
    </row>
    <row r="17800" spans="180:180">
      <c r="FX17800" s="1595"/>
    </row>
    <row r="17801" spans="180:180">
      <c r="FX17801" s="1595"/>
    </row>
    <row r="17802" spans="180:180">
      <c r="FX17802" s="1595"/>
    </row>
    <row r="17803" spans="180:180">
      <c r="FX17803" s="1595"/>
    </row>
    <row r="17804" spans="180:180">
      <c r="FX17804" s="1595"/>
    </row>
    <row r="17805" spans="180:180">
      <c r="FX17805" s="1595"/>
    </row>
    <row r="17806" spans="180:180">
      <c r="FX17806" s="1595"/>
    </row>
    <row r="17807" spans="180:180">
      <c r="FX17807" s="1595"/>
    </row>
    <row r="17808" spans="180:180">
      <c r="FX17808" s="1595"/>
    </row>
    <row r="17809" spans="180:180">
      <c r="FX17809" s="1595"/>
    </row>
    <row r="17810" spans="180:180">
      <c r="FX17810" s="1595"/>
    </row>
    <row r="17811" spans="180:180">
      <c r="FX17811" s="1595"/>
    </row>
    <row r="17812" spans="180:180">
      <c r="FX17812" s="1595"/>
    </row>
    <row r="17813" spans="180:180">
      <c r="FX17813" s="1595"/>
    </row>
    <row r="17814" spans="180:180">
      <c r="FX17814" s="1595"/>
    </row>
    <row r="17815" spans="180:180">
      <c r="FX17815" s="1595"/>
    </row>
    <row r="17816" spans="180:180">
      <c r="FX17816" s="1595"/>
    </row>
    <row r="17817" spans="180:180">
      <c r="FX17817" s="1595"/>
    </row>
    <row r="17818" spans="180:180">
      <c r="FX17818" s="1595"/>
    </row>
    <row r="17819" spans="180:180">
      <c r="FX17819" s="1595"/>
    </row>
    <row r="17820" spans="180:180">
      <c r="FX17820" s="1595"/>
    </row>
    <row r="17821" spans="180:180">
      <c r="FX17821" s="1595"/>
    </row>
    <row r="17822" spans="180:180">
      <c r="FX17822" s="1595"/>
    </row>
    <row r="17823" spans="180:180">
      <c r="FX17823" s="1595"/>
    </row>
    <row r="17824" spans="180:180">
      <c r="FX17824" s="1595"/>
    </row>
    <row r="17825" spans="180:180">
      <c r="FX17825" s="1595"/>
    </row>
    <row r="17826" spans="180:180">
      <c r="FX17826" s="1595"/>
    </row>
    <row r="17827" spans="180:180">
      <c r="FX17827" s="1595"/>
    </row>
    <row r="17828" spans="180:180">
      <c r="FX17828" s="1595"/>
    </row>
    <row r="17829" spans="180:180">
      <c r="FX17829" s="1595"/>
    </row>
    <row r="17830" spans="180:180">
      <c r="FX17830" s="1595"/>
    </row>
    <row r="17831" spans="180:180">
      <c r="FX17831" s="1595"/>
    </row>
    <row r="17832" spans="180:180">
      <c r="FX17832" s="1595"/>
    </row>
    <row r="17833" spans="180:180">
      <c r="FX17833" s="1595"/>
    </row>
    <row r="17835" spans="180:180">
      <c r="FX17835" s="1349"/>
    </row>
    <row r="17836" spans="180:180">
      <c r="FX17836" s="1349"/>
    </row>
    <row r="17837" spans="180:180">
      <c r="FX17837" s="1666"/>
    </row>
    <row r="17839" spans="180:180">
      <c r="FX17839" s="1349"/>
    </row>
    <row r="17840" spans="180:180">
      <c r="FX17840" s="1349"/>
    </row>
    <row r="17841" spans="180:180">
      <c r="FX17841" s="1349"/>
    </row>
    <row r="17842" spans="180:180">
      <c r="FX17842" s="1595"/>
    </row>
    <row r="17843" spans="180:180">
      <c r="FX17843" s="1595"/>
    </row>
    <row r="17844" spans="180:180">
      <c r="FX17844" s="1595"/>
    </row>
    <row r="17845" spans="180:180">
      <c r="FX17845" s="1595"/>
    </row>
    <row r="17846" spans="180:180">
      <c r="FX17846" s="1595"/>
    </row>
    <row r="17847" spans="180:180">
      <c r="FX17847" s="1595"/>
    </row>
    <row r="17848" spans="180:180">
      <c r="FX17848" s="1595"/>
    </row>
    <row r="17849" spans="180:180">
      <c r="FX17849" s="1595"/>
    </row>
    <row r="17850" spans="180:180">
      <c r="FX17850" s="1595"/>
    </row>
    <row r="17851" spans="180:180">
      <c r="FX17851" s="1595"/>
    </row>
    <row r="17852" spans="180:180">
      <c r="FX17852" s="1595"/>
    </row>
    <row r="17853" spans="180:180">
      <c r="FX17853" s="1595"/>
    </row>
    <row r="17854" spans="180:180">
      <c r="FX17854" s="1595"/>
    </row>
    <row r="17855" spans="180:180">
      <c r="FX17855" s="1595"/>
    </row>
    <row r="17856" spans="180:180">
      <c r="FX17856" s="1595"/>
    </row>
    <row r="17857" spans="180:180">
      <c r="FX17857" s="1595"/>
    </row>
    <row r="17858" spans="180:180">
      <c r="FX17858" s="1595"/>
    </row>
    <row r="17859" spans="180:180">
      <c r="FX17859" s="1595"/>
    </row>
    <row r="17860" spans="180:180">
      <c r="FX17860" s="1595"/>
    </row>
    <row r="17861" spans="180:180">
      <c r="FX17861" s="1595"/>
    </row>
    <row r="17862" spans="180:180">
      <c r="FX17862" s="1595"/>
    </row>
    <row r="17863" spans="180:180">
      <c r="FX17863" s="1595"/>
    </row>
    <row r="17864" spans="180:180">
      <c r="FX17864" s="1595"/>
    </row>
    <row r="17865" spans="180:180">
      <c r="FX17865" s="1595"/>
    </row>
    <row r="17866" spans="180:180">
      <c r="FX17866" s="1595"/>
    </row>
    <row r="17867" spans="180:180">
      <c r="FX17867" s="1595"/>
    </row>
    <row r="17868" spans="180:180">
      <c r="FX17868" s="1595"/>
    </row>
    <row r="17869" spans="180:180">
      <c r="FX17869" s="1595"/>
    </row>
    <row r="17870" spans="180:180">
      <c r="FX17870" s="1595"/>
    </row>
    <row r="17871" spans="180:180">
      <c r="FX17871" s="1595"/>
    </row>
    <row r="17872" spans="180:180">
      <c r="FX17872" s="1595"/>
    </row>
    <row r="17873" spans="180:180">
      <c r="FX17873" s="1595"/>
    </row>
    <row r="17874" spans="180:180">
      <c r="FX17874" s="1595"/>
    </row>
    <row r="17875" spans="180:180">
      <c r="FX17875" s="1595"/>
    </row>
    <row r="17876" spans="180:180">
      <c r="FX17876" s="1595"/>
    </row>
    <row r="17877" spans="180:180">
      <c r="FX17877" s="1595"/>
    </row>
    <row r="17878" spans="180:180">
      <c r="FX17878" s="1595"/>
    </row>
    <row r="17879" spans="180:180">
      <c r="FX17879" s="1595"/>
    </row>
    <row r="17880" spans="180:180">
      <c r="FX17880" s="1595"/>
    </row>
    <row r="17881" spans="180:180">
      <c r="FX17881" s="1595"/>
    </row>
    <row r="17883" spans="180:180">
      <c r="FX17883" s="1349"/>
    </row>
    <row r="17884" spans="180:180">
      <c r="FX17884" s="1349"/>
    </row>
    <row r="17885" spans="180:180">
      <c r="FX17885" s="1666"/>
    </row>
    <row r="17887" spans="180:180">
      <c r="FX17887" s="1349"/>
    </row>
    <row r="17888" spans="180:180">
      <c r="FX17888" s="1349"/>
    </row>
    <row r="17889" spans="180:180">
      <c r="FX17889" s="1349"/>
    </row>
    <row r="17890" spans="180:180">
      <c r="FX17890" s="1595"/>
    </row>
    <row r="17891" spans="180:180">
      <c r="FX17891" s="1595"/>
    </row>
    <row r="17892" spans="180:180">
      <c r="FX17892" s="1595"/>
    </row>
    <row r="17893" spans="180:180">
      <c r="FX17893" s="1595"/>
    </row>
    <row r="17894" spans="180:180">
      <c r="FX17894" s="1595"/>
    </row>
    <row r="17895" spans="180:180">
      <c r="FX17895" s="1595"/>
    </row>
    <row r="17896" spans="180:180">
      <c r="FX17896" s="1595"/>
    </row>
    <row r="17897" spans="180:180">
      <c r="FX17897" s="1595"/>
    </row>
    <row r="17898" spans="180:180">
      <c r="FX17898" s="1595"/>
    </row>
    <row r="17899" spans="180:180">
      <c r="FX17899" s="1595"/>
    </row>
    <row r="17900" spans="180:180">
      <c r="FX17900" s="1595"/>
    </row>
    <row r="17901" spans="180:180">
      <c r="FX17901" s="1595"/>
    </row>
    <row r="17902" spans="180:180">
      <c r="FX17902" s="1595"/>
    </row>
    <row r="17903" spans="180:180">
      <c r="FX17903" s="1595"/>
    </row>
    <row r="17904" spans="180:180">
      <c r="FX17904" s="1595"/>
    </row>
    <row r="17905" spans="180:180">
      <c r="FX17905" s="1595"/>
    </row>
    <row r="17906" spans="180:180">
      <c r="FX17906" s="1595"/>
    </row>
    <row r="17907" spans="180:180">
      <c r="FX17907" s="1595"/>
    </row>
    <row r="17908" spans="180:180">
      <c r="FX17908" s="1595"/>
    </row>
    <row r="17909" spans="180:180">
      <c r="FX17909" s="1595"/>
    </row>
    <row r="17910" spans="180:180">
      <c r="FX17910" s="1595"/>
    </row>
    <row r="17911" spans="180:180">
      <c r="FX17911" s="1595"/>
    </row>
    <row r="17912" spans="180:180">
      <c r="FX17912" s="1595"/>
    </row>
    <row r="17913" spans="180:180">
      <c r="FX17913" s="1595"/>
    </row>
    <row r="17914" spans="180:180">
      <c r="FX17914" s="1595"/>
    </row>
    <row r="17915" spans="180:180">
      <c r="FX17915" s="1595"/>
    </row>
    <row r="17916" spans="180:180">
      <c r="FX17916" s="1595"/>
    </row>
    <row r="17917" spans="180:180">
      <c r="FX17917" s="1595"/>
    </row>
    <row r="17918" spans="180:180">
      <c r="FX17918" s="1595"/>
    </row>
    <row r="17919" spans="180:180">
      <c r="FX17919" s="1595"/>
    </row>
    <row r="17920" spans="180:180">
      <c r="FX17920" s="1595"/>
    </row>
    <row r="17921" spans="180:180">
      <c r="FX17921" s="1595"/>
    </row>
    <row r="17922" spans="180:180">
      <c r="FX17922" s="1595"/>
    </row>
    <row r="17923" spans="180:180">
      <c r="FX17923" s="1595"/>
    </row>
    <row r="17924" spans="180:180">
      <c r="FX17924" s="1595"/>
    </row>
    <row r="17925" spans="180:180">
      <c r="FX17925" s="1595"/>
    </row>
    <row r="17926" spans="180:180">
      <c r="FX17926" s="1595"/>
    </row>
    <row r="17927" spans="180:180">
      <c r="FX17927" s="1595"/>
    </row>
    <row r="17928" spans="180:180">
      <c r="FX17928" s="1595"/>
    </row>
    <row r="17929" spans="180:180">
      <c r="FX17929" s="1595"/>
    </row>
    <row r="17931" spans="180:180">
      <c r="FX17931" s="1349"/>
    </row>
    <row r="17932" spans="180:180">
      <c r="FX17932" s="1349"/>
    </row>
    <row r="17933" spans="180:180">
      <c r="FX17933" s="1666"/>
    </row>
    <row r="17935" spans="180:180">
      <c r="FX17935" s="1349"/>
    </row>
    <row r="17936" spans="180:180">
      <c r="FX17936" s="1349"/>
    </row>
    <row r="17937" spans="180:180">
      <c r="FX17937" s="1349"/>
    </row>
    <row r="17938" spans="180:180">
      <c r="FX17938" s="1595"/>
    </row>
    <row r="17939" spans="180:180">
      <c r="FX17939" s="1595"/>
    </row>
    <row r="17940" spans="180:180">
      <c r="FX17940" s="1595"/>
    </row>
    <row r="17941" spans="180:180">
      <c r="FX17941" s="1595"/>
    </row>
    <row r="17942" spans="180:180">
      <c r="FX17942" s="1595"/>
    </row>
    <row r="17943" spans="180:180">
      <c r="FX17943" s="1595"/>
    </row>
    <row r="17944" spans="180:180">
      <c r="FX17944" s="1595"/>
    </row>
    <row r="17945" spans="180:180">
      <c r="FX17945" s="1595"/>
    </row>
    <row r="17946" spans="180:180">
      <c r="FX17946" s="1595"/>
    </row>
    <row r="17947" spans="180:180">
      <c r="FX17947" s="1595"/>
    </row>
    <row r="17948" spans="180:180">
      <c r="FX17948" s="1595"/>
    </row>
    <row r="17949" spans="180:180">
      <c r="FX17949" s="1595"/>
    </row>
    <row r="17950" spans="180:180">
      <c r="FX17950" s="1595"/>
    </row>
    <row r="17951" spans="180:180">
      <c r="FX17951" s="1595"/>
    </row>
    <row r="17952" spans="180:180">
      <c r="FX17952" s="1595"/>
    </row>
    <row r="17953" spans="180:180">
      <c r="FX17953" s="1595"/>
    </row>
    <row r="17954" spans="180:180">
      <c r="FX17954" s="1595"/>
    </row>
    <row r="17955" spans="180:180">
      <c r="FX17955" s="1595"/>
    </row>
    <row r="17956" spans="180:180">
      <c r="FX17956" s="1595"/>
    </row>
    <row r="17957" spans="180:180">
      <c r="FX17957" s="1595"/>
    </row>
    <row r="17958" spans="180:180">
      <c r="FX17958" s="1595"/>
    </row>
    <row r="17959" spans="180:180">
      <c r="FX17959" s="1595"/>
    </row>
    <row r="17960" spans="180:180">
      <c r="FX17960" s="1595"/>
    </row>
    <row r="17961" spans="180:180">
      <c r="FX17961" s="1595"/>
    </row>
    <row r="17962" spans="180:180">
      <c r="FX17962" s="1595"/>
    </row>
    <row r="17963" spans="180:180">
      <c r="FX17963" s="1595"/>
    </row>
    <row r="17964" spans="180:180">
      <c r="FX17964" s="1595"/>
    </row>
    <row r="17965" spans="180:180">
      <c r="FX17965" s="1595"/>
    </row>
    <row r="17966" spans="180:180">
      <c r="FX17966" s="1595"/>
    </row>
    <row r="17967" spans="180:180">
      <c r="FX17967" s="1595"/>
    </row>
    <row r="17968" spans="180:180">
      <c r="FX17968" s="1595"/>
    </row>
    <row r="17969" spans="180:180">
      <c r="FX17969" s="1595"/>
    </row>
    <row r="17970" spans="180:180">
      <c r="FX17970" s="1595"/>
    </row>
    <row r="17971" spans="180:180">
      <c r="FX17971" s="1595"/>
    </row>
    <row r="17972" spans="180:180">
      <c r="FX17972" s="1595"/>
    </row>
    <row r="17973" spans="180:180">
      <c r="FX17973" s="1595"/>
    </row>
    <row r="17974" spans="180:180">
      <c r="FX17974" s="1595"/>
    </row>
    <row r="17975" spans="180:180">
      <c r="FX17975" s="1595"/>
    </row>
    <row r="17976" spans="180:180">
      <c r="FX17976" s="1595"/>
    </row>
    <row r="17977" spans="180:180">
      <c r="FX17977" s="1595"/>
    </row>
    <row r="17979" spans="180:180">
      <c r="FX17979" s="1349"/>
    </row>
    <row r="17980" spans="180:180">
      <c r="FX17980" s="1349"/>
    </row>
    <row r="17981" spans="180:180">
      <c r="FX17981" s="1666"/>
    </row>
    <row r="17983" spans="180:180">
      <c r="FX17983" s="1349"/>
    </row>
    <row r="17984" spans="180:180">
      <c r="FX17984" s="1349"/>
    </row>
    <row r="17985" spans="180:180">
      <c r="FX17985" s="1349"/>
    </row>
    <row r="17986" spans="180:180">
      <c r="FX17986" s="1595"/>
    </row>
    <row r="17987" spans="180:180">
      <c r="FX17987" s="1595"/>
    </row>
    <row r="17988" spans="180:180">
      <c r="FX17988" s="1595"/>
    </row>
    <row r="17989" spans="180:180">
      <c r="FX17989" s="1595"/>
    </row>
    <row r="17990" spans="180:180">
      <c r="FX17990" s="1595"/>
    </row>
    <row r="17991" spans="180:180">
      <c r="FX17991" s="1595"/>
    </row>
    <row r="17992" spans="180:180">
      <c r="FX17992" s="1595"/>
    </row>
    <row r="17993" spans="180:180">
      <c r="FX17993" s="1595"/>
    </row>
    <row r="17994" spans="180:180">
      <c r="FX17994" s="1595"/>
    </row>
    <row r="17995" spans="180:180">
      <c r="FX17995" s="1595"/>
    </row>
    <row r="17996" spans="180:180">
      <c r="FX17996" s="1595"/>
    </row>
    <row r="17997" spans="180:180">
      <c r="FX17997" s="1595"/>
    </row>
    <row r="17998" spans="180:180">
      <c r="FX17998" s="1595"/>
    </row>
    <row r="17999" spans="180:180">
      <c r="FX17999" s="1595"/>
    </row>
    <row r="18000" spans="180:180">
      <c r="FX18000" s="1595"/>
    </row>
    <row r="18001" spans="180:180">
      <c r="FX18001" s="1595"/>
    </row>
    <row r="18002" spans="180:180">
      <c r="FX18002" s="1595"/>
    </row>
    <row r="18003" spans="180:180">
      <c r="FX18003" s="1595"/>
    </row>
    <row r="18004" spans="180:180">
      <c r="FX18004" s="1595"/>
    </row>
    <row r="18005" spans="180:180">
      <c r="FX18005" s="1595"/>
    </row>
    <row r="18006" spans="180:180">
      <c r="FX18006" s="1595"/>
    </row>
    <row r="18007" spans="180:180">
      <c r="FX18007" s="1595"/>
    </row>
    <row r="18008" spans="180:180">
      <c r="FX18008" s="1595"/>
    </row>
    <row r="18009" spans="180:180">
      <c r="FX18009" s="1595"/>
    </row>
    <row r="18010" spans="180:180">
      <c r="FX18010" s="1595"/>
    </row>
    <row r="18011" spans="180:180">
      <c r="FX18011" s="1595"/>
    </row>
    <row r="18012" spans="180:180">
      <c r="FX18012" s="1595"/>
    </row>
    <row r="18013" spans="180:180">
      <c r="FX18013" s="1595"/>
    </row>
    <row r="18014" spans="180:180">
      <c r="FX18014" s="1595"/>
    </row>
    <row r="18015" spans="180:180">
      <c r="FX18015" s="1595"/>
    </row>
    <row r="18016" spans="180:180">
      <c r="FX18016" s="1595"/>
    </row>
    <row r="18017" spans="180:180">
      <c r="FX18017" s="1595"/>
    </row>
    <row r="18018" spans="180:180">
      <c r="FX18018" s="1595"/>
    </row>
    <row r="18019" spans="180:180">
      <c r="FX18019" s="1595"/>
    </row>
    <row r="18020" spans="180:180">
      <c r="FX18020" s="1595"/>
    </row>
    <row r="18021" spans="180:180">
      <c r="FX18021" s="1595"/>
    </row>
    <row r="18022" spans="180:180">
      <c r="FX18022" s="1595"/>
    </row>
    <row r="18023" spans="180:180">
      <c r="FX18023" s="1595"/>
    </row>
    <row r="18024" spans="180:180">
      <c r="FX18024" s="1595"/>
    </row>
    <row r="18025" spans="180:180">
      <c r="FX18025" s="1595"/>
    </row>
    <row r="18027" spans="180:180">
      <c r="FX18027" s="1349"/>
    </row>
    <row r="18028" spans="180:180">
      <c r="FX18028" s="1349"/>
    </row>
    <row r="18029" spans="180:180">
      <c r="FX18029" s="1666"/>
    </row>
    <row r="18031" spans="180:180">
      <c r="FX18031" s="1349"/>
    </row>
    <row r="18032" spans="180:180">
      <c r="FX18032" s="1349"/>
    </row>
    <row r="18033" spans="180:180">
      <c r="FX18033" s="1349"/>
    </row>
    <row r="18034" spans="180:180">
      <c r="FX18034" s="1595"/>
    </row>
    <row r="18035" spans="180:180">
      <c r="FX18035" s="1595"/>
    </row>
    <row r="18036" spans="180:180">
      <c r="FX18036" s="1595"/>
    </row>
    <row r="18037" spans="180:180">
      <c r="FX18037" s="1595"/>
    </row>
    <row r="18038" spans="180:180">
      <c r="FX18038" s="1595"/>
    </row>
    <row r="18039" spans="180:180">
      <c r="FX18039" s="1595"/>
    </row>
    <row r="18040" spans="180:180">
      <c r="FX18040" s="1595"/>
    </row>
    <row r="18041" spans="180:180">
      <c r="FX18041" s="1595"/>
    </row>
    <row r="18042" spans="180:180">
      <c r="FX18042" s="1595"/>
    </row>
    <row r="18043" spans="180:180">
      <c r="FX18043" s="1595"/>
    </row>
    <row r="18044" spans="180:180">
      <c r="FX18044" s="1595"/>
    </row>
    <row r="18045" spans="180:180">
      <c r="FX18045" s="1595"/>
    </row>
    <row r="18046" spans="180:180">
      <c r="FX18046" s="1595"/>
    </row>
    <row r="18047" spans="180:180">
      <c r="FX18047" s="1595"/>
    </row>
    <row r="18048" spans="180:180">
      <c r="FX18048" s="1595"/>
    </row>
    <row r="18049" spans="180:180">
      <c r="FX18049" s="1595"/>
    </row>
    <row r="18050" spans="180:180">
      <c r="FX18050" s="1595"/>
    </row>
    <row r="18051" spans="180:180">
      <c r="FX18051" s="1595"/>
    </row>
    <row r="18052" spans="180:180">
      <c r="FX18052" s="1595"/>
    </row>
    <row r="18053" spans="180:180">
      <c r="FX18053" s="1595"/>
    </row>
    <row r="18054" spans="180:180">
      <c r="FX18054" s="1595"/>
    </row>
    <row r="18055" spans="180:180">
      <c r="FX18055" s="1595"/>
    </row>
    <row r="18056" spans="180:180">
      <c r="FX18056" s="1595"/>
    </row>
    <row r="18057" spans="180:180">
      <c r="FX18057" s="1595"/>
    </row>
    <row r="18058" spans="180:180">
      <c r="FX18058" s="1595"/>
    </row>
    <row r="18059" spans="180:180">
      <c r="FX18059" s="1595"/>
    </row>
    <row r="18060" spans="180:180">
      <c r="FX18060" s="1595"/>
    </row>
    <row r="18061" spans="180:180">
      <c r="FX18061" s="1595"/>
    </row>
    <row r="18062" spans="180:180">
      <c r="FX18062" s="1595"/>
    </row>
    <row r="18063" spans="180:180">
      <c r="FX18063" s="1595"/>
    </row>
    <row r="18064" spans="180:180">
      <c r="FX18064" s="1595"/>
    </row>
    <row r="18065" spans="180:180">
      <c r="FX18065" s="1595"/>
    </row>
    <row r="18066" spans="180:180">
      <c r="FX18066" s="1595"/>
    </row>
    <row r="18067" spans="180:180">
      <c r="FX18067" s="1595"/>
    </row>
    <row r="18068" spans="180:180">
      <c r="FX18068" s="1595"/>
    </row>
    <row r="18069" spans="180:180">
      <c r="FX18069" s="1595"/>
    </row>
    <row r="18070" spans="180:180">
      <c r="FX18070" s="1595"/>
    </row>
    <row r="18071" spans="180:180">
      <c r="FX18071" s="1595"/>
    </row>
    <row r="18072" spans="180:180">
      <c r="FX18072" s="1595"/>
    </row>
    <row r="18073" spans="180:180">
      <c r="FX18073" s="1595"/>
    </row>
    <row r="18075" spans="180:180">
      <c r="FX18075" s="1349"/>
    </row>
    <row r="18076" spans="180:180">
      <c r="FX18076" s="1349"/>
    </row>
    <row r="18077" spans="180:180">
      <c r="FX18077" s="1666"/>
    </row>
    <row r="18079" spans="180:180">
      <c r="FX18079" s="1349"/>
    </row>
    <row r="18080" spans="180:180">
      <c r="FX18080" s="1349"/>
    </row>
    <row r="18081" spans="180:180">
      <c r="FX18081" s="1349"/>
    </row>
    <row r="18082" spans="180:180">
      <c r="FX18082" s="1595"/>
    </row>
    <row r="18083" spans="180:180">
      <c r="FX18083" s="1595"/>
    </row>
    <row r="18084" spans="180:180">
      <c r="FX18084" s="1595"/>
    </row>
    <row r="18085" spans="180:180">
      <c r="FX18085" s="1595"/>
    </row>
    <row r="18086" spans="180:180">
      <c r="FX18086" s="1595"/>
    </row>
    <row r="18087" spans="180:180">
      <c r="FX18087" s="1595"/>
    </row>
    <row r="18088" spans="180:180">
      <c r="FX18088" s="1595"/>
    </row>
    <row r="18089" spans="180:180">
      <c r="FX18089" s="1595"/>
    </row>
    <row r="18090" spans="180:180">
      <c r="FX18090" s="1595"/>
    </row>
    <row r="18091" spans="180:180">
      <c r="FX18091" s="1595"/>
    </row>
    <row r="18092" spans="180:180">
      <c r="FX18092" s="1595"/>
    </row>
    <row r="18093" spans="180:180">
      <c r="FX18093" s="1595"/>
    </row>
    <row r="18094" spans="180:180">
      <c r="FX18094" s="1595"/>
    </row>
    <row r="18095" spans="180:180">
      <c r="FX18095" s="1595"/>
    </row>
    <row r="18096" spans="180:180">
      <c r="FX18096" s="1595"/>
    </row>
    <row r="18097" spans="180:180">
      <c r="FX18097" s="1595"/>
    </row>
    <row r="18098" spans="180:180">
      <c r="FX18098" s="1595"/>
    </row>
    <row r="18099" spans="180:180">
      <c r="FX18099" s="1595"/>
    </row>
    <row r="18100" spans="180:180">
      <c r="FX18100" s="1595"/>
    </row>
    <row r="18101" spans="180:180">
      <c r="FX18101" s="1595"/>
    </row>
    <row r="18102" spans="180:180">
      <c r="FX18102" s="1595"/>
    </row>
    <row r="18103" spans="180:180">
      <c r="FX18103" s="1595"/>
    </row>
    <row r="18104" spans="180:180">
      <c r="FX18104" s="1595"/>
    </row>
    <row r="18105" spans="180:180">
      <c r="FX18105" s="1595"/>
    </row>
    <row r="18106" spans="180:180">
      <c r="FX18106" s="1595"/>
    </row>
    <row r="18107" spans="180:180">
      <c r="FX18107" s="1595"/>
    </row>
    <row r="18108" spans="180:180">
      <c r="FX18108" s="1595"/>
    </row>
    <row r="18109" spans="180:180">
      <c r="FX18109" s="1595"/>
    </row>
    <row r="18110" spans="180:180">
      <c r="FX18110" s="1595"/>
    </row>
    <row r="18111" spans="180:180">
      <c r="FX18111" s="1595"/>
    </row>
    <row r="18112" spans="180:180">
      <c r="FX18112" s="1595"/>
    </row>
    <row r="18113" spans="180:180">
      <c r="FX18113" s="1595"/>
    </row>
    <row r="18114" spans="180:180">
      <c r="FX18114" s="1595"/>
    </row>
    <row r="18115" spans="180:180">
      <c r="FX18115" s="1595"/>
    </row>
    <row r="18116" spans="180:180">
      <c r="FX18116" s="1595"/>
    </row>
    <row r="18117" spans="180:180">
      <c r="FX18117" s="1595"/>
    </row>
    <row r="18118" spans="180:180">
      <c r="FX18118" s="1595"/>
    </row>
    <row r="18119" spans="180:180">
      <c r="FX18119" s="1595"/>
    </row>
    <row r="18120" spans="180:180">
      <c r="FX18120" s="1595"/>
    </row>
    <row r="18121" spans="180:180">
      <c r="FX18121" s="1595"/>
    </row>
    <row r="18123" spans="180:180">
      <c r="FX18123" s="1349"/>
    </row>
    <row r="18124" spans="180:180">
      <c r="FX18124" s="1349"/>
    </row>
    <row r="18125" spans="180:180">
      <c r="FX18125" s="1666"/>
    </row>
    <row r="18127" spans="180:180">
      <c r="FX18127" s="1349"/>
    </row>
    <row r="18128" spans="180:180">
      <c r="FX18128" s="1349"/>
    </row>
    <row r="18129" spans="180:180">
      <c r="FX18129" s="1349"/>
    </row>
    <row r="18130" spans="180:180">
      <c r="FX18130" s="1595"/>
    </row>
    <row r="18131" spans="180:180">
      <c r="FX18131" s="1595"/>
    </row>
    <row r="18132" spans="180:180">
      <c r="FX18132" s="1595"/>
    </row>
    <row r="18133" spans="180:180">
      <c r="FX18133" s="1595"/>
    </row>
    <row r="18134" spans="180:180">
      <c r="FX18134" s="1595"/>
    </row>
    <row r="18135" spans="180:180">
      <c r="FX18135" s="1595"/>
    </row>
    <row r="18136" spans="180:180">
      <c r="FX18136" s="1595"/>
    </row>
    <row r="18137" spans="180:180">
      <c r="FX18137" s="1595"/>
    </row>
    <row r="18138" spans="180:180">
      <c r="FX18138" s="1595"/>
    </row>
    <row r="18139" spans="180:180">
      <c r="FX18139" s="1595"/>
    </row>
    <row r="18140" spans="180:180">
      <c r="FX18140" s="1595"/>
    </row>
    <row r="18141" spans="180:180">
      <c r="FX18141" s="1595"/>
    </row>
    <row r="18142" spans="180:180">
      <c r="FX18142" s="1595"/>
    </row>
    <row r="18143" spans="180:180">
      <c r="FX18143" s="1595"/>
    </row>
    <row r="18144" spans="180:180">
      <c r="FX18144" s="1595"/>
    </row>
    <row r="18145" spans="180:180">
      <c r="FX18145" s="1595"/>
    </row>
    <row r="18146" spans="180:180">
      <c r="FX18146" s="1595"/>
    </row>
    <row r="18147" spans="180:180">
      <c r="FX18147" s="1595"/>
    </row>
    <row r="18148" spans="180:180">
      <c r="FX18148" s="1595"/>
    </row>
    <row r="18149" spans="180:180">
      <c r="FX18149" s="1595"/>
    </row>
    <row r="18150" spans="180:180">
      <c r="FX18150" s="1595"/>
    </row>
    <row r="18151" spans="180:180">
      <c r="FX18151" s="1595"/>
    </row>
    <row r="18152" spans="180:180">
      <c r="FX18152" s="1595"/>
    </row>
    <row r="18153" spans="180:180">
      <c r="FX18153" s="1595"/>
    </row>
    <row r="18154" spans="180:180">
      <c r="FX18154" s="1595"/>
    </row>
    <row r="18155" spans="180:180">
      <c r="FX18155" s="1595"/>
    </row>
    <row r="18156" spans="180:180">
      <c r="FX18156" s="1595"/>
    </row>
    <row r="18157" spans="180:180">
      <c r="FX18157" s="1595"/>
    </row>
    <row r="18158" spans="180:180">
      <c r="FX18158" s="1595"/>
    </row>
    <row r="18159" spans="180:180">
      <c r="FX18159" s="1595"/>
    </row>
    <row r="18160" spans="180:180">
      <c r="FX18160" s="1595"/>
    </row>
    <row r="18161" spans="180:180">
      <c r="FX18161" s="1595"/>
    </row>
    <row r="18162" spans="180:180">
      <c r="FX18162" s="1595"/>
    </row>
    <row r="18163" spans="180:180">
      <c r="FX18163" s="1595"/>
    </row>
    <row r="18164" spans="180:180">
      <c r="FX18164" s="1595"/>
    </row>
    <row r="18165" spans="180:180">
      <c r="FX18165" s="1595"/>
    </row>
    <row r="18166" spans="180:180">
      <c r="FX18166" s="1595"/>
    </row>
    <row r="18167" spans="180:180">
      <c r="FX18167" s="1595"/>
    </row>
    <row r="18168" spans="180:180">
      <c r="FX18168" s="1595"/>
    </row>
    <row r="18169" spans="180:180">
      <c r="FX18169" s="1595"/>
    </row>
    <row r="18171" spans="180:180">
      <c r="FX18171" s="1349"/>
    </row>
    <row r="18172" spans="180:180">
      <c r="FX18172" s="1349"/>
    </row>
    <row r="18173" spans="180:180">
      <c r="FX18173" s="1666"/>
    </row>
    <row r="18175" spans="180:180">
      <c r="FX18175" s="1349"/>
    </row>
    <row r="18176" spans="180:180">
      <c r="FX18176" s="1349"/>
    </row>
    <row r="18177" spans="180:180">
      <c r="FX18177" s="1349"/>
    </row>
    <row r="18178" spans="180:180">
      <c r="FX18178" s="1595"/>
    </row>
    <row r="18179" spans="180:180">
      <c r="FX18179" s="1595"/>
    </row>
    <row r="18180" spans="180:180">
      <c r="FX18180" s="1595"/>
    </row>
    <row r="18181" spans="180:180">
      <c r="FX18181" s="1595"/>
    </row>
    <row r="18182" spans="180:180">
      <c r="FX18182" s="1595"/>
    </row>
    <row r="18183" spans="180:180">
      <c r="FX18183" s="1595"/>
    </row>
    <row r="18184" spans="180:180">
      <c r="FX18184" s="1595"/>
    </row>
    <row r="18185" spans="180:180">
      <c r="FX18185" s="1595"/>
    </row>
    <row r="18186" spans="180:180">
      <c r="FX18186" s="1595"/>
    </row>
    <row r="18187" spans="180:180">
      <c r="FX18187" s="1595"/>
    </row>
    <row r="18188" spans="180:180">
      <c r="FX18188" s="1595"/>
    </row>
    <row r="18189" spans="180:180">
      <c r="FX18189" s="1595"/>
    </row>
    <row r="18190" spans="180:180">
      <c r="FX18190" s="1595"/>
    </row>
    <row r="18191" spans="180:180">
      <c r="FX18191" s="1595"/>
    </row>
    <row r="18192" spans="180:180">
      <c r="FX18192" s="1595"/>
    </row>
    <row r="18193" spans="180:180">
      <c r="FX18193" s="1595"/>
    </row>
    <row r="18194" spans="180:180">
      <c r="FX18194" s="1595"/>
    </row>
    <row r="18195" spans="180:180">
      <c r="FX18195" s="1595"/>
    </row>
    <row r="18196" spans="180:180">
      <c r="FX18196" s="1595"/>
    </row>
    <row r="18197" spans="180:180">
      <c r="FX18197" s="1595"/>
    </row>
    <row r="18198" spans="180:180">
      <c r="FX18198" s="1595"/>
    </row>
    <row r="18199" spans="180:180">
      <c r="FX18199" s="1595"/>
    </row>
    <row r="18200" spans="180:180">
      <c r="FX18200" s="1595"/>
    </row>
    <row r="18201" spans="180:180">
      <c r="FX18201" s="1595"/>
    </row>
    <row r="18202" spans="180:180">
      <c r="FX18202" s="1595"/>
    </row>
    <row r="18203" spans="180:180">
      <c r="FX18203" s="1595"/>
    </row>
    <row r="18204" spans="180:180">
      <c r="FX18204" s="1595"/>
    </row>
    <row r="18205" spans="180:180">
      <c r="FX18205" s="1595"/>
    </row>
    <row r="18206" spans="180:180">
      <c r="FX18206" s="1595"/>
    </row>
    <row r="18207" spans="180:180">
      <c r="FX18207" s="1595"/>
    </row>
    <row r="18208" spans="180:180">
      <c r="FX18208" s="1595"/>
    </row>
    <row r="18209" spans="180:180">
      <c r="FX18209" s="1595"/>
    </row>
    <row r="18210" spans="180:180">
      <c r="FX18210" s="1595"/>
    </row>
    <row r="18211" spans="180:180">
      <c r="FX18211" s="1595"/>
    </row>
    <row r="18212" spans="180:180">
      <c r="FX18212" s="1595"/>
    </row>
    <row r="18213" spans="180:180">
      <c r="FX18213" s="1595"/>
    </row>
    <row r="18214" spans="180:180">
      <c r="FX18214" s="1595"/>
    </row>
    <row r="18215" spans="180:180">
      <c r="FX18215" s="1595"/>
    </row>
    <row r="18216" spans="180:180">
      <c r="FX18216" s="1595"/>
    </row>
    <row r="18217" spans="180:180">
      <c r="FX18217" s="1595"/>
    </row>
    <row r="18219" spans="180:180">
      <c r="FX18219" s="1349"/>
    </row>
    <row r="18220" spans="180:180">
      <c r="FX18220" s="1349"/>
    </row>
    <row r="18221" spans="180:180">
      <c r="FX18221" s="1666"/>
    </row>
    <row r="18223" spans="180:180">
      <c r="FX18223" s="1349"/>
    </row>
    <row r="18224" spans="180:180">
      <c r="FX18224" s="1349"/>
    </row>
    <row r="18225" spans="180:180">
      <c r="FX18225" s="1349"/>
    </row>
    <row r="18226" spans="180:180">
      <c r="FX18226" s="1595"/>
    </row>
    <row r="18227" spans="180:180">
      <c r="FX18227" s="1595"/>
    </row>
    <row r="18228" spans="180:180">
      <c r="FX18228" s="1595"/>
    </row>
    <row r="18229" spans="180:180">
      <c r="FX18229" s="1595"/>
    </row>
    <row r="18230" spans="180:180">
      <c r="FX18230" s="1595"/>
    </row>
    <row r="18231" spans="180:180">
      <c r="FX18231" s="1595"/>
    </row>
    <row r="18232" spans="180:180">
      <c r="FX18232" s="1595"/>
    </row>
    <row r="18233" spans="180:180">
      <c r="FX18233" s="1595"/>
    </row>
    <row r="18234" spans="180:180">
      <c r="FX18234" s="1595"/>
    </row>
    <row r="18235" spans="180:180">
      <c r="FX18235" s="1595"/>
    </row>
    <row r="18236" spans="180:180">
      <c r="FX18236" s="1595"/>
    </row>
    <row r="18237" spans="180:180">
      <c r="FX18237" s="1595"/>
    </row>
    <row r="18238" spans="180:180">
      <c r="FX18238" s="1595"/>
    </row>
    <row r="18239" spans="180:180">
      <c r="FX18239" s="1595"/>
    </row>
    <row r="18240" spans="180:180">
      <c r="FX18240" s="1595"/>
    </row>
    <row r="18241" spans="180:180">
      <c r="FX18241" s="1595"/>
    </row>
    <row r="18242" spans="180:180">
      <c r="FX18242" s="1595"/>
    </row>
    <row r="18243" spans="180:180">
      <c r="FX18243" s="1595"/>
    </row>
    <row r="18244" spans="180:180">
      <c r="FX18244" s="1595"/>
    </row>
    <row r="18245" spans="180:180">
      <c r="FX18245" s="1595"/>
    </row>
    <row r="18246" spans="180:180">
      <c r="FX18246" s="1595"/>
    </row>
    <row r="18247" spans="180:180">
      <c r="FX18247" s="1595"/>
    </row>
    <row r="18248" spans="180:180">
      <c r="FX18248" s="1595"/>
    </row>
    <row r="18249" spans="180:180">
      <c r="FX18249" s="1595"/>
    </row>
    <row r="18250" spans="180:180">
      <c r="FX18250" s="1595"/>
    </row>
    <row r="18251" spans="180:180">
      <c r="FX18251" s="1595"/>
    </row>
    <row r="18252" spans="180:180">
      <c r="FX18252" s="1595"/>
    </row>
    <row r="18253" spans="180:180">
      <c r="FX18253" s="1595"/>
    </row>
    <row r="18254" spans="180:180">
      <c r="FX18254" s="1595"/>
    </row>
    <row r="18255" spans="180:180">
      <c r="FX18255" s="1595"/>
    </row>
    <row r="18256" spans="180:180">
      <c r="FX18256" s="1595"/>
    </row>
    <row r="18257" spans="180:180">
      <c r="FX18257" s="1595"/>
    </row>
    <row r="18258" spans="180:180">
      <c r="FX18258" s="1595"/>
    </row>
    <row r="18259" spans="180:180">
      <c r="FX18259" s="1595"/>
    </row>
    <row r="18260" spans="180:180">
      <c r="FX18260" s="1595"/>
    </row>
    <row r="18261" spans="180:180">
      <c r="FX18261" s="1595"/>
    </row>
    <row r="18262" spans="180:180">
      <c r="FX18262" s="1595"/>
    </row>
    <row r="18263" spans="180:180">
      <c r="FX18263" s="1595"/>
    </row>
    <row r="18264" spans="180:180">
      <c r="FX18264" s="1595"/>
    </row>
    <row r="18265" spans="180:180">
      <c r="FX18265" s="1595"/>
    </row>
    <row r="18267" spans="180:180">
      <c r="FX18267" s="1349"/>
    </row>
    <row r="18268" spans="180:180">
      <c r="FX18268" s="1349"/>
    </row>
    <row r="18269" spans="180:180">
      <c r="FX18269" s="1666"/>
    </row>
    <row r="18271" spans="180:180">
      <c r="FX18271" s="1349"/>
    </row>
    <row r="18272" spans="180:180">
      <c r="FX18272" s="1349"/>
    </row>
    <row r="18273" spans="180:180">
      <c r="FX18273" s="1349"/>
    </row>
    <row r="18274" spans="180:180">
      <c r="FX18274" s="1595"/>
    </row>
    <row r="18275" spans="180:180">
      <c r="FX18275" s="1595"/>
    </row>
    <row r="18276" spans="180:180">
      <c r="FX18276" s="1595"/>
    </row>
    <row r="18277" spans="180:180">
      <c r="FX18277" s="1595"/>
    </row>
    <row r="18278" spans="180:180">
      <c r="FX18278" s="1595"/>
    </row>
    <row r="18279" spans="180:180">
      <c r="FX18279" s="1595"/>
    </row>
    <row r="18280" spans="180:180">
      <c r="FX18280" s="1595"/>
    </row>
    <row r="18281" spans="180:180">
      <c r="FX18281" s="1595"/>
    </row>
    <row r="18282" spans="180:180">
      <c r="FX18282" s="1595"/>
    </row>
    <row r="18283" spans="180:180">
      <c r="FX18283" s="1595"/>
    </row>
    <row r="18284" spans="180:180">
      <c r="FX18284" s="1595"/>
    </row>
    <row r="18285" spans="180:180">
      <c r="FX18285" s="1595"/>
    </row>
    <row r="18286" spans="180:180">
      <c r="FX18286" s="1595"/>
    </row>
    <row r="18287" spans="180:180">
      <c r="FX18287" s="1595"/>
    </row>
    <row r="18288" spans="180:180">
      <c r="FX18288" s="1595"/>
    </row>
    <row r="18289" spans="180:180">
      <c r="FX18289" s="1595"/>
    </row>
    <row r="18290" spans="180:180">
      <c r="FX18290" s="1595"/>
    </row>
    <row r="18291" spans="180:180">
      <c r="FX18291" s="1595"/>
    </row>
    <row r="18292" spans="180:180">
      <c r="FX18292" s="1595"/>
    </row>
    <row r="18293" spans="180:180">
      <c r="FX18293" s="1595"/>
    </row>
    <row r="18294" spans="180:180">
      <c r="FX18294" s="1595"/>
    </row>
    <row r="18295" spans="180:180">
      <c r="FX18295" s="1595"/>
    </row>
    <row r="18296" spans="180:180">
      <c r="FX18296" s="1595"/>
    </row>
    <row r="18297" spans="180:180">
      <c r="FX18297" s="1595"/>
    </row>
    <row r="18298" spans="180:180">
      <c r="FX18298" s="1595"/>
    </row>
    <row r="18299" spans="180:180">
      <c r="FX18299" s="1595"/>
    </row>
    <row r="18300" spans="180:180">
      <c r="FX18300" s="1595"/>
    </row>
    <row r="18301" spans="180:180">
      <c r="FX18301" s="1595"/>
    </row>
    <row r="18302" spans="180:180">
      <c r="FX18302" s="1595"/>
    </row>
    <row r="18303" spans="180:180">
      <c r="FX18303" s="1595"/>
    </row>
    <row r="18304" spans="180:180">
      <c r="FX18304" s="1595"/>
    </row>
    <row r="18305" spans="180:180">
      <c r="FX18305" s="1595"/>
    </row>
    <row r="18306" spans="180:180">
      <c r="FX18306" s="1595"/>
    </row>
    <row r="18307" spans="180:180">
      <c r="FX18307" s="1595"/>
    </row>
    <row r="18308" spans="180:180">
      <c r="FX18308" s="1595"/>
    </row>
    <row r="18309" spans="180:180">
      <c r="FX18309" s="1595"/>
    </row>
    <row r="18310" spans="180:180">
      <c r="FX18310" s="1595"/>
    </row>
    <row r="18311" spans="180:180">
      <c r="FX18311" s="1595"/>
    </row>
    <row r="18312" spans="180:180">
      <c r="FX18312" s="1595"/>
    </row>
    <row r="18313" spans="180:180">
      <c r="FX18313" s="1595"/>
    </row>
    <row r="18315" spans="180:180">
      <c r="FX18315" s="1349"/>
    </row>
    <row r="18316" spans="180:180">
      <c r="FX18316" s="1349"/>
    </row>
    <row r="18317" spans="180:180">
      <c r="FX18317" s="1666"/>
    </row>
    <row r="18319" spans="180:180">
      <c r="FX18319" s="1349"/>
    </row>
    <row r="18320" spans="180:180">
      <c r="FX18320" s="1349"/>
    </row>
    <row r="18321" spans="180:180">
      <c r="FX18321" s="1349"/>
    </row>
    <row r="18322" spans="180:180">
      <c r="FX18322" s="1595"/>
    </row>
    <row r="18323" spans="180:180">
      <c r="FX18323" s="1595"/>
    </row>
    <row r="18324" spans="180:180">
      <c r="FX18324" s="1595"/>
    </row>
    <row r="18325" spans="180:180">
      <c r="FX18325" s="1595"/>
    </row>
    <row r="18326" spans="180:180">
      <c r="FX18326" s="1595"/>
    </row>
    <row r="18327" spans="180:180">
      <c r="FX18327" s="1595"/>
    </row>
    <row r="18328" spans="180:180">
      <c r="FX18328" s="1595"/>
    </row>
    <row r="18329" spans="180:180">
      <c r="FX18329" s="1595"/>
    </row>
    <row r="18330" spans="180:180">
      <c r="FX18330" s="1595"/>
    </row>
    <row r="18331" spans="180:180">
      <c r="FX18331" s="1595"/>
    </row>
    <row r="18332" spans="180:180">
      <c r="FX18332" s="1595"/>
    </row>
    <row r="18333" spans="180:180">
      <c r="FX18333" s="1595"/>
    </row>
    <row r="18334" spans="180:180">
      <c r="FX18334" s="1595"/>
    </row>
    <row r="18335" spans="180:180">
      <c r="FX18335" s="1595"/>
    </row>
    <row r="18336" spans="180:180">
      <c r="FX18336" s="1595"/>
    </row>
    <row r="18337" spans="180:180">
      <c r="FX18337" s="1595"/>
    </row>
    <row r="18338" spans="180:180">
      <c r="FX18338" s="1595"/>
    </row>
    <row r="18339" spans="180:180">
      <c r="FX18339" s="1595"/>
    </row>
    <row r="18340" spans="180:180">
      <c r="FX18340" s="1595"/>
    </row>
    <row r="18341" spans="180:180">
      <c r="FX18341" s="1595"/>
    </row>
    <row r="18342" spans="180:180">
      <c r="FX18342" s="1595"/>
    </row>
    <row r="18343" spans="180:180">
      <c r="FX18343" s="1595"/>
    </row>
    <row r="18344" spans="180:180">
      <c r="FX18344" s="1595"/>
    </row>
    <row r="18345" spans="180:180">
      <c r="FX18345" s="1595"/>
    </row>
    <row r="18346" spans="180:180">
      <c r="FX18346" s="1595"/>
    </row>
    <row r="18347" spans="180:180">
      <c r="FX18347" s="1595"/>
    </row>
    <row r="18348" spans="180:180">
      <c r="FX18348" s="1595"/>
    </row>
    <row r="18349" spans="180:180">
      <c r="FX18349" s="1595"/>
    </row>
    <row r="18350" spans="180:180">
      <c r="FX18350" s="1595"/>
    </row>
    <row r="18351" spans="180:180">
      <c r="FX18351" s="1595"/>
    </row>
    <row r="18352" spans="180:180">
      <c r="FX18352" s="1595"/>
    </row>
    <row r="18353" spans="180:180">
      <c r="FX18353" s="1595"/>
    </row>
    <row r="18354" spans="180:180">
      <c r="FX18354" s="1595"/>
    </row>
    <row r="18355" spans="180:180">
      <c r="FX18355" s="1595"/>
    </row>
    <row r="18356" spans="180:180">
      <c r="FX18356" s="1595"/>
    </row>
    <row r="18357" spans="180:180">
      <c r="FX18357" s="1595"/>
    </row>
    <row r="18358" spans="180:180">
      <c r="FX18358" s="1595"/>
    </row>
    <row r="18359" spans="180:180">
      <c r="FX18359" s="1595"/>
    </row>
    <row r="18360" spans="180:180">
      <c r="FX18360" s="1595"/>
    </row>
    <row r="18361" spans="180:180">
      <c r="FX18361" s="1595"/>
    </row>
    <row r="18363" spans="180:180">
      <c r="FX18363" s="1349"/>
    </row>
    <row r="18364" spans="180:180">
      <c r="FX18364" s="1349"/>
    </row>
    <row r="18365" spans="180:180">
      <c r="FX18365" s="1666"/>
    </row>
    <row r="18367" spans="180:180">
      <c r="FX18367" s="1349"/>
    </row>
    <row r="18368" spans="180:180">
      <c r="FX18368" s="1349"/>
    </row>
    <row r="18369" spans="180:180">
      <c r="FX18369" s="1349"/>
    </row>
    <row r="18370" spans="180:180">
      <c r="FX18370" s="1595"/>
    </row>
    <row r="18371" spans="180:180">
      <c r="FX18371" s="1595"/>
    </row>
    <row r="18372" spans="180:180">
      <c r="FX18372" s="1595"/>
    </row>
    <row r="18373" spans="180:180">
      <c r="FX18373" s="1595"/>
    </row>
    <row r="18374" spans="180:180">
      <c r="FX18374" s="1595"/>
    </row>
    <row r="18375" spans="180:180">
      <c r="FX18375" s="1595"/>
    </row>
    <row r="18376" spans="180:180">
      <c r="FX18376" s="1595"/>
    </row>
    <row r="18377" spans="180:180">
      <c r="FX18377" s="1595"/>
    </row>
    <row r="18378" spans="180:180">
      <c r="FX18378" s="1595"/>
    </row>
    <row r="18379" spans="180:180">
      <c r="FX18379" s="1595"/>
    </row>
    <row r="18380" spans="180:180">
      <c r="FX18380" s="1595"/>
    </row>
    <row r="18381" spans="180:180">
      <c r="FX18381" s="1595"/>
    </row>
    <row r="18382" spans="180:180">
      <c r="FX18382" s="1595"/>
    </row>
    <row r="18383" spans="180:180">
      <c r="FX18383" s="1595"/>
    </row>
    <row r="18384" spans="180:180">
      <c r="FX18384" s="1595"/>
    </row>
    <row r="18385" spans="180:180">
      <c r="FX18385" s="1595"/>
    </row>
    <row r="18386" spans="180:180">
      <c r="FX18386" s="1595"/>
    </row>
    <row r="18387" spans="180:180">
      <c r="FX18387" s="1595"/>
    </row>
    <row r="18388" spans="180:180">
      <c r="FX18388" s="1595"/>
    </row>
    <row r="18389" spans="180:180">
      <c r="FX18389" s="1595"/>
    </row>
    <row r="18390" spans="180:180">
      <c r="FX18390" s="1595"/>
    </row>
    <row r="18391" spans="180:180">
      <c r="FX18391" s="1595"/>
    </row>
    <row r="18392" spans="180:180">
      <c r="FX18392" s="1595"/>
    </row>
    <row r="18393" spans="180:180">
      <c r="FX18393" s="1595"/>
    </row>
    <row r="18394" spans="180:180">
      <c r="FX18394" s="1595"/>
    </row>
    <row r="18395" spans="180:180">
      <c r="FX18395" s="1595"/>
    </row>
    <row r="18396" spans="180:180">
      <c r="FX18396" s="1595"/>
    </row>
    <row r="18397" spans="180:180">
      <c r="FX18397" s="1595"/>
    </row>
    <row r="18398" spans="180:180">
      <c r="FX18398" s="1595"/>
    </row>
    <row r="18399" spans="180:180">
      <c r="FX18399" s="1595"/>
    </row>
    <row r="18400" spans="180:180">
      <c r="FX18400" s="1595"/>
    </row>
    <row r="18401" spans="180:180">
      <c r="FX18401" s="1595"/>
    </row>
    <row r="18402" spans="180:180">
      <c r="FX18402" s="1595"/>
    </row>
    <row r="18403" spans="180:180">
      <c r="FX18403" s="1595"/>
    </row>
    <row r="18404" spans="180:180">
      <c r="FX18404" s="1595"/>
    </row>
    <row r="18405" spans="180:180">
      <c r="FX18405" s="1595"/>
    </row>
    <row r="18406" spans="180:180">
      <c r="FX18406" s="1595"/>
    </row>
    <row r="18407" spans="180:180">
      <c r="FX18407" s="1595"/>
    </row>
    <row r="18408" spans="180:180">
      <c r="FX18408" s="1595"/>
    </row>
    <row r="18409" spans="180:180">
      <c r="FX18409" s="1595"/>
    </row>
    <row r="18411" spans="180:180">
      <c r="FX18411" s="1349"/>
    </row>
    <row r="18412" spans="180:180">
      <c r="FX18412" s="1349"/>
    </row>
    <row r="18413" spans="180:180">
      <c r="FX18413" s="1666"/>
    </row>
    <row r="18415" spans="180:180">
      <c r="FX18415" s="1349"/>
    </row>
    <row r="18416" spans="180:180">
      <c r="FX18416" s="1349"/>
    </row>
    <row r="18417" spans="180:180">
      <c r="FX18417" s="1349"/>
    </row>
    <row r="18418" spans="180:180">
      <c r="FX18418" s="1595"/>
    </row>
    <row r="18419" spans="180:180">
      <c r="FX18419" s="1595"/>
    </row>
    <row r="18420" spans="180:180">
      <c r="FX18420" s="1595"/>
    </row>
    <row r="18421" spans="180:180">
      <c r="FX18421" s="1595"/>
    </row>
    <row r="18422" spans="180:180">
      <c r="FX18422" s="1595"/>
    </row>
    <row r="18423" spans="180:180">
      <c r="FX18423" s="1595"/>
    </row>
    <row r="18424" spans="180:180">
      <c r="FX18424" s="1595"/>
    </row>
    <row r="18425" spans="180:180">
      <c r="FX18425" s="1595"/>
    </row>
    <row r="18426" spans="180:180">
      <c r="FX18426" s="1595"/>
    </row>
    <row r="18427" spans="180:180">
      <c r="FX18427" s="1595"/>
    </row>
    <row r="18428" spans="180:180">
      <c r="FX18428" s="1595"/>
    </row>
    <row r="18429" spans="180:180">
      <c r="FX18429" s="1595"/>
    </row>
    <row r="18430" spans="180:180">
      <c r="FX18430" s="1595"/>
    </row>
    <row r="18431" spans="180:180">
      <c r="FX18431" s="1595"/>
    </row>
    <row r="18432" spans="180:180">
      <c r="FX18432" s="1595"/>
    </row>
    <row r="18433" spans="180:180">
      <c r="FX18433" s="1595"/>
    </row>
    <row r="18434" spans="180:180">
      <c r="FX18434" s="1595"/>
    </row>
    <row r="18435" spans="180:180">
      <c r="FX18435" s="1595"/>
    </row>
    <row r="18436" spans="180:180">
      <c r="FX18436" s="1595"/>
    </row>
    <row r="18437" spans="180:180">
      <c r="FX18437" s="1595"/>
    </row>
    <row r="18438" spans="180:180">
      <c r="FX18438" s="1595"/>
    </row>
    <row r="18439" spans="180:180">
      <c r="FX18439" s="1595"/>
    </row>
    <row r="18440" spans="180:180">
      <c r="FX18440" s="1595"/>
    </row>
    <row r="18441" spans="180:180">
      <c r="FX18441" s="1595"/>
    </row>
    <row r="18442" spans="180:180">
      <c r="FX18442" s="1595"/>
    </row>
    <row r="18443" spans="180:180">
      <c r="FX18443" s="1595"/>
    </row>
    <row r="18444" spans="180:180">
      <c r="FX18444" s="1595"/>
    </row>
    <row r="18445" spans="180:180">
      <c r="FX18445" s="1595"/>
    </row>
    <row r="18446" spans="180:180">
      <c r="FX18446" s="1595"/>
    </row>
    <row r="18447" spans="180:180">
      <c r="FX18447" s="1595"/>
    </row>
    <row r="18448" spans="180:180">
      <c r="FX18448" s="1595"/>
    </row>
    <row r="18449" spans="180:180">
      <c r="FX18449" s="1595"/>
    </row>
    <row r="18450" spans="180:180">
      <c r="FX18450" s="1595"/>
    </row>
    <row r="18451" spans="180:180">
      <c r="FX18451" s="1595"/>
    </row>
    <row r="18452" spans="180:180">
      <c r="FX18452" s="1595"/>
    </row>
    <row r="18453" spans="180:180">
      <c r="FX18453" s="1595"/>
    </row>
    <row r="18454" spans="180:180">
      <c r="FX18454" s="1595"/>
    </row>
    <row r="18455" spans="180:180">
      <c r="FX18455" s="1595"/>
    </row>
    <row r="18456" spans="180:180">
      <c r="FX18456" s="1595"/>
    </row>
    <row r="18457" spans="180:180">
      <c r="FX18457" s="1595"/>
    </row>
    <row r="18459" spans="180:180">
      <c r="FX18459" s="1349"/>
    </row>
    <row r="18460" spans="180:180">
      <c r="FX18460" s="1349"/>
    </row>
    <row r="18461" spans="180:180">
      <c r="FX18461" s="1666"/>
    </row>
    <row r="18463" spans="180:180">
      <c r="FX18463" s="1349"/>
    </row>
    <row r="18464" spans="180:180">
      <c r="FX18464" s="1349"/>
    </row>
    <row r="18465" spans="180:180">
      <c r="FX18465" s="1349"/>
    </row>
    <row r="18466" spans="180:180">
      <c r="FX18466" s="1595"/>
    </row>
    <row r="18467" spans="180:180">
      <c r="FX18467" s="1595"/>
    </row>
    <row r="18468" spans="180:180">
      <c r="FX18468" s="1595"/>
    </row>
    <row r="18469" spans="180:180">
      <c r="FX18469" s="1595"/>
    </row>
    <row r="18470" spans="180:180">
      <c r="FX18470" s="1595"/>
    </row>
    <row r="18471" spans="180:180">
      <c r="FX18471" s="1595"/>
    </row>
    <row r="18472" spans="180:180">
      <c r="FX18472" s="1595"/>
    </row>
    <row r="18473" spans="180:180">
      <c r="FX18473" s="1595"/>
    </row>
    <row r="18474" spans="180:180">
      <c r="FX18474" s="1595"/>
    </row>
    <row r="18475" spans="180:180">
      <c r="FX18475" s="1595"/>
    </row>
    <row r="18476" spans="180:180">
      <c r="FX18476" s="1595"/>
    </row>
    <row r="18477" spans="180:180">
      <c r="FX18477" s="1595"/>
    </row>
    <row r="18478" spans="180:180">
      <c r="FX18478" s="1595"/>
    </row>
    <row r="18479" spans="180:180">
      <c r="FX18479" s="1595"/>
    </row>
    <row r="18480" spans="180:180">
      <c r="FX18480" s="1595"/>
    </row>
    <row r="18481" spans="180:180">
      <c r="FX18481" s="1595"/>
    </row>
    <row r="18482" spans="180:180">
      <c r="FX18482" s="1595"/>
    </row>
    <row r="18483" spans="180:180">
      <c r="FX18483" s="1595"/>
    </row>
    <row r="18484" spans="180:180">
      <c r="FX18484" s="1595"/>
    </row>
    <row r="18485" spans="180:180">
      <c r="FX18485" s="1595"/>
    </row>
    <row r="18486" spans="180:180">
      <c r="FX18486" s="1595"/>
    </row>
    <row r="18487" spans="180:180">
      <c r="FX18487" s="1595"/>
    </row>
    <row r="18488" spans="180:180">
      <c r="FX18488" s="1595"/>
    </row>
    <row r="18489" spans="180:180">
      <c r="FX18489" s="1595"/>
    </row>
    <row r="18490" spans="180:180">
      <c r="FX18490" s="1595"/>
    </row>
    <row r="18491" spans="180:180">
      <c r="FX18491" s="1595"/>
    </row>
    <row r="18492" spans="180:180">
      <c r="FX18492" s="1595"/>
    </row>
    <row r="18493" spans="180:180">
      <c r="FX18493" s="1595"/>
    </row>
    <row r="18494" spans="180:180">
      <c r="FX18494" s="1595"/>
    </row>
    <row r="18495" spans="180:180">
      <c r="FX18495" s="1595"/>
    </row>
    <row r="18496" spans="180:180">
      <c r="FX18496" s="1595"/>
    </row>
    <row r="18497" spans="180:180">
      <c r="FX18497" s="1595"/>
    </row>
    <row r="18498" spans="180:180">
      <c r="FX18498" s="1595"/>
    </row>
    <row r="18499" spans="180:180">
      <c r="FX18499" s="1595"/>
    </row>
    <row r="18500" spans="180:180">
      <c r="FX18500" s="1595"/>
    </row>
    <row r="18501" spans="180:180">
      <c r="FX18501" s="1595"/>
    </row>
    <row r="18502" spans="180:180">
      <c r="FX18502" s="1595"/>
    </row>
    <row r="18503" spans="180:180">
      <c r="FX18503" s="1595"/>
    </row>
    <row r="18504" spans="180:180">
      <c r="FX18504" s="1595"/>
    </row>
    <row r="18505" spans="180:180">
      <c r="FX18505" s="1595"/>
    </row>
    <row r="18507" spans="180:180">
      <c r="FX18507" s="1349"/>
    </row>
    <row r="18508" spans="180:180">
      <c r="FX18508" s="1349"/>
    </row>
    <row r="18509" spans="180:180">
      <c r="FX18509" s="1666"/>
    </row>
    <row r="18511" spans="180:180">
      <c r="FX18511" s="1349"/>
    </row>
    <row r="18512" spans="180:180">
      <c r="FX18512" s="1349"/>
    </row>
    <row r="18513" spans="180:180">
      <c r="FX18513" s="1349"/>
    </row>
    <row r="18514" spans="180:180">
      <c r="FX18514" s="1595"/>
    </row>
    <row r="18515" spans="180:180">
      <c r="FX18515" s="1595"/>
    </row>
    <row r="18516" spans="180:180">
      <c r="FX18516" s="1595"/>
    </row>
    <row r="18517" spans="180:180">
      <c r="FX18517" s="1595"/>
    </row>
    <row r="18518" spans="180:180">
      <c r="FX18518" s="1595"/>
    </row>
    <row r="18519" spans="180:180">
      <c r="FX18519" s="1595"/>
    </row>
    <row r="18520" spans="180:180">
      <c r="FX18520" s="1595"/>
    </row>
    <row r="18521" spans="180:180">
      <c r="FX18521" s="1595"/>
    </row>
    <row r="18522" spans="180:180">
      <c r="FX18522" s="1595"/>
    </row>
    <row r="18523" spans="180:180">
      <c r="FX18523" s="1595"/>
    </row>
    <row r="18524" spans="180:180">
      <c r="FX18524" s="1595"/>
    </row>
    <row r="18525" spans="180:180">
      <c r="FX18525" s="1595"/>
    </row>
    <row r="18526" spans="180:180">
      <c r="FX18526" s="1595"/>
    </row>
    <row r="18527" spans="180:180">
      <c r="FX18527" s="1595"/>
    </row>
    <row r="18528" spans="180:180">
      <c r="FX18528" s="1595"/>
    </row>
    <row r="18529" spans="180:180">
      <c r="FX18529" s="1595"/>
    </row>
    <row r="18530" spans="180:180">
      <c r="FX18530" s="1595"/>
    </row>
    <row r="18531" spans="180:180">
      <c r="FX18531" s="1595"/>
    </row>
    <row r="18532" spans="180:180">
      <c r="FX18532" s="1595"/>
    </row>
    <row r="18533" spans="180:180">
      <c r="FX18533" s="1595"/>
    </row>
    <row r="18534" spans="180:180">
      <c r="FX18534" s="1595"/>
    </row>
    <row r="18535" spans="180:180">
      <c r="FX18535" s="1595"/>
    </row>
    <row r="18536" spans="180:180">
      <c r="FX18536" s="1595"/>
    </row>
    <row r="18537" spans="180:180">
      <c r="FX18537" s="1595"/>
    </row>
    <row r="18538" spans="180:180">
      <c r="FX18538" s="1595"/>
    </row>
    <row r="18539" spans="180:180">
      <c r="FX18539" s="1595"/>
    </row>
    <row r="18540" spans="180:180">
      <c r="FX18540" s="1595"/>
    </row>
    <row r="18541" spans="180:180">
      <c r="FX18541" s="1595"/>
    </row>
    <row r="18542" spans="180:180">
      <c r="FX18542" s="1595"/>
    </row>
    <row r="18543" spans="180:180">
      <c r="FX18543" s="1595"/>
    </row>
    <row r="18544" spans="180:180">
      <c r="FX18544" s="1595"/>
    </row>
    <row r="18545" spans="180:180">
      <c r="FX18545" s="1595"/>
    </row>
    <row r="18546" spans="180:180">
      <c r="FX18546" s="1595"/>
    </row>
    <row r="18547" spans="180:180">
      <c r="FX18547" s="1595"/>
    </row>
    <row r="18548" spans="180:180">
      <c r="FX18548" s="1595"/>
    </row>
    <row r="18549" spans="180:180">
      <c r="FX18549" s="1595"/>
    </row>
    <row r="18550" spans="180:180">
      <c r="FX18550" s="1595"/>
    </row>
    <row r="18551" spans="180:180">
      <c r="FX18551" s="1595"/>
    </row>
    <row r="18552" spans="180:180">
      <c r="FX18552" s="1595"/>
    </row>
    <row r="18553" spans="180:180">
      <c r="FX18553" s="1595"/>
    </row>
    <row r="18555" spans="180:180">
      <c r="FX18555" s="1349"/>
    </row>
    <row r="18556" spans="180:180">
      <c r="FX18556" s="1349"/>
    </row>
    <row r="18557" spans="180:180">
      <c r="FX18557" s="1666"/>
    </row>
    <row r="18559" spans="180:180">
      <c r="FX18559" s="1349"/>
    </row>
    <row r="18560" spans="180:180">
      <c r="FX18560" s="1349"/>
    </row>
    <row r="18561" spans="180:180">
      <c r="FX18561" s="1349"/>
    </row>
    <row r="18562" spans="180:180">
      <c r="FX18562" s="1595"/>
    </row>
    <row r="18563" spans="180:180">
      <c r="FX18563" s="1595"/>
    </row>
    <row r="18564" spans="180:180">
      <c r="FX18564" s="1595"/>
    </row>
    <row r="18565" spans="180:180">
      <c r="FX18565" s="1595"/>
    </row>
    <row r="18566" spans="180:180">
      <c r="FX18566" s="1595"/>
    </row>
    <row r="18567" spans="180:180">
      <c r="FX18567" s="1595"/>
    </row>
    <row r="18568" spans="180:180">
      <c r="FX18568" s="1595"/>
    </row>
    <row r="18569" spans="180:180">
      <c r="FX18569" s="1595"/>
    </row>
    <row r="18570" spans="180:180">
      <c r="FX18570" s="1595"/>
    </row>
    <row r="18571" spans="180:180">
      <c r="FX18571" s="1595"/>
    </row>
    <row r="18572" spans="180:180">
      <c r="FX18572" s="1595"/>
    </row>
    <row r="18573" spans="180:180">
      <c r="FX18573" s="1595"/>
    </row>
    <row r="18574" spans="180:180">
      <c r="FX18574" s="1595"/>
    </row>
    <row r="18575" spans="180:180">
      <c r="FX18575" s="1595"/>
    </row>
    <row r="18576" spans="180:180">
      <c r="FX18576" s="1595"/>
    </row>
    <row r="18577" spans="180:180">
      <c r="FX18577" s="1595"/>
    </row>
    <row r="18578" spans="180:180">
      <c r="FX18578" s="1595"/>
    </row>
    <row r="18579" spans="180:180">
      <c r="FX18579" s="1595"/>
    </row>
    <row r="18580" spans="180:180">
      <c r="FX18580" s="1595"/>
    </row>
    <row r="18581" spans="180:180">
      <c r="FX18581" s="1595"/>
    </row>
    <row r="18582" spans="180:180">
      <c r="FX18582" s="1595"/>
    </row>
    <row r="18583" spans="180:180">
      <c r="FX18583" s="1595"/>
    </row>
    <row r="18584" spans="180:180">
      <c r="FX18584" s="1595"/>
    </row>
    <row r="18585" spans="180:180">
      <c r="FX18585" s="1595"/>
    </row>
    <row r="18586" spans="180:180">
      <c r="FX18586" s="1595"/>
    </row>
    <row r="18587" spans="180:180">
      <c r="FX18587" s="1595"/>
    </row>
    <row r="18588" spans="180:180">
      <c r="FX18588" s="1595"/>
    </row>
    <row r="18589" spans="180:180">
      <c r="FX18589" s="1595"/>
    </row>
    <row r="18590" spans="180:180">
      <c r="FX18590" s="1595"/>
    </row>
    <row r="18591" spans="180:180">
      <c r="FX18591" s="1595"/>
    </row>
    <row r="18592" spans="180:180">
      <c r="FX18592" s="1595"/>
    </row>
    <row r="18593" spans="180:180">
      <c r="FX18593" s="1595"/>
    </row>
    <row r="18594" spans="180:180">
      <c r="FX18594" s="1595"/>
    </row>
    <row r="18595" spans="180:180">
      <c r="FX18595" s="1595"/>
    </row>
    <row r="18596" spans="180:180">
      <c r="FX18596" s="1595"/>
    </row>
    <row r="18597" spans="180:180">
      <c r="FX18597" s="1595"/>
    </row>
    <row r="18598" spans="180:180">
      <c r="FX18598" s="1595"/>
    </row>
    <row r="18599" spans="180:180">
      <c r="FX18599" s="1595"/>
    </row>
    <row r="18600" spans="180:180">
      <c r="FX18600" s="1595"/>
    </row>
    <row r="18601" spans="180:180">
      <c r="FX18601" s="1595"/>
    </row>
    <row r="18603" spans="180:180">
      <c r="FX18603" s="1349"/>
    </row>
    <row r="18604" spans="180:180">
      <c r="FX18604" s="1349"/>
    </row>
    <row r="18605" spans="180:180">
      <c r="FX18605" s="1666"/>
    </row>
    <row r="18607" spans="180:180">
      <c r="FX18607" s="1349"/>
    </row>
    <row r="18608" spans="180:180">
      <c r="FX18608" s="1349"/>
    </row>
    <row r="18609" spans="180:180">
      <c r="FX18609" s="1349"/>
    </row>
    <row r="18610" spans="180:180">
      <c r="FX18610" s="1595"/>
    </row>
    <row r="18611" spans="180:180">
      <c r="FX18611" s="1595"/>
    </row>
    <row r="18612" spans="180:180">
      <c r="FX18612" s="1595"/>
    </row>
    <row r="18613" spans="180:180">
      <c r="FX18613" s="1595"/>
    </row>
    <row r="18614" spans="180:180">
      <c r="FX18614" s="1595"/>
    </row>
    <row r="18615" spans="180:180">
      <c r="FX18615" s="1595"/>
    </row>
    <row r="18616" spans="180:180">
      <c r="FX18616" s="1595"/>
    </row>
    <row r="18617" spans="180:180">
      <c r="FX18617" s="1595"/>
    </row>
    <row r="18618" spans="180:180">
      <c r="FX18618" s="1595"/>
    </row>
    <row r="18619" spans="180:180">
      <c r="FX18619" s="1595"/>
    </row>
    <row r="18620" spans="180:180">
      <c r="FX18620" s="1595"/>
    </row>
    <row r="18621" spans="180:180">
      <c r="FX18621" s="1595"/>
    </row>
    <row r="18622" spans="180:180">
      <c r="FX18622" s="1595"/>
    </row>
    <row r="18623" spans="180:180">
      <c r="FX18623" s="1595"/>
    </row>
    <row r="18624" spans="180:180">
      <c r="FX18624" s="1595"/>
    </row>
    <row r="18625" spans="180:180">
      <c r="FX18625" s="1595"/>
    </row>
    <row r="18626" spans="180:180">
      <c r="FX18626" s="1595"/>
    </row>
    <row r="18627" spans="180:180">
      <c r="FX18627" s="1595"/>
    </row>
    <row r="18628" spans="180:180">
      <c r="FX18628" s="1595"/>
    </row>
    <row r="18629" spans="180:180">
      <c r="FX18629" s="1595"/>
    </row>
    <row r="18630" spans="180:180">
      <c r="FX18630" s="1595"/>
    </row>
    <row r="18631" spans="180:180">
      <c r="FX18631" s="1595"/>
    </row>
    <row r="18632" spans="180:180">
      <c r="FX18632" s="1595"/>
    </row>
    <row r="18633" spans="180:180">
      <c r="FX18633" s="1595"/>
    </row>
    <row r="18634" spans="180:180">
      <c r="FX18634" s="1595"/>
    </row>
    <row r="18635" spans="180:180">
      <c r="FX18635" s="1595"/>
    </row>
    <row r="18636" spans="180:180">
      <c r="FX18636" s="1595"/>
    </row>
    <row r="18637" spans="180:180">
      <c r="FX18637" s="1595"/>
    </row>
    <row r="18638" spans="180:180">
      <c r="FX18638" s="1595"/>
    </row>
    <row r="18639" spans="180:180">
      <c r="FX18639" s="1595"/>
    </row>
    <row r="18640" spans="180:180">
      <c r="FX18640" s="1595"/>
    </row>
    <row r="18641" spans="180:180">
      <c r="FX18641" s="1595"/>
    </row>
    <row r="18642" spans="180:180">
      <c r="FX18642" s="1595"/>
    </row>
    <row r="18643" spans="180:180">
      <c r="FX18643" s="1595"/>
    </row>
    <row r="18644" spans="180:180">
      <c r="FX18644" s="1595"/>
    </row>
    <row r="18645" spans="180:180">
      <c r="FX18645" s="1595"/>
    </row>
    <row r="18646" spans="180:180">
      <c r="FX18646" s="1595"/>
    </row>
    <row r="18647" spans="180:180">
      <c r="FX18647" s="1595"/>
    </row>
    <row r="18648" spans="180:180">
      <c r="FX18648" s="1595"/>
    </row>
    <row r="18649" spans="180:180">
      <c r="FX18649" s="1595"/>
    </row>
    <row r="18651" spans="180:180">
      <c r="FX18651" s="1349"/>
    </row>
    <row r="18652" spans="180:180">
      <c r="FX18652" s="1349"/>
    </row>
    <row r="18653" spans="180:180">
      <c r="FX18653" s="1666"/>
    </row>
    <row r="18655" spans="180:180">
      <c r="FX18655" s="1349"/>
    </row>
    <row r="18656" spans="180:180">
      <c r="FX18656" s="1349"/>
    </row>
    <row r="18657" spans="180:180">
      <c r="FX18657" s="1349"/>
    </row>
    <row r="18658" spans="180:180">
      <c r="FX18658" s="1595"/>
    </row>
    <row r="18659" spans="180:180">
      <c r="FX18659" s="1595"/>
    </row>
    <row r="18660" spans="180:180">
      <c r="FX18660" s="1595"/>
    </row>
    <row r="18661" spans="180:180">
      <c r="FX18661" s="1595"/>
    </row>
    <row r="18662" spans="180:180">
      <c r="FX18662" s="1595"/>
    </row>
    <row r="18663" spans="180:180">
      <c r="FX18663" s="1595"/>
    </row>
    <row r="18664" spans="180:180">
      <c r="FX18664" s="1595"/>
    </row>
    <row r="18665" spans="180:180">
      <c r="FX18665" s="1595"/>
    </row>
    <row r="18666" spans="180:180">
      <c r="FX18666" s="1595"/>
    </row>
    <row r="18667" spans="180:180">
      <c r="FX18667" s="1595"/>
    </row>
    <row r="18668" spans="180:180">
      <c r="FX18668" s="1595"/>
    </row>
    <row r="18669" spans="180:180">
      <c r="FX18669" s="1595"/>
    </row>
    <row r="18670" spans="180:180">
      <c r="FX18670" s="1595"/>
    </row>
    <row r="18671" spans="180:180">
      <c r="FX18671" s="1595"/>
    </row>
    <row r="18672" spans="180:180">
      <c r="FX18672" s="1595"/>
    </row>
    <row r="18673" spans="180:180">
      <c r="FX18673" s="1595"/>
    </row>
    <row r="18674" spans="180:180">
      <c r="FX18674" s="1595"/>
    </row>
    <row r="18675" spans="180:180">
      <c r="FX18675" s="1595"/>
    </row>
    <row r="18676" spans="180:180">
      <c r="FX18676" s="1595"/>
    </row>
    <row r="18677" spans="180:180">
      <c r="FX18677" s="1595"/>
    </row>
    <row r="18678" spans="180:180">
      <c r="FX18678" s="1595"/>
    </row>
    <row r="18679" spans="180:180">
      <c r="FX18679" s="1595"/>
    </row>
    <row r="18680" spans="180:180">
      <c r="FX18680" s="1595"/>
    </row>
    <row r="18681" spans="180:180">
      <c r="FX18681" s="1595"/>
    </row>
    <row r="18682" spans="180:180">
      <c r="FX18682" s="1595"/>
    </row>
    <row r="18683" spans="180:180">
      <c r="FX18683" s="1595"/>
    </row>
    <row r="18684" spans="180:180">
      <c r="FX18684" s="1595"/>
    </row>
    <row r="18685" spans="180:180">
      <c r="FX18685" s="1595"/>
    </row>
    <row r="18686" spans="180:180">
      <c r="FX18686" s="1595"/>
    </row>
    <row r="18687" spans="180:180">
      <c r="FX18687" s="1595"/>
    </row>
    <row r="18688" spans="180:180">
      <c r="FX18688" s="1595"/>
    </row>
    <row r="18689" spans="180:180">
      <c r="FX18689" s="1595"/>
    </row>
    <row r="18690" spans="180:180">
      <c r="FX18690" s="1595"/>
    </row>
    <row r="18691" spans="180:180">
      <c r="FX18691" s="1595"/>
    </row>
    <row r="18692" spans="180:180">
      <c r="FX18692" s="1595"/>
    </row>
    <row r="18693" spans="180:180">
      <c r="FX18693" s="1595"/>
    </row>
    <row r="18694" spans="180:180">
      <c r="FX18694" s="1595"/>
    </row>
    <row r="18695" spans="180:180">
      <c r="FX18695" s="1595"/>
    </row>
    <row r="18696" spans="180:180">
      <c r="FX18696" s="1595"/>
    </row>
    <row r="18697" spans="180:180">
      <c r="FX18697" s="1595"/>
    </row>
    <row r="18699" spans="180:180">
      <c r="FX18699" s="1349"/>
    </row>
    <row r="18700" spans="180:180">
      <c r="FX18700" s="1349"/>
    </row>
    <row r="18701" spans="180:180">
      <c r="FX18701" s="1666"/>
    </row>
    <row r="18703" spans="180:180">
      <c r="FX18703" s="1349"/>
    </row>
    <row r="18704" spans="180:180">
      <c r="FX18704" s="1349"/>
    </row>
    <row r="18705" spans="180:180">
      <c r="FX18705" s="1349"/>
    </row>
    <row r="18706" spans="180:180">
      <c r="FX18706" s="1595"/>
    </row>
    <row r="18707" spans="180:180">
      <c r="FX18707" s="1595"/>
    </row>
    <row r="18708" spans="180:180">
      <c r="FX18708" s="1595"/>
    </row>
    <row r="18709" spans="180:180">
      <c r="FX18709" s="1595"/>
    </row>
    <row r="18710" spans="180:180">
      <c r="FX18710" s="1595"/>
    </row>
    <row r="18711" spans="180:180">
      <c r="FX18711" s="1595"/>
    </row>
    <row r="18712" spans="180:180">
      <c r="FX18712" s="1595"/>
    </row>
    <row r="18713" spans="180:180">
      <c r="FX18713" s="1595"/>
    </row>
    <row r="18714" spans="180:180">
      <c r="FX18714" s="1595"/>
    </row>
    <row r="18715" spans="180:180">
      <c r="FX18715" s="1595"/>
    </row>
    <row r="18716" spans="180:180">
      <c r="FX18716" s="1595"/>
    </row>
    <row r="18717" spans="180:180">
      <c r="FX18717" s="1595"/>
    </row>
    <row r="18718" spans="180:180">
      <c r="FX18718" s="1595"/>
    </row>
    <row r="18719" spans="180:180">
      <c r="FX18719" s="1595"/>
    </row>
    <row r="18720" spans="180:180">
      <c r="FX18720" s="1595"/>
    </row>
    <row r="18721" spans="180:180">
      <c r="FX18721" s="1595"/>
    </row>
    <row r="18722" spans="180:180">
      <c r="FX18722" s="1595"/>
    </row>
    <row r="18723" spans="180:180">
      <c r="FX18723" s="1595"/>
    </row>
    <row r="18724" spans="180:180">
      <c r="FX18724" s="1595"/>
    </row>
    <row r="18725" spans="180:180">
      <c r="FX18725" s="1595"/>
    </row>
    <row r="18726" spans="180:180">
      <c r="FX18726" s="1595"/>
    </row>
    <row r="18727" spans="180:180">
      <c r="FX18727" s="1595"/>
    </row>
    <row r="18728" spans="180:180">
      <c r="FX18728" s="1595"/>
    </row>
    <row r="18729" spans="180:180">
      <c r="FX18729" s="1595"/>
    </row>
    <row r="18730" spans="180:180">
      <c r="FX18730" s="1595"/>
    </row>
    <row r="18731" spans="180:180">
      <c r="FX18731" s="1595"/>
    </row>
    <row r="18732" spans="180:180">
      <c r="FX18732" s="1595"/>
    </row>
    <row r="18733" spans="180:180">
      <c r="FX18733" s="1595"/>
    </row>
    <row r="18734" spans="180:180">
      <c r="FX18734" s="1595"/>
    </row>
    <row r="18735" spans="180:180">
      <c r="FX18735" s="1595"/>
    </row>
    <row r="18736" spans="180:180">
      <c r="FX18736" s="1595"/>
    </row>
    <row r="18737" spans="180:180">
      <c r="FX18737" s="1595"/>
    </row>
    <row r="18738" spans="180:180">
      <c r="FX18738" s="1595"/>
    </row>
    <row r="18739" spans="180:180">
      <c r="FX18739" s="1595"/>
    </row>
    <row r="18740" spans="180:180">
      <c r="FX18740" s="1595"/>
    </row>
    <row r="18741" spans="180:180">
      <c r="FX18741" s="1595"/>
    </row>
    <row r="18742" spans="180:180">
      <c r="FX18742" s="1595"/>
    </row>
    <row r="18743" spans="180:180">
      <c r="FX18743" s="1595"/>
    </row>
    <row r="18744" spans="180:180">
      <c r="FX18744" s="1595"/>
    </row>
    <row r="18745" spans="180:180">
      <c r="FX18745" s="1595"/>
    </row>
    <row r="18747" spans="180:180">
      <c r="FX18747" s="1349"/>
    </row>
    <row r="18748" spans="180:180">
      <c r="FX18748" s="1349"/>
    </row>
    <row r="18749" spans="180:180">
      <c r="FX18749" s="1666"/>
    </row>
    <row r="18751" spans="180:180">
      <c r="FX18751" s="1349"/>
    </row>
    <row r="18752" spans="180:180">
      <c r="FX18752" s="1349"/>
    </row>
    <row r="18753" spans="180:180">
      <c r="FX18753" s="1349"/>
    </row>
    <row r="18754" spans="180:180">
      <c r="FX18754" s="1595"/>
    </row>
    <row r="18755" spans="180:180">
      <c r="FX18755" s="1595"/>
    </row>
    <row r="18756" spans="180:180">
      <c r="FX18756" s="1595"/>
    </row>
    <row r="18757" spans="180:180">
      <c r="FX18757" s="1595"/>
    </row>
    <row r="18758" spans="180:180">
      <c r="FX18758" s="1595"/>
    </row>
    <row r="18759" spans="180:180">
      <c r="FX18759" s="1595"/>
    </row>
    <row r="18760" spans="180:180">
      <c r="FX18760" s="1595"/>
    </row>
    <row r="18761" spans="180:180">
      <c r="FX18761" s="1595"/>
    </row>
    <row r="18762" spans="180:180">
      <c r="FX18762" s="1595"/>
    </row>
    <row r="18763" spans="180:180">
      <c r="FX18763" s="1595"/>
    </row>
    <row r="18764" spans="180:180">
      <c r="FX18764" s="1595"/>
    </row>
    <row r="18765" spans="180:180">
      <c r="FX18765" s="1595"/>
    </row>
    <row r="18766" spans="180:180">
      <c r="FX18766" s="1595"/>
    </row>
    <row r="18767" spans="180:180">
      <c r="FX18767" s="1595"/>
    </row>
    <row r="18768" spans="180:180">
      <c r="FX18768" s="1595"/>
    </row>
    <row r="18769" spans="180:180">
      <c r="FX18769" s="1595"/>
    </row>
    <row r="18770" spans="180:180">
      <c r="FX18770" s="1595"/>
    </row>
    <row r="18771" spans="180:180">
      <c r="FX18771" s="1595"/>
    </row>
    <row r="18772" spans="180:180">
      <c r="FX18772" s="1595"/>
    </row>
    <row r="18773" spans="180:180">
      <c r="FX18773" s="1595"/>
    </row>
    <row r="18774" spans="180:180">
      <c r="FX18774" s="1595"/>
    </row>
    <row r="18775" spans="180:180">
      <c r="FX18775" s="1595"/>
    </row>
    <row r="18776" spans="180:180">
      <c r="FX18776" s="1595"/>
    </row>
    <row r="18777" spans="180:180">
      <c r="FX18777" s="1595"/>
    </row>
    <row r="18778" spans="180:180">
      <c r="FX18778" s="1595"/>
    </row>
    <row r="18779" spans="180:180">
      <c r="FX18779" s="1595"/>
    </row>
    <row r="18780" spans="180:180">
      <c r="FX18780" s="1595"/>
    </row>
    <row r="18781" spans="180:180">
      <c r="FX18781" s="1595"/>
    </row>
    <row r="18782" spans="180:180">
      <c r="FX18782" s="1595"/>
    </row>
    <row r="18783" spans="180:180">
      <c r="FX18783" s="1595"/>
    </row>
    <row r="18784" spans="180:180">
      <c r="FX18784" s="1595"/>
    </row>
    <row r="18785" spans="180:180">
      <c r="FX18785" s="1595"/>
    </row>
    <row r="18786" spans="180:180">
      <c r="FX18786" s="1595"/>
    </row>
    <row r="18787" spans="180:180">
      <c r="FX18787" s="1595"/>
    </row>
    <row r="18788" spans="180:180">
      <c r="FX18788" s="1595"/>
    </row>
    <row r="18789" spans="180:180">
      <c r="FX18789" s="1595"/>
    </row>
    <row r="18790" spans="180:180">
      <c r="FX18790" s="1595"/>
    </row>
    <row r="18791" spans="180:180">
      <c r="FX18791" s="1595"/>
    </row>
    <row r="18792" spans="180:180">
      <c r="FX18792" s="1595"/>
    </row>
    <row r="18793" spans="180:180">
      <c r="FX18793" s="1595"/>
    </row>
    <row r="18795" spans="180:180">
      <c r="FX18795" s="1349"/>
    </row>
    <row r="18796" spans="180:180">
      <c r="FX18796" s="1349"/>
    </row>
    <row r="18797" spans="180:180">
      <c r="FX18797" s="1666"/>
    </row>
    <row r="18799" spans="180:180">
      <c r="FX18799" s="1349"/>
    </row>
    <row r="18800" spans="180:180">
      <c r="FX18800" s="1349"/>
    </row>
    <row r="18801" spans="180:180">
      <c r="FX18801" s="1349"/>
    </row>
    <row r="18802" spans="180:180">
      <c r="FX18802" s="1595"/>
    </row>
    <row r="18803" spans="180:180">
      <c r="FX18803" s="1595"/>
    </row>
    <row r="18804" spans="180:180">
      <c r="FX18804" s="1595"/>
    </row>
    <row r="18805" spans="180:180">
      <c r="FX18805" s="1595"/>
    </row>
    <row r="18806" spans="180:180">
      <c r="FX18806" s="1595"/>
    </row>
    <row r="18807" spans="180:180">
      <c r="FX18807" s="1595"/>
    </row>
    <row r="18808" spans="180:180">
      <c r="FX18808" s="1595"/>
    </row>
    <row r="18809" spans="180:180">
      <c r="FX18809" s="1595"/>
    </row>
    <row r="18810" spans="180:180">
      <c r="FX18810" s="1595"/>
    </row>
    <row r="18811" spans="180:180">
      <c r="FX18811" s="1595"/>
    </row>
    <row r="18812" spans="180:180">
      <c r="FX18812" s="1595"/>
    </row>
    <row r="18813" spans="180:180">
      <c r="FX18813" s="1595"/>
    </row>
    <row r="18814" spans="180:180">
      <c r="FX18814" s="1595"/>
    </row>
    <row r="18815" spans="180:180">
      <c r="FX18815" s="1595"/>
    </row>
    <row r="18816" spans="180:180">
      <c r="FX18816" s="1595"/>
    </row>
    <row r="18817" spans="180:180">
      <c r="FX18817" s="1595"/>
    </row>
    <row r="18818" spans="180:180">
      <c r="FX18818" s="1595"/>
    </row>
    <row r="18819" spans="180:180">
      <c r="FX18819" s="1595"/>
    </row>
    <row r="18820" spans="180:180">
      <c r="FX18820" s="1595"/>
    </row>
    <row r="18821" spans="180:180">
      <c r="FX18821" s="1595"/>
    </row>
    <row r="18822" spans="180:180">
      <c r="FX18822" s="1595"/>
    </row>
    <row r="18823" spans="180:180">
      <c r="FX18823" s="1595"/>
    </row>
    <row r="18824" spans="180:180">
      <c r="FX18824" s="1595"/>
    </row>
    <row r="18825" spans="180:180">
      <c r="FX18825" s="1595"/>
    </row>
    <row r="18826" spans="180:180">
      <c r="FX18826" s="1595"/>
    </row>
    <row r="18827" spans="180:180">
      <c r="FX18827" s="1595"/>
    </row>
    <row r="18828" spans="180:180">
      <c r="FX18828" s="1595"/>
    </row>
    <row r="18829" spans="180:180">
      <c r="FX18829" s="1595"/>
    </row>
    <row r="18830" spans="180:180">
      <c r="FX18830" s="1595"/>
    </row>
    <row r="18831" spans="180:180">
      <c r="FX18831" s="1595"/>
    </row>
    <row r="18832" spans="180:180">
      <c r="FX18832" s="1595"/>
    </row>
    <row r="18833" spans="180:180">
      <c r="FX18833" s="1595"/>
    </row>
    <row r="18834" spans="180:180">
      <c r="FX18834" s="1595"/>
    </row>
    <row r="18835" spans="180:180">
      <c r="FX18835" s="1595"/>
    </row>
    <row r="18836" spans="180:180">
      <c r="FX18836" s="1595"/>
    </row>
    <row r="18837" spans="180:180">
      <c r="FX18837" s="1595"/>
    </row>
    <row r="18838" spans="180:180">
      <c r="FX18838" s="1595"/>
    </row>
    <row r="18839" spans="180:180">
      <c r="FX18839" s="1595"/>
    </row>
    <row r="18840" spans="180:180">
      <c r="FX18840" s="1595"/>
    </row>
    <row r="18841" spans="180:180">
      <c r="FX18841" s="1595"/>
    </row>
    <row r="18843" spans="180:180">
      <c r="FX18843" s="1349"/>
    </row>
    <row r="18844" spans="180:180">
      <c r="FX18844" s="1349"/>
    </row>
    <row r="18845" spans="180:180">
      <c r="FX18845" s="1666"/>
    </row>
    <row r="18847" spans="180:180">
      <c r="FX18847" s="1349"/>
    </row>
    <row r="18848" spans="180:180">
      <c r="FX18848" s="1349"/>
    </row>
    <row r="18849" spans="180:180">
      <c r="FX18849" s="1349"/>
    </row>
    <row r="18850" spans="180:180">
      <c r="FX18850" s="1595"/>
    </row>
    <row r="18851" spans="180:180">
      <c r="FX18851" s="1595"/>
    </row>
    <row r="18852" spans="180:180">
      <c r="FX18852" s="1595"/>
    </row>
    <row r="18853" spans="180:180">
      <c r="FX18853" s="1595"/>
    </row>
    <row r="18854" spans="180:180">
      <c r="FX18854" s="1595"/>
    </row>
    <row r="18855" spans="180:180">
      <c r="FX18855" s="1595"/>
    </row>
    <row r="18856" spans="180:180">
      <c r="FX18856" s="1595"/>
    </row>
    <row r="18857" spans="180:180">
      <c r="FX18857" s="1595"/>
    </row>
    <row r="18858" spans="180:180">
      <c r="FX18858" s="1595"/>
    </row>
    <row r="18859" spans="180:180">
      <c r="FX18859" s="1595"/>
    </row>
    <row r="18860" spans="180:180">
      <c r="FX18860" s="1595"/>
    </row>
    <row r="18861" spans="180:180">
      <c r="FX18861" s="1595"/>
    </row>
    <row r="18862" spans="180:180">
      <c r="FX18862" s="1595"/>
    </row>
    <row r="18863" spans="180:180">
      <c r="FX18863" s="1595"/>
    </row>
    <row r="18864" spans="180:180">
      <c r="FX18864" s="1595"/>
    </row>
    <row r="18865" spans="180:180">
      <c r="FX18865" s="1595"/>
    </row>
    <row r="18866" spans="180:180">
      <c r="FX18866" s="1595"/>
    </row>
    <row r="18867" spans="180:180">
      <c r="FX18867" s="1595"/>
    </row>
    <row r="18868" spans="180:180">
      <c r="FX18868" s="1595"/>
    </row>
    <row r="18869" spans="180:180">
      <c r="FX18869" s="1595"/>
    </row>
    <row r="18870" spans="180:180">
      <c r="FX18870" s="1595"/>
    </row>
    <row r="18871" spans="180:180">
      <c r="FX18871" s="1595"/>
    </row>
    <row r="18872" spans="180:180">
      <c r="FX18872" s="1595"/>
    </row>
    <row r="18873" spans="180:180">
      <c r="FX18873" s="1595"/>
    </row>
    <row r="18874" spans="180:180">
      <c r="FX18874" s="1595"/>
    </row>
    <row r="18875" spans="180:180">
      <c r="FX18875" s="1595"/>
    </row>
    <row r="18876" spans="180:180">
      <c r="FX18876" s="1595"/>
    </row>
    <row r="18877" spans="180:180">
      <c r="FX18877" s="1595"/>
    </row>
    <row r="18878" spans="180:180">
      <c r="FX18878" s="1595"/>
    </row>
    <row r="18879" spans="180:180">
      <c r="FX18879" s="1595"/>
    </row>
    <row r="18880" spans="180:180">
      <c r="FX18880" s="1595"/>
    </row>
    <row r="18881" spans="180:180">
      <c r="FX18881" s="1595"/>
    </row>
    <row r="18882" spans="180:180">
      <c r="FX18882" s="1595"/>
    </row>
    <row r="18883" spans="180:180">
      <c r="FX18883" s="1595"/>
    </row>
    <row r="18884" spans="180:180">
      <c r="FX18884" s="1595"/>
    </row>
    <row r="18885" spans="180:180">
      <c r="FX18885" s="1595"/>
    </row>
    <row r="18886" spans="180:180">
      <c r="FX18886" s="1595"/>
    </row>
    <row r="18887" spans="180:180">
      <c r="FX18887" s="1595"/>
    </row>
    <row r="18888" spans="180:180">
      <c r="FX18888" s="1595"/>
    </row>
    <row r="18889" spans="180:180">
      <c r="FX18889" s="1595"/>
    </row>
    <row r="18891" spans="180:180">
      <c r="FX18891" s="1349"/>
    </row>
    <row r="18892" spans="180:180">
      <c r="FX18892" s="1349"/>
    </row>
    <row r="18893" spans="180:180">
      <c r="FX18893" s="1666"/>
    </row>
    <row r="18895" spans="180:180">
      <c r="FX18895" s="1349"/>
    </row>
    <row r="18896" spans="180:180">
      <c r="FX18896" s="1349"/>
    </row>
    <row r="18897" spans="180:180">
      <c r="FX18897" s="1349"/>
    </row>
    <row r="18898" spans="180:180">
      <c r="FX18898" s="1595"/>
    </row>
    <row r="18899" spans="180:180">
      <c r="FX18899" s="1595"/>
    </row>
    <row r="18900" spans="180:180">
      <c r="FX18900" s="1595"/>
    </row>
    <row r="18901" spans="180:180">
      <c r="FX18901" s="1595"/>
    </row>
    <row r="18902" spans="180:180">
      <c r="FX18902" s="1595"/>
    </row>
    <row r="18903" spans="180:180">
      <c r="FX18903" s="1595"/>
    </row>
    <row r="18904" spans="180:180">
      <c r="FX18904" s="1595"/>
    </row>
    <row r="18905" spans="180:180">
      <c r="FX18905" s="1595"/>
    </row>
    <row r="18906" spans="180:180">
      <c r="FX18906" s="1595"/>
    </row>
    <row r="18907" spans="180:180">
      <c r="FX18907" s="1595"/>
    </row>
    <row r="18908" spans="180:180">
      <c r="FX18908" s="1595"/>
    </row>
    <row r="18909" spans="180:180">
      <c r="FX18909" s="1595"/>
    </row>
    <row r="18910" spans="180:180">
      <c r="FX18910" s="1595"/>
    </row>
    <row r="18911" spans="180:180">
      <c r="FX18911" s="1595"/>
    </row>
    <row r="18912" spans="180:180">
      <c r="FX18912" s="1595"/>
    </row>
    <row r="18913" spans="180:180">
      <c r="FX18913" s="1595"/>
    </row>
    <row r="18914" spans="180:180">
      <c r="FX18914" s="1595"/>
    </row>
    <row r="18915" spans="180:180">
      <c r="FX18915" s="1595"/>
    </row>
    <row r="18916" spans="180:180">
      <c r="FX18916" s="1595"/>
    </row>
    <row r="18917" spans="180:180">
      <c r="FX18917" s="1595"/>
    </row>
    <row r="18918" spans="180:180">
      <c r="FX18918" s="1595"/>
    </row>
    <row r="18919" spans="180:180">
      <c r="FX18919" s="1595"/>
    </row>
    <row r="18920" spans="180:180">
      <c r="FX18920" s="1595"/>
    </row>
    <row r="18921" spans="180:180">
      <c r="FX18921" s="1595"/>
    </row>
    <row r="18922" spans="180:180">
      <c r="FX18922" s="1595"/>
    </row>
    <row r="18923" spans="180:180">
      <c r="FX18923" s="1595"/>
    </row>
    <row r="18924" spans="180:180">
      <c r="FX18924" s="1595"/>
    </row>
    <row r="18925" spans="180:180">
      <c r="FX18925" s="1595"/>
    </row>
    <row r="18926" spans="180:180">
      <c r="FX18926" s="1595"/>
    </row>
    <row r="18927" spans="180:180">
      <c r="FX18927" s="1595"/>
    </row>
    <row r="18928" spans="180:180">
      <c r="FX18928" s="1595"/>
    </row>
    <row r="18929" spans="180:180">
      <c r="FX18929" s="1595"/>
    </row>
    <row r="18930" spans="180:180">
      <c r="FX18930" s="1595"/>
    </row>
    <row r="18931" spans="180:180">
      <c r="FX18931" s="1595"/>
    </row>
    <row r="18932" spans="180:180">
      <c r="FX18932" s="1595"/>
    </row>
    <row r="18933" spans="180:180">
      <c r="FX18933" s="1595"/>
    </row>
    <row r="18934" spans="180:180">
      <c r="FX18934" s="1595"/>
    </row>
    <row r="18935" spans="180:180">
      <c r="FX18935" s="1595"/>
    </row>
    <row r="18936" spans="180:180">
      <c r="FX18936" s="1595"/>
    </row>
    <row r="18937" spans="180:180">
      <c r="FX18937" s="1595"/>
    </row>
    <row r="18939" spans="180:180">
      <c r="FX18939" s="1349"/>
    </row>
    <row r="18940" spans="180:180">
      <c r="FX18940" s="1349"/>
    </row>
    <row r="18941" spans="180:180">
      <c r="FX18941" s="1666"/>
    </row>
    <row r="18943" spans="180:180">
      <c r="FX18943" s="1349"/>
    </row>
    <row r="18944" spans="180:180">
      <c r="FX18944" s="1349"/>
    </row>
    <row r="18945" spans="180:180">
      <c r="FX18945" s="1349"/>
    </row>
    <row r="18946" spans="180:180">
      <c r="FX18946" s="1595"/>
    </row>
    <row r="18947" spans="180:180">
      <c r="FX18947" s="1595"/>
    </row>
    <row r="18948" spans="180:180">
      <c r="FX18948" s="1595"/>
    </row>
    <row r="18949" spans="180:180">
      <c r="FX18949" s="1595"/>
    </row>
    <row r="18950" spans="180:180">
      <c r="FX18950" s="1595"/>
    </row>
    <row r="18951" spans="180:180">
      <c r="FX18951" s="1595"/>
    </row>
    <row r="18952" spans="180:180">
      <c r="FX18952" s="1595"/>
    </row>
    <row r="18953" spans="180:180">
      <c r="FX18953" s="1595"/>
    </row>
    <row r="18954" spans="180:180">
      <c r="FX18954" s="1595"/>
    </row>
    <row r="18955" spans="180:180">
      <c r="FX18955" s="1595"/>
    </row>
    <row r="18956" spans="180:180">
      <c r="FX18956" s="1595"/>
    </row>
    <row r="18957" spans="180:180">
      <c r="FX18957" s="1595"/>
    </row>
    <row r="18958" spans="180:180">
      <c r="FX18958" s="1595"/>
    </row>
    <row r="18959" spans="180:180">
      <c r="FX18959" s="1595"/>
    </row>
    <row r="18960" spans="180:180">
      <c r="FX18960" s="1595"/>
    </row>
    <row r="18961" spans="180:180">
      <c r="FX18961" s="1595"/>
    </row>
    <row r="18962" spans="180:180">
      <c r="FX18962" s="1595"/>
    </row>
    <row r="18963" spans="180:180">
      <c r="FX18963" s="1595"/>
    </row>
    <row r="18964" spans="180:180">
      <c r="FX18964" s="1595"/>
    </row>
    <row r="18965" spans="180:180">
      <c r="FX18965" s="1595"/>
    </row>
    <row r="18966" spans="180:180">
      <c r="FX18966" s="1595"/>
    </row>
    <row r="18967" spans="180:180">
      <c r="FX18967" s="1595"/>
    </row>
    <row r="18968" spans="180:180">
      <c r="FX18968" s="1595"/>
    </row>
    <row r="18969" spans="180:180">
      <c r="FX18969" s="1595"/>
    </row>
    <row r="18970" spans="180:180">
      <c r="FX18970" s="1595"/>
    </row>
    <row r="18971" spans="180:180">
      <c r="FX18971" s="1595"/>
    </row>
    <row r="18972" spans="180:180">
      <c r="FX18972" s="1595"/>
    </row>
    <row r="18973" spans="180:180">
      <c r="FX18973" s="1595"/>
    </row>
    <row r="18974" spans="180:180">
      <c r="FX18974" s="1595"/>
    </row>
    <row r="18975" spans="180:180">
      <c r="FX18975" s="1595"/>
    </row>
    <row r="18976" spans="180:180">
      <c r="FX18976" s="1595"/>
    </row>
    <row r="18977" spans="180:180">
      <c r="FX18977" s="1595"/>
    </row>
    <row r="18978" spans="180:180">
      <c r="FX18978" s="1595"/>
    </row>
    <row r="18979" spans="180:180">
      <c r="FX18979" s="1595"/>
    </row>
    <row r="18980" spans="180:180">
      <c r="FX18980" s="1595"/>
    </row>
    <row r="18981" spans="180:180">
      <c r="FX18981" s="1595"/>
    </row>
    <row r="18982" spans="180:180">
      <c r="FX18982" s="1595"/>
    </row>
    <row r="18983" spans="180:180">
      <c r="FX18983" s="1595"/>
    </row>
    <row r="18984" spans="180:180">
      <c r="FX18984" s="1595"/>
    </row>
    <row r="18985" spans="180:180">
      <c r="FX18985" s="1595"/>
    </row>
    <row r="18987" spans="180:180">
      <c r="FX18987" s="1349"/>
    </row>
    <row r="18988" spans="180:180">
      <c r="FX18988" s="1349"/>
    </row>
    <row r="18989" spans="180:180">
      <c r="FX18989" s="1666"/>
    </row>
    <row r="18991" spans="180:180">
      <c r="FX18991" s="1349"/>
    </row>
    <row r="18992" spans="180:180">
      <c r="FX18992" s="1349"/>
    </row>
    <row r="18993" spans="180:180">
      <c r="FX18993" s="1349"/>
    </row>
    <row r="18994" spans="180:180">
      <c r="FX18994" s="1595"/>
    </row>
    <row r="18995" spans="180:180">
      <c r="FX18995" s="1595"/>
    </row>
    <row r="18996" spans="180:180">
      <c r="FX18996" s="1595"/>
    </row>
    <row r="18997" spans="180:180">
      <c r="FX18997" s="1595"/>
    </row>
    <row r="18998" spans="180:180">
      <c r="FX18998" s="1595"/>
    </row>
    <row r="18999" spans="180:180">
      <c r="FX18999" s="1595"/>
    </row>
    <row r="19000" spans="180:180">
      <c r="FX19000" s="1595"/>
    </row>
    <row r="19001" spans="180:180">
      <c r="FX19001" s="1595"/>
    </row>
    <row r="19002" spans="180:180">
      <c r="FX19002" s="1595"/>
    </row>
    <row r="19003" spans="180:180">
      <c r="FX19003" s="1595"/>
    </row>
    <row r="19004" spans="180:180">
      <c r="FX19004" s="1595"/>
    </row>
    <row r="19005" spans="180:180">
      <c r="FX19005" s="1595"/>
    </row>
    <row r="19006" spans="180:180">
      <c r="FX19006" s="1595"/>
    </row>
    <row r="19007" spans="180:180">
      <c r="FX19007" s="1595"/>
    </row>
    <row r="19008" spans="180:180">
      <c r="FX19008" s="1595"/>
    </row>
    <row r="19009" spans="180:180">
      <c r="FX19009" s="1595"/>
    </row>
    <row r="19010" spans="180:180">
      <c r="FX19010" s="1595"/>
    </row>
    <row r="19011" spans="180:180">
      <c r="FX19011" s="1595"/>
    </row>
    <row r="19012" spans="180:180">
      <c r="FX19012" s="1595"/>
    </row>
    <row r="19013" spans="180:180">
      <c r="FX19013" s="1595"/>
    </row>
    <row r="19014" spans="180:180">
      <c r="FX19014" s="1595"/>
    </row>
    <row r="19015" spans="180:180">
      <c r="FX19015" s="1595"/>
    </row>
    <row r="19016" spans="180:180">
      <c r="FX19016" s="1595"/>
    </row>
    <row r="19017" spans="180:180">
      <c r="FX19017" s="1595"/>
    </row>
    <row r="19018" spans="180:180">
      <c r="FX19018" s="1595"/>
    </row>
    <row r="19019" spans="180:180">
      <c r="FX19019" s="1595"/>
    </row>
    <row r="19020" spans="180:180">
      <c r="FX19020" s="1595"/>
    </row>
    <row r="19021" spans="180:180">
      <c r="FX19021" s="1595"/>
    </row>
    <row r="19022" spans="180:180">
      <c r="FX19022" s="1595"/>
    </row>
    <row r="19023" spans="180:180">
      <c r="FX19023" s="1595"/>
    </row>
    <row r="19024" spans="180:180">
      <c r="FX19024" s="1595"/>
    </row>
    <row r="19025" spans="180:180">
      <c r="FX19025" s="1595"/>
    </row>
    <row r="19026" spans="180:180">
      <c r="FX19026" s="1595"/>
    </row>
    <row r="19027" spans="180:180">
      <c r="FX19027" s="1595"/>
    </row>
    <row r="19028" spans="180:180">
      <c r="FX19028" s="1595"/>
    </row>
    <row r="19029" spans="180:180">
      <c r="FX19029" s="1595"/>
    </row>
    <row r="19030" spans="180:180">
      <c r="FX19030" s="1595"/>
    </row>
    <row r="19031" spans="180:180">
      <c r="FX19031" s="1595"/>
    </row>
    <row r="19032" spans="180:180">
      <c r="FX19032" s="1595"/>
    </row>
    <row r="19033" spans="180:180">
      <c r="FX19033" s="1595"/>
    </row>
    <row r="19035" spans="180:180">
      <c r="FX19035" s="1349"/>
    </row>
    <row r="19036" spans="180:180">
      <c r="FX19036" s="1349"/>
    </row>
    <row r="19037" spans="180:180">
      <c r="FX19037" s="1666"/>
    </row>
    <row r="19039" spans="180:180">
      <c r="FX19039" s="1349"/>
    </row>
    <row r="19040" spans="180:180">
      <c r="FX19040" s="1349"/>
    </row>
    <row r="19041" spans="180:180">
      <c r="FX19041" s="1349"/>
    </row>
    <row r="19042" spans="180:180">
      <c r="FX19042" s="1595"/>
    </row>
    <row r="19043" spans="180:180">
      <c r="FX19043" s="1595"/>
    </row>
    <row r="19044" spans="180:180">
      <c r="FX19044" s="1595"/>
    </row>
    <row r="19045" spans="180:180">
      <c r="FX19045" s="1595"/>
    </row>
    <row r="19046" spans="180:180">
      <c r="FX19046" s="1595"/>
    </row>
    <row r="19047" spans="180:180">
      <c r="FX19047" s="1595"/>
    </row>
    <row r="19048" spans="180:180">
      <c r="FX19048" s="1595"/>
    </row>
    <row r="19049" spans="180:180">
      <c r="FX19049" s="1595"/>
    </row>
    <row r="19050" spans="180:180">
      <c r="FX19050" s="1595"/>
    </row>
    <row r="19051" spans="180:180">
      <c r="FX19051" s="1595"/>
    </row>
    <row r="19052" spans="180:180">
      <c r="FX19052" s="1595"/>
    </row>
    <row r="19053" spans="180:180">
      <c r="FX19053" s="1595"/>
    </row>
    <row r="19054" spans="180:180">
      <c r="FX19054" s="1595"/>
    </row>
    <row r="19055" spans="180:180">
      <c r="FX19055" s="1595"/>
    </row>
    <row r="19056" spans="180:180">
      <c r="FX19056" s="1595"/>
    </row>
    <row r="19057" spans="180:180">
      <c r="FX19057" s="1595"/>
    </row>
    <row r="19058" spans="180:180">
      <c r="FX19058" s="1595"/>
    </row>
    <row r="19059" spans="180:180">
      <c r="FX19059" s="1595"/>
    </row>
    <row r="19060" spans="180:180">
      <c r="FX19060" s="1595"/>
    </row>
    <row r="19061" spans="180:180">
      <c r="FX19061" s="1595"/>
    </row>
    <row r="19062" spans="180:180">
      <c r="FX19062" s="1595"/>
    </row>
    <row r="19063" spans="180:180">
      <c r="FX19063" s="1595"/>
    </row>
    <row r="19064" spans="180:180">
      <c r="FX19064" s="1595"/>
    </row>
    <row r="19065" spans="180:180">
      <c r="FX19065" s="1595"/>
    </row>
    <row r="19066" spans="180:180">
      <c r="FX19066" s="1595"/>
    </row>
    <row r="19067" spans="180:180">
      <c r="FX19067" s="1595"/>
    </row>
    <row r="19068" spans="180:180">
      <c r="FX19068" s="1595"/>
    </row>
    <row r="19069" spans="180:180">
      <c r="FX19069" s="1595"/>
    </row>
    <row r="19070" spans="180:180">
      <c r="FX19070" s="1595"/>
    </row>
    <row r="19071" spans="180:180">
      <c r="FX19071" s="1595"/>
    </row>
    <row r="19072" spans="180:180">
      <c r="FX19072" s="1595"/>
    </row>
    <row r="19073" spans="180:180">
      <c r="FX19073" s="1595"/>
    </row>
    <row r="19074" spans="180:180">
      <c r="FX19074" s="1595"/>
    </row>
    <row r="19075" spans="180:180">
      <c r="FX19075" s="1595"/>
    </row>
    <row r="19076" spans="180:180">
      <c r="FX19076" s="1595"/>
    </row>
    <row r="19077" spans="180:180">
      <c r="FX19077" s="1595"/>
    </row>
    <row r="19078" spans="180:180">
      <c r="FX19078" s="1595"/>
    </row>
    <row r="19079" spans="180:180">
      <c r="FX19079" s="1595"/>
    </row>
    <row r="19080" spans="180:180">
      <c r="FX19080" s="1595"/>
    </row>
    <row r="19081" spans="180:180">
      <c r="FX19081" s="1595"/>
    </row>
    <row r="19083" spans="180:180">
      <c r="FX19083" s="1349"/>
    </row>
    <row r="19084" spans="180:180">
      <c r="FX19084" s="1349"/>
    </row>
    <row r="19085" spans="180:180">
      <c r="FX19085" s="1666"/>
    </row>
    <row r="19087" spans="180:180">
      <c r="FX19087" s="1349"/>
    </row>
    <row r="19088" spans="180:180">
      <c r="FX19088" s="1349"/>
    </row>
    <row r="19089" spans="180:180">
      <c r="FX19089" s="1349"/>
    </row>
    <row r="19090" spans="180:180">
      <c r="FX19090" s="1595"/>
    </row>
    <row r="19091" spans="180:180">
      <c r="FX19091" s="1595"/>
    </row>
    <row r="19092" spans="180:180">
      <c r="FX19092" s="1595"/>
    </row>
    <row r="19093" spans="180:180">
      <c r="FX19093" s="1595"/>
    </row>
    <row r="19094" spans="180:180">
      <c r="FX19094" s="1595"/>
    </row>
    <row r="19095" spans="180:180">
      <c r="FX19095" s="1595"/>
    </row>
    <row r="19096" spans="180:180">
      <c r="FX19096" s="1595"/>
    </row>
    <row r="19097" spans="180:180">
      <c r="FX19097" s="1595"/>
    </row>
    <row r="19098" spans="180:180">
      <c r="FX19098" s="1595"/>
    </row>
    <row r="19099" spans="180:180">
      <c r="FX19099" s="1595"/>
    </row>
    <row r="19100" spans="180:180">
      <c r="FX19100" s="1595"/>
    </row>
    <row r="19101" spans="180:180">
      <c r="FX19101" s="1595"/>
    </row>
    <row r="19102" spans="180:180">
      <c r="FX19102" s="1595"/>
    </row>
    <row r="19103" spans="180:180">
      <c r="FX19103" s="1595"/>
    </row>
    <row r="19104" spans="180:180">
      <c r="FX19104" s="1595"/>
    </row>
    <row r="19105" spans="180:180">
      <c r="FX19105" s="1595"/>
    </row>
    <row r="19106" spans="180:180">
      <c r="FX19106" s="1595"/>
    </row>
    <row r="19107" spans="180:180">
      <c r="FX19107" s="1595"/>
    </row>
    <row r="19108" spans="180:180">
      <c r="FX19108" s="1595"/>
    </row>
    <row r="19109" spans="180:180">
      <c r="FX19109" s="1595"/>
    </row>
    <row r="19110" spans="180:180">
      <c r="FX19110" s="1595"/>
    </row>
    <row r="19111" spans="180:180">
      <c r="FX19111" s="1595"/>
    </row>
    <row r="19112" spans="180:180">
      <c r="FX19112" s="1595"/>
    </row>
    <row r="19113" spans="180:180">
      <c r="FX19113" s="1595"/>
    </row>
    <row r="19114" spans="180:180">
      <c r="FX19114" s="1595"/>
    </row>
    <row r="19115" spans="180:180">
      <c r="FX19115" s="1595"/>
    </row>
    <row r="19116" spans="180:180">
      <c r="FX19116" s="1595"/>
    </row>
    <row r="19117" spans="180:180">
      <c r="FX19117" s="1595"/>
    </row>
    <row r="19118" spans="180:180">
      <c r="FX19118" s="1595"/>
    </row>
    <row r="19119" spans="180:180">
      <c r="FX19119" s="1595"/>
    </row>
    <row r="19120" spans="180:180">
      <c r="FX19120" s="1595"/>
    </row>
    <row r="19121" spans="180:180">
      <c r="FX19121" s="1595"/>
    </row>
    <row r="19122" spans="180:180">
      <c r="FX19122" s="1595"/>
    </row>
    <row r="19123" spans="180:180">
      <c r="FX19123" s="1595"/>
    </row>
    <row r="19124" spans="180:180">
      <c r="FX19124" s="1595"/>
    </row>
    <row r="19125" spans="180:180">
      <c r="FX19125" s="1595"/>
    </row>
    <row r="19126" spans="180:180">
      <c r="FX19126" s="1595"/>
    </row>
    <row r="19127" spans="180:180">
      <c r="FX19127" s="1595"/>
    </row>
    <row r="19128" spans="180:180">
      <c r="FX19128" s="1595"/>
    </row>
    <row r="19129" spans="180:180">
      <c r="FX19129" s="1595"/>
    </row>
    <row r="19131" spans="180:180">
      <c r="FX19131" s="1349"/>
    </row>
    <row r="19132" spans="180:180">
      <c r="FX19132" s="1349"/>
    </row>
    <row r="19133" spans="180:180">
      <c r="FX19133" s="1666"/>
    </row>
    <row r="19135" spans="180:180">
      <c r="FX19135" s="1349"/>
    </row>
    <row r="19136" spans="180:180">
      <c r="FX19136" s="1349"/>
    </row>
    <row r="19137" spans="180:180">
      <c r="FX19137" s="1349"/>
    </row>
    <row r="19138" spans="180:180">
      <c r="FX19138" s="1595"/>
    </row>
    <row r="19139" spans="180:180">
      <c r="FX19139" s="1595"/>
    </row>
    <row r="19140" spans="180:180">
      <c r="FX19140" s="1595"/>
    </row>
    <row r="19141" spans="180:180">
      <c r="FX19141" s="1595"/>
    </row>
    <row r="19142" spans="180:180">
      <c r="FX19142" s="1595"/>
    </row>
    <row r="19143" spans="180:180">
      <c r="FX19143" s="1595"/>
    </row>
    <row r="19144" spans="180:180">
      <c r="FX19144" s="1595"/>
    </row>
    <row r="19145" spans="180:180">
      <c r="FX19145" s="1595"/>
    </row>
    <row r="19146" spans="180:180">
      <c r="FX19146" s="1595"/>
    </row>
    <row r="19147" spans="180:180">
      <c r="FX19147" s="1595"/>
    </row>
    <row r="19148" spans="180:180">
      <c r="FX19148" s="1595"/>
    </row>
    <row r="19149" spans="180:180">
      <c r="FX19149" s="1595"/>
    </row>
    <row r="19150" spans="180:180">
      <c r="FX19150" s="1595"/>
    </row>
    <row r="19151" spans="180:180">
      <c r="FX19151" s="1595"/>
    </row>
    <row r="19152" spans="180:180">
      <c r="FX19152" s="1595"/>
    </row>
    <row r="19153" spans="180:180">
      <c r="FX19153" s="1595"/>
    </row>
    <row r="19154" spans="180:180">
      <c r="FX19154" s="1595"/>
    </row>
    <row r="19155" spans="180:180">
      <c r="FX19155" s="1595"/>
    </row>
    <row r="19156" spans="180:180">
      <c r="FX19156" s="1595"/>
    </row>
    <row r="19157" spans="180:180">
      <c r="FX19157" s="1595"/>
    </row>
    <row r="19158" spans="180:180">
      <c r="FX19158" s="1595"/>
    </row>
    <row r="19159" spans="180:180">
      <c r="FX19159" s="1595"/>
    </row>
    <row r="19160" spans="180:180">
      <c r="FX19160" s="1595"/>
    </row>
    <row r="19161" spans="180:180">
      <c r="FX19161" s="1595"/>
    </row>
    <row r="19162" spans="180:180">
      <c r="FX19162" s="1595"/>
    </row>
    <row r="19163" spans="180:180">
      <c r="FX19163" s="1595"/>
    </row>
    <row r="19164" spans="180:180">
      <c r="FX19164" s="1595"/>
    </row>
    <row r="19165" spans="180:180">
      <c r="FX19165" s="1595"/>
    </row>
    <row r="19166" spans="180:180">
      <c r="FX19166" s="1595"/>
    </row>
    <row r="19167" spans="180:180">
      <c r="FX19167" s="1595"/>
    </row>
    <row r="19168" spans="180:180">
      <c r="FX19168" s="1595"/>
    </row>
    <row r="19169" spans="180:180">
      <c r="FX19169" s="1595"/>
    </row>
    <row r="19170" spans="180:180">
      <c r="FX19170" s="1595"/>
    </row>
    <row r="19171" spans="180:180">
      <c r="FX19171" s="1595"/>
    </row>
    <row r="19172" spans="180:180">
      <c r="FX19172" s="1595"/>
    </row>
    <row r="19173" spans="180:180">
      <c r="FX19173" s="1595"/>
    </row>
    <row r="19174" spans="180:180">
      <c r="FX19174" s="1595"/>
    </row>
    <row r="19175" spans="180:180">
      <c r="FX19175" s="1595"/>
    </row>
    <row r="19176" spans="180:180">
      <c r="FX19176" s="1595"/>
    </row>
    <row r="19177" spans="180:180">
      <c r="FX19177" s="1595"/>
    </row>
    <row r="19179" spans="180:180">
      <c r="FX19179" s="1349"/>
    </row>
    <row r="19180" spans="180:180">
      <c r="FX19180" s="1349"/>
    </row>
    <row r="19181" spans="180:180">
      <c r="FX19181" s="1666"/>
    </row>
    <row r="19183" spans="180:180">
      <c r="FX19183" s="1349"/>
    </row>
    <row r="19184" spans="180:180">
      <c r="FX19184" s="1349"/>
    </row>
    <row r="19185" spans="180:180">
      <c r="FX19185" s="1349"/>
    </row>
    <row r="19186" spans="180:180">
      <c r="FX19186" s="1595"/>
    </row>
    <row r="19187" spans="180:180">
      <c r="FX19187" s="1595"/>
    </row>
    <row r="19188" spans="180:180">
      <c r="FX19188" s="1595"/>
    </row>
    <row r="19189" spans="180:180">
      <c r="FX19189" s="1595"/>
    </row>
    <row r="19190" spans="180:180">
      <c r="FX19190" s="1595"/>
    </row>
    <row r="19191" spans="180:180">
      <c r="FX19191" s="1595"/>
    </row>
    <row r="19192" spans="180:180">
      <c r="FX19192" s="1595"/>
    </row>
    <row r="19193" spans="180:180">
      <c r="FX19193" s="1595"/>
    </row>
    <row r="19194" spans="180:180">
      <c r="FX19194" s="1595"/>
    </row>
    <row r="19195" spans="180:180">
      <c r="FX19195" s="1595"/>
    </row>
    <row r="19196" spans="180:180">
      <c r="FX19196" s="1595"/>
    </row>
    <row r="19197" spans="180:180">
      <c r="FX19197" s="1595"/>
    </row>
    <row r="19198" spans="180:180">
      <c r="FX19198" s="1595"/>
    </row>
    <row r="19199" spans="180:180">
      <c r="FX19199" s="1595"/>
    </row>
    <row r="19200" spans="180:180">
      <c r="FX19200" s="1595"/>
    </row>
    <row r="19201" spans="180:180">
      <c r="FX19201" s="1595"/>
    </row>
    <row r="19202" spans="180:180">
      <c r="FX19202" s="1595"/>
    </row>
    <row r="19203" spans="180:180">
      <c r="FX19203" s="1595"/>
    </row>
    <row r="19204" spans="180:180">
      <c r="FX19204" s="1595"/>
    </row>
    <row r="19205" spans="180:180">
      <c r="FX19205" s="1595"/>
    </row>
    <row r="19206" spans="180:180">
      <c r="FX19206" s="1595"/>
    </row>
    <row r="19207" spans="180:180">
      <c r="FX19207" s="1595"/>
    </row>
    <row r="19208" spans="180:180">
      <c r="FX19208" s="1595"/>
    </row>
    <row r="19209" spans="180:180">
      <c r="FX19209" s="1595"/>
    </row>
    <row r="19210" spans="180:180">
      <c r="FX19210" s="1595"/>
    </row>
    <row r="19211" spans="180:180">
      <c r="FX19211" s="1595"/>
    </row>
    <row r="19212" spans="180:180">
      <c r="FX19212" s="1595"/>
    </row>
    <row r="19213" spans="180:180">
      <c r="FX19213" s="1595"/>
    </row>
    <row r="19214" spans="180:180">
      <c r="FX19214" s="1595"/>
    </row>
    <row r="19215" spans="180:180">
      <c r="FX19215" s="1595"/>
    </row>
    <row r="19216" spans="180:180">
      <c r="FX19216" s="1595"/>
    </row>
    <row r="19217" spans="180:180">
      <c r="FX19217" s="1595"/>
    </row>
    <row r="19218" spans="180:180">
      <c r="FX19218" s="1595"/>
    </row>
    <row r="19219" spans="180:180">
      <c r="FX19219" s="1595"/>
    </row>
    <row r="19220" spans="180:180">
      <c r="FX19220" s="1595"/>
    </row>
    <row r="19221" spans="180:180">
      <c r="FX19221" s="1595"/>
    </row>
    <row r="19222" spans="180:180">
      <c r="FX19222" s="1595"/>
    </row>
    <row r="19223" spans="180:180">
      <c r="FX19223" s="1595"/>
    </row>
    <row r="19224" spans="180:180">
      <c r="FX19224" s="1595"/>
    </row>
    <row r="19225" spans="180:180">
      <c r="FX19225" s="1595"/>
    </row>
    <row r="19227" spans="180:180">
      <c r="FX19227" s="1349"/>
    </row>
    <row r="19228" spans="180:180">
      <c r="FX19228" s="1349"/>
    </row>
    <row r="19229" spans="180:180">
      <c r="FX19229" s="1666"/>
    </row>
    <row r="19231" spans="180:180">
      <c r="FX19231" s="1349"/>
    </row>
    <row r="19232" spans="180:180">
      <c r="FX19232" s="1349"/>
    </row>
    <row r="19233" spans="180:180">
      <c r="FX19233" s="1349"/>
    </row>
    <row r="19234" spans="180:180">
      <c r="FX19234" s="1595"/>
    </row>
    <row r="19235" spans="180:180">
      <c r="FX19235" s="1595"/>
    </row>
    <row r="19236" spans="180:180">
      <c r="FX19236" s="1595"/>
    </row>
    <row r="19237" spans="180:180">
      <c r="FX19237" s="1595"/>
    </row>
    <row r="19238" spans="180:180">
      <c r="FX19238" s="1595"/>
    </row>
    <row r="19239" spans="180:180">
      <c r="FX19239" s="1595"/>
    </row>
    <row r="19240" spans="180:180">
      <c r="FX19240" s="1595"/>
    </row>
    <row r="19241" spans="180:180">
      <c r="FX19241" s="1595"/>
    </row>
    <row r="19242" spans="180:180">
      <c r="FX19242" s="1595"/>
    </row>
    <row r="19243" spans="180:180">
      <c r="FX19243" s="1595"/>
    </row>
    <row r="19244" spans="180:180">
      <c r="FX19244" s="1595"/>
    </row>
    <row r="19245" spans="180:180">
      <c r="FX19245" s="1595"/>
    </row>
    <row r="19246" spans="180:180">
      <c r="FX19246" s="1595"/>
    </row>
    <row r="19247" spans="180:180">
      <c r="FX19247" s="1595"/>
    </row>
    <row r="19248" spans="180:180">
      <c r="FX19248" s="1595"/>
    </row>
    <row r="19249" spans="180:180">
      <c r="FX19249" s="1595"/>
    </row>
    <row r="19250" spans="180:180">
      <c r="FX19250" s="1595"/>
    </row>
    <row r="19251" spans="180:180">
      <c r="FX19251" s="1595"/>
    </row>
    <row r="19252" spans="180:180">
      <c r="FX19252" s="1595"/>
    </row>
    <row r="19253" spans="180:180">
      <c r="FX19253" s="1595"/>
    </row>
    <row r="19254" spans="180:180">
      <c r="FX19254" s="1595"/>
    </row>
    <row r="19255" spans="180:180">
      <c r="FX19255" s="1595"/>
    </row>
    <row r="19256" spans="180:180">
      <c r="FX19256" s="1595"/>
    </row>
    <row r="19257" spans="180:180">
      <c r="FX19257" s="1595"/>
    </row>
    <row r="19258" spans="180:180">
      <c r="FX19258" s="1595"/>
    </row>
    <row r="19259" spans="180:180">
      <c r="FX19259" s="1595"/>
    </row>
    <row r="19260" spans="180:180">
      <c r="FX19260" s="1595"/>
    </row>
    <row r="19261" spans="180:180">
      <c r="FX19261" s="1595"/>
    </row>
    <row r="19262" spans="180:180">
      <c r="FX19262" s="1595"/>
    </row>
    <row r="19263" spans="180:180">
      <c r="FX19263" s="1595"/>
    </row>
    <row r="19264" spans="180:180">
      <c r="FX19264" s="1595"/>
    </row>
    <row r="19265" spans="180:180">
      <c r="FX19265" s="1595"/>
    </row>
    <row r="19266" spans="180:180">
      <c r="FX19266" s="1595"/>
    </row>
    <row r="19267" spans="180:180">
      <c r="FX19267" s="1595"/>
    </row>
    <row r="19268" spans="180:180">
      <c r="FX19268" s="1595"/>
    </row>
    <row r="19269" spans="180:180">
      <c r="FX19269" s="1595"/>
    </row>
    <row r="19270" spans="180:180">
      <c r="FX19270" s="1595"/>
    </row>
    <row r="19271" spans="180:180">
      <c r="FX19271" s="1595"/>
    </row>
    <row r="19272" spans="180:180">
      <c r="FX19272" s="1595"/>
    </row>
    <row r="19273" spans="180:180">
      <c r="FX19273" s="1595"/>
    </row>
    <row r="19275" spans="180:180">
      <c r="FX19275" s="1349"/>
    </row>
    <row r="19276" spans="180:180">
      <c r="FX19276" s="1349"/>
    </row>
    <row r="19277" spans="180:180">
      <c r="FX19277" s="1666"/>
    </row>
    <row r="19279" spans="180:180">
      <c r="FX19279" s="1349"/>
    </row>
    <row r="19280" spans="180:180">
      <c r="FX19280" s="1349"/>
    </row>
    <row r="19281" spans="180:180">
      <c r="FX19281" s="1349"/>
    </row>
    <row r="19282" spans="180:180">
      <c r="FX19282" s="1595"/>
    </row>
    <row r="19283" spans="180:180">
      <c r="FX19283" s="1595"/>
    </row>
    <row r="19284" spans="180:180">
      <c r="FX19284" s="1595"/>
    </row>
    <row r="19285" spans="180:180">
      <c r="FX19285" s="1595"/>
    </row>
    <row r="19286" spans="180:180">
      <c r="FX19286" s="1595"/>
    </row>
    <row r="19287" spans="180:180">
      <c r="FX19287" s="1595"/>
    </row>
    <row r="19288" spans="180:180">
      <c r="FX19288" s="1595"/>
    </row>
    <row r="19289" spans="180:180">
      <c r="FX19289" s="1595"/>
    </row>
    <row r="19290" spans="180:180">
      <c r="FX19290" s="1595"/>
    </row>
    <row r="19291" spans="180:180">
      <c r="FX19291" s="1595"/>
    </row>
    <row r="19292" spans="180:180">
      <c r="FX19292" s="1595"/>
    </row>
    <row r="19293" spans="180:180">
      <c r="FX19293" s="1595"/>
    </row>
    <row r="19294" spans="180:180">
      <c r="FX19294" s="1595"/>
    </row>
    <row r="19295" spans="180:180">
      <c r="FX19295" s="1595"/>
    </row>
    <row r="19296" spans="180:180">
      <c r="FX19296" s="1595"/>
    </row>
    <row r="19297" spans="180:180">
      <c r="FX19297" s="1595"/>
    </row>
    <row r="19298" spans="180:180">
      <c r="FX19298" s="1595"/>
    </row>
    <row r="19299" spans="180:180">
      <c r="FX19299" s="1595"/>
    </row>
    <row r="19300" spans="180:180">
      <c r="FX19300" s="1595"/>
    </row>
    <row r="19301" spans="180:180">
      <c r="FX19301" s="1595"/>
    </row>
    <row r="19302" spans="180:180">
      <c r="FX19302" s="1595"/>
    </row>
    <row r="19303" spans="180:180">
      <c r="FX19303" s="1595"/>
    </row>
    <row r="19304" spans="180:180">
      <c r="FX19304" s="1595"/>
    </row>
    <row r="19305" spans="180:180">
      <c r="FX19305" s="1595"/>
    </row>
    <row r="19306" spans="180:180">
      <c r="FX19306" s="1595"/>
    </row>
    <row r="19307" spans="180:180">
      <c r="FX19307" s="1595"/>
    </row>
    <row r="19308" spans="180:180">
      <c r="FX19308" s="1595"/>
    </row>
    <row r="19309" spans="180:180">
      <c r="FX19309" s="1595"/>
    </row>
    <row r="19310" spans="180:180">
      <c r="FX19310" s="1595"/>
    </row>
    <row r="19311" spans="180:180">
      <c r="FX19311" s="1595"/>
    </row>
    <row r="19312" spans="180:180">
      <c r="FX19312" s="1595"/>
    </row>
    <row r="19313" spans="180:180">
      <c r="FX19313" s="1595"/>
    </row>
    <row r="19314" spans="180:180">
      <c r="FX19314" s="1595"/>
    </row>
    <row r="19315" spans="180:180">
      <c r="FX19315" s="1595"/>
    </row>
    <row r="19316" spans="180:180">
      <c r="FX19316" s="1595"/>
    </row>
    <row r="19317" spans="180:180">
      <c r="FX19317" s="1595"/>
    </row>
    <row r="19318" spans="180:180">
      <c r="FX19318" s="1595"/>
    </row>
    <row r="19319" spans="180:180">
      <c r="FX19319" s="1595"/>
    </row>
    <row r="19320" spans="180:180">
      <c r="FX19320" s="1595"/>
    </row>
    <row r="19321" spans="180:180">
      <c r="FX19321" s="1595"/>
    </row>
    <row r="19323" spans="180:180">
      <c r="FX19323" s="1349"/>
    </row>
    <row r="19324" spans="180:180">
      <c r="FX19324" s="1349"/>
    </row>
    <row r="19325" spans="180:180">
      <c r="FX19325" s="1666"/>
    </row>
    <row r="19327" spans="180:180">
      <c r="FX19327" s="1349"/>
    </row>
    <row r="19328" spans="180:180">
      <c r="FX19328" s="1349"/>
    </row>
    <row r="19329" spans="180:180">
      <c r="FX19329" s="1349"/>
    </row>
    <row r="19330" spans="180:180">
      <c r="FX19330" s="1595"/>
    </row>
    <row r="19331" spans="180:180">
      <c r="FX19331" s="1595"/>
    </row>
    <row r="19332" spans="180:180">
      <c r="FX19332" s="1595"/>
    </row>
    <row r="19333" spans="180:180">
      <c r="FX19333" s="1595"/>
    </row>
    <row r="19334" spans="180:180">
      <c r="FX19334" s="1595"/>
    </row>
    <row r="19335" spans="180:180">
      <c r="FX19335" s="1595"/>
    </row>
    <row r="19336" spans="180:180">
      <c r="FX19336" s="1595"/>
    </row>
    <row r="19337" spans="180:180">
      <c r="FX19337" s="1595"/>
    </row>
    <row r="19338" spans="180:180">
      <c r="FX19338" s="1595"/>
    </row>
    <row r="19339" spans="180:180">
      <c r="FX19339" s="1595"/>
    </row>
    <row r="19340" spans="180:180">
      <c r="FX19340" s="1595"/>
    </row>
    <row r="19341" spans="180:180">
      <c r="FX19341" s="1595"/>
    </row>
    <row r="19342" spans="180:180">
      <c r="FX19342" s="1595"/>
    </row>
    <row r="19343" spans="180:180">
      <c r="FX19343" s="1595"/>
    </row>
    <row r="19344" spans="180:180">
      <c r="FX19344" s="1595"/>
    </row>
    <row r="19345" spans="180:180">
      <c r="FX19345" s="1595"/>
    </row>
    <row r="19346" spans="180:180">
      <c r="FX19346" s="1595"/>
    </row>
    <row r="19347" spans="180:180">
      <c r="FX19347" s="1595"/>
    </row>
    <row r="19348" spans="180:180">
      <c r="FX19348" s="1595"/>
    </row>
    <row r="19349" spans="180:180">
      <c r="FX19349" s="1595"/>
    </row>
    <row r="19350" spans="180:180">
      <c r="FX19350" s="1595"/>
    </row>
    <row r="19351" spans="180:180">
      <c r="FX19351" s="1595"/>
    </row>
    <row r="19352" spans="180:180">
      <c r="FX19352" s="1595"/>
    </row>
    <row r="19353" spans="180:180">
      <c r="FX19353" s="1595"/>
    </row>
    <row r="19354" spans="180:180">
      <c r="FX19354" s="1595"/>
    </row>
    <row r="19355" spans="180:180">
      <c r="FX19355" s="1595"/>
    </row>
    <row r="19356" spans="180:180">
      <c r="FX19356" s="1595"/>
    </row>
    <row r="19357" spans="180:180">
      <c r="FX19357" s="1595"/>
    </row>
    <row r="19358" spans="180:180">
      <c r="FX19358" s="1595"/>
    </row>
    <row r="19359" spans="180:180">
      <c r="FX19359" s="1595"/>
    </row>
    <row r="19360" spans="180:180">
      <c r="FX19360" s="1595"/>
    </row>
    <row r="19361" spans="180:180">
      <c r="FX19361" s="1595"/>
    </row>
    <row r="19362" spans="180:180">
      <c r="FX19362" s="1595"/>
    </row>
    <row r="19363" spans="180:180">
      <c r="FX19363" s="1595"/>
    </row>
    <row r="19364" spans="180:180">
      <c r="FX19364" s="1595"/>
    </row>
    <row r="19365" spans="180:180">
      <c r="FX19365" s="1595"/>
    </row>
    <row r="19366" spans="180:180">
      <c r="FX19366" s="1595"/>
    </row>
    <row r="19367" spans="180:180">
      <c r="FX19367" s="1595"/>
    </row>
    <row r="19368" spans="180:180">
      <c r="FX19368" s="1595"/>
    </row>
    <row r="19369" spans="180:180">
      <c r="FX19369" s="1595"/>
    </row>
    <row r="19371" spans="180:180">
      <c r="FX19371" s="1349"/>
    </row>
    <row r="19372" spans="180:180">
      <c r="FX19372" s="1349"/>
    </row>
    <row r="19373" spans="180:180">
      <c r="FX19373" s="1666"/>
    </row>
    <row r="19375" spans="180:180">
      <c r="FX19375" s="1349"/>
    </row>
    <row r="19376" spans="180:180">
      <c r="FX19376" s="1349"/>
    </row>
    <row r="19377" spans="180:180">
      <c r="FX19377" s="1349"/>
    </row>
    <row r="19378" spans="180:180">
      <c r="FX19378" s="1595"/>
    </row>
    <row r="19379" spans="180:180">
      <c r="FX19379" s="1595"/>
    </row>
    <row r="19380" spans="180:180">
      <c r="FX19380" s="1595"/>
    </row>
    <row r="19381" spans="180:180">
      <c r="FX19381" s="1595"/>
    </row>
    <row r="19382" spans="180:180">
      <c r="FX19382" s="1595"/>
    </row>
    <row r="19383" spans="180:180">
      <c r="FX19383" s="1595"/>
    </row>
    <row r="19384" spans="180:180">
      <c r="FX19384" s="1595"/>
    </row>
    <row r="19385" spans="180:180">
      <c r="FX19385" s="1595"/>
    </row>
    <row r="19386" spans="180:180">
      <c r="FX19386" s="1595"/>
    </row>
    <row r="19387" spans="180:180">
      <c r="FX19387" s="1595"/>
    </row>
    <row r="19388" spans="180:180">
      <c r="FX19388" s="1595"/>
    </row>
    <row r="19389" spans="180:180">
      <c r="FX19389" s="1595"/>
    </row>
    <row r="19390" spans="180:180">
      <c r="FX19390" s="1595"/>
    </row>
    <row r="19391" spans="180:180">
      <c r="FX19391" s="1595"/>
    </row>
    <row r="19392" spans="180:180">
      <c r="FX19392" s="1595"/>
    </row>
    <row r="19393" spans="180:180">
      <c r="FX19393" s="1595"/>
    </row>
    <row r="19394" spans="180:180">
      <c r="FX19394" s="1595"/>
    </row>
    <row r="19395" spans="180:180">
      <c r="FX19395" s="1595"/>
    </row>
    <row r="19396" spans="180:180">
      <c r="FX19396" s="1595"/>
    </row>
    <row r="19397" spans="180:180">
      <c r="FX19397" s="1595"/>
    </row>
    <row r="19398" spans="180:180">
      <c r="FX19398" s="1595"/>
    </row>
    <row r="19399" spans="180:180">
      <c r="FX19399" s="1595"/>
    </row>
    <row r="19400" spans="180:180">
      <c r="FX19400" s="1595"/>
    </row>
    <row r="19401" spans="180:180">
      <c r="FX19401" s="1595"/>
    </row>
    <row r="19402" spans="180:180">
      <c r="FX19402" s="1595"/>
    </row>
    <row r="19403" spans="180:180">
      <c r="FX19403" s="1595"/>
    </row>
    <row r="19404" spans="180:180">
      <c r="FX19404" s="1595"/>
    </row>
    <row r="19405" spans="180:180">
      <c r="FX19405" s="1595"/>
    </row>
    <row r="19406" spans="180:180">
      <c r="FX19406" s="1595"/>
    </row>
    <row r="19407" spans="180:180">
      <c r="FX19407" s="1595"/>
    </row>
    <row r="19408" spans="180:180">
      <c r="FX19408" s="1595"/>
    </row>
    <row r="19409" spans="180:180">
      <c r="FX19409" s="1595"/>
    </row>
    <row r="19410" spans="180:180">
      <c r="FX19410" s="1595"/>
    </row>
    <row r="19411" spans="180:180">
      <c r="FX19411" s="1595"/>
    </row>
    <row r="19412" spans="180:180">
      <c r="FX19412" s="1595"/>
    </row>
    <row r="19413" spans="180:180">
      <c r="FX19413" s="1595"/>
    </row>
    <row r="19414" spans="180:180">
      <c r="FX19414" s="1595"/>
    </row>
    <row r="19415" spans="180:180">
      <c r="FX19415" s="1595"/>
    </row>
    <row r="19416" spans="180:180">
      <c r="FX19416" s="1595"/>
    </row>
    <row r="19417" spans="180:180">
      <c r="FX19417" s="1595"/>
    </row>
    <row r="19419" spans="180:180">
      <c r="FX19419" s="1349"/>
    </row>
    <row r="19420" spans="180:180">
      <c r="FX19420" s="1349"/>
    </row>
    <row r="19421" spans="180:180">
      <c r="FX19421" s="1666"/>
    </row>
    <row r="19423" spans="180:180">
      <c r="FX19423" s="1349"/>
    </row>
    <row r="19424" spans="180:180">
      <c r="FX19424" s="1349"/>
    </row>
    <row r="19425" spans="180:180">
      <c r="FX19425" s="1349"/>
    </row>
    <row r="19426" spans="180:180">
      <c r="FX19426" s="1595"/>
    </row>
    <row r="19427" spans="180:180">
      <c r="FX19427" s="1595"/>
    </row>
    <row r="19428" spans="180:180">
      <c r="FX19428" s="1595"/>
    </row>
    <row r="19429" spans="180:180">
      <c r="FX19429" s="1595"/>
    </row>
    <row r="19430" spans="180:180">
      <c r="FX19430" s="1595"/>
    </row>
    <row r="19431" spans="180:180">
      <c r="FX19431" s="1595"/>
    </row>
    <row r="19432" spans="180:180">
      <c r="FX19432" s="1595"/>
    </row>
    <row r="19433" spans="180:180">
      <c r="FX19433" s="1595"/>
    </row>
    <row r="19434" spans="180:180">
      <c r="FX19434" s="1595"/>
    </row>
    <row r="19435" spans="180:180">
      <c r="FX19435" s="1595"/>
    </row>
    <row r="19436" spans="180:180">
      <c r="FX19436" s="1595"/>
    </row>
    <row r="19437" spans="180:180">
      <c r="FX19437" s="1595"/>
    </row>
    <row r="19438" spans="180:180">
      <c r="FX19438" s="1595"/>
    </row>
    <row r="19439" spans="180:180">
      <c r="FX19439" s="1595"/>
    </row>
    <row r="19440" spans="180:180">
      <c r="FX19440" s="1595"/>
    </row>
    <row r="19441" spans="180:180">
      <c r="FX19441" s="1595"/>
    </row>
    <row r="19442" spans="180:180">
      <c r="FX19442" s="1595"/>
    </row>
    <row r="19443" spans="180:180">
      <c r="FX19443" s="1595"/>
    </row>
    <row r="19444" spans="180:180">
      <c r="FX19444" s="1595"/>
    </row>
    <row r="19445" spans="180:180">
      <c r="FX19445" s="1595"/>
    </row>
    <row r="19446" spans="180:180">
      <c r="FX19446" s="1595"/>
    </row>
    <row r="19447" spans="180:180">
      <c r="FX19447" s="1595"/>
    </row>
    <row r="19448" spans="180:180">
      <c r="FX19448" s="1595"/>
    </row>
    <row r="19449" spans="180:180">
      <c r="FX19449" s="1595"/>
    </row>
    <row r="19450" spans="180:180">
      <c r="FX19450" s="1595"/>
    </row>
    <row r="19451" spans="180:180">
      <c r="FX19451" s="1595"/>
    </row>
    <row r="19452" spans="180:180">
      <c r="FX19452" s="1595"/>
    </row>
    <row r="19453" spans="180:180">
      <c r="FX19453" s="1595"/>
    </row>
    <row r="19454" spans="180:180">
      <c r="FX19454" s="1595"/>
    </row>
    <row r="19455" spans="180:180">
      <c r="FX19455" s="1595"/>
    </row>
    <row r="19456" spans="180:180">
      <c r="FX19456" s="1595"/>
    </row>
    <row r="19457" spans="180:180">
      <c r="FX19457" s="1595"/>
    </row>
    <row r="19458" spans="180:180">
      <c r="FX19458" s="1595"/>
    </row>
    <row r="19459" spans="180:180">
      <c r="FX19459" s="1595"/>
    </row>
    <row r="19460" spans="180:180">
      <c r="FX19460" s="1595"/>
    </row>
    <row r="19461" spans="180:180">
      <c r="FX19461" s="1595"/>
    </row>
    <row r="19462" spans="180:180">
      <c r="FX19462" s="1595"/>
    </row>
    <row r="19463" spans="180:180">
      <c r="FX19463" s="1595"/>
    </row>
    <row r="19464" spans="180:180">
      <c r="FX19464" s="1595"/>
    </row>
    <row r="19465" spans="180:180">
      <c r="FX19465" s="1595"/>
    </row>
    <row r="19467" spans="180:180">
      <c r="FX19467" s="1349"/>
    </row>
    <row r="19468" spans="180:180">
      <c r="FX19468" s="1349"/>
    </row>
    <row r="19469" spans="180:180">
      <c r="FX19469" s="1666"/>
    </row>
    <row r="19471" spans="180:180">
      <c r="FX19471" s="1349"/>
    </row>
    <row r="19472" spans="180:180">
      <c r="FX19472" s="1349"/>
    </row>
    <row r="19473" spans="180:180">
      <c r="FX19473" s="1349"/>
    </row>
    <row r="19474" spans="180:180">
      <c r="FX19474" s="1595"/>
    </row>
    <row r="19475" spans="180:180">
      <c r="FX19475" s="1595"/>
    </row>
    <row r="19476" spans="180:180">
      <c r="FX19476" s="1595"/>
    </row>
    <row r="19477" spans="180:180">
      <c r="FX19477" s="1595"/>
    </row>
    <row r="19478" spans="180:180">
      <c r="FX19478" s="1595"/>
    </row>
    <row r="19479" spans="180:180">
      <c r="FX19479" s="1595"/>
    </row>
    <row r="19480" spans="180:180">
      <c r="FX19480" s="1595"/>
    </row>
    <row r="19481" spans="180:180">
      <c r="FX19481" s="1595"/>
    </row>
    <row r="19482" spans="180:180">
      <c r="FX19482" s="1595"/>
    </row>
    <row r="19483" spans="180:180">
      <c r="FX19483" s="1595"/>
    </row>
    <row r="19484" spans="180:180">
      <c r="FX19484" s="1595"/>
    </row>
    <row r="19485" spans="180:180">
      <c r="FX19485" s="1595"/>
    </row>
    <row r="19486" spans="180:180">
      <c r="FX19486" s="1595"/>
    </row>
    <row r="19487" spans="180:180">
      <c r="FX19487" s="1595"/>
    </row>
    <row r="19488" spans="180:180">
      <c r="FX19488" s="1595"/>
    </row>
    <row r="19489" spans="180:180">
      <c r="FX19489" s="1595"/>
    </row>
    <row r="19490" spans="180:180">
      <c r="FX19490" s="1595"/>
    </row>
    <row r="19491" spans="180:180">
      <c r="FX19491" s="1595"/>
    </row>
    <row r="19492" spans="180:180">
      <c r="FX19492" s="1595"/>
    </row>
    <row r="19493" spans="180:180">
      <c r="FX19493" s="1595"/>
    </row>
    <row r="19494" spans="180:180">
      <c r="FX19494" s="1595"/>
    </row>
    <row r="19495" spans="180:180">
      <c r="FX19495" s="1595"/>
    </row>
    <row r="19496" spans="180:180">
      <c r="FX19496" s="1595"/>
    </row>
    <row r="19497" spans="180:180">
      <c r="FX19497" s="1595"/>
    </row>
    <row r="19498" spans="180:180">
      <c r="FX19498" s="1595"/>
    </row>
    <row r="19499" spans="180:180">
      <c r="FX19499" s="1595"/>
    </row>
    <row r="19500" spans="180:180">
      <c r="FX19500" s="1595"/>
    </row>
    <row r="19501" spans="180:180">
      <c r="FX19501" s="1595"/>
    </row>
    <row r="19502" spans="180:180">
      <c r="FX19502" s="1595"/>
    </row>
    <row r="19503" spans="180:180">
      <c r="FX19503" s="1595"/>
    </row>
    <row r="19504" spans="180:180">
      <c r="FX19504" s="1595"/>
    </row>
    <row r="19505" spans="180:180">
      <c r="FX19505" s="1595"/>
    </row>
    <row r="19506" spans="180:180">
      <c r="FX19506" s="1595"/>
    </row>
    <row r="19507" spans="180:180">
      <c r="FX19507" s="1595"/>
    </row>
    <row r="19508" spans="180:180">
      <c r="FX19508" s="1595"/>
    </row>
    <row r="19509" spans="180:180">
      <c r="FX19509" s="1595"/>
    </row>
    <row r="19510" spans="180:180">
      <c r="FX19510" s="1595"/>
    </row>
    <row r="19511" spans="180:180">
      <c r="FX19511" s="1595"/>
    </row>
    <row r="19512" spans="180:180">
      <c r="FX19512" s="1595"/>
    </row>
    <row r="19513" spans="180:180">
      <c r="FX19513" s="1595"/>
    </row>
    <row r="19515" spans="180:180">
      <c r="FX19515" s="1349"/>
    </row>
    <row r="19516" spans="180:180">
      <c r="FX19516" s="1349"/>
    </row>
    <row r="19517" spans="180:180">
      <c r="FX19517" s="1666"/>
    </row>
    <row r="19519" spans="180:180">
      <c r="FX19519" s="1349"/>
    </row>
    <row r="19520" spans="180:180">
      <c r="FX19520" s="1349"/>
    </row>
    <row r="19521" spans="180:180">
      <c r="FX19521" s="1349"/>
    </row>
    <row r="19522" spans="180:180">
      <c r="FX19522" s="1595"/>
    </row>
    <row r="19523" spans="180:180">
      <c r="FX19523" s="1595"/>
    </row>
    <row r="19524" spans="180:180">
      <c r="FX19524" s="1595"/>
    </row>
    <row r="19525" spans="180:180">
      <c r="FX19525" s="1595"/>
    </row>
    <row r="19526" spans="180:180">
      <c r="FX19526" s="1595"/>
    </row>
    <row r="19527" spans="180:180">
      <c r="FX19527" s="1595"/>
    </row>
    <row r="19528" spans="180:180">
      <c r="FX19528" s="1595"/>
    </row>
    <row r="19529" spans="180:180">
      <c r="FX19529" s="1595"/>
    </row>
    <row r="19530" spans="180:180">
      <c r="FX19530" s="1595"/>
    </row>
    <row r="19531" spans="180:180">
      <c r="FX19531" s="1595"/>
    </row>
    <row r="19532" spans="180:180">
      <c r="FX19532" s="1595"/>
    </row>
    <row r="19533" spans="180:180">
      <c r="FX19533" s="1595"/>
    </row>
    <row r="19534" spans="180:180">
      <c r="FX19534" s="1595"/>
    </row>
    <row r="19535" spans="180:180">
      <c r="FX19535" s="1595"/>
    </row>
    <row r="19536" spans="180:180">
      <c r="FX19536" s="1595"/>
    </row>
    <row r="19537" spans="180:180">
      <c r="FX19537" s="1595"/>
    </row>
    <row r="19538" spans="180:180">
      <c r="FX19538" s="1595"/>
    </row>
    <row r="19539" spans="180:180">
      <c r="FX19539" s="1595"/>
    </row>
    <row r="19540" spans="180:180">
      <c r="FX19540" s="1595"/>
    </row>
    <row r="19541" spans="180:180">
      <c r="FX19541" s="1595"/>
    </row>
    <row r="19542" spans="180:180">
      <c r="FX19542" s="1595"/>
    </row>
    <row r="19543" spans="180:180">
      <c r="FX19543" s="1595"/>
    </row>
    <row r="19544" spans="180:180">
      <c r="FX19544" s="1595"/>
    </row>
    <row r="19545" spans="180:180">
      <c r="FX19545" s="1595"/>
    </row>
    <row r="19546" spans="180:180">
      <c r="FX19546" s="1595"/>
    </row>
    <row r="19547" spans="180:180">
      <c r="FX19547" s="1595"/>
    </row>
    <row r="19548" spans="180:180">
      <c r="FX19548" s="1595"/>
    </row>
    <row r="19549" spans="180:180">
      <c r="FX19549" s="1595"/>
    </row>
    <row r="19550" spans="180:180">
      <c r="FX19550" s="1595"/>
    </row>
    <row r="19551" spans="180:180">
      <c r="FX19551" s="1595"/>
    </row>
    <row r="19552" spans="180:180">
      <c r="FX19552" s="1595"/>
    </row>
    <row r="19553" spans="180:180">
      <c r="FX19553" s="1595"/>
    </row>
    <row r="19554" spans="180:180">
      <c r="FX19554" s="1595"/>
    </row>
    <row r="19555" spans="180:180">
      <c r="FX19555" s="1595"/>
    </row>
    <row r="19556" spans="180:180">
      <c r="FX19556" s="1595"/>
    </row>
    <row r="19557" spans="180:180">
      <c r="FX19557" s="1595"/>
    </row>
    <row r="19558" spans="180:180">
      <c r="FX19558" s="1595"/>
    </row>
    <row r="19559" spans="180:180">
      <c r="FX19559" s="1595"/>
    </row>
    <row r="19560" spans="180:180">
      <c r="FX19560" s="1595"/>
    </row>
    <row r="19561" spans="180:180">
      <c r="FX19561" s="1595"/>
    </row>
    <row r="19563" spans="180:180">
      <c r="FX19563" s="1349"/>
    </row>
    <row r="19564" spans="180:180">
      <c r="FX19564" s="1349"/>
    </row>
    <row r="19565" spans="180:180">
      <c r="FX19565" s="1666"/>
    </row>
    <row r="19567" spans="180:180">
      <c r="FX19567" s="1349"/>
    </row>
    <row r="19568" spans="180:180">
      <c r="FX19568" s="1349"/>
    </row>
    <row r="19569" spans="180:180">
      <c r="FX19569" s="1349"/>
    </row>
    <row r="19570" spans="180:180">
      <c r="FX19570" s="1595"/>
    </row>
    <row r="19571" spans="180:180">
      <c r="FX19571" s="1595"/>
    </row>
    <row r="19572" spans="180:180">
      <c r="FX19572" s="1595"/>
    </row>
    <row r="19573" spans="180:180">
      <c r="FX19573" s="1595"/>
    </row>
    <row r="19574" spans="180:180">
      <c r="FX19574" s="1595"/>
    </row>
    <row r="19575" spans="180:180">
      <c r="FX19575" s="1595"/>
    </row>
    <row r="19576" spans="180:180">
      <c r="FX19576" s="1595"/>
    </row>
    <row r="19577" spans="180:180">
      <c r="FX19577" s="1595"/>
    </row>
    <row r="19578" spans="180:180">
      <c r="FX19578" s="1595"/>
    </row>
    <row r="19579" spans="180:180">
      <c r="FX19579" s="1595"/>
    </row>
    <row r="19580" spans="180:180">
      <c r="FX19580" s="1595"/>
    </row>
    <row r="19581" spans="180:180">
      <c r="FX19581" s="1595"/>
    </row>
    <row r="19582" spans="180:180">
      <c r="FX19582" s="1595"/>
    </row>
    <row r="19583" spans="180:180">
      <c r="FX19583" s="1595"/>
    </row>
    <row r="19584" spans="180:180">
      <c r="FX19584" s="1595"/>
    </row>
    <row r="19585" spans="180:180">
      <c r="FX19585" s="1595"/>
    </row>
    <row r="19586" spans="180:180">
      <c r="FX19586" s="1595"/>
    </row>
    <row r="19587" spans="180:180">
      <c r="FX19587" s="1595"/>
    </row>
    <row r="19588" spans="180:180">
      <c r="FX19588" s="1595"/>
    </row>
    <row r="19589" spans="180:180">
      <c r="FX19589" s="1595"/>
    </row>
    <row r="19590" spans="180:180">
      <c r="FX19590" s="1595"/>
    </row>
    <row r="19591" spans="180:180">
      <c r="FX19591" s="1595"/>
    </row>
    <row r="19592" spans="180:180">
      <c r="FX19592" s="1595"/>
    </row>
    <row r="19593" spans="180:180">
      <c r="FX19593" s="1595"/>
    </row>
    <row r="19594" spans="180:180">
      <c r="FX19594" s="1595"/>
    </row>
    <row r="19595" spans="180:180">
      <c r="FX19595" s="1595"/>
    </row>
    <row r="19596" spans="180:180">
      <c r="FX19596" s="1595"/>
    </row>
    <row r="19597" spans="180:180">
      <c r="FX19597" s="1595"/>
    </row>
    <row r="19598" spans="180:180">
      <c r="FX19598" s="1595"/>
    </row>
    <row r="19599" spans="180:180">
      <c r="FX19599" s="1595"/>
    </row>
    <row r="19600" spans="180:180">
      <c r="FX19600" s="1595"/>
    </row>
    <row r="19601" spans="180:180">
      <c r="FX19601" s="1595"/>
    </row>
    <row r="19602" spans="180:180">
      <c r="FX19602" s="1595"/>
    </row>
    <row r="19603" spans="180:180">
      <c r="FX19603" s="1595"/>
    </row>
    <row r="19604" spans="180:180">
      <c r="FX19604" s="1595"/>
    </row>
    <row r="19605" spans="180:180">
      <c r="FX19605" s="1595"/>
    </row>
    <row r="19606" spans="180:180">
      <c r="FX19606" s="1595"/>
    </row>
    <row r="19607" spans="180:180">
      <c r="FX19607" s="1595"/>
    </row>
    <row r="19608" spans="180:180">
      <c r="FX19608" s="1595"/>
    </row>
    <row r="19609" spans="180:180">
      <c r="FX19609" s="1595"/>
    </row>
    <row r="19611" spans="180:180">
      <c r="FX19611" s="1349"/>
    </row>
    <row r="19612" spans="180:180">
      <c r="FX19612" s="1349"/>
    </row>
    <row r="19613" spans="180:180">
      <c r="FX19613" s="1666"/>
    </row>
    <row r="19615" spans="180:180">
      <c r="FX19615" s="1349"/>
    </row>
    <row r="19616" spans="180:180">
      <c r="FX19616" s="1349"/>
    </row>
    <row r="19617" spans="180:180">
      <c r="FX19617" s="1349"/>
    </row>
    <row r="19618" spans="180:180">
      <c r="FX19618" s="1595"/>
    </row>
    <row r="19619" spans="180:180">
      <c r="FX19619" s="1595"/>
    </row>
    <row r="19620" spans="180:180">
      <c r="FX19620" s="1595"/>
    </row>
    <row r="19621" spans="180:180">
      <c r="FX19621" s="1595"/>
    </row>
    <row r="19622" spans="180:180">
      <c r="FX19622" s="1595"/>
    </row>
    <row r="19623" spans="180:180">
      <c r="FX19623" s="1595"/>
    </row>
    <row r="19624" spans="180:180">
      <c r="FX19624" s="1595"/>
    </row>
    <row r="19625" spans="180:180">
      <c r="FX19625" s="1595"/>
    </row>
    <row r="19626" spans="180:180">
      <c r="FX19626" s="1595"/>
    </row>
    <row r="19627" spans="180:180">
      <c r="FX19627" s="1595"/>
    </row>
    <row r="19628" spans="180:180">
      <c r="FX19628" s="1595"/>
    </row>
    <row r="19629" spans="180:180">
      <c r="FX19629" s="1595"/>
    </row>
    <row r="19630" spans="180:180">
      <c r="FX19630" s="1595"/>
    </row>
    <row r="19631" spans="180:180">
      <c r="FX19631" s="1595"/>
    </row>
    <row r="19632" spans="180:180">
      <c r="FX19632" s="1595"/>
    </row>
    <row r="19633" spans="180:180">
      <c r="FX19633" s="1595"/>
    </row>
    <row r="19634" spans="180:180">
      <c r="FX19634" s="1595"/>
    </row>
    <row r="19635" spans="180:180">
      <c r="FX19635" s="1595"/>
    </row>
    <row r="19636" spans="180:180">
      <c r="FX19636" s="1595"/>
    </row>
    <row r="19637" spans="180:180">
      <c r="FX19637" s="1595"/>
    </row>
    <row r="19638" spans="180:180">
      <c r="FX19638" s="1595"/>
    </row>
    <row r="19639" spans="180:180">
      <c r="FX19639" s="1595"/>
    </row>
    <row r="19640" spans="180:180">
      <c r="FX19640" s="1595"/>
    </row>
    <row r="19641" spans="180:180">
      <c r="FX19641" s="1595"/>
    </row>
    <row r="19642" spans="180:180">
      <c r="FX19642" s="1595"/>
    </row>
    <row r="19643" spans="180:180">
      <c r="FX19643" s="1595"/>
    </row>
    <row r="19644" spans="180:180">
      <c r="FX19644" s="1595"/>
    </row>
    <row r="19645" spans="180:180">
      <c r="FX19645" s="1595"/>
    </row>
    <row r="19646" spans="180:180">
      <c r="FX19646" s="1595"/>
    </row>
    <row r="19647" spans="180:180">
      <c r="FX19647" s="1595"/>
    </row>
    <row r="19648" spans="180:180">
      <c r="FX19648" s="1595"/>
    </row>
    <row r="19649" spans="180:180">
      <c r="FX19649" s="1595"/>
    </row>
    <row r="19650" spans="180:180">
      <c r="FX19650" s="1595"/>
    </row>
    <row r="19651" spans="180:180">
      <c r="FX19651" s="1595"/>
    </row>
    <row r="19652" spans="180:180">
      <c r="FX19652" s="1595"/>
    </row>
    <row r="19653" spans="180:180">
      <c r="FX19653" s="1595"/>
    </row>
    <row r="19654" spans="180:180">
      <c r="FX19654" s="1595"/>
    </row>
    <row r="19655" spans="180:180">
      <c r="FX19655" s="1595"/>
    </row>
    <row r="19656" spans="180:180">
      <c r="FX19656" s="1595"/>
    </row>
    <row r="19657" spans="180:180">
      <c r="FX19657" s="1595"/>
    </row>
    <row r="19659" spans="180:180">
      <c r="FX19659" s="1349"/>
    </row>
    <row r="19660" spans="180:180">
      <c r="FX19660" s="1349"/>
    </row>
    <row r="19661" spans="180:180">
      <c r="FX19661" s="1666"/>
    </row>
    <row r="19663" spans="180:180">
      <c r="FX19663" s="1349"/>
    </row>
    <row r="19664" spans="180:180">
      <c r="FX19664" s="1349"/>
    </row>
    <row r="19665" spans="180:180">
      <c r="FX19665" s="1349"/>
    </row>
    <row r="19666" spans="180:180">
      <c r="FX19666" s="1595"/>
    </row>
    <row r="19667" spans="180:180">
      <c r="FX19667" s="1595"/>
    </row>
    <row r="19668" spans="180:180">
      <c r="FX19668" s="1595"/>
    </row>
    <row r="19669" spans="180:180">
      <c r="FX19669" s="1595"/>
    </row>
    <row r="19670" spans="180:180">
      <c r="FX19670" s="1595"/>
    </row>
    <row r="19671" spans="180:180">
      <c r="FX19671" s="1595"/>
    </row>
    <row r="19672" spans="180:180">
      <c r="FX19672" s="1595"/>
    </row>
    <row r="19673" spans="180:180">
      <c r="FX19673" s="1595"/>
    </row>
    <row r="19674" spans="180:180">
      <c r="FX19674" s="1595"/>
    </row>
    <row r="19675" spans="180:180">
      <c r="FX19675" s="1595"/>
    </row>
    <row r="19676" spans="180:180">
      <c r="FX19676" s="1595"/>
    </row>
    <row r="19677" spans="180:180">
      <c r="FX19677" s="1595"/>
    </row>
    <row r="19678" spans="180:180">
      <c r="FX19678" s="1595"/>
    </row>
    <row r="19679" spans="180:180">
      <c r="FX19679" s="1595"/>
    </row>
    <row r="19680" spans="180:180">
      <c r="FX19680" s="1595"/>
    </row>
    <row r="19681" spans="180:180">
      <c r="FX19681" s="1595"/>
    </row>
    <row r="19682" spans="180:180">
      <c r="FX19682" s="1595"/>
    </row>
    <row r="19683" spans="180:180">
      <c r="FX19683" s="1595"/>
    </row>
    <row r="19684" spans="180:180">
      <c r="FX19684" s="1595"/>
    </row>
    <row r="19685" spans="180:180">
      <c r="FX19685" s="1595"/>
    </row>
    <row r="19686" spans="180:180">
      <c r="FX19686" s="1595"/>
    </row>
    <row r="19687" spans="180:180">
      <c r="FX19687" s="1595"/>
    </row>
    <row r="19688" spans="180:180">
      <c r="FX19688" s="1595"/>
    </row>
    <row r="19689" spans="180:180">
      <c r="FX19689" s="1595"/>
    </row>
    <row r="19690" spans="180:180">
      <c r="FX19690" s="1595"/>
    </row>
    <row r="19691" spans="180:180">
      <c r="FX19691" s="1595"/>
    </row>
    <row r="19692" spans="180:180">
      <c r="FX19692" s="1595"/>
    </row>
    <row r="19693" spans="180:180">
      <c r="FX19693" s="1595"/>
    </row>
    <row r="19694" spans="180:180">
      <c r="FX19694" s="1595"/>
    </row>
    <row r="19695" spans="180:180">
      <c r="FX19695" s="1595"/>
    </row>
    <row r="19696" spans="180:180">
      <c r="FX19696" s="1595"/>
    </row>
    <row r="19697" spans="180:180">
      <c r="FX19697" s="1595"/>
    </row>
    <row r="19698" spans="180:180">
      <c r="FX19698" s="1595"/>
    </row>
    <row r="19699" spans="180:180">
      <c r="FX19699" s="1595"/>
    </row>
    <row r="19700" spans="180:180">
      <c r="FX19700" s="1595"/>
    </row>
    <row r="19701" spans="180:180">
      <c r="FX19701" s="1595"/>
    </row>
    <row r="19702" spans="180:180">
      <c r="FX19702" s="1595"/>
    </row>
    <row r="19703" spans="180:180">
      <c r="FX19703" s="1595"/>
    </row>
    <row r="19704" spans="180:180">
      <c r="FX19704" s="1595"/>
    </row>
    <row r="19705" spans="180:180">
      <c r="FX19705" s="1595"/>
    </row>
    <row r="19707" spans="180:180">
      <c r="FX19707" s="1349"/>
    </row>
    <row r="19708" spans="180:180">
      <c r="FX19708" s="1349"/>
    </row>
    <row r="19709" spans="180:180">
      <c r="FX19709" s="1666"/>
    </row>
    <row r="19711" spans="180:180">
      <c r="FX19711" s="1349"/>
    </row>
    <row r="19712" spans="180:180">
      <c r="FX19712" s="1349"/>
    </row>
    <row r="19713" spans="180:180">
      <c r="FX19713" s="1349"/>
    </row>
    <row r="19714" spans="180:180">
      <c r="FX19714" s="1595"/>
    </row>
    <row r="19715" spans="180:180">
      <c r="FX19715" s="1595"/>
    </row>
    <row r="19716" spans="180:180">
      <c r="FX19716" s="1595"/>
    </row>
    <row r="19717" spans="180:180">
      <c r="FX19717" s="1595"/>
    </row>
    <row r="19718" spans="180:180">
      <c r="FX19718" s="1595"/>
    </row>
    <row r="19719" spans="180:180">
      <c r="FX19719" s="1595"/>
    </row>
    <row r="19720" spans="180:180">
      <c r="FX19720" s="1595"/>
    </row>
    <row r="19721" spans="180:180">
      <c r="FX19721" s="1595"/>
    </row>
    <row r="19722" spans="180:180">
      <c r="FX19722" s="1595"/>
    </row>
    <row r="19723" spans="180:180">
      <c r="FX19723" s="1595"/>
    </row>
    <row r="19724" spans="180:180">
      <c r="FX19724" s="1595"/>
    </row>
    <row r="19725" spans="180:180">
      <c r="FX19725" s="1595"/>
    </row>
    <row r="19726" spans="180:180">
      <c r="FX19726" s="1595"/>
    </row>
    <row r="19727" spans="180:180">
      <c r="FX19727" s="1595"/>
    </row>
    <row r="19728" spans="180:180">
      <c r="FX19728" s="1595"/>
    </row>
    <row r="19729" spans="180:180">
      <c r="FX19729" s="1595"/>
    </row>
    <row r="19730" spans="180:180">
      <c r="FX19730" s="1595"/>
    </row>
    <row r="19731" spans="180:180">
      <c r="FX19731" s="1595"/>
    </row>
    <row r="19732" spans="180:180">
      <c r="FX19732" s="1595"/>
    </row>
    <row r="19733" spans="180:180">
      <c r="FX19733" s="1595"/>
    </row>
    <row r="19734" spans="180:180">
      <c r="FX19734" s="1595"/>
    </row>
    <row r="19735" spans="180:180">
      <c r="FX19735" s="1595"/>
    </row>
    <row r="19736" spans="180:180">
      <c r="FX19736" s="1595"/>
    </row>
    <row r="19737" spans="180:180">
      <c r="FX19737" s="1595"/>
    </row>
    <row r="19738" spans="180:180">
      <c r="FX19738" s="1595"/>
    </row>
    <row r="19739" spans="180:180">
      <c r="FX19739" s="1595"/>
    </row>
    <row r="19740" spans="180:180">
      <c r="FX19740" s="1595"/>
    </row>
    <row r="19741" spans="180:180">
      <c r="FX19741" s="1595"/>
    </row>
    <row r="19742" spans="180:180">
      <c r="FX19742" s="1595"/>
    </row>
    <row r="19743" spans="180:180">
      <c r="FX19743" s="1595"/>
    </row>
    <row r="19744" spans="180:180">
      <c r="FX19744" s="1595"/>
    </row>
    <row r="19745" spans="180:180">
      <c r="FX19745" s="1595"/>
    </row>
    <row r="19746" spans="180:180">
      <c r="FX19746" s="1595"/>
    </row>
    <row r="19747" spans="180:180">
      <c r="FX19747" s="1595"/>
    </row>
    <row r="19748" spans="180:180">
      <c r="FX19748" s="1595"/>
    </row>
    <row r="19749" spans="180:180">
      <c r="FX19749" s="1595"/>
    </row>
    <row r="19750" spans="180:180">
      <c r="FX19750" s="1595"/>
    </row>
    <row r="19751" spans="180:180">
      <c r="FX19751" s="1595"/>
    </row>
    <row r="19752" spans="180:180">
      <c r="FX19752" s="1595"/>
    </row>
    <row r="19753" spans="180:180">
      <c r="FX19753" s="1595"/>
    </row>
    <row r="19755" spans="180:180">
      <c r="FX19755" s="1349"/>
    </row>
    <row r="19756" spans="180:180">
      <c r="FX19756" s="1349"/>
    </row>
    <row r="19757" spans="180:180">
      <c r="FX19757" s="1666"/>
    </row>
    <row r="19759" spans="180:180">
      <c r="FX19759" s="1349"/>
    </row>
    <row r="19760" spans="180:180">
      <c r="FX19760" s="1349"/>
    </row>
    <row r="19761" spans="180:180">
      <c r="FX19761" s="1349"/>
    </row>
    <row r="19762" spans="180:180">
      <c r="FX19762" s="1595"/>
    </row>
    <row r="19763" spans="180:180">
      <c r="FX19763" s="1595"/>
    </row>
    <row r="19764" spans="180:180">
      <c r="FX19764" s="1595"/>
    </row>
    <row r="19765" spans="180:180">
      <c r="FX19765" s="1595"/>
    </row>
    <row r="19766" spans="180:180">
      <c r="FX19766" s="1595"/>
    </row>
    <row r="19767" spans="180:180">
      <c r="FX19767" s="1595"/>
    </row>
    <row r="19768" spans="180:180">
      <c r="FX19768" s="1595"/>
    </row>
    <row r="19769" spans="180:180">
      <c r="FX19769" s="1595"/>
    </row>
    <row r="19770" spans="180:180">
      <c r="FX19770" s="1595"/>
    </row>
    <row r="19771" spans="180:180">
      <c r="FX19771" s="1595"/>
    </row>
    <row r="19772" spans="180:180">
      <c r="FX19772" s="1595"/>
    </row>
    <row r="19773" spans="180:180">
      <c r="FX19773" s="1595"/>
    </row>
    <row r="19774" spans="180:180">
      <c r="FX19774" s="1595"/>
    </row>
    <row r="19775" spans="180:180">
      <c r="FX19775" s="1595"/>
    </row>
    <row r="19776" spans="180:180">
      <c r="FX19776" s="1595"/>
    </row>
    <row r="19777" spans="180:180">
      <c r="FX19777" s="1595"/>
    </row>
    <row r="19778" spans="180:180">
      <c r="FX19778" s="1595"/>
    </row>
    <row r="19779" spans="180:180">
      <c r="FX19779" s="1595"/>
    </row>
    <row r="19780" spans="180:180">
      <c r="FX19780" s="1595"/>
    </row>
    <row r="19781" spans="180:180">
      <c r="FX19781" s="1595"/>
    </row>
    <row r="19782" spans="180:180">
      <c r="FX19782" s="1595"/>
    </row>
    <row r="19783" spans="180:180">
      <c r="FX19783" s="1595"/>
    </row>
    <row r="19784" spans="180:180">
      <c r="FX19784" s="1595"/>
    </row>
    <row r="19785" spans="180:180">
      <c r="FX19785" s="1595"/>
    </row>
    <row r="19786" spans="180:180">
      <c r="FX19786" s="1595"/>
    </row>
    <row r="19787" spans="180:180">
      <c r="FX19787" s="1595"/>
    </row>
    <row r="19788" spans="180:180">
      <c r="FX19788" s="1595"/>
    </row>
    <row r="19789" spans="180:180">
      <c r="FX19789" s="1595"/>
    </row>
    <row r="19790" spans="180:180">
      <c r="FX19790" s="1595"/>
    </row>
    <row r="19791" spans="180:180">
      <c r="FX19791" s="1595"/>
    </row>
    <row r="19792" spans="180:180">
      <c r="FX19792" s="1595"/>
    </row>
    <row r="19793" spans="180:180">
      <c r="FX19793" s="1595"/>
    </row>
    <row r="19794" spans="180:180">
      <c r="FX19794" s="1595"/>
    </row>
    <row r="19795" spans="180:180">
      <c r="FX19795" s="1595"/>
    </row>
    <row r="19796" spans="180:180">
      <c r="FX19796" s="1595"/>
    </row>
    <row r="19797" spans="180:180">
      <c r="FX19797" s="1595"/>
    </row>
    <row r="19798" spans="180:180">
      <c r="FX19798" s="1595"/>
    </row>
    <row r="19799" spans="180:180">
      <c r="FX19799" s="1595"/>
    </row>
    <row r="19800" spans="180:180">
      <c r="FX19800" s="1595"/>
    </row>
    <row r="19801" spans="180:180">
      <c r="FX19801" s="1595"/>
    </row>
    <row r="19803" spans="180:180">
      <c r="FX19803" s="1349"/>
    </row>
    <row r="19804" spans="180:180">
      <c r="FX19804" s="1349"/>
    </row>
    <row r="19805" spans="180:180">
      <c r="FX19805" s="1666"/>
    </row>
    <row r="19807" spans="180:180">
      <c r="FX19807" s="1349"/>
    </row>
    <row r="19808" spans="180:180">
      <c r="FX19808" s="1349"/>
    </row>
    <row r="19809" spans="180:180">
      <c r="FX19809" s="1349"/>
    </row>
    <row r="19810" spans="180:180">
      <c r="FX19810" s="1595"/>
    </row>
    <row r="19811" spans="180:180">
      <c r="FX19811" s="1595"/>
    </row>
    <row r="19812" spans="180:180">
      <c r="FX19812" s="1595"/>
    </row>
    <row r="19813" spans="180:180">
      <c r="FX19813" s="1595"/>
    </row>
    <row r="19814" spans="180:180">
      <c r="FX19814" s="1595"/>
    </row>
    <row r="19815" spans="180:180">
      <c r="FX19815" s="1595"/>
    </row>
    <row r="19816" spans="180:180">
      <c r="FX19816" s="1595"/>
    </row>
    <row r="19817" spans="180:180">
      <c r="FX19817" s="1595"/>
    </row>
    <row r="19818" spans="180:180">
      <c r="FX19818" s="1595"/>
    </row>
    <row r="19819" spans="180:180">
      <c r="FX19819" s="1595"/>
    </row>
    <row r="19820" spans="180:180">
      <c r="FX19820" s="1595"/>
    </row>
    <row r="19821" spans="180:180">
      <c r="FX19821" s="1595"/>
    </row>
    <row r="19822" spans="180:180">
      <c r="FX19822" s="1595"/>
    </row>
    <row r="19823" spans="180:180">
      <c r="FX19823" s="1595"/>
    </row>
    <row r="19824" spans="180:180">
      <c r="FX19824" s="1595"/>
    </row>
    <row r="19825" spans="180:180">
      <c r="FX19825" s="1595"/>
    </row>
    <row r="19826" spans="180:180">
      <c r="FX19826" s="1595"/>
    </row>
    <row r="19827" spans="180:180">
      <c r="FX19827" s="1595"/>
    </row>
    <row r="19828" spans="180:180">
      <c r="FX19828" s="1595"/>
    </row>
    <row r="19829" spans="180:180">
      <c r="FX19829" s="1595"/>
    </row>
    <row r="19830" spans="180:180">
      <c r="FX19830" s="1595"/>
    </row>
    <row r="19831" spans="180:180">
      <c r="FX19831" s="1595"/>
    </row>
    <row r="19832" spans="180:180">
      <c r="FX19832" s="1595"/>
    </row>
    <row r="19833" spans="180:180">
      <c r="FX19833" s="1595"/>
    </row>
    <row r="19834" spans="180:180">
      <c r="FX19834" s="1595"/>
    </row>
    <row r="19835" spans="180:180">
      <c r="FX19835" s="1595"/>
    </row>
    <row r="19836" spans="180:180">
      <c r="FX19836" s="1595"/>
    </row>
    <row r="19837" spans="180:180">
      <c r="FX19837" s="1595"/>
    </row>
    <row r="19838" spans="180:180">
      <c r="FX19838" s="1595"/>
    </row>
    <row r="19839" spans="180:180">
      <c r="FX19839" s="1595"/>
    </row>
    <row r="19840" spans="180:180">
      <c r="FX19840" s="1595"/>
    </row>
    <row r="19841" spans="180:180">
      <c r="FX19841" s="1595"/>
    </row>
    <row r="19842" spans="180:180">
      <c r="FX19842" s="1595"/>
    </row>
    <row r="19843" spans="180:180">
      <c r="FX19843" s="1595"/>
    </row>
    <row r="19844" spans="180:180">
      <c r="FX19844" s="1595"/>
    </row>
    <row r="19845" spans="180:180">
      <c r="FX19845" s="1595"/>
    </row>
    <row r="19846" spans="180:180">
      <c r="FX19846" s="1595"/>
    </row>
    <row r="19847" spans="180:180">
      <c r="FX19847" s="1595"/>
    </row>
    <row r="19848" spans="180:180">
      <c r="FX19848" s="1595"/>
    </row>
    <row r="19849" spans="180:180">
      <c r="FX19849" s="1595"/>
    </row>
    <row r="19851" spans="180:180">
      <c r="FX19851" s="1349"/>
    </row>
    <row r="19852" spans="180:180">
      <c r="FX19852" s="1349"/>
    </row>
    <row r="19853" spans="180:180">
      <c r="FX19853" s="1666"/>
    </row>
    <row r="19855" spans="180:180">
      <c r="FX19855" s="1349"/>
    </row>
    <row r="19856" spans="180:180">
      <c r="FX19856" s="1349"/>
    </row>
    <row r="19857" spans="180:180">
      <c r="FX19857" s="1349"/>
    </row>
    <row r="19858" spans="180:180">
      <c r="FX19858" s="1595"/>
    </row>
    <row r="19859" spans="180:180">
      <c r="FX19859" s="1595"/>
    </row>
    <row r="19860" spans="180:180">
      <c r="FX19860" s="1595"/>
    </row>
    <row r="19861" spans="180:180">
      <c r="FX19861" s="1595"/>
    </row>
    <row r="19862" spans="180:180">
      <c r="FX19862" s="1595"/>
    </row>
    <row r="19863" spans="180:180">
      <c r="FX19863" s="1595"/>
    </row>
    <row r="19864" spans="180:180">
      <c r="FX19864" s="1595"/>
    </row>
    <row r="19865" spans="180:180">
      <c r="FX19865" s="1595"/>
    </row>
    <row r="19866" spans="180:180">
      <c r="FX19866" s="1595"/>
    </row>
    <row r="19867" spans="180:180">
      <c r="FX19867" s="1595"/>
    </row>
    <row r="19868" spans="180:180">
      <c r="FX19868" s="1595"/>
    </row>
    <row r="19869" spans="180:180">
      <c r="FX19869" s="1595"/>
    </row>
    <row r="19870" spans="180:180">
      <c r="FX19870" s="1595"/>
    </row>
    <row r="19871" spans="180:180">
      <c r="FX19871" s="1595"/>
    </row>
    <row r="19872" spans="180:180">
      <c r="FX19872" s="1595"/>
    </row>
    <row r="19873" spans="180:180">
      <c r="FX19873" s="1595"/>
    </row>
    <row r="19874" spans="180:180">
      <c r="FX19874" s="1595"/>
    </row>
    <row r="19875" spans="180:180">
      <c r="FX19875" s="1595"/>
    </row>
    <row r="19876" spans="180:180">
      <c r="FX19876" s="1595"/>
    </row>
    <row r="19877" spans="180:180">
      <c r="FX19877" s="1595"/>
    </row>
    <row r="19878" spans="180:180">
      <c r="FX19878" s="1595"/>
    </row>
    <row r="19879" spans="180:180">
      <c r="FX19879" s="1595"/>
    </row>
    <row r="19880" spans="180:180">
      <c r="FX19880" s="1595"/>
    </row>
    <row r="19881" spans="180:180">
      <c r="FX19881" s="1595"/>
    </row>
    <row r="19882" spans="180:180">
      <c r="FX19882" s="1595"/>
    </row>
    <row r="19883" spans="180:180">
      <c r="FX19883" s="1595"/>
    </row>
    <row r="19884" spans="180:180">
      <c r="FX19884" s="1595"/>
    </row>
    <row r="19885" spans="180:180">
      <c r="FX19885" s="1595"/>
    </row>
    <row r="19886" spans="180:180">
      <c r="FX19886" s="1595"/>
    </row>
    <row r="19887" spans="180:180">
      <c r="FX19887" s="1595"/>
    </row>
    <row r="19888" spans="180:180">
      <c r="FX19888" s="1595"/>
    </row>
    <row r="19889" spans="180:180">
      <c r="FX19889" s="1595"/>
    </row>
    <row r="19890" spans="180:180">
      <c r="FX19890" s="1595"/>
    </row>
    <row r="19891" spans="180:180">
      <c r="FX19891" s="1595"/>
    </row>
    <row r="19892" spans="180:180">
      <c r="FX19892" s="1595"/>
    </row>
    <row r="19893" spans="180:180">
      <c r="FX19893" s="1595"/>
    </row>
    <row r="19894" spans="180:180">
      <c r="FX19894" s="1595"/>
    </row>
    <row r="19895" spans="180:180">
      <c r="FX19895" s="1595"/>
    </row>
    <row r="19896" spans="180:180">
      <c r="FX19896" s="1595"/>
    </row>
    <row r="19897" spans="180:180">
      <c r="FX19897" s="1595"/>
    </row>
    <row r="19899" spans="180:180">
      <c r="FX19899" s="1349"/>
    </row>
    <row r="19900" spans="180:180">
      <c r="FX19900" s="1349"/>
    </row>
    <row r="19901" spans="180:180">
      <c r="FX19901" s="1666"/>
    </row>
    <row r="19903" spans="180:180">
      <c r="FX19903" s="1349"/>
    </row>
    <row r="19904" spans="180:180">
      <c r="FX19904" s="1349"/>
    </row>
    <row r="19905" spans="180:180">
      <c r="FX19905" s="1349"/>
    </row>
    <row r="19906" spans="180:180">
      <c r="FX19906" s="1595"/>
    </row>
    <row r="19907" spans="180:180">
      <c r="FX19907" s="1595"/>
    </row>
    <row r="19908" spans="180:180">
      <c r="FX19908" s="1595"/>
    </row>
    <row r="19909" spans="180:180">
      <c r="FX19909" s="1595"/>
    </row>
    <row r="19910" spans="180:180">
      <c r="FX19910" s="1595"/>
    </row>
    <row r="19911" spans="180:180">
      <c r="FX19911" s="1595"/>
    </row>
    <row r="19912" spans="180:180">
      <c r="FX19912" s="1595"/>
    </row>
    <row r="19913" spans="180:180">
      <c r="FX19913" s="1595"/>
    </row>
    <row r="19914" spans="180:180">
      <c r="FX19914" s="1595"/>
    </row>
    <row r="19915" spans="180:180">
      <c r="FX19915" s="1595"/>
    </row>
    <row r="19916" spans="180:180">
      <c r="FX19916" s="1595"/>
    </row>
    <row r="19917" spans="180:180">
      <c r="FX19917" s="1595"/>
    </row>
    <row r="19918" spans="180:180">
      <c r="FX19918" s="1595"/>
    </row>
    <row r="19919" spans="180:180">
      <c r="FX19919" s="1595"/>
    </row>
    <row r="19920" spans="180:180">
      <c r="FX19920" s="1595"/>
    </row>
    <row r="19921" spans="180:180">
      <c r="FX19921" s="1595"/>
    </row>
    <row r="19922" spans="180:180">
      <c r="FX19922" s="1595"/>
    </row>
    <row r="19923" spans="180:180">
      <c r="FX19923" s="1595"/>
    </row>
    <row r="19924" spans="180:180">
      <c r="FX19924" s="1595"/>
    </row>
    <row r="19925" spans="180:180">
      <c r="FX19925" s="1595"/>
    </row>
    <row r="19926" spans="180:180">
      <c r="FX19926" s="1595"/>
    </row>
    <row r="19927" spans="180:180">
      <c r="FX19927" s="1595"/>
    </row>
    <row r="19928" spans="180:180">
      <c r="FX19928" s="1595"/>
    </row>
    <row r="19929" spans="180:180">
      <c r="FX19929" s="1595"/>
    </row>
    <row r="19930" spans="180:180">
      <c r="FX19930" s="1595"/>
    </row>
    <row r="19931" spans="180:180">
      <c r="FX19931" s="1595"/>
    </row>
    <row r="19932" spans="180:180">
      <c r="FX19932" s="1595"/>
    </row>
    <row r="19933" spans="180:180">
      <c r="FX19933" s="1595"/>
    </row>
    <row r="19934" spans="180:180">
      <c r="FX19934" s="1595"/>
    </row>
    <row r="19935" spans="180:180">
      <c r="FX19935" s="1595"/>
    </row>
    <row r="19936" spans="180:180">
      <c r="FX19936" s="1595"/>
    </row>
    <row r="19937" spans="180:180">
      <c r="FX19937" s="1595"/>
    </row>
    <row r="19938" spans="180:180">
      <c r="FX19938" s="1595"/>
    </row>
    <row r="19939" spans="180:180">
      <c r="FX19939" s="1595"/>
    </row>
    <row r="19940" spans="180:180">
      <c r="FX19940" s="1595"/>
    </row>
    <row r="19941" spans="180:180">
      <c r="FX19941" s="1595"/>
    </row>
    <row r="19942" spans="180:180">
      <c r="FX19942" s="1595"/>
    </row>
    <row r="19943" spans="180:180">
      <c r="FX19943" s="1595"/>
    </row>
    <row r="19944" spans="180:180">
      <c r="FX19944" s="1595"/>
    </row>
    <row r="19945" spans="180:180">
      <c r="FX19945" s="1595"/>
    </row>
    <row r="19947" spans="180:180">
      <c r="FX19947" s="1349"/>
    </row>
    <row r="19948" spans="180:180">
      <c r="FX19948" s="1349"/>
    </row>
    <row r="19949" spans="180:180">
      <c r="FX19949" s="1666"/>
    </row>
    <row r="19951" spans="180:180">
      <c r="FX19951" s="1349"/>
    </row>
    <row r="19952" spans="180:180">
      <c r="FX19952" s="1349"/>
    </row>
    <row r="19953" spans="180:180">
      <c r="FX19953" s="1349"/>
    </row>
    <row r="19954" spans="180:180">
      <c r="FX19954" s="1595"/>
    </row>
    <row r="19955" spans="180:180">
      <c r="FX19955" s="1595"/>
    </row>
    <row r="19956" spans="180:180">
      <c r="FX19956" s="1595"/>
    </row>
    <row r="19957" spans="180:180">
      <c r="FX19957" s="1595"/>
    </row>
    <row r="19958" spans="180:180">
      <c r="FX19958" s="1595"/>
    </row>
    <row r="19959" spans="180:180">
      <c r="FX19959" s="1595"/>
    </row>
    <row r="19960" spans="180:180">
      <c r="FX19960" s="1595"/>
    </row>
    <row r="19961" spans="180:180">
      <c r="FX19961" s="1595"/>
    </row>
    <row r="19962" spans="180:180">
      <c r="FX19962" s="1595"/>
    </row>
    <row r="19963" spans="180:180">
      <c r="FX19963" s="1595"/>
    </row>
    <row r="19964" spans="180:180">
      <c r="FX19964" s="1595"/>
    </row>
    <row r="19965" spans="180:180">
      <c r="FX19965" s="1595"/>
    </row>
    <row r="19966" spans="180:180">
      <c r="FX19966" s="1595"/>
    </row>
    <row r="19967" spans="180:180">
      <c r="FX19967" s="1595"/>
    </row>
    <row r="19968" spans="180:180">
      <c r="FX19968" s="1595"/>
    </row>
    <row r="19969" spans="180:180">
      <c r="FX19969" s="1595"/>
    </row>
    <row r="19970" spans="180:180">
      <c r="FX19970" s="1595"/>
    </row>
    <row r="19971" spans="180:180">
      <c r="FX19971" s="1595"/>
    </row>
    <row r="19972" spans="180:180">
      <c r="FX19972" s="1595"/>
    </row>
    <row r="19973" spans="180:180">
      <c r="FX19973" s="1595"/>
    </row>
    <row r="19974" spans="180:180">
      <c r="FX19974" s="1595"/>
    </row>
    <row r="19975" spans="180:180">
      <c r="FX19975" s="1595"/>
    </row>
    <row r="19976" spans="180:180">
      <c r="FX19976" s="1595"/>
    </row>
    <row r="19977" spans="180:180">
      <c r="FX19977" s="1595"/>
    </row>
    <row r="19978" spans="180:180">
      <c r="FX19978" s="1595"/>
    </row>
    <row r="19979" spans="180:180">
      <c r="FX19979" s="1595"/>
    </row>
    <row r="19980" spans="180:180">
      <c r="FX19980" s="1595"/>
    </row>
    <row r="19981" spans="180:180">
      <c r="FX19981" s="1595"/>
    </row>
    <row r="19982" spans="180:180">
      <c r="FX19982" s="1595"/>
    </row>
    <row r="19983" spans="180:180">
      <c r="FX19983" s="1595"/>
    </row>
    <row r="19984" spans="180:180">
      <c r="FX19984" s="1595"/>
    </row>
    <row r="19985" spans="180:180">
      <c r="FX19985" s="1595"/>
    </row>
    <row r="19986" spans="180:180">
      <c r="FX19986" s="1595"/>
    </row>
    <row r="19987" spans="180:180">
      <c r="FX19987" s="1595"/>
    </row>
    <row r="19988" spans="180:180">
      <c r="FX19988" s="1595"/>
    </row>
    <row r="19989" spans="180:180">
      <c r="FX19989" s="1595"/>
    </row>
    <row r="19990" spans="180:180">
      <c r="FX19990" s="1595"/>
    </row>
    <row r="19991" spans="180:180">
      <c r="FX19991" s="1595"/>
    </row>
    <row r="19992" spans="180:180">
      <c r="FX19992" s="1595"/>
    </row>
    <row r="19993" spans="180:180">
      <c r="FX19993" s="1595"/>
    </row>
    <row r="19995" spans="180:180">
      <c r="FX19995" s="1349"/>
    </row>
    <row r="19996" spans="180:180">
      <c r="FX19996" s="1349"/>
    </row>
    <row r="19997" spans="180:180">
      <c r="FX19997" s="1666"/>
    </row>
    <row r="19999" spans="180:180">
      <c r="FX19999" s="1349"/>
    </row>
    <row r="20000" spans="180:180">
      <c r="FX20000" s="1349"/>
    </row>
    <row r="20001" spans="180:180">
      <c r="FX20001" s="1349"/>
    </row>
    <row r="20002" spans="180:180">
      <c r="FX20002" s="1595"/>
    </row>
    <row r="20003" spans="180:180">
      <c r="FX20003" s="1595"/>
    </row>
    <row r="20004" spans="180:180">
      <c r="FX20004" s="1595"/>
    </row>
    <row r="20005" spans="180:180">
      <c r="FX20005" s="1595"/>
    </row>
    <row r="20006" spans="180:180">
      <c r="FX20006" s="1595"/>
    </row>
    <row r="20007" spans="180:180">
      <c r="FX20007" s="1595"/>
    </row>
    <row r="20008" spans="180:180">
      <c r="FX20008" s="1595"/>
    </row>
    <row r="20009" spans="180:180">
      <c r="FX20009" s="1595"/>
    </row>
    <row r="20010" spans="180:180">
      <c r="FX20010" s="1595"/>
    </row>
    <row r="20011" spans="180:180">
      <c r="FX20011" s="1595"/>
    </row>
    <row r="20012" spans="180:180">
      <c r="FX20012" s="1595"/>
    </row>
    <row r="20013" spans="180:180">
      <c r="FX20013" s="1595"/>
    </row>
    <row r="20014" spans="180:180">
      <c r="FX20014" s="1595"/>
    </row>
    <row r="20015" spans="180:180">
      <c r="FX20015" s="1595"/>
    </row>
    <row r="20016" spans="180:180">
      <c r="FX20016" s="1595"/>
    </row>
    <row r="20017" spans="180:180">
      <c r="FX20017" s="1595"/>
    </row>
    <row r="20018" spans="180:180">
      <c r="FX20018" s="1595"/>
    </row>
    <row r="20019" spans="180:180">
      <c r="FX20019" s="1595"/>
    </row>
    <row r="20020" spans="180:180">
      <c r="FX20020" s="1595"/>
    </row>
    <row r="20021" spans="180:180">
      <c r="FX20021" s="1595"/>
    </row>
    <row r="20022" spans="180:180">
      <c r="FX20022" s="1595"/>
    </row>
    <row r="20023" spans="180:180">
      <c r="FX20023" s="1595"/>
    </row>
    <row r="20024" spans="180:180">
      <c r="FX20024" s="1595"/>
    </row>
    <row r="20025" spans="180:180">
      <c r="FX20025" s="1595"/>
    </row>
    <row r="20026" spans="180:180">
      <c r="FX20026" s="1595"/>
    </row>
    <row r="20027" spans="180:180">
      <c r="FX20027" s="1595"/>
    </row>
    <row r="20028" spans="180:180">
      <c r="FX20028" s="1595"/>
    </row>
    <row r="20029" spans="180:180">
      <c r="FX20029" s="1595"/>
    </row>
    <row r="20030" spans="180:180">
      <c r="FX20030" s="1595"/>
    </row>
    <row r="20031" spans="180:180">
      <c r="FX20031" s="1595"/>
    </row>
    <row r="20032" spans="180:180">
      <c r="FX20032" s="1595"/>
    </row>
    <row r="20033" spans="180:180">
      <c r="FX20033" s="1595"/>
    </row>
    <row r="20034" spans="180:180">
      <c r="FX20034" s="1595"/>
    </row>
    <row r="20035" spans="180:180">
      <c r="FX20035" s="1595"/>
    </row>
    <row r="20036" spans="180:180">
      <c r="FX20036" s="1595"/>
    </row>
    <row r="20037" spans="180:180">
      <c r="FX20037" s="1595"/>
    </row>
    <row r="20038" spans="180:180">
      <c r="FX20038" s="1595"/>
    </row>
    <row r="20039" spans="180:180">
      <c r="FX20039" s="1595"/>
    </row>
    <row r="20040" spans="180:180">
      <c r="FX20040" s="1595"/>
    </row>
    <row r="20041" spans="180:180">
      <c r="FX20041" s="1595"/>
    </row>
    <row r="20043" spans="180:180">
      <c r="FX20043" s="1349"/>
    </row>
    <row r="20044" spans="180:180">
      <c r="FX20044" s="1349"/>
    </row>
    <row r="20045" spans="180:180">
      <c r="FX20045" s="1666"/>
    </row>
    <row r="20047" spans="180:180">
      <c r="FX20047" s="1349"/>
    </row>
    <row r="20048" spans="180:180">
      <c r="FX20048" s="1349"/>
    </row>
    <row r="20049" spans="180:180">
      <c r="FX20049" s="1349"/>
    </row>
    <row r="20050" spans="180:180">
      <c r="FX20050" s="1595"/>
    </row>
    <row r="20051" spans="180:180">
      <c r="FX20051" s="1595"/>
    </row>
    <row r="20052" spans="180:180">
      <c r="FX20052" s="1595"/>
    </row>
    <row r="20053" spans="180:180">
      <c r="FX20053" s="1595"/>
    </row>
    <row r="20054" spans="180:180">
      <c r="FX20054" s="1595"/>
    </row>
    <row r="20055" spans="180:180">
      <c r="FX20055" s="1595"/>
    </row>
    <row r="20056" spans="180:180">
      <c r="FX20056" s="1595"/>
    </row>
    <row r="20057" spans="180:180">
      <c r="FX20057" s="1595"/>
    </row>
    <row r="20058" spans="180:180">
      <c r="FX20058" s="1595"/>
    </row>
    <row r="20059" spans="180:180">
      <c r="FX20059" s="1595"/>
    </row>
    <row r="20060" spans="180:180">
      <c r="FX20060" s="1595"/>
    </row>
    <row r="20061" spans="180:180">
      <c r="FX20061" s="1595"/>
    </row>
    <row r="20062" spans="180:180">
      <c r="FX20062" s="1595"/>
    </row>
    <row r="20063" spans="180:180">
      <c r="FX20063" s="1595"/>
    </row>
    <row r="20064" spans="180:180">
      <c r="FX20064" s="1595"/>
    </row>
    <row r="20065" spans="180:180">
      <c r="FX20065" s="1595"/>
    </row>
    <row r="20066" spans="180:180">
      <c r="FX20066" s="1595"/>
    </row>
    <row r="20067" spans="180:180">
      <c r="FX20067" s="1595"/>
    </row>
    <row r="20068" spans="180:180">
      <c r="FX20068" s="1595"/>
    </row>
    <row r="20069" spans="180:180">
      <c r="FX20069" s="1595"/>
    </row>
    <row r="20070" spans="180:180">
      <c r="FX20070" s="1595"/>
    </row>
    <row r="20071" spans="180:180">
      <c r="FX20071" s="1595"/>
    </row>
    <row r="20072" spans="180:180">
      <c r="FX20072" s="1595"/>
    </row>
    <row r="20073" spans="180:180">
      <c r="FX20073" s="1595"/>
    </row>
    <row r="20074" spans="180:180">
      <c r="FX20074" s="1595"/>
    </row>
    <row r="20075" spans="180:180">
      <c r="FX20075" s="1595"/>
    </row>
    <row r="20076" spans="180:180">
      <c r="FX20076" s="1595"/>
    </row>
    <row r="20077" spans="180:180">
      <c r="FX20077" s="1595"/>
    </row>
    <row r="20078" spans="180:180">
      <c r="FX20078" s="1595"/>
    </row>
    <row r="20079" spans="180:180">
      <c r="FX20079" s="1595"/>
    </row>
    <row r="20080" spans="180:180">
      <c r="FX20080" s="1595"/>
    </row>
    <row r="20081" spans="180:180">
      <c r="FX20081" s="1595"/>
    </row>
    <row r="20082" spans="180:180">
      <c r="FX20082" s="1595"/>
    </row>
    <row r="20083" spans="180:180">
      <c r="FX20083" s="1595"/>
    </row>
    <row r="20084" spans="180:180">
      <c r="FX20084" s="1595"/>
    </row>
    <row r="20085" spans="180:180">
      <c r="FX20085" s="1595"/>
    </row>
    <row r="20086" spans="180:180">
      <c r="FX20086" s="1595"/>
    </row>
    <row r="20087" spans="180:180">
      <c r="FX20087" s="1595"/>
    </row>
    <row r="20088" spans="180:180">
      <c r="FX20088" s="1595"/>
    </row>
    <row r="20089" spans="180:180">
      <c r="FX20089" s="1595"/>
    </row>
    <row r="20091" spans="180:180">
      <c r="FX20091" s="1349"/>
    </row>
    <row r="20092" spans="180:180">
      <c r="FX20092" s="1349"/>
    </row>
    <row r="20093" spans="180:180">
      <c r="FX20093" s="1666"/>
    </row>
    <row r="20095" spans="180:180">
      <c r="FX20095" s="1349"/>
    </row>
    <row r="20096" spans="180:180">
      <c r="FX20096" s="1349"/>
    </row>
    <row r="20097" spans="180:180">
      <c r="FX20097" s="1349"/>
    </row>
    <row r="20098" spans="180:180">
      <c r="FX20098" s="1595"/>
    </row>
    <row r="20099" spans="180:180">
      <c r="FX20099" s="1595"/>
    </row>
    <row r="20100" spans="180:180">
      <c r="FX20100" s="1595"/>
    </row>
    <row r="20101" spans="180:180">
      <c r="FX20101" s="1595"/>
    </row>
    <row r="20102" spans="180:180">
      <c r="FX20102" s="1595"/>
    </row>
    <row r="20103" spans="180:180">
      <c r="FX20103" s="1595"/>
    </row>
    <row r="20104" spans="180:180">
      <c r="FX20104" s="1595"/>
    </row>
    <row r="20105" spans="180:180">
      <c r="FX20105" s="1595"/>
    </row>
    <row r="20106" spans="180:180">
      <c r="FX20106" s="1595"/>
    </row>
    <row r="20107" spans="180:180">
      <c r="FX20107" s="1595"/>
    </row>
    <row r="20108" spans="180:180">
      <c r="FX20108" s="1595"/>
    </row>
    <row r="20109" spans="180:180">
      <c r="FX20109" s="1595"/>
    </row>
    <row r="20110" spans="180:180">
      <c r="FX20110" s="1595"/>
    </row>
    <row r="20111" spans="180:180">
      <c r="FX20111" s="1595"/>
    </row>
    <row r="20112" spans="180:180">
      <c r="FX20112" s="1595"/>
    </row>
    <row r="20113" spans="180:180">
      <c r="FX20113" s="1595"/>
    </row>
    <row r="20114" spans="180:180">
      <c r="FX20114" s="1595"/>
    </row>
    <row r="20115" spans="180:180">
      <c r="FX20115" s="1595"/>
    </row>
    <row r="20116" spans="180:180">
      <c r="FX20116" s="1595"/>
    </row>
    <row r="20117" spans="180:180">
      <c r="FX20117" s="1595"/>
    </row>
    <row r="20118" spans="180:180">
      <c r="FX20118" s="1595"/>
    </row>
    <row r="20119" spans="180:180">
      <c r="FX20119" s="1595"/>
    </row>
    <row r="20120" spans="180:180">
      <c r="FX20120" s="1595"/>
    </row>
    <row r="20121" spans="180:180">
      <c r="FX20121" s="1595"/>
    </row>
    <row r="20122" spans="180:180">
      <c r="FX20122" s="1595"/>
    </row>
    <row r="20123" spans="180:180">
      <c r="FX20123" s="1595"/>
    </row>
    <row r="20124" spans="180:180">
      <c r="FX20124" s="1595"/>
    </row>
    <row r="20125" spans="180:180">
      <c r="FX20125" s="1595"/>
    </row>
    <row r="20126" spans="180:180">
      <c r="FX20126" s="1595"/>
    </row>
    <row r="20127" spans="180:180">
      <c r="FX20127" s="1595"/>
    </row>
    <row r="20128" spans="180:180">
      <c r="FX20128" s="1595"/>
    </row>
    <row r="20129" spans="180:180">
      <c r="FX20129" s="1595"/>
    </row>
    <row r="20130" spans="180:180">
      <c r="FX20130" s="1595"/>
    </row>
    <row r="20131" spans="180:180">
      <c r="FX20131" s="1595"/>
    </row>
    <row r="20132" spans="180:180">
      <c r="FX20132" s="1595"/>
    </row>
    <row r="20133" spans="180:180">
      <c r="FX20133" s="1595"/>
    </row>
    <row r="20134" spans="180:180">
      <c r="FX20134" s="1595"/>
    </row>
    <row r="20135" spans="180:180">
      <c r="FX20135" s="1595"/>
    </row>
    <row r="20136" spans="180:180">
      <c r="FX20136" s="1595"/>
    </row>
    <row r="20137" spans="180:180">
      <c r="FX20137" s="1595"/>
    </row>
    <row r="20139" spans="180:180">
      <c r="FX20139" s="1349"/>
    </row>
    <row r="20140" spans="180:180">
      <c r="FX20140" s="1349"/>
    </row>
    <row r="20141" spans="180:180">
      <c r="FX20141" s="1666"/>
    </row>
    <row r="20143" spans="180:180">
      <c r="FX20143" s="1349"/>
    </row>
    <row r="20144" spans="180:180">
      <c r="FX20144" s="1349"/>
    </row>
    <row r="20145" spans="180:180">
      <c r="FX20145" s="1349"/>
    </row>
    <row r="20146" spans="180:180">
      <c r="FX20146" s="1595"/>
    </row>
    <row r="20147" spans="180:180">
      <c r="FX20147" s="1595"/>
    </row>
    <row r="20148" spans="180:180">
      <c r="FX20148" s="1595"/>
    </row>
    <row r="20149" spans="180:180">
      <c r="FX20149" s="1595"/>
    </row>
    <row r="20150" spans="180:180">
      <c r="FX20150" s="1595"/>
    </row>
    <row r="20151" spans="180:180">
      <c r="FX20151" s="1595"/>
    </row>
    <row r="20152" spans="180:180">
      <c r="FX20152" s="1595"/>
    </row>
    <row r="20153" spans="180:180">
      <c r="FX20153" s="1595"/>
    </row>
    <row r="20154" spans="180:180">
      <c r="FX20154" s="1595"/>
    </row>
    <row r="20155" spans="180:180">
      <c r="FX20155" s="1595"/>
    </row>
    <row r="20156" spans="180:180">
      <c r="FX20156" s="1595"/>
    </row>
    <row r="20157" spans="180:180">
      <c r="FX20157" s="1595"/>
    </row>
    <row r="20158" spans="180:180">
      <c r="FX20158" s="1595"/>
    </row>
    <row r="20159" spans="180:180">
      <c r="FX20159" s="1595"/>
    </row>
    <row r="20160" spans="180:180">
      <c r="FX20160" s="1595"/>
    </row>
    <row r="20161" spans="180:180">
      <c r="FX20161" s="1595"/>
    </row>
    <row r="20162" spans="180:180">
      <c r="FX20162" s="1595"/>
    </row>
    <row r="20163" spans="180:180">
      <c r="FX20163" s="1595"/>
    </row>
    <row r="20164" spans="180:180">
      <c r="FX20164" s="1595"/>
    </row>
    <row r="20165" spans="180:180">
      <c r="FX20165" s="1595"/>
    </row>
    <row r="20166" spans="180:180">
      <c r="FX20166" s="1595"/>
    </row>
    <row r="20167" spans="180:180">
      <c r="FX20167" s="1595"/>
    </row>
    <row r="20168" spans="180:180">
      <c r="FX20168" s="1595"/>
    </row>
    <row r="20169" spans="180:180">
      <c r="FX20169" s="1595"/>
    </row>
    <row r="20170" spans="180:180">
      <c r="FX20170" s="1595"/>
    </row>
    <row r="20171" spans="180:180">
      <c r="FX20171" s="1595"/>
    </row>
    <row r="20172" spans="180:180">
      <c r="FX20172" s="1595"/>
    </row>
    <row r="20173" spans="180:180">
      <c r="FX20173" s="1595"/>
    </row>
    <row r="20174" spans="180:180">
      <c r="FX20174" s="1595"/>
    </row>
    <row r="20175" spans="180:180">
      <c r="FX20175" s="1595"/>
    </row>
    <row r="20176" spans="180:180">
      <c r="FX20176" s="1595"/>
    </row>
    <row r="20177" spans="180:180">
      <c r="FX20177" s="1595"/>
    </row>
    <row r="20178" spans="180:180">
      <c r="FX20178" s="1595"/>
    </row>
    <row r="20179" spans="180:180">
      <c r="FX20179" s="1595"/>
    </row>
    <row r="20180" spans="180:180">
      <c r="FX20180" s="1595"/>
    </row>
    <row r="20181" spans="180:180">
      <c r="FX20181" s="1595"/>
    </row>
    <row r="20182" spans="180:180">
      <c r="FX20182" s="1595"/>
    </row>
    <row r="20183" spans="180:180">
      <c r="FX20183" s="1595"/>
    </row>
    <row r="20184" spans="180:180">
      <c r="FX20184" s="1595"/>
    </row>
    <row r="20185" spans="180:180">
      <c r="FX20185" s="1595"/>
    </row>
    <row r="20187" spans="180:180">
      <c r="FX20187" s="1349"/>
    </row>
    <row r="20188" spans="180:180">
      <c r="FX20188" s="1349"/>
    </row>
    <row r="20189" spans="180:180">
      <c r="FX20189" s="1666"/>
    </row>
    <row r="20191" spans="180:180">
      <c r="FX20191" s="1349"/>
    </row>
    <row r="20192" spans="180:180">
      <c r="FX20192" s="1349"/>
    </row>
    <row r="20193" spans="180:180">
      <c r="FX20193" s="1349"/>
    </row>
    <row r="20194" spans="180:180">
      <c r="FX20194" s="1595"/>
    </row>
    <row r="20195" spans="180:180">
      <c r="FX20195" s="1595"/>
    </row>
    <row r="20196" spans="180:180">
      <c r="FX20196" s="1595"/>
    </row>
    <row r="20197" spans="180:180">
      <c r="FX20197" s="1595"/>
    </row>
    <row r="20198" spans="180:180">
      <c r="FX20198" s="1595"/>
    </row>
    <row r="20199" spans="180:180">
      <c r="FX20199" s="1595"/>
    </row>
    <row r="20200" spans="180:180">
      <c r="FX20200" s="1595"/>
    </row>
    <row r="20201" spans="180:180">
      <c r="FX20201" s="1595"/>
    </row>
    <row r="20202" spans="180:180">
      <c r="FX20202" s="1595"/>
    </row>
    <row r="20203" spans="180:180">
      <c r="FX20203" s="1595"/>
    </row>
    <row r="20204" spans="180:180">
      <c r="FX20204" s="1595"/>
    </row>
    <row r="20205" spans="180:180">
      <c r="FX20205" s="1595"/>
    </row>
    <row r="20206" spans="180:180">
      <c r="FX20206" s="1595"/>
    </row>
    <row r="20207" spans="180:180">
      <c r="FX20207" s="1595"/>
    </row>
    <row r="20208" spans="180:180">
      <c r="FX20208" s="1595"/>
    </row>
    <row r="20209" spans="180:180">
      <c r="FX20209" s="1595"/>
    </row>
    <row r="20210" spans="180:180">
      <c r="FX20210" s="1595"/>
    </row>
    <row r="20211" spans="180:180">
      <c r="FX20211" s="1595"/>
    </row>
    <row r="20212" spans="180:180">
      <c r="FX20212" s="1595"/>
    </row>
    <row r="20213" spans="180:180">
      <c r="FX20213" s="1595"/>
    </row>
    <row r="20214" spans="180:180">
      <c r="FX20214" s="1595"/>
    </row>
    <row r="20215" spans="180:180">
      <c r="FX20215" s="1595"/>
    </row>
    <row r="20216" spans="180:180">
      <c r="FX20216" s="1595"/>
    </row>
    <row r="20217" spans="180:180">
      <c r="FX20217" s="1595"/>
    </row>
    <row r="20218" spans="180:180">
      <c r="FX20218" s="1595"/>
    </row>
    <row r="20219" spans="180:180">
      <c r="FX20219" s="1595"/>
    </row>
    <row r="20220" spans="180:180">
      <c r="FX20220" s="1595"/>
    </row>
    <row r="20221" spans="180:180">
      <c r="FX20221" s="1595"/>
    </row>
    <row r="20222" spans="180:180">
      <c r="FX20222" s="1595"/>
    </row>
    <row r="20223" spans="180:180">
      <c r="FX20223" s="1595"/>
    </row>
    <row r="20224" spans="180:180">
      <c r="FX20224" s="1595"/>
    </row>
    <row r="20225" spans="180:180">
      <c r="FX20225" s="1595"/>
    </row>
    <row r="20226" spans="180:180">
      <c r="FX20226" s="1595"/>
    </row>
    <row r="20227" spans="180:180">
      <c r="FX20227" s="1595"/>
    </row>
    <row r="20228" spans="180:180">
      <c r="FX20228" s="1595"/>
    </row>
    <row r="20229" spans="180:180">
      <c r="FX20229" s="1595"/>
    </row>
    <row r="20230" spans="180:180">
      <c r="FX20230" s="1595"/>
    </row>
    <row r="20231" spans="180:180">
      <c r="FX20231" s="1595"/>
    </row>
    <row r="20232" spans="180:180">
      <c r="FX20232" s="1595"/>
    </row>
    <row r="20233" spans="180:180">
      <c r="FX20233" s="1595"/>
    </row>
    <row r="20235" spans="180:180">
      <c r="FX20235" s="1349"/>
    </row>
    <row r="20236" spans="180:180">
      <c r="FX20236" s="1349"/>
    </row>
    <row r="20237" spans="180:180">
      <c r="FX20237" s="1666"/>
    </row>
    <row r="20239" spans="180:180">
      <c r="FX20239" s="1349"/>
    </row>
    <row r="20240" spans="180:180">
      <c r="FX20240" s="1349"/>
    </row>
    <row r="20241" spans="180:180">
      <c r="FX20241" s="1349"/>
    </row>
    <row r="20242" spans="180:180">
      <c r="FX20242" s="1595"/>
    </row>
    <row r="20243" spans="180:180">
      <c r="FX20243" s="1595"/>
    </row>
    <row r="20244" spans="180:180">
      <c r="FX20244" s="1595"/>
    </row>
    <row r="20245" spans="180:180">
      <c r="FX20245" s="1595"/>
    </row>
    <row r="20246" spans="180:180">
      <c r="FX20246" s="1595"/>
    </row>
    <row r="20247" spans="180:180">
      <c r="FX20247" s="1595"/>
    </row>
    <row r="20248" spans="180:180">
      <c r="FX20248" s="1595"/>
    </row>
    <row r="20249" spans="180:180">
      <c r="FX20249" s="1595"/>
    </row>
    <row r="20250" spans="180:180">
      <c r="FX20250" s="1595"/>
    </row>
    <row r="20251" spans="180:180">
      <c r="FX20251" s="1595"/>
    </row>
    <row r="20252" spans="180:180">
      <c r="FX20252" s="1595"/>
    </row>
    <row r="20253" spans="180:180">
      <c r="FX20253" s="1595"/>
    </row>
    <row r="20254" spans="180:180">
      <c r="FX20254" s="1595"/>
    </row>
    <row r="20255" spans="180:180">
      <c r="FX20255" s="1595"/>
    </row>
    <row r="20256" spans="180:180">
      <c r="FX20256" s="1595"/>
    </row>
    <row r="20257" spans="180:180">
      <c r="FX20257" s="1595"/>
    </row>
    <row r="20258" spans="180:180">
      <c r="FX20258" s="1595"/>
    </row>
    <row r="20259" spans="180:180">
      <c r="FX20259" s="1595"/>
    </row>
    <row r="20260" spans="180:180">
      <c r="FX20260" s="1595"/>
    </row>
    <row r="20261" spans="180:180">
      <c r="FX20261" s="1595"/>
    </row>
    <row r="20262" spans="180:180">
      <c r="FX20262" s="1595"/>
    </row>
    <row r="20263" spans="180:180">
      <c r="FX20263" s="1595"/>
    </row>
    <row r="20264" spans="180:180">
      <c r="FX20264" s="1595"/>
    </row>
    <row r="20265" spans="180:180">
      <c r="FX20265" s="1595"/>
    </row>
    <row r="20266" spans="180:180">
      <c r="FX20266" s="1595"/>
    </row>
    <row r="20267" spans="180:180">
      <c r="FX20267" s="1595"/>
    </row>
    <row r="20268" spans="180:180">
      <c r="FX20268" s="1595"/>
    </row>
    <row r="20269" spans="180:180">
      <c r="FX20269" s="1595"/>
    </row>
    <row r="20270" spans="180:180">
      <c r="FX20270" s="1595"/>
    </row>
    <row r="20271" spans="180:180">
      <c r="FX20271" s="1595"/>
    </row>
    <row r="20272" spans="180:180">
      <c r="FX20272" s="1595"/>
    </row>
    <row r="20273" spans="180:180">
      <c r="FX20273" s="1595"/>
    </row>
    <row r="20274" spans="180:180">
      <c r="FX20274" s="1595"/>
    </row>
    <row r="20275" spans="180:180">
      <c r="FX20275" s="1595"/>
    </row>
    <row r="20276" spans="180:180">
      <c r="FX20276" s="1595"/>
    </row>
    <row r="20277" spans="180:180">
      <c r="FX20277" s="1595"/>
    </row>
    <row r="20278" spans="180:180">
      <c r="FX20278" s="1595"/>
    </row>
    <row r="20279" spans="180:180">
      <c r="FX20279" s="1595"/>
    </row>
    <row r="20280" spans="180:180">
      <c r="FX20280" s="1595"/>
    </row>
    <row r="20281" spans="180:180">
      <c r="FX20281" s="1595"/>
    </row>
    <row r="20283" spans="180:180">
      <c r="FX20283" s="1349"/>
    </row>
    <row r="20284" spans="180:180">
      <c r="FX20284" s="1349"/>
    </row>
    <row r="20285" spans="180:180">
      <c r="FX20285" s="1666"/>
    </row>
    <row r="20287" spans="180:180">
      <c r="FX20287" s="1349"/>
    </row>
    <row r="20288" spans="180:180">
      <c r="FX20288" s="1349"/>
    </row>
    <row r="20289" spans="180:180">
      <c r="FX20289" s="1349"/>
    </row>
    <row r="20290" spans="180:180">
      <c r="FX20290" s="1595"/>
    </row>
    <row r="20291" spans="180:180">
      <c r="FX20291" s="1595"/>
    </row>
    <row r="20292" spans="180:180">
      <c r="FX20292" s="1595"/>
    </row>
    <row r="20293" spans="180:180">
      <c r="FX20293" s="1595"/>
    </row>
    <row r="20294" spans="180:180">
      <c r="FX20294" s="1595"/>
    </row>
    <row r="20295" spans="180:180">
      <c r="FX20295" s="1595"/>
    </row>
    <row r="20296" spans="180:180">
      <c r="FX20296" s="1595"/>
    </row>
    <row r="20297" spans="180:180">
      <c r="FX20297" s="1595"/>
    </row>
    <row r="20298" spans="180:180">
      <c r="FX20298" s="1595"/>
    </row>
    <row r="20299" spans="180:180">
      <c r="FX20299" s="1595"/>
    </row>
    <row r="20300" spans="180:180">
      <c r="FX20300" s="1595"/>
    </row>
    <row r="20301" spans="180:180">
      <c r="FX20301" s="1595"/>
    </row>
    <row r="20302" spans="180:180">
      <c r="FX20302" s="1595"/>
    </row>
    <row r="20303" spans="180:180">
      <c r="FX20303" s="1595"/>
    </row>
    <row r="20304" spans="180:180">
      <c r="FX20304" s="1595"/>
    </row>
    <row r="20305" spans="180:180">
      <c r="FX20305" s="1595"/>
    </row>
    <row r="20306" spans="180:180">
      <c r="FX20306" s="1595"/>
    </row>
    <row r="20307" spans="180:180">
      <c r="FX20307" s="1595"/>
    </row>
    <row r="20308" spans="180:180">
      <c r="FX20308" s="1595"/>
    </row>
    <row r="20309" spans="180:180">
      <c r="FX20309" s="1595"/>
    </row>
    <row r="20310" spans="180:180">
      <c r="FX20310" s="1595"/>
    </row>
    <row r="20311" spans="180:180">
      <c r="FX20311" s="1595"/>
    </row>
    <row r="20312" spans="180:180">
      <c r="FX20312" s="1595"/>
    </row>
    <row r="20313" spans="180:180">
      <c r="FX20313" s="1595"/>
    </row>
    <row r="20314" spans="180:180">
      <c r="FX20314" s="1595"/>
    </row>
    <row r="20315" spans="180:180">
      <c r="FX20315" s="1595"/>
    </row>
    <row r="20316" spans="180:180">
      <c r="FX20316" s="1595"/>
    </row>
    <row r="20317" spans="180:180">
      <c r="FX20317" s="1595"/>
    </row>
    <row r="20318" spans="180:180">
      <c r="FX20318" s="1595"/>
    </row>
    <row r="20319" spans="180:180">
      <c r="FX20319" s="1595"/>
    </row>
    <row r="20320" spans="180:180">
      <c r="FX20320" s="1595"/>
    </row>
    <row r="20321" spans="180:180">
      <c r="FX20321" s="1595"/>
    </row>
    <row r="20322" spans="180:180">
      <c r="FX20322" s="1595"/>
    </row>
    <row r="20323" spans="180:180">
      <c r="FX20323" s="1595"/>
    </row>
    <row r="20324" spans="180:180">
      <c r="FX20324" s="1595"/>
    </row>
    <row r="20325" spans="180:180">
      <c r="FX20325" s="1595"/>
    </row>
    <row r="20326" spans="180:180">
      <c r="FX20326" s="1595"/>
    </row>
    <row r="20327" spans="180:180">
      <c r="FX20327" s="1595"/>
    </row>
    <row r="20328" spans="180:180">
      <c r="FX20328" s="1595"/>
    </row>
    <row r="20329" spans="180:180">
      <c r="FX20329" s="1595"/>
    </row>
    <row r="20331" spans="180:180">
      <c r="FX20331" s="1349"/>
    </row>
    <row r="20332" spans="180:180">
      <c r="FX20332" s="1349"/>
    </row>
    <row r="20333" spans="180:180">
      <c r="FX20333" s="1666"/>
    </row>
    <row r="20335" spans="180:180">
      <c r="FX20335" s="1349"/>
    </row>
    <row r="20336" spans="180:180">
      <c r="FX20336" s="1349"/>
    </row>
    <row r="20337" spans="180:180">
      <c r="FX20337" s="1349"/>
    </row>
    <row r="20338" spans="180:180">
      <c r="FX20338" s="1595"/>
    </row>
    <row r="20339" spans="180:180">
      <c r="FX20339" s="1595"/>
    </row>
    <row r="20340" spans="180:180">
      <c r="FX20340" s="1595"/>
    </row>
    <row r="20341" spans="180:180">
      <c r="FX20341" s="1595"/>
    </row>
    <row r="20342" spans="180:180">
      <c r="FX20342" s="1595"/>
    </row>
    <row r="20343" spans="180:180">
      <c r="FX20343" s="1595"/>
    </row>
    <row r="20344" spans="180:180">
      <c r="FX20344" s="1595"/>
    </row>
    <row r="20345" spans="180:180">
      <c r="FX20345" s="1595"/>
    </row>
    <row r="20346" spans="180:180">
      <c r="FX20346" s="1595"/>
    </row>
    <row r="20347" spans="180:180">
      <c r="FX20347" s="1595"/>
    </row>
    <row r="20348" spans="180:180">
      <c r="FX20348" s="1595"/>
    </row>
    <row r="20349" spans="180:180">
      <c r="FX20349" s="1595"/>
    </row>
    <row r="20350" spans="180:180">
      <c r="FX20350" s="1595"/>
    </row>
    <row r="20351" spans="180:180">
      <c r="FX20351" s="1595"/>
    </row>
    <row r="20352" spans="180:180">
      <c r="FX20352" s="1595"/>
    </row>
    <row r="20353" spans="180:180">
      <c r="FX20353" s="1595"/>
    </row>
    <row r="20354" spans="180:180">
      <c r="FX20354" s="1595"/>
    </row>
    <row r="20355" spans="180:180">
      <c r="FX20355" s="1595"/>
    </row>
    <row r="20356" spans="180:180">
      <c r="FX20356" s="1595"/>
    </row>
    <row r="20357" spans="180:180">
      <c r="FX20357" s="1595"/>
    </row>
    <row r="20358" spans="180:180">
      <c r="FX20358" s="1595"/>
    </row>
    <row r="20359" spans="180:180">
      <c r="FX20359" s="1595"/>
    </row>
    <row r="20360" spans="180:180">
      <c r="FX20360" s="1595"/>
    </row>
    <row r="20361" spans="180:180">
      <c r="FX20361" s="1595"/>
    </row>
    <row r="20362" spans="180:180">
      <c r="FX20362" s="1595"/>
    </row>
    <row r="20363" spans="180:180">
      <c r="FX20363" s="1595"/>
    </row>
    <row r="20364" spans="180:180">
      <c r="FX20364" s="1595"/>
    </row>
    <row r="20365" spans="180:180">
      <c r="FX20365" s="1595"/>
    </row>
    <row r="20366" spans="180:180">
      <c r="FX20366" s="1595"/>
    </row>
    <row r="20367" spans="180:180">
      <c r="FX20367" s="1595"/>
    </row>
    <row r="20368" spans="180:180">
      <c r="FX20368" s="1595"/>
    </row>
    <row r="20369" spans="180:180">
      <c r="FX20369" s="1595"/>
    </row>
    <row r="20370" spans="180:180">
      <c r="FX20370" s="1595"/>
    </row>
    <row r="20371" spans="180:180">
      <c r="FX20371" s="1595"/>
    </row>
    <row r="20372" spans="180:180">
      <c r="FX20372" s="1595"/>
    </row>
    <row r="20373" spans="180:180">
      <c r="FX20373" s="1595"/>
    </row>
    <row r="20374" spans="180:180">
      <c r="FX20374" s="1595"/>
    </row>
    <row r="20375" spans="180:180">
      <c r="FX20375" s="1595"/>
    </row>
    <row r="20376" spans="180:180">
      <c r="FX20376" s="1595"/>
    </row>
    <row r="20377" spans="180:180">
      <c r="FX20377" s="1595"/>
    </row>
    <row r="20379" spans="180:180">
      <c r="FX20379" s="1349"/>
    </row>
    <row r="20380" spans="180:180">
      <c r="FX20380" s="1349"/>
    </row>
    <row r="20381" spans="180:180">
      <c r="FX20381" s="1666"/>
    </row>
    <row r="20383" spans="180:180">
      <c r="FX20383" s="1349"/>
    </row>
    <row r="20384" spans="180:180">
      <c r="FX20384" s="1349"/>
    </row>
    <row r="20385" spans="180:180">
      <c r="FX20385" s="1349"/>
    </row>
    <row r="20386" spans="180:180">
      <c r="FX20386" s="1595"/>
    </row>
    <row r="20387" spans="180:180">
      <c r="FX20387" s="1595"/>
    </row>
    <row r="20388" spans="180:180">
      <c r="FX20388" s="1595"/>
    </row>
    <row r="20389" spans="180:180">
      <c r="FX20389" s="1595"/>
    </row>
    <row r="20390" spans="180:180">
      <c r="FX20390" s="1595"/>
    </row>
    <row r="20391" spans="180:180">
      <c r="FX20391" s="1595"/>
    </row>
    <row r="20392" spans="180:180">
      <c r="FX20392" s="1595"/>
    </row>
    <row r="20393" spans="180:180">
      <c r="FX20393" s="1595"/>
    </row>
    <row r="20394" spans="180:180">
      <c r="FX20394" s="1595"/>
    </row>
    <row r="20395" spans="180:180">
      <c r="FX20395" s="1595"/>
    </row>
    <row r="20396" spans="180:180">
      <c r="FX20396" s="1595"/>
    </row>
    <row r="20397" spans="180:180">
      <c r="FX20397" s="1595"/>
    </row>
    <row r="20398" spans="180:180">
      <c r="FX20398" s="1595"/>
    </row>
    <row r="20399" spans="180:180">
      <c r="FX20399" s="1595"/>
    </row>
    <row r="20400" spans="180:180">
      <c r="FX20400" s="1595"/>
    </row>
    <row r="20401" spans="180:180">
      <c r="FX20401" s="1595"/>
    </row>
    <row r="20402" spans="180:180">
      <c r="FX20402" s="1595"/>
    </row>
    <row r="20403" spans="180:180">
      <c r="FX20403" s="1595"/>
    </row>
    <row r="20404" spans="180:180">
      <c r="FX20404" s="1595"/>
    </row>
    <row r="20405" spans="180:180">
      <c r="FX20405" s="1595"/>
    </row>
    <row r="20406" spans="180:180">
      <c r="FX20406" s="1595"/>
    </row>
    <row r="20407" spans="180:180">
      <c r="FX20407" s="1595"/>
    </row>
    <row r="20408" spans="180:180">
      <c r="FX20408" s="1595"/>
    </row>
    <row r="20409" spans="180:180">
      <c r="FX20409" s="1595"/>
    </row>
    <row r="20410" spans="180:180">
      <c r="FX20410" s="1595"/>
    </row>
    <row r="20411" spans="180:180">
      <c r="FX20411" s="1595"/>
    </row>
    <row r="20412" spans="180:180">
      <c r="FX20412" s="1595"/>
    </row>
    <row r="20413" spans="180:180">
      <c r="FX20413" s="1595"/>
    </row>
    <row r="20414" spans="180:180">
      <c r="FX20414" s="1595"/>
    </row>
    <row r="20415" spans="180:180">
      <c r="FX20415" s="1595"/>
    </row>
    <row r="20416" spans="180:180">
      <c r="FX20416" s="1595"/>
    </row>
    <row r="20417" spans="180:180">
      <c r="FX20417" s="1595"/>
    </row>
    <row r="20418" spans="180:180">
      <c r="FX20418" s="1595"/>
    </row>
    <row r="20419" spans="180:180">
      <c r="FX20419" s="1595"/>
    </row>
    <row r="20420" spans="180:180">
      <c r="FX20420" s="1595"/>
    </row>
    <row r="20421" spans="180:180">
      <c r="FX20421" s="1595"/>
    </row>
    <row r="20422" spans="180:180">
      <c r="FX20422" s="1595"/>
    </row>
    <row r="20423" spans="180:180">
      <c r="FX20423" s="1595"/>
    </row>
    <row r="20424" spans="180:180">
      <c r="FX20424" s="1595"/>
    </row>
    <row r="20425" spans="180:180">
      <c r="FX20425" s="1595"/>
    </row>
    <row r="20427" spans="180:180">
      <c r="FX20427" s="1349"/>
    </row>
    <row r="20428" spans="180:180">
      <c r="FX20428" s="1349"/>
    </row>
    <row r="20429" spans="180:180">
      <c r="FX20429" s="1666"/>
    </row>
    <row r="20431" spans="180:180">
      <c r="FX20431" s="1349"/>
    </row>
    <row r="20432" spans="180:180">
      <c r="FX20432" s="1349"/>
    </row>
    <row r="20433" spans="180:180">
      <c r="FX20433" s="1349"/>
    </row>
    <row r="20434" spans="180:180">
      <c r="FX20434" s="1595"/>
    </row>
    <row r="20435" spans="180:180">
      <c r="FX20435" s="1595"/>
    </row>
    <row r="20436" spans="180:180">
      <c r="FX20436" s="1595"/>
    </row>
    <row r="20437" spans="180:180">
      <c r="FX20437" s="1595"/>
    </row>
    <row r="20438" spans="180:180">
      <c r="FX20438" s="1595"/>
    </row>
    <row r="20439" spans="180:180">
      <c r="FX20439" s="1595"/>
    </row>
    <row r="20440" spans="180:180">
      <c r="FX20440" s="1595"/>
    </row>
    <row r="20441" spans="180:180">
      <c r="FX20441" s="1595"/>
    </row>
    <row r="20442" spans="180:180">
      <c r="FX20442" s="1595"/>
    </row>
    <row r="20443" spans="180:180">
      <c r="FX20443" s="1595"/>
    </row>
    <row r="20444" spans="180:180">
      <c r="FX20444" s="1595"/>
    </row>
    <row r="20445" spans="180:180">
      <c r="FX20445" s="1595"/>
    </row>
    <row r="20446" spans="180:180">
      <c r="FX20446" s="1595"/>
    </row>
    <row r="20447" spans="180:180">
      <c r="FX20447" s="1595"/>
    </row>
    <row r="20448" spans="180:180">
      <c r="FX20448" s="1595"/>
    </row>
    <row r="20449" spans="180:180">
      <c r="FX20449" s="1595"/>
    </row>
    <row r="20450" spans="180:180">
      <c r="FX20450" s="1595"/>
    </row>
    <row r="20451" spans="180:180">
      <c r="FX20451" s="1595"/>
    </row>
    <row r="20452" spans="180:180">
      <c r="FX20452" s="1595"/>
    </row>
    <row r="20453" spans="180:180">
      <c r="FX20453" s="1595"/>
    </row>
    <row r="20454" spans="180:180">
      <c r="FX20454" s="1595"/>
    </row>
    <row r="20455" spans="180:180">
      <c r="FX20455" s="1595"/>
    </row>
    <row r="20456" spans="180:180">
      <c r="FX20456" s="1595"/>
    </row>
    <row r="20457" spans="180:180">
      <c r="FX20457" s="1595"/>
    </row>
    <row r="20458" spans="180:180">
      <c r="FX20458" s="1595"/>
    </row>
    <row r="20459" spans="180:180">
      <c r="FX20459" s="1595"/>
    </row>
    <row r="20460" spans="180:180">
      <c r="FX20460" s="1595"/>
    </row>
    <row r="20461" spans="180:180">
      <c r="FX20461" s="1595"/>
    </row>
    <row r="20462" spans="180:180">
      <c r="FX20462" s="1595"/>
    </row>
    <row r="20463" spans="180:180">
      <c r="FX20463" s="1595"/>
    </row>
    <row r="20464" spans="180:180">
      <c r="FX20464" s="1595"/>
    </row>
    <row r="20465" spans="180:180">
      <c r="FX20465" s="1595"/>
    </row>
    <row r="20466" spans="180:180">
      <c r="FX20466" s="1595"/>
    </row>
    <row r="20467" spans="180:180">
      <c r="FX20467" s="1595"/>
    </row>
    <row r="20468" spans="180:180">
      <c r="FX20468" s="1595"/>
    </row>
    <row r="20469" spans="180:180">
      <c r="FX20469" s="1595"/>
    </row>
    <row r="20470" spans="180:180">
      <c r="FX20470" s="1595"/>
    </row>
    <row r="20471" spans="180:180">
      <c r="FX20471" s="1595"/>
    </row>
    <row r="20472" spans="180:180">
      <c r="FX20472" s="1595"/>
    </row>
    <row r="20473" spans="180:180">
      <c r="FX20473" s="1595"/>
    </row>
    <row r="20475" spans="180:180">
      <c r="FX20475" s="1349"/>
    </row>
    <row r="20476" spans="180:180">
      <c r="FX20476" s="1349"/>
    </row>
    <row r="20477" spans="180:180">
      <c r="FX20477" s="1666"/>
    </row>
    <row r="20479" spans="180:180">
      <c r="FX20479" s="1349"/>
    </row>
    <row r="20480" spans="180:180">
      <c r="FX20480" s="1349"/>
    </row>
    <row r="20481" spans="180:180">
      <c r="FX20481" s="1349"/>
    </row>
    <row r="20482" spans="180:180">
      <c r="FX20482" s="1595"/>
    </row>
    <row r="20483" spans="180:180">
      <c r="FX20483" s="1595"/>
    </row>
    <row r="20484" spans="180:180">
      <c r="FX20484" s="1595"/>
    </row>
    <row r="20485" spans="180:180">
      <c r="FX20485" s="1595"/>
    </row>
    <row r="20486" spans="180:180">
      <c r="FX20486" s="1595"/>
    </row>
    <row r="20487" spans="180:180">
      <c r="FX20487" s="1595"/>
    </row>
    <row r="20488" spans="180:180">
      <c r="FX20488" s="1595"/>
    </row>
    <row r="20489" spans="180:180">
      <c r="FX20489" s="1595"/>
    </row>
    <row r="20490" spans="180:180">
      <c r="FX20490" s="1595"/>
    </row>
    <row r="20491" spans="180:180">
      <c r="FX20491" s="1595"/>
    </row>
    <row r="20492" spans="180:180">
      <c r="FX20492" s="1595"/>
    </row>
    <row r="20493" spans="180:180">
      <c r="FX20493" s="1595"/>
    </row>
    <row r="20494" spans="180:180">
      <c r="FX20494" s="1595"/>
    </row>
    <row r="20495" spans="180:180">
      <c r="FX20495" s="1595"/>
    </row>
    <row r="20496" spans="180:180">
      <c r="FX20496" s="1595"/>
    </row>
    <row r="20497" spans="180:180">
      <c r="FX20497" s="1595"/>
    </row>
    <row r="20498" spans="180:180">
      <c r="FX20498" s="1595"/>
    </row>
    <row r="20499" spans="180:180">
      <c r="FX20499" s="1595"/>
    </row>
    <row r="20500" spans="180:180">
      <c r="FX20500" s="1595"/>
    </row>
    <row r="20501" spans="180:180">
      <c r="FX20501" s="1595"/>
    </row>
    <row r="20502" spans="180:180">
      <c r="FX20502" s="1595"/>
    </row>
    <row r="20503" spans="180:180">
      <c r="FX20503" s="1595"/>
    </row>
    <row r="20504" spans="180:180">
      <c r="FX20504" s="1595"/>
    </row>
    <row r="20505" spans="180:180">
      <c r="FX20505" s="1595"/>
    </row>
    <row r="20506" spans="180:180">
      <c r="FX20506" s="1595"/>
    </row>
    <row r="20507" spans="180:180">
      <c r="FX20507" s="1595"/>
    </row>
    <row r="20508" spans="180:180">
      <c r="FX20508" s="1595"/>
    </row>
    <row r="20509" spans="180:180">
      <c r="FX20509" s="1595"/>
    </row>
    <row r="20510" spans="180:180">
      <c r="FX20510" s="1595"/>
    </row>
    <row r="20511" spans="180:180">
      <c r="FX20511" s="1595"/>
    </row>
    <row r="20512" spans="180:180">
      <c r="FX20512" s="1595"/>
    </row>
    <row r="20513" spans="180:180">
      <c r="FX20513" s="1595"/>
    </row>
    <row r="20514" spans="180:180">
      <c r="FX20514" s="1595"/>
    </row>
    <row r="20515" spans="180:180">
      <c r="FX20515" s="1595"/>
    </row>
    <row r="20516" spans="180:180">
      <c r="FX20516" s="1595"/>
    </row>
    <row r="20517" spans="180:180">
      <c r="FX20517" s="1595"/>
    </row>
    <row r="20518" spans="180:180">
      <c r="FX20518" s="1595"/>
    </row>
    <row r="20519" spans="180:180">
      <c r="FX20519" s="1595"/>
    </row>
    <row r="20520" spans="180:180">
      <c r="FX20520" s="1595"/>
    </row>
    <row r="20521" spans="180:180">
      <c r="FX20521" s="1595"/>
    </row>
    <row r="20523" spans="180:180">
      <c r="FX20523" s="1349"/>
    </row>
    <row r="20524" spans="180:180">
      <c r="FX20524" s="1349"/>
    </row>
    <row r="20525" spans="180:180">
      <c r="FX20525" s="1666"/>
    </row>
    <row r="20527" spans="180:180">
      <c r="FX20527" s="1349"/>
    </row>
    <row r="20528" spans="180:180">
      <c r="FX20528" s="1349"/>
    </row>
    <row r="20529" spans="180:180">
      <c r="FX20529" s="1349"/>
    </row>
    <row r="20530" spans="180:180">
      <c r="FX20530" s="1595"/>
    </row>
    <row r="20531" spans="180:180">
      <c r="FX20531" s="1595"/>
    </row>
    <row r="20532" spans="180:180">
      <c r="FX20532" s="1595"/>
    </row>
    <row r="20533" spans="180:180">
      <c r="FX20533" s="1595"/>
    </row>
    <row r="20534" spans="180:180">
      <c r="FX20534" s="1595"/>
    </row>
    <row r="20535" spans="180:180">
      <c r="FX20535" s="1595"/>
    </row>
    <row r="20536" spans="180:180">
      <c r="FX20536" s="1595"/>
    </row>
    <row r="20537" spans="180:180">
      <c r="FX20537" s="1595"/>
    </row>
    <row r="20538" spans="180:180">
      <c r="FX20538" s="1595"/>
    </row>
    <row r="20539" spans="180:180">
      <c r="FX20539" s="1595"/>
    </row>
    <row r="20540" spans="180:180">
      <c r="FX20540" s="1595"/>
    </row>
    <row r="20541" spans="180:180">
      <c r="FX20541" s="1595"/>
    </row>
    <row r="20542" spans="180:180">
      <c r="FX20542" s="1595"/>
    </row>
    <row r="20543" spans="180:180">
      <c r="FX20543" s="1595"/>
    </row>
    <row r="20544" spans="180:180">
      <c r="FX20544" s="1595"/>
    </row>
    <row r="20545" spans="180:180">
      <c r="FX20545" s="1595"/>
    </row>
    <row r="20546" spans="180:180">
      <c r="FX20546" s="1595"/>
    </row>
    <row r="20547" spans="180:180">
      <c r="FX20547" s="1595"/>
    </row>
    <row r="20548" spans="180:180">
      <c r="FX20548" s="1595"/>
    </row>
    <row r="20549" spans="180:180">
      <c r="FX20549" s="1595"/>
    </row>
    <row r="20550" spans="180:180">
      <c r="FX20550" s="1595"/>
    </row>
    <row r="20551" spans="180:180">
      <c r="FX20551" s="1595"/>
    </row>
    <row r="20552" spans="180:180">
      <c r="FX20552" s="1595"/>
    </row>
    <row r="20553" spans="180:180">
      <c r="FX20553" s="1595"/>
    </row>
    <row r="20554" spans="180:180">
      <c r="FX20554" s="1595"/>
    </row>
    <row r="20555" spans="180:180">
      <c r="FX20555" s="1595"/>
    </row>
    <row r="20556" spans="180:180">
      <c r="FX20556" s="1595"/>
    </row>
    <row r="20557" spans="180:180">
      <c r="FX20557" s="1595"/>
    </row>
    <row r="20558" spans="180:180">
      <c r="FX20558" s="1595"/>
    </row>
    <row r="20559" spans="180:180">
      <c r="FX20559" s="1595"/>
    </row>
    <row r="20560" spans="180:180">
      <c r="FX20560" s="1595"/>
    </row>
    <row r="20561" spans="180:180">
      <c r="FX20561" s="1595"/>
    </row>
    <row r="20562" spans="180:180">
      <c r="FX20562" s="1595"/>
    </row>
    <row r="20563" spans="180:180">
      <c r="FX20563" s="1595"/>
    </row>
    <row r="20564" spans="180:180">
      <c r="FX20564" s="1595"/>
    </row>
    <row r="20565" spans="180:180">
      <c r="FX20565" s="1595"/>
    </row>
    <row r="20566" spans="180:180">
      <c r="FX20566" s="1595"/>
    </row>
    <row r="20567" spans="180:180">
      <c r="FX20567" s="1595"/>
    </row>
    <row r="20568" spans="180:180">
      <c r="FX20568" s="1595"/>
    </row>
    <row r="20569" spans="180:180">
      <c r="FX20569" s="1595"/>
    </row>
    <row r="20571" spans="180:180">
      <c r="FX20571" s="1349"/>
    </row>
    <row r="20572" spans="180:180">
      <c r="FX20572" s="1349"/>
    </row>
    <row r="20573" spans="180:180">
      <c r="FX20573" s="1666"/>
    </row>
    <row r="20575" spans="180:180">
      <c r="FX20575" s="1349"/>
    </row>
    <row r="20576" spans="180:180">
      <c r="FX20576" s="1349"/>
    </row>
    <row r="20577" spans="180:180">
      <c r="FX20577" s="1349"/>
    </row>
    <row r="20578" spans="180:180">
      <c r="FX20578" s="1595"/>
    </row>
    <row r="20579" spans="180:180">
      <c r="FX20579" s="1595"/>
    </row>
    <row r="20580" spans="180:180">
      <c r="FX20580" s="1595"/>
    </row>
    <row r="20581" spans="180:180">
      <c r="FX20581" s="1595"/>
    </row>
    <row r="20582" spans="180:180">
      <c r="FX20582" s="1595"/>
    </row>
    <row r="20583" spans="180:180">
      <c r="FX20583" s="1595"/>
    </row>
    <row r="20584" spans="180:180">
      <c r="FX20584" s="1595"/>
    </row>
    <row r="20585" spans="180:180">
      <c r="FX20585" s="1595"/>
    </row>
    <row r="20586" spans="180:180">
      <c r="FX20586" s="1595"/>
    </row>
    <row r="20587" spans="180:180">
      <c r="FX20587" s="1595"/>
    </row>
    <row r="20588" spans="180:180">
      <c r="FX20588" s="1595"/>
    </row>
    <row r="20589" spans="180:180">
      <c r="FX20589" s="1595"/>
    </row>
    <row r="20590" spans="180:180">
      <c r="FX20590" s="1595"/>
    </row>
    <row r="20591" spans="180:180">
      <c r="FX20591" s="1595"/>
    </row>
    <row r="20592" spans="180:180">
      <c r="FX20592" s="1595"/>
    </row>
    <row r="20593" spans="180:180">
      <c r="FX20593" s="1595"/>
    </row>
    <row r="20594" spans="180:180">
      <c r="FX20594" s="1595"/>
    </row>
    <row r="20595" spans="180:180">
      <c r="FX20595" s="1595"/>
    </row>
    <row r="20596" spans="180:180">
      <c r="FX20596" s="1595"/>
    </row>
    <row r="20597" spans="180:180">
      <c r="FX20597" s="1595"/>
    </row>
    <row r="20598" spans="180:180">
      <c r="FX20598" s="1595"/>
    </row>
    <row r="20599" spans="180:180">
      <c r="FX20599" s="1595"/>
    </row>
    <row r="20600" spans="180:180">
      <c r="FX20600" s="1595"/>
    </row>
    <row r="20601" spans="180:180">
      <c r="FX20601" s="1595"/>
    </row>
    <row r="20602" spans="180:180">
      <c r="FX20602" s="1595"/>
    </row>
    <row r="20603" spans="180:180">
      <c r="FX20603" s="1595"/>
    </row>
    <row r="20604" spans="180:180">
      <c r="FX20604" s="1595"/>
    </row>
    <row r="20605" spans="180:180">
      <c r="FX20605" s="1595"/>
    </row>
    <row r="20606" spans="180:180">
      <c r="FX20606" s="1595"/>
    </row>
    <row r="20607" spans="180:180">
      <c r="FX20607" s="1595"/>
    </row>
    <row r="20608" spans="180:180">
      <c r="FX20608" s="1595"/>
    </row>
    <row r="20609" spans="180:180">
      <c r="FX20609" s="1595"/>
    </row>
    <row r="20610" spans="180:180">
      <c r="FX20610" s="1595"/>
    </row>
    <row r="20611" spans="180:180">
      <c r="FX20611" s="1595"/>
    </row>
    <row r="20612" spans="180:180">
      <c r="FX20612" s="1595"/>
    </row>
    <row r="20613" spans="180:180">
      <c r="FX20613" s="1595"/>
    </row>
    <row r="20614" spans="180:180">
      <c r="FX20614" s="1595"/>
    </row>
    <row r="20615" spans="180:180">
      <c r="FX20615" s="1595"/>
    </row>
    <row r="20616" spans="180:180">
      <c r="FX20616" s="1595"/>
    </row>
    <row r="20617" spans="180:180">
      <c r="FX20617" s="1595"/>
    </row>
    <row r="20619" spans="180:180">
      <c r="FX20619" s="1349"/>
    </row>
    <row r="20620" spans="180:180">
      <c r="FX20620" s="1349"/>
    </row>
    <row r="20621" spans="180:180">
      <c r="FX20621" s="1666"/>
    </row>
    <row r="20623" spans="180:180">
      <c r="FX20623" s="1349"/>
    </row>
    <row r="20624" spans="180:180">
      <c r="FX20624" s="1349"/>
    </row>
    <row r="20625" spans="180:180">
      <c r="FX20625" s="1349"/>
    </row>
    <row r="20626" spans="180:180">
      <c r="FX20626" s="1595"/>
    </row>
    <row r="20627" spans="180:180">
      <c r="FX20627" s="1595"/>
    </row>
    <row r="20628" spans="180:180">
      <c r="FX20628" s="1595"/>
    </row>
    <row r="20629" spans="180:180">
      <c r="FX20629" s="1595"/>
    </row>
    <row r="20630" spans="180:180">
      <c r="FX20630" s="1595"/>
    </row>
    <row r="20631" spans="180:180">
      <c r="FX20631" s="1595"/>
    </row>
    <row r="20632" spans="180:180">
      <c r="FX20632" s="1595"/>
    </row>
    <row r="20633" spans="180:180">
      <c r="FX20633" s="1595"/>
    </row>
    <row r="20634" spans="180:180">
      <c r="FX20634" s="1595"/>
    </row>
    <row r="20635" spans="180:180">
      <c r="FX20635" s="1595"/>
    </row>
    <row r="20636" spans="180:180">
      <c r="FX20636" s="1595"/>
    </row>
    <row r="20637" spans="180:180">
      <c r="FX20637" s="1595"/>
    </row>
    <row r="20638" spans="180:180">
      <c r="FX20638" s="1595"/>
    </row>
    <row r="20639" spans="180:180">
      <c r="FX20639" s="1595"/>
    </row>
    <row r="20640" spans="180:180">
      <c r="FX20640" s="1595"/>
    </row>
    <row r="20641" spans="180:180">
      <c r="FX20641" s="1595"/>
    </row>
    <row r="20642" spans="180:180">
      <c r="FX20642" s="1595"/>
    </row>
    <row r="20643" spans="180:180">
      <c r="FX20643" s="1595"/>
    </row>
    <row r="20644" spans="180:180">
      <c r="FX20644" s="1595"/>
    </row>
    <row r="20645" spans="180:180">
      <c r="FX20645" s="1595"/>
    </row>
    <row r="20646" spans="180:180">
      <c r="FX20646" s="1595"/>
    </row>
    <row r="20647" spans="180:180">
      <c r="FX20647" s="1595"/>
    </row>
    <row r="20648" spans="180:180">
      <c r="FX20648" s="1595"/>
    </row>
    <row r="20649" spans="180:180">
      <c r="FX20649" s="1595"/>
    </row>
    <row r="20650" spans="180:180">
      <c r="FX20650" s="1595"/>
    </row>
    <row r="20651" spans="180:180">
      <c r="FX20651" s="1595"/>
    </row>
    <row r="20652" spans="180:180">
      <c r="FX20652" s="1595"/>
    </row>
    <row r="20653" spans="180:180">
      <c r="FX20653" s="1595"/>
    </row>
    <row r="20654" spans="180:180">
      <c r="FX20654" s="1595"/>
    </row>
    <row r="20655" spans="180:180">
      <c r="FX20655" s="1595"/>
    </row>
    <row r="20656" spans="180:180">
      <c r="FX20656" s="1595"/>
    </row>
    <row r="20657" spans="180:180">
      <c r="FX20657" s="1595"/>
    </row>
    <row r="20658" spans="180:180">
      <c r="FX20658" s="1595"/>
    </row>
    <row r="20659" spans="180:180">
      <c r="FX20659" s="1595"/>
    </row>
    <row r="20660" spans="180:180">
      <c r="FX20660" s="1595"/>
    </row>
    <row r="20661" spans="180:180">
      <c r="FX20661" s="1595"/>
    </row>
    <row r="20662" spans="180:180">
      <c r="FX20662" s="1595"/>
    </row>
    <row r="20663" spans="180:180">
      <c r="FX20663" s="1595"/>
    </row>
    <row r="20664" spans="180:180">
      <c r="FX20664" s="1595"/>
    </row>
    <row r="20665" spans="180:180">
      <c r="FX20665" s="1595"/>
    </row>
    <row r="20667" spans="180:180">
      <c r="FX20667" s="1349"/>
    </row>
    <row r="20668" spans="180:180">
      <c r="FX20668" s="1349"/>
    </row>
    <row r="20669" spans="180:180">
      <c r="FX20669" s="1666"/>
    </row>
    <row r="20671" spans="180:180">
      <c r="FX20671" s="1349"/>
    </row>
    <row r="20672" spans="180:180">
      <c r="FX20672" s="1349"/>
    </row>
    <row r="20673" spans="180:180">
      <c r="FX20673" s="1349"/>
    </row>
    <row r="20674" spans="180:180">
      <c r="FX20674" s="1595"/>
    </row>
    <row r="20675" spans="180:180">
      <c r="FX20675" s="1595"/>
    </row>
    <row r="20676" spans="180:180">
      <c r="FX20676" s="1595"/>
    </row>
    <row r="20677" spans="180:180">
      <c r="FX20677" s="1595"/>
    </row>
    <row r="20678" spans="180:180">
      <c r="FX20678" s="1595"/>
    </row>
    <row r="20679" spans="180:180">
      <c r="FX20679" s="1595"/>
    </row>
    <row r="20680" spans="180:180">
      <c r="FX20680" s="1595"/>
    </row>
    <row r="20681" spans="180:180">
      <c r="FX20681" s="1595"/>
    </row>
    <row r="20682" spans="180:180">
      <c r="FX20682" s="1595"/>
    </row>
    <row r="20683" spans="180:180">
      <c r="FX20683" s="1595"/>
    </row>
    <row r="20684" spans="180:180">
      <c r="FX20684" s="1595"/>
    </row>
    <row r="20685" spans="180:180">
      <c r="FX20685" s="1595"/>
    </row>
    <row r="20686" spans="180:180">
      <c r="FX20686" s="1595"/>
    </row>
    <row r="20687" spans="180:180">
      <c r="FX20687" s="1595"/>
    </row>
    <row r="20688" spans="180:180">
      <c r="FX20688" s="1595"/>
    </row>
    <row r="20689" spans="180:180">
      <c r="FX20689" s="1595"/>
    </row>
    <row r="20690" spans="180:180">
      <c r="FX20690" s="1595"/>
    </row>
    <row r="20691" spans="180:180">
      <c r="FX20691" s="1595"/>
    </row>
    <row r="20692" spans="180:180">
      <c r="FX20692" s="1595"/>
    </row>
    <row r="20693" spans="180:180">
      <c r="FX20693" s="1595"/>
    </row>
    <row r="20694" spans="180:180">
      <c r="FX20694" s="1595"/>
    </row>
    <row r="20695" spans="180:180">
      <c r="FX20695" s="1595"/>
    </row>
    <row r="20696" spans="180:180">
      <c r="FX20696" s="1595"/>
    </row>
    <row r="20697" spans="180:180">
      <c r="FX20697" s="1595"/>
    </row>
    <row r="20698" spans="180:180">
      <c r="FX20698" s="1595"/>
    </row>
    <row r="20699" spans="180:180">
      <c r="FX20699" s="1595"/>
    </row>
    <row r="20700" spans="180:180">
      <c r="FX20700" s="1595"/>
    </row>
    <row r="20701" spans="180:180">
      <c r="FX20701" s="1595"/>
    </row>
    <row r="20702" spans="180:180">
      <c r="FX20702" s="1595"/>
    </row>
    <row r="20703" spans="180:180">
      <c r="FX20703" s="1595"/>
    </row>
    <row r="20704" spans="180:180">
      <c r="FX20704" s="1595"/>
    </row>
    <row r="20705" spans="180:180">
      <c r="FX20705" s="1595"/>
    </row>
    <row r="20706" spans="180:180">
      <c r="FX20706" s="1595"/>
    </row>
    <row r="20707" spans="180:180">
      <c r="FX20707" s="1595"/>
    </row>
    <row r="20708" spans="180:180">
      <c r="FX20708" s="1595"/>
    </row>
    <row r="20709" spans="180:180">
      <c r="FX20709" s="1595"/>
    </row>
    <row r="20710" spans="180:180">
      <c r="FX20710" s="1595"/>
    </row>
    <row r="20711" spans="180:180">
      <c r="FX20711" s="1595"/>
    </row>
    <row r="20712" spans="180:180">
      <c r="FX20712" s="1595"/>
    </row>
    <row r="20713" spans="180:180">
      <c r="FX20713" s="1595"/>
    </row>
    <row r="20715" spans="180:180">
      <c r="FX20715" s="1349"/>
    </row>
    <row r="20716" spans="180:180">
      <c r="FX20716" s="1349"/>
    </row>
    <row r="20717" spans="180:180">
      <c r="FX20717" s="1666"/>
    </row>
    <row r="20719" spans="180:180">
      <c r="FX20719" s="1349"/>
    </row>
    <row r="20720" spans="180:180">
      <c r="FX20720" s="1349"/>
    </row>
    <row r="20721" spans="180:180">
      <c r="FX20721" s="1349"/>
    </row>
    <row r="20722" spans="180:180">
      <c r="FX20722" s="1595"/>
    </row>
    <row r="20723" spans="180:180">
      <c r="FX20723" s="1595"/>
    </row>
    <row r="20724" spans="180:180">
      <c r="FX20724" s="1595"/>
    </row>
    <row r="20725" spans="180:180">
      <c r="FX20725" s="1595"/>
    </row>
    <row r="20726" spans="180:180">
      <c r="FX20726" s="1595"/>
    </row>
    <row r="20727" spans="180:180">
      <c r="FX20727" s="1595"/>
    </row>
    <row r="20728" spans="180:180">
      <c r="FX20728" s="1595"/>
    </row>
    <row r="20729" spans="180:180">
      <c r="FX20729" s="1595"/>
    </row>
    <row r="20730" spans="180:180">
      <c r="FX20730" s="1595"/>
    </row>
    <row r="20731" spans="180:180">
      <c r="FX20731" s="1595"/>
    </row>
    <row r="20732" spans="180:180">
      <c r="FX20732" s="1595"/>
    </row>
    <row r="20733" spans="180:180">
      <c r="FX20733" s="1595"/>
    </row>
    <row r="20734" spans="180:180">
      <c r="FX20734" s="1595"/>
    </row>
    <row r="20735" spans="180:180">
      <c r="FX20735" s="1595"/>
    </row>
    <row r="20736" spans="180:180">
      <c r="FX20736" s="1595"/>
    </row>
    <row r="20737" spans="180:180">
      <c r="FX20737" s="1595"/>
    </row>
    <row r="20738" spans="180:180">
      <c r="FX20738" s="1595"/>
    </row>
    <row r="20739" spans="180:180">
      <c r="FX20739" s="1595"/>
    </row>
    <row r="20740" spans="180:180">
      <c r="FX20740" s="1595"/>
    </row>
    <row r="20741" spans="180:180">
      <c r="FX20741" s="1595"/>
    </row>
    <row r="20742" spans="180:180">
      <c r="FX20742" s="1595"/>
    </row>
    <row r="20743" spans="180:180">
      <c r="FX20743" s="1595"/>
    </row>
    <row r="20744" spans="180:180">
      <c r="FX20744" s="1595"/>
    </row>
    <row r="20745" spans="180:180">
      <c r="FX20745" s="1595"/>
    </row>
    <row r="20746" spans="180:180">
      <c r="FX20746" s="1595"/>
    </row>
    <row r="20747" spans="180:180">
      <c r="FX20747" s="1595"/>
    </row>
    <row r="20748" spans="180:180">
      <c r="FX20748" s="1595"/>
    </row>
    <row r="20749" spans="180:180">
      <c r="FX20749" s="1595"/>
    </row>
    <row r="20750" spans="180:180">
      <c r="FX20750" s="1595"/>
    </row>
    <row r="20751" spans="180:180">
      <c r="FX20751" s="1595"/>
    </row>
    <row r="20752" spans="180:180">
      <c r="FX20752" s="1595"/>
    </row>
    <row r="20753" spans="180:180">
      <c r="FX20753" s="1595"/>
    </row>
    <row r="20754" spans="180:180">
      <c r="FX20754" s="1595"/>
    </row>
    <row r="20755" spans="180:180">
      <c r="FX20755" s="1595"/>
    </row>
    <row r="20756" spans="180:180">
      <c r="FX20756" s="1595"/>
    </row>
    <row r="20757" spans="180:180">
      <c r="FX20757" s="1595"/>
    </row>
    <row r="20758" spans="180:180">
      <c r="FX20758" s="1595"/>
    </row>
    <row r="20759" spans="180:180">
      <c r="FX20759" s="1595"/>
    </row>
    <row r="20760" spans="180:180">
      <c r="FX20760" s="1595"/>
    </row>
    <row r="20761" spans="180:180">
      <c r="FX20761" s="1595"/>
    </row>
    <row r="20763" spans="180:180">
      <c r="FX20763" s="1349"/>
    </row>
    <row r="20764" spans="180:180">
      <c r="FX20764" s="1349"/>
    </row>
    <row r="20765" spans="180:180">
      <c r="FX20765" s="1666"/>
    </row>
    <row r="20767" spans="180:180">
      <c r="FX20767" s="1349"/>
    </row>
    <row r="20768" spans="180:180">
      <c r="FX20768" s="1349"/>
    </row>
    <row r="20769" spans="180:180">
      <c r="FX20769" s="1349"/>
    </row>
    <row r="20770" spans="180:180">
      <c r="FX20770" s="1595"/>
    </row>
    <row r="20771" spans="180:180">
      <c r="FX20771" s="1595"/>
    </row>
    <row r="20772" spans="180:180">
      <c r="FX20772" s="1595"/>
    </row>
    <row r="20773" spans="180:180">
      <c r="FX20773" s="1595"/>
    </row>
    <row r="20774" spans="180:180">
      <c r="FX20774" s="1595"/>
    </row>
    <row r="20775" spans="180:180">
      <c r="FX20775" s="1595"/>
    </row>
    <row r="20776" spans="180:180">
      <c r="FX20776" s="1595"/>
    </row>
    <row r="20777" spans="180:180">
      <c r="FX20777" s="1595"/>
    </row>
    <row r="20778" spans="180:180">
      <c r="FX20778" s="1595"/>
    </row>
    <row r="20779" spans="180:180">
      <c r="FX20779" s="1595"/>
    </row>
    <row r="20780" spans="180:180">
      <c r="FX20780" s="1595"/>
    </row>
    <row r="20781" spans="180:180">
      <c r="FX20781" s="1595"/>
    </row>
    <row r="20782" spans="180:180">
      <c r="FX20782" s="1595"/>
    </row>
    <row r="20783" spans="180:180">
      <c r="FX20783" s="1595"/>
    </row>
    <row r="20784" spans="180:180">
      <c r="FX20784" s="1595"/>
    </row>
    <row r="20785" spans="180:180">
      <c r="FX20785" s="1595"/>
    </row>
    <row r="20786" spans="180:180">
      <c r="FX20786" s="1595"/>
    </row>
    <row r="20787" spans="180:180">
      <c r="FX20787" s="1595"/>
    </row>
    <row r="20788" spans="180:180">
      <c r="FX20788" s="1595"/>
    </row>
    <row r="20789" spans="180:180">
      <c r="FX20789" s="1595"/>
    </row>
    <row r="20790" spans="180:180">
      <c r="FX20790" s="1595"/>
    </row>
    <row r="20791" spans="180:180">
      <c r="FX20791" s="1595"/>
    </row>
    <row r="20792" spans="180:180">
      <c r="FX20792" s="1595"/>
    </row>
    <row r="20793" spans="180:180">
      <c r="FX20793" s="1595"/>
    </row>
    <row r="20794" spans="180:180">
      <c r="FX20794" s="1595"/>
    </row>
    <row r="20795" spans="180:180">
      <c r="FX20795" s="1595"/>
    </row>
    <row r="20796" spans="180:180">
      <c r="FX20796" s="1595"/>
    </row>
    <row r="20797" spans="180:180">
      <c r="FX20797" s="1595"/>
    </row>
    <row r="20798" spans="180:180">
      <c r="FX20798" s="1595"/>
    </row>
    <row r="20799" spans="180:180">
      <c r="FX20799" s="1595"/>
    </row>
    <row r="20800" spans="180:180">
      <c r="FX20800" s="1595"/>
    </row>
    <row r="20801" spans="180:180">
      <c r="FX20801" s="1595"/>
    </row>
    <row r="20802" spans="180:180">
      <c r="FX20802" s="1595"/>
    </row>
    <row r="20803" spans="180:180">
      <c r="FX20803" s="1595"/>
    </row>
    <row r="20804" spans="180:180">
      <c r="FX20804" s="1595"/>
    </row>
    <row r="20805" spans="180:180">
      <c r="FX20805" s="1595"/>
    </row>
    <row r="20806" spans="180:180">
      <c r="FX20806" s="1595"/>
    </row>
    <row r="20807" spans="180:180">
      <c r="FX20807" s="1595"/>
    </row>
    <row r="20808" spans="180:180">
      <c r="FX20808" s="1595"/>
    </row>
    <row r="20809" spans="180:180">
      <c r="FX20809" s="1595"/>
    </row>
    <row r="20811" spans="180:180">
      <c r="FX20811" s="1349"/>
    </row>
    <row r="20812" spans="180:180">
      <c r="FX20812" s="1349"/>
    </row>
    <row r="20813" spans="180:180">
      <c r="FX20813" s="1666"/>
    </row>
    <row r="20815" spans="180:180">
      <c r="FX20815" s="1349"/>
    </row>
    <row r="20816" spans="180:180">
      <c r="FX20816" s="1349"/>
    </row>
    <row r="20817" spans="180:180">
      <c r="FX20817" s="1349"/>
    </row>
    <row r="20818" spans="180:180">
      <c r="FX20818" s="1595"/>
    </row>
    <row r="20819" spans="180:180">
      <c r="FX20819" s="1595"/>
    </row>
    <row r="20820" spans="180:180">
      <c r="FX20820" s="1595"/>
    </row>
    <row r="20821" spans="180:180">
      <c r="FX20821" s="1595"/>
    </row>
    <row r="20822" spans="180:180">
      <c r="FX20822" s="1595"/>
    </row>
    <row r="20823" spans="180:180">
      <c r="FX20823" s="1595"/>
    </row>
    <row r="20824" spans="180:180">
      <c r="FX20824" s="1595"/>
    </row>
    <row r="20825" spans="180:180">
      <c r="FX20825" s="1595"/>
    </row>
    <row r="20826" spans="180:180">
      <c r="FX20826" s="1595"/>
    </row>
    <row r="20827" spans="180:180">
      <c r="FX20827" s="1595"/>
    </row>
    <row r="20828" spans="180:180">
      <c r="FX20828" s="1595"/>
    </row>
    <row r="20829" spans="180:180">
      <c r="FX20829" s="1595"/>
    </row>
    <row r="20830" spans="180:180">
      <c r="FX20830" s="1595"/>
    </row>
    <row r="20831" spans="180:180">
      <c r="FX20831" s="1595"/>
    </row>
    <row r="20832" spans="180:180">
      <c r="FX20832" s="1595"/>
    </row>
    <row r="20833" spans="180:180">
      <c r="FX20833" s="1595"/>
    </row>
    <row r="20834" spans="180:180">
      <c r="FX20834" s="1595"/>
    </row>
    <row r="20835" spans="180:180">
      <c r="FX20835" s="1595"/>
    </row>
    <row r="20836" spans="180:180">
      <c r="FX20836" s="1595"/>
    </row>
    <row r="20837" spans="180:180">
      <c r="FX20837" s="1595"/>
    </row>
    <row r="20838" spans="180:180">
      <c r="FX20838" s="1595"/>
    </row>
    <row r="20839" spans="180:180">
      <c r="FX20839" s="1595"/>
    </row>
    <row r="20840" spans="180:180">
      <c r="FX20840" s="1595"/>
    </row>
    <row r="20841" spans="180:180">
      <c r="FX20841" s="1595"/>
    </row>
    <row r="20842" spans="180:180">
      <c r="FX20842" s="1595"/>
    </row>
    <row r="20843" spans="180:180">
      <c r="FX20843" s="1595"/>
    </row>
    <row r="20844" spans="180:180">
      <c r="FX20844" s="1595"/>
    </row>
    <row r="20845" spans="180:180">
      <c r="FX20845" s="1595"/>
    </row>
    <row r="20846" spans="180:180">
      <c r="FX20846" s="1595"/>
    </row>
    <row r="20847" spans="180:180">
      <c r="FX20847" s="1595"/>
    </row>
    <row r="20848" spans="180:180">
      <c r="FX20848" s="1595"/>
    </row>
    <row r="20849" spans="180:180">
      <c r="FX20849" s="1595"/>
    </row>
    <row r="20850" spans="180:180">
      <c r="FX20850" s="1595"/>
    </row>
    <row r="20851" spans="180:180">
      <c r="FX20851" s="1595"/>
    </row>
    <row r="20852" spans="180:180">
      <c r="FX20852" s="1595"/>
    </row>
    <row r="20853" spans="180:180">
      <c r="FX20853" s="1595"/>
    </row>
    <row r="20854" spans="180:180">
      <c r="FX20854" s="1595"/>
    </row>
    <row r="20855" spans="180:180">
      <c r="FX20855" s="1595"/>
    </row>
    <row r="20856" spans="180:180">
      <c r="FX20856" s="1595"/>
    </row>
    <row r="20857" spans="180:180">
      <c r="FX20857" s="1595"/>
    </row>
    <row r="20859" spans="180:180">
      <c r="FX20859" s="1349"/>
    </row>
    <row r="20860" spans="180:180">
      <c r="FX20860" s="1349"/>
    </row>
    <row r="20861" spans="180:180">
      <c r="FX20861" s="1666"/>
    </row>
    <row r="20863" spans="180:180">
      <c r="FX20863" s="1349"/>
    </row>
    <row r="20864" spans="180:180">
      <c r="FX20864" s="1349"/>
    </row>
    <row r="20865" spans="180:180">
      <c r="FX20865" s="1349"/>
    </row>
    <row r="20866" spans="180:180">
      <c r="FX20866" s="1595"/>
    </row>
    <row r="20867" spans="180:180">
      <c r="FX20867" s="1595"/>
    </row>
    <row r="20868" spans="180:180">
      <c r="FX20868" s="1595"/>
    </row>
    <row r="20869" spans="180:180">
      <c r="FX20869" s="1595"/>
    </row>
    <row r="20870" spans="180:180">
      <c r="FX20870" s="1595"/>
    </row>
    <row r="20871" spans="180:180">
      <c r="FX20871" s="1595"/>
    </row>
    <row r="20872" spans="180:180">
      <c r="FX20872" s="1595"/>
    </row>
    <row r="20873" spans="180:180">
      <c r="FX20873" s="1595"/>
    </row>
    <row r="20874" spans="180:180">
      <c r="FX20874" s="1595"/>
    </row>
    <row r="20875" spans="180:180">
      <c r="FX20875" s="1595"/>
    </row>
    <row r="20876" spans="180:180">
      <c r="FX20876" s="1595"/>
    </row>
    <row r="20877" spans="180:180">
      <c r="FX20877" s="1595"/>
    </row>
    <row r="20878" spans="180:180">
      <c r="FX20878" s="1595"/>
    </row>
    <row r="20879" spans="180:180">
      <c r="FX20879" s="1595"/>
    </row>
    <row r="20880" spans="180:180">
      <c r="FX20880" s="1595"/>
    </row>
    <row r="20881" spans="180:180">
      <c r="FX20881" s="1595"/>
    </row>
    <row r="20882" spans="180:180">
      <c r="FX20882" s="1595"/>
    </row>
    <row r="20883" spans="180:180">
      <c r="FX20883" s="1595"/>
    </row>
    <row r="20884" spans="180:180">
      <c r="FX20884" s="1595"/>
    </row>
    <row r="20885" spans="180:180">
      <c r="FX20885" s="1595"/>
    </row>
    <row r="20886" spans="180:180">
      <c r="FX20886" s="1595"/>
    </row>
    <row r="20887" spans="180:180">
      <c r="FX20887" s="1595"/>
    </row>
    <row r="20888" spans="180:180">
      <c r="FX20888" s="1595"/>
    </row>
    <row r="20889" spans="180:180">
      <c r="FX20889" s="1595"/>
    </row>
    <row r="20890" spans="180:180">
      <c r="FX20890" s="1595"/>
    </row>
    <row r="20891" spans="180:180">
      <c r="FX20891" s="1595"/>
    </row>
    <row r="20892" spans="180:180">
      <c r="FX20892" s="1595"/>
    </row>
    <row r="20893" spans="180:180">
      <c r="FX20893" s="1595"/>
    </row>
    <row r="20894" spans="180:180">
      <c r="FX20894" s="1595"/>
    </row>
    <row r="20895" spans="180:180">
      <c r="FX20895" s="1595"/>
    </row>
    <row r="20896" spans="180:180">
      <c r="FX20896" s="1595"/>
    </row>
    <row r="20897" spans="180:180">
      <c r="FX20897" s="1595"/>
    </row>
    <row r="20898" spans="180:180">
      <c r="FX20898" s="1595"/>
    </row>
    <row r="20899" spans="180:180">
      <c r="FX20899" s="1595"/>
    </row>
    <row r="20900" spans="180:180">
      <c r="FX20900" s="1595"/>
    </row>
    <row r="20901" spans="180:180">
      <c r="FX20901" s="1595"/>
    </row>
    <row r="20902" spans="180:180">
      <c r="FX20902" s="1595"/>
    </row>
    <row r="20903" spans="180:180">
      <c r="FX20903" s="1595"/>
    </row>
    <row r="20904" spans="180:180">
      <c r="FX20904" s="1595"/>
    </row>
    <row r="20905" spans="180:180">
      <c r="FX20905" s="1595"/>
    </row>
    <row r="20907" spans="180:180">
      <c r="FX20907" s="1349"/>
    </row>
    <row r="20908" spans="180:180">
      <c r="FX20908" s="1349"/>
    </row>
    <row r="20909" spans="180:180">
      <c r="FX20909" s="1666"/>
    </row>
    <row r="20911" spans="180:180">
      <c r="FX20911" s="1349"/>
    </row>
    <row r="20912" spans="180:180">
      <c r="FX20912" s="1349"/>
    </row>
    <row r="20913" spans="180:180">
      <c r="FX20913" s="1349"/>
    </row>
    <row r="20914" spans="180:180">
      <c r="FX20914" s="1595"/>
    </row>
    <row r="20915" spans="180:180">
      <c r="FX20915" s="1595"/>
    </row>
    <row r="20916" spans="180:180">
      <c r="FX20916" s="1595"/>
    </row>
    <row r="20917" spans="180:180">
      <c r="FX20917" s="1595"/>
    </row>
    <row r="20918" spans="180:180">
      <c r="FX20918" s="1595"/>
    </row>
    <row r="20919" spans="180:180">
      <c r="FX20919" s="1595"/>
    </row>
    <row r="20920" spans="180:180">
      <c r="FX20920" s="1595"/>
    </row>
    <row r="20921" spans="180:180">
      <c r="FX20921" s="1595"/>
    </row>
    <row r="20922" spans="180:180">
      <c r="FX20922" s="1595"/>
    </row>
    <row r="20923" spans="180:180">
      <c r="FX20923" s="1595"/>
    </row>
    <row r="20924" spans="180:180">
      <c r="FX20924" s="1595"/>
    </row>
    <row r="20925" spans="180:180">
      <c r="FX20925" s="1595"/>
    </row>
    <row r="20926" spans="180:180">
      <c r="FX20926" s="1595"/>
    </row>
    <row r="20927" spans="180:180">
      <c r="FX20927" s="1595"/>
    </row>
    <row r="20928" spans="180:180">
      <c r="FX20928" s="1595"/>
    </row>
    <row r="20929" spans="180:180">
      <c r="FX20929" s="1595"/>
    </row>
    <row r="20930" spans="180:180">
      <c r="FX20930" s="1595"/>
    </row>
    <row r="20931" spans="180:180">
      <c r="FX20931" s="1595"/>
    </row>
    <row r="20932" spans="180:180">
      <c r="FX20932" s="1595"/>
    </row>
    <row r="20933" spans="180:180">
      <c r="FX20933" s="1595"/>
    </row>
    <row r="20934" spans="180:180">
      <c r="FX20934" s="1595"/>
    </row>
    <row r="20935" spans="180:180">
      <c r="FX20935" s="1595"/>
    </row>
    <row r="20936" spans="180:180">
      <c r="FX20936" s="1595"/>
    </row>
    <row r="20937" spans="180:180">
      <c r="FX20937" s="1595"/>
    </row>
    <row r="20938" spans="180:180">
      <c r="FX20938" s="1595"/>
    </row>
    <row r="20939" spans="180:180">
      <c r="FX20939" s="1595"/>
    </row>
    <row r="20940" spans="180:180">
      <c r="FX20940" s="1595"/>
    </row>
    <row r="20941" spans="180:180">
      <c r="FX20941" s="1595"/>
    </row>
    <row r="20942" spans="180:180">
      <c r="FX20942" s="1595"/>
    </row>
    <row r="20943" spans="180:180">
      <c r="FX20943" s="1595"/>
    </row>
    <row r="20944" spans="180:180">
      <c r="FX20944" s="1595"/>
    </row>
    <row r="20945" spans="180:180">
      <c r="FX20945" s="1595"/>
    </row>
    <row r="20946" spans="180:180">
      <c r="FX20946" s="1595"/>
    </row>
    <row r="20947" spans="180:180">
      <c r="FX20947" s="1595"/>
    </row>
    <row r="20948" spans="180:180">
      <c r="FX20948" s="1595"/>
    </row>
    <row r="20949" spans="180:180">
      <c r="FX20949" s="1595"/>
    </row>
    <row r="20950" spans="180:180">
      <c r="FX20950" s="1595"/>
    </row>
    <row r="20951" spans="180:180">
      <c r="FX20951" s="1595"/>
    </row>
    <row r="20952" spans="180:180">
      <c r="FX20952" s="1595"/>
    </row>
    <row r="20953" spans="180:180">
      <c r="FX20953" s="1595"/>
    </row>
    <row r="20955" spans="180:180">
      <c r="FX20955" s="1349"/>
    </row>
    <row r="20956" spans="180:180">
      <c r="FX20956" s="1349"/>
    </row>
    <row r="20957" spans="180:180">
      <c r="FX20957" s="1666"/>
    </row>
    <row r="20959" spans="180:180">
      <c r="FX20959" s="1349"/>
    </row>
    <row r="20960" spans="180:180">
      <c r="FX20960" s="1349"/>
    </row>
    <row r="20961" spans="180:180">
      <c r="FX20961" s="1349"/>
    </row>
    <row r="20962" spans="180:180">
      <c r="FX20962" s="1595"/>
    </row>
    <row r="20963" spans="180:180">
      <c r="FX20963" s="1595"/>
    </row>
    <row r="20964" spans="180:180">
      <c r="FX20964" s="1595"/>
    </row>
    <row r="20965" spans="180:180">
      <c r="FX20965" s="1595"/>
    </row>
    <row r="20966" spans="180:180">
      <c r="FX20966" s="1595"/>
    </row>
    <row r="20967" spans="180:180">
      <c r="FX20967" s="1595"/>
    </row>
    <row r="20968" spans="180:180">
      <c r="FX20968" s="1595"/>
    </row>
    <row r="20969" spans="180:180">
      <c r="FX20969" s="1595"/>
    </row>
    <row r="20970" spans="180:180">
      <c r="FX20970" s="1595"/>
    </row>
    <row r="20971" spans="180:180">
      <c r="FX20971" s="1595"/>
    </row>
    <row r="20972" spans="180:180">
      <c r="FX20972" s="1595"/>
    </row>
    <row r="20973" spans="180:180">
      <c r="FX20973" s="1595"/>
    </row>
    <row r="20974" spans="180:180">
      <c r="FX20974" s="1595"/>
    </row>
    <row r="20975" spans="180:180">
      <c r="FX20975" s="1595"/>
    </row>
    <row r="20976" spans="180:180">
      <c r="FX20976" s="1595"/>
    </row>
    <row r="20977" spans="180:180">
      <c r="FX20977" s="1595"/>
    </row>
    <row r="20978" spans="180:180">
      <c r="FX20978" s="1595"/>
    </row>
    <row r="20979" spans="180:180">
      <c r="FX20979" s="1595"/>
    </row>
    <row r="20980" spans="180:180">
      <c r="FX20980" s="1595"/>
    </row>
    <row r="20981" spans="180:180">
      <c r="FX20981" s="1595"/>
    </row>
    <row r="20982" spans="180:180">
      <c r="FX20982" s="1595"/>
    </row>
    <row r="20983" spans="180:180">
      <c r="FX20983" s="1595"/>
    </row>
    <row r="20984" spans="180:180">
      <c r="FX20984" s="1595"/>
    </row>
    <row r="20985" spans="180:180">
      <c r="FX20985" s="1595"/>
    </row>
    <row r="20986" spans="180:180">
      <c r="FX20986" s="1595"/>
    </row>
    <row r="20987" spans="180:180">
      <c r="FX20987" s="1595"/>
    </row>
    <row r="20988" spans="180:180">
      <c r="FX20988" s="1595"/>
    </row>
    <row r="20989" spans="180:180">
      <c r="FX20989" s="1595"/>
    </row>
    <row r="20990" spans="180:180">
      <c r="FX20990" s="1595"/>
    </row>
    <row r="20991" spans="180:180">
      <c r="FX20991" s="1595"/>
    </row>
    <row r="20992" spans="180:180">
      <c r="FX20992" s="1595"/>
    </row>
    <row r="20993" spans="180:180">
      <c r="FX20993" s="1595"/>
    </row>
    <row r="20994" spans="180:180">
      <c r="FX20994" s="1595"/>
    </row>
    <row r="20995" spans="180:180">
      <c r="FX20995" s="1595"/>
    </row>
    <row r="20996" spans="180:180">
      <c r="FX20996" s="1595"/>
    </row>
    <row r="20997" spans="180:180">
      <c r="FX20997" s="1595"/>
    </row>
    <row r="20998" spans="180:180">
      <c r="FX20998" s="1595"/>
    </row>
    <row r="20999" spans="180:180">
      <c r="FX20999" s="1595"/>
    </row>
    <row r="21000" spans="180:180">
      <c r="FX21000" s="1595"/>
    </row>
    <row r="21001" spans="180:180">
      <c r="FX21001" s="1595"/>
    </row>
    <row r="21003" spans="180:180">
      <c r="FX21003" s="1349"/>
    </row>
    <row r="21004" spans="180:180">
      <c r="FX21004" s="1349"/>
    </row>
    <row r="21005" spans="180:180">
      <c r="FX21005" s="1666"/>
    </row>
    <row r="21007" spans="180:180">
      <c r="FX21007" s="1349"/>
    </row>
    <row r="21008" spans="180:180">
      <c r="FX21008" s="1349"/>
    </row>
    <row r="21009" spans="180:180">
      <c r="FX21009" s="1349"/>
    </row>
    <row r="21010" spans="180:180">
      <c r="FX21010" s="1595"/>
    </row>
    <row r="21011" spans="180:180">
      <c r="FX21011" s="1595"/>
    </row>
    <row r="21012" spans="180:180">
      <c r="FX21012" s="1595"/>
    </row>
    <row r="21013" spans="180:180">
      <c r="FX21013" s="1595"/>
    </row>
    <row r="21014" spans="180:180">
      <c r="FX21014" s="1595"/>
    </row>
    <row r="21015" spans="180:180">
      <c r="FX21015" s="1595"/>
    </row>
    <row r="21016" spans="180:180">
      <c r="FX21016" s="1595"/>
    </row>
    <row r="21017" spans="180:180">
      <c r="FX21017" s="1595"/>
    </row>
    <row r="21018" spans="180:180">
      <c r="FX21018" s="1595"/>
    </row>
    <row r="21019" spans="180:180">
      <c r="FX21019" s="1595"/>
    </row>
    <row r="21020" spans="180:180">
      <c r="FX21020" s="1595"/>
    </row>
    <row r="21021" spans="180:180">
      <c r="FX21021" s="1595"/>
    </row>
    <row r="21022" spans="180:180">
      <c r="FX21022" s="1595"/>
    </row>
    <row r="21023" spans="180:180">
      <c r="FX21023" s="1595"/>
    </row>
    <row r="21024" spans="180:180">
      <c r="FX21024" s="1595"/>
    </row>
    <row r="21025" spans="180:180">
      <c r="FX21025" s="1595"/>
    </row>
    <row r="21026" spans="180:180">
      <c r="FX21026" s="1595"/>
    </row>
    <row r="21027" spans="180:180">
      <c r="FX21027" s="1595"/>
    </row>
    <row r="21028" spans="180:180">
      <c r="FX21028" s="1595"/>
    </row>
    <row r="21029" spans="180:180">
      <c r="FX21029" s="1595"/>
    </row>
    <row r="21030" spans="180:180">
      <c r="FX21030" s="1595"/>
    </row>
    <row r="21031" spans="180:180">
      <c r="FX21031" s="1595"/>
    </row>
    <row r="21032" spans="180:180">
      <c r="FX21032" s="1595"/>
    </row>
    <row r="21033" spans="180:180">
      <c r="FX21033" s="1595"/>
    </row>
    <row r="21034" spans="180:180">
      <c r="FX21034" s="1595"/>
    </row>
    <row r="21035" spans="180:180">
      <c r="FX21035" s="1595"/>
    </row>
    <row r="21036" spans="180:180">
      <c r="FX21036" s="1595"/>
    </row>
    <row r="21037" spans="180:180">
      <c r="FX21037" s="1595"/>
    </row>
    <row r="21038" spans="180:180">
      <c r="FX21038" s="1595"/>
    </row>
    <row r="21039" spans="180:180">
      <c r="FX21039" s="1595"/>
    </row>
    <row r="21040" spans="180:180">
      <c r="FX21040" s="1595"/>
    </row>
    <row r="21041" spans="180:180">
      <c r="FX21041" s="1595"/>
    </row>
    <row r="21042" spans="180:180">
      <c r="FX21042" s="1595"/>
    </row>
    <row r="21043" spans="180:180">
      <c r="FX21043" s="1595"/>
    </row>
    <row r="21044" spans="180:180">
      <c r="FX21044" s="1595"/>
    </row>
    <row r="21045" spans="180:180">
      <c r="FX21045" s="1595"/>
    </row>
    <row r="21046" spans="180:180">
      <c r="FX21046" s="1595"/>
    </row>
    <row r="21047" spans="180:180">
      <c r="FX21047" s="1595"/>
    </row>
    <row r="21048" spans="180:180">
      <c r="FX21048" s="1595"/>
    </row>
    <row r="21049" spans="180:180">
      <c r="FX21049" s="1595"/>
    </row>
    <row r="21051" spans="180:180">
      <c r="FX21051" s="1349"/>
    </row>
    <row r="21052" spans="180:180">
      <c r="FX21052" s="1349"/>
    </row>
    <row r="21053" spans="180:180">
      <c r="FX21053" s="1666"/>
    </row>
    <row r="21055" spans="180:180">
      <c r="FX21055" s="1349"/>
    </row>
    <row r="21056" spans="180:180">
      <c r="FX21056" s="1349"/>
    </row>
    <row r="21057" spans="180:180">
      <c r="FX21057" s="1349"/>
    </row>
    <row r="21058" spans="180:180">
      <c r="FX21058" s="1595"/>
    </row>
    <row r="21059" spans="180:180">
      <c r="FX21059" s="1595"/>
    </row>
    <row r="21060" spans="180:180">
      <c r="FX21060" s="1595"/>
    </row>
    <row r="21061" spans="180:180">
      <c r="FX21061" s="1595"/>
    </row>
    <row r="21062" spans="180:180">
      <c r="FX21062" s="1595"/>
    </row>
    <row r="21063" spans="180:180">
      <c r="FX21063" s="1595"/>
    </row>
    <row r="21064" spans="180:180">
      <c r="FX21064" s="1595"/>
    </row>
    <row r="21065" spans="180:180">
      <c r="FX21065" s="1595"/>
    </row>
    <row r="21066" spans="180:180">
      <c r="FX21066" s="1595"/>
    </row>
    <row r="21067" spans="180:180">
      <c r="FX21067" s="1595"/>
    </row>
    <row r="21068" spans="180:180">
      <c r="FX21068" s="1595"/>
    </row>
    <row r="21069" spans="180:180">
      <c r="FX21069" s="1595"/>
    </row>
    <row r="21070" spans="180:180">
      <c r="FX21070" s="1595"/>
    </row>
    <row r="21071" spans="180:180">
      <c r="FX21071" s="1595"/>
    </row>
    <row r="21072" spans="180:180">
      <c r="FX21072" s="1595"/>
    </row>
    <row r="21073" spans="180:180">
      <c r="FX21073" s="1595"/>
    </row>
    <row r="21074" spans="180:180">
      <c r="FX21074" s="1595"/>
    </row>
    <row r="21075" spans="180:180">
      <c r="FX21075" s="1595"/>
    </row>
    <row r="21076" spans="180:180">
      <c r="FX21076" s="1595"/>
    </row>
    <row r="21077" spans="180:180">
      <c r="FX21077" s="1595"/>
    </row>
    <row r="21078" spans="180:180">
      <c r="FX21078" s="1595"/>
    </row>
    <row r="21079" spans="180:180">
      <c r="FX21079" s="1595"/>
    </row>
    <row r="21080" spans="180:180">
      <c r="FX21080" s="1595"/>
    </row>
    <row r="21081" spans="180:180">
      <c r="FX21081" s="1595"/>
    </row>
    <row r="21082" spans="180:180">
      <c r="FX21082" s="1595"/>
    </row>
    <row r="21083" spans="180:180">
      <c r="FX21083" s="1595"/>
    </row>
    <row r="21084" spans="180:180">
      <c r="FX21084" s="1595"/>
    </row>
    <row r="21085" spans="180:180">
      <c r="FX21085" s="1595"/>
    </row>
    <row r="21086" spans="180:180">
      <c r="FX21086" s="1595"/>
    </row>
    <row r="21087" spans="180:180">
      <c r="FX21087" s="1595"/>
    </row>
    <row r="21088" spans="180:180">
      <c r="FX21088" s="1595"/>
    </row>
    <row r="21089" spans="180:180">
      <c r="FX21089" s="1595"/>
    </row>
    <row r="21090" spans="180:180">
      <c r="FX21090" s="1595"/>
    </row>
    <row r="21091" spans="180:180">
      <c r="FX21091" s="1595"/>
    </row>
    <row r="21092" spans="180:180">
      <c r="FX21092" s="1595"/>
    </row>
    <row r="21093" spans="180:180">
      <c r="FX21093" s="1595"/>
    </row>
    <row r="21094" spans="180:180">
      <c r="FX21094" s="1595"/>
    </row>
    <row r="21095" spans="180:180">
      <c r="FX21095" s="1595"/>
    </row>
    <row r="21096" spans="180:180">
      <c r="FX21096" s="1595"/>
    </row>
    <row r="21097" spans="180:180">
      <c r="FX21097" s="1595"/>
    </row>
    <row r="21099" spans="180:180">
      <c r="FX21099" s="1349"/>
    </row>
    <row r="21100" spans="180:180">
      <c r="FX21100" s="1349"/>
    </row>
    <row r="21101" spans="180:180">
      <c r="FX21101" s="1666"/>
    </row>
    <row r="21103" spans="180:180">
      <c r="FX21103" s="1349"/>
    </row>
    <row r="21104" spans="180:180">
      <c r="FX21104" s="1349"/>
    </row>
    <row r="21105" spans="180:180">
      <c r="FX21105" s="1349"/>
    </row>
    <row r="21106" spans="180:180">
      <c r="FX21106" s="1595"/>
    </row>
    <row r="21107" spans="180:180">
      <c r="FX21107" s="1595"/>
    </row>
    <row r="21108" spans="180:180">
      <c r="FX21108" s="1595"/>
    </row>
    <row r="21109" spans="180:180">
      <c r="FX21109" s="1595"/>
    </row>
    <row r="21110" spans="180:180">
      <c r="FX21110" s="1595"/>
    </row>
    <row r="21111" spans="180:180">
      <c r="FX21111" s="1595"/>
    </row>
    <row r="21112" spans="180:180">
      <c r="FX21112" s="1595"/>
    </row>
    <row r="21113" spans="180:180">
      <c r="FX21113" s="1595"/>
    </row>
    <row r="21114" spans="180:180">
      <c r="FX21114" s="1595"/>
    </row>
    <row r="21115" spans="180:180">
      <c r="FX21115" s="1595"/>
    </row>
    <row r="21116" spans="180:180">
      <c r="FX21116" s="1595"/>
    </row>
    <row r="21117" spans="180:180">
      <c r="FX21117" s="1595"/>
    </row>
    <row r="21118" spans="180:180">
      <c r="FX21118" s="1595"/>
    </row>
    <row r="21119" spans="180:180">
      <c r="FX21119" s="1595"/>
    </row>
    <row r="21120" spans="180:180">
      <c r="FX21120" s="1595"/>
    </row>
    <row r="21121" spans="180:180">
      <c r="FX21121" s="1595"/>
    </row>
    <row r="21122" spans="180:180">
      <c r="FX21122" s="1595"/>
    </row>
    <row r="21123" spans="180:180">
      <c r="FX21123" s="1595"/>
    </row>
    <row r="21124" spans="180:180">
      <c r="FX21124" s="1595"/>
    </row>
    <row r="21125" spans="180:180">
      <c r="FX21125" s="1595"/>
    </row>
    <row r="21126" spans="180:180">
      <c r="FX21126" s="1595"/>
    </row>
    <row r="21127" spans="180:180">
      <c r="FX21127" s="1595"/>
    </row>
    <row r="21128" spans="180:180">
      <c r="FX21128" s="1595"/>
    </row>
    <row r="21129" spans="180:180">
      <c r="FX21129" s="1595"/>
    </row>
    <row r="21130" spans="180:180">
      <c r="FX21130" s="1595"/>
    </row>
    <row r="21131" spans="180:180">
      <c r="FX21131" s="1595"/>
    </row>
    <row r="21132" spans="180:180">
      <c r="FX21132" s="1595"/>
    </row>
    <row r="21133" spans="180:180">
      <c r="FX21133" s="1595"/>
    </row>
    <row r="21134" spans="180:180">
      <c r="FX21134" s="1595"/>
    </row>
    <row r="21135" spans="180:180">
      <c r="FX21135" s="1595"/>
    </row>
    <row r="21136" spans="180:180">
      <c r="FX21136" s="1595"/>
    </row>
    <row r="21137" spans="180:180">
      <c r="FX21137" s="1595"/>
    </row>
    <row r="21138" spans="180:180">
      <c r="FX21138" s="1595"/>
    </row>
    <row r="21139" spans="180:180">
      <c r="FX21139" s="1595"/>
    </row>
    <row r="21140" spans="180:180">
      <c r="FX21140" s="1595"/>
    </row>
    <row r="21141" spans="180:180">
      <c r="FX21141" s="1595"/>
    </row>
    <row r="21142" spans="180:180">
      <c r="FX21142" s="1595"/>
    </row>
    <row r="21143" spans="180:180">
      <c r="FX21143" s="1595"/>
    </row>
    <row r="21144" spans="180:180">
      <c r="FX21144" s="1595"/>
    </row>
    <row r="21145" spans="180:180">
      <c r="FX21145" s="1595"/>
    </row>
    <row r="21147" spans="180:180">
      <c r="FX21147" s="1349"/>
    </row>
    <row r="21148" spans="180:180">
      <c r="FX21148" s="1349"/>
    </row>
    <row r="21149" spans="180:180">
      <c r="FX21149" s="1666"/>
    </row>
    <row r="21151" spans="180:180">
      <c r="FX21151" s="1349"/>
    </row>
    <row r="21152" spans="180:180">
      <c r="FX21152" s="1349"/>
    </row>
    <row r="21153" spans="180:180">
      <c r="FX21153" s="1349"/>
    </row>
    <row r="21154" spans="180:180">
      <c r="FX21154" s="1595"/>
    </row>
    <row r="21155" spans="180:180">
      <c r="FX21155" s="1595"/>
    </row>
    <row r="21156" spans="180:180">
      <c r="FX21156" s="1595"/>
    </row>
    <row r="21157" spans="180:180">
      <c r="FX21157" s="1595"/>
    </row>
    <row r="21158" spans="180:180">
      <c r="FX21158" s="1595"/>
    </row>
    <row r="21159" spans="180:180">
      <c r="FX21159" s="1595"/>
    </row>
    <row r="21160" spans="180:180">
      <c r="FX21160" s="1595"/>
    </row>
    <row r="21161" spans="180:180">
      <c r="FX21161" s="1595"/>
    </row>
    <row r="21162" spans="180:180">
      <c r="FX21162" s="1595"/>
    </row>
    <row r="21163" spans="180:180">
      <c r="FX21163" s="1595"/>
    </row>
    <row r="21164" spans="180:180">
      <c r="FX21164" s="1595"/>
    </row>
    <row r="21165" spans="180:180">
      <c r="FX21165" s="1595"/>
    </row>
    <row r="21166" spans="180:180">
      <c r="FX21166" s="1595"/>
    </row>
    <row r="21167" spans="180:180">
      <c r="FX21167" s="1595"/>
    </row>
    <row r="21168" spans="180:180">
      <c r="FX21168" s="1595"/>
    </row>
    <row r="21169" spans="180:180">
      <c r="FX21169" s="1595"/>
    </row>
    <row r="21170" spans="180:180">
      <c r="FX21170" s="1595"/>
    </row>
    <row r="21171" spans="180:180">
      <c r="FX21171" s="1595"/>
    </row>
    <row r="21172" spans="180:180">
      <c r="FX21172" s="1595"/>
    </row>
    <row r="21173" spans="180:180">
      <c r="FX21173" s="1595"/>
    </row>
    <row r="21174" spans="180:180">
      <c r="FX21174" s="1595"/>
    </row>
    <row r="21175" spans="180:180">
      <c r="FX21175" s="1595"/>
    </row>
    <row r="21176" spans="180:180">
      <c r="FX21176" s="1595"/>
    </row>
    <row r="21177" spans="180:180">
      <c r="FX21177" s="1595"/>
    </row>
    <row r="21178" spans="180:180">
      <c r="FX21178" s="1595"/>
    </row>
    <row r="21179" spans="180:180">
      <c r="FX21179" s="1595"/>
    </row>
    <row r="21180" spans="180:180">
      <c r="FX21180" s="1595"/>
    </row>
    <row r="21181" spans="180:180">
      <c r="FX21181" s="1595"/>
    </row>
    <row r="21182" spans="180:180">
      <c r="FX21182" s="1595"/>
    </row>
    <row r="21183" spans="180:180">
      <c r="FX21183" s="1595"/>
    </row>
    <row r="21184" spans="180:180">
      <c r="FX21184" s="1595"/>
    </row>
    <row r="21185" spans="180:180">
      <c r="FX21185" s="1595"/>
    </row>
    <row r="21186" spans="180:180">
      <c r="FX21186" s="1595"/>
    </row>
    <row r="21187" spans="180:180">
      <c r="FX21187" s="1595"/>
    </row>
    <row r="21188" spans="180:180">
      <c r="FX21188" s="1595"/>
    </row>
    <row r="21189" spans="180:180">
      <c r="FX21189" s="1595"/>
    </row>
    <row r="21190" spans="180:180">
      <c r="FX21190" s="1595"/>
    </row>
    <row r="21191" spans="180:180">
      <c r="FX21191" s="1595"/>
    </row>
    <row r="21192" spans="180:180">
      <c r="FX21192" s="1595"/>
    </row>
    <row r="21193" spans="180:180">
      <c r="FX21193" s="1595"/>
    </row>
    <row r="21195" spans="180:180">
      <c r="FX21195" s="1349"/>
    </row>
    <row r="21196" spans="180:180">
      <c r="FX21196" s="1349"/>
    </row>
    <row r="21197" spans="180:180">
      <c r="FX21197" s="1666"/>
    </row>
    <row r="21199" spans="180:180">
      <c r="FX21199" s="1349"/>
    </row>
    <row r="21200" spans="180:180">
      <c r="FX21200" s="1349"/>
    </row>
    <row r="21201" spans="180:180">
      <c r="FX21201" s="1349"/>
    </row>
    <row r="21202" spans="180:180">
      <c r="FX21202" s="1595"/>
    </row>
    <row r="21203" spans="180:180">
      <c r="FX21203" s="1595"/>
    </row>
    <row r="21204" spans="180:180">
      <c r="FX21204" s="1595"/>
    </row>
    <row r="21205" spans="180:180">
      <c r="FX21205" s="1595"/>
    </row>
    <row r="21206" spans="180:180">
      <c r="FX21206" s="1595"/>
    </row>
    <row r="21207" spans="180:180">
      <c r="FX21207" s="1595"/>
    </row>
    <row r="21208" spans="180:180">
      <c r="FX21208" s="1595"/>
    </row>
    <row r="21209" spans="180:180">
      <c r="FX21209" s="1595"/>
    </row>
    <row r="21210" spans="180:180">
      <c r="FX21210" s="1595"/>
    </row>
    <row r="21211" spans="180:180">
      <c r="FX21211" s="1595"/>
    </row>
    <row r="21212" spans="180:180">
      <c r="FX21212" s="1595"/>
    </row>
    <row r="21213" spans="180:180">
      <c r="FX21213" s="1595"/>
    </row>
    <row r="21214" spans="180:180">
      <c r="FX21214" s="1595"/>
    </row>
    <row r="21215" spans="180:180">
      <c r="FX21215" s="1595"/>
    </row>
    <row r="21216" spans="180:180">
      <c r="FX21216" s="1595"/>
    </row>
    <row r="21217" spans="180:180">
      <c r="FX21217" s="1595"/>
    </row>
    <row r="21218" spans="180:180">
      <c r="FX21218" s="1595"/>
    </row>
    <row r="21219" spans="180:180">
      <c r="FX21219" s="1595"/>
    </row>
    <row r="21220" spans="180:180">
      <c r="FX21220" s="1595"/>
    </row>
    <row r="21221" spans="180:180">
      <c r="FX21221" s="1595"/>
    </row>
    <row r="21222" spans="180:180">
      <c r="FX21222" s="1595"/>
    </row>
    <row r="21223" spans="180:180">
      <c r="FX21223" s="1595"/>
    </row>
    <row r="21224" spans="180:180">
      <c r="FX21224" s="1595"/>
    </row>
    <row r="21225" spans="180:180">
      <c r="FX21225" s="1595"/>
    </row>
    <row r="21226" spans="180:180">
      <c r="FX21226" s="1595"/>
    </row>
    <row r="21227" spans="180:180">
      <c r="FX21227" s="1595"/>
    </row>
    <row r="21228" spans="180:180">
      <c r="FX21228" s="1595"/>
    </row>
    <row r="21229" spans="180:180">
      <c r="FX21229" s="1595"/>
    </row>
    <row r="21230" spans="180:180">
      <c r="FX21230" s="1595"/>
    </row>
    <row r="21231" spans="180:180">
      <c r="FX21231" s="1595"/>
    </row>
    <row r="21232" spans="180:180">
      <c r="FX21232" s="1595"/>
    </row>
    <row r="21233" spans="180:180">
      <c r="FX21233" s="1595"/>
    </row>
    <row r="21234" spans="180:180">
      <c r="FX21234" s="1595"/>
    </row>
    <row r="21235" spans="180:180">
      <c r="FX21235" s="1595"/>
    </row>
    <row r="21236" spans="180:180">
      <c r="FX21236" s="1595"/>
    </row>
    <row r="21237" spans="180:180">
      <c r="FX21237" s="1595"/>
    </row>
    <row r="21238" spans="180:180">
      <c r="FX21238" s="1595"/>
    </row>
    <row r="21239" spans="180:180">
      <c r="FX21239" s="1595"/>
    </row>
    <row r="21240" spans="180:180">
      <c r="FX21240" s="1595"/>
    </row>
    <row r="21241" spans="180:180">
      <c r="FX21241" s="1595"/>
    </row>
    <row r="21243" spans="180:180">
      <c r="FX21243" s="1349"/>
    </row>
    <row r="21244" spans="180:180">
      <c r="FX21244" s="1349"/>
    </row>
    <row r="21245" spans="180:180">
      <c r="FX21245" s="1666"/>
    </row>
    <row r="21247" spans="180:180">
      <c r="FX21247" s="1349"/>
    </row>
    <row r="21248" spans="180:180">
      <c r="FX21248" s="1349"/>
    </row>
    <row r="21249" spans="180:180">
      <c r="FX21249" s="1349"/>
    </row>
    <row r="21250" spans="180:180">
      <c r="FX21250" s="1595"/>
    </row>
    <row r="21251" spans="180:180">
      <c r="FX21251" s="1595"/>
    </row>
    <row r="21252" spans="180:180">
      <c r="FX21252" s="1595"/>
    </row>
    <row r="21253" spans="180:180">
      <c r="FX21253" s="1595"/>
    </row>
    <row r="21254" spans="180:180">
      <c r="FX21254" s="1595"/>
    </row>
    <row r="21255" spans="180:180">
      <c r="FX21255" s="1595"/>
    </row>
    <row r="21256" spans="180:180">
      <c r="FX21256" s="1595"/>
    </row>
    <row r="21257" spans="180:180">
      <c r="FX21257" s="1595"/>
    </row>
    <row r="21258" spans="180:180">
      <c r="FX21258" s="1595"/>
    </row>
    <row r="21259" spans="180:180">
      <c r="FX21259" s="1595"/>
    </row>
    <row r="21260" spans="180:180">
      <c r="FX21260" s="1595"/>
    </row>
    <row r="21261" spans="180:180">
      <c r="FX21261" s="1595"/>
    </row>
    <row r="21262" spans="180:180">
      <c r="FX21262" s="1595"/>
    </row>
    <row r="21263" spans="180:180">
      <c r="FX21263" s="1595"/>
    </row>
    <row r="21264" spans="180:180">
      <c r="FX21264" s="1595"/>
    </row>
    <row r="21265" spans="180:180">
      <c r="FX21265" s="1595"/>
    </row>
    <row r="21266" spans="180:180">
      <c r="FX21266" s="1595"/>
    </row>
    <row r="21267" spans="180:180">
      <c r="FX21267" s="1595"/>
    </row>
    <row r="21268" spans="180:180">
      <c r="FX21268" s="1595"/>
    </row>
    <row r="21269" spans="180:180">
      <c r="FX21269" s="1595"/>
    </row>
    <row r="21270" spans="180:180">
      <c r="FX21270" s="1595"/>
    </row>
    <row r="21271" spans="180:180">
      <c r="FX21271" s="1595"/>
    </row>
    <row r="21272" spans="180:180">
      <c r="FX21272" s="1595"/>
    </row>
    <row r="21273" spans="180:180">
      <c r="FX21273" s="1595"/>
    </row>
    <row r="21274" spans="180:180">
      <c r="FX21274" s="1595"/>
    </row>
    <row r="21275" spans="180:180">
      <c r="FX21275" s="1595"/>
    </row>
    <row r="21276" spans="180:180">
      <c r="FX21276" s="1595"/>
    </row>
    <row r="21277" spans="180:180">
      <c r="FX21277" s="1595"/>
    </row>
    <row r="21278" spans="180:180">
      <c r="FX21278" s="1595"/>
    </row>
    <row r="21279" spans="180:180">
      <c r="FX21279" s="1595"/>
    </row>
    <row r="21280" spans="180:180">
      <c r="FX21280" s="1595"/>
    </row>
    <row r="21281" spans="180:180">
      <c r="FX21281" s="1595"/>
    </row>
    <row r="21282" spans="180:180">
      <c r="FX21282" s="1595"/>
    </row>
    <row r="21283" spans="180:180">
      <c r="FX21283" s="1595"/>
    </row>
    <row r="21284" spans="180:180">
      <c r="FX21284" s="1595"/>
    </row>
    <row r="21285" spans="180:180">
      <c r="FX21285" s="1595"/>
    </row>
    <row r="21286" spans="180:180">
      <c r="FX21286" s="1595"/>
    </row>
    <row r="21287" spans="180:180">
      <c r="FX21287" s="1595"/>
    </row>
    <row r="21288" spans="180:180">
      <c r="FX21288" s="1595"/>
    </row>
    <row r="21289" spans="180:180">
      <c r="FX21289" s="1595"/>
    </row>
    <row r="21291" spans="180:180">
      <c r="FX21291" s="1349"/>
    </row>
    <row r="21292" spans="180:180">
      <c r="FX21292" s="1349"/>
    </row>
    <row r="21293" spans="180:180">
      <c r="FX21293" s="1666"/>
    </row>
    <row r="21295" spans="180:180">
      <c r="FX21295" s="1349"/>
    </row>
    <row r="21296" spans="180:180">
      <c r="FX21296" s="1349"/>
    </row>
    <row r="21297" spans="180:180">
      <c r="FX21297" s="1349"/>
    </row>
    <row r="21298" spans="180:180">
      <c r="FX21298" s="1595"/>
    </row>
    <row r="21299" spans="180:180">
      <c r="FX21299" s="1595"/>
    </row>
    <row r="21300" spans="180:180">
      <c r="FX21300" s="1595"/>
    </row>
    <row r="21301" spans="180:180">
      <c r="FX21301" s="1595"/>
    </row>
    <row r="21302" spans="180:180">
      <c r="FX21302" s="1595"/>
    </row>
    <row r="21303" spans="180:180">
      <c r="FX21303" s="1595"/>
    </row>
    <row r="21304" spans="180:180">
      <c r="FX21304" s="1595"/>
    </row>
    <row r="21305" spans="180:180">
      <c r="FX21305" s="1595"/>
    </row>
    <row r="21306" spans="180:180">
      <c r="FX21306" s="1595"/>
    </row>
    <row r="21307" spans="180:180">
      <c r="FX21307" s="1595"/>
    </row>
    <row r="21308" spans="180:180">
      <c r="FX21308" s="1595"/>
    </row>
    <row r="21309" spans="180:180">
      <c r="FX21309" s="1595"/>
    </row>
    <row r="21310" spans="180:180">
      <c r="FX21310" s="1595"/>
    </row>
    <row r="21311" spans="180:180">
      <c r="FX21311" s="1595"/>
    </row>
    <row r="21312" spans="180:180">
      <c r="FX21312" s="1595"/>
    </row>
    <row r="21313" spans="180:180">
      <c r="FX21313" s="1595"/>
    </row>
    <row r="21314" spans="180:180">
      <c r="FX21314" s="1595"/>
    </row>
    <row r="21315" spans="180:180">
      <c r="FX21315" s="1595"/>
    </row>
    <row r="21316" spans="180:180">
      <c r="FX21316" s="1595"/>
    </row>
    <row r="21317" spans="180:180">
      <c r="FX21317" s="1595"/>
    </row>
    <row r="21318" spans="180:180">
      <c r="FX21318" s="1595"/>
    </row>
    <row r="21319" spans="180:180">
      <c r="FX21319" s="1595"/>
    </row>
    <row r="21320" spans="180:180">
      <c r="FX21320" s="1595"/>
    </row>
    <row r="21321" spans="180:180">
      <c r="FX21321" s="1595"/>
    </row>
    <row r="21322" spans="180:180">
      <c r="FX21322" s="1595"/>
    </row>
    <row r="21323" spans="180:180">
      <c r="FX21323" s="1595"/>
    </row>
    <row r="21324" spans="180:180">
      <c r="FX21324" s="1595"/>
    </row>
    <row r="21325" spans="180:180">
      <c r="FX21325" s="1595"/>
    </row>
    <row r="21326" spans="180:180">
      <c r="FX21326" s="1595"/>
    </row>
    <row r="21327" spans="180:180">
      <c r="FX21327" s="1595"/>
    </row>
    <row r="21328" spans="180:180">
      <c r="FX21328" s="1595"/>
    </row>
    <row r="21329" spans="180:180">
      <c r="FX21329" s="1595"/>
    </row>
    <row r="21330" spans="180:180">
      <c r="FX21330" s="1595"/>
    </row>
    <row r="21331" spans="180:180">
      <c r="FX21331" s="1595"/>
    </row>
    <row r="21332" spans="180:180">
      <c r="FX21332" s="1595"/>
    </row>
    <row r="21333" spans="180:180">
      <c r="FX21333" s="1595"/>
    </row>
    <row r="21334" spans="180:180">
      <c r="FX21334" s="1595"/>
    </row>
    <row r="21335" spans="180:180">
      <c r="FX21335" s="1595"/>
    </row>
    <row r="21336" spans="180:180">
      <c r="FX21336" s="1595"/>
    </row>
    <row r="21337" spans="180:180">
      <c r="FX21337" s="1595"/>
    </row>
    <row r="21339" spans="180:180">
      <c r="FX21339" s="1349"/>
    </row>
    <row r="21340" spans="180:180">
      <c r="FX21340" s="1349"/>
    </row>
    <row r="21341" spans="180:180">
      <c r="FX21341" s="1666"/>
    </row>
    <row r="21343" spans="180:180">
      <c r="FX21343" s="1349"/>
    </row>
    <row r="21344" spans="180:180">
      <c r="FX21344" s="1349"/>
    </row>
    <row r="21345" spans="180:180">
      <c r="FX21345" s="1349"/>
    </row>
    <row r="21346" spans="180:180">
      <c r="FX21346" s="1595"/>
    </row>
    <row r="21347" spans="180:180">
      <c r="FX21347" s="1595"/>
    </row>
    <row r="21348" spans="180:180">
      <c r="FX21348" s="1595"/>
    </row>
    <row r="21349" spans="180:180">
      <c r="FX21349" s="1595"/>
    </row>
    <row r="21350" spans="180:180">
      <c r="FX21350" s="1595"/>
    </row>
    <row r="21351" spans="180:180">
      <c r="FX21351" s="1595"/>
    </row>
    <row r="21352" spans="180:180">
      <c r="FX21352" s="1595"/>
    </row>
    <row r="21353" spans="180:180">
      <c r="FX21353" s="1595"/>
    </row>
    <row r="21354" spans="180:180">
      <c r="FX21354" s="1595"/>
    </row>
    <row r="21355" spans="180:180">
      <c r="FX21355" s="1595"/>
    </row>
    <row r="21356" spans="180:180">
      <c r="FX21356" s="1595"/>
    </row>
    <row r="21357" spans="180:180">
      <c r="FX21357" s="1595"/>
    </row>
    <row r="21358" spans="180:180">
      <c r="FX21358" s="1595"/>
    </row>
    <row r="21359" spans="180:180">
      <c r="FX21359" s="1595"/>
    </row>
    <row r="21360" spans="180:180">
      <c r="FX21360" s="1595"/>
    </row>
    <row r="21361" spans="180:180">
      <c r="FX21361" s="1595"/>
    </row>
    <row r="21362" spans="180:180">
      <c r="FX21362" s="1595"/>
    </row>
    <row r="21363" spans="180:180">
      <c r="FX21363" s="1595"/>
    </row>
    <row r="21364" spans="180:180">
      <c r="FX21364" s="1595"/>
    </row>
    <row r="21365" spans="180:180">
      <c r="FX21365" s="1595"/>
    </row>
    <row r="21366" spans="180:180">
      <c r="FX21366" s="1595"/>
    </row>
    <row r="21367" spans="180:180">
      <c r="FX21367" s="1595"/>
    </row>
    <row r="21368" spans="180:180">
      <c r="FX21368" s="1595"/>
    </row>
    <row r="21369" spans="180:180">
      <c r="FX21369" s="1595"/>
    </row>
    <row r="21370" spans="180:180">
      <c r="FX21370" s="1595"/>
    </row>
    <row r="21371" spans="180:180">
      <c r="FX21371" s="1595"/>
    </row>
    <row r="21372" spans="180:180">
      <c r="FX21372" s="1595"/>
    </row>
    <row r="21373" spans="180:180">
      <c r="FX21373" s="1595"/>
    </row>
    <row r="21374" spans="180:180">
      <c r="FX21374" s="1595"/>
    </row>
    <row r="21375" spans="180:180">
      <c r="FX21375" s="1595"/>
    </row>
    <row r="21376" spans="180:180">
      <c r="FX21376" s="1595"/>
    </row>
    <row r="21377" spans="180:180">
      <c r="FX21377" s="1595"/>
    </row>
    <row r="21378" spans="180:180">
      <c r="FX21378" s="1595"/>
    </row>
    <row r="21379" spans="180:180">
      <c r="FX21379" s="1595"/>
    </row>
    <row r="21380" spans="180:180">
      <c r="FX21380" s="1595"/>
    </row>
    <row r="21381" spans="180:180">
      <c r="FX21381" s="1595"/>
    </row>
    <row r="21382" spans="180:180">
      <c r="FX21382" s="1595"/>
    </row>
    <row r="21383" spans="180:180">
      <c r="FX21383" s="1595"/>
    </row>
    <row r="21384" spans="180:180">
      <c r="FX21384" s="1595"/>
    </row>
    <row r="21385" spans="180:180">
      <c r="FX21385" s="1595"/>
    </row>
    <row r="21387" spans="180:180">
      <c r="FX21387" s="1349"/>
    </row>
    <row r="21388" spans="180:180">
      <c r="FX21388" s="1349"/>
    </row>
    <row r="21389" spans="180:180">
      <c r="FX21389" s="1666"/>
    </row>
    <row r="21391" spans="180:180">
      <c r="FX21391" s="1349"/>
    </row>
    <row r="21392" spans="180:180">
      <c r="FX21392" s="1349"/>
    </row>
    <row r="21393" spans="180:180">
      <c r="FX21393" s="1349"/>
    </row>
    <row r="21394" spans="180:180">
      <c r="FX21394" s="1595"/>
    </row>
    <row r="21395" spans="180:180">
      <c r="FX21395" s="1595"/>
    </row>
    <row r="21396" spans="180:180">
      <c r="FX21396" s="1595"/>
    </row>
    <row r="21397" spans="180:180">
      <c r="FX21397" s="1595"/>
    </row>
    <row r="21398" spans="180:180">
      <c r="FX21398" s="1595"/>
    </row>
    <row r="21399" spans="180:180">
      <c r="FX21399" s="1595"/>
    </row>
    <row r="21400" spans="180:180">
      <c r="FX21400" s="1595"/>
    </row>
    <row r="21401" spans="180:180">
      <c r="FX21401" s="1595"/>
    </row>
    <row r="21402" spans="180:180">
      <c r="FX21402" s="1595"/>
    </row>
    <row r="21403" spans="180:180">
      <c r="FX21403" s="1595"/>
    </row>
    <row r="21404" spans="180:180">
      <c r="FX21404" s="1595"/>
    </row>
    <row r="21405" spans="180:180">
      <c r="FX21405" s="1595"/>
    </row>
    <row r="21406" spans="180:180">
      <c r="FX21406" s="1595"/>
    </row>
    <row r="21407" spans="180:180">
      <c r="FX21407" s="1595"/>
    </row>
    <row r="21408" spans="180:180">
      <c r="FX21408" s="1595"/>
    </row>
    <row r="21409" spans="180:180">
      <c r="FX21409" s="1595"/>
    </row>
    <row r="21410" spans="180:180">
      <c r="FX21410" s="1595"/>
    </row>
    <row r="21411" spans="180:180">
      <c r="FX21411" s="1595"/>
    </row>
    <row r="21412" spans="180:180">
      <c r="FX21412" s="1595"/>
    </row>
    <row r="21413" spans="180:180">
      <c r="FX21413" s="1595"/>
    </row>
    <row r="21414" spans="180:180">
      <c r="FX21414" s="1595"/>
    </row>
    <row r="21415" spans="180:180">
      <c r="FX21415" s="1595"/>
    </row>
    <row r="21416" spans="180:180">
      <c r="FX21416" s="1595"/>
    </row>
    <row r="21417" spans="180:180">
      <c r="FX21417" s="1595"/>
    </row>
    <row r="21418" spans="180:180">
      <c r="FX21418" s="1595"/>
    </row>
    <row r="21419" spans="180:180">
      <c r="FX21419" s="1595"/>
    </row>
    <row r="21420" spans="180:180">
      <c r="FX21420" s="1595"/>
    </row>
    <row r="21421" spans="180:180">
      <c r="FX21421" s="1595"/>
    </row>
    <row r="21422" spans="180:180">
      <c r="FX21422" s="1595"/>
    </row>
    <row r="21423" spans="180:180">
      <c r="FX21423" s="1595"/>
    </row>
    <row r="21424" spans="180:180">
      <c r="FX21424" s="1595"/>
    </row>
    <row r="21425" spans="180:180">
      <c r="FX21425" s="1595"/>
    </row>
    <row r="21426" spans="180:180">
      <c r="FX21426" s="1595"/>
    </row>
    <row r="21427" spans="180:180">
      <c r="FX21427" s="1595"/>
    </row>
    <row r="21428" spans="180:180">
      <c r="FX21428" s="1595"/>
    </row>
    <row r="21429" spans="180:180">
      <c r="FX21429" s="1595"/>
    </row>
    <row r="21430" spans="180:180">
      <c r="FX21430" s="1595"/>
    </row>
    <row r="21431" spans="180:180">
      <c r="FX21431" s="1595"/>
    </row>
    <row r="21432" spans="180:180">
      <c r="FX21432" s="1595"/>
    </row>
    <row r="21433" spans="180:180">
      <c r="FX21433" s="1595"/>
    </row>
    <row r="21435" spans="180:180">
      <c r="FX21435" s="1349"/>
    </row>
    <row r="21436" spans="180:180">
      <c r="FX21436" s="1349"/>
    </row>
    <row r="21437" spans="180:180">
      <c r="FX21437" s="1666"/>
    </row>
    <row r="21439" spans="180:180">
      <c r="FX21439" s="1349"/>
    </row>
    <row r="21440" spans="180:180">
      <c r="FX21440" s="1349"/>
    </row>
    <row r="21441" spans="180:180">
      <c r="FX21441" s="1349"/>
    </row>
    <row r="21442" spans="180:180">
      <c r="FX21442" s="1595"/>
    </row>
    <row r="21443" spans="180:180">
      <c r="FX21443" s="1595"/>
    </row>
    <row r="21444" spans="180:180">
      <c r="FX21444" s="1595"/>
    </row>
    <row r="21445" spans="180:180">
      <c r="FX21445" s="1595"/>
    </row>
    <row r="21446" spans="180:180">
      <c r="FX21446" s="1595"/>
    </row>
    <row r="21447" spans="180:180">
      <c r="FX21447" s="1595"/>
    </row>
    <row r="21448" spans="180:180">
      <c r="FX21448" s="1595"/>
    </row>
    <row r="21449" spans="180:180">
      <c r="FX21449" s="1595"/>
    </row>
    <row r="21450" spans="180:180">
      <c r="FX21450" s="1595"/>
    </row>
    <row r="21451" spans="180:180">
      <c r="FX21451" s="1595"/>
    </row>
    <row r="21452" spans="180:180">
      <c r="FX21452" s="1595"/>
    </row>
    <row r="21453" spans="180:180">
      <c r="FX21453" s="1595"/>
    </row>
    <row r="21454" spans="180:180">
      <c r="FX21454" s="1595"/>
    </row>
    <row r="21455" spans="180:180">
      <c r="FX21455" s="1595"/>
    </row>
    <row r="21456" spans="180:180">
      <c r="FX21456" s="1595"/>
    </row>
    <row r="21457" spans="180:180">
      <c r="FX21457" s="1595"/>
    </row>
    <row r="21458" spans="180:180">
      <c r="FX21458" s="1595"/>
    </row>
    <row r="21459" spans="180:180">
      <c r="FX21459" s="1595"/>
    </row>
    <row r="21460" spans="180:180">
      <c r="FX21460" s="1595"/>
    </row>
    <row r="21461" spans="180:180">
      <c r="FX21461" s="1595"/>
    </row>
    <row r="21462" spans="180:180">
      <c r="FX21462" s="1595"/>
    </row>
    <row r="21463" spans="180:180">
      <c r="FX21463" s="1595"/>
    </row>
    <row r="21464" spans="180:180">
      <c r="FX21464" s="1595"/>
    </row>
    <row r="21465" spans="180:180">
      <c r="FX21465" s="1595"/>
    </row>
    <row r="21466" spans="180:180">
      <c r="FX21466" s="1595"/>
    </row>
    <row r="21467" spans="180:180">
      <c r="FX21467" s="1595"/>
    </row>
    <row r="21468" spans="180:180">
      <c r="FX21468" s="1595"/>
    </row>
    <row r="21469" spans="180:180">
      <c r="FX21469" s="1595"/>
    </row>
    <row r="21470" spans="180:180">
      <c r="FX21470" s="1595"/>
    </row>
    <row r="21471" spans="180:180">
      <c r="FX21471" s="1595"/>
    </row>
    <row r="21472" spans="180:180">
      <c r="FX21472" s="1595"/>
    </row>
    <row r="21473" spans="180:180">
      <c r="FX21473" s="1595"/>
    </row>
    <row r="21474" spans="180:180">
      <c r="FX21474" s="1595"/>
    </row>
    <row r="21475" spans="180:180">
      <c r="FX21475" s="1595"/>
    </row>
    <row r="21476" spans="180:180">
      <c r="FX21476" s="1595"/>
    </row>
    <row r="21477" spans="180:180">
      <c r="FX21477" s="1595"/>
    </row>
    <row r="21478" spans="180:180">
      <c r="FX21478" s="1595"/>
    </row>
    <row r="21479" spans="180:180">
      <c r="FX21479" s="1595"/>
    </row>
    <row r="21480" spans="180:180">
      <c r="FX21480" s="1595"/>
    </row>
    <row r="21481" spans="180:180">
      <c r="FX21481" s="1595"/>
    </row>
    <row r="21483" spans="180:180">
      <c r="FX21483" s="1349"/>
    </row>
    <row r="21484" spans="180:180">
      <c r="FX21484" s="1349"/>
    </row>
    <row r="21485" spans="180:180">
      <c r="FX21485" s="1666"/>
    </row>
    <row r="21487" spans="180:180">
      <c r="FX21487" s="1349"/>
    </row>
    <row r="21488" spans="180:180">
      <c r="FX21488" s="1349"/>
    </row>
    <row r="21489" spans="180:180">
      <c r="FX21489" s="1349"/>
    </row>
    <row r="21490" spans="180:180">
      <c r="FX21490" s="1595"/>
    </row>
    <row r="21491" spans="180:180">
      <c r="FX21491" s="1595"/>
    </row>
    <row r="21492" spans="180:180">
      <c r="FX21492" s="1595"/>
    </row>
    <row r="21493" spans="180:180">
      <c r="FX21493" s="1595"/>
    </row>
    <row r="21494" spans="180:180">
      <c r="FX21494" s="1595"/>
    </row>
    <row r="21495" spans="180:180">
      <c r="FX21495" s="1595"/>
    </row>
    <row r="21496" spans="180:180">
      <c r="FX21496" s="1595"/>
    </row>
    <row r="21497" spans="180:180">
      <c r="FX21497" s="1595"/>
    </row>
    <row r="21498" spans="180:180">
      <c r="FX21498" s="1595"/>
    </row>
    <row r="21499" spans="180:180">
      <c r="FX21499" s="1595"/>
    </row>
    <row r="21500" spans="180:180">
      <c r="FX21500" s="1595"/>
    </row>
    <row r="21501" spans="180:180">
      <c r="FX21501" s="1595"/>
    </row>
    <row r="21502" spans="180:180">
      <c r="FX21502" s="1595"/>
    </row>
    <row r="21503" spans="180:180">
      <c r="FX21503" s="1595"/>
    </row>
    <row r="21504" spans="180:180">
      <c r="FX21504" s="1595"/>
    </row>
    <row r="21505" spans="180:180">
      <c r="FX21505" s="1595"/>
    </row>
    <row r="21506" spans="180:180">
      <c r="FX21506" s="1595"/>
    </row>
    <row r="21507" spans="180:180">
      <c r="FX21507" s="1595"/>
    </row>
    <row r="21508" spans="180:180">
      <c r="FX21508" s="1595"/>
    </row>
    <row r="21509" spans="180:180">
      <c r="FX21509" s="1595"/>
    </row>
    <row r="21510" spans="180:180">
      <c r="FX21510" s="1595"/>
    </row>
    <row r="21511" spans="180:180">
      <c r="FX21511" s="1595"/>
    </row>
    <row r="21512" spans="180:180">
      <c r="FX21512" s="1595"/>
    </row>
    <row r="21513" spans="180:180">
      <c r="FX21513" s="1595"/>
    </row>
    <row r="21514" spans="180:180">
      <c r="FX21514" s="1595"/>
    </row>
    <row r="21515" spans="180:180">
      <c r="FX21515" s="1595"/>
    </row>
    <row r="21516" spans="180:180">
      <c r="FX21516" s="1595"/>
    </row>
    <row r="21517" spans="180:180">
      <c r="FX21517" s="1595"/>
    </row>
    <row r="21518" spans="180:180">
      <c r="FX21518" s="1595"/>
    </row>
    <row r="21519" spans="180:180">
      <c r="FX21519" s="1595"/>
    </row>
    <row r="21520" spans="180:180">
      <c r="FX21520" s="1595"/>
    </row>
    <row r="21521" spans="180:180">
      <c r="FX21521" s="1595"/>
    </row>
    <row r="21522" spans="180:180">
      <c r="FX21522" s="1595"/>
    </row>
    <row r="21523" spans="180:180">
      <c r="FX21523" s="1595"/>
    </row>
    <row r="21524" spans="180:180">
      <c r="FX21524" s="1595"/>
    </row>
    <row r="21525" spans="180:180">
      <c r="FX21525" s="1595"/>
    </row>
    <row r="21526" spans="180:180">
      <c r="FX21526" s="1595"/>
    </row>
    <row r="21527" spans="180:180">
      <c r="FX21527" s="1595"/>
    </row>
    <row r="21528" spans="180:180">
      <c r="FX21528" s="1595"/>
    </row>
    <row r="21529" spans="180:180">
      <c r="FX21529" s="1595"/>
    </row>
    <row r="21531" spans="180:180">
      <c r="FX21531" s="1349"/>
    </row>
    <row r="21532" spans="180:180">
      <c r="FX21532" s="1349"/>
    </row>
    <row r="21533" spans="180:180">
      <c r="FX21533" s="1666"/>
    </row>
    <row r="21535" spans="180:180">
      <c r="FX21535" s="1349"/>
    </row>
    <row r="21536" spans="180:180">
      <c r="FX21536" s="1349"/>
    </row>
    <row r="21537" spans="180:180">
      <c r="FX21537" s="1349"/>
    </row>
    <row r="21538" spans="180:180">
      <c r="FX21538" s="1595"/>
    </row>
    <row r="21539" spans="180:180">
      <c r="FX21539" s="1595"/>
    </row>
    <row r="21540" spans="180:180">
      <c r="FX21540" s="1595"/>
    </row>
    <row r="21541" spans="180:180">
      <c r="FX21541" s="1595"/>
    </row>
    <row r="21542" spans="180:180">
      <c r="FX21542" s="1595"/>
    </row>
    <row r="21543" spans="180:180">
      <c r="FX21543" s="1595"/>
    </row>
    <row r="21544" spans="180:180">
      <c r="FX21544" s="1595"/>
    </row>
    <row r="21545" spans="180:180">
      <c r="FX21545" s="1595"/>
    </row>
    <row r="21546" spans="180:180">
      <c r="FX21546" s="1595"/>
    </row>
    <row r="21547" spans="180:180">
      <c r="FX21547" s="1595"/>
    </row>
    <row r="21548" spans="180:180">
      <c r="FX21548" s="1595"/>
    </row>
    <row r="21549" spans="180:180">
      <c r="FX21549" s="1595"/>
    </row>
    <row r="21550" spans="180:180">
      <c r="FX21550" s="1595"/>
    </row>
    <row r="21551" spans="180:180">
      <c r="FX21551" s="1595"/>
    </row>
    <row r="21552" spans="180:180">
      <c r="FX21552" s="1595"/>
    </row>
    <row r="21553" spans="180:180">
      <c r="FX21553" s="1595"/>
    </row>
    <row r="21554" spans="180:180">
      <c r="FX21554" s="1595"/>
    </row>
    <row r="21555" spans="180:180">
      <c r="FX21555" s="1595"/>
    </row>
    <row r="21556" spans="180:180">
      <c r="FX21556" s="1595"/>
    </row>
    <row r="21557" spans="180:180">
      <c r="FX21557" s="1595"/>
    </row>
    <row r="21558" spans="180:180">
      <c r="FX21558" s="1595"/>
    </row>
    <row r="21559" spans="180:180">
      <c r="FX21559" s="1595"/>
    </row>
    <row r="21560" spans="180:180">
      <c r="FX21560" s="1595"/>
    </row>
    <row r="21561" spans="180:180">
      <c r="FX21561" s="1595"/>
    </row>
    <row r="21562" spans="180:180">
      <c r="FX21562" s="1595"/>
    </row>
    <row r="21563" spans="180:180">
      <c r="FX21563" s="1595"/>
    </row>
    <row r="21564" spans="180:180">
      <c r="FX21564" s="1595"/>
    </row>
    <row r="21565" spans="180:180">
      <c r="FX21565" s="1595"/>
    </row>
    <row r="21566" spans="180:180">
      <c r="FX21566" s="1595"/>
    </row>
    <row r="21567" spans="180:180">
      <c r="FX21567" s="1595"/>
    </row>
    <row r="21568" spans="180:180">
      <c r="FX21568" s="1595"/>
    </row>
    <row r="21569" spans="180:180">
      <c r="FX21569" s="1595"/>
    </row>
    <row r="21570" spans="180:180">
      <c r="FX21570" s="1595"/>
    </row>
    <row r="21571" spans="180:180">
      <c r="FX21571" s="1595"/>
    </row>
    <row r="21572" spans="180:180">
      <c r="FX21572" s="1595"/>
    </row>
    <row r="21573" spans="180:180">
      <c r="FX21573" s="1595"/>
    </row>
    <row r="21574" spans="180:180">
      <c r="FX21574" s="1595"/>
    </row>
    <row r="21575" spans="180:180">
      <c r="FX21575" s="1595"/>
    </row>
    <row r="21576" spans="180:180">
      <c r="FX21576" s="1595"/>
    </row>
    <row r="21577" spans="180:180">
      <c r="FX21577" s="1595"/>
    </row>
    <row r="21579" spans="180:180">
      <c r="FX21579" s="1349"/>
    </row>
    <row r="21580" spans="180:180">
      <c r="FX21580" s="1349"/>
    </row>
    <row r="21581" spans="180:180">
      <c r="FX21581" s="1666"/>
    </row>
    <row r="21583" spans="180:180">
      <c r="FX21583" s="1349"/>
    </row>
    <row r="21584" spans="180:180">
      <c r="FX21584" s="1349"/>
    </row>
    <row r="21585" spans="180:180">
      <c r="FX21585" s="1349"/>
    </row>
    <row r="21586" spans="180:180">
      <c r="FX21586" s="1595"/>
    </row>
    <row r="21587" spans="180:180">
      <c r="FX21587" s="1595"/>
    </row>
    <row r="21588" spans="180:180">
      <c r="FX21588" s="1595"/>
    </row>
    <row r="21589" spans="180:180">
      <c r="FX21589" s="1595"/>
    </row>
    <row r="21590" spans="180:180">
      <c r="FX21590" s="1595"/>
    </row>
    <row r="21591" spans="180:180">
      <c r="FX21591" s="1595"/>
    </row>
    <row r="21592" spans="180:180">
      <c r="FX21592" s="1595"/>
    </row>
    <row r="21593" spans="180:180">
      <c r="FX21593" s="1595"/>
    </row>
    <row r="21594" spans="180:180">
      <c r="FX21594" s="1595"/>
    </row>
    <row r="21595" spans="180:180">
      <c r="FX21595" s="1595"/>
    </row>
    <row r="21596" spans="180:180">
      <c r="FX21596" s="1595"/>
    </row>
    <row r="21597" spans="180:180">
      <c r="FX21597" s="1595"/>
    </row>
    <row r="21598" spans="180:180">
      <c r="FX21598" s="1595"/>
    </row>
    <row r="21599" spans="180:180">
      <c r="FX21599" s="1595"/>
    </row>
    <row r="21600" spans="180:180">
      <c r="FX21600" s="1595"/>
    </row>
    <row r="21601" spans="180:180">
      <c r="FX21601" s="1595"/>
    </row>
    <row r="21602" spans="180:180">
      <c r="FX21602" s="1595"/>
    </row>
    <row r="21603" spans="180:180">
      <c r="FX21603" s="1595"/>
    </row>
    <row r="21604" spans="180:180">
      <c r="FX21604" s="1595"/>
    </row>
    <row r="21605" spans="180:180">
      <c r="FX21605" s="1595"/>
    </row>
    <row r="21606" spans="180:180">
      <c r="FX21606" s="1595"/>
    </row>
    <row r="21607" spans="180:180">
      <c r="FX21607" s="1595"/>
    </row>
    <row r="21608" spans="180:180">
      <c r="FX21608" s="1595"/>
    </row>
    <row r="21609" spans="180:180">
      <c r="FX21609" s="1595"/>
    </row>
    <row r="21610" spans="180:180">
      <c r="FX21610" s="1595"/>
    </row>
    <row r="21611" spans="180:180">
      <c r="FX21611" s="1595"/>
    </row>
    <row r="21612" spans="180:180">
      <c r="FX21612" s="1595"/>
    </row>
    <row r="21613" spans="180:180">
      <c r="FX21613" s="1595"/>
    </row>
    <row r="21614" spans="180:180">
      <c r="FX21614" s="1595"/>
    </row>
    <row r="21615" spans="180:180">
      <c r="FX21615" s="1595"/>
    </row>
    <row r="21616" spans="180:180">
      <c r="FX21616" s="1595"/>
    </row>
    <row r="21617" spans="180:180">
      <c r="FX21617" s="1595"/>
    </row>
    <row r="21618" spans="180:180">
      <c r="FX21618" s="1595"/>
    </row>
    <row r="21619" spans="180:180">
      <c r="FX21619" s="1595"/>
    </row>
    <row r="21620" spans="180:180">
      <c r="FX21620" s="1595"/>
    </row>
    <row r="21621" spans="180:180">
      <c r="FX21621" s="1595"/>
    </row>
    <row r="21622" spans="180:180">
      <c r="FX21622" s="1595"/>
    </row>
    <row r="21623" spans="180:180">
      <c r="FX21623" s="1595"/>
    </row>
    <row r="21624" spans="180:180">
      <c r="FX21624" s="1595"/>
    </row>
    <row r="21625" spans="180:180">
      <c r="FX21625" s="1595"/>
    </row>
    <row r="21627" spans="180:180">
      <c r="FX21627" s="1349"/>
    </row>
    <row r="21628" spans="180:180">
      <c r="FX21628" s="1349"/>
    </row>
    <row r="21629" spans="180:180">
      <c r="FX21629" s="1666"/>
    </row>
    <row r="21631" spans="180:180">
      <c r="FX21631" s="1349"/>
    </row>
    <row r="21632" spans="180:180">
      <c r="FX21632" s="1349"/>
    </row>
    <row r="21633" spans="180:180">
      <c r="FX21633" s="1349"/>
    </row>
    <row r="21634" spans="180:180">
      <c r="FX21634" s="1595"/>
    </row>
    <row r="21635" spans="180:180">
      <c r="FX21635" s="1595"/>
    </row>
    <row r="21636" spans="180:180">
      <c r="FX21636" s="1595"/>
    </row>
    <row r="21637" spans="180:180">
      <c r="FX21637" s="1595"/>
    </row>
    <row r="21638" spans="180:180">
      <c r="FX21638" s="1595"/>
    </row>
    <row r="21639" spans="180:180">
      <c r="FX21639" s="1595"/>
    </row>
    <row r="21640" spans="180:180">
      <c r="FX21640" s="1595"/>
    </row>
    <row r="21641" spans="180:180">
      <c r="FX21641" s="1595"/>
    </row>
    <row r="21642" spans="180:180">
      <c r="FX21642" s="1595"/>
    </row>
    <row r="21643" spans="180:180">
      <c r="FX21643" s="1595"/>
    </row>
    <row r="21644" spans="180:180">
      <c r="FX21644" s="1595"/>
    </row>
    <row r="21645" spans="180:180">
      <c r="FX21645" s="1595"/>
    </row>
    <row r="21646" spans="180:180">
      <c r="FX21646" s="1595"/>
    </row>
    <row r="21647" spans="180:180">
      <c r="FX21647" s="1595"/>
    </row>
    <row r="21648" spans="180:180">
      <c r="FX21648" s="1595"/>
    </row>
    <row r="21649" spans="180:180">
      <c r="FX21649" s="1595"/>
    </row>
    <row r="21650" spans="180:180">
      <c r="FX21650" s="1595"/>
    </row>
    <row r="21651" spans="180:180">
      <c r="FX21651" s="1595"/>
    </row>
    <row r="21652" spans="180:180">
      <c r="FX21652" s="1595"/>
    </row>
    <row r="21653" spans="180:180">
      <c r="FX21653" s="1595"/>
    </row>
    <row r="21654" spans="180:180">
      <c r="FX21654" s="1595"/>
    </row>
    <row r="21655" spans="180:180">
      <c r="FX21655" s="1595"/>
    </row>
    <row r="21656" spans="180:180">
      <c r="FX21656" s="1595"/>
    </row>
    <row r="21657" spans="180:180">
      <c r="FX21657" s="1595"/>
    </row>
    <row r="21658" spans="180:180">
      <c r="FX21658" s="1595"/>
    </row>
    <row r="21659" spans="180:180">
      <c r="FX21659" s="1595"/>
    </row>
    <row r="21660" spans="180:180">
      <c r="FX21660" s="1595"/>
    </row>
    <row r="21661" spans="180:180">
      <c r="FX21661" s="1595"/>
    </row>
    <row r="21662" spans="180:180">
      <c r="FX21662" s="1595"/>
    </row>
    <row r="21663" spans="180:180">
      <c r="FX21663" s="1595"/>
    </row>
    <row r="21664" spans="180:180">
      <c r="FX21664" s="1595"/>
    </row>
    <row r="21665" spans="180:180">
      <c r="FX21665" s="1595"/>
    </row>
    <row r="21666" spans="180:180">
      <c r="FX21666" s="1595"/>
    </row>
    <row r="21667" spans="180:180">
      <c r="FX21667" s="1595"/>
    </row>
    <row r="21668" spans="180:180">
      <c r="FX21668" s="1595"/>
    </row>
    <row r="21669" spans="180:180">
      <c r="FX21669" s="1595"/>
    </row>
    <row r="21670" spans="180:180">
      <c r="FX21670" s="1595"/>
    </row>
    <row r="21671" spans="180:180">
      <c r="FX21671" s="1595"/>
    </row>
    <row r="21672" spans="180:180">
      <c r="FX21672" s="1595"/>
    </row>
    <row r="21673" spans="180:180">
      <c r="FX21673" s="1595"/>
    </row>
    <row r="21675" spans="180:180">
      <c r="FX21675" s="1349"/>
    </row>
    <row r="21676" spans="180:180">
      <c r="FX21676" s="1349"/>
    </row>
    <row r="21677" spans="180:180">
      <c r="FX21677" s="1666"/>
    </row>
    <row r="21679" spans="180:180">
      <c r="FX21679" s="1349"/>
    </row>
    <row r="21680" spans="180:180">
      <c r="FX21680" s="1349"/>
    </row>
    <row r="21681" spans="180:180">
      <c r="FX21681" s="1349"/>
    </row>
    <row r="21682" spans="180:180">
      <c r="FX21682" s="1595"/>
    </row>
    <row r="21683" spans="180:180">
      <c r="FX21683" s="1595"/>
    </row>
    <row r="21684" spans="180:180">
      <c r="FX21684" s="1595"/>
    </row>
    <row r="21685" spans="180:180">
      <c r="FX21685" s="1595"/>
    </row>
    <row r="21686" spans="180:180">
      <c r="FX21686" s="1595"/>
    </row>
    <row r="21687" spans="180:180">
      <c r="FX21687" s="1595"/>
    </row>
    <row r="21688" spans="180:180">
      <c r="FX21688" s="1595"/>
    </row>
    <row r="21689" spans="180:180">
      <c r="FX21689" s="1595"/>
    </row>
    <row r="21690" spans="180:180">
      <c r="FX21690" s="1595"/>
    </row>
    <row r="21691" spans="180:180">
      <c r="FX21691" s="1595"/>
    </row>
    <row r="21692" spans="180:180">
      <c r="FX21692" s="1595"/>
    </row>
    <row r="21693" spans="180:180">
      <c r="FX21693" s="1595"/>
    </row>
    <row r="21694" spans="180:180">
      <c r="FX21694" s="1595"/>
    </row>
    <row r="21695" spans="180:180">
      <c r="FX21695" s="1595"/>
    </row>
    <row r="21696" spans="180:180">
      <c r="FX21696" s="1595"/>
    </row>
    <row r="21697" spans="180:180">
      <c r="FX21697" s="1595"/>
    </row>
    <row r="21698" spans="180:180">
      <c r="FX21698" s="1595"/>
    </row>
    <row r="21699" spans="180:180">
      <c r="FX21699" s="1595"/>
    </row>
    <row r="21700" spans="180:180">
      <c r="FX21700" s="1595"/>
    </row>
    <row r="21701" spans="180:180">
      <c r="FX21701" s="1595"/>
    </row>
    <row r="21702" spans="180:180">
      <c r="FX21702" s="1595"/>
    </row>
    <row r="21703" spans="180:180">
      <c r="FX21703" s="1595"/>
    </row>
    <row r="21704" spans="180:180">
      <c r="FX21704" s="1595"/>
    </row>
    <row r="21705" spans="180:180">
      <c r="FX21705" s="1595"/>
    </row>
    <row r="21706" spans="180:180">
      <c r="FX21706" s="1595"/>
    </row>
    <row r="21707" spans="180:180">
      <c r="FX21707" s="1595"/>
    </row>
    <row r="21708" spans="180:180">
      <c r="FX21708" s="1595"/>
    </row>
    <row r="21709" spans="180:180">
      <c r="FX21709" s="1595"/>
    </row>
    <row r="21710" spans="180:180">
      <c r="FX21710" s="1595"/>
    </row>
    <row r="21711" spans="180:180">
      <c r="FX21711" s="1595"/>
    </row>
    <row r="21712" spans="180:180">
      <c r="FX21712" s="1595"/>
    </row>
    <row r="21713" spans="180:180">
      <c r="FX21713" s="1595"/>
    </row>
    <row r="21714" spans="180:180">
      <c r="FX21714" s="1595"/>
    </row>
    <row r="21715" spans="180:180">
      <c r="FX21715" s="1595"/>
    </row>
    <row r="21716" spans="180:180">
      <c r="FX21716" s="1595"/>
    </row>
    <row r="21717" spans="180:180">
      <c r="FX21717" s="1595"/>
    </row>
    <row r="21718" spans="180:180">
      <c r="FX21718" s="1595"/>
    </row>
    <row r="21719" spans="180:180">
      <c r="FX21719" s="1595"/>
    </row>
    <row r="21720" spans="180:180">
      <c r="FX21720" s="1595"/>
    </row>
    <row r="21721" spans="180:180">
      <c r="FX21721" s="1595"/>
    </row>
    <row r="21723" spans="180:180">
      <c r="FX21723" s="1349"/>
    </row>
    <row r="21724" spans="180:180">
      <c r="FX21724" s="1349"/>
    </row>
    <row r="21725" spans="180:180">
      <c r="FX21725" s="1666"/>
    </row>
    <row r="21727" spans="180:180">
      <c r="FX21727" s="1349"/>
    </row>
    <row r="21728" spans="180:180">
      <c r="FX21728" s="1349"/>
    </row>
    <row r="21729" spans="180:180">
      <c r="FX21729" s="1349"/>
    </row>
    <row r="21730" spans="180:180">
      <c r="FX21730" s="1595"/>
    </row>
    <row r="21731" spans="180:180">
      <c r="FX21731" s="1595"/>
    </row>
    <row r="21732" spans="180:180">
      <c r="FX21732" s="1595"/>
    </row>
    <row r="21733" spans="180:180">
      <c r="FX21733" s="1595"/>
    </row>
    <row r="21734" spans="180:180">
      <c r="FX21734" s="1595"/>
    </row>
    <row r="21735" spans="180:180">
      <c r="FX21735" s="1595"/>
    </row>
    <row r="21736" spans="180:180">
      <c r="FX21736" s="1595"/>
    </row>
    <row r="21737" spans="180:180">
      <c r="FX21737" s="1595"/>
    </row>
    <row r="21738" spans="180:180">
      <c r="FX21738" s="1595"/>
    </row>
    <row r="21739" spans="180:180">
      <c r="FX21739" s="1595"/>
    </row>
    <row r="21740" spans="180:180">
      <c r="FX21740" s="1595"/>
    </row>
    <row r="21741" spans="180:180">
      <c r="FX21741" s="1595"/>
    </row>
    <row r="21742" spans="180:180">
      <c r="FX21742" s="1595"/>
    </row>
    <row r="21743" spans="180:180">
      <c r="FX21743" s="1595"/>
    </row>
    <row r="21744" spans="180:180">
      <c r="FX21744" s="1595"/>
    </row>
    <row r="21745" spans="180:180">
      <c r="FX21745" s="1595"/>
    </row>
    <row r="21746" spans="180:180">
      <c r="FX21746" s="1595"/>
    </row>
    <row r="21747" spans="180:180">
      <c r="FX21747" s="1595"/>
    </row>
    <row r="21748" spans="180:180">
      <c r="FX21748" s="1595"/>
    </row>
    <row r="21749" spans="180:180">
      <c r="FX21749" s="1595"/>
    </row>
    <row r="21750" spans="180:180">
      <c r="FX21750" s="1595"/>
    </row>
    <row r="21751" spans="180:180">
      <c r="FX21751" s="1595"/>
    </row>
    <row r="21752" spans="180:180">
      <c r="FX21752" s="1595"/>
    </row>
    <row r="21753" spans="180:180">
      <c r="FX21753" s="1595"/>
    </row>
    <row r="21754" spans="180:180">
      <c r="FX21754" s="1595"/>
    </row>
    <row r="21755" spans="180:180">
      <c r="FX21755" s="1595"/>
    </row>
    <row r="21756" spans="180:180">
      <c r="FX21756" s="1595"/>
    </row>
    <row r="21757" spans="180:180">
      <c r="FX21757" s="1595"/>
    </row>
    <row r="21758" spans="180:180">
      <c r="FX21758" s="1595"/>
    </row>
    <row r="21759" spans="180:180">
      <c r="FX21759" s="1595"/>
    </row>
    <row r="21760" spans="180:180">
      <c r="FX21760" s="1595"/>
    </row>
    <row r="21761" spans="180:180">
      <c r="FX21761" s="1595"/>
    </row>
    <row r="21762" spans="180:180">
      <c r="FX21762" s="1595"/>
    </row>
    <row r="21763" spans="180:180">
      <c r="FX21763" s="1595"/>
    </row>
    <row r="21764" spans="180:180">
      <c r="FX21764" s="1595"/>
    </row>
    <row r="21765" spans="180:180">
      <c r="FX21765" s="1595"/>
    </row>
    <row r="21766" spans="180:180">
      <c r="FX21766" s="1595"/>
    </row>
    <row r="21767" spans="180:180">
      <c r="FX21767" s="1595"/>
    </row>
    <row r="21768" spans="180:180">
      <c r="FX21768" s="1595"/>
    </row>
    <row r="21769" spans="180:180">
      <c r="FX21769" s="1595"/>
    </row>
    <row r="21771" spans="180:180">
      <c r="FX21771" s="1349"/>
    </row>
    <row r="21772" spans="180:180">
      <c r="FX21772" s="1349"/>
    </row>
    <row r="21773" spans="180:180">
      <c r="FX21773" s="1666"/>
    </row>
    <row r="21775" spans="180:180">
      <c r="FX21775" s="1349"/>
    </row>
    <row r="21776" spans="180:180">
      <c r="FX21776" s="1349"/>
    </row>
    <row r="21777" spans="180:180">
      <c r="FX21777" s="1349"/>
    </row>
    <row r="21778" spans="180:180">
      <c r="FX21778" s="1595"/>
    </row>
    <row r="21779" spans="180:180">
      <c r="FX21779" s="1595"/>
    </row>
    <row r="21780" spans="180:180">
      <c r="FX21780" s="1595"/>
    </row>
    <row r="21781" spans="180:180">
      <c r="FX21781" s="1595"/>
    </row>
    <row r="21782" spans="180:180">
      <c r="FX21782" s="1595"/>
    </row>
    <row r="21783" spans="180:180">
      <c r="FX21783" s="1595"/>
    </row>
    <row r="21784" spans="180:180">
      <c r="FX21784" s="1595"/>
    </row>
    <row r="21785" spans="180:180">
      <c r="FX21785" s="1595"/>
    </row>
    <row r="21786" spans="180:180">
      <c r="FX21786" s="1595"/>
    </row>
    <row r="21787" spans="180:180">
      <c r="FX21787" s="1595"/>
    </row>
    <row r="21788" spans="180:180">
      <c r="FX21788" s="1595"/>
    </row>
    <row r="21789" spans="180:180">
      <c r="FX21789" s="1595"/>
    </row>
    <row r="21790" spans="180:180">
      <c r="FX21790" s="1595"/>
    </row>
    <row r="21791" spans="180:180">
      <c r="FX21791" s="1595"/>
    </row>
    <row r="21792" spans="180:180">
      <c r="FX21792" s="1595"/>
    </row>
    <row r="21793" spans="180:180">
      <c r="FX21793" s="1595"/>
    </row>
    <row r="21794" spans="180:180">
      <c r="FX21794" s="1595"/>
    </row>
    <row r="21795" spans="180:180">
      <c r="FX21795" s="1595"/>
    </row>
    <row r="21796" spans="180:180">
      <c r="FX21796" s="1595"/>
    </row>
    <row r="21797" spans="180:180">
      <c r="FX21797" s="1595"/>
    </row>
    <row r="21798" spans="180:180">
      <c r="FX21798" s="1595"/>
    </row>
    <row r="21799" spans="180:180">
      <c r="FX21799" s="1595"/>
    </row>
    <row r="21800" spans="180:180">
      <c r="FX21800" s="1595"/>
    </row>
    <row r="21801" spans="180:180">
      <c r="FX21801" s="1595"/>
    </row>
    <row r="21802" spans="180:180">
      <c r="FX21802" s="1595"/>
    </row>
    <row r="21803" spans="180:180">
      <c r="FX21803" s="1595"/>
    </row>
    <row r="21804" spans="180:180">
      <c r="FX21804" s="1595"/>
    </row>
    <row r="21805" spans="180:180">
      <c r="FX21805" s="1595"/>
    </row>
    <row r="21806" spans="180:180">
      <c r="FX21806" s="1595"/>
    </row>
    <row r="21807" spans="180:180">
      <c r="FX21807" s="1595"/>
    </row>
    <row r="21808" spans="180:180">
      <c r="FX21808" s="1595"/>
    </row>
    <row r="21809" spans="180:180">
      <c r="FX21809" s="1595"/>
    </row>
    <row r="21810" spans="180:180">
      <c r="FX21810" s="1595"/>
    </row>
    <row r="21811" spans="180:180">
      <c r="FX21811" s="1595"/>
    </row>
    <row r="21812" spans="180:180">
      <c r="FX21812" s="1595"/>
    </row>
    <row r="21813" spans="180:180">
      <c r="FX21813" s="1595"/>
    </row>
    <row r="21814" spans="180:180">
      <c r="FX21814" s="1595"/>
    </row>
    <row r="21815" spans="180:180">
      <c r="FX21815" s="1595"/>
    </row>
    <row r="21816" spans="180:180">
      <c r="FX21816" s="1595"/>
    </row>
    <row r="21817" spans="180:180">
      <c r="FX21817" s="1595"/>
    </row>
    <row r="21819" spans="180:180">
      <c r="FX21819" s="1349"/>
    </row>
    <row r="21820" spans="180:180">
      <c r="FX21820" s="1349"/>
    </row>
    <row r="21821" spans="180:180">
      <c r="FX21821" s="1666"/>
    </row>
    <row r="21823" spans="180:180">
      <c r="FX21823" s="1349"/>
    </row>
    <row r="21824" spans="180:180">
      <c r="FX21824" s="1349"/>
    </row>
    <row r="21825" spans="180:180">
      <c r="FX21825" s="1349"/>
    </row>
    <row r="21826" spans="180:180">
      <c r="FX21826" s="1595"/>
    </row>
    <row r="21827" spans="180:180">
      <c r="FX21827" s="1595"/>
    </row>
    <row r="21828" spans="180:180">
      <c r="FX21828" s="1595"/>
    </row>
    <row r="21829" spans="180:180">
      <c r="FX21829" s="1595"/>
    </row>
    <row r="21830" spans="180:180">
      <c r="FX21830" s="1595"/>
    </row>
    <row r="21831" spans="180:180">
      <c r="FX21831" s="1595"/>
    </row>
    <row r="21832" spans="180:180">
      <c r="FX21832" s="1595"/>
    </row>
    <row r="21833" spans="180:180">
      <c r="FX21833" s="1595"/>
    </row>
    <row r="21834" spans="180:180">
      <c r="FX21834" s="1595"/>
    </row>
    <row r="21835" spans="180:180">
      <c r="FX21835" s="1595"/>
    </row>
    <row r="21836" spans="180:180">
      <c r="FX21836" s="1595"/>
    </row>
    <row r="21837" spans="180:180">
      <c r="FX21837" s="1595"/>
    </row>
    <row r="21838" spans="180:180">
      <c r="FX21838" s="1595"/>
    </row>
    <row r="21839" spans="180:180">
      <c r="FX21839" s="1595"/>
    </row>
    <row r="21840" spans="180:180">
      <c r="FX21840" s="1595"/>
    </row>
    <row r="21841" spans="180:180">
      <c r="FX21841" s="1595"/>
    </row>
    <row r="21842" spans="180:180">
      <c r="FX21842" s="1595"/>
    </row>
    <row r="21843" spans="180:180">
      <c r="FX21843" s="1595"/>
    </row>
    <row r="21844" spans="180:180">
      <c r="FX21844" s="1595"/>
    </row>
    <row r="21845" spans="180:180">
      <c r="FX21845" s="1595"/>
    </row>
    <row r="21846" spans="180:180">
      <c r="FX21846" s="1595"/>
    </row>
    <row r="21847" spans="180:180">
      <c r="FX21847" s="1595"/>
    </row>
    <row r="21848" spans="180:180">
      <c r="FX21848" s="1595"/>
    </row>
    <row r="21849" spans="180:180">
      <c r="FX21849" s="1595"/>
    </row>
    <row r="21850" spans="180:180">
      <c r="FX21850" s="1595"/>
    </row>
    <row r="21851" spans="180:180">
      <c r="FX21851" s="1595"/>
    </row>
    <row r="21852" spans="180:180">
      <c r="FX21852" s="1595"/>
    </row>
    <row r="21853" spans="180:180">
      <c r="FX21853" s="1595"/>
    </row>
    <row r="21854" spans="180:180">
      <c r="FX21854" s="1595"/>
    </row>
    <row r="21855" spans="180:180">
      <c r="FX21855" s="1595"/>
    </row>
    <row r="21856" spans="180:180">
      <c r="FX21856" s="1595"/>
    </row>
    <row r="21857" spans="180:180">
      <c r="FX21857" s="1595"/>
    </row>
    <row r="21858" spans="180:180">
      <c r="FX21858" s="1595"/>
    </row>
    <row r="21859" spans="180:180">
      <c r="FX21859" s="1595"/>
    </row>
    <row r="21860" spans="180:180">
      <c r="FX21860" s="1595"/>
    </row>
    <row r="21861" spans="180:180">
      <c r="FX21861" s="1595"/>
    </row>
    <row r="21862" spans="180:180">
      <c r="FX21862" s="1595"/>
    </row>
    <row r="21863" spans="180:180">
      <c r="FX21863" s="1595"/>
    </row>
    <row r="21864" spans="180:180">
      <c r="FX21864" s="1595"/>
    </row>
    <row r="21865" spans="180:180">
      <c r="FX21865" s="1595"/>
    </row>
    <row r="21867" spans="180:180">
      <c r="FX21867" s="1349"/>
    </row>
    <row r="21868" spans="180:180">
      <c r="FX21868" s="1349"/>
    </row>
    <row r="21869" spans="180:180">
      <c r="FX21869" s="1666"/>
    </row>
    <row r="21871" spans="180:180">
      <c r="FX21871" s="1349"/>
    </row>
    <row r="21872" spans="180:180">
      <c r="FX21872" s="1349"/>
    </row>
    <row r="21873" spans="180:180">
      <c r="FX21873" s="1349"/>
    </row>
    <row r="21874" spans="180:180">
      <c r="FX21874" s="1595"/>
    </row>
    <row r="21875" spans="180:180">
      <c r="FX21875" s="1595"/>
    </row>
    <row r="21876" spans="180:180">
      <c r="FX21876" s="1595"/>
    </row>
    <row r="21877" spans="180:180">
      <c r="FX21877" s="1595"/>
    </row>
    <row r="21878" spans="180:180">
      <c r="FX21878" s="1595"/>
    </row>
    <row r="21879" spans="180:180">
      <c r="FX21879" s="1595"/>
    </row>
    <row r="21880" spans="180:180">
      <c r="FX21880" s="1595"/>
    </row>
    <row r="21881" spans="180:180">
      <c r="FX21881" s="1595"/>
    </row>
    <row r="21882" spans="180:180">
      <c r="FX21882" s="1595"/>
    </row>
    <row r="21883" spans="180:180">
      <c r="FX21883" s="1595"/>
    </row>
    <row r="21884" spans="180:180">
      <c r="FX21884" s="1595"/>
    </row>
    <row r="21885" spans="180:180">
      <c r="FX21885" s="1595"/>
    </row>
    <row r="21886" spans="180:180">
      <c r="FX21886" s="1595"/>
    </row>
    <row r="21887" spans="180:180">
      <c r="FX21887" s="1595"/>
    </row>
    <row r="21888" spans="180:180">
      <c r="FX21888" s="1595"/>
    </row>
    <row r="21889" spans="180:180">
      <c r="FX21889" s="1595"/>
    </row>
    <row r="21890" spans="180:180">
      <c r="FX21890" s="1595"/>
    </row>
    <row r="21891" spans="180:180">
      <c r="FX21891" s="1595"/>
    </row>
    <row r="21892" spans="180:180">
      <c r="FX21892" s="1595"/>
    </row>
    <row r="21893" spans="180:180">
      <c r="FX21893" s="1595"/>
    </row>
    <row r="21894" spans="180:180">
      <c r="FX21894" s="1595"/>
    </row>
    <row r="21895" spans="180:180">
      <c r="FX21895" s="1595"/>
    </row>
    <row r="21896" spans="180:180">
      <c r="FX21896" s="1595"/>
    </row>
    <row r="21897" spans="180:180">
      <c r="FX21897" s="1595"/>
    </row>
    <row r="21898" spans="180:180">
      <c r="FX21898" s="1595"/>
    </row>
    <row r="21899" spans="180:180">
      <c r="FX21899" s="1595"/>
    </row>
    <row r="21900" spans="180:180">
      <c r="FX21900" s="1595"/>
    </row>
    <row r="21901" spans="180:180">
      <c r="FX21901" s="1595"/>
    </row>
    <row r="21902" spans="180:180">
      <c r="FX21902" s="1595"/>
    </row>
    <row r="21903" spans="180:180">
      <c r="FX21903" s="1595"/>
    </row>
    <row r="21904" spans="180:180">
      <c r="FX21904" s="1595"/>
    </row>
    <row r="21905" spans="180:180">
      <c r="FX21905" s="1595"/>
    </row>
    <row r="21906" spans="180:180">
      <c r="FX21906" s="1595"/>
    </row>
    <row r="21907" spans="180:180">
      <c r="FX21907" s="1595"/>
    </row>
    <row r="21908" spans="180:180">
      <c r="FX21908" s="1595"/>
    </row>
    <row r="21909" spans="180:180">
      <c r="FX21909" s="1595"/>
    </row>
    <row r="21910" spans="180:180">
      <c r="FX21910" s="1595"/>
    </row>
    <row r="21911" spans="180:180">
      <c r="FX21911" s="1595"/>
    </row>
    <row r="21912" spans="180:180">
      <c r="FX21912" s="1595"/>
    </row>
    <row r="21913" spans="180:180">
      <c r="FX21913" s="1595"/>
    </row>
    <row r="21915" spans="180:180">
      <c r="FX21915" s="1349"/>
    </row>
    <row r="21916" spans="180:180">
      <c r="FX21916" s="1349"/>
    </row>
    <row r="21917" spans="180:180">
      <c r="FX21917" s="1666"/>
    </row>
    <row r="21919" spans="180:180">
      <c r="FX21919" s="1349"/>
    </row>
    <row r="21920" spans="180:180">
      <c r="FX21920" s="1349"/>
    </row>
    <row r="21921" spans="180:180">
      <c r="FX21921" s="1349"/>
    </row>
    <row r="21922" spans="180:180">
      <c r="FX21922" s="1595"/>
    </row>
    <row r="21923" spans="180:180">
      <c r="FX21923" s="1595"/>
    </row>
    <row r="21924" spans="180:180">
      <c r="FX21924" s="1595"/>
    </row>
    <row r="21925" spans="180:180">
      <c r="FX21925" s="1595"/>
    </row>
    <row r="21926" spans="180:180">
      <c r="FX21926" s="1595"/>
    </row>
    <row r="21927" spans="180:180">
      <c r="FX21927" s="1595"/>
    </row>
    <row r="21928" spans="180:180">
      <c r="FX21928" s="1595"/>
    </row>
    <row r="21929" spans="180:180">
      <c r="FX21929" s="1595"/>
    </row>
    <row r="21930" spans="180:180">
      <c r="FX21930" s="1595"/>
    </row>
    <row r="21931" spans="180:180">
      <c r="FX21931" s="1595"/>
    </row>
    <row r="21932" spans="180:180">
      <c r="FX21932" s="1595"/>
    </row>
    <row r="21933" spans="180:180">
      <c r="FX21933" s="1595"/>
    </row>
    <row r="21934" spans="180:180">
      <c r="FX21934" s="1595"/>
    </row>
    <row r="21935" spans="180:180">
      <c r="FX21935" s="1595"/>
    </row>
    <row r="21936" spans="180:180">
      <c r="FX21936" s="1595"/>
    </row>
    <row r="21937" spans="180:180">
      <c r="FX21937" s="1595"/>
    </row>
    <row r="21938" spans="180:180">
      <c r="FX21938" s="1595"/>
    </row>
    <row r="21939" spans="180:180">
      <c r="FX21939" s="1595"/>
    </row>
    <row r="21940" spans="180:180">
      <c r="FX21940" s="1595"/>
    </row>
    <row r="21941" spans="180:180">
      <c r="FX21941" s="1595"/>
    </row>
    <row r="21942" spans="180:180">
      <c r="FX21942" s="1595"/>
    </row>
    <row r="21943" spans="180:180">
      <c r="FX21943" s="1595"/>
    </row>
    <row r="21944" spans="180:180">
      <c r="FX21944" s="1595"/>
    </row>
    <row r="21945" spans="180:180">
      <c r="FX21945" s="1595"/>
    </row>
    <row r="21946" spans="180:180">
      <c r="FX21946" s="1595"/>
    </row>
    <row r="21947" spans="180:180">
      <c r="FX21947" s="1595"/>
    </row>
    <row r="21948" spans="180:180">
      <c r="FX21948" s="1595"/>
    </row>
    <row r="21949" spans="180:180">
      <c r="FX21949" s="1595"/>
    </row>
    <row r="21950" spans="180:180">
      <c r="FX21950" s="1595"/>
    </row>
    <row r="21951" spans="180:180">
      <c r="FX21951" s="1595"/>
    </row>
    <row r="21952" spans="180:180">
      <c r="FX21952" s="1595"/>
    </row>
    <row r="21953" spans="180:180">
      <c r="FX21953" s="1595"/>
    </row>
    <row r="21954" spans="180:180">
      <c r="FX21954" s="1595"/>
    </row>
    <row r="21955" spans="180:180">
      <c r="FX21955" s="1595"/>
    </row>
    <row r="21956" spans="180:180">
      <c r="FX21956" s="1595"/>
    </row>
    <row r="21957" spans="180:180">
      <c r="FX21957" s="1595"/>
    </row>
    <row r="21958" spans="180:180">
      <c r="FX21958" s="1595"/>
    </row>
    <row r="21959" spans="180:180">
      <c r="FX21959" s="1595"/>
    </row>
    <row r="21960" spans="180:180">
      <c r="FX21960" s="1595"/>
    </row>
    <row r="21961" spans="180:180">
      <c r="FX21961" s="1595"/>
    </row>
    <row r="21963" spans="180:180">
      <c r="FX21963" s="1349"/>
    </row>
    <row r="21964" spans="180:180">
      <c r="FX21964" s="1349"/>
    </row>
    <row r="21965" spans="180:180">
      <c r="FX21965" s="1666"/>
    </row>
    <row r="21967" spans="180:180">
      <c r="FX21967" s="1349"/>
    </row>
    <row r="21968" spans="180:180">
      <c r="FX21968" s="1349"/>
    </row>
    <row r="21969" spans="180:180">
      <c r="FX21969" s="1349"/>
    </row>
    <row r="21970" spans="180:180">
      <c r="FX21970" s="1595"/>
    </row>
    <row r="21971" spans="180:180">
      <c r="FX21971" s="1595"/>
    </row>
    <row r="21972" spans="180:180">
      <c r="FX21972" s="1595"/>
    </row>
    <row r="21973" spans="180:180">
      <c r="FX21973" s="1595"/>
    </row>
    <row r="21974" spans="180:180">
      <c r="FX21974" s="1595"/>
    </row>
    <row r="21975" spans="180:180">
      <c r="FX21975" s="1595"/>
    </row>
    <row r="21976" spans="180:180">
      <c r="FX21976" s="1595"/>
    </row>
    <row r="21977" spans="180:180">
      <c r="FX21977" s="1595"/>
    </row>
    <row r="21978" spans="180:180">
      <c r="FX21978" s="1595"/>
    </row>
    <row r="21979" spans="180:180">
      <c r="FX21979" s="1595"/>
    </row>
    <row r="21980" spans="180:180">
      <c r="FX21980" s="1595"/>
    </row>
    <row r="21981" spans="180:180">
      <c r="FX21981" s="1595"/>
    </row>
    <row r="21982" spans="180:180">
      <c r="FX21982" s="1595"/>
    </row>
    <row r="21983" spans="180:180">
      <c r="FX21983" s="1595"/>
    </row>
    <row r="21984" spans="180:180">
      <c r="FX21984" s="1595"/>
    </row>
    <row r="21985" spans="180:180">
      <c r="FX21985" s="1595"/>
    </row>
    <row r="21986" spans="180:180">
      <c r="FX21986" s="1595"/>
    </row>
    <row r="21987" spans="180:180">
      <c r="FX21987" s="1595"/>
    </row>
    <row r="21988" spans="180:180">
      <c r="FX21988" s="1595"/>
    </row>
    <row r="21989" spans="180:180">
      <c r="FX21989" s="1595"/>
    </row>
    <row r="21990" spans="180:180">
      <c r="FX21990" s="1595"/>
    </row>
    <row r="21991" spans="180:180">
      <c r="FX21991" s="1595"/>
    </row>
    <row r="21992" spans="180:180">
      <c r="FX21992" s="1595"/>
    </row>
    <row r="21993" spans="180:180">
      <c r="FX21993" s="1595"/>
    </row>
    <row r="21994" spans="180:180">
      <c r="FX21994" s="1595"/>
    </row>
    <row r="21995" spans="180:180">
      <c r="FX21995" s="1595"/>
    </row>
    <row r="21996" spans="180:180">
      <c r="FX21996" s="1595"/>
    </row>
    <row r="21997" spans="180:180">
      <c r="FX21997" s="1595"/>
    </row>
    <row r="21998" spans="180:180">
      <c r="FX21998" s="1595"/>
    </row>
    <row r="21999" spans="180:180">
      <c r="FX21999" s="1595"/>
    </row>
    <row r="22000" spans="180:180">
      <c r="FX22000" s="1595"/>
    </row>
    <row r="22001" spans="180:180">
      <c r="FX22001" s="1595"/>
    </row>
    <row r="22002" spans="180:180">
      <c r="FX22002" s="1595"/>
    </row>
    <row r="22003" spans="180:180">
      <c r="FX22003" s="1595"/>
    </row>
    <row r="22004" spans="180:180">
      <c r="FX22004" s="1595"/>
    </row>
    <row r="22005" spans="180:180">
      <c r="FX22005" s="1595"/>
    </row>
    <row r="22006" spans="180:180">
      <c r="FX22006" s="1595"/>
    </row>
    <row r="22007" spans="180:180">
      <c r="FX22007" s="1595"/>
    </row>
    <row r="22008" spans="180:180">
      <c r="FX22008" s="1595"/>
    </row>
    <row r="22009" spans="180:180">
      <c r="FX22009" s="1595"/>
    </row>
    <row r="22011" spans="180:180">
      <c r="FX22011" s="1349"/>
    </row>
    <row r="22012" spans="180:180">
      <c r="FX22012" s="1349"/>
    </row>
    <row r="22013" spans="180:180">
      <c r="FX22013" s="1666"/>
    </row>
    <row r="22015" spans="180:180">
      <c r="FX22015" s="1349"/>
    </row>
    <row r="22016" spans="180:180">
      <c r="FX22016" s="1349"/>
    </row>
    <row r="22017" spans="180:180">
      <c r="FX22017" s="1349"/>
    </row>
    <row r="22018" spans="180:180">
      <c r="FX22018" s="1595"/>
    </row>
    <row r="22019" spans="180:180">
      <c r="FX22019" s="1595"/>
    </row>
    <row r="22020" spans="180:180">
      <c r="FX22020" s="1595"/>
    </row>
    <row r="22021" spans="180:180">
      <c r="FX22021" s="1595"/>
    </row>
    <row r="22022" spans="180:180">
      <c r="FX22022" s="1595"/>
    </row>
    <row r="22023" spans="180:180">
      <c r="FX22023" s="1595"/>
    </row>
    <row r="22024" spans="180:180">
      <c r="FX22024" s="1595"/>
    </row>
    <row r="22025" spans="180:180">
      <c r="FX22025" s="1595"/>
    </row>
    <row r="22026" spans="180:180">
      <c r="FX22026" s="1595"/>
    </row>
    <row r="22027" spans="180:180">
      <c r="FX22027" s="1595"/>
    </row>
    <row r="22028" spans="180:180">
      <c r="FX22028" s="1595"/>
    </row>
    <row r="22029" spans="180:180">
      <c r="FX22029" s="1595"/>
    </row>
    <row r="22030" spans="180:180">
      <c r="FX22030" s="1595"/>
    </row>
    <row r="22031" spans="180:180">
      <c r="FX22031" s="1595"/>
    </row>
    <row r="22032" spans="180:180">
      <c r="FX22032" s="1595"/>
    </row>
    <row r="22033" spans="180:180">
      <c r="FX22033" s="1595"/>
    </row>
    <row r="22034" spans="180:180">
      <c r="FX22034" s="1595"/>
    </row>
    <row r="22035" spans="180:180">
      <c r="FX22035" s="1595"/>
    </row>
    <row r="22036" spans="180:180">
      <c r="FX22036" s="1595"/>
    </row>
    <row r="22037" spans="180:180">
      <c r="FX22037" s="1595"/>
    </row>
    <row r="22038" spans="180:180">
      <c r="FX22038" s="1595"/>
    </row>
    <row r="22039" spans="180:180">
      <c r="FX22039" s="1595"/>
    </row>
    <row r="22040" spans="180:180">
      <c r="FX22040" s="1595"/>
    </row>
    <row r="22041" spans="180:180">
      <c r="FX22041" s="1595"/>
    </row>
    <row r="22042" spans="180:180">
      <c r="FX22042" s="1595"/>
    </row>
    <row r="22043" spans="180:180">
      <c r="FX22043" s="1595"/>
    </row>
    <row r="22044" spans="180:180">
      <c r="FX22044" s="1595"/>
    </row>
    <row r="22045" spans="180:180">
      <c r="FX22045" s="1595"/>
    </row>
    <row r="22046" spans="180:180">
      <c r="FX22046" s="1595"/>
    </row>
    <row r="22047" spans="180:180">
      <c r="FX22047" s="1595"/>
    </row>
    <row r="22048" spans="180:180">
      <c r="FX22048" s="1595"/>
    </row>
    <row r="22049" spans="180:180">
      <c r="FX22049" s="1595"/>
    </row>
    <row r="22050" spans="180:180">
      <c r="FX22050" s="1595"/>
    </row>
    <row r="22051" spans="180:180">
      <c r="FX22051" s="1595"/>
    </row>
    <row r="22052" spans="180:180">
      <c r="FX22052" s="1595"/>
    </row>
    <row r="22053" spans="180:180">
      <c r="FX22053" s="1595"/>
    </row>
    <row r="22054" spans="180:180">
      <c r="FX22054" s="1595"/>
    </row>
    <row r="22055" spans="180:180">
      <c r="FX22055" s="1595"/>
    </row>
    <row r="22056" spans="180:180">
      <c r="FX22056" s="1595"/>
    </row>
    <row r="22057" spans="180:180">
      <c r="FX22057" s="1595"/>
    </row>
    <row r="22059" spans="180:180">
      <c r="FX22059" s="1349"/>
    </row>
    <row r="22060" spans="180:180">
      <c r="FX22060" s="1349"/>
    </row>
    <row r="22061" spans="180:180">
      <c r="FX22061" s="1666"/>
    </row>
    <row r="22063" spans="180:180">
      <c r="FX22063" s="1349"/>
    </row>
    <row r="22064" spans="180:180">
      <c r="FX22064" s="1349"/>
    </row>
    <row r="22065" spans="180:180">
      <c r="FX22065" s="1349"/>
    </row>
    <row r="22066" spans="180:180">
      <c r="FX22066" s="1595"/>
    </row>
    <row r="22067" spans="180:180">
      <c r="FX22067" s="1595"/>
    </row>
    <row r="22068" spans="180:180">
      <c r="FX22068" s="1595"/>
    </row>
    <row r="22069" spans="180:180">
      <c r="FX22069" s="1595"/>
    </row>
    <row r="22070" spans="180:180">
      <c r="FX22070" s="1595"/>
    </row>
    <row r="22071" spans="180:180">
      <c r="FX22071" s="1595"/>
    </row>
    <row r="22072" spans="180:180">
      <c r="FX22072" s="1595"/>
    </row>
    <row r="22073" spans="180:180">
      <c r="FX22073" s="1595"/>
    </row>
    <row r="22074" spans="180:180">
      <c r="FX22074" s="1595"/>
    </row>
    <row r="22075" spans="180:180">
      <c r="FX22075" s="1595"/>
    </row>
    <row r="22076" spans="180:180">
      <c r="FX22076" s="1595"/>
    </row>
    <row r="22077" spans="180:180">
      <c r="FX22077" s="1595"/>
    </row>
    <row r="22078" spans="180:180">
      <c r="FX22078" s="1595"/>
    </row>
    <row r="22079" spans="180:180">
      <c r="FX22079" s="1595"/>
    </row>
    <row r="22080" spans="180:180">
      <c r="FX22080" s="1595"/>
    </row>
    <row r="22081" spans="180:180">
      <c r="FX22081" s="1595"/>
    </row>
    <row r="22082" spans="180:180">
      <c r="FX22082" s="1595"/>
    </row>
    <row r="22083" spans="180:180">
      <c r="FX22083" s="1595"/>
    </row>
    <row r="22084" spans="180:180">
      <c r="FX22084" s="1595"/>
    </row>
    <row r="22085" spans="180:180">
      <c r="FX22085" s="1595"/>
    </row>
    <row r="22086" spans="180:180">
      <c r="FX22086" s="1595"/>
    </row>
    <row r="22087" spans="180:180">
      <c r="FX22087" s="1595"/>
    </row>
    <row r="22088" spans="180:180">
      <c r="FX22088" s="1595"/>
    </row>
    <row r="22089" spans="180:180">
      <c r="FX22089" s="1595"/>
    </row>
    <row r="22090" spans="180:180">
      <c r="FX22090" s="1595"/>
    </row>
    <row r="22091" spans="180:180">
      <c r="FX22091" s="1595"/>
    </row>
    <row r="22092" spans="180:180">
      <c r="FX22092" s="1595"/>
    </row>
    <row r="22093" spans="180:180">
      <c r="FX22093" s="1595"/>
    </row>
    <row r="22094" spans="180:180">
      <c r="FX22094" s="1595"/>
    </row>
    <row r="22095" spans="180:180">
      <c r="FX22095" s="1595"/>
    </row>
    <row r="22096" spans="180:180">
      <c r="FX22096" s="1595"/>
    </row>
    <row r="22097" spans="180:180">
      <c r="FX22097" s="1595"/>
    </row>
    <row r="22098" spans="180:180">
      <c r="FX22098" s="1595"/>
    </row>
    <row r="22099" spans="180:180">
      <c r="FX22099" s="1595"/>
    </row>
    <row r="22100" spans="180:180">
      <c r="FX22100" s="1595"/>
    </row>
    <row r="22101" spans="180:180">
      <c r="FX22101" s="1595"/>
    </row>
    <row r="22102" spans="180:180">
      <c r="FX22102" s="1595"/>
    </row>
    <row r="22103" spans="180:180">
      <c r="FX22103" s="1595"/>
    </row>
    <row r="22104" spans="180:180">
      <c r="FX22104" s="1595"/>
    </row>
    <row r="22105" spans="180:180">
      <c r="FX22105" s="1595"/>
    </row>
    <row r="22107" spans="180:180">
      <c r="FX22107" s="1349"/>
    </row>
    <row r="22108" spans="180:180">
      <c r="FX22108" s="1349"/>
    </row>
    <row r="22109" spans="180:180">
      <c r="FX22109" s="1666"/>
    </row>
    <row r="22111" spans="180:180">
      <c r="FX22111" s="1349"/>
    </row>
    <row r="22112" spans="180:180">
      <c r="FX22112" s="1349"/>
    </row>
    <row r="22113" spans="180:180">
      <c r="FX22113" s="1349"/>
    </row>
    <row r="22114" spans="180:180">
      <c r="FX22114" s="1595"/>
    </row>
    <row r="22115" spans="180:180">
      <c r="FX22115" s="1595"/>
    </row>
    <row r="22116" spans="180:180">
      <c r="FX22116" s="1595"/>
    </row>
    <row r="22117" spans="180:180">
      <c r="FX22117" s="1595"/>
    </row>
    <row r="22118" spans="180:180">
      <c r="FX22118" s="1595"/>
    </row>
    <row r="22119" spans="180:180">
      <c r="FX22119" s="1595"/>
    </row>
    <row r="22120" spans="180:180">
      <c r="FX22120" s="1595"/>
    </row>
    <row r="22121" spans="180:180">
      <c r="FX22121" s="1595"/>
    </row>
    <row r="22122" spans="180:180">
      <c r="FX22122" s="1595"/>
    </row>
    <row r="22123" spans="180:180">
      <c r="FX22123" s="1595"/>
    </row>
    <row r="22124" spans="180:180">
      <c r="FX22124" s="1595"/>
    </row>
    <row r="22125" spans="180:180">
      <c r="FX22125" s="1595"/>
    </row>
    <row r="22126" spans="180:180">
      <c r="FX22126" s="1595"/>
    </row>
    <row r="22127" spans="180:180">
      <c r="FX22127" s="1595"/>
    </row>
    <row r="22128" spans="180:180">
      <c r="FX22128" s="1595"/>
    </row>
    <row r="22129" spans="180:180">
      <c r="FX22129" s="1595"/>
    </row>
    <row r="22130" spans="180:180">
      <c r="FX22130" s="1595"/>
    </row>
    <row r="22131" spans="180:180">
      <c r="FX22131" s="1595"/>
    </row>
    <row r="22132" spans="180:180">
      <c r="FX22132" s="1595"/>
    </row>
    <row r="22133" spans="180:180">
      <c r="FX22133" s="1595"/>
    </row>
    <row r="22134" spans="180:180">
      <c r="FX22134" s="1595"/>
    </row>
    <row r="22135" spans="180:180">
      <c r="FX22135" s="1595"/>
    </row>
    <row r="22136" spans="180:180">
      <c r="FX22136" s="1595"/>
    </row>
    <row r="22137" spans="180:180">
      <c r="FX22137" s="1595"/>
    </row>
    <row r="22138" spans="180:180">
      <c r="FX22138" s="1595"/>
    </row>
    <row r="22139" spans="180:180">
      <c r="FX22139" s="1595"/>
    </row>
    <row r="22140" spans="180:180">
      <c r="FX22140" s="1595"/>
    </row>
    <row r="22141" spans="180:180">
      <c r="FX22141" s="1595"/>
    </row>
    <row r="22142" spans="180:180">
      <c r="FX22142" s="1595"/>
    </row>
    <row r="22143" spans="180:180">
      <c r="FX22143" s="1595"/>
    </row>
    <row r="22144" spans="180:180">
      <c r="FX22144" s="1595"/>
    </row>
    <row r="22145" spans="180:180">
      <c r="FX22145" s="1595"/>
    </row>
    <row r="22146" spans="180:180">
      <c r="FX22146" s="1595"/>
    </row>
    <row r="22147" spans="180:180">
      <c r="FX22147" s="1595"/>
    </row>
    <row r="22148" spans="180:180">
      <c r="FX22148" s="1595"/>
    </row>
    <row r="22149" spans="180:180">
      <c r="FX22149" s="1595"/>
    </row>
    <row r="22150" spans="180:180">
      <c r="FX22150" s="1595"/>
    </row>
    <row r="22151" spans="180:180">
      <c r="FX22151" s="1595"/>
    </row>
    <row r="22152" spans="180:180">
      <c r="FX22152" s="1595"/>
    </row>
    <row r="22153" spans="180:180">
      <c r="FX22153" s="1595"/>
    </row>
    <row r="22155" spans="180:180">
      <c r="FX22155" s="1349"/>
    </row>
    <row r="22156" spans="180:180">
      <c r="FX22156" s="1349"/>
    </row>
    <row r="22157" spans="180:180">
      <c r="FX22157" s="1666"/>
    </row>
    <row r="22159" spans="180:180">
      <c r="FX22159" s="1349"/>
    </row>
    <row r="22160" spans="180:180">
      <c r="FX22160" s="1349"/>
    </row>
    <row r="22161" spans="180:180">
      <c r="FX22161" s="1349"/>
    </row>
    <row r="22162" spans="180:180">
      <c r="FX22162" s="1595"/>
    </row>
    <row r="22163" spans="180:180">
      <c r="FX22163" s="1595"/>
    </row>
    <row r="22164" spans="180:180">
      <c r="FX22164" s="1595"/>
    </row>
    <row r="22165" spans="180:180">
      <c r="FX22165" s="1595"/>
    </row>
    <row r="22166" spans="180:180">
      <c r="FX22166" s="1595"/>
    </row>
    <row r="22167" spans="180:180">
      <c r="FX22167" s="1595"/>
    </row>
    <row r="22168" spans="180:180">
      <c r="FX22168" s="1595"/>
    </row>
    <row r="22169" spans="180:180">
      <c r="FX22169" s="1595"/>
    </row>
    <row r="22170" spans="180:180">
      <c r="FX22170" s="1595"/>
    </row>
    <row r="22171" spans="180:180">
      <c r="FX22171" s="1595"/>
    </row>
    <row r="22172" spans="180:180">
      <c r="FX22172" s="1595"/>
    </row>
    <row r="22173" spans="180:180">
      <c r="FX22173" s="1595"/>
    </row>
    <row r="22174" spans="180:180">
      <c r="FX22174" s="1595"/>
    </row>
    <row r="22175" spans="180:180">
      <c r="FX22175" s="1595"/>
    </row>
    <row r="22176" spans="180:180">
      <c r="FX22176" s="1595"/>
    </row>
    <row r="22177" spans="180:180">
      <c r="FX22177" s="1595"/>
    </row>
    <row r="22178" spans="180:180">
      <c r="FX22178" s="1595"/>
    </row>
    <row r="22179" spans="180:180">
      <c r="FX22179" s="1595"/>
    </row>
    <row r="22180" spans="180:180">
      <c r="FX22180" s="1595"/>
    </row>
    <row r="22181" spans="180:180">
      <c r="FX22181" s="1595"/>
    </row>
    <row r="22182" spans="180:180">
      <c r="FX22182" s="1595"/>
    </row>
    <row r="22183" spans="180:180">
      <c r="FX22183" s="1595"/>
    </row>
    <row r="22184" spans="180:180">
      <c r="FX22184" s="1595"/>
    </row>
    <row r="22185" spans="180:180">
      <c r="FX22185" s="1595"/>
    </row>
    <row r="22186" spans="180:180">
      <c r="FX22186" s="1595"/>
    </row>
    <row r="22187" spans="180:180">
      <c r="FX22187" s="1595"/>
    </row>
    <row r="22188" spans="180:180">
      <c r="FX22188" s="1595"/>
    </row>
    <row r="22189" spans="180:180">
      <c r="FX22189" s="1595"/>
    </row>
    <row r="22190" spans="180:180">
      <c r="FX22190" s="1595"/>
    </row>
    <row r="22191" spans="180:180">
      <c r="FX22191" s="1595"/>
    </row>
    <row r="22192" spans="180:180">
      <c r="FX22192" s="1595"/>
    </row>
    <row r="22193" spans="180:180">
      <c r="FX22193" s="1595"/>
    </row>
    <row r="22194" spans="180:180">
      <c r="FX22194" s="1595"/>
    </row>
    <row r="22195" spans="180:180">
      <c r="FX22195" s="1595"/>
    </row>
    <row r="22196" spans="180:180">
      <c r="FX22196" s="1595"/>
    </row>
    <row r="22197" spans="180:180">
      <c r="FX22197" s="1595"/>
    </row>
    <row r="22198" spans="180:180">
      <c r="FX22198" s="1595"/>
    </row>
    <row r="22199" spans="180:180">
      <c r="FX22199" s="1595"/>
    </row>
    <row r="22200" spans="180:180">
      <c r="FX22200" s="1595"/>
    </row>
    <row r="22201" spans="180:180">
      <c r="FX22201" s="1595"/>
    </row>
    <row r="22203" spans="180:180">
      <c r="FX22203" s="1349"/>
    </row>
    <row r="22204" spans="180:180">
      <c r="FX22204" s="1349"/>
    </row>
    <row r="22205" spans="180:180">
      <c r="FX22205" s="1666"/>
    </row>
    <row r="22207" spans="180:180">
      <c r="FX22207" s="1349"/>
    </row>
    <row r="22208" spans="180:180">
      <c r="FX22208" s="1349"/>
    </row>
    <row r="22209" spans="180:180">
      <c r="FX22209" s="1349"/>
    </row>
    <row r="22210" spans="180:180">
      <c r="FX22210" s="1595"/>
    </row>
    <row r="22211" spans="180:180">
      <c r="FX22211" s="1595"/>
    </row>
    <row r="22212" spans="180:180">
      <c r="FX22212" s="1595"/>
    </row>
    <row r="22213" spans="180:180">
      <c r="FX22213" s="1595"/>
    </row>
    <row r="22214" spans="180:180">
      <c r="FX22214" s="1595"/>
    </row>
    <row r="22215" spans="180:180">
      <c r="FX22215" s="1595"/>
    </row>
    <row r="22216" spans="180:180">
      <c r="FX22216" s="1595"/>
    </row>
    <row r="22217" spans="180:180">
      <c r="FX22217" s="1595"/>
    </row>
    <row r="22218" spans="180:180">
      <c r="FX22218" s="1595"/>
    </row>
    <row r="22219" spans="180:180">
      <c r="FX22219" s="1595"/>
    </row>
    <row r="22220" spans="180:180">
      <c r="FX22220" s="1595"/>
    </row>
    <row r="22221" spans="180:180">
      <c r="FX22221" s="1595"/>
    </row>
    <row r="22222" spans="180:180">
      <c r="FX22222" s="1595"/>
    </row>
    <row r="22223" spans="180:180">
      <c r="FX22223" s="1595"/>
    </row>
    <row r="22224" spans="180:180">
      <c r="FX22224" s="1595"/>
    </row>
    <row r="22225" spans="180:180">
      <c r="FX22225" s="1595"/>
    </row>
    <row r="22226" spans="180:180">
      <c r="FX22226" s="1595"/>
    </row>
    <row r="22227" spans="180:180">
      <c r="FX22227" s="1595"/>
    </row>
    <row r="22228" spans="180:180">
      <c r="FX22228" s="1595"/>
    </row>
    <row r="22229" spans="180:180">
      <c r="FX22229" s="1595"/>
    </row>
    <row r="22230" spans="180:180">
      <c r="FX22230" s="1595"/>
    </row>
    <row r="22231" spans="180:180">
      <c r="FX22231" s="1595"/>
    </row>
    <row r="22232" spans="180:180">
      <c r="FX22232" s="1595"/>
    </row>
    <row r="22233" spans="180:180">
      <c r="FX22233" s="1595"/>
    </row>
    <row r="22234" spans="180:180">
      <c r="FX22234" s="1595"/>
    </row>
    <row r="22235" spans="180:180">
      <c r="FX22235" s="1595"/>
    </row>
    <row r="22236" spans="180:180">
      <c r="FX22236" s="1595"/>
    </row>
    <row r="22237" spans="180:180">
      <c r="FX22237" s="1595"/>
    </row>
    <row r="22238" spans="180:180">
      <c r="FX22238" s="1595"/>
    </row>
    <row r="22239" spans="180:180">
      <c r="FX22239" s="1595"/>
    </row>
    <row r="22240" spans="180:180">
      <c r="FX22240" s="1595"/>
    </row>
    <row r="22241" spans="180:180">
      <c r="FX22241" s="1595"/>
    </row>
    <row r="22242" spans="180:180">
      <c r="FX22242" s="1595"/>
    </row>
    <row r="22243" spans="180:180">
      <c r="FX22243" s="1595"/>
    </row>
    <row r="22244" spans="180:180">
      <c r="FX22244" s="1595"/>
    </row>
    <row r="22245" spans="180:180">
      <c r="FX22245" s="1595"/>
    </row>
    <row r="22246" spans="180:180">
      <c r="FX22246" s="1595"/>
    </row>
    <row r="22247" spans="180:180">
      <c r="FX22247" s="1595"/>
    </row>
    <row r="22248" spans="180:180">
      <c r="FX22248" s="1595"/>
    </row>
    <row r="22249" spans="180:180">
      <c r="FX22249" s="1595"/>
    </row>
    <row r="22251" spans="180:180">
      <c r="FX22251" s="1349"/>
    </row>
    <row r="22252" spans="180:180">
      <c r="FX22252" s="1349"/>
    </row>
    <row r="22253" spans="180:180">
      <c r="FX22253" s="1666"/>
    </row>
    <row r="22255" spans="180:180">
      <c r="FX22255" s="1349"/>
    </row>
    <row r="22256" spans="180:180">
      <c r="FX22256" s="1349"/>
    </row>
    <row r="22257" spans="180:180">
      <c r="FX22257" s="1349"/>
    </row>
    <row r="22258" spans="180:180">
      <c r="FX22258" s="1595"/>
    </row>
    <row r="22259" spans="180:180">
      <c r="FX22259" s="1595"/>
    </row>
    <row r="22260" spans="180:180">
      <c r="FX22260" s="1595"/>
    </row>
    <row r="22261" spans="180:180">
      <c r="FX22261" s="1595"/>
    </row>
    <row r="22262" spans="180:180">
      <c r="FX22262" s="1595"/>
    </row>
    <row r="22263" spans="180:180">
      <c r="FX22263" s="1595"/>
    </row>
    <row r="22264" spans="180:180">
      <c r="FX22264" s="1595"/>
    </row>
    <row r="22265" spans="180:180">
      <c r="FX22265" s="1595"/>
    </row>
    <row r="22266" spans="180:180">
      <c r="FX22266" s="1595"/>
    </row>
    <row r="22267" spans="180:180">
      <c r="FX22267" s="1595"/>
    </row>
    <row r="22268" spans="180:180">
      <c r="FX22268" s="1595"/>
    </row>
    <row r="22269" spans="180:180">
      <c r="FX22269" s="1595"/>
    </row>
    <row r="22270" spans="180:180">
      <c r="FX22270" s="1595"/>
    </row>
    <row r="22271" spans="180:180">
      <c r="FX22271" s="1595"/>
    </row>
    <row r="22272" spans="180:180">
      <c r="FX22272" s="1595"/>
    </row>
    <row r="22273" spans="180:180">
      <c r="FX22273" s="1595"/>
    </row>
    <row r="22274" spans="180:180">
      <c r="FX22274" s="1595"/>
    </row>
    <row r="22275" spans="180:180">
      <c r="FX22275" s="1595"/>
    </row>
    <row r="22276" spans="180:180">
      <c r="FX22276" s="1595"/>
    </row>
    <row r="22277" spans="180:180">
      <c r="FX22277" s="1595"/>
    </row>
    <row r="22278" spans="180:180">
      <c r="FX22278" s="1595"/>
    </row>
    <row r="22279" spans="180:180">
      <c r="FX22279" s="1595"/>
    </row>
    <row r="22280" spans="180:180">
      <c r="FX22280" s="1595"/>
    </row>
    <row r="22281" spans="180:180">
      <c r="FX22281" s="1595"/>
    </row>
    <row r="22282" spans="180:180">
      <c r="FX22282" s="1595"/>
    </row>
    <row r="22283" spans="180:180">
      <c r="FX22283" s="1595"/>
    </row>
    <row r="22284" spans="180:180">
      <c r="FX22284" s="1595"/>
    </row>
    <row r="22285" spans="180:180">
      <c r="FX22285" s="1595"/>
    </row>
    <row r="22286" spans="180:180">
      <c r="FX22286" s="1595"/>
    </row>
    <row r="22287" spans="180:180">
      <c r="FX22287" s="1595"/>
    </row>
    <row r="22288" spans="180:180">
      <c r="FX22288" s="1595"/>
    </row>
    <row r="22289" spans="180:180">
      <c r="FX22289" s="1595"/>
    </row>
    <row r="22290" spans="180:180">
      <c r="FX22290" s="1595"/>
    </row>
    <row r="22291" spans="180:180">
      <c r="FX22291" s="1595"/>
    </row>
    <row r="22292" spans="180:180">
      <c r="FX22292" s="1595"/>
    </row>
    <row r="22293" spans="180:180">
      <c r="FX22293" s="1595"/>
    </row>
    <row r="22294" spans="180:180">
      <c r="FX22294" s="1595"/>
    </row>
    <row r="22295" spans="180:180">
      <c r="FX22295" s="1595"/>
    </row>
    <row r="22296" spans="180:180">
      <c r="FX22296" s="1595"/>
    </row>
    <row r="22297" spans="180:180">
      <c r="FX22297" s="1595"/>
    </row>
    <row r="22299" spans="180:180">
      <c r="FX22299" s="1349"/>
    </row>
    <row r="22300" spans="180:180">
      <c r="FX22300" s="1349"/>
    </row>
    <row r="22301" spans="180:180">
      <c r="FX22301" s="1666"/>
    </row>
    <row r="22303" spans="180:180">
      <c r="FX22303" s="1349"/>
    </row>
    <row r="22304" spans="180:180">
      <c r="FX22304" s="1349"/>
    </row>
    <row r="22305" spans="180:180">
      <c r="FX22305" s="1349"/>
    </row>
    <row r="22306" spans="180:180">
      <c r="FX22306" s="1595"/>
    </row>
    <row r="22307" spans="180:180">
      <c r="FX22307" s="1595"/>
    </row>
    <row r="22308" spans="180:180">
      <c r="FX22308" s="1595"/>
    </row>
    <row r="22309" spans="180:180">
      <c r="FX22309" s="1595"/>
    </row>
    <row r="22310" spans="180:180">
      <c r="FX22310" s="1595"/>
    </row>
    <row r="22311" spans="180:180">
      <c r="FX22311" s="1595"/>
    </row>
    <row r="22312" spans="180:180">
      <c r="FX22312" s="1595"/>
    </row>
    <row r="22313" spans="180:180">
      <c r="FX22313" s="1595"/>
    </row>
    <row r="22314" spans="180:180">
      <c r="FX22314" s="1595"/>
    </row>
    <row r="22315" spans="180:180">
      <c r="FX22315" s="1595"/>
    </row>
    <row r="22316" spans="180:180">
      <c r="FX22316" s="1595"/>
    </row>
    <row r="22317" spans="180:180">
      <c r="FX22317" s="1595"/>
    </row>
    <row r="22318" spans="180:180">
      <c r="FX22318" s="1595"/>
    </row>
    <row r="22319" spans="180:180">
      <c r="FX22319" s="1595"/>
    </row>
    <row r="22320" spans="180:180">
      <c r="FX22320" s="1595"/>
    </row>
    <row r="22321" spans="180:180">
      <c r="FX22321" s="1595"/>
    </row>
    <row r="22322" spans="180:180">
      <c r="FX22322" s="1595"/>
    </row>
    <row r="22323" spans="180:180">
      <c r="FX22323" s="1595"/>
    </row>
    <row r="22324" spans="180:180">
      <c r="FX22324" s="1595"/>
    </row>
    <row r="22325" spans="180:180">
      <c r="FX22325" s="1595"/>
    </row>
    <row r="22326" spans="180:180">
      <c r="FX22326" s="1595"/>
    </row>
    <row r="22327" spans="180:180">
      <c r="FX22327" s="1595"/>
    </row>
    <row r="22328" spans="180:180">
      <c r="FX22328" s="1595"/>
    </row>
    <row r="22329" spans="180:180">
      <c r="FX22329" s="1595"/>
    </row>
    <row r="22330" spans="180:180">
      <c r="FX22330" s="1595"/>
    </row>
    <row r="22331" spans="180:180">
      <c r="FX22331" s="1595"/>
    </row>
    <row r="22332" spans="180:180">
      <c r="FX22332" s="1595"/>
    </row>
    <row r="22333" spans="180:180">
      <c r="FX22333" s="1595"/>
    </row>
    <row r="22334" spans="180:180">
      <c r="FX22334" s="1595"/>
    </row>
    <row r="22335" spans="180:180">
      <c r="FX22335" s="1595"/>
    </row>
    <row r="22336" spans="180:180">
      <c r="FX22336" s="1595"/>
    </row>
    <row r="22337" spans="180:180">
      <c r="FX22337" s="1595"/>
    </row>
    <row r="22338" spans="180:180">
      <c r="FX22338" s="1595"/>
    </row>
    <row r="22339" spans="180:180">
      <c r="FX22339" s="1595"/>
    </row>
    <row r="22340" spans="180:180">
      <c r="FX22340" s="1595"/>
    </row>
    <row r="22341" spans="180:180">
      <c r="FX22341" s="1595"/>
    </row>
    <row r="22342" spans="180:180">
      <c r="FX22342" s="1595"/>
    </row>
    <row r="22343" spans="180:180">
      <c r="FX22343" s="1595"/>
    </row>
    <row r="22344" spans="180:180">
      <c r="FX22344" s="1595"/>
    </row>
    <row r="22345" spans="180:180">
      <c r="FX22345" s="1595"/>
    </row>
    <row r="22347" spans="180:180">
      <c r="FX22347" s="1349"/>
    </row>
    <row r="22348" spans="180:180">
      <c r="FX22348" s="1349"/>
    </row>
    <row r="22349" spans="180:180">
      <c r="FX22349" s="1666"/>
    </row>
    <row r="22351" spans="180:180">
      <c r="FX22351" s="1349"/>
    </row>
    <row r="22352" spans="180:180">
      <c r="FX22352" s="1349"/>
    </row>
    <row r="22353" spans="180:180">
      <c r="FX22353" s="1349"/>
    </row>
    <row r="22354" spans="180:180">
      <c r="FX22354" s="1595"/>
    </row>
    <row r="22355" spans="180:180">
      <c r="FX22355" s="1595"/>
    </row>
    <row r="22356" spans="180:180">
      <c r="FX22356" s="1595"/>
    </row>
    <row r="22357" spans="180:180">
      <c r="FX22357" s="1595"/>
    </row>
    <row r="22358" spans="180:180">
      <c r="FX22358" s="1595"/>
    </row>
    <row r="22359" spans="180:180">
      <c r="FX22359" s="1595"/>
    </row>
    <row r="22360" spans="180:180">
      <c r="FX22360" s="1595"/>
    </row>
    <row r="22361" spans="180:180">
      <c r="FX22361" s="1595"/>
    </row>
    <row r="22362" spans="180:180">
      <c r="FX22362" s="1595"/>
    </row>
    <row r="22363" spans="180:180">
      <c r="FX22363" s="1595"/>
    </row>
    <row r="22364" spans="180:180">
      <c r="FX22364" s="1595"/>
    </row>
    <row r="22365" spans="180:180">
      <c r="FX22365" s="1595"/>
    </row>
    <row r="22366" spans="180:180">
      <c r="FX22366" s="1595"/>
    </row>
    <row r="22367" spans="180:180">
      <c r="FX22367" s="1595"/>
    </row>
    <row r="22368" spans="180:180">
      <c r="FX22368" s="1595"/>
    </row>
    <row r="22369" spans="180:180">
      <c r="FX22369" s="1595"/>
    </row>
    <row r="22370" spans="180:180">
      <c r="FX22370" s="1595"/>
    </row>
    <row r="22371" spans="180:180">
      <c r="FX22371" s="1595"/>
    </row>
    <row r="22372" spans="180:180">
      <c r="FX22372" s="1595"/>
    </row>
    <row r="22373" spans="180:180">
      <c r="FX22373" s="1595"/>
    </row>
    <row r="22374" spans="180:180">
      <c r="FX22374" s="1595"/>
    </row>
    <row r="22375" spans="180:180">
      <c r="FX22375" s="1595"/>
    </row>
    <row r="22376" spans="180:180">
      <c r="FX22376" s="1595"/>
    </row>
    <row r="22377" spans="180:180">
      <c r="FX22377" s="1595"/>
    </row>
    <row r="22378" spans="180:180">
      <c r="FX22378" s="1595"/>
    </row>
    <row r="22379" spans="180:180">
      <c r="FX22379" s="1595"/>
    </row>
    <row r="22380" spans="180:180">
      <c r="FX22380" s="1595"/>
    </row>
    <row r="22381" spans="180:180">
      <c r="FX22381" s="1595"/>
    </row>
    <row r="22382" spans="180:180">
      <c r="FX22382" s="1595"/>
    </row>
    <row r="22383" spans="180:180">
      <c r="FX22383" s="1595"/>
    </row>
    <row r="22384" spans="180:180">
      <c r="FX22384" s="1595"/>
    </row>
    <row r="22385" spans="180:180">
      <c r="FX22385" s="1595"/>
    </row>
    <row r="22386" spans="180:180">
      <c r="FX22386" s="1595"/>
    </row>
    <row r="22387" spans="180:180">
      <c r="FX22387" s="1595"/>
    </row>
    <row r="22388" spans="180:180">
      <c r="FX22388" s="1595"/>
    </row>
    <row r="22389" spans="180:180">
      <c r="FX22389" s="1595"/>
    </row>
    <row r="22390" spans="180:180">
      <c r="FX22390" s="1595"/>
    </row>
    <row r="22391" spans="180:180">
      <c r="FX22391" s="1595"/>
    </row>
    <row r="22392" spans="180:180">
      <c r="FX22392" s="1595"/>
    </row>
    <row r="22393" spans="180:180">
      <c r="FX22393" s="1595"/>
    </row>
    <row r="22395" spans="180:180">
      <c r="FX22395" s="1349"/>
    </row>
    <row r="22396" spans="180:180">
      <c r="FX22396" s="1349"/>
    </row>
    <row r="22397" spans="180:180">
      <c r="FX22397" s="1666"/>
    </row>
    <row r="22399" spans="180:180">
      <c r="FX22399" s="1349"/>
    </row>
    <row r="22400" spans="180:180">
      <c r="FX22400" s="1349"/>
    </row>
    <row r="22401" spans="180:180">
      <c r="FX22401" s="1349"/>
    </row>
    <row r="22402" spans="180:180">
      <c r="FX22402" s="1595"/>
    </row>
    <row r="22403" spans="180:180">
      <c r="FX22403" s="1595"/>
    </row>
    <row r="22404" spans="180:180">
      <c r="FX22404" s="1595"/>
    </row>
    <row r="22405" spans="180:180">
      <c r="FX22405" s="1595"/>
    </row>
    <row r="22406" spans="180:180">
      <c r="FX22406" s="1595"/>
    </row>
    <row r="22407" spans="180:180">
      <c r="FX22407" s="1595"/>
    </row>
    <row r="22408" spans="180:180">
      <c r="FX22408" s="1595"/>
    </row>
    <row r="22409" spans="180:180">
      <c r="FX22409" s="1595"/>
    </row>
    <row r="22410" spans="180:180">
      <c r="FX22410" s="1595"/>
    </row>
    <row r="22411" spans="180:180">
      <c r="FX22411" s="1595"/>
    </row>
    <row r="22412" spans="180:180">
      <c r="FX22412" s="1595"/>
    </row>
    <row r="22413" spans="180:180">
      <c r="FX22413" s="1595"/>
    </row>
    <row r="22414" spans="180:180">
      <c r="FX22414" s="1595"/>
    </row>
    <row r="22415" spans="180:180">
      <c r="FX22415" s="1595"/>
    </row>
    <row r="22416" spans="180:180">
      <c r="FX22416" s="1595"/>
    </row>
    <row r="22417" spans="180:180">
      <c r="FX22417" s="1595"/>
    </row>
    <row r="22418" spans="180:180">
      <c r="FX22418" s="1595"/>
    </row>
    <row r="22419" spans="180:180">
      <c r="FX22419" s="1595"/>
    </row>
    <row r="22420" spans="180:180">
      <c r="FX22420" s="1595"/>
    </row>
    <row r="22421" spans="180:180">
      <c r="FX22421" s="1595"/>
    </row>
    <row r="22422" spans="180:180">
      <c r="FX22422" s="1595"/>
    </row>
    <row r="22423" spans="180:180">
      <c r="FX22423" s="1595"/>
    </row>
    <row r="22424" spans="180:180">
      <c r="FX22424" s="1595"/>
    </row>
    <row r="22425" spans="180:180">
      <c r="FX22425" s="1595"/>
    </row>
    <row r="22426" spans="180:180">
      <c r="FX22426" s="1595"/>
    </row>
    <row r="22427" spans="180:180">
      <c r="FX22427" s="1595"/>
    </row>
    <row r="22428" spans="180:180">
      <c r="FX22428" s="1595"/>
    </row>
    <row r="22429" spans="180:180">
      <c r="FX22429" s="1595"/>
    </row>
    <row r="22430" spans="180:180">
      <c r="FX22430" s="1595"/>
    </row>
    <row r="22431" spans="180:180">
      <c r="FX22431" s="1595"/>
    </row>
    <row r="22432" spans="180:180">
      <c r="FX22432" s="1595"/>
    </row>
    <row r="22433" spans="180:180">
      <c r="FX22433" s="1595"/>
    </row>
    <row r="22434" spans="180:180">
      <c r="FX22434" s="1595"/>
    </row>
    <row r="22435" spans="180:180">
      <c r="FX22435" s="1595"/>
    </row>
    <row r="22436" spans="180:180">
      <c r="FX22436" s="1595"/>
    </row>
    <row r="22437" spans="180:180">
      <c r="FX22437" s="1595"/>
    </row>
    <row r="22438" spans="180:180">
      <c r="FX22438" s="1595"/>
    </row>
    <row r="22439" spans="180:180">
      <c r="FX22439" s="1595"/>
    </row>
    <row r="22440" spans="180:180">
      <c r="FX22440" s="1595"/>
    </row>
    <row r="22441" spans="180:180">
      <c r="FX22441" s="1595"/>
    </row>
    <row r="22443" spans="180:180">
      <c r="FX22443" s="1349"/>
    </row>
    <row r="22444" spans="180:180">
      <c r="FX22444" s="1349"/>
    </row>
    <row r="22445" spans="180:180">
      <c r="FX22445" s="1666"/>
    </row>
    <row r="22447" spans="180:180">
      <c r="FX22447" s="1349"/>
    </row>
    <row r="22448" spans="180:180">
      <c r="FX22448" s="1349"/>
    </row>
    <row r="22449" spans="180:180">
      <c r="FX22449" s="1349"/>
    </row>
    <row r="22450" spans="180:180">
      <c r="FX22450" s="1595"/>
    </row>
    <row r="22451" spans="180:180">
      <c r="FX22451" s="1595"/>
    </row>
    <row r="22452" spans="180:180">
      <c r="FX22452" s="1595"/>
    </row>
    <row r="22453" spans="180:180">
      <c r="FX22453" s="1595"/>
    </row>
    <row r="22454" spans="180:180">
      <c r="FX22454" s="1595"/>
    </row>
    <row r="22455" spans="180:180">
      <c r="FX22455" s="1595"/>
    </row>
    <row r="22456" spans="180:180">
      <c r="FX22456" s="1595"/>
    </row>
    <row r="22457" spans="180:180">
      <c r="FX22457" s="1595"/>
    </row>
    <row r="22458" spans="180:180">
      <c r="FX22458" s="1595"/>
    </row>
    <row r="22459" spans="180:180">
      <c r="FX22459" s="1595"/>
    </row>
    <row r="22460" spans="180:180">
      <c r="FX22460" s="1595"/>
    </row>
    <row r="22461" spans="180:180">
      <c r="FX22461" s="1595"/>
    </row>
    <row r="22462" spans="180:180">
      <c r="FX22462" s="1595"/>
    </row>
    <row r="22463" spans="180:180">
      <c r="FX22463" s="1595"/>
    </row>
    <row r="22464" spans="180:180">
      <c r="FX22464" s="1595"/>
    </row>
    <row r="22465" spans="180:180">
      <c r="FX22465" s="1595"/>
    </row>
    <row r="22466" spans="180:180">
      <c r="FX22466" s="1595"/>
    </row>
    <row r="22467" spans="180:180">
      <c r="FX22467" s="1595"/>
    </row>
    <row r="22468" spans="180:180">
      <c r="FX22468" s="1595"/>
    </row>
    <row r="22469" spans="180:180">
      <c r="FX22469" s="1595"/>
    </row>
    <row r="22470" spans="180:180">
      <c r="FX22470" s="1595"/>
    </row>
    <row r="22471" spans="180:180">
      <c r="FX22471" s="1595"/>
    </row>
    <row r="22472" spans="180:180">
      <c r="FX22472" s="1595"/>
    </row>
    <row r="22473" spans="180:180">
      <c r="FX22473" s="1595"/>
    </row>
    <row r="22474" spans="180:180">
      <c r="FX22474" s="1595"/>
    </row>
    <row r="22475" spans="180:180">
      <c r="FX22475" s="1595"/>
    </row>
    <row r="22476" spans="180:180">
      <c r="FX22476" s="1595"/>
    </row>
    <row r="22477" spans="180:180">
      <c r="FX22477" s="1595"/>
    </row>
    <row r="22478" spans="180:180">
      <c r="FX22478" s="1595"/>
    </row>
    <row r="22479" spans="180:180">
      <c r="FX22479" s="1595"/>
    </row>
    <row r="22480" spans="180:180">
      <c r="FX22480" s="1595"/>
    </row>
    <row r="22481" spans="180:180">
      <c r="FX22481" s="1595"/>
    </row>
    <row r="22482" spans="180:180">
      <c r="FX22482" s="1595"/>
    </row>
    <row r="22483" spans="180:180">
      <c r="FX22483" s="1595"/>
    </row>
    <row r="22484" spans="180:180">
      <c r="FX22484" s="1595"/>
    </row>
    <row r="22485" spans="180:180">
      <c r="FX22485" s="1595"/>
    </row>
    <row r="22486" spans="180:180">
      <c r="FX22486" s="1595"/>
    </row>
    <row r="22487" spans="180:180">
      <c r="FX22487" s="1595"/>
    </row>
    <row r="22488" spans="180:180">
      <c r="FX22488" s="1595"/>
    </row>
    <row r="22489" spans="180:180">
      <c r="FX22489" s="1595"/>
    </row>
    <row r="22491" spans="180:180">
      <c r="FX22491" s="1349"/>
    </row>
    <row r="22492" spans="180:180">
      <c r="FX22492" s="1349"/>
    </row>
    <row r="22493" spans="180:180">
      <c r="FX22493" s="1666"/>
    </row>
    <row r="22495" spans="180:180">
      <c r="FX22495" s="1349"/>
    </row>
    <row r="22496" spans="180:180">
      <c r="FX22496" s="1349"/>
    </row>
    <row r="22497" spans="180:180">
      <c r="FX22497" s="1349"/>
    </row>
    <row r="22498" spans="180:180">
      <c r="FX22498" s="1595"/>
    </row>
    <row r="22499" spans="180:180">
      <c r="FX22499" s="1595"/>
    </row>
    <row r="22500" spans="180:180">
      <c r="FX22500" s="1595"/>
    </row>
    <row r="22501" spans="180:180">
      <c r="FX22501" s="1595"/>
    </row>
    <row r="22502" spans="180:180">
      <c r="FX22502" s="1595"/>
    </row>
    <row r="22503" spans="180:180">
      <c r="FX22503" s="1595"/>
    </row>
    <row r="22504" spans="180:180">
      <c r="FX22504" s="1595"/>
    </row>
    <row r="22505" spans="180:180">
      <c r="FX22505" s="1595"/>
    </row>
    <row r="22506" spans="180:180">
      <c r="FX22506" s="1595"/>
    </row>
    <row r="22507" spans="180:180">
      <c r="FX22507" s="1595"/>
    </row>
    <row r="22508" spans="180:180">
      <c r="FX22508" s="1595"/>
    </row>
    <row r="22509" spans="180:180">
      <c r="FX22509" s="1595"/>
    </row>
    <row r="22510" spans="180:180">
      <c r="FX22510" s="1595"/>
    </row>
    <row r="22511" spans="180:180">
      <c r="FX22511" s="1595"/>
    </row>
    <row r="22512" spans="180:180">
      <c r="FX22512" s="1595"/>
    </row>
    <row r="22513" spans="180:180">
      <c r="FX22513" s="1595"/>
    </row>
    <row r="22514" spans="180:180">
      <c r="FX22514" s="1595"/>
    </row>
    <row r="22515" spans="180:180">
      <c r="FX22515" s="1595"/>
    </row>
    <row r="22516" spans="180:180">
      <c r="FX22516" s="1595"/>
    </row>
    <row r="22517" spans="180:180">
      <c r="FX22517" s="1595"/>
    </row>
    <row r="22518" spans="180:180">
      <c r="FX22518" s="1595"/>
    </row>
    <row r="22519" spans="180:180">
      <c r="FX22519" s="1595"/>
    </row>
    <row r="22520" spans="180:180">
      <c r="FX22520" s="1595"/>
    </row>
    <row r="22521" spans="180:180">
      <c r="FX22521" s="1595"/>
    </row>
    <row r="22522" spans="180:180">
      <c r="FX22522" s="1595"/>
    </row>
    <row r="22523" spans="180:180">
      <c r="FX22523" s="1595"/>
    </row>
    <row r="22524" spans="180:180">
      <c r="FX22524" s="1595"/>
    </row>
    <row r="22525" spans="180:180">
      <c r="FX22525" s="1595"/>
    </row>
    <row r="22526" spans="180:180">
      <c r="FX22526" s="1595"/>
    </row>
    <row r="22527" spans="180:180">
      <c r="FX22527" s="1595"/>
    </row>
    <row r="22528" spans="180:180">
      <c r="FX22528" s="1595"/>
    </row>
    <row r="22529" spans="180:180">
      <c r="FX22529" s="1595"/>
    </row>
    <row r="22530" spans="180:180">
      <c r="FX22530" s="1595"/>
    </row>
    <row r="22531" spans="180:180">
      <c r="FX22531" s="1595"/>
    </row>
    <row r="22532" spans="180:180">
      <c r="FX22532" s="1595"/>
    </row>
    <row r="22533" spans="180:180">
      <c r="FX22533" s="1595"/>
    </row>
    <row r="22534" spans="180:180">
      <c r="FX22534" s="1595"/>
    </row>
    <row r="22535" spans="180:180">
      <c r="FX22535" s="1595"/>
    </row>
    <row r="22536" spans="180:180">
      <c r="FX22536" s="1595"/>
    </row>
    <row r="22537" spans="180:180">
      <c r="FX22537" s="1595"/>
    </row>
    <row r="22539" spans="180:180">
      <c r="FX22539" s="1349"/>
    </row>
    <row r="22540" spans="180:180">
      <c r="FX22540" s="1349"/>
    </row>
    <row r="22541" spans="180:180">
      <c r="FX22541" s="1666"/>
    </row>
    <row r="22543" spans="180:180">
      <c r="FX22543" s="1349"/>
    </row>
    <row r="22544" spans="180:180">
      <c r="FX22544" s="1349"/>
    </row>
    <row r="22545" spans="180:180">
      <c r="FX22545" s="1349"/>
    </row>
    <row r="22546" spans="180:180">
      <c r="FX22546" s="1595"/>
    </row>
    <row r="22547" spans="180:180">
      <c r="FX22547" s="1595"/>
    </row>
    <row r="22548" spans="180:180">
      <c r="FX22548" s="1595"/>
    </row>
    <row r="22549" spans="180:180">
      <c r="FX22549" s="1595"/>
    </row>
    <row r="22550" spans="180:180">
      <c r="FX22550" s="1595"/>
    </row>
    <row r="22551" spans="180:180">
      <c r="FX22551" s="1595"/>
    </row>
    <row r="22552" spans="180:180">
      <c r="FX22552" s="1595"/>
    </row>
    <row r="22553" spans="180:180">
      <c r="FX22553" s="1595"/>
    </row>
    <row r="22554" spans="180:180">
      <c r="FX22554" s="1595"/>
    </row>
    <row r="22555" spans="180:180">
      <c r="FX22555" s="1595"/>
    </row>
    <row r="22556" spans="180:180">
      <c r="FX22556" s="1595"/>
    </row>
    <row r="22557" spans="180:180">
      <c r="FX22557" s="1595"/>
    </row>
    <row r="22558" spans="180:180">
      <c r="FX22558" s="1595"/>
    </row>
    <row r="22559" spans="180:180">
      <c r="FX22559" s="1595"/>
    </row>
    <row r="22560" spans="180:180">
      <c r="FX22560" s="1595"/>
    </row>
    <row r="22561" spans="180:180">
      <c r="FX22561" s="1595"/>
    </row>
    <row r="22562" spans="180:180">
      <c r="FX22562" s="1595"/>
    </row>
    <row r="22563" spans="180:180">
      <c r="FX22563" s="1595"/>
    </row>
    <row r="22564" spans="180:180">
      <c r="FX22564" s="1595"/>
    </row>
    <row r="22565" spans="180:180">
      <c r="FX22565" s="1595"/>
    </row>
    <row r="22566" spans="180:180">
      <c r="FX22566" s="1595"/>
    </row>
    <row r="22567" spans="180:180">
      <c r="FX22567" s="1595"/>
    </row>
    <row r="22568" spans="180:180">
      <c r="FX22568" s="1595"/>
    </row>
    <row r="22569" spans="180:180">
      <c r="FX22569" s="1595"/>
    </row>
    <row r="22570" spans="180:180">
      <c r="FX22570" s="1595"/>
    </row>
    <row r="22571" spans="180:180">
      <c r="FX22571" s="1595"/>
    </row>
    <row r="22572" spans="180:180">
      <c r="FX22572" s="1595"/>
    </row>
    <row r="22573" spans="180:180">
      <c r="FX22573" s="1595"/>
    </row>
    <row r="22574" spans="180:180">
      <c r="FX22574" s="1595"/>
    </row>
    <row r="22575" spans="180:180">
      <c r="FX22575" s="1595"/>
    </row>
    <row r="22576" spans="180:180">
      <c r="FX22576" s="1595"/>
    </row>
    <row r="22577" spans="180:180">
      <c r="FX22577" s="1595"/>
    </row>
    <row r="22578" spans="180:180">
      <c r="FX22578" s="1595"/>
    </row>
    <row r="22579" spans="180:180">
      <c r="FX22579" s="1595"/>
    </row>
    <row r="22580" spans="180:180">
      <c r="FX22580" s="1595"/>
    </row>
    <row r="22581" spans="180:180">
      <c r="FX22581" s="1595"/>
    </row>
    <row r="22582" spans="180:180">
      <c r="FX22582" s="1595"/>
    </row>
    <row r="22583" spans="180:180">
      <c r="FX22583" s="1595"/>
    </row>
    <row r="22584" spans="180:180">
      <c r="FX22584" s="1595"/>
    </row>
    <row r="22585" spans="180:180">
      <c r="FX22585" s="1595"/>
    </row>
    <row r="22587" spans="180:180">
      <c r="FX22587" s="1349"/>
    </row>
    <row r="22588" spans="180:180">
      <c r="FX22588" s="1349"/>
    </row>
    <row r="22589" spans="180:180">
      <c r="FX22589" s="1666"/>
    </row>
    <row r="22591" spans="180:180">
      <c r="FX22591" s="1349"/>
    </row>
    <row r="22592" spans="180:180">
      <c r="FX22592" s="1349"/>
    </row>
    <row r="22593" spans="180:180">
      <c r="FX22593" s="1349"/>
    </row>
    <row r="22594" spans="180:180">
      <c r="FX22594" s="1595"/>
    </row>
    <row r="22595" spans="180:180">
      <c r="FX22595" s="1595"/>
    </row>
    <row r="22596" spans="180:180">
      <c r="FX22596" s="1595"/>
    </row>
    <row r="22597" spans="180:180">
      <c r="FX22597" s="1595"/>
    </row>
    <row r="22598" spans="180:180">
      <c r="FX22598" s="1595"/>
    </row>
    <row r="22599" spans="180:180">
      <c r="FX22599" s="1595"/>
    </row>
    <row r="22600" spans="180:180">
      <c r="FX22600" s="1595"/>
    </row>
    <row r="22601" spans="180:180">
      <c r="FX22601" s="1595"/>
    </row>
    <row r="22602" spans="180:180">
      <c r="FX22602" s="1595"/>
    </row>
    <row r="22603" spans="180:180">
      <c r="FX22603" s="1595"/>
    </row>
    <row r="22604" spans="180:180">
      <c r="FX22604" s="1595"/>
    </row>
    <row r="22605" spans="180:180">
      <c r="FX22605" s="1595"/>
    </row>
    <row r="22606" spans="180:180">
      <c r="FX22606" s="1595"/>
    </row>
    <row r="22607" spans="180:180">
      <c r="FX22607" s="1595"/>
    </row>
    <row r="22608" spans="180:180">
      <c r="FX22608" s="1595"/>
    </row>
    <row r="22609" spans="180:180">
      <c r="FX22609" s="1595"/>
    </row>
    <row r="22610" spans="180:180">
      <c r="FX22610" s="1595"/>
    </row>
    <row r="22611" spans="180:180">
      <c r="FX22611" s="1595"/>
    </row>
    <row r="22612" spans="180:180">
      <c r="FX22612" s="1595"/>
    </row>
    <row r="22613" spans="180:180">
      <c r="FX22613" s="1595"/>
    </row>
    <row r="22614" spans="180:180">
      <c r="FX22614" s="1595"/>
    </row>
    <row r="22615" spans="180:180">
      <c r="FX22615" s="1595"/>
    </row>
    <row r="22616" spans="180:180">
      <c r="FX22616" s="1595"/>
    </row>
    <row r="22617" spans="180:180">
      <c r="FX22617" s="1595"/>
    </row>
    <row r="22618" spans="180:180">
      <c r="FX22618" s="1595"/>
    </row>
    <row r="22619" spans="180:180">
      <c r="FX22619" s="1595"/>
    </row>
    <row r="22620" spans="180:180">
      <c r="FX22620" s="1595"/>
    </row>
    <row r="22621" spans="180:180">
      <c r="FX22621" s="1595"/>
    </row>
    <row r="22622" spans="180:180">
      <c r="FX22622" s="1595"/>
    </row>
    <row r="22623" spans="180:180">
      <c r="FX22623" s="1595"/>
    </row>
    <row r="22624" spans="180:180">
      <c r="FX22624" s="1595"/>
    </row>
    <row r="22625" spans="180:180">
      <c r="FX22625" s="1595"/>
    </row>
    <row r="22626" spans="180:180">
      <c r="FX22626" s="1595"/>
    </row>
    <row r="22627" spans="180:180">
      <c r="FX22627" s="1595"/>
    </row>
    <row r="22628" spans="180:180">
      <c r="FX22628" s="1595"/>
    </row>
    <row r="22629" spans="180:180">
      <c r="FX22629" s="1595"/>
    </row>
    <row r="22630" spans="180:180">
      <c r="FX22630" s="1595"/>
    </row>
    <row r="22631" spans="180:180">
      <c r="FX22631" s="1595"/>
    </row>
    <row r="22632" spans="180:180">
      <c r="FX22632" s="1595"/>
    </row>
    <row r="22633" spans="180:180">
      <c r="FX22633" s="1595"/>
    </row>
    <row r="22635" spans="180:180">
      <c r="FX22635" s="1349"/>
    </row>
    <row r="22636" spans="180:180">
      <c r="FX22636" s="1349"/>
    </row>
    <row r="22637" spans="180:180">
      <c r="FX22637" s="1666"/>
    </row>
    <row r="22639" spans="180:180">
      <c r="FX22639" s="1349"/>
    </row>
    <row r="22640" spans="180:180">
      <c r="FX22640" s="1349"/>
    </row>
    <row r="22641" spans="180:180">
      <c r="FX22641" s="1349"/>
    </row>
    <row r="22642" spans="180:180">
      <c r="FX22642" s="1595"/>
    </row>
    <row r="22643" spans="180:180">
      <c r="FX22643" s="1595"/>
    </row>
    <row r="22644" spans="180:180">
      <c r="FX22644" s="1595"/>
    </row>
    <row r="22645" spans="180:180">
      <c r="FX22645" s="1595"/>
    </row>
    <row r="22646" spans="180:180">
      <c r="FX22646" s="1595"/>
    </row>
    <row r="22647" spans="180:180">
      <c r="FX22647" s="1595"/>
    </row>
    <row r="22648" spans="180:180">
      <c r="FX22648" s="1595"/>
    </row>
    <row r="22649" spans="180:180">
      <c r="FX22649" s="1595"/>
    </row>
    <row r="22650" spans="180:180">
      <c r="FX22650" s="1595"/>
    </row>
    <row r="22651" spans="180:180">
      <c r="FX22651" s="1595"/>
    </row>
    <row r="22652" spans="180:180">
      <c r="FX22652" s="1595"/>
    </row>
    <row r="22653" spans="180:180">
      <c r="FX22653" s="1595"/>
    </row>
    <row r="22654" spans="180:180">
      <c r="FX22654" s="1595"/>
    </row>
    <row r="22655" spans="180:180">
      <c r="FX22655" s="1595"/>
    </row>
    <row r="22656" spans="180:180">
      <c r="FX22656" s="1595"/>
    </row>
    <row r="22657" spans="180:180">
      <c r="FX22657" s="1595"/>
    </row>
    <row r="22658" spans="180:180">
      <c r="FX22658" s="1595"/>
    </row>
    <row r="22659" spans="180:180">
      <c r="FX22659" s="1595"/>
    </row>
    <row r="22660" spans="180:180">
      <c r="FX22660" s="1595"/>
    </row>
    <row r="22661" spans="180:180">
      <c r="FX22661" s="1595"/>
    </row>
    <row r="22662" spans="180:180">
      <c r="FX22662" s="1595"/>
    </row>
    <row r="22663" spans="180:180">
      <c r="FX22663" s="1595"/>
    </row>
    <row r="22664" spans="180:180">
      <c r="FX22664" s="1595"/>
    </row>
    <row r="22665" spans="180:180">
      <c r="FX22665" s="1595"/>
    </row>
    <row r="22666" spans="180:180">
      <c r="FX22666" s="1595"/>
    </row>
    <row r="22667" spans="180:180">
      <c r="FX22667" s="1595"/>
    </row>
    <row r="22668" spans="180:180">
      <c r="FX22668" s="1595"/>
    </row>
    <row r="22669" spans="180:180">
      <c r="FX22669" s="1595"/>
    </row>
    <row r="22670" spans="180:180">
      <c r="FX22670" s="1595"/>
    </row>
    <row r="22671" spans="180:180">
      <c r="FX22671" s="1595"/>
    </row>
    <row r="22672" spans="180:180">
      <c r="FX22672" s="1595"/>
    </row>
    <row r="22673" spans="180:180">
      <c r="FX22673" s="1595"/>
    </row>
    <row r="22674" spans="180:180">
      <c r="FX22674" s="1595"/>
    </row>
    <row r="22675" spans="180:180">
      <c r="FX22675" s="1595"/>
    </row>
    <row r="22676" spans="180:180">
      <c r="FX22676" s="1595"/>
    </row>
    <row r="22677" spans="180:180">
      <c r="FX22677" s="1595"/>
    </row>
    <row r="22678" spans="180:180">
      <c r="FX22678" s="1595"/>
    </row>
    <row r="22679" spans="180:180">
      <c r="FX22679" s="1595"/>
    </row>
    <row r="22680" spans="180:180">
      <c r="FX22680" s="1595"/>
    </row>
    <row r="22681" spans="180:180">
      <c r="FX22681" s="1595"/>
    </row>
    <row r="22683" spans="180:180">
      <c r="FX22683" s="1349"/>
    </row>
    <row r="22684" spans="180:180">
      <c r="FX22684" s="1349"/>
    </row>
    <row r="22685" spans="180:180">
      <c r="FX22685" s="1666"/>
    </row>
    <row r="22687" spans="180:180">
      <c r="FX22687" s="1349"/>
    </row>
    <row r="22688" spans="180:180">
      <c r="FX22688" s="1349"/>
    </row>
    <row r="22689" spans="180:180">
      <c r="FX22689" s="1349"/>
    </row>
    <row r="22690" spans="180:180">
      <c r="FX22690" s="1595"/>
    </row>
    <row r="22691" spans="180:180">
      <c r="FX22691" s="1595"/>
    </row>
    <row r="22692" spans="180:180">
      <c r="FX22692" s="1595"/>
    </row>
    <row r="22693" spans="180:180">
      <c r="FX22693" s="1595"/>
    </row>
    <row r="22694" spans="180:180">
      <c r="FX22694" s="1595"/>
    </row>
    <row r="22695" spans="180:180">
      <c r="FX22695" s="1595"/>
    </row>
    <row r="22696" spans="180:180">
      <c r="FX22696" s="1595"/>
    </row>
    <row r="22697" spans="180:180">
      <c r="FX22697" s="1595"/>
    </row>
    <row r="22698" spans="180:180">
      <c r="FX22698" s="1595"/>
    </row>
    <row r="22699" spans="180:180">
      <c r="FX22699" s="1595"/>
    </row>
    <row r="22700" spans="180:180">
      <c r="FX22700" s="1595"/>
    </row>
    <row r="22701" spans="180:180">
      <c r="FX22701" s="1595"/>
    </row>
    <row r="22702" spans="180:180">
      <c r="FX22702" s="1595"/>
    </row>
    <row r="22703" spans="180:180">
      <c r="FX22703" s="1595"/>
    </row>
    <row r="22704" spans="180:180">
      <c r="FX22704" s="1595"/>
    </row>
    <row r="22705" spans="180:180">
      <c r="FX22705" s="1595"/>
    </row>
    <row r="22706" spans="180:180">
      <c r="FX22706" s="1595"/>
    </row>
    <row r="22707" spans="180:180">
      <c r="FX22707" s="1595"/>
    </row>
    <row r="22708" spans="180:180">
      <c r="FX22708" s="1595"/>
    </row>
    <row r="22709" spans="180:180">
      <c r="FX22709" s="1595"/>
    </row>
    <row r="22710" spans="180:180">
      <c r="FX22710" s="1595"/>
    </row>
    <row r="22711" spans="180:180">
      <c r="FX22711" s="1595"/>
    </row>
    <row r="22712" spans="180:180">
      <c r="FX22712" s="1595"/>
    </row>
    <row r="22713" spans="180:180">
      <c r="FX22713" s="1595"/>
    </row>
    <row r="22714" spans="180:180">
      <c r="FX22714" s="1595"/>
    </row>
    <row r="22715" spans="180:180">
      <c r="FX22715" s="1595"/>
    </row>
    <row r="22716" spans="180:180">
      <c r="FX22716" s="1595"/>
    </row>
    <row r="22717" spans="180:180">
      <c r="FX22717" s="1595"/>
    </row>
    <row r="22718" spans="180:180">
      <c r="FX22718" s="1595"/>
    </row>
    <row r="22719" spans="180:180">
      <c r="FX22719" s="1595"/>
    </row>
    <row r="22720" spans="180:180">
      <c r="FX22720" s="1595"/>
    </row>
    <row r="22721" spans="180:180">
      <c r="FX22721" s="1595"/>
    </row>
    <row r="22722" spans="180:180">
      <c r="FX22722" s="1595"/>
    </row>
    <row r="22723" spans="180:180">
      <c r="FX22723" s="1595"/>
    </row>
    <row r="22724" spans="180:180">
      <c r="FX22724" s="1595"/>
    </row>
    <row r="22725" spans="180:180">
      <c r="FX22725" s="1595"/>
    </row>
    <row r="22726" spans="180:180">
      <c r="FX22726" s="1595"/>
    </row>
    <row r="22727" spans="180:180">
      <c r="FX22727" s="1595"/>
    </row>
    <row r="22728" spans="180:180">
      <c r="FX22728" s="1595"/>
    </row>
    <row r="22729" spans="180:180">
      <c r="FX22729" s="1595"/>
    </row>
    <row r="22731" spans="180:180">
      <c r="FX22731" s="1349"/>
    </row>
    <row r="22732" spans="180:180">
      <c r="FX22732" s="1349"/>
    </row>
    <row r="22733" spans="180:180">
      <c r="FX22733" s="1666"/>
    </row>
    <row r="22735" spans="180:180">
      <c r="FX22735" s="1349"/>
    </row>
    <row r="22736" spans="180:180">
      <c r="FX22736" s="1349"/>
    </row>
    <row r="22737" spans="180:180">
      <c r="FX22737" s="1349"/>
    </row>
    <row r="22738" spans="180:180">
      <c r="FX22738" s="1595"/>
    </row>
    <row r="22739" spans="180:180">
      <c r="FX22739" s="1595"/>
    </row>
    <row r="22740" spans="180:180">
      <c r="FX22740" s="1595"/>
    </row>
    <row r="22741" spans="180:180">
      <c r="FX22741" s="1595"/>
    </row>
    <row r="22742" spans="180:180">
      <c r="FX22742" s="1595"/>
    </row>
    <row r="22743" spans="180:180">
      <c r="FX22743" s="1595"/>
    </row>
    <row r="22744" spans="180:180">
      <c r="FX22744" s="1595"/>
    </row>
    <row r="22745" spans="180:180">
      <c r="FX22745" s="1595"/>
    </row>
    <row r="22746" spans="180:180">
      <c r="FX22746" s="1595"/>
    </row>
    <row r="22747" spans="180:180">
      <c r="FX22747" s="1595"/>
    </row>
    <row r="22748" spans="180:180">
      <c r="FX22748" s="1595"/>
    </row>
    <row r="22749" spans="180:180">
      <c r="FX22749" s="1595"/>
    </row>
    <row r="22750" spans="180:180">
      <c r="FX22750" s="1595"/>
    </row>
    <row r="22751" spans="180:180">
      <c r="FX22751" s="1595"/>
    </row>
    <row r="22752" spans="180:180">
      <c r="FX22752" s="1595"/>
    </row>
    <row r="22753" spans="180:180">
      <c r="FX22753" s="1595"/>
    </row>
    <row r="22754" spans="180:180">
      <c r="FX22754" s="1595"/>
    </row>
    <row r="22755" spans="180:180">
      <c r="FX22755" s="1595"/>
    </row>
    <row r="22756" spans="180:180">
      <c r="FX22756" s="1595"/>
    </row>
    <row r="22757" spans="180:180">
      <c r="FX22757" s="1595"/>
    </row>
    <row r="22758" spans="180:180">
      <c r="FX22758" s="1595"/>
    </row>
    <row r="22759" spans="180:180">
      <c r="FX22759" s="1595"/>
    </row>
    <row r="22760" spans="180:180">
      <c r="FX22760" s="1595"/>
    </row>
    <row r="22761" spans="180:180">
      <c r="FX22761" s="1595"/>
    </row>
    <row r="22762" spans="180:180">
      <c r="FX22762" s="1595"/>
    </row>
    <row r="22763" spans="180:180">
      <c r="FX22763" s="1595"/>
    </row>
    <row r="22764" spans="180:180">
      <c r="FX22764" s="1595"/>
    </row>
    <row r="22765" spans="180:180">
      <c r="FX22765" s="1595"/>
    </row>
    <row r="22766" spans="180:180">
      <c r="FX22766" s="1595"/>
    </row>
    <row r="22767" spans="180:180">
      <c r="FX22767" s="1595"/>
    </row>
    <row r="22768" spans="180:180">
      <c r="FX22768" s="1595"/>
    </row>
    <row r="22769" spans="180:180">
      <c r="FX22769" s="1595"/>
    </row>
    <row r="22770" spans="180:180">
      <c r="FX22770" s="1595"/>
    </row>
    <row r="22771" spans="180:180">
      <c r="FX22771" s="1595"/>
    </row>
    <row r="22772" spans="180:180">
      <c r="FX22772" s="1595"/>
    </row>
    <row r="22773" spans="180:180">
      <c r="FX22773" s="1595"/>
    </row>
    <row r="22774" spans="180:180">
      <c r="FX22774" s="1595"/>
    </row>
    <row r="22775" spans="180:180">
      <c r="FX22775" s="1595"/>
    </row>
    <row r="22776" spans="180:180">
      <c r="FX22776" s="1595"/>
    </row>
    <row r="22777" spans="180:180">
      <c r="FX22777" s="1595"/>
    </row>
    <row r="22779" spans="180:180">
      <c r="FX22779" s="1349"/>
    </row>
    <row r="22780" spans="180:180">
      <c r="FX22780" s="1349"/>
    </row>
    <row r="22781" spans="180:180">
      <c r="FX22781" s="1666"/>
    </row>
    <row r="22783" spans="180:180">
      <c r="FX22783" s="1349"/>
    </row>
    <row r="22784" spans="180:180">
      <c r="FX22784" s="1349"/>
    </row>
    <row r="22785" spans="180:180">
      <c r="FX22785" s="1349"/>
    </row>
    <row r="22786" spans="180:180">
      <c r="FX22786" s="1595"/>
    </row>
    <row r="22787" spans="180:180">
      <c r="FX22787" s="1595"/>
    </row>
    <row r="22788" spans="180:180">
      <c r="FX22788" s="1595"/>
    </row>
    <row r="22789" spans="180:180">
      <c r="FX22789" s="1595"/>
    </row>
    <row r="22790" spans="180:180">
      <c r="FX22790" s="1595"/>
    </row>
    <row r="22791" spans="180:180">
      <c r="FX22791" s="1595"/>
    </row>
    <row r="22792" spans="180:180">
      <c r="FX22792" s="1595"/>
    </row>
    <row r="22793" spans="180:180">
      <c r="FX22793" s="1595"/>
    </row>
    <row r="22794" spans="180:180">
      <c r="FX22794" s="1595"/>
    </row>
    <row r="22795" spans="180:180">
      <c r="FX22795" s="1595"/>
    </row>
    <row r="22796" spans="180:180">
      <c r="FX22796" s="1595"/>
    </row>
    <row r="22797" spans="180:180">
      <c r="FX22797" s="1595"/>
    </row>
    <row r="22798" spans="180:180">
      <c r="FX22798" s="1595"/>
    </row>
    <row r="22799" spans="180:180">
      <c r="FX22799" s="1595"/>
    </row>
    <row r="22800" spans="180:180">
      <c r="FX22800" s="1595"/>
    </row>
    <row r="22801" spans="180:180">
      <c r="FX22801" s="1595"/>
    </row>
    <row r="22802" spans="180:180">
      <c r="FX22802" s="1595"/>
    </row>
    <row r="22803" spans="180:180">
      <c r="FX22803" s="1595"/>
    </row>
    <row r="22804" spans="180:180">
      <c r="FX22804" s="1595"/>
    </row>
    <row r="22805" spans="180:180">
      <c r="FX22805" s="1595"/>
    </row>
    <row r="22806" spans="180:180">
      <c r="FX22806" s="1595"/>
    </row>
    <row r="22807" spans="180:180">
      <c r="FX22807" s="1595"/>
    </row>
    <row r="22808" spans="180:180">
      <c r="FX22808" s="1595"/>
    </row>
    <row r="22809" spans="180:180">
      <c r="FX22809" s="1595"/>
    </row>
    <row r="22810" spans="180:180">
      <c r="FX22810" s="1595"/>
    </row>
    <row r="22811" spans="180:180">
      <c r="FX22811" s="1595"/>
    </row>
    <row r="22812" spans="180:180">
      <c r="FX22812" s="1595"/>
    </row>
    <row r="22813" spans="180:180">
      <c r="FX22813" s="1595"/>
    </row>
    <row r="22814" spans="180:180">
      <c r="FX22814" s="1595"/>
    </row>
    <row r="22815" spans="180:180">
      <c r="FX22815" s="1595"/>
    </row>
    <row r="22816" spans="180:180">
      <c r="FX22816" s="1595"/>
    </row>
    <row r="22817" spans="180:180">
      <c r="FX22817" s="1595"/>
    </row>
    <row r="22818" spans="180:180">
      <c r="FX22818" s="1595"/>
    </row>
    <row r="22819" spans="180:180">
      <c r="FX22819" s="1595"/>
    </row>
    <row r="22820" spans="180:180">
      <c r="FX22820" s="1595"/>
    </row>
    <row r="22821" spans="180:180">
      <c r="FX22821" s="1595"/>
    </row>
    <row r="22822" spans="180:180">
      <c r="FX22822" s="1595"/>
    </row>
    <row r="22823" spans="180:180">
      <c r="FX22823" s="1595"/>
    </row>
    <row r="22824" spans="180:180">
      <c r="FX22824" s="1595"/>
    </row>
    <row r="22825" spans="180:180">
      <c r="FX22825" s="1595"/>
    </row>
    <row r="22827" spans="180:180">
      <c r="FX22827" s="1349"/>
    </row>
    <row r="22828" spans="180:180">
      <c r="FX22828" s="1349"/>
    </row>
    <row r="22829" spans="180:180">
      <c r="FX22829" s="1666"/>
    </row>
    <row r="22831" spans="180:180">
      <c r="FX22831" s="1349"/>
    </row>
    <row r="22832" spans="180:180">
      <c r="FX22832" s="1349"/>
    </row>
    <row r="22833" spans="180:180">
      <c r="FX22833" s="1349"/>
    </row>
    <row r="22834" spans="180:180">
      <c r="FX22834" s="1595"/>
    </row>
    <row r="22835" spans="180:180">
      <c r="FX22835" s="1595"/>
    </row>
    <row r="22836" spans="180:180">
      <c r="FX22836" s="1595"/>
    </row>
    <row r="22837" spans="180:180">
      <c r="FX22837" s="1595"/>
    </row>
    <row r="22838" spans="180:180">
      <c r="FX22838" s="1595"/>
    </row>
    <row r="22839" spans="180:180">
      <c r="FX22839" s="1595"/>
    </row>
    <row r="22840" spans="180:180">
      <c r="FX22840" s="1595"/>
    </row>
    <row r="22841" spans="180:180">
      <c r="FX22841" s="1595"/>
    </row>
    <row r="22842" spans="180:180">
      <c r="FX22842" s="1595"/>
    </row>
    <row r="22843" spans="180:180">
      <c r="FX22843" s="1595"/>
    </row>
    <row r="22844" spans="180:180">
      <c r="FX22844" s="1595"/>
    </row>
    <row r="22845" spans="180:180">
      <c r="FX22845" s="1595"/>
    </row>
    <row r="22846" spans="180:180">
      <c r="FX22846" s="1595"/>
    </row>
    <row r="22847" spans="180:180">
      <c r="FX22847" s="1595"/>
    </row>
    <row r="22848" spans="180:180">
      <c r="FX22848" s="1595"/>
    </row>
    <row r="22849" spans="180:180">
      <c r="FX22849" s="1595"/>
    </row>
    <row r="22850" spans="180:180">
      <c r="FX22850" s="1595"/>
    </row>
    <row r="22851" spans="180:180">
      <c r="FX22851" s="1595"/>
    </row>
    <row r="22852" spans="180:180">
      <c r="FX22852" s="1595"/>
    </row>
    <row r="22853" spans="180:180">
      <c r="FX22853" s="1595"/>
    </row>
    <row r="22854" spans="180:180">
      <c r="FX22854" s="1595"/>
    </row>
    <row r="22855" spans="180:180">
      <c r="FX22855" s="1595"/>
    </row>
    <row r="22856" spans="180:180">
      <c r="FX22856" s="1595"/>
    </row>
    <row r="22857" spans="180:180">
      <c r="FX22857" s="1595"/>
    </row>
    <row r="22858" spans="180:180">
      <c r="FX22858" s="1595"/>
    </row>
    <row r="22859" spans="180:180">
      <c r="FX22859" s="1595"/>
    </row>
    <row r="22860" spans="180:180">
      <c r="FX22860" s="1595"/>
    </row>
    <row r="22861" spans="180:180">
      <c r="FX22861" s="1595"/>
    </row>
    <row r="22862" spans="180:180">
      <c r="FX22862" s="1595"/>
    </row>
    <row r="22863" spans="180:180">
      <c r="FX22863" s="1595"/>
    </row>
    <row r="22864" spans="180:180">
      <c r="FX22864" s="1595"/>
    </row>
    <row r="22865" spans="180:180">
      <c r="FX22865" s="1595"/>
    </row>
    <row r="22866" spans="180:180">
      <c r="FX22866" s="1595"/>
    </row>
    <row r="22867" spans="180:180">
      <c r="FX22867" s="1595"/>
    </row>
    <row r="22868" spans="180:180">
      <c r="FX22868" s="1595"/>
    </row>
    <row r="22869" spans="180:180">
      <c r="FX22869" s="1595"/>
    </row>
    <row r="22870" spans="180:180">
      <c r="FX22870" s="1595"/>
    </row>
    <row r="22871" spans="180:180">
      <c r="FX22871" s="1595"/>
    </row>
    <row r="22872" spans="180:180">
      <c r="FX22872" s="1595"/>
    </row>
    <row r="22873" spans="180:180">
      <c r="FX22873" s="1595"/>
    </row>
    <row r="22875" spans="180:180">
      <c r="FX22875" s="1349"/>
    </row>
    <row r="22876" spans="180:180">
      <c r="FX22876" s="1349"/>
    </row>
    <row r="22877" spans="180:180">
      <c r="FX22877" s="1666"/>
    </row>
    <row r="22879" spans="180:180">
      <c r="FX22879" s="1349"/>
    </row>
    <row r="22880" spans="180:180">
      <c r="FX22880" s="1349"/>
    </row>
    <row r="22881" spans="180:180">
      <c r="FX22881" s="1349"/>
    </row>
    <row r="22882" spans="180:180">
      <c r="FX22882" s="1595"/>
    </row>
    <row r="22883" spans="180:180">
      <c r="FX22883" s="1595"/>
    </row>
    <row r="22884" spans="180:180">
      <c r="FX22884" s="1595"/>
    </row>
    <row r="22885" spans="180:180">
      <c r="FX22885" s="1595"/>
    </row>
    <row r="22886" spans="180:180">
      <c r="FX22886" s="1595"/>
    </row>
    <row r="22887" spans="180:180">
      <c r="FX22887" s="1595"/>
    </row>
    <row r="22888" spans="180:180">
      <c r="FX22888" s="1595"/>
    </row>
    <row r="22889" spans="180:180">
      <c r="FX22889" s="1595"/>
    </row>
    <row r="22890" spans="180:180">
      <c r="FX22890" s="1595"/>
    </row>
    <row r="22891" spans="180:180">
      <c r="FX22891" s="1595"/>
    </row>
    <row r="22892" spans="180:180">
      <c r="FX22892" s="1595"/>
    </row>
    <row r="22893" spans="180:180">
      <c r="FX22893" s="1595"/>
    </row>
    <row r="22894" spans="180:180">
      <c r="FX22894" s="1595"/>
    </row>
    <row r="22895" spans="180:180">
      <c r="FX22895" s="1595"/>
    </row>
    <row r="22896" spans="180:180">
      <c r="FX22896" s="1595"/>
    </row>
    <row r="22897" spans="180:180">
      <c r="FX22897" s="1595"/>
    </row>
    <row r="22898" spans="180:180">
      <c r="FX22898" s="1595"/>
    </row>
    <row r="22899" spans="180:180">
      <c r="FX22899" s="1595"/>
    </row>
    <row r="22900" spans="180:180">
      <c r="FX22900" s="1595"/>
    </row>
    <row r="22901" spans="180:180">
      <c r="FX22901" s="1595"/>
    </row>
    <row r="22902" spans="180:180">
      <c r="FX22902" s="1595"/>
    </row>
    <row r="22903" spans="180:180">
      <c r="FX22903" s="1595"/>
    </row>
    <row r="22904" spans="180:180">
      <c r="FX22904" s="1595"/>
    </row>
    <row r="22905" spans="180:180">
      <c r="FX22905" s="1595"/>
    </row>
    <row r="22906" spans="180:180">
      <c r="FX22906" s="1595"/>
    </row>
    <row r="22907" spans="180:180">
      <c r="FX22907" s="1595"/>
    </row>
    <row r="22908" spans="180:180">
      <c r="FX22908" s="1595"/>
    </row>
    <row r="22909" spans="180:180">
      <c r="FX22909" s="1595"/>
    </row>
    <row r="22910" spans="180:180">
      <c r="FX22910" s="1595"/>
    </row>
    <row r="22911" spans="180:180">
      <c r="FX22911" s="1595"/>
    </row>
    <row r="22912" spans="180:180">
      <c r="FX22912" s="1595"/>
    </row>
    <row r="22913" spans="180:180">
      <c r="FX22913" s="1595"/>
    </row>
    <row r="22914" spans="180:180">
      <c r="FX22914" s="1595"/>
    </row>
    <row r="22915" spans="180:180">
      <c r="FX22915" s="1595"/>
    </row>
    <row r="22916" spans="180:180">
      <c r="FX22916" s="1595"/>
    </row>
    <row r="22917" spans="180:180">
      <c r="FX22917" s="1595"/>
    </row>
    <row r="22918" spans="180:180">
      <c r="FX22918" s="1595"/>
    </row>
    <row r="22919" spans="180:180">
      <c r="FX22919" s="1595"/>
    </row>
    <row r="22920" spans="180:180">
      <c r="FX22920" s="1595"/>
    </row>
    <row r="22921" spans="180:180">
      <c r="FX22921" s="1595"/>
    </row>
    <row r="22923" spans="180:180">
      <c r="FX22923" s="1349"/>
    </row>
    <row r="22924" spans="180:180">
      <c r="FX22924" s="1349"/>
    </row>
    <row r="22925" spans="180:180">
      <c r="FX22925" s="1666"/>
    </row>
    <row r="22927" spans="180:180">
      <c r="FX22927" s="1349"/>
    </row>
    <row r="22928" spans="180:180">
      <c r="FX22928" s="1349"/>
    </row>
    <row r="22929" spans="180:180">
      <c r="FX22929" s="1349"/>
    </row>
    <row r="22930" spans="180:180">
      <c r="FX22930" s="1595"/>
    </row>
    <row r="22931" spans="180:180">
      <c r="FX22931" s="1595"/>
    </row>
    <row r="22932" spans="180:180">
      <c r="FX22932" s="1595"/>
    </row>
    <row r="22933" spans="180:180">
      <c r="FX22933" s="1595"/>
    </row>
    <row r="22934" spans="180:180">
      <c r="FX22934" s="1595"/>
    </row>
    <row r="22935" spans="180:180">
      <c r="FX22935" s="1595"/>
    </row>
    <row r="22936" spans="180:180">
      <c r="FX22936" s="1595"/>
    </row>
    <row r="22937" spans="180:180">
      <c r="FX22937" s="1595"/>
    </row>
    <row r="22938" spans="180:180">
      <c r="FX22938" s="1595"/>
    </row>
    <row r="22939" spans="180:180">
      <c r="FX22939" s="1595"/>
    </row>
    <row r="22940" spans="180:180">
      <c r="FX22940" s="1595"/>
    </row>
    <row r="22941" spans="180:180">
      <c r="FX22941" s="1595"/>
    </row>
    <row r="22942" spans="180:180">
      <c r="FX22942" s="1595"/>
    </row>
    <row r="22943" spans="180:180">
      <c r="FX22943" s="1595"/>
    </row>
    <row r="22944" spans="180:180">
      <c r="FX22944" s="1595"/>
    </row>
    <row r="22945" spans="180:180">
      <c r="FX22945" s="1595"/>
    </row>
    <row r="22946" spans="180:180">
      <c r="FX22946" s="1595"/>
    </row>
    <row r="22947" spans="180:180">
      <c r="FX22947" s="1595"/>
    </row>
    <row r="22948" spans="180:180">
      <c r="FX22948" s="1595"/>
    </row>
    <row r="22949" spans="180:180">
      <c r="FX22949" s="1595"/>
    </row>
    <row r="22950" spans="180:180">
      <c r="FX22950" s="1595"/>
    </row>
    <row r="22951" spans="180:180">
      <c r="FX22951" s="1595"/>
    </row>
    <row r="22952" spans="180:180">
      <c r="FX22952" s="1595"/>
    </row>
    <row r="22953" spans="180:180">
      <c r="FX22953" s="1595"/>
    </row>
    <row r="22954" spans="180:180">
      <c r="FX22954" s="1595"/>
    </row>
    <row r="22955" spans="180:180">
      <c r="FX22955" s="1595"/>
    </row>
    <row r="22956" spans="180:180">
      <c r="FX22956" s="1595"/>
    </row>
    <row r="22957" spans="180:180">
      <c r="FX22957" s="1595"/>
    </row>
    <row r="22958" spans="180:180">
      <c r="FX22958" s="1595"/>
    </row>
    <row r="22959" spans="180:180">
      <c r="FX22959" s="1595"/>
    </row>
    <row r="22960" spans="180:180">
      <c r="FX22960" s="1595"/>
    </row>
    <row r="22961" spans="180:180">
      <c r="FX22961" s="1595"/>
    </row>
    <row r="22962" spans="180:180">
      <c r="FX22962" s="1595"/>
    </row>
    <row r="22963" spans="180:180">
      <c r="FX22963" s="1595"/>
    </row>
    <row r="22964" spans="180:180">
      <c r="FX22964" s="1595"/>
    </row>
    <row r="22965" spans="180:180">
      <c r="FX22965" s="1595"/>
    </row>
    <row r="22966" spans="180:180">
      <c r="FX22966" s="1595"/>
    </row>
    <row r="22967" spans="180:180">
      <c r="FX22967" s="1595"/>
    </row>
    <row r="22968" spans="180:180">
      <c r="FX22968" s="1595"/>
    </row>
    <row r="22969" spans="180:180">
      <c r="FX22969" s="1595"/>
    </row>
    <row r="22971" spans="180:180">
      <c r="FX22971" s="1349"/>
    </row>
    <row r="22972" spans="180:180">
      <c r="FX22972" s="1349"/>
    </row>
    <row r="22973" spans="180:180">
      <c r="FX22973" s="1666"/>
    </row>
    <row r="22975" spans="180:180">
      <c r="FX22975" s="1349"/>
    </row>
    <row r="22976" spans="180:180">
      <c r="FX22976" s="1349"/>
    </row>
    <row r="22977" spans="180:180">
      <c r="FX22977" s="1349"/>
    </row>
    <row r="22978" spans="180:180">
      <c r="FX22978" s="1595"/>
    </row>
    <row r="22979" spans="180:180">
      <c r="FX22979" s="1595"/>
    </row>
    <row r="22980" spans="180:180">
      <c r="FX22980" s="1595"/>
    </row>
    <row r="22981" spans="180:180">
      <c r="FX22981" s="1595"/>
    </row>
    <row r="22982" spans="180:180">
      <c r="FX22982" s="1595"/>
    </row>
    <row r="22983" spans="180:180">
      <c r="FX22983" s="1595"/>
    </row>
    <row r="22984" spans="180:180">
      <c r="FX22984" s="1595"/>
    </row>
    <row r="22985" spans="180:180">
      <c r="FX22985" s="1595"/>
    </row>
    <row r="22986" spans="180:180">
      <c r="FX22986" s="1595"/>
    </row>
    <row r="22987" spans="180:180">
      <c r="FX22987" s="1595"/>
    </row>
    <row r="22988" spans="180:180">
      <c r="FX22988" s="1595"/>
    </row>
    <row r="22989" spans="180:180">
      <c r="FX22989" s="1595"/>
    </row>
    <row r="22990" spans="180:180">
      <c r="FX22990" s="1595"/>
    </row>
    <row r="22991" spans="180:180">
      <c r="FX22991" s="1595"/>
    </row>
    <row r="22992" spans="180:180">
      <c r="FX22992" s="1595"/>
    </row>
    <row r="22993" spans="180:180">
      <c r="FX22993" s="1595"/>
    </row>
    <row r="22994" spans="180:180">
      <c r="FX22994" s="1595"/>
    </row>
    <row r="22995" spans="180:180">
      <c r="FX22995" s="1595"/>
    </row>
    <row r="22996" spans="180:180">
      <c r="FX22996" s="1595"/>
    </row>
    <row r="22997" spans="180:180">
      <c r="FX22997" s="1595"/>
    </row>
    <row r="22998" spans="180:180">
      <c r="FX22998" s="1595"/>
    </row>
    <row r="22999" spans="180:180">
      <c r="FX22999" s="1595"/>
    </row>
    <row r="23000" spans="180:180">
      <c r="FX23000" s="1595"/>
    </row>
    <row r="23001" spans="180:180">
      <c r="FX23001" s="1595"/>
    </row>
    <row r="23002" spans="180:180">
      <c r="FX23002" s="1595"/>
    </row>
    <row r="23003" spans="180:180">
      <c r="FX23003" s="1595"/>
    </row>
    <row r="23004" spans="180:180">
      <c r="FX23004" s="1595"/>
    </row>
    <row r="23005" spans="180:180">
      <c r="FX23005" s="1595"/>
    </row>
    <row r="23006" spans="180:180">
      <c r="FX23006" s="1595"/>
    </row>
    <row r="23007" spans="180:180">
      <c r="FX23007" s="1595"/>
    </row>
    <row r="23008" spans="180:180">
      <c r="FX23008" s="1595"/>
    </row>
    <row r="23009" spans="180:180">
      <c r="FX23009" s="1595"/>
    </row>
    <row r="23010" spans="180:180">
      <c r="FX23010" s="1595"/>
    </row>
    <row r="23011" spans="180:180">
      <c r="FX23011" s="1595"/>
    </row>
    <row r="23012" spans="180:180">
      <c r="FX23012" s="1595"/>
    </row>
    <row r="23013" spans="180:180">
      <c r="FX23013" s="1595"/>
    </row>
    <row r="23014" spans="180:180">
      <c r="FX23014" s="1595"/>
    </row>
    <row r="23015" spans="180:180">
      <c r="FX23015" s="1595"/>
    </row>
    <row r="23016" spans="180:180">
      <c r="FX23016" s="1595"/>
    </row>
    <row r="23017" spans="180:180">
      <c r="FX23017" s="1595"/>
    </row>
    <row r="23019" spans="180:180">
      <c r="FX23019" s="1349"/>
    </row>
    <row r="23020" spans="180:180">
      <c r="FX23020" s="1349"/>
    </row>
    <row r="23021" spans="180:180">
      <c r="FX23021" s="1666"/>
    </row>
    <row r="23023" spans="180:180">
      <c r="FX23023" s="1349"/>
    </row>
    <row r="23024" spans="180:180">
      <c r="FX23024" s="1349"/>
    </row>
    <row r="23025" spans="180:180">
      <c r="FX23025" s="1349"/>
    </row>
    <row r="23026" spans="180:180">
      <c r="FX23026" s="1595"/>
    </row>
    <row r="23027" spans="180:180">
      <c r="FX23027" s="1595"/>
    </row>
    <row r="23028" spans="180:180">
      <c r="FX23028" s="1595"/>
    </row>
    <row r="23029" spans="180:180">
      <c r="FX23029" s="1595"/>
    </row>
    <row r="23030" spans="180:180">
      <c r="FX23030" s="1595"/>
    </row>
    <row r="23031" spans="180:180">
      <c r="FX23031" s="1595"/>
    </row>
    <row r="23032" spans="180:180">
      <c r="FX23032" s="1595"/>
    </row>
    <row r="23033" spans="180:180">
      <c r="FX23033" s="1595"/>
    </row>
    <row r="23034" spans="180:180">
      <c r="FX23034" s="1595"/>
    </row>
    <row r="23035" spans="180:180">
      <c r="FX23035" s="1595"/>
    </row>
    <row r="23036" spans="180:180">
      <c r="FX23036" s="1595"/>
    </row>
    <row r="23037" spans="180:180">
      <c r="FX23037" s="1595"/>
    </row>
    <row r="23038" spans="180:180">
      <c r="FX23038" s="1595"/>
    </row>
    <row r="23039" spans="180:180">
      <c r="FX23039" s="1595"/>
    </row>
    <row r="23040" spans="180:180">
      <c r="FX23040" s="1595"/>
    </row>
    <row r="23041" spans="180:180">
      <c r="FX23041" s="1595"/>
    </row>
    <row r="23042" spans="180:180">
      <c r="FX23042" s="1595"/>
    </row>
    <row r="23043" spans="180:180">
      <c r="FX23043" s="1595"/>
    </row>
    <row r="23044" spans="180:180">
      <c r="FX23044" s="1595"/>
    </row>
    <row r="23045" spans="180:180">
      <c r="FX23045" s="1595"/>
    </row>
    <row r="23046" spans="180:180">
      <c r="FX23046" s="1595"/>
    </row>
    <row r="23047" spans="180:180">
      <c r="FX23047" s="1595"/>
    </row>
    <row r="23048" spans="180:180">
      <c r="FX23048" s="1595"/>
    </row>
    <row r="23049" spans="180:180">
      <c r="FX23049" s="1595"/>
    </row>
    <row r="23050" spans="180:180">
      <c r="FX23050" s="1595"/>
    </row>
    <row r="23051" spans="180:180">
      <c r="FX23051" s="1595"/>
    </row>
    <row r="23052" spans="180:180">
      <c r="FX23052" s="1595"/>
    </row>
    <row r="23053" spans="180:180">
      <c r="FX23053" s="1595"/>
    </row>
    <row r="23054" spans="180:180">
      <c r="FX23054" s="1595"/>
    </row>
    <row r="23055" spans="180:180">
      <c r="FX23055" s="1595"/>
    </row>
    <row r="23056" spans="180:180">
      <c r="FX23056" s="1595"/>
    </row>
    <row r="23057" spans="180:180">
      <c r="FX23057" s="1595"/>
    </row>
    <row r="23058" spans="180:180">
      <c r="FX23058" s="1595"/>
    </row>
    <row r="23059" spans="180:180">
      <c r="FX23059" s="1595"/>
    </row>
    <row r="23060" spans="180:180">
      <c r="FX23060" s="1595"/>
    </row>
    <row r="23061" spans="180:180">
      <c r="FX23061" s="1595"/>
    </row>
    <row r="23062" spans="180:180">
      <c r="FX23062" s="1595"/>
    </row>
    <row r="23063" spans="180:180">
      <c r="FX23063" s="1595"/>
    </row>
    <row r="23064" spans="180:180">
      <c r="FX23064" s="1595"/>
    </row>
    <row r="23065" spans="180:180">
      <c r="FX23065" s="1595"/>
    </row>
    <row r="23067" spans="180:180">
      <c r="FX23067" s="1349"/>
    </row>
    <row r="23068" spans="180:180">
      <c r="FX23068" s="1349"/>
    </row>
    <row r="23069" spans="180:180">
      <c r="FX23069" s="1666"/>
    </row>
    <row r="23071" spans="180:180">
      <c r="FX23071" s="1349"/>
    </row>
    <row r="23072" spans="180:180">
      <c r="FX23072" s="1349"/>
    </row>
    <row r="23073" spans="180:180">
      <c r="FX23073" s="1349"/>
    </row>
    <row r="23074" spans="180:180">
      <c r="FX23074" s="1595"/>
    </row>
    <row r="23075" spans="180:180">
      <c r="FX23075" s="1595"/>
    </row>
    <row r="23076" spans="180:180">
      <c r="FX23076" s="1595"/>
    </row>
    <row r="23077" spans="180:180">
      <c r="FX23077" s="1595"/>
    </row>
    <row r="23078" spans="180:180">
      <c r="FX23078" s="1595"/>
    </row>
    <row r="23079" spans="180:180">
      <c r="FX23079" s="1595"/>
    </row>
    <row r="23080" spans="180:180">
      <c r="FX23080" s="1595"/>
    </row>
    <row r="23081" spans="180:180">
      <c r="FX23081" s="1595"/>
    </row>
    <row r="23082" spans="180:180">
      <c r="FX23082" s="1595"/>
    </row>
    <row r="23083" spans="180:180">
      <c r="FX23083" s="1595"/>
    </row>
    <row r="23084" spans="180:180">
      <c r="FX23084" s="1595"/>
    </row>
    <row r="23085" spans="180:180">
      <c r="FX23085" s="1595"/>
    </row>
    <row r="23086" spans="180:180">
      <c r="FX23086" s="1595"/>
    </row>
    <row r="23087" spans="180:180">
      <c r="FX23087" s="1595"/>
    </row>
    <row r="23088" spans="180:180">
      <c r="FX23088" s="1595"/>
    </row>
    <row r="23089" spans="180:180">
      <c r="FX23089" s="1595"/>
    </row>
    <row r="23090" spans="180:180">
      <c r="FX23090" s="1595"/>
    </row>
    <row r="23091" spans="180:180">
      <c r="FX23091" s="1595"/>
    </row>
    <row r="23092" spans="180:180">
      <c r="FX23092" s="1595"/>
    </row>
    <row r="23093" spans="180:180">
      <c r="FX23093" s="1595"/>
    </row>
    <row r="23094" spans="180:180">
      <c r="FX23094" s="1595"/>
    </row>
    <row r="23095" spans="180:180">
      <c r="FX23095" s="1595"/>
    </row>
    <row r="23096" spans="180:180">
      <c r="FX23096" s="1595"/>
    </row>
    <row r="23097" spans="180:180">
      <c r="FX23097" s="1595"/>
    </row>
    <row r="23098" spans="180:180">
      <c r="FX23098" s="1595"/>
    </row>
    <row r="23099" spans="180:180">
      <c r="FX23099" s="1595"/>
    </row>
    <row r="23100" spans="180:180">
      <c r="FX23100" s="1595"/>
    </row>
    <row r="23101" spans="180:180">
      <c r="FX23101" s="1595"/>
    </row>
    <row r="23102" spans="180:180">
      <c r="FX23102" s="1595"/>
    </row>
    <row r="23103" spans="180:180">
      <c r="FX23103" s="1595"/>
    </row>
    <row r="23104" spans="180:180">
      <c r="FX23104" s="1595"/>
    </row>
    <row r="23105" spans="180:180">
      <c r="FX23105" s="1595"/>
    </row>
    <row r="23106" spans="180:180">
      <c r="FX23106" s="1595"/>
    </row>
    <row r="23107" spans="180:180">
      <c r="FX23107" s="1595"/>
    </row>
    <row r="23108" spans="180:180">
      <c r="FX23108" s="1595"/>
    </row>
    <row r="23109" spans="180:180">
      <c r="FX23109" s="1595"/>
    </row>
    <row r="23110" spans="180:180">
      <c r="FX23110" s="1595"/>
    </row>
    <row r="23111" spans="180:180">
      <c r="FX23111" s="1595"/>
    </row>
    <row r="23112" spans="180:180">
      <c r="FX23112" s="1595"/>
    </row>
    <row r="23113" spans="180:180">
      <c r="FX23113" s="1595"/>
    </row>
    <row r="23115" spans="180:180">
      <c r="FX23115" s="1349"/>
    </row>
    <row r="23116" spans="180:180">
      <c r="FX23116" s="1349"/>
    </row>
    <row r="23117" spans="180:180">
      <c r="FX23117" s="1666"/>
    </row>
    <row r="23119" spans="180:180">
      <c r="FX23119" s="1349"/>
    </row>
    <row r="23120" spans="180:180">
      <c r="FX23120" s="1349"/>
    </row>
    <row r="23121" spans="180:180">
      <c r="FX23121" s="1349"/>
    </row>
    <row r="23122" spans="180:180">
      <c r="FX23122" s="1595"/>
    </row>
    <row r="23123" spans="180:180">
      <c r="FX23123" s="1595"/>
    </row>
    <row r="23124" spans="180:180">
      <c r="FX23124" s="1595"/>
    </row>
    <row r="23125" spans="180:180">
      <c r="FX23125" s="1595"/>
    </row>
    <row r="23126" spans="180:180">
      <c r="FX23126" s="1595"/>
    </row>
    <row r="23127" spans="180:180">
      <c r="FX23127" s="1595"/>
    </row>
    <row r="23128" spans="180:180">
      <c r="FX23128" s="1595"/>
    </row>
    <row r="23129" spans="180:180">
      <c r="FX23129" s="1595"/>
    </row>
    <row r="23130" spans="180:180">
      <c r="FX23130" s="1595"/>
    </row>
    <row r="23131" spans="180:180">
      <c r="FX23131" s="1595"/>
    </row>
    <row r="23132" spans="180:180">
      <c r="FX23132" s="1595"/>
    </row>
    <row r="23133" spans="180:180">
      <c r="FX23133" s="1595"/>
    </row>
    <row r="23134" spans="180:180">
      <c r="FX23134" s="1595"/>
    </row>
    <row r="23135" spans="180:180">
      <c r="FX23135" s="1595"/>
    </row>
    <row r="23136" spans="180:180">
      <c r="FX23136" s="1595"/>
    </row>
    <row r="23137" spans="180:180">
      <c r="FX23137" s="1595"/>
    </row>
    <row r="23138" spans="180:180">
      <c r="FX23138" s="1595"/>
    </row>
    <row r="23139" spans="180:180">
      <c r="FX23139" s="1595"/>
    </row>
    <row r="23140" spans="180:180">
      <c r="FX23140" s="1595"/>
    </row>
    <row r="23141" spans="180:180">
      <c r="FX23141" s="1595"/>
    </row>
    <row r="23142" spans="180:180">
      <c r="FX23142" s="1595"/>
    </row>
    <row r="23143" spans="180:180">
      <c r="FX23143" s="1595"/>
    </row>
    <row r="23144" spans="180:180">
      <c r="FX23144" s="1595"/>
    </row>
    <row r="23145" spans="180:180">
      <c r="FX23145" s="1595"/>
    </row>
    <row r="23146" spans="180:180">
      <c r="FX23146" s="1595"/>
    </row>
    <row r="23147" spans="180:180">
      <c r="FX23147" s="1595"/>
    </row>
    <row r="23148" spans="180:180">
      <c r="FX23148" s="1595"/>
    </row>
    <row r="23149" spans="180:180">
      <c r="FX23149" s="1595"/>
    </row>
    <row r="23150" spans="180:180">
      <c r="FX23150" s="1595"/>
    </row>
    <row r="23151" spans="180:180">
      <c r="FX23151" s="1595"/>
    </row>
    <row r="23152" spans="180:180">
      <c r="FX23152" s="1595"/>
    </row>
    <row r="23153" spans="180:180">
      <c r="FX23153" s="1595"/>
    </row>
    <row r="23154" spans="180:180">
      <c r="FX23154" s="1595"/>
    </row>
    <row r="23155" spans="180:180">
      <c r="FX23155" s="1595"/>
    </row>
    <row r="23156" spans="180:180">
      <c r="FX23156" s="1595"/>
    </row>
    <row r="23157" spans="180:180">
      <c r="FX23157" s="1595"/>
    </row>
    <row r="23158" spans="180:180">
      <c r="FX23158" s="1595"/>
    </row>
    <row r="23159" spans="180:180">
      <c r="FX23159" s="1595"/>
    </row>
    <row r="23160" spans="180:180">
      <c r="FX23160" s="1595"/>
    </row>
    <row r="23161" spans="180:180">
      <c r="FX23161" s="1595"/>
    </row>
    <row r="23163" spans="180:180">
      <c r="FX23163" s="1349"/>
    </row>
    <row r="23164" spans="180:180">
      <c r="FX23164" s="1349"/>
    </row>
    <row r="23165" spans="180:180">
      <c r="FX23165" s="1666"/>
    </row>
    <row r="23167" spans="180:180">
      <c r="FX23167" s="1349"/>
    </row>
    <row r="23168" spans="180:180">
      <c r="FX23168" s="1349"/>
    </row>
    <row r="23169" spans="180:180">
      <c r="FX23169" s="1349"/>
    </row>
    <row r="23170" spans="180:180">
      <c r="FX23170" s="1595"/>
    </row>
    <row r="23171" spans="180:180">
      <c r="FX23171" s="1595"/>
    </row>
    <row r="23172" spans="180:180">
      <c r="FX23172" s="1595"/>
    </row>
    <row r="23173" spans="180:180">
      <c r="FX23173" s="1595"/>
    </row>
    <row r="23174" spans="180:180">
      <c r="FX23174" s="1595"/>
    </row>
    <row r="23175" spans="180:180">
      <c r="FX23175" s="1595"/>
    </row>
    <row r="23176" spans="180:180">
      <c r="FX23176" s="1595"/>
    </row>
    <row r="23177" spans="180:180">
      <c r="FX23177" s="1595"/>
    </row>
    <row r="23178" spans="180:180">
      <c r="FX23178" s="1595"/>
    </row>
    <row r="23179" spans="180:180">
      <c r="FX23179" s="1595"/>
    </row>
    <row r="23180" spans="180:180">
      <c r="FX23180" s="1595"/>
    </row>
    <row r="23181" spans="180:180">
      <c r="FX23181" s="1595"/>
    </row>
    <row r="23182" spans="180:180">
      <c r="FX23182" s="1595"/>
    </row>
    <row r="23183" spans="180:180">
      <c r="FX23183" s="1595"/>
    </row>
    <row r="23184" spans="180:180">
      <c r="FX23184" s="1595"/>
    </row>
    <row r="23185" spans="180:180">
      <c r="FX23185" s="1595"/>
    </row>
    <row r="23186" spans="180:180">
      <c r="FX23186" s="1595"/>
    </row>
    <row r="23187" spans="180:180">
      <c r="FX23187" s="1595"/>
    </row>
    <row r="23188" spans="180:180">
      <c r="FX23188" s="1595"/>
    </row>
    <row r="23189" spans="180:180">
      <c r="FX23189" s="1595"/>
    </row>
    <row r="23190" spans="180:180">
      <c r="FX23190" s="1595"/>
    </row>
    <row r="23191" spans="180:180">
      <c r="FX23191" s="1595"/>
    </row>
    <row r="23192" spans="180:180">
      <c r="FX23192" s="1595"/>
    </row>
    <row r="23193" spans="180:180">
      <c r="FX23193" s="1595"/>
    </row>
    <row r="23194" spans="180:180">
      <c r="FX23194" s="1595"/>
    </row>
    <row r="23195" spans="180:180">
      <c r="FX23195" s="1595"/>
    </row>
    <row r="23196" spans="180:180">
      <c r="FX23196" s="1595"/>
    </row>
    <row r="23197" spans="180:180">
      <c r="FX23197" s="1595"/>
    </row>
    <row r="23198" spans="180:180">
      <c r="FX23198" s="1595"/>
    </row>
    <row r="23199" spans="180:180">
      <c r="FX23199" s="1595"/>
    </row>
    <row r="23200" spans="180:180">
      <c r="FX23200" s="1595"/>
    </row>
    <row r="23201" spans="180:180">
      <c r="FX23201" s="1595"/>
    </row>
    <row r="23202" spans="180:180">
      <c r="FX23202" s="1595"/>
    </row>
    <row r="23203" spans="180:180">
      <c r="FX23203" s="1595"/>
    </row>
    <row r="23204" spans="180:180">
      <c r="FX23204" s="1595"/>
    </row>
    <row r="23205" spans="180:180">
      <c r="FX23205" s="1595"/>
    </row>
    <row r="23206" spans="180:180">
      <c r="FX23206" s="1595"/>
    </row>
    <row r="23207" spans="180:180">
      <c r="FX23207" s="1595"/>
    </row>
    <row r="23208" spans="180:180">
      <c r="FX23208" s="1595"/>
    </row>
    <row r="23209" spans="180:180">
      <c r="FX23209" s="1595"/>
    </row>
    <row r="23211" spans="180:180">
      <c r="FX23211" s="1349"/>
    </row>
    <row r="23212" spans="180:180">
      <c r="FX23212" s="1349"/>
    </row>
    <row r="23213" spans="180:180">
      <c r="FX23213" s="1666"/>
    </row>
    <row r="23215" spans="180:180">
      <c r="FX23215" s="1349"/>
    </row>
    <row r="23216" spans="180:180">
      <c r="FX23216" s="1349"/>
    </row>
    <row r="23217" spans="180:180">
      <c r="FX23217" s="1349"/>
    </row>
    <row r="23218" spans="180:180">
      <c r="FX23218" s="1595"/>
    </row>
    <row r="23219" spans="180:180">
      <c r="FX23219" s="1595"/>
    </row>
    <row r="23220" spans="180:180">
      <c r="FX23220" s="1595"/>
    </row>
    <row r="23221" spans="180:180">
      <c r="FX23221" s="1595"/>
    </row>
    <row r="23222" spans="180:180">
      <c r="FX23222" s="1595"/>
    </row>
    <row r="23223" spans="180:180">
      <c r="FX23223" s="1595"/>
    </row>
    <row r="23224" spans="180:180">
      <c r="FX23224" s="1595"/>
    </row>
    <row r="23225" spans="180:180">
      <c r="FX23225" s="1595"/>
    </row>
    <row r="23226" spans="180:180">
      <c r="FX23226" s="1595"/>
    </row>
    <row r="23227" spans="180:180">
      <c r="FX23227" s="1595"/>
    </row>
    <row r="23228" spans="180:180">
      <c r="FX23228" s="1595"/>
    </row>
    <row r="23229" spans="180:180">
      <c r="FX23229" s="1595"/>
    </row>
    <row r="23230" spans="180:180">
      <c r="FX23230" s="1595"/>
    </row>
    <row r="23231" spans="180:180">
      <c r="FX23231" s="1595"/>
    </row>
    <row r="23232" spans="180:180">
      <c r="FX23232" s="1595"/>
    </row>
    <row r="23233" spans="180:180">
      <c r="FX23233" s="1595"/>
    </row>
    <row r="23234" spans="180:180">
      <c r="FX23234" s="1595"/>
    </row>
    <row r="23235" spans="180:180">
      <c r="FX23235" s="1595"/>
    </row>
    <row r="23236" spans="180:180">
      <c r="FX23236" s="1595"/>
    </row>
    <row r="23237" spans="180:180">
      <c r="FX23237" s="1595"/>
    </row>
    <row r="23238" spans="180:180">
      <c r="FX23238" s="1595"/>
    </row>
    <row r="23239" spans="180:180">
      <c r="FX23239" s="1595"/>
    </row>
    <row r="23240" spans="180:180">
      <c r="FX23240" s="1595"/>
    </row>
    <row r="23241" spans="180:180">
      <c r="FX23241" s="1595"/>
    </row>
    <row r="23242" spans="180:180">
      <c r="FX23242" s="1595"/>
    </row>
    <row r="23243" spans="180:180">
      <c r="FX23243" s="1595"/>
    </row>
    <row r="23244" spans="180:180">
      <c r="FX23244" s="1595"/>
    </row>
    <row r="23245" spans="180:180">
      <c r="FX23245" s="1595"/>
    </row>
    <row r="23246" spans="180:180">
      <c r="FX23246" s="1595"/>
    </row>
    <row r="23247" spans="180:180">
      <c r="FX23247" s="1595"/>
    </row>
    <row r="23248" spans="180:180">
      <c r="FX23248" s="1595"/>
    </row>
    <row r="23249" spans="180:180">
      <c r="FX23249" s="1595"/>
    </row>
    <row r="23250" spans="180:180">
      <c r="FX23250" s="1595"/>
    </row>
    <row r="23251" spans="180:180">
      <c r="FX23251" s="1595"/>
    </row>
    <row r="23252" spans="180:180">
      <c r="FX23252" s="1595"/>
    </row>
    <row r="23253" spans="180:180">
      <c r="FX23253" s="1595"/>
    </row>
    <row r="23254" spans="180:180">
      <c r="FX23254" s="1595"/>
    </row>
    <row r="23255" spans="180:180">
      <c r="FX23255" s="1595"/>
    </row>
    <row r="23256" spans="180:180">
      <c r="FX23256" s="1595"/>
    </row>
    <row r="23257" spans="180:180">
      <c r="FX23257" s="1595"/>
    </row>
    <row r="23259" spans="180:180">
      <c r="FX23259" s="1349"/>
    </row>
    <row r="23260" spans="180:180">
      <c r="FX23260" s="1349"/>
    </row>
    <row r="23261" spans="180:180">
      <c r="FX23261" s="1666"/>
    </row>
    <row r="23263" spans="180:180">
      <c r="FX23263" s="1349"/>
    </row>
    <row r="23264" spans="180:180">
      <c r="FX23264" s="1349"/>
    </row>
    <row r="23265" spans="180:180">
      <c r="FX23265" s="1349"/>
    </row>
    <row r="23266" spans="180:180">
      <c r="FX23266" s="1595"/>
    </row>
    <row r="23267" spans="180:180">
      <c r="FX23267" s="1595"/>
    </row>
    <row r="23268" spans="180:180">
      <c r="FX23268" s="1595"/>
    </row>
    <row r="23269" spans="180:180">
      <c r="FX23269" s="1595"/>
    </row>
    <row r="23270" spans="180:180">
      <c r="FX23270" s="1595"/>
    </row>
    <row r="23271" spans="180:180">
      <c r="FX23271" s="1595"/>
    </row>
    <row r="23272" spans="180:180">
      <c r="FX23272" s="1595"/>
    </row>
    <row r="23273" spans="180:180">
      <c r="FX23273" s="1595"/>
    </row>
    <row r="23274" spans="180:180">
      <c r="FX23274" s="1595"/>
    </row>
    <row r="23275" spans="180:180">
      <c r="FX23275" s="1595"/>
    </row>
    <row r="23276" spans="180:180">
      <c r="FX23276" s="1595"/>
    </row>
    <row r="23277" spans="180:180">
      <c r="FX23277" s="1595"/>
    </row>
    <row r="23278" spans="180:180">
      <c r="FX23278" s="1595"/>
    </row>
    <row r="23279" spans="180:180">
      <c r="FX23279" s="1595"/>
    </row>
    <row r="23280" spans="180:180">
      <c r="FX23280" s="1595"/>
    </row>
    <row r="23281" spans="180:180">
      <c r="FX23281" s="1595"/>
    </row>
    <row r="23282" spans="180:180">
      <c r="FX23282" s="1595"/>
    </row>
    <row r="23283" spans="180:180">
      <c r="FX23283" s="1595"/>
    </row>
    <row r="23284" spans="180:180">
      <c r="FX23284" s="1595"/>
    </row>
    <row r="23285" spans="180:180">
      <c r="FX23285" s="1595"/>
    </row>
    <row r="23286" spans="180:180">
      <c r="FX23286" s="1595"/>
    </row>
    <row r="23287" spans="180:180">
      <c r="FX23287" s="1595"/>
    </row>
    <row r="23288" spans="180:180">
      <c r="FX23288" s="1595"/>
    </row>
    <row r="23289" spans="180:180">
      <c r="FX23289" s="1595"/>
    </row>
    <row r="23290" spans="180:180">
      <c r="FX23290" s="1595"/>
    </row>
    <row r="23291" spans="180:180">
      <c r="FX23291" s="1595"/>
    </row>
    <row r="23292" spans="180:180">
      <c r="FX23292" s="1595"/>
    </row>
    <row r="23293" spans="180:180">
      <c r="FX23293" s="1595"/>
    </row>
    <row r="23294" spans="180:180">
      <c r="FX23294" s="1595"/>
    </row>
    <row r="23295" spans="180:180">
      <c r="FX23295" s="1595"/>
    </row>
    <row r="23296" spans="180:180">
      <c r="FX23296" s="1595"/>
    </row>
    <row r="23297" spans="180:180">
      <c r="FX23297" s="1595"/>
    </row>
    <row r="23298" spans="180:180">
      <c r="FX23298" s="1595"/>
    </row>
    <row r="23299" spans="180:180">
      <c r="FX23299" s="1595"/>
    </row>
    <row r="23300" spans="180:180">
      <c r="FX23300" s="1595"/>
    </row>
    <row r="23301" spans="180:180">
      <c r="FX23301" s="1595"/>
    </row>
    <row r="23302" spans="180:180">
      <c r="FX23302" s="1595"/>
    </row>
    <row r="23303" spans="180:180">
      <c r="FX23303" s="1595"/>
    </row>
    <row r="23304" spans="180:180">
      <c r="FX23304" s="1595"/>
    </row>
    <row r="23305" spans="180:180">
      <c r="FX23305" s="1595"/>
    </row>
    <row r="23307" spans="180:180">
      <c r="FX23307" s="1349"/>
    </row>
    <row r="23308" spans="180:180">
      <c r="FX23308" s="1349"/>
    </row>
    <row r="23309" spans="180:180">
      <c r="FX23309" s="1666"/>
    </row>
    <row r="23311" spans="180:180">
      <c r="FX23311" s="1349"/>
    </row>
    <row r="23312" spans="180:180">
      <c r="FX23312" s="1349"/>
    </row>
    <row r="23313" spans="180:180">
      <c r="FX23313" s="1349"/>
    </row>
    <row r="23314" spans="180:180">
      <c r="FX23314" s="1595"/>
    </row>
    <row r="23315" spans="180:180">
      <c r="FX23315" s="1595"/>
    </row>
    <row r="23316" spans="180:180">
      <c r="FX23316" s="1595"/>
    </row>
    <row r="23317" spans="180:180">
      <c r="FX23317" s="1595"/>
    </row>
    <row r="23318" spans="180:180">
      <c r="FX23318" s="1595"/>
    </row>
    <row r="23319" spans="180:180">
      <c r="FX23319" s="1595"/>
    </row>
    <row r="23320" spans="180:180">
      <c r="FX23320" s="1595"/>
    </row>
    <row r="23321" spans="180:180">
      <c r="FX23321" s="1595"/>
    </row>
    <row r="23322" spans="180:180">
      <c r="FX23322" s="1595"/>
    </row>
    <row r="23323" spans="180:180">
      <c r="FX23323" s="1595"/>
    </row>
    <row r="23324" spans="180:180">
      <c r="FX23324" s="1595"/>
    </row>
    <row r="23325" spans="180:180">
      <c r="FX23325" s="1595"/>
    </row>
    <row r="23326" spans="180:180">
      <c r="FX23326" s="1595"/>
    </row>
    <row r="23327" spans="180:180">
      <c r="FX23327" s="1595"/>
    </row>
    <row r="23328" spans="180:180">
      <c r="FX23328" s="1595"/>
    </row>
    <row r="23329" spans="180:180">
      <c r="FX23329" s="1595"/>
    </row>
    <row r="23330" spans="180:180">
      <c r="FX23330" s="1595"/>
    </row>
    <row r="23331" spans="180:180">
      <c r="FX23331" s="1595"/>
    </row>
    <row r="23332" spans="180:180">
      <c r="FX23332" s="1595"/>
    </row>
    <row r="23333" spans="180:180">
      <c r="FX23333" s="1595"/>
    </row>
    <row r="23334" spans="180:180">
      <c r="FX23334" s="1595"/>
    </row>
    <row r="23335" spans="180:180">
      <c r="FX23335" s="1595"/>
    </row>
    <row r="23336" spans="180:180">
      <c r="FX23336" s="1595"/>
    </row>
    <row r="23337" spans="180:180">
      <c r="FX23337" s="1595"/>
    </row>
    <row r="23338" spans="180:180">
      <c r="FX23338" s="1595"/>
    </row>
    <row r="23339" spans="180:180">
      <c r="FX23339" s="1595"/>
    </row>
    <row r="23340" spans="180:180">
      <c r="FX23340" s="1595"/>
    </row>
    <row r="23341" spans="180:180">
      <c r="FX23341" s="1595"/>
    </row>
    <row r="23342" spans="180:180">
      <c r="FX23342" s="1595"/>
    </row>
    <row r="23343" spans="180:180">
      <c r="FX23343" s="1595"/>
    </row>
    <row r="23344" spans="180:180">
      <c r="FX23344" s="1595"/>
    </row>
    <row r="23345" spans="180:180">
      <c r="FX23345" s="1595"/>
    </row>
    <row r="23346" spans="180:180">
      <c r="FX23346" s="1595"/>
    </row>
    <row r="23347" spans="180:180">
      <c r="FX23347" s="1595"/>
    </row>
    <row r="23348" spans="180:180">
      <c r="FX23348" s="1595"/>
    </row>
    <row r="23349" spans="180:180">
      <c r="FX23349" s="1595"/>
    </row>
    <row r="23350" spans="180:180">
      <c r="FX23350" s="1595"/>
    </row>
    <row r="23351" spans="180:180">
      <c r="FX23351" s="1595"/>
    </row>
    <row r="23352" spans="180:180">
      <c r="FX23352" s="1595"/>
    </row>
    <row r="23353" spans="180:180">
      <c r="FX23353" s="1595"/>
    </row>
    <row r="23355" spans="180:180">
      <c r="FX23355" s="1349"/>
    </row>
    <row r="23356" spans="180:180">
      <c r="FX23356" s="1349"/>
    </row>
    <row r="23357" spans="180:180">
      <c r="FX23357" s="1666"/>
    </row>
    <row r="23359" spans="180:180">
      <c r="FX23359" s="1349"/>
    </row>
    <row r="23360" spans="180:180">
      <c r="FX23360" s="1349"/>
    </row>
    <row r="23361" spans="180:180">
      <c r="FX23361" s="1349"/>
    </row>
    <row r="23362" spans="180:180">
      <c r="FX23362" s="1595"/>
    </row>
    <row r="23363" spans="180:180">
      <c r="FX23363" s="1595"/>
    </row>
    <row r="23364" spans="180:180">
      <c r="FX23364" s="1595"/>
    </row>
    <row r="23365" spans="180:180">
      <c r="FX23365" s="1595"/>
    </row>
    <row r="23366" spans="180:180">
      <c r="FX23366" s="1595"/>
    </row>
    <row r="23367" spans="180:180">
      <c r="FX23367" s="1595"/>
    </row>
    <row r="23368" spans="180:180">
      <c r="FX23368" s="1595"/>
    </row>
    <row r="23369" spans="180:180">
      <c r="FX23369" s="1595"/>
    </row>
    <row r="23370" spans="180:180">
      <c r="FX23370" s="1595"/>
    </row>
    <row r="23371" spans="180:180">
      <c r="FX23371" s="1595"/>
    </row>
    <row r="23372" spans="180:180">
      <c r="FX23372" s="1595"/>
    </row>
    <row r="23373" spans="180:180">
      <c r="FX23373" s="1595"/>
    </row>
    <row r="23374" spans="180:180">
      <c r="FX23374" s="1595"/>
    </row>
    <row r="23375" spans="180:180">
      <c r="FX23375" s="1595"/>
    </row>
    <row r="23376" spans="180:180">
      <c r="FX23376" s="1595"/>
    </row>
    <row r="23377" spans="180:180">
      <c r="FX23377" s="1595"/>
    </row>
    <row r="23378" spans="180:180">
      <c r="FX23378" s="1595"/>
    </row>
    <row r="23379" spans="180:180">
      <c r="FX23379" s="1595"/>
    </row>
    <row r="23380" spans="180:180">
      <c r="FX23380" s="1595"/>
    </row>
    <row r="23381" spans="180:180">
      <c r="FX23381" s="1595"/>
    </row>
    <row r="23382" spans="180:180">
      <c r="FX23382" s="1595"/>
    </row>
    <row r="23383" spans="180:180">
      <c r="FX23383" s="1595"/>
    </row>
    <row r="23384" spans="180:180">
      <c r="FX23384" s="1595"/>
    </row>
    <row r="23385" spans="180:180">
      <c r="FX23385" s="1595"/>
    </row>
    <row r="23386" spans="180:180">
      <c r="FX23386" s="1595"/>
    </row>
    <row r="23387" spans="180:180">
      <c r="FX23387" s="1595"/>
    </row>
    <row r="23388" spans="180:180">
      <c r="FX23388" s="1595"/>
    </row>
    <row r="23389" spans="180:180">
      <c r="FX23389" s="1595"/>
    </row>
    <row r="23390" spans="180:180">
      <c r="FX23390" s="1595"/>
    </row>
    <row r="23391" spans="180:180">
      <c r="FX23391" s="1595"/>
    </row>
    <row r="23392" spans="180:180">
      <c r="FX23392" s="1595"/>
    </row>
    <row r="23393" spans="180:180">
      <c r="FX23393" s="1595"/>
    </row>
    <row r="23394" spans="180:180">
      <c r="FX23394" s="1595"/>
    </row>
    <row r="23395" spans="180:180">
      <c r="FX23395" s="1595"/>
    </row>
    <row r="23396" spans="180:180">
      <c r="FX23396" s="1595"/>
    </row>
    <row r="23397" spans="180:180">
      <c r="FX23397" s="1595"/>
    </row>
    <row r="23398" spans="180:180">
      <c r="FX23398" s="1595"/>
    </row>
    <row r="23399" spans="180:180">
      <c r="FX23399" s="1595"/>
    </row>
    <row r="23400" spans="180:180">
      <c r="FX23400" s="1595"/>
    </row>
    <row r="23401" spans="180:180">
      <c r="FX23401" s="1595"/>
    </row>
    <row r="23403" spans="180:180">
      <c r="FX23403" s="1349"/>
    </row>
    <row r="23404" spans="180:180">
      <c r="FX23404" s="1349"/>
    </row>
    <row r="23405" spans="180:180">
      <c r="FX23405" s="1666"/>
    </row>
    <row r="23407" spans="180:180">
      <c r="FX23407" s="1349"/>
    </row>
    <row r="23408" spans="180:180">
      <c r="FX23408" s="1349"/>
    </row>
    <row r="23409" spans="180:180">
      <c r="FX23409" s="1349"/>
    </row>
    <row r="23410" spans="180:180">
      <c r="FX23410" s="1595"/>
    </row>
    <row r="23411" spans="180:180">
      <c r="FX23411" s="1595"/>
    </row>
    <row r="23412" spans="180:180">
      <c r="FX23412" s="1595"/>
    </row>
    <row r="23413" spans="180:180">
      <c r="FX23413" s="1595"/>
    </row>
    <row r="23414" spans="180:180">
      <c r="FX23414" s="1595"/>
    </row>
    <row r="23415" spans="180:180">
      <c r="FX23415" s="1595"/>
    </row>
    <row r="23416" spans="180:180">
      <c r="FX23416" s="1595"/>
    </row>
    <row r="23417" spans="180:180">
      <c r="FX23417" s="1595"/>
    </row>
    <row r="23418" spans="180:180">
      <c r="FX23418" s="1595"/>
    </row>
    <row r="23419" spans="180:180">
      <c r="FX23419" s="1595"/>
    </row>
    <row r="23420" spans="180:180">
      <c r="FX23420" s="1595"/>
    </row>
    <row r="23421" spans="180:180">
      <c r="FX23421" s="1595"/>
    </row>
    <row r="23422" spans="180:180">
      <c r="FX23422" s="1595"/>
    </row>
    <row r="23423" spans="180:180">
      <c r="FX23423" s="1595"/>
    </row>
    <row r="23424" spans="180:180">
      <c r="FX23424" s="1595"/>
    </row>
    <row r="23425" spans="180:180">
      <c r="FX23425" s="1595"/>
    </row>
    <row r="23426" spans="180:180">
      <c r="FX23426" s="1595"/>
    </row>
    <row r="23427" spans="180:180">
      <c r="FX23427" s="1595"/>
    </row>
    <row r="23428" spans="180:180">
      <c r="FX23428" s="1595"/>
    </row>
    <row r="23429" spans="180:180">
      <c r="FX23429" s="1595"/>
    </row>
    <row r="23430" spans="180:180">
      <c r="FX23430" s="1595"/>
    </row>
    <row r="23431" spans="180:180">
      <c r="FX23431" s="1595"/>
    </row>
    <row r="23432" spans="180:180">
      <c r="FX23432" s="1595"/>
    </row>
    <row r="23433" spans="180:180">
      <c r="FX23433" s="1595"/>
    </row>
    <row r="23434" spans="180:180">
      <c r="FX23434" s="1595"/>
    </row>
    <row r="23435" spans="180:180">
      <c r="FX23435" s="1595"/>
    </row>
    <row r="23436" spans="180:180">
      <c r="FX23436" s="1595"/>
    </row>
    <row r="23437" spans="180:180">
      <c r="FX23437" s="1595"/>
    </row>
    <row r="23438" spans="180:180">
      <c r="FX23438" s="1595"/>
    </row>
    <row r="23439" spans="180:180">
      <c r="FX23439" s="1595"/>
    </row>
    <row r="23440" spans="180:180">
      <c r="FX23440" s="1595"/>
    </row>
    <row r="23441" spans="180:180">
      <c r="FX23441" s="1595"/>
    </row>
    <row r="23442" spans="180:180">
      <c r="FX23442" s="1595"/>
    </row>
    <row r="23443" spans="180:180">
      <c r="FX23443" s="1595"/>
    </row>
    <row r="23444" spans="180:180">
      <c r="FX23444" s="1595"/>
    </row>
    <row r="23445" spans="180:180">
      <c r="FX23445" s="1595"/>
    </row>
    <row r="23446" spans="180:180">
      <c r="FX23446" s="1595"/>
    </row>
    <row r="23447" spans="180:180">
      <c r="FX23447" s="1595"/>
    </row>
    <row r="23448" spans="180:180">
      <c r="FX23448" s="1595"/>
    </row>
    <row r="23449" spans="180:180">
      <c r="FX23449" s="1595"/>
    </row>
    <row r="23451" spans="180:180">
      <c r="FX23451" s="1349"/>
    </row>
    <row r="23452" spans="180:180">
      <c r="FX23452" s="1349"/>
    </row>
    <row r="23453" spans="180:180">
      <c r="FX23453" s="1666"/>
    </row>
    <row r="23455" spans="180:180">
      <c r="FX23455" s="1349"/>
    </row>
    <row r="23456" spans="180:180">
      <c r="FX23456" s="1349"/>
    </row>
    <row r="23457" spans="180:180">
      <c r="FX23457" s="1349"/>
    </row>
    <row r="23458" spans="180:180">
      <c r="FX23458" s="1595"/>
    </row>
    <row r="23459" spans="180:180">
      <c r="FX23459" s="1595"/>
    </row>
    <row r="23460" spans="180:180">
      <c r="FX23460" s="1595"/>
    </row>
    <row r="23461" spans="180:180">
      <c r="FX23461" s="1595"/>
    </row>
    <row r="23462" spans="180:180">
      <c r="FX23462" s="1595"/>
    </row>
    <row r="23463" spans="180:180">
      <c r="FX23463" s="1595"/>
    </row>
    <row r="23464" spans="180:180">
      <c r="FX23464" s="1595"/>
    </row>
    <row r="23465" spans="180:180">
      <c r="FX23465" s="1595"/>
    </row>
    <row r="23466" spans="180:180">
      <c r="FX23466" s="1595"/>
    </row>
    <row r="23467" spans="180:180">
      <c r="FX23467" s="1595"/>
    </row>
    <row r="23468" spans="180:180">
      <c r="FX23468" s="1595"/>
    </row>
    <row r="23469" spans="180:180">
      <c r="FX23469" s="1595"/>
    </row>
    <row r="23470" spans="180:180">
      <c r="FX23470" s="1595"/>
    </row>
    <row r="23471" spans="180:180">
      <c r="FX23471" s="1595"/>
    </row>
    <row r="23472" spans="180:180">
      <c r="FX23472" s="1595"/>
    </row>
    <row r="23473" spans="180:180">
      <c r="FX23473" s="1595"/>
    </row>
    <row r="23474" spans="180:180">
      <c r="FX23474" s="1595"/>
    </row>
    <row r="23475" spans="180:180">
      <c r="FX23475" s="1595"/>
    </row>
    <row r="23476" spans="180:180">
      <c r="FX23476" s="1595"/>
    </row>
    <row r="23477" spans="180:180">
      <c r="FX23477" s="1595"/>
    </row>
    <row r="23478" spans="180:180">
      <c r="FX23478" s="1595"/>
    </row>
    <row r="23479" spans="180:180">
      <c r="FX23479" s="1595"/>
    </row>
    <row r="23480" spans="180:180">
      <c r="FX23480" s="1595"/>
    </row>
    <row r="23481" spans="180:180">
      <c r="FX23481" s="1595"/>
    </row>
    <row r="23482" spans="180:180">
      <c r="FX23482" s="1595"/>
    </row>
    <row r="23483" spans="180:180">
      <c r="FX23483" s="1595"/>
    </row>
    <row r="23484" spans="180:180">
      <c r="FX23484" s="1595"/>
    </row>
    <row r="23485" spans="180:180">
      <c r="FX23485" s="1595"/>
    </row>
    <row r="23486" spans="180:180">
      <c r="FX23486" s="1595"/>
    </row>
    <row r="23487" spans="180:180">
      <c r="FX23487" s="1595"/>
    </row>
    <row r="23488" spans="180:180">
      <c r="FX23488" s="1595"/>
    </row>
    <row r="23489" spans="180:180">
      <c r="FX23489" s="1595"/>
    </row>
    <row r="23490" spans="180:180">
      <c r="FX23490" s="1595"/>
    </row>
    <row r="23491" spans="180:180">
      <c r="FX23491" s="1595"/>
    </row>
    <row r="23492" spans="180:180">
      <c r="FX23492" s="1595"/>
    </row>
    <row r="23493" spans="180:180">
      <c r="FX23493" s="1595"/>
    </row>
    <row r="23494" spans="180:180">
      <c r="FX23494" s="1595"/>
    </row>
    <row r="23495" spans="180:180">
      <c r="FX23495" s="1595"/>
    </row>
    <row r="23496" spans="180:180">
      <c r="FX23496" s="1595"/>
    </row>
    <row r="23497" spans="180:180">
      <c r="FX23497" s="1595"/>
    </row>
    <row r="23499" spans="180:180">
      <c r="FX23499" s="1349"/>
    </row>
    <row r="23500" spans="180:180">
      <c r="FX23500" s="1349"/>
    </row>
    <row r="23501" spans="180:180">
      <c r="FX23501" s="1666"/>
    </row>
    <row r="23503" spans="180:180">
      <c r="FX23503" s="1349"/>
    </row>
    <row r="23504" spans="180:180">
      <c r="FX23504" s="1349"/>
    </row>
    <row r="23505" spans="180:180">
      <c r="FX23505" s="1349"/>
    </row>
    <row r="23506" spans="180:180">
      <c r="FX23506" s="1595"/>
    </row>
    <row r="23507" spans="180:180">
      <c r="FX23507" s="1595"/>
    </row>
    <row r="23508" spans="180:180">
      <c r="FX23508" s="1595"/>
    </row>
    <row r="23509" spans="180:180">
      <c r="FX23509" s="1595"/>
    </row>
    <row r="23510" spans="180:180">
      <c r="FX23510" s="1595"/>
    </row>
    <row r="23511" spans="180:180">
      <c r="FX23511" s="1595"/>
    </row>
    <row r="23512" spans="180:180">
      <c r="FX23512" s="1595"/>
    </row>
    <row r="23513" spans="180:180">
      <c r="FX23513" s="1595"/>
    </row>
    <row r="23514" spans="180:180">
      <c r="FX23514" s="1595"/>
    </row>
    <row r="23515" spans="180:180">
      <c r="FX23515" s="1595"/>
    </row>
    <row r="23516" spans="180:180">
      <c r="FX23516" s="1595"/>
    </row>
    <row r="23517" spans="180:180">
      <c r="FX23517" s="1595"/>
    </row>
    <row r="23518" spans="180:180">
      <c r="FX23518" s="1595"/>
    </row>
    <row r="23519" spans="180:180">
      <c r="FX23519" s="1595"/>
    </row>
    <row r="23520" spans="180:180">
      <c r="FX23520" s="1595"/>
    </row>
    <row r="23521" spans="180:180">
      <c r="FX23521" s="1595"/>
    </row>
    <row r="23522" spans="180:180">
      <c r="FX23522" s="1595"/>
    </row>
    <row r="23523" spans="180:180">
      <c r="FX23523" s="1595"/>
    </row>
    <row r="23524" spans="180:180">
      <c r="FX23524" s="1595"/>
    </row>
    <row r="23525" spans="180:180">
      <c r="FX23525" s="1595"/>
    </row>
    <row r="23526" spans="180:180">
      <c r="FX23526" s="1595"/>
    </row>
    <row r="23527" spans="180:180">
      <c r="FX23527" s="1595"/>
    </row>
    <row r="23528" spans="180:180">
      <c r="FX23528" s="1595"/>
    </row>
    <row r="23529" spans="180:180">
      <c r="FX23529" s="1595"/>
    </row>
    <row r="23530" spans="180:180">
      <c r="FX23530" s="1595"/>
    </row>
    <row r="23531" spans="180:180">
      <c r="FX23531" s="1595"/>
    </row>
    <row r="23532" spans="180:180">
      <c r="FX23532" s="1595"/>
    </row>
    <row r="23533" spans="180:180">
      <c r="FX23533" s="1595"/>
    </row>
    <row r="23534" spans="180:180">
      <c r="FX23534" s="1595"/>
    </row>
    <row r="23535" spans="180:180">
      <c r="FX23535" s="1595"/>
    </row>
    <row r="23536" spans="180:180">
      <c r="FX23536" s="1595"/>
    </row>
    <row r="23537" spans="180:180">
      <c r="FX23537" s="1595"/>
    </row>
    <row r="23538" spans="180:180">
      <c r="FX23538" s="1595"/>
    </row>
    <row r="23539" spans="180:180">
      <c r="FX23539" s="1595"/>
    </row>
    <row r="23540" spans="180:180">
      <c r="FX23540" s="1595"/>
    </row>
    <row r="23541" spans="180:180">
      <c r="FX23541" s="1595"/>
    </row>
    <row r="23542" spans="180:180">
      <c r="FX23542" s="1595"/>
    </row>
    <row r="23543" spans="180:180">
      <c r="FX23543" s="1595"/>
    </row>
    <row r="23544" spans="180:180">
      <c r="FX23544" s="1595"/>
    </row>
    <row r="23545" spans="180:180">
      <c r="FX23545" s="1595"/>
    </row>
    <row r="23547" spans="180:180">
      <c r="FX23547" s="1349"/>
    </row>
    <row r="23548" spans="180:180">
      <c r="FX23548" s="1349"/>
    </row>
    <row r="23549" spans="180:180">
      <c r="FX23549" s="1666"/>
    </row>
    <row r="23551" spans="180:180">
      <c r="FX23551" s="1349"/>
    </row>
    <row r="23552" spans="180:180">
      <c r="FX23552" s="1349"/>
    </row>
    <row r="23553" spans="180:180">
      <c r="FX23553" s="1349"/>
    </row>
    <row r="23554" spans="180:180">
      <c r="FX23554" s="1595"/>
    </row>
    <row r="23555" spans="180:180">
      <c r="FX23555" s="1595"/>
    </row>
    <row r="23556" spans="180:180">
      <c r="FX23556" s="1595"/>
    </row>
    <row r="23557" spans="180:180">
      <c r="FX23557" s="1595"/>
    </row>
    <row r="23558" spans="180:180">
      <c r="FX23558" s="1595"/>
    </row>
    <row r="23559" spans="180:180">
      <c r="FX23559" s="1595"/>
    </row>
    <row r="23560" spans="180:180">
      <c r="FX23560" s="1595"/>
    </row>
    <row r="23561" spans="180:180">
      <c r="FX23561" s="1595"/>
    </row>
    <row r="23562" spans="180:180">
      <c r="FX23562" s="1595"/>
    </row>
    <row r="23563" spans="180:180">
      <c r="FX23563" s="1595"/>
    </row>
    <row r="23564" spans="180:180">
      <c r="FX23564" s="1595"/>
    </row>
    <row r="23565" spans="180:180">
      <c r="FX23565" s="1595"/>
    </row>
    <row r="23566" spans="180:180">
      <c r="FX23566" s="1595"/>
    </row>
    <row r="23567" spans="180:180">
      <c r="FX23567" s="1595"/>
    </row>
    <row r="23568" spans="180:180">
      <c r="FX23568" s="1595"/>
    </row>
    <row r="23569" spans="180:180">
      <c r="FX23569" s="1595"/>
    </row>
    <row r="23570" spans="180:180">
      <c r="FX23570" s="1595"/>
    </row>
    <row r="23571" spans="180:180">
      <c r="FX23571" s="1595"/>
    </row>
    <row r="23572" spans="180:180">
      <c r="FX23572" s="1595"/>
    </row>
    <row r="23573" spans="180:180">
      <c r="FX23573" s="1595"/>
    </row>
    <row r="23574" spans="180:180">
      <c r="FX23574" s="1595"/>
    </row>
    <row r="23575" spans="180:180">
      <c r="FX23575" s="1595"/>
    </row>
    <row r="23576" spans="180:180">
      <c r="FX23576" s="1595"/>
    </row>
    <row r="23577" spans="180:180">
      <c r="FX23577" s="1595"/>
    </row>
    <row r="23578" spans="180:180">
      <c r="FX23578" s="1595"/>
    </row>
    <row r="23579" spans="180:180">
      <c r="FX23579" s="1595"/>
    </row>
    <row r="23580" spans="180:180">
      <c r="FX23580" s="1595"/>
    </row>
    <row r="23581" spans="180:180">
      <c r="FX23581" s="1595"/>
    </row>
    <row r="23582" spans="180:180">
      <c r="FX23582" s="1595"/>
    </row>
    <row r="23583" spans="180:180">
      <c r="FX23583" s="1595"/>
    </row>
    <row r="23584" spans="180:180">
      <c r="FX23584" s="1595"/>
    </row>
    <row r="23585" spans="180:180">
      <c r="FX23585" s="1595"/>
    </row>
    <row r="23586" spans="180:180">
      <c r="FX23586" s="1595"/>
    </row>
    <row r="23587" spans="180:180">
      <c r="FX23587" s="1595"/>
    </row>
    <row r="23588" spans="180:180">
      <c r="FX23588" s="1595"/>
    </row>
    <row r="23589" spans="180:180">
      <c r="FX23589" s="1595"/>
    </row>
    <row r="23590" spans="180:180">
      <c r="FX23590" s="1595"/>
    </row>
    <row r="23591" spans="180:180">
      <c r="FX23591" s="1595"/>
    </row>
    <row r="23592" spans="180:180">
      <c r="FX23592" s="1595"/>
    </row>
    <row r="23593" spans="180:180">
      <c r="FX23593" s="1595"/>
    </row>
    <row r="23595" spans="180:180">
      <c r="FX23595" s="1349"/>
    </row>
    <row r="23596" spans="180:180">
      <c r="FX23596" s="1349"/>
    </row>
    <row r="23597" spans="180:180">
      <c r="FX23597" s="1666"/>
    </row>
    <row r="23599" spans="180:180">
      <c r="FX23599" s="1349"/>
    </row>
    <row r="23600" spans="180:180">
      <c r="FX23600" s="1349"/>
    </row>
    <row r="23601" spans="180:180">
      <c r="FX23601" s="1349"/>
    </row>
    <row r="23602" spans="180:180">
      <c r="FX23602" s="1595"/>
    </row>
    <row r="23603" spans="180:180">
      <c r="FX23603" s="1595"/>
    </row>
    <row r="23604" spans="180:180">
      <c r="FX23604" s="1595"/>
    </row>
    <row r="23605" spans="180:180">
      <c r="FX23605" s="1595"/>
    </row>
    <row r="23606" spans="180:180">
      <c r="FX23606" s="1595"/>
    </row>
    <row r="23607" spans="180:180">
      <c r="FX23607" s="1595"/>
    </row>
    <row r="23608" spans="180:180">
      <c r="FX23608" s="1595"/>
    </row>
    <row r="23609" spans="180:180">
      <c r="FX23609" s="1595"/>
    </row>
    <row r="23610" spans="180:180">
      <c r="FX23610" s="1595"/>
    </row>
    <row r="23611" spans="180:180">
      <c r="FX23611" s="1595"/>
    </row>
    <row r="23612" spans="180:180">
      <c r="FX23612" s="1595"/>
    </row>
    <row r="23613" spans="180:180">
      <c r="FX23613" s="1595"/>
    </row>
    <row r="23614" spans="180:180">
      <c r="FX23614" s="1595"/>
    </row>
    <row r="23615" spans="180:180">
      <c r="FX23615" s="1595"/>
    </row>
    <row r="23616" spans="180:180">
      <c r="FX23616" s="1595"/>
    </row>
    <row r="23617" spans="180:180">
      <c r="FX23617" s="1595"/>
    </row>
    <row r="23618" spans="180:180">
      <c r="FX23618" s="1595"/>
    </row>
    <row r="23619" spans="180:180">
      <c r="FX23619" s="1595"/>
    </row>
    <row r="23620" spans="180:180">
      <c r="FX23620" s="1595"/>
    </row>
    <row r="23621" spans="180:180">
      <c r="FX23621" s="1595"/>
    </row>
    <row r="23622" spans="180:180">
      <c r="FX23622" s="1595"/>
    </row>
    <row r="23623" spans="180:180">
      <c r="FX23623" s="1595"/>
    </row>
    <row r="23624" spans="180:180">
      <c r="FX23624" s="1595"/>
    </row>
    <row r="23625" spans="180:180">
      <c r="FX23625" s="1595"/>
    </row>
    <row r="23626" spans="180:180">
      <c r="FX23626" s="1595"/>
    </row>
    <row r="23627" spans="180:180">
      <c r="FX23627" s="1595"/>
    </row>
    <row r="23628" spans="180:180">
      <c r="FX23628" s="1595"/>
    </row>
    <row r="23629" spans="180:180">
      <c r="FX23629" s="1595"/>
    </row>
    <row r="23630" spans="180:180">
      <c r="FX23630" s="1595"/>
    </row>
    <row r="23631" spans="180:180">
      <c r="FX23631" s="1595"/>
    </row>
    <row r="23632" spans="180:180">
      <c r="FX23632" s="1595"/>
    </row>
    <row r="23633" spans="180:180">
      <c r="FX23633" s="1595"/>
    </row>
    <row r="23634" spans="180:180">
      <c r="FX23634" s="1595"/>
    </row>
    <row r="23635" spans="180:180">
      <c r="FX23635" s="1595"/>
    </row>
    <row r="23636" spans="180:180">
      <c r="FX23636" s="1595"/>
    </row>
    <row r="23637" spans="180:180">
      <c r="FX23637" s="1595"/>
    </row>
    <row r="23638" spans="180:180">
      <c r="FX23638" s="1595"/>
    </row>
    <row r="23639" spans="180:180">
      <c r="FX23639" s="1595"/>
    </row>
    <row r="23640" spans="180:180">
      <c r="FX23640" s="1595"/>
    </row>
    <row r="23641" spans="180:180">
      <c r="FX23641" s="1595"/>
    </row>
    <row r="23643" spans="180:180">
      <c r="FX23643" s="1349"/>
    </row>
    <row r="23644" spans="180:180">
      <c r="FX23644" s="1349"/>
    </row>
    <row r="23645" spans="180:180">
      <c r="FX23645" s="1666"/>
    </row>
    <row r="23647" spans="180:180">
      <c r="FX23647" s="1349"/>
    </row>
    <row r="23648" spans="180:180">
      <c r="FX23648" s="1349"/>
    </row>
    <row r="23649" spans="180:180">
      <c r="FX23649" s="1349"/>
    </row>
    <row r="23650" spans="180:180">
      <c r="FX23650" s="1595"/>
    </row>
    <row r="23651" spans="180:180">
      <c r="FX23651" s="1595"/>
    </row>
    <row r="23652" spans="180:180">
      <c r="FX23652" s="1595"/>
    </row>
    <row r="23653" spans="180:180">
      <c r="FX23653" s="1595"/>
    </row>
    <row r="23654" spans="180:180">
      <c r="FX23654" s="1595"/>
    </row>
    <row r="23655" spans="180:180">
      <c r="FX23655" s="1595"/>
    </row>
    <row r="23656" spans="180:180">
      <c r="FX23656" s="1595"/>
    </row>
    <row r="23657" spans="180:180">
      <c r="FX23657" s="1595"/>
    </row>
    <row r="23658" spans="180:180">
      <c r="FX23658" s="1595"/>
    </row>
    <row r="23659" spans="180:180">
      <c r="FX23659" s="1595"/>
    </row>
    <row r="23660" spans="180:180">
      <c r="FX23660" s="1595"/>
    </row>
    <row r="23661" spans="180:180">
      <c r="FX23661" s="1595"/>
    </row>
    <row r="23662" spans="180:180">
      <c r="FX23662" s="1595"/>
    </row>
    <row r="23663" spans="180:180">
      <c r="FX23663" s="1595"/>
    </row>
    <row r="23664" spans="180:180">
      <c r="FX23664" s="1595"/>
    </row>
    <row r="23665" spans="180:180">
      <c r="FX23665" s="1595"/>
    </row>
    <row r="23666" spans="180:180">
      <c r="FX23666" s="1595"/>
    </row>
    <row r="23667" spans="180:180">
      <c r="FX23667" s="1595"/>
    </row>
    <row r="23668" spans="180:180">
      <c r="FX23668" s="1595"/>
    </row>
    <row r="23669" spans="180:180">
      <c r="FX23669" s="1595"/>
    </row>
    <row r="23670" spans="180:180">
      <c r="FX23670" s="1595"/>
    </row>
    <row r="23671" spans="180:180">
      <c r="FX23671" s="1595"/>
    </row>
    <row r="23672" spans="180:180">
      <c r="FX23672" s="1595"/>
    </row>
    <row r="23673" spans="180:180">
      <c r="FX23673" s="1595"/>
    </row>
    <row r="23674" spans="180:180">
      <c r="FX23674" s="1595"/>
    </row>
    <row r="23675" spans="180:180">
      <c r="FX23675" s="1595"/>
    </row>
    <row r="23676" spans="180:180">
      <c r="FX23676" s="1595"/>
    </row>
    <row r="23677" spans="180:180">
      <c r="FX23677" s="1595"/>
    </row>
    <row r="23678" spans="180:180">
      <c r="FX23678" s="1595"/>
    </row>
    <row r="23679" spans="180:180">
      <c r="FX23679" s="1595"/>
    </row>
    <row r="23680" spans="180:180">
      <c r="FX23680" s="1595"/>
    </row>
    <row r="23681" spans="180:180">
      <c r="FX23681" s="1595"/>
    </row>
    <row r="23682" spans="180:180">
      <c r="FX23682" s="1595"/>
    </row>
    <row r="23683" spans="180:180">
      <c r="FX23683" s="1595"/>
    </row>
    <row r="23684" spans="180:180">
      <c r="FX23684" s="1595"/>
    </row>
    <row r="23685" spans="180:180">
      <c r="FX23685" s="1595"/>
    </row>
    <row r="23686" spans="180:180">
      <c r="FX23686" s="1595"/>
    </row>
    <row r="23687" spans="180:180">
      <c r="FX23687" s="1595"/>
    </row>
    <row r="23688" spans="180:180">
      <c r="FX23688" s="1595"/>
    </row>
    <row r="23689" spans="180:180">
      <c r="FX23689" s="1595"/>
    </row>
    <row r="23691" spans="180:180">
      <c r="FX23691" s="1349"/>
    </row>
    <row r="23692" spans="180:180">
      <c r="FX23692" s="1349"/>
    </row>
    <row r="23693" spans="180:180">
      <c r="FX23693" s="1666"/>
    </row>
    <row r="23695" spans="180:180">
      <c r="FX23695" s="1349"/>
    </row>
    <row r="23696" spans="180:180">
      <c r="FX23696" s="1349"/>
    </row>
    <row r="23697" spans="180:180">
      <c r="FX23697" s="1349"/>
    </row>
    <row r="23698" spans="180:180">
      <c r="FX23698" s="1595"/>
    </row>
    <row r="23699" spans="180:180">
      <c r="FX23699" s="1595"/>
    </row>
    <row r="23700" spans="180:180">
      <c r="FX23700" s="1595"/>
    </row>
    <row r="23701" spans="180:180">
      <c r="FX23701" s="1595"/>
    </row>
    <row r="23702" spans="180:180">
      <c r="FX23702" s="1595"/>
    </row>
    <row r="23703" spans="180:180">
      <c r="FX23703" s="1595"/>
    </row>
    <row r="23704" spans="180:180">
      <c r="FX23704" s="1595"/>
    </row>
    <row r="23705" spans="180:180">
      <c r="FX23705" s="1595"/>
    </row>
    <row r="23706" spans="180:180">
      <c r="FX23706" s="1595"/>
    </row>
    <row r="23707" spans="180:180">
      <c r="FX23707" s="1595"/>
    </row>
    <row r="23708" spans="180:180">
      <c r="FX23708" s="1595"/>
    </row>
    <row r="23709" spans="180:180">
      <c r="FX23709" s="1595"/>
    </row>
    <row r="23710" spans="180:180">
      <c r="FX23710" s="1595"/>
    </row>
    <row r="23711" spans="180:180">
      <c r="FX23711" s="1595"/>
    </row>
    <row r="23712" spans="180:180">
      <c r="FX23712" s="1595"/>
    </row>
    <row r="23713" spans="180:180">
      <c r="FX23713" s="1595"/>
    </row>
    <row r="23714" spans="180:180">
      <c r="FX23714" s="1595"/>
    </row>
    <row r="23715" spans="180:180">
      <c r="FX23715" s="1595"/>
    </row>
    <row r="23716" spans="180:180">
      <c r="FX23716" s="1595"/>
    </row>
    <row r="23717" spans="180:180">
      <c r="FX23717" s="1595"/>
    </row>
    <row r="23718" spans="180:180">
      <c r="FX23718" s="1595"/>
    </row>
    <row r="23719" spans="180:180">
      <c r="FX23719" s="1595"/>
    </row>
    <row r="23720" spans="180:180">
      <c r="FX23720" s="1595"/>
    </row>
    <row r="23721" spans="180:180">
      <c r="FX23721" s="1595"/>
    </row>
    <row r="23722" spans="180:180">
      <c r="FX23722" s="1595"/>
    </row>
    <row r="23723" spans="180:180">
      <c r="FX23723" s="1595"/>
    </row>
    <row r="23724" spans="180:180">
      <c r="FX23724" s="1595"/>
    </row>
    <row r="23725" spans="180:180">
      <c r="FX23725" s="1595"/>
    </row>
    <row r="23726" spans="180:180">
      <c r="FX23726" s="1595"/>
    </row>
    <row r="23727" spans="180:180">
      <c r="FX23727" s="1595"/>
    </row>
    <row r="23728" spans="180:180">
      <c r="FX23728" s="1595"/>
    </row>
    <row r="23729" spans="180:180">
      <c r="FX23729" s="1595"/>
    </row>
    <row r="23730" spans="180:180">
      <c r="FX23730" s="1595"/>
    </row>
    <row r="23731" spans="180:180">
      <c r="FX23731" s="1595"/>
    </row>
    <row r="23732" spans="180:180">
      <c r="FX23732" s="1595"/>
    </row>
    <row r="23733" spans="180:180">
      <c r="FX23733" s="1595"/>
    </row>
    <row r="23734" spans="180:180">
      <c r="FX23734" s="1595"/>
    </row>
    <row r="23735" spans="180:180">
      <c r="FX23735" s="1595"/>
    </row>
    <row r="23736" spans="180:180">
      <c r="FX23736" s="1595"/>
    </row>
    <row r="23737" spans="180:180">
      <c r="FX23737" s="1595"/>
    </row>
    <row r="23739" spans="180:180">
      <c r="FX23739" s="1349"/>
    </row>
    <row r="23740" spans="180:180">
      <c r="FX23740" s="1349"/>
    </row>
    <row r="23741" spans="180:180">
      <c r="FX23741" s="1666"/>
    </row>
    <row r="23743" spans="180:180">
      <c r="FX23743" s="1349"/>
    </row>
    <row r="23744" spans="180:180">
      <c r="FX23744" s="1349"/>
    </row>
    <row r="23745" spans="180:180">
      <c r="FX23745" s="1349"/>
    </row>
    <row r="23746" spans="180:180">
      <c r="FX23746" s="1595"/>
    </row>
    <row r="23747" spans="180:180">
      <c r="FX23747" s="1595"/>
    </row>
    <row r="23748" spans="180:180">
      <c r="FX23748" s="1595"/>
    </row>
    <row r="23749" spans="180:180">
      <c r="FX23749" s="1595"/>
    </row>
    <row r="23750" spans="180:180">
      <c r="FX23750" s="1595"/>
    </row>
    <row r="23751" spans="180:180">
      <c r="FX23751" s="1595"/>
    </row>
    <row r="23752" spans="180:180">
      <c r="FX23752" s="1595"/>
    </row>
    <row r="23753" spans="180:180">
      <c r="FX23753" s="1595"/>
    </row>
    <row r="23754" spans="180:180">
      <c r="FX23754" s="1595"/>
    </row>
    <row r="23755" spans="180:180">
      <c r="FX23755" s="1595"/>
    </row>
    <row r="23756" spans="180:180">
      <c r="FX23756" s="1595"/>
    </row>
    <row r="23757" spans="180:180">
      <c r="FX23757" s="1595"/>
    </row>
    <row r="23758" spans="180:180">
      <c r="FX23758" s="1595"/>
    </row>
    <row r="23759" spans="180:180">
      <c r="FX23759" s="1595"/>
    </row>
    <row r="23760" spans="180:180">
      <c r="FX23760" s="1595"/>
    </row>
    <row r="23761" spans="180:180">
      <c r="FX23761" s="1595"/>
    </row>
    <row r="23762" spans="180:180">
      <c r="FX23762" s="1595"/>
    </row>
    <row r="23763" spans="180:180">
      <c r="FX23763" s="1595"/>
    </row>
    <row r="23764" spans="180:180">
      <c r="FX23764" s="1595"/>
    </row>
    <row r="23765" spans="180:180">
      <c r="FX23765" s="1595"/>
    </row>
    <row r="23766" spans="180:180">
      <c r="FX23766" s="1595"/>
    </row>
    <row r="23767" spans="180:180">
      <c r="FX23767" s="1595"/>
    </row>
    <row r="23768" spans="180:180">
      <c r="FX23768" s="1595"/>
    </row>
    <row r="23769" spans="180:180">
      <c r="FX23769" s="1595"/>
    </row>
    <row r="23770" spans="180:180">
      <c r="FX23770" s="1595"/>
    </row>
    <row r="23771" spans="180:180">
      <c r="FX23771" s="1595"/>
    </row>
    <row r="23772" spans="180:180">
      <c r="FX23772" s="1595"/>
    </row>
    <row r="23773" spans="180:180">
      <c r="FX23773" s="1595"/>
    </row>
    <row r="23774" spans="180:180">
      <c r="FX23774" s="1595"/>
    </row>
    <row r="23775" spans="180:180">
      <c r="FX23775" s="1595"/>
    </row>
    <row r="23776" spans="180:180">
      <c r="FX23776" s="1595"/>
    </row>
    <row r="23777" spans="180:180">
      <c r="FX23777" s="1595"/>
    </row>
    <row r="23778" spans="180:180">
      <c r="FX23778" s="1595"/>
    </row>
    <row r="23779" spans="180:180">
      <c r="FX23779" s="1595"/>
    </row>
    <row r="23780" spans="180:180">
      <c r="FX23780" s="1595"/>
    </row>
    <row r="23781" spans="180:180">
      <c r="FX23781" s="1595"/>
    </row>
    <row r="23782" spans="180:180">
      <c r="FX23782" s="1595"/>
    </row>
    <row r="23783" spans="180:180">
      <c r="FX23783" s="1595"/>
    </row>
    <row r="23784" spans="180:180">
      <c r="FX23784" s="1595"/>
    </row>
    <row r="23785" spans="180:180">
      <c r="FX23785" s="1595"/>
    </row>
    <row r="23787" spans="180:180">
      <c r="FX23787" s="1349"/>
    </row>
    <row r="23788" spans="180:180">
      <c r="FX23788" s="1349"/>
    </row>
    <row r="23789" spans="180:180">
      <c r="FX23789" s="1666"/>
    </row>
    <row r="23791" spans="180:180">
      <c r="FX23791" s="1349"/>
    </row>
    <row r="23792" spans="180:180">
      <c r="FX23792" s="1349"/>
    </row>
    <row r="23793" spans="180:180">
      <c r="FX23793" s="1349"/>
    </row>
    <row r="23794" spans="180:180">
      <c r="FX23794" s="1595"/>
    </row>
    <row r="23795" spans="180:180">
      <c r="FX23795" s="1595"/>
    </row>
    <row r="23796" spans="180:180">
      <c r="FX23796" s="1595"/>
    </row>
    <row r="23797" spans="180:180">
      <c r="FX23797" s="1595"/>
    </row>
    <row r="23798" spans="180:180">
      <c r="FX23798" s="1595"/>
    </row>
    <row r="23799" spans="180:180">
      <c r="FX23799" s="1595"/>
    </row>
    <row r="23800" spans="180:180">
      <c r="FX23800" s="1595"/>
    </row>
    <row r="23801" spans="180:180">
      <c r="FX23801" s="1595"/>
    </row>
    <row r="23802" spans="180:180">
      <c r="FX23802" s="1595"/>
    </row>
    <row r="23803" spans="180:180">
      <c r="FX23803" s="1595"/>
    </row>
    <row r="23804" spans="180:180">
      <c r="FX23804" s="1595"/>
    </row>
    <row r="23805" spans="180:180">
      <c r="FX23805" s="1595"/>
    </row>
    <row r="23806" spans="180:180">
      <c r="FX23806" s="1595"/>
    </row>
    <row r="23807" spans="180:180">
      <c r="FX23807" s="1595"/>
    </row>
    <row r="23808" spans="180:180">
      <c r="FX23808" s="1595"/>
    </row>
    <row r="23809" spans="180:180">
      <c r="FX23809" s="1595"/>
    </row>
    <row r="23810" spans="180:180">
      <c r="FX23810" s="1595"/>
    </row>
    <row r="23811" spans="180:180">
      <c r="FX23811" s="1595"/>
    </row>
    <row r="23812" spans="180:180">
      <c r="FX23812" s="1595"/>
    </row>
    <row r="23813" spans="180:180">
      <c r="FX23813" s="1595"/>
    </row>
    <row r="23814" spans="180:180">
      <c r="FX23814" s="1595"/>
    </row>
    <row r="23815" spans="180:180">
      <c r="FX23815" s="1595"/>
    </row>
    <row r="23816" spans="180:180">
      <c r="FX23816" s="1595"/>
    </row>
    <row r="23817" spans="180:180">
      <c r="FX23817" s="1595"/>
    </row>
    <row r="23818" spans="180:180">
      <c r="FX23818" s="1595"/>
    </row>
    <row r="23819" spans="180:180">
      <c r="FX23819" s="1595"/>
    </row>
    <row r="23820" spans="180:180">
      <c r="FX23820" s="1595"/>
    </row>
    <row r="23821" spans="180:180">
      <c r="FX23821" s="1595"/>
    </row>
    <row r="23822" spans="180:180">
      <c r="FX23822" s="1595"/>
    </row>
    <row r="23823" spans="180:180">
      <c r="FX23823" s="1595"/>
    </row>
    <row r="23824" spans="180:180">
      <c r="FX23824" s="1595"/>
    </row>
    <row r="23825" spans="180:180">
      <c r="FX23825" s="1595"/>
    </row>
    <row r="23826" spans="180:180">
      <c r="FX23826" s="1595"/>
    </row>
    <row r="23827" spans="180:180">
      <c r="FX23827" s="1595"/>
    </row>
    <row r="23828" spans="180:180">
      <c r="FX23828" s="1595"/>
    </row>
    <row r="23829" spans="180:180">
      <c r="FX23829" s="1595"/>
    </row>
    <row r="23830" spans="180:180">
      <c r="FX23830" s="1595"/>
    </row>
    <row r="23831" spans="180:180">
      <c r="FX23831" s="1595"/>
    </row>
    <row r="23832" spans="180:180">
      <c r="FX23832" s="1595"/>
    </row>
    <row r="23833" spans="180:180">
      <c r="FX23833" s="1595"/>
    </row>
    <row r="23835" spans="180:180">
      <c r="FX23835" s="1349"/>
    </row>
    <row r="23836" spans="180:180">
      <c r="FX23836" s="1349"/>
    </row>
    <row r="23837" spans="180:180">
      <c r="FX23837" s="1666"/>
    </row>
    <row r="23839" spans="180:180">
      <c r="FX23839" s="1349"/>
    </row>
    <row r="23840" spans="180:180">
      <c r="FX23840" s="1349"/>
    </row>
    <row r="23841" spans="180:180">
      <c r="FX23841" s="1349"/>
    </row>
    <row r="23842" spans="180:180">
      <c r="FX23842" s="1595"/>
    </row>
    <row r="23843" spans="180:180">
      <c r="FX23843" s="1595"/>
    </row>
    <row r="23844" spans="180:180">
      <c r="FX23844" s="1595"/>
    </row>
    <row r="23845" spans="180:180">
      <c r="FX23845" s="1595"/>
    </row>
    <row r="23846" spans="180:180">
      <c r="FX23846" s="1595"/>
    </row>
    <row r="23847" spans="180:180">
      <c r="FX23847" s="1595"/>
    </row>
    <row r="23848" spans="180:180">
      <c r="FX23848" s="1595"/>
    </row>
    <row r="23849" spans="180:180">
      <c r="FX23849" s="1595"/>
    </row>
    <row r="23850" spans="180:180">
      <c r="FX23850" s="1595"/>
    </row>
    <row r="23851" spans="180:180">
      <c r="FX23851" s="1595"/>
    </row>
    <row r="23852" spans="180:180">
      <c r="FX23852" s="1595"/>
    </row>
    <row r="23853" spans="180:180">
      <c r="FX23853" s="1595"/>
    </row>
    <row r="23854" spans="180:180">
      <c r="FX23854" s="1595"/>
    </row>
    <row r="23855" spans="180:180">
      <c r="FX23855" s="1595"/>
    </row>
    <row r="23856" spans="180:180">
      <c r="FX23856" s="1595"/>
    </row>
    <row r="23857" spans="180:180">
      <c r="FX23857" s="1595"/>
    </row>
    <row r="23858" spans="180:180">
      <c r="FX23858" s="1595"/>
    </row>
    <row r="23859" spans="180:180">
      <c r="FX23859" s="1595"/>
    </row>
    <row r="23860" spans="180:180">
      <c r="FX23860" s="1595"/>
    </row>
    <row r="23861" spans="180:180">
      <c r="FX23861" s="1595"/>
    </row>
    <row r="23862" spans="180:180">
      <c r="FX23862" s="1595"/>
    </row>
    <row r="23863" spans="180:180">
      <c r="FX23863" s="1595"/>
    </row>
    <row r="23864" spans="180:180">
      <c r="FX23864" s="1595"/>
    </row>
    <row r="23865" spans="180:180">
      <c r="FX23865" s="1595"/>
    </row>
    <row r="23866" spans="180:180">
      <c r="FX23866" s="1595"/>
    </row>
    <row r="23867" spans="180:180">
      <c r="FX23867" s="1595"/>
    </row>
    <row r="23868" spans="180:180">
      <c r="FX23868" s="1595"/>
    </row>
    <row r="23869" spans="180:180">
      <c r="FX23869" s="1595"/>
    </row>
    <row r="23870" spans="180:180">
      <c r="FX23870" s="1595"/>
    </row>
    <row r="23871" spans="180:180">
      <c r="FX23871" s="1595"/>
    </row>
    <row r="23872" spans="180:180">
      <c r="FX23872" s="1595"/>
    </row>
    <row r="23873" spans="180:180">
      <c r="FX23873" s="1595"/>
    </row>
    <row r="23874" spans="180:180">
      <c r="FX23874" s="1595"/>
    </row>
    <row r="23875" spans="180:180">
      <c r="FX23875" s="1595"/>
    </row>
    <row r="23876" spans="180:180">
      <c r="FX23876" s="1595"/>
    </row>
    <row r="23877" spans="180:180">
      <c r="FX23877" s="1595"/>
    </row>
    <row r="23878" spans="180:180">
      <c r="FX23878" s="1595"/>
    </row>
    <row r="23879" spans="180:180">
      <c r="FX23879" s="1595"/>
    </row>
    <row r="23880" spans="180:180">
      <c r="FX23880" s="1595"/>
    </row>
    <row r="23881" spans="180:180">
      <c r="FX23881" s="1595"/>
    </row>
    <row r="23883" spans="180:180">
      <c r="FX23883" s="1349"/>
    </row>
    <row r="23884" spans="180:180">
      <c r="FX23884" s="1349"/>
    </row>
    <row r="23885" spans="180:180">
      <c r="FX23885" s="1666"/>
    </row>
    <row r="23887" spans="180:180">
      <c r="FX23887" s="1349"/>
    </row>
    <row r="23888" spans="180:180">
      <c r="FX23888" s="1349"/>
    </row>
    <row r="23889" spans="180:180">
      <c r="FX23889" s="1349"/>
    </row>
    <row r="23890" spans="180:180">
      <c r="FX23890" s="1595"/>
    </row>
    <row r="23891" spans="180:180">
      <c r="FX23891" s="1595"/>
    </row>
    <row r="23892" spans="180:180">
      <c r="FX23892" s="1595"/>
    </row>
    <row r="23893" spans="180:180">
      <c r="FX23893" s="1595"/>
    </row>
    <row r="23894" spans="180:180">
      <c r="FX23894" s="1595"/>
    </row>
    <row r="23895" spans="180:180">
      <c r="FX23895" s="1595"/>
    </row>
    <row r="23896" spans="180:180">
      <c r="FX23896" s="1595"/>
    </row>
    <row r="23897" spans="180:180">
      <c r="FX23897" s="1595"/>
    </row>
    <row r="23898" spans="180:180">
      <c r="FX23898" s="1595"/>
    </row>
    <row r="23899" spans="180:180">
      <c r="FX23899" s="1595"/>
    </row>
    <row r="23900" spans="180:180">
      <c r="FX23900" s="1595"/>
    </row>
    <row r="23901" spans="180:180">
      <c r="FX23901" s="1595"/>
    </row>
    <row r="23902" spans="180:180">
      <c r="FX23902" s="1595"/>
    </row>
    <row r="23903" spans="180:180">
      <c r="FX23903" s="1595"/>
    </row>
    <row r="23904" spans="180:180">
      <c r="FX23904" s="1595"/>
    </row>
    <row r="23905" spans="180:180">
      <c r="FX23905" s="1595"/>
    </row>
    <row r="23906" spans="180:180">
      <c r="FX23906" s="1595"/>
    </row>
    <row r="23907" spans="180:180">
      <c r="FX23907" s="1595"/>
    </row>
    <row r="23908" spans="180:180">
      <c r="FX23908" s="1595"/>
    </row>
    <row r="23909" spans="180:180">
      <c r="FX23909" s="1595"/>
    </row>
    <row r="23910" spans="180:180">
      <c r="FX23910" s="1595"/>
    </row>
    <row r="23911" spans="180:180">
      <c r="FX23911" s="1595"/>
    </row>
    <row r="23912" spans="180:180">
      <c r="FX23912" s="1595"/>
    </row>
    <row r="23913" spans="180:180">
      <c r="FX23913" s="1595"/>
    </row>
    <row r="23914" spans="180:180">
      <c r="FX23914" s="1595"/>
    </row>
    <row r="23915" spans="180:180">
      <c r="FX23915" s="1595"/>
    </row>
    <row r="23916" spans="180:180">
      <c r="FX23916" s="1595"/>
    </row>
    <row r="23917" spans="180:180">
      <c r="FX23917" s="1595"/>
    </row>
    <row r="23918" spans="180:180">
      <c r="FX23918" s="1595"/>
    </row>
    <row r="23919" spans="180:180">
      <c r="FX23919" s="1595"/>
    </row>
    <row r="23920" spans="180:180">
      <c r="FX23920" s="1595"/>
    </row>
    <row r="23921" spans="180:180">
      <c r="FX23921" s="1595"/>
    </row>
    <row r="23922" spans="180:180">
      <c r="FX23922" s="1595"/>
    </row>
    <row r="23923" spans="180:180">
      <c r="FX23923" s="1595"/>
    </row>
    <row r="23924" spans="180:180">
      <c r="FX23924" s="1595"/>
    </row>
    <row r="23925" spans="180:180">
      <c r="FX23925" s="1595"/>
    </row>
    <row r="23926" spans="180:180">
      <c r="FX23926" s="1595"/>
    </row>
    <row r="23927" spans="180:180">
      <c r="FX23927" s="1595"/>
    </row>
    <row r="23928" spans="180:180">
      <c r="FX23928" s="1595"/>
    </row>
    <row r="23929" spans="180:180">
      <c r="FX23929" s="1595"/>
    </row>
    <row r="23931" spans="180:180">
      <c r="FX23931" s="1349"/>
    </row>
    <row r="23932" spans="180:180">
      <c r="FX23932" s="1349"/>
    </row>
    <row r="23933" spans="180:180">
      <c r="FX23933" s="1666"/>
    </row>
    <row r="23935" spans="180:180">
      <c r="FX23935" s="1349"/>
    </row>
    <row r="23936" spans="180:180">
      <c r="FX23936" s="1349"/>
    </row>
    <row r="23937" spans="180:180">
      <c r="FX23937" s="1349"/>
    </row>
    <row r="23938" spans="180:180">
      <c r="FX23938" s="1595"/>
    </row>
    <row r="23939" spans="180:180">
      <c r="FX23939" s="1595"/>
    </row>
    <row r="23940" spans="180:180">
      <c r="FX23940" s="1595"/>
    </row>
    <row r="23941" spans="180:180">
      <c r="FX23941" s="1595"/>
    </row>
    <row r="23942" spans="180:180">
      <c r="FX23942" s="1595"/>
    </row>
    <row r="23943" spans="180:180">
      <c r="FX23943" s="1595"/>
    </row>
    <row r="23944" spans="180:180">
      <c r="FX23944" s="1595"/>
    </row>
    <row r="23945" spans="180:180">
      <c r="FX23945" s="1595"/>
    </row>
    <row r="23946" spans="180:180">
      <c r="FX23946" s="1595"/>
    </row>
    <row r="23947" spans="180:180">
      <c r="FX23947" s="1595"/>
    </row>
    <row r="23948" spans="180:180">
      <c r="FX23948" s="1595"/>
    </row>
    <row r="23949" spans="180:180">
      <c r="FX23949" s="1595"/>
    </row>
    <row r="23950" spans="180:180">
      <c r="FX23950" s="1595"/>
    </row>
    <row r="23951" spans="180:180">
      <c r="FX23951" s="1595"/>
    </row>
    <row r="23952" spans="180:180">
      <c r="FX23952" s="1595"/>
    </row>
    <row r="23953" spans="180:180">
      <c r="FX23953" s="1595"/>
    </row>
    <row r="23954" spans="180:180">
      <c r="FX23954" s="1595"/>
    </row>
    <row r="23955" spans="180:180">
      <c r="FX23955" s="1595"/>
    </row>
    <row r="23956" spans="180:180">
      <c r="FX23956" s="1595"/>
    </row>
    <row r="23957" spans="180:180">
      <c r="FX23957" s="1595"/>
    </row>
    <row r="23958" spans="180:180">
      <c r="FX23958" s="1595"/>
    </row>
    <row r="23959" spans="180:180">
      <c r="FX23959" s="1595"/>
    </row>
    <row r="23960" spans="180:180">
      <c r="FX23960" s="1595"/>
    </row>
    <row r="23961" spans="180:180">
      <c r="FX23961" s="1595"/>
    </row>
    <row r="23962" spans="180:180">
      <c r="FX23962" s="1595"/>
    </row>
    <row r="23963" spans="180:180">
      <c r="FX23963" s="1595"/>
    </row>
    <row r="23964" spans="180:180">
      <c r="FX23964" s="1595"/>
    </row>
    <row r="23965" spans="180:180">
      <c r="FX23965" s="1595"/>
    </row>
    <row r="23966" spans="180:180">
      <c r="FX23966" s="1595"/>
    </row>
    <row r="23967" spans="180:180">
      <c r="FX23967" s="1595"/>
    </row>
    <row r="23968" spans="180:180">
      <c r="FX23968" s="1595"/>
    </row>
    <row r="23969" spans="180:180">
      <c r="FX23969" s="1595"/>
    </row>
    <row r="23970" spans="180:180">
      <c r="FX23970" s="1595"/>
    </row>
    <row r="23971" spans="180:180">
      <c r="FX23971" s="1595"/>
    </row>
    <row r="23972" spans="180:180">
      <c r="FX23972" s="1595"/>
    </row>
    <row r="23973" spans="180:180">
      <c r="FX23973" s="1595"/>
    </row>
    <row r="23974" spans="180:180">
      <c r="FX23974" s="1595"/>
    </row>
    <row r="23975" spans="180:180">
      <c r="FX23975" s="1595"/>
    </row>
    <row r="23976" spans="180:180">
      <c r="FX23976" s="1595"/>
    </row>
    <row r="23977" spans="180:180">
      <c r="FX23977" s="1595"/>
    </row>
    <row r="23979" spans="180:180">
      <c r="FX23979" s="1349"/>
    </row>
    <row r="23980" spans="180:180">
      <c r="FX23980" s="1349"/>
    </row>
    <row r="23981" spans="180:180">
      <c r="FX23981" s="1666"/>
    </row>
    <row r="23983" spans="180:180">
      <c r="FX23983" s="1349"/>
    </row>
    <row r="23984" spans="180:180">
      <c r="FX23984" s="1349"/>
    </row>
    <row r="23985" spans="180:180">
      <c r="FX23985" s="1349"/>
    </row>
    <row r="23986" spans="180:180">
      <c r="FX23986" s="1595"/>
    </row>
    <row r="23987" spans="180:180">
      <c r="FX23987" s="1595"/>
    </row>
    <row r="23988" spans="180:180">
      <c r="FX23988" s="1595"/>
    </row>
    <row r="23989" spans="180:180">
      <c r="FX23989" s="1595"/>
    </row>
    <row r="23990" spans="180:180">
      <c r="FX23990" s="1595"/>
    </row>
    <row r="23991" spans="180:180">
      <c r="FX23991" s="1595"/>
    </row>
    <row r="23992" spans="180:180">
      <c r="FX23992" s="1595"/>
    </row>
    <row r="23993" spans="180:180">
      <c r="FX23993" s="1595"/>
    </row>
    <row r="23994" spans="180:180">
      <c r="FX23994" s="1595"/>
    </row>
    <row r="23995" spans="180:180">
      <c r="FX23995" s="1595"/>
    </row>
    <row r="23996" spans="180:180">
      <c r="FX23996" s="1595"/>
    </row>
    <row r="23997" spans="180:180">
      <c r="FX23997" s="1595"/>
    </row>
    <row r="23998" spans="180:180">
      <c r="FX23998" s="1595"/>
    </row>
    <row r="23999" spans="180:180">
      <c r="FX23999" s="1595"/>
    </row>
    <row r="24000" spans="180:180">
      <c r="FX24000" s="1595"/>
    </row>
    <row r="24001" spans="180:180">
      <c r="FX24001" s="1595"/>
    </row>
    <row r="24002" spans="180:180">
      <c r="FX24002" s="1595"/>
    </row>
    <row r="24003" spans="180:180">
      <c r="FX24003" s="1595"/>
    </row>
    <row r="24004" spans="180:180">
      <c r="FX24004" s="1595"/>
    </row>
    <row r="24005" spans="180:180">
      <c r="FX24005" s="1595"/>
    </row>
    <row r="24006" spans="180:180">
      <c r="FX24006" s="1595"/>
    </row>
    <row r="24007" spans="180:180">
      <c r="FX24007" s="1595"/>
    </row>
    <row r="24008" spans="180:180">
      <c r="FX24008" s="1595"/>
    </row>
    <row r="24009" spans="180:180">
      <c r="FX24009" s="1595"/>
    </row>
    <row r="24010" spans="180:180">
      <c r="FX24010" s="1595"/>
    </row>
    <row r="24011" spans="180:180">
      <c r="FX24011" s="1595"/>
    </row>
    <row r="24012" spans="180:180">
      <c r="FX24012" s="1595"/>
    </row>
    <row r="24013" spans="180:180">
      <c r="FX24013" s="1595"/>
    </row>
    <row r="24014" spans="180:180">
      <c r="FX24014" s="1595"/>
    </row>
    <row r="24015" spans="180:180">
      <c r="FX24015" s="1595"/>
    </row>
    <row r="24016" spans="180:180">
      <c r="FX24016" s="1595"/>
    </row>
    <row r="24017" spans="180:180">
      <c r="FX24017" s="1595"/>
    </row>
    <row r="24018" spans="180:180">
      <c r="FX24018" s="1595"/>
    </row>
    <row r="24019" spans="180:180">
      <c r="FX24019" s="1595"/>
    </row>
    <row r="24020" spans="180:180">
      <c r="FX24020" s="1595"/>
    </row>
    <row r="24021" spans="180:180">
      <c r="FX24021" s="1595"/>
    </row>
    <row r="24022" spans="180:180">
      <c r="FX24022" s="1595"/>
    </row>
    <row r="24023" spans="180:180">
      <c r="FX24023" s="1595"/>
    </row>
    <row r="24024" spans="180:180">
      <c r="FX24024" s="1595"/>
    </row>
    <row r="24025" spans="180:180">
      <c r="FX24025" s="1595"/>
    </row>
    <row r="24027" spans="180:180">
      <c r="FX24027" s="1349"/>
    </row>
    <row r="24028" spans="180:180">
      <c r="FX24028" s="1349"/>
    </row>
    <row r="24029" spans="180:180">
      <c r="FX24029" s="1666"/>
    </row>
    <row r="24031" spans="180:180">
      <c r="FX24031" s="1349"/>
    </row>
    <row r="24032" spans="180:180">
      <c r="FX24032" s="1349"/>
    </row>
    <row r="24033" spans="180:180">
      <c r="FX24033" s="1349"/>
    </row>
    <row r="24034" spans="180:180">
      <c r="FX24034" s="1595"/>
    </row>
    <row r="24035" spans="180:180">
      <c r="FX24035" s="1595"/>
    </row>
    <row r="24036" spans="180:180">
      <c r="FX24036" s="1595"/>
    </row>
    <row r="24037" spans="180:180">
      <c r="FX24037" s="1595"/>
    </row>
    <row r="24038" spans="180:180">
      <c r="FX24038" s="1595"/>
    </row>
    <row r="24039" spans="180:180">
      <c r="FX24039" s="1595"/>
    </row>
    <row r="24040" spans="180:180">
      <c r="FX24040" s="1595"/>
    </row>
    <row r="24041" spans="180:180">
      <c r="FX24041" s="1595"/>
    </row>
    <row r="24042" spans="180:180">
      <c r="FX24042" s="1595"/>
    </row>
    <row r="24043" spans="180:180">
      <c r="FX24043" s="1595"/>
    </row>
    <row r="24044" spans="180:180">
      <c r="FX24044" s="1595"/>
    </row>
    <row r="24045" spans="180:180">
      <c r="FX24045" s="1595"/>
    </row>
    <row r="24046" spans="180:180">
      <c r="FX24046" s="1595"/>
    </row>
    <row r="24047" spans="180:180">
      <c r="FX24047" s="1595"/>
    </row>
    <row r="24048" spans="180:180">
      <c r="FX24048" s="1595"/>
    </row>
    <row r="24049" spans="180:180">
      <c r="FX24049" s="1595"/>
    </row>
    <row r="24050" spans="180:180">
      <c r="FX24050" s="1595"/>
    </row>
    <row r="24051" spans="180:180">
      <c r="FX24051" s="1595"/>
    </row>
    <row r="24052" spans="180:180">
      <c r="FX24052" s="1595"/>
    </row>
    <row r="24053" spans="180:180">
      <c r="FX24053" s="1595"/>
    </row>
    <row r="24054" spans="180:180">
      <c r="FX24054" s="1595"/>
    </row>
    <row r="24055" spans="180:180">
      <c r="FX24055" s="1595"/>
    </row>
    <row r="24056" spans="180:180">
      <c r="FX24056" s="1595"/>
    </row>
    <row r="24057" spans="180:180">
      <c r="FX24057" s="1595"/>
    </row>
    <row r="24058" spans="180:180">
      <c r="FX24058" s="1595"/>
    </row>
    <row r="24059" spans="180:180">
      <c r="FX24059" s="1595"/>
    </row>
    <row r="24060" spans="180:180">
      <c r="FX24060" s="1595"/>
    </row>
    <row r="24061" spans="180:180">
      <c r="FX24061" s="1595"/>
    </row>
    <row r="24062" spans="180:180">
      <c r="FX24062" s="1595"/>
    </row>
    <row r="24063" spans="180:180">
      <c r="FX24063" s="1595"/>
    </row>
    <row r="24064" spans="180:180">
      <c r="FX24064" s="1595"/>
    </row>
    <row r="24065" spans="180:180">
      <c r="FX24065" s="1595"/>
    </row>
    <row r="24066" spans="180:180">
      <c r="FX24066" s="1595"/>
    </row>
    <row r="24067" spans="180:180">
      <c r="FX24067" s="1595"/>
    </row>
    <row r="24068" spans="180:180">
      <c r="FX24068" s="1595"/>
    </row>
    <row r="24069" spans="180:180">
      <c r="FX24069" s="1595"/>
    </row>
    <row r="24070" spans="180:180">
      <c r="FX24070" s="1595"/>
    </row>
    <row r="24071" spans="180:180">
      <c r="FX24071" s="1595"/>
    </row>
    <row r="24072" spans="180:180">
      <c r="FX24072" s="1595"/>
    </row>
    <row r="24073" spans="180:180">
      <c r="FX24073" s="1595"/>
    </row>
    <row r="24075" spans="180:180">
      <c r="FX24075" s="1349"/>
    </row>
    <row r="24076" spans="180:180">
      <c r="FX24076" s="1349"/>
    </row>
    <row r="24077" spans="180:180">
      <c r="FX24077" s="1666"/>
    </row>
    <row r="24079" spans="180:180">
      <c r="FX24079" s="1349"/>
    </row>
    <row r="24080" spans="180:180">
      <c r="FX24080" s="1349"/>
    </row>
    <row r="24081" spans="180:180">
      <c r="FX24081" s="1349"/>
    </row>
    <row r="24082" spans="180:180">
      <c r="FX24082" s="1595"/>
    </row>
    <row r="24083" spans="180:180">
      <c r="FX24083" s="1595"/>
    </row>
    <row r="24084" spans="180:180">
      <c r="FX24084" s="1595"/>
    </row>
    <row r="24085" spans="180:180">
      <c r="FX24085" s="1595"/>
    </row>
    <row r="24086" spans="180:180">
      <c r="FX24086" s="1595"/>
    </row>
    <row r="24087" spans="180:180">
      <c r="FX24087" s="1595"/>
    </row>
    <row r="24088" spans="180:180">
      <c r="FX24088" s="1595"/>
    </row>
    <row r="24089" spans="180:180">
      <c r="FX24089" s="1595"/>
    </row>
    <row r="24090" spans="180:180">
      <c r="FX24090" s="1595"/>
    </row>
    <row r="24091" spans="180:180">
      <c r="FX24091" s="1595"/>
    </row>
    <row r="24092" spans="180:180">
      <c r="FX24092" s="1595"/>
    </row>
    <row r="24093" spans="180:180">
      <c r="FX24093" s="1595"/>
    </row>
    <row r="24094" spans="180:180">
      <c r="FX24094" s="1595"/>
    </row>
    <row r="24095" spans="180:180">
      <c r="FX24095" s="1595"/>
    </row>
    <row r="24096" spans="180:180">
      <c r="FX24096" s="1595"/>
    </row>
    <row r="24097" spans="180:180">
      <c r="FX24097" s="1595"/>
    </row>
    <row r="24098" spans="180:180">
      <c r="FX24098" s="1595"/>
    </row>
    <row r="24099" spans="180:180">
      <c r="FX24099" s="1595"/>
    </row>
    <row r="24100" spans="180:180">
      <c r="FX24100" s="1595"/>
    </row>
    <row r="24101" spans="180:180">
      <c r="FX24101" s="1595"/>
    </row>
    <row r="24102" spans="180:180">
      <c r="FX24102" s="1595"/>
    </row>
    <row r="24103" spans="180:180">
      <c r="FX24103" s="1595"/>
    </row>
    <row r="24104" spans="180:180">
      <c r="FX24104" s="1595"/>
    </row>
    <row r="24105" spans="180:180">
      <c r="FX24105" s="1595"/>
    </row>
    <row r="24106" spans="180:180">
      <c r="FX24106" s="1595"/>
    </row>
    <row r="24107" spans="180:180">
      <c r="FX24107" s="1595"/>
    </row>
    <row r="24108" spans="180:180">
      <c r="FX24108" s="1595"/>
    </row>
    <row r="24109" spans="180:180">
      <c r="FX24109" s="1595"/>
    </row>
    <row r="24110" spans="180:180">
      <c r="FX24110" s="1595"/>
    </row>
    <row r="24111" spans="180:180">
      <c r="FX24111" s="1595"/>
    </row>
    <row r="24112" spans="180:180">
      <c r="FX24112" s="1595"/>
    </row>
    <row r="24113" spans="180:180">
      <c r="FX24113" s="1595"/>
    </row>
    <row r="24114" spans="180:180">
      <c r="FX24114" s="1595"/>
    </row>
    <row r="24115" spans="180:180">
      <c r="FX24115" s="1595"/>
    </row>
    <row r="24116" spans="180:180">
      <c r="FX24116" s="1595"/>
    </row>
    <row r="24117" spans="180:180">
      <c r="FX24117" s="1595"/>
    </row>
    <row r="24118" spans="180:180">
      <c r="FX24118" s="1595"/>
    </row>
    <row r="24119" spans="180:180">
      <c r="FX24119" s="1595"/>
    </row>
    <row r="24120" spans="180:180">
      <c r="FX24120" s="1595"/>
    </row>
    <row r="24121" spans="180:180">
      <c r="FX24121" s="1595"/>
    </row>
    <row r="24123" spans="180:180">
      <c r="FX24123" s="1349"/>
    </row>
    <row r="24124" spans="180:180">
      <c r="FX24124" s="1349"/>
    </row>
    <row r="24125" spans="180:180">
      <c r="FX24125" s="1666"/>
    </row>
    <row r="24127" spans="180:180">
      <c r="FX24127" s="1349"/>
    </row>
    <row r="24128" spans="180:180">
      <c r="FX24128" s="1349"/>
    </row>
    <row r="24129" spans="180:180">
      <c r="FX24129" s="1349"/>
    </row>
    <row r="24130" spans="180:180">
      <c r="FX24130" s="1595"/>
    </row>
    <row r="24131" spans="180:180">
      <c r="FX24131" s="1595"/>
    </row>
    <row r="24132" spans="180:180">
      <c r="FX24132" s="1595"/>
    </row>
    <row r="24133" spans="180:180">
      <c r="FX24133" s="1595"/>
    </row>
    <row r="24134" spans="180:180">
      <c r="FX24134" s="1595"/>
    </row>
    <row r="24135" spans="180:180">
      <c r="FX24135" s="1595"/>
    </row>
    <row r="24136" spans="180:180">
      <c r="FX24136" s="1595"/>
    </row>
    <row r="24137" spans="180:180">
      <c r="FX24137" s="1595"/>
    </row>
    <row r="24138" spans="180:180">
      <c r="FX24138" s="1595"/>
    </row>
    <row r="24139" spans="180:180">
      <c r="FX24139" s="1595"/>
    </row>
    <row r="24140" spans="180:180">
      <c r="FX24140" s="1595"/>
    </row>
    <row r="24141" spans="180:180">
      <c r="FX24141" s="1595"/>
    </row>
    <row r="24142" spans="180:180">
      <c r="FX24142" s="1595"/>
    </row>
    <row r="24143" spans="180:180">
      <c r="FX24143" s="1595"/>
    </row>
    <row r="24144" spans="180:180">
      <c r="FX24144" s="1595"/>
    </row>
    <row r="24145" spans="180:180">
      <c r="FX24145" s="1595"/>
    </row>
    <row r="24146" spans="180:180">
      <c r="FX24146" s="1595"/>
    </row>
    <row r="24147" spans="180:180">
      <c r="FX24147" s="1595"/>
    </row>
    <row r="24148" spans="180:180">
      <c r="FX24148" s="1595"/>
    </row>
    <row r="24149" spans="180:180">
      <c r="FX24149" s="1595"/>
    </row>
    <row r="24150" spans="180:180">
      <c r="FX24150" s="1595"/>
    </row>
    <row r="24151" spans="180:180">
      <c r="FX24151" s="1595"/>
    </row>
    <row r="24152" spans="180:180">
      <c r="FX24152" s="1595"/>
    </row>
    <row r="24153" spans="180:180">
      <c r="FX24153" s="1595"/>
    </row>
    <row r="24154" spans="180:180">
      <c r="FX24154" s="1595"/>
    </row>
    <row r="24155" spans="180:180">
      <c r="FX24155" s="1595"/>
    </row>
    <row r="24156" spans="180:180">
      <c r="FX24156" s="1595"/>
    </row>
    <row r="24157" spans="180:180">
      <c r="FX24157" s="1595"/>
    </row>
    <row r="24158" spans="180:180">
      <c r="FX24158" s="1595"/>
    </row>
    <row r="24159" spans="180:180">
      <c r="FX24159" s="1595"/>
    </row>
    <row r="24160" spans="180:180">
      <c r="FX24160" s="1595"/>
    </row>
    <row r="24161" spans="180:180">
      <c r="FX24161" s="1595"/>
    </row>
    <row r="24162" spans="180:180">
      <c r="FX24162" s="1595"/>
    </row>
    <row r="24163" spans="180:180">
      <c r="FX24163" s="1595"/>
    </row>
    <row r="24164" spans="180:180">
      <c r="FX24164" s="1595"/>
    </row>
    <row r="24165" spans="180:180">
      <c r="FX24165" s="1595"/>
    </row>
    <row r="24166" spans="180:180">
      <c r="FX24166" s="1595"/>
    </row>
    <row r="24167" spans="180:180">
      <c r="FX24167" s="1595"/>
    </row>
    <row r="24168" spans="180:180">
      <c r="FX24168" s="1595"/>
    </row>
    <row r="24169" spans="180:180">
      <c r="FX24169" s="1595"/>
    </row>
    <row r="24171" spans="180:180">
      <c r="FX24171" s="1349"/>
    </row>
    <row r="24172" spans="180:180">
      <c r="FX24172" s="1349"/>
    </row>
    <row r="24173" spans="180:180">
      <c r="FX24173" s="1666"/>
    </row>
    <row r="24175" spans="180:180">
      <c r="FX24175" s="1349"/>
    </row>
    <row r="24176" spans="180:180">
      <c r="FX24176" s="1349"/>
    </row>
    <row r="24177" spans="180:180">
      <c r="FX24177" s="1349"/>
    </row>
    <row r="24178" spans="180:180">
      <c r="FX24178" s="1595"/>
    </row>
    <row r="24179" spans="180:180">
      <c r="FX24179" s="1595"/>
    </row>
    <row r="24180" spans="180:180">
      <c r="FX24180" s="1595"/>
    </row>
    <row r="24181" spans="180:180">
      <c r="FX24181" s="1595"/>
    </row>
    <row r="24182" spans="180:180">
      <c r="FX24182" s="1595"/>
    </row>
    <row r="24183" spans="180:180">
      <c r="FX24183" s="1595"/>
    </row>
    <row r="24184" spans="180:180">
      <c r="FX24184" s="1595"/>
    </row>
    <row r="24185" spans="180:180">
      <c r="FX24185" s="1595"/>
    </row>
    <row r="24186" spans="180:180">
      <c r="FX24186" s="1595"/>
    </row>
    <row r="24187" spans="180:180">
      <c r="FX24187" s="1595"/>
    </row>
    <row r="24188" spans="180:180">
      <c r="FX24188" s="1595"/>
    </row>
    <row r="24189" spans="180:180">
      <c r="FX24189" s="1595"/>
    </row>
    <row r="24190" spans="180:180">
      <c r="FX24190" s="1595"/>
    </row>
    <row r="24191" spans="180:180">
      <c r="FX24191" s="1595"/>
    </row>
    <row r="24192" spans="180:180">
      <c r="FX24192" s="1595"/>
    </row>
    <row r="24193" spans="180:180">
      <c r="FX24193" s="1595"/>
    </row>
    <row r="24194" spans="180:180">
      <c r="FX24194" s="1595"/>
    </row>
    <row r="24195" spans="180:180">
      <c r="FX24195" s="1595"/>
    </row>
    <row r="24196" spans="180:180">
      <c r="FX24196" s="1595"/>
    </row>
    <row r="24197" spans="180:180">
      <c r="FX24197" s="1595"/>
    </row>
    <row r="24198" spans="180:180">
      <c r="FX24198" s="1595"/>
    </row>
    <row r="24199" spans="180:180">
      <c r="FX24199" s="1595"/>
    </row>
    <row r="24200" spans="180:180">
      <c r="FX24200" s="1595"/>
    </row>
    <row r="24201" spans="180:180">
      <c r="FX24201" s="1595"/>
    </row>
    <row r="24202" spans="180:180">
      <c r="FX24202" s="1595"/>
    </row>
    <row r="24203" spans="180:180">
      <c r="FX24203" s="1595"/>
    </row>
    <row r="24204" spans="180:180">
      <c r="FX24204" s="1595"/>
    </row>
    <row r="24205" spans="180:180">
      <c r="FX24205" s="1595"/>
    </row>
    <row r="24206" spans="180:180">
      <c r="FX24206" s="1595"/>
    </row>
    <row r="24207" spans="180:180">
      <c r="FX24207" s="1595"/>
    </row>
    <row r="24208" spans="180:180">
      <c r="FX24208" s="1595"/>
    </row>
    <row r="24209" spans="180:180">
      <c r="FX24209" s="1595"/>
    </row>
    <row r="24210" spans="180:180">
      <c r="FX24210" s="1595"/>
    </row>
    <row r="24211" spans="180:180">
      <c r="FX24211" s="1595"/>
    </row>
    <row r="24212" spans="180:180">
      <c r="FX24212" s="1595"/>
    </row>
    <row r="24213" spans="180:180">
      <c r="FX24213" s="1595"/>
    </row>
    <row r="24214" spans="180:180">
      <c r="FX24214" s="1595"/>
    </row>
    <row r="24215" spans="180:180">
      <c r="FX24215" s="1595"/>
    </row>
    <row r="24216" spans="180:180">
      <c r="FX24216" s="1595"/>
    </row>
    <row r="24217" spans="180:180">
      <c r="FX24217" s="1595"/>
    </row>
    <row r="24219" spans="180:180">
      <c r="FX24219" s="1349"/>
    </row>
    <row r="24220" spans="180:180">
      <c r="FX24220" s="1349"/>
    </row>
    <row r="24221" spans="180:180">
      <c r="FX24221" s="1666"/>
    </row>
    <row r="24223" spans="180:180">
      <c r="FX24223" s="1349"/>
    </row>
    <row r="24224" spans="180:180">
      <c r="FX24224" s="1349"/>
    </row>
    <row r="24225" spans="180:180">
      <c r="FX24225" s="1349"/>
    </row>
    <row r="24226" spans="180:180">
      <c r="FX24226" s="1595"/>
    </row>
    <row r="24227" spans="180:180">
      <c r="FX24227" s="1595"/>
    </row>
    <row r="24228" spans="180:180">
      <c r="FX24228" s="1595"/>
    </row>
    <row r="24229" spans="180:180">
      <c r="FX24229" s="1595"/>
    </row>
    <row r="24230" spans="180:180">
      <c r="FX24230" s="1595"/>
    </row>
    <row r="24231" spans="180:180">
      <c r="FX24231" s="1595"/>
    </row>
    <row r="24232" spans="180:180">
      <c r="FX24232" s="1595"/>
    </row>
    <row r="24233" spans="180:180">
      <c r="FX24233" s="1595"/>
    </row>
    <row r="24234" spans="180:180">
      <c r="FX24234" s="1595"/>
    </row>
    <row r="24235" spans="180:180">
      <c r="FX24235" s="1595"/>
    </row>
    <row r="24236" spans="180:180">
      <c r="FX24236" s="1595"/>
    </row>
    <row r="24237" spans="180:180">
      <c r="FX24237" s="1595"/>
    </row>
    <row r="24238" spans="180:180">
      <c r="FX24238" s="1595"/>
    </row>
    <row r="24239" spans="180:180">
      <c r="FX24239" s="1595"/>
    </row>
    <row r="24240" spans="180:180">
      <c r="FX24240" s="1595"/>
    </row>
    <row r="24241" spans="180:180">
      <c r="FX24241" s="1595"/>
    </row>
    <row r="24242" spans="180:180">
      <c r="FX24242" s="1595"/>
    </row>
    <row r="24243" spans="180:180">
      <c r="FX24243" s="1595"/>
    </row>
    <row r="24244" spans="180:180">
      <c r="FX24244" s="1595"/>
    </row>
    <row r="24245" spans="180:180">
      <c r="FX24245" s="1595"/>
    </row>
    <row r="24246" spans="180:180">
      <c r="FX24246" s="1595"/>
    </row>
    <row r="24247" spans="180:180">
      <c r="FX24247" s="1595"/>
    </row>
    <row r="24248" spans="180:180">
      <c r="FX24248" s="1595"/>
    </row>
    <row r="24249" spans="180:180">
      <c r="FX24249" s="1595"/>
    </row>
    <row r="24250" spans="180:180">
      <c r="FX24250" s="1595"/>
    </row>
    <row r="24251" spans="180:180">
      <c r="FX24251" s="1595"/>
    </row>
    <row r="24252" spans="180:180">
      <c r="FX24252" s="1595"/>
    </row>
    <row r="24253" spans="180:180">
      <c r="FX24253" s="1595"/>
    </row>
    <row r="24254" spans="180:180">
      <c r="FX24254" s="1595"/>
    </row>
    <row r="24255" spans="180:180">
      <c r="FX24255" s="1595"/>
    </row>
    <row r="24256" spans="180:180">
      <c r="FX24256" s="1595"/>
    </row>
    <row r="24257" spans="180:180">
      <c r="FX24257" s="1595"/>
    </row>
    <row r="24258" spans="180:180">
      <c r="FX24258" s="1595"/>
    </row>
    <row r="24259" spans="180:180">
      <c r="FX24259" s="1595"/>
    </row>
    <row r="24260" spans="180:180">
      <c r="FX24260" s="1595"/>
    </row>
    <row r="24261" spans="180:180">
      <c r="FX24261" s="1595"/>
    </row>
    <row r="24262" spans="180:180">
      <c r="FX24262" s="1595"/>
    </row>
    <row r="24263" spans="180:180">
      <c r="FX24263" s="1595"/>
    </row>
    <row r="24264" spans="180:180">
      <c r="FX24264" s="1595"/>
    </row>
    <row r="24265" spans="180:180">
      <c r="FX24265" s="1595"/>
    </row>
    <row r="24267" spans="180:180">
      <c r="FX24267" s="1349"/>
    </row>
    <row r="24268" spans="180:180">
      <c r="FX24268" s="1349"/>
    </row>
    <row r="24269" spans="180:180">
      <c r="FX24269" s="1666"/>
    </row>
    <row r="24271" spans="180:180">
      <c r="FX24271" s="1349"/>
    </row>
    <row r="24272" spans="180:180">
      <c r="FX24272" s="1349"/>
    </row>
    <row r="24273" spans="180:180">
      <c r="FX24273" s="1349"/>
    </row>
    <row r="24274" spans="180:180">
      <c r="FX24274" s="1595"/>
    </row>
    <row r="24275" spans="180:180">
      <c r="FX24275" s="1595"/>
    </row>
    <row r="24276" spans="180:180">
      <c r="FX24276" s="1595"/>
    </row>
    <row r="24277" spans="180:180">
      <c r="FX24277" s="1595"/>
    </row>
    <row r="24278" spans="180:180">
      <c r="FX24278" s="1595"/>
    </row>
    <row r="24279" spans="180:180">
      <c r="FX24279" s="1595"/>
    </row>
    <row r="24280" spans="180:180">
      <c r="FX24280" s="1595"/>
    </row>
    <row r="24281" spans="180:180">
      <c r="FX24281" s="1595"/>
    </row>
    <row r="24282" spans="180:180">
      <c r="FX24282" s="1595"/>
    </row>
    <row r="24283" spans="180:180">
      <c r="FX24283" s="1595"/>
    </row>
    <row r="24284" spans="180:180">
      <c r="FX24284" s="1595"/>
    </row>
    <row r="24285" spans="180:180">
      <c r="FX24285" s="1595"/>
    </row>
    <row r="24286" spans="180:180">
      <c r="FX24286" s="1595"/>
    </row>
    <row r="24287" spans="180:180">
      <c r="FX24287" s="1595"/>
    </row>
    <row r="24288" spans="180:180">
      <c r="FX24288" s="1595"/>
    </row>
    <row r="24289" spans="180:180">
      <c r="FX24289" s="1595"/>
    </row>
    <row r="24290" spans="180:180">
      <c r="FX24290" s="1595"/>
    </row>
    <row r="24291" spans="180:180">
      <c r="FX24291" s="1595"/>
    </row>
    <row r="24292" spans="180:180">
      <c r="FX24292" s="1595"/>
    </row>
    <row r="24293" spans="180:180">
      <c r="FX24293" s="1595"/>
    </row>
    <row r="24294" spans="180:180">
      <c r="FX24294" s="1595"/>
    </row>
    <row r="24295" spans="180:180">
      <c r="FX24295" s="1595"/>
    </row>
    <row r="24296" spans="180:180">
      <c r="FX24296" s="1595"/>
    </row>
    <row r="24297" spans="180:180">
      <c r="FX24297" s="1595"/>
    </row>
    <row r="24298" spans="180:180">
      <c r="FX24298" s="1595"/>
    </row>
    <row r="24299" spans="180:180">
      <c r="FX24299" s="1595"/>
    </row>
    <row r="24300" spans="180:180">
      <c r="FX24300" s="1595"/>
    </row>
    <row r="24301" spans="180:180">
      <c r="FX24301" s="1595"/>
    </row>
    <row r="24302" spans="180:180">
      <c r="FX24302" s="1595"/>
    </row>
    <row r="24303" spans="180:180">
      <c r="FX24303" s="1595"/>
    </row>
    <row r="24304" spans="180:180">
      <c r="FX24304" s="1595"/>
    </row>
    <row r="24305" spans="180:180">
      <c r="FX24305" s="1595"/>
    </row>
    <row r="24306" spans="180:180">
      <c r="FX24306" s="1595"/>
    </row>
    <row r="24307" spans="180:180">
      <c r="FX24307" s="1595"/>
    </row>
    <row r="24308" spans="180:180">
      <c r="FX24308" s="1595"/>
    </row>
    <row r="24309" spans="180:180">
      <c r="FX24309" s="1595"/>
    </row>
    <row r="24310" spans="180:180">
      <c r="FX24310" s="1595"/>
    </row>
    <row r="24311" spans="180:180">
      <c r="FX24311" s="1595"/>
    </row>
    <row r="24312" spans="180:180">
      <c r="FX24312" s="1595"/>
    </row>
    <row r="24313" spans="180:180">
      <c r="FX24313" s="1595"/>
    </row>
    <row r="24315" spans="180:180">
      <c r="FX24315" s="1349"/>
    </row>
    <row r="24316" spans="180:180">
      <c r="FX24316" s="1349"/>
    </row>
    <row r="24317" spans="180:180">
      <c r="FX24317" s="1666"/>
    </row>
    <row r="24319" spans="180:180">
      <c r="FX24319" s="1349"/>
    </row>
    <row r="24320" spans="180:180">
      <c r="FX24320" s="1349"/>
    </row>
    <row r="24321" spans="180:180">
      <c r="FX24321" s="1349"/>
    </row>
    <row r="24322" spans="180:180">
      <c r="FX24322" s="1595"/>
    </row>
    <row r="24323" spans="180:180">
      <c r="FX24323" s="1595"/>
    </row>
    <row r="24324" spans="180:180">
      <c r="FX24324" s="1595"/>
    </row>
    <row r="24325" spans="180:180">
      <c r="FX24325" s="1595"/>
    </row>
    <row r="24326" spans="180:180">
      <c r="FX24326" s="1595"/>
    </row>
    <row r="24327" spans="180:180">
      <c r="FX24327" s="1595"/>
    </row>
    <row r="24328" spans="180:180">
      <c r="FX24328" s="1595"/>
    </row>
    <row r="24329" spans="180:180">
      <c r="FX24329" s="1595"/>
    </row>
    <row r="24330" spans="180:180">
      <c r="FX24330" s="1595"/>
    </row>
    <row r="24331" spans="180:180">
      <c r="FX24331" s="1595"/>
    </row>
    <row r="24332" spans="180:180">
      <c r="FX24332" s="1595"/>
    </row>
    <row r="24333" spans="180:180">
      <c r="FX24333" s="1595"/>
    </row>
    <row r="24334" spans="180:180">
      <c r="FX24334" s="1595"/>
    </row>
    <row r="24335" spans="180:180">
      <c r="FX24335" s="1595"/>
    </row>
    <row r="24336" spans="180:180">
      <c r="FX24336" s="1595"/>
    </row>
    <row r="24337" spans="180:180">
      <c r="FX24337" s="1595"/>
    </row>
    <row r="24338" spans="180:180">
      <c r="FX24338" s="1595"/>
    </row>
    <row r="24339" spans="180:180">
      <c r="FX24339" s="1595"/>
    </row>
    <row r="24340" spans="180:180">
      <c r="FX24340" s="1595"/>
    </row>
    <row r="24341" spans="180:180">
      <c r="FX24341" s="1595"/>
    </row>
    <row r="24342" spans="180:180">
      <c r="FX24342" s="1595"/>
    </row>
    <row r="24343" spans="180:180">
      <c r="FX24343" s="1595"/>
    </row>
    <row r="24344" spans="180:180">
      <c r="FX24344" s="1595"/>
    </row>
    <row r="24345" spans="180:180">
      <c r="FX24345" s="1595"/>
    </row>
    <row r="24346" spans="180:180">
      <c r="FX24346" s="1595"/>
    </row>
    <row r="24347" spans="180:180">
      <c r="FX24347" s="1595"/>
    </row>
    <row r="24348" spans="180:180">
      <c r="FX24348" s="1595"/>
    </row>
    <row r="24349" spans="180:180">
      <c r="FX24349" s="1595"/>
    </row>
    <row r="24350" spans="180:180">
      <c r="FX24350" s="1595"/>
    </row>
    <row r="24351" spans="180:180">
      <c r="FX24351" s="1595"/>
    </row>
    <row r="24352" spans="180:180">
      <c r="FX24352" s="1595"/>
    </row>
    <row r="24353" spans="180:180">
      <c r="FX24353" s="1595"/>
    </row>
    <row r="24354" spans="180:180">
      <c r="FX24354" s="1595"/>
    </row>
    <row r="24355" spans="180:180">
      <c r="FX24355" s="1595"/>
    </row>
    <row r="24356" spans="180:180">
      <c r="FX24356" s="1595"/>
    </row>
    <row r="24357" spans="180:180">
      <c r="FX24357" s="1595"/>
    </row>
    <row r="24358" spans="180:180">
      <c r="FX24358" s="1595"/>
    </row>
    <row r="24359" spans="180:180">
      <c r="FX24359" s="1595"/>
    </row>
    <row r="24360" spans="180:180">
      <c r="FX24360" s="1595"/>
    </row>
    <row r="24361" spans="180:180">
      <c r="FX24361" s="1595"/>
    </row>
    <row r="24363" spans="180:180">
      <c r="FX24363" s="1349"/>
    </row>
    <row r="24364" spans="180:180">
      <c r="FX24364" s="1349"/>
    </row>
    <row r="24365" spans="180:180">
      <c r="FX24365" s="1666"/>
    </row>
    <row r="24367" spans="180:180">
      <c r="FX24367" s="1349"/>
    </row>
    <row r="24368" spans="180:180">
      <c r="FX24368" s="1349"/>
    </row>
    <row r="24369" spans="180:180">
      <c r="FX24369" s="1349"/>
    </row>
    <row r="24370" spans="180:180">
      <c r="FX24370" s="1595"/>
    </row>
    <row r="24371" spans="180:180">
      <c r="FX24371" s="1595"/>
    </row>
    <row r="24372" spans="180:180">
      <c r="FX24372" s="1595"/>
    </row>
    <row r="24373" spans="180:180">
      <c r="FX24373" s="1595"/>
    </row>
    <row r="24374" spans="180:180">
      <c r="FX24374" s="1595"/>
    </row>
    <row r="24375" spans="180:180">
      <c r="FX24375" s="1595"/>
    </row>
    <row r="24376" spans="180:180">
      <c r="FX24376" s="1595"/>
    </row>
    <row r="24377" spans="180:180">
      <c r="FX24377" s="1595"/>
    </row>
    <row r="24378" spans="180:180">
      <c r="FX24378" s="1595"/>
    </row>
    <row r="24379" spans="180:180">
      <c r="FX24379" s="1595"/>
    </row>
    <row r="24380" spans="180:180">
      <c r="FX24380" s="1595"/>
    </row>
    <row r="24381" spans="180:180">
      <c r="FX24381" s="1595"/>
    </row>
    <row r="24382" spans="180:180">
      <c r="FX24382" s="1595"/>
    </row>
    <row r="24383" spans="180:180">
      <c r="FX24383" s="1595"/>
    </row>
    <row r="24384" spans="180:180">
      <c r="FX24384" s="1595"/>
    </row>
    <row r="24385" spans="180:180">
      <c r="FX24385" s="1595"/>
    </row>
    <row r="24386" spans="180:180">
      <c r="FX24386" s="1595"/>
    </row>
    <row r="24387" spans="180:180">
      <c r="FX24387" s="1595"/>
    </row>
    <row r="24388" spans="180:180">
      <c r="FX24388" s="1595"/>
    </row>
    <row r="24389" spans="180:180">
      <c r="FX24389" s="1595"/>
    </row>
    <row r="24390" spans="180:180">
      <c r="FX24390" s="1595"/>
    </row>
    <row r="24391" spans="180:180">
      <c r="FX24391" s="1595"/>
    </row>
    <row r="24392" spans="180:180">
      <c r="FX24392" s="1595"/>
    </row>
    <row r="24393" spans="180:180">
      <c r="FX24393" s="1595"/>
    </row>
    <row r="24394" spans="180:180">
      <c r="FX24394" s="1595"/>
    </row>
    <row r="24395" spans="180:180">
      <c r="FX24395" s="1595"/>
    </row>
    <row r="24396" spans="180:180">
      <c r="FX24396" s="1595"/>
    </row>
    <row r="24397" spans="180:180">
      <c r="FX24397" s="1595"/>
    </row>
    <row r="24398" spans="180:180">
      <c r="FX24398" s="1595"/>
    </row>
    <row r="24399" spans="180:180">
      <c r="FX24399" s="1595"/>
    </row>
    <row r="24400" spans="180:180">
      <c r="FX24400" s="1595"/>
    </row>
    <row r="24401" spans="180:180">
      <c r="FX24401" s="1595"/>
    </row>
    <row r="24402" spans="180:180">
      <c r="FX24402" s="1595"/>
    </row>
    <row r="24403" spans="180:180">
      <c r="FX24403" s="1595"/>
    </row>
    <row r="24404" spans="180:180">
      <c r="FX24404" s="1595"/>
    </row>
    <row r="24405" spans="180:180">
      <c r="FX24405" s="1595"/>
    </row>
    <row r="24406" spans="180:180">
      <c r="FX24406" s="1595"/>
    </row>
    <row r="24407" spans="180:180">
      <c r="FX24407" s="1595"/>
    </row>
    <row r="24408" spans="180:180">
      <c r="FX24408" s="1595"/>
    </row>
    <row r="24409" spans="180:180">
      <c r="FX24409" s="1595"/>
    </row>
    <row r="24411" spans="180:180">
      <c r="FX24411" s="1349"/>
    </row>
    <row r="24412" spans="180:180">
      <c r="FX24412" s="1349"/>
    </row>
    <row r="24413" spans="180:180">
      <c r="FX24413" s="1666"/>
    </row>
    <row r="24415" spans="180:180">
      <c r="FX24415" s="1349"/>
    </row>
    <row r="24416" spans="180:180">
      <c r="FX24416" s="1349"/>
    </row>
    <row r="24417" spans="180:180">
      <c r="FX24417" s="1349"/>
    </row>
    <row r="24418" spans="180:180">
      <c r="FX24418" s="1595"/>
    </row>
    <row r="24419" spans="180:180">
      <c r="FX24419" s="1595"/>
    </row>
    <row r="24420" spans="180:180">
      <c r="FX24420" s="1595"/>
    </row>
    <row r="24421" spans="180:180">
      <c r="FX24421" s="1595"/>
    </row>
    <row r="24422" spans="180:180">
      <c r="FX24422" s="1595"/>
    </row>
    <row r="24423" spans="180:180">
      <c r="FX24423" s="1595"/>
    </row>
    <row r="24424" spans="180:180">
      <c r="FX24424" s="1595"/>
    </row>
    <row r="24425" spans="180:180">
      <c r="FX24425" s="1595"/>
    </row>
    <row r="24426" spans="180:180">
      <c r="FX24426" s="1595"/>
    </row>
    <row r="24427" spans="180:180">
      <c r="FX24427" s="1595"/>
    </row>
    <row r="24428" spans="180:180">
      <c r="FX24428" s="1595"/>
    </row>
    <row r="24429" spans="180:180">
      <c r="FX24429" s="1595"/>
    </row>
    <row r="24430" spans="180:180">
      <c r="FX24430" s="1595"/>
    </row>
    <row r="24431" spans="180:180">
      <c r="FX24431" s="1595"/>
    </row>
    <row r="24432" spans="180:180">
      <c r="FX24432" s="1595"/>
    </row>
    <row r="24433" spans="180:180">
      <c r="FX24433" s="1595"/>
    </row>
    <row r="24434" spans="180:180">
      <c r="FX24434" s="1595"/>
    </row>
    <row r="24435" spans="180:180">
      <c r="FX24435" s="1595"/>
    </row>
    <row r="24436" spans="180:180">
      <c r="FX24436" s="1595"/>
    </row>
    <row r="24437" spans="180:180">
      <c r="FX24437" s="1595"/>
    </row>
    <row r="24438" spans="180:180">
      <c r="FX24438" s="1595"/>
    </row>
    <row r="24439" spans="180:180">
      <c r="FX24439" s="1595"/>
    </row>
    <row r="24440" spans="180:180">
      <c r="FX24440" s="1595"/>
    </row>
    <row r="24441" spans="180:180">
      <c r="FX24441" s="1595"/>
    </row>
    <row r="24442" spans="180:180">
      <c r="FX24442" s="1595"/>
    </row>
    <row r="24443" spans="180:180">
      <c r="FX24443" s="1595"/>
    </row>
    <row r="24444" spans="180:180">
      <c r="FX24444" s="1595"/>
    </row>
    <row r="24445" spans="180:180">
      <c r="FX24445" s="1595"/>
    </row>
    <row r="24446" spans="180:180">
      <c r="FX24446" s="1595"/>
    </row>
    <row r="24447" spans="180:180">
      <c r="FX24447" s="1595"/>
    </row>
    <row r="24448" spans="180:180">
      <c r="FX24448" s="1595"/>
    </row>
    <row r="24449" spans="180:180">
      <c r="FX24449" s="1595"/>
    </row>
    <row r="24450" spans="180:180">
      <c r="FX24450" s="1595"/>
    </row>
    <row r="24451" spans="180:180">
      <c r="FX24451" s="1595"/>
    </row>
    <row r="24452" spans="180:180">
      <c r="FX24452" s="1595"/>
    </row>
    <row r="24453" spans="180:180">
      <c r="FX24453" s="1595"/>
    </row>
    <row r="24454" spans="180:180">
      <c r="FX24454" s="1595"/>
    </row>
    <row r="24455" spans="180:180">
      <c r="FX24455" s="1595"/>
    </row>
    <row r="24456" spans="180:180">
      <c r="FX24456" s="1595"/>
    </row>
    <row r="24457" spans="180:180">
      <c r="FX24457" s="1595"/>
    </row>
    <row r="24459" spans="180:180">
      <c r="FX24459" s="1349"/>
    </row>
    <row r="24460" spans="180:180">
      <c r="FX24460" s="1349"/>
    </row>
    <row r="24461" spans="180:180">
      <c r="FX24461" s="1666"/>
    </row>
    <row r="24463" spans="180:180">
      <c r="FX24463" s="1349"/>
    </row>
    <row r="24464" spans="180:180">
      <c r="FX24464" s="1349"/>
    </row>
    <row r="24465" spans="180:180">
      <c r="FX24465" s="1349"/>
    </row>
    <row r="24466" spans="180:180">
      <c r="FX24466" s="1595"/>
    </row>
    <row r="24467" spans="180:180">
      <c r="FX24467" s="1595"/>
    </row>
    <row r="24468" spans="180:180">
      <c r="FX24468" s="1595"/>
    </row>
    <row r="24469" spans="180:180">
      <c r="FX24469" s="1595"/>
    </row>
    <row r="24470" spans="180:180">
      <c r="FX24470" s="1595"/>
    </row>
    <row r="24471" spans="180:180">
      <c r="FX24471" s="1595"/>
    </row>
    <row r="24472" spans="180:180">
      <c r="FX24472" s="1595"/>
    </row>
    <row r="24473" spans="180:180">
      <c r="FX24473" s="1595"/>
    </row>
    <row r="24474" spans="180:180">
      <c r="FX24474" s="1595"/>
    </row>
    <row r="24475" spans="180:180">
      <c r="FX24475" s="1595"/>
    </row>
    <row r="24476" spans="180:180">
      <c r="FX24476" s="1595"/>
    </row>
    <row r="24477" spans="180:180">
      <c r="FX24477" s="1595"/>
    </row>
    <row r="24478" spans="180:180">
      <c r="FX24478" s="1595"/>
    </row>
    <row r="24479" spans="180:180">
      <c r="FX24479" s="1595"/>
    </row>
    <row r="24480" spans="180:180">
      <c r="FX24480" s="1595"/>
    </row>
    <row r="24481" spans="180:180">
      <c r="FX24481" s="1595"/>
    </row>
    <row r="24482" spans="180:180">
      <c r="FX24482" s="1595"/>
    </row>
    <row r="24483" spans="180:180">
      <c r="FX24483" s="1595"/>
    </row>
    <row r="24484" spans="180:180">
      <c r="FX24484" s="1595"/>
    </row>
    <row r="24485" spans="180:180">
      <c r="FX24485" s="1595"/>
    </row>
    <row r="24486" spans="180:180">
      <c r="FX24486" s="1595"/>
    </row>
    <row r="24487" spans="180:180">
      <c r="FX24487" s="1595"/>
    </row>
    <row r="24488" spans="180:180">
      <c r="FX24488" s="1595"/>
    </row>
    <row r="24489" spans="180:180">
      <c r="FX24489" s="1595"/>
    </row>
    <row r="24490" spans="180:180">
      <c r="FX24490" s="1595"/>
    </row>
    <row r="24491" spans="180:180">
      <c r="FX24491" s="1595"/>
    </row>
    <row r="24492" spans="180:180">
      <c r="FX24492" s="1595"/>
    </row>
    <row r="24493" spans="180:180">
      <c r="FX24493" s="1595"/>
    </row>
    <row r="24494" spans="180:180">
      <c r="FX24494" s="1595"/>
    </row>
    <row r="24495" spans="180:180">
      <c r="FX24495" s="1595"/>
    </row>
    <row r="24496" spans="180:180">
      <c r="FX24496" s="1595"/>
    </row>
    <row r="24497" spans="180:180">
      <c r="FX24497" s="1595"/>
    </row>
    <row r="24498" spans="180:180">
      <c r="FX24498" s="1595"/>
    </row>
    <row r="24499" spans="180:180">
      <c r="FX24499" s="1595"/>
    </row>
    <row r="24500" spans="180:180">
      <c r="FX24500" s="1595"/>
    </row>
    <row r="24501" spans="180:180">
      <c r="FX24501" s="1595"/>
    </row>
    <row r="24502" spans="180:180">
      <c r="FX24502" s="1595"/>
    </row>
    <row r="24503" spans="180:180">
      <c r="FX24503" s="1595"/>
    </row>
    <row r="24504" spans="180:180">
      <c r="FX24504" s="1595"/>
    </row>
    <row r="24505" spans="180:180">
      <c r="FX24505" s="1595"/>
    </row>
    <row r="24507" spans="180:180">
      <c r="FX24507" s="1349"/>
    </row>
    <row r="24508" spans="180:180">
      <c r="FX24508" s="1349"/>
    </row>
    <row r="24509" spans="180:180">
      <c r="FX24509" s="1666"/>
    </row>
    <row r="24511" spans="180:180">
      <c r="FX24511" s="1349"/>
    </row>
    <row r="24512" spans="180:180">
      <c r="FX24512" s="1349"/>
    </row>
    <row r="24513" spans="180:180">
      <c r="FX24513" s="1349"/>
    </row>
    <row r="24514" spans="180:180">
      <c r="FX24514" s="1595"/>
    </row>
    <row r="24515" spans="180:180">
      <c r="FX24515" s="1595"/>
    </row>
    <row r="24516" spans="180:180">
      <c r="FX24516" s="1595"/>
    </row>
    <row r="24517" spans="180:180">
      <c r="FX24517" s="1595"/>
    </row>
    <row r="24518" spans="180:180">
      <c r="FX24518" s="1595"/>
    </row>
    <row r="24519" spans="180:180">
      <c r="FX24519" s="1595"/>
    </row>
    <row r="24520" spans="180:180">
      <c r="FX24520" s="1595"/>
    </row>
    <row r="24521" spans="180:180">
      <c r="FX24521" s="1595"/>
    </row>
    <row r="24522" spans="180:180">
      <c r="FX24522" s="1595"/>
    </row>
    <row r="24523" spans="180:180">
      <c r="FX24523" s="1595"/>
    </row>
    <row r="24524" spans="180:180">
      <c r="FX24524" s="1595"/>
    </row>
    <row r="24525" spans="180:180">
      <c r="FX24525" s="1595"/>
    </row>
    <row r="24526" spans="180:180">
      <c r="FX24526" s="1595"/>
    </row>
    <row r="24527" spans="180:180">
      <c r="FX24527" s="1595"/>
    </row>
    <row r="24528" spans="180:180">
      <c r="FX24528" s="1595"/>
    </row>
    <row r="24529" spans="180:180">
      <c r="FX24529" s="1595"/>
    </row>
    <row r="24530" spans="180:180">
      <c r="FX24530" s="1595"/>
    </row>
    <row r="24531" spans="180:180">
      <c r="FX24531" s="1595"/>
    </row>
    <row r="24532" spans="180:180">
      <c r="FX24532" s="1595"/>
    </row>
    <row r="24533" spans="180:180">
      <c r="FX24533" s="1595"/>
    </row>
    <row r="24534" spans="180:180">
      <c r="FX24534" s="1595"/>
    </row>
    <row r="24535" spans="180:180">
      <c r="FX24535" s="1595"/>
    </row>
    <row r="24536" spans="180:180">
      <c r="FX24536" s="1595"/>
    </row>
    <row r="24537" spans="180:180">
      <c r="FX24537" s="1595"/>
    </row>
    <row r="24538" spans="180:180">
      <c r="FX24538" s="1595"/>
    </row>
    <row r="24539" spans="180:180">
      <c r="FX24539" s="1595"/>
    </row>
    <row r="24540" spans="180:180">
      <c r="FX24540" s="1595"/>
    </row>
    <row r="24541" spans="180:180">
      <c r="FX24541" s="1595"/>
    </row>
    <row r="24542" spans="180:180">
      <c r="FX24542" s="1595"/>
    </row>
    <row r="24543" spans="180:180">
      <c r="FX24543" s="1595"/>
    </row>
    <row r="24544" spans="180:180">
      <c r="FX24544" s="1595"/>
    </row>
    <row r="24545" spans="180:180">
      <c r="FX24545" s="1595"/>
    </row>
    <row r="24546" spans="180:180">
      <c r="FX24546" s="1595"/>
    </row>
    <row r="24547" spans="180:180">
      <c r="FX24547" s="1595"/>
    </row>
    <row r="24548" spans="180:180">
      <c r="FX24548" s="1595"/>
    </row>
    <row r="24549" spans="180:180">
      <c r="FX24549" s="1595"/>
    </row>
    <row r="24550" spans="180:180">
      <c r="FX24550" s="1595"/>
    </row>
    <row r="24551" spans="180:180">
      <c r="FX24551" s="1595"/>
    </row>
    <row r="24552" spans="180:180">
      <c r="FX24552" s="1595"/>
    </row>
    <row r="24553" spans="180:180">
      <c r="FX24553" s="1595"/>
    </row>
    <row r="24555" spans="180:180">
      <c r="FX24555" s="1349"/>
    </row>
    <row r="24556" spans="180:180">
      <c r="FX24556" s="1349"/>
    </row>
    <row r="24557" spans="180:180">
      <c r="FX24557" s="1666"/>
    </row>
    <row r="24559" spans="180:180">
      <c r="FX24559" s="1349"/>
    </row>
    <row r="24560" spans="180:180">
      <c r="FX24560" s="1349"/>
    </row>
    <row r="24561" spans="180:180">
      <c r="FX24561" s="1349"/>
    </row>
    <row r="24562" spans="180:180">
      <c r="FX24562" s="1595"/>
    </row>
    <row r="24563" spans="180:180">
      <c r="FX24563" s="1595"/>
    </row>
    <row r="24564" spans="180:180">
      <c r="FX24564" s="1595"/>
    </row>
    <row r="24565" spans="180:180">
      <c r="FX24565" s="1595"/>
    </row>
    <row r="24566" spans="180:180">
      <c r="FX24566" s="1595"/>
    </row>
    <row r="24567" spans="180:180">
      <c r="FX24567" s="1595"/>
    </row>
    <row r="24568" spans="180:180">
      <c r="FX24568" s="1595"/>
    </row>
    <row r="24569" spans="180:180">
      <c r="FX24569" s="1595"/>
    </row>
    <row r="24570" spans="180:180">
      <c r="FX24570" s="1595"/>
    </row>
    <row r="24571" spans="180:180">
      <c r="FX24571" s="1595"/>
    </row>
    <row r="24572" spans="180:180">
      <c r="FX24572" s="1595"/>
    </row>
    <row r="24573" spans="180:180">
      <c r="FX24573" s="1595"/>
    </row>
    <row r="24574" spans="180:180">
      <c r="FX24574" s="1595"/>
    </row>
    <row r="24575" spans="180:180">
      <c r="FX24575" s="1595"/>
    </row>
    <row r="24576" spans="180:180">
      <c r="FX24576" s="1595"/>
    </row>
    <row r="24577" spans="180:180">
      <c r="FX24577" s="1595"/>
    </row>
    <row r="24578" spans="180:180">
      <c r="FX24578" s="1595"/>
    </row>
    <row r="24579" spans="180:180">
      <c r="FX24579" s="1595"/>
    </row>
    <row r="24580" spans="180:180">
      <c r="FX24580" s="1595"/>
    </row>
    <row r="24581" spans="180:180">
      <c r="FX24581" s="1595"/>
    </row>
    <row r="24582" spans="180:180">
      <c r="FX24582" s="1595"/>
    </row>
    <row r="24583" spans="180:180">
      <c r="FX24583" s="1595"/>
    </row>
    <row r="24584" spans="180:180">
      <c r="FX24584" s="1595"/>
    </row>
    <row r="24585" spans="180:180">
      <c r="FX24585" s="1595"/>
    </row>
    <row r="24586" spans="180:180">
      <c r="FX24586" s="1595"/>
    </row>
    <row r="24587" spans="180:180">
      <c r="FX24587" s="1595"/>
    </row>
    <row r="24588" spans="180:180">
      <c r="FX24588" s="1595"/>
    </row>
    <row r="24589" spans="180:180">
      <c r="FX24589" s="1595"/>
    </row>
    <row r="24590" spans="180:180">
      <c r="FX24590" s="1595"/>
    </row>
    <row r="24591" spans="180:180">
      <c r="FX24591" s="1595"/>
    </row>
    <row r="24592" spans="180:180">
      <c r="FX24592" s="1595"/>
    </row>
    <row r="24593" spans="180:180">
      <c r="FX24593" s="1595"/>
    </row>
    <row r="24594" spans="180:180">
      <c r="FX24594" s="1595"/>
    </row>
    <row r="24595" spans="180:180">
      <c r="FX24595" s="1595"/>
    </row>
    <row r="24596" spans="180:180">
      <c r="FX24596" s="1595"/>
    </row>
    <row r="24597" spans="180:180">
      <c r="FX24597" s="1595"/>
    </row>
    <row r="24598" spans="180:180">
      <c r="FX24598" s="1595"/>
    </row>
    <row r="24599" spans="180:180">
      <c r="FX24599" s="1595"/>
    </row>
    <row r="24600" spans="180:180">
      <c r="FX24600" s="1595"/>
    </row>
    <row r="24601" spans="180:180">
      <c r="FX24601" s="1595"/>
    </row>
    <row r="24603" spans="180:180">
      <c r="FX24603" s="1349"/>
    </row>
    <row r="24604" spans="180:180">
      <c r="FX24604" s="1349"/>
    </row>
    <row r="24605" spans="180:180">
      <c r="FX24605" s="1666"/>
    </row>
    <row r="24607" spans="180:180">
      <c r="FX24607" s="1349"/>
    </row>
    <row r="24608" spans="180:180">
      <c r="FX24608" s="1349"/>
    </row>
    <row r="24609" spans="180:180">
      <c r="FX24609" s="1349"/>
    </row>
    <row r="24610" spans="180:180">
      <c r="FX24610" s="1595"/>
    </row>
    <row r="24611" spans="180:180">
      <c r="FX24611" s="1595"/>
    </row>
    <row r="24612" spans="180:180">
      <c r="FX24612" s="1595"/>
    </row>
    <row r="24613" spans="180:180">
      <c r="FX24613" s="1595"/>
    </row>
    <row r="24614" spans="180:180">
      <c r="FX24614" s="1595"/>
    </row>
    <row r="24615" spans="180:180">
      <c r="FX24615" s="1595"/>
    </row>
    <row r="24616" spans="180:180">
      <c r="FX24616" s="1595"/>
    </row>
    <row r="24617" spans="180:180">
      <c r="FX24617" s="1595"/>
    </row>
    <row r="24618" spans="180:180">
      <c r="FX24618" s="1595"/>
    </row>
    <row r="24619" spans="180:180">
      <c r="FX24619" s="1595"/>
    </row>
    <row r="24620" spans="180:180">
      <c r="FX24620" s="1595"/>
    </row>
    <row r="24621" spans="180:180">
      <c r="FX24621" s="1595"/>
    </row>
    <row r="24622" spans="180:180">
      <c r="FX24622" s="1595"/>
    </row>
    <row r="24623" spans="180:180">
      <c r="FX24623" s="1595"/>
    </row>
    <row r="24624" spans="180:180">
      <c r="FX24624" s="1595"/>
    </row>
    <row r="24625" spans="180:180">
      <c r="FX24625" s="1595"/>
    </row>
    <row r="24626" spans="180:180">
      <c r="FX24626" s="1595"/>
    </row>
    <row r="24627" spans="180:180">
      <c r="FX24627" s="1595"/>
    </row>
    <row r="24628" spans="180:180">
      <c r="FX24628" s="1595"/>
    </row>
    <row r="24629" spans="180:180">
      <c r="FX24629" s="1595"/>
    </row>
    <row r="24630" spans="180:180">
      <c r="FX24630" s="1595"/>
    </row>
    <row r="24631" spans="180:180">
      <c r="FX24631" s="1595"/>
    </row>
    <row r="24632" spans="180:180">
      <c r="FX24632" s="1595"/>
    </row>
    <row r="24633" spans="180:180">
      <c r="FX24633" s="1595"/>
    </row>
    <row r="24634" spans="180:180">
      <c r="FX24634" s="1595"/>
    </row>
    <row r="24635" spans="180:180">
      <c r="FX24635" s="1595"/>
    </row>
    <row r="24636" spans="180:180">
      <c r="FX24636" s="1595"/>
    </row>
    <row r="24637" spans="180:180">
      <c r="FX24637" s="1595"/>
    </row>
    <row r="24638" spans="180:180">
      <c r="FX24638" s="1595"/>
    </row>
    <row r="24639" spans="180:180">
      <c r="FX24639" s="1595"/>
    </row>
    <row r="24640" spans="180:180">
      <c r="FX24640" s="1595"/>
    </row>
    <row r="24641" spans="180:180">
      <c r="FX24641" s="1595"/>
    </row>
    <row r="24642" spans="180:180">
      <c r="FX24642" s="1595"/>
    </row>
    <row r="24643" spans="180:180">
      <c r="FX24643" s="1595"/>
    </row>
    <row r="24644" spans="180:180">
      <c r="FX24644" s="1595"/>
    </row>
    <row r="24645" spans="180:180">
      <c r="FX24645" s="1595"/>
    </row>
    <row r="24646" spans="180:180">
      <c r="FX24646" s="1595"/>
    </row>
    <row r="24647" spans="180:180">
      <c r="FX24647" s="1595"/>
    </row>
    <row r="24648" spans="180:180">
      <c r="FX24648" s="1595"/>
    </row>
    <row r="24649" spans="180:180">
      <c r="FX24649" s="1595"/>
    </row>
    <row r="24651" spans="180:180">
      <c r="FX24651" s="1349"/>
    </row>
    <row r="24652" spans="180:180">
      <c r="FX24652" s="1349"/>
    </row>
    <row r="24653" spans="180:180">
      <c r="FX24653" s="1666"/>
    </row>
    <row r="24655" spans="180:180">
      <c r="FX24655" s="1349"/>
    </row>
    <row r="24656" spans="180:180">
      <c r="FX24656" s="1349"/>
    </row>
    <row r="24657" spans="180:180">
      <c r="FX24657" s="1349"/>
    </row>
    <row r="24658" spans="180:180">
      <c r="FX24658" s="1595"/>
    </row>
    <row r="24659" spans="180:180">
      <c r="FX24659" s="1595"/>
    </row>
    <row r="24660" spans="180:180">
      <c r="FX24660" s="1595"/>
    </row>
    <row r="24661" spans="180:180">
      <c r="FX24661" s="1595"/>
    </row>
    <row r="24662" spans="180:180">
      <c r="FX24662" s="1595"/>
    </row>
    <row r="24663" spans="180:180">
      <c r="FX24663" s="1595"/>
    </row>
    <row r="24664" spans="180:180">
      <c r="FX24664" s="1595"/>
    </row>
    <row r="24665" spans="180:180">
      <c r="FX24665" s="1595"/>
    </row>
    <row r="24666" spans="180:180">
      <c r="FX24666" s="1595"/>
    </row>
    <row r="24667" spans="180:180">
      <c r="FX24667" s="1595"/>
    </row>
    <row r="24668" spans="180:180">
      <c r="FX24668" s="1595"/>
    </row>
    <row r="24669" spans="180:180">
      <c r="FX24669" s="1595"/>
    </row>
    <row r="24670" spans="180:180">
      <c r="FX24670" s="1595"/>
    </row>
    <row r="24671" spans="180:180">
      <c r="FX24671" s="1595"/>
    </row>
    <row r="24672" spans="180:180">
      <c r="FX24672" s="1595"/>
    </row>
    <row r="24673" spans="180:180">
      <c r="FX24673" s="1595"/>
    </row>
    <row r="24674" spans="180:180">
      <c r="FX24674" s="1595"/>
    </row>
    <row r="24675" spans="180:180">
      <c r="FX24675" s="1595"/>
    </row>
    <row r="24676" spans="180:180">
      <c r="FX24676" s="1595"/>
    </row>
    <row r="24677" spans="180:180">
      <c r="FX24677" s="1595"/>
    </row>
    <row r="24678" spans="180:180">
      <c r="FX24678" s="1595"/>
    </row>
    <row r="24679" spans="180:180">
      <c r="FX24679" s="1595"/>
    </row>
    <row r="24680" spans="180:180">
      <c r="FX24680" s="1595"/>
    </row>
    <row r="24681" spans="180:180">
      <c r="FX24681" s="1595"/>
    </row>
    <row r="24682" spans="180:180">
      <c r="FX24682" s="1595"/>
    </row>
    <row r="24683" spans="180:180">
      <c r="FX24683" s="1595"/>
    </row>
    <row r="24684" spans="180:180">
      <c r="FX24684" s="1595"/>
    </row>
    <row r="24685" spans="180:180">
      <c r="FX24685" s="1595"/>
    </row>
    <row r="24686" spans="180:180">
      <c r="FX24686" s="1595"/>
    </row>
    <row r="24687" spans="180:180">
      <c r="FX24687" s="1595"/>
    </row>
    <row r="24688" spans="180:180">
      <c r="FX24688" s="1595"/>
    </row>
    <row r="24689" spans="180:180">
      <c r="FX24689" s="1595"/>
    </row>
    <row r="24690" spans="180:180">
      <c r="FX24690" s="1595"/>
    </row>
    <row r="24691" spans="180:180">
      <c r="FX24691" s="1595"/>
    </row>
    <row r="24692" spans="180:180">
      <c r="FX24692" s="1595"/>
    </row>
    <row r="24693" spans="180:180">
      <c r="FX24693" s="1595"/>
    </row>
    <row r="24694" spans="180:180">
      <c r="FX24694" s="1595"/>
    </row>
    <row r="24695" spans="180:180">
      <c r="FX24695" s="1595"/>
    </row>
    <row r="24696" spans="180:180">
      <c r="FX24696" s="1595"/>
    </row>
    <row r="24697" spans="180:180">
      <c r="FX24697" s="1595"/>
    </row>
    <row r="24699" spans="180:180">
      <c r="FX24699" s="1349"/>
    </row>
    <row r="24700" spans="180:180">
      <c r="FX24700" s="1349"/>
    </row>
    <row r="24701" spans="180:180">
      <c r="FX24701" s="1666"/>
    </row>
    <row r="24703" spans="180:180">
      <c r="FX24703" s="1349"/>
    </row>
    <row r="24704" spans="180:180">
      <c r="FX24704" s="1349"/>
    </row>
    <row r="24705" spans="180:180">
      <c r="FX24705" s="1349"/>
    </row>
    <row r="24706" spans="180:180">
      <c r="FX24706" s="1595"/>
    </row>
    <row r="24707" spans="180:180">
      <c r="FX24707" s="1595"/>
    </row>
    <row r="24708" spans="180:180">
      <c r="FX24708" s="1595"/>
    </row>
    <row r="24709" spans="180:180">
      <c r="FX24709" s="1595"/>
    </row>
    <row r="24710" spans="180:180">
      <c r="FX24710" s="1595"/>
    </row>
    <row r="24711" spans="180:180">
      <c r="FX24711" s="1595"/>
    </row>
    <row r="24712" spans="180:180">
      <c r="FX24712" s="1595"/>
    </row>
    <row r="24713" spans="180:180">
      <c r="FX24713" s="1595"/>
    </row>
    <row r="24714" spans="180:180">
      <c r="FX24714" s="1595"/>
    </row>
    <row r="24715" spans="180:180">
      <c r="FX24715" s="1595"/>
    </row>
    <row r="24716" spans="180:180">
      <c r="FX24716" s="1595"/>
    </row>
    <row r="24717" spans="180:180">
      <c r="FX24717" s="1595"/>
    </row>
    <row r="24718" spans="180:180">
      <c r="FX24718" s="1595"/>
    </row>
    <row r="24719" spans="180:180">
      <c r="FX24719" s="1595"/>
    </row>
    <row r="24720" spans="180:180">
      <c r="FX24720" s="1595"/>
    </row>
    <row r="24721" spans="180:180">
      <c r="FX24721" s="1595"/>
    </row>
    <row r="24722" spans="180:180">
      <c r="FX24722" s="1595"/>
    </row>
    <row r="24723" spans="180:180">
      <c r="FX24723" s="1595"/>
    </row>
    <row r="24724" spans="180:180">
      <c r="FX24724" s="1595"/>
    </row>
    <row r="24725" spans="180:180">
      <c r="FX24725" s="1595"/>
    </row>
    <row r="24726" spans="180:180">
      <c r="FX24726" s="1595"/>
    </row>
    <row r="24727" spans="180:180">
      <c r="FX24727" s="1595"/>
    </row>
    <row r="24728" spans="180:180">
      <c r="FX24728" s="1595"/>
    </row>
    <row r="24729" spans="180:180">
      <c r="FX24729" s="1595"/>
    </row>
    <row r="24730" spans="180:180">
      <c r="FX24730" s="1595"/>
    </row>
    <row r="24731" spans="180:180">
      <c r="FX24731" s="1595"/>
    </row>
    <row r="24732" spans="180:180">
      <c r="FX24732" s="1595"/>
    </row>
    <row r="24733" spans="180:180">
      <c r="FX24733" s="1595"/>
    </row>
    <row r="24734" spans="180:180">
      <c r="FX24734" s="1595"/>
    </row>
    <row r="24735" spans="180:180">
      <c r="FX24735" s="1595"/>
    </row>
    <row r="24736" spans="180:180">
      <c r="FX24736" s="1595"/>
    </row>
    <row r="24737" spans="180:180">
      <c r="FX24737" s="1595"/>
    </row>
    <row r="24738" spans="180:180">
      <c r="FX24738" s="1595"/>
    </row>
    <row r="24739" spans="180:180">
      <c r="FX24739" s="1595"/>
    </row>
    <row r="24740" spans="180:180">
      <c r="FX24740" s="1595"/>
    </row>
    <row r="24741" spans="180:180">
      <c r="FX24741" s="1595"/>
    </row>
    <row r="24742" spans="180:180">
      <c r="FX24742" s="1595"/>
    </row>
    <row r="24743" spans="180:180">
      <c r="FX24743" s="1595"/>
    </row>
    <row r="24744" spans="180:180">
      <c r="FX24744" s="1595"/>
    </row>
    <row r="24745" spans="180:180">
      <c r="FX24745" s="1595"/>
    </row>
    <row r="24747" spans="180:180">
      <c r="FX24747" s="1349"/>
    </row>
    <row r="24748" spans="180:180">
      <c r="FX24748" s="1349"/>
    </row>
    <row r="24749" spans="180:180">
      <c r="FX24749" s="1666"/>
    </row>
    <row r="24751" spans="180:180">
      <c r="FX24751" s="1349"/>
    </row>
    <row r="24752" spans="180:180">
      <c r="FX24752" s="1349"/>
    </row>
    <row r="24753" spans="180:180">
      <c r="FX24753" s="1349"/>
    </row>
    <row r="24754" spans="180:180">
      <c r="FX24754" s="1595"/>
    </row>
    <row r="24755" spans="180:180">
      <c r="FX24755" s="1595"/>
    </row>
    <row r="24756" spans="180:180">
      <c r="FX24756" s="1595"/>
    </row>
    <row r="24757" spans="180:180">
      <c r="FX24757" s="1595"/>
    </row>
    <row r="24758" spans="180:180">
      <c r="FX24758" s="1595"/>
    </row>
    <row r="24759" spans="180:180">
      <c r="FX24759" s="1595"/>
    </row>
    <row r="24760" spans="180:180">
      <c r="FX24760" s="1595"/>
    </row>
    <row r="24761" spans="180:180">
      <c r="FX24761" s="1595"/>
    </row>
    <row r="24762" spans="180:180">
      <c r="FX24762" s="1595"/>
    </row>
    <row r="24763" spans="180:180">
      <c r="FX24763" s="1595"/>
    </row>
    <row r="24764" spans="180:180">
      <c r="FX24764" s="1595"/>
    </row>
    <row r="24765" spans="180:180">
      <c r="FX24765" s="1595"/>
    </row>
    <row r="24766" spans="180:180">
      <c r="FX24766" s="1595"/>
    </row>
    <row r="24767" spans="180:180">
      <c r="FX24767" s="1595"/>
    </row>
    <row r="24768" spans="180:180">
      <c r="FX24768" s="1595"/>
    </row>
    <row r="24769" spans="180:180">
      <c r="FX24769" s="1595"/>
    </row>
    <row r="24770" spans="180:180">
      <c r="FX24770" s="1595"/>
    </row>
    <row r="24771" spans="180:180">
      <c r="FX24771" s="1595"/>
    </row>
    <row r="24772" spans="180:180">
      <c r="FX24772" s="1595"/>
    </row>
    <row r="24773" spans="180:180">
      <c r="FX24773" s="1595"/>
    </row>
    <row r="24774" spans="180:180">
      <c r="FX24774" s="1595"/>
    </row>
    <row r="24775" spans="180:180">
      <c r="FX24775" s="1595"/>
    </row>
    <row r="24776" spans="180:180">
      <c r="FX24776" s="1595"/>
    </row>
    <row r="24777" spans="180:180">
      <c r="FX24777" s="1595"/>
    </row>
    <row r="24778" spans="180:180">
      <c r="FX24778" s="1595"/>
    </row>
    <row r="24779" spans="180:180">
      <c r="FX24779" s="1595"/>
    </row>
    <row r="24780" spans="180:180">
      <c r="FX24780" s="1595"/>
    </row>
    <row r="24781" spans="180:180">
      <c r="FX24781" s="1595"/>
    </row>
    <row r="24782" spans="180:180">
      <c r="FX24782" s="1595"/>
    </row>
    <row r="24783" spans="180:180">
      <c r="FX24783" s="1595"/>
    </row>
    <row r="24784" spans="180:180">
      <c r="FX24784" s="1595"/>
    </row>
    <row r="24785" spans="180:180">
      <c r="FX24785" s="1595"/>
    </row>
    <row r="24786" spans="180:180">
      <c r="FX24786" s="1595"/>
    </row>
    <row r="24787" spans="180:180">
      <c r="FX24787" s="1595"/>
    </row>
    <row r="24788" spans="180:180">
      <c r="FX24788" s="1595"/>
    </row>
    <row r="24789" spans="180:180">
      <c r="FX24789" s="1595"/>
    </row>
    <row r="24790" spans="180:180">
      <c r="FX24790" s="1595"/>
    </row>
    <row r="24791" spans="180:180">
      <c r="FX24791" s="1595"/>
    </row>
    <row r="24792" spans="180:180">
      <c r="FX24792" s="1595"/>
    </row>
    <row r="24793" spans="180:180">
      <c r="FX24793" s="1595"/>
    </row>
    <row r="24795" spans="180:180">
      <c r="FX24795" s="1349"/>
    </row>
    <row r="24796" spans="180:180">
      <c r="FX24796" s="1349"/>
    </row>
    <row r="24797" spans="180:180">
      <c r="FX24797" s="1666"/>
    </row>
    <row r="24799" spans="180:180">
      <c r="FX24799" s="1349"/>
    </row>
    <row r="24800" spans="180:180">
      <c r="FX24800" s="1349"/>
    </row>
    <row r="24801" spans="180:180">
      <c r="FX24801" s="1349"/>
    </row>
    <row r="24802" spans="180:180">
      <c r="FX24802" s="1595"/>
    </row>
    <row r="24803" spans="180:180">
      <c r="FX24803" s="1595"/>
    </row>
    <row r="24804" spans="180:180">
      <c r="FX24804" s="1595"/>
    </row>
    <row r="24805" spans="180:180">
      <c r="FX24805" s="1595"/>
    </row>
    <row r="24806" spans="180:180">
      <c r="FX24806" s="1595"/>
    </row>
    <row r="24807" spans="180:180">
      <c r="FX24807" s="1595"/>
    </row>
    <row r="24808" spans="180:180">
      <c r="FX24808" s="1595"/>
    </row>
    <row r="24809" spans="180:180">
      <c r="FX24809" s="1595"/>
    </row>
    <row r="24810" spans="180:180">
      <c r="FX24810" s="1595"/>
    </row>
    <row r="24811" spans="180:180">
      <c r="FX24811" s="1595"/>
    </row>
    <row r="24812" spans="180:180">
      <c r="FX24812" s="1595"/>
    </row>
    <row r="24813" spans="180:180">
      <c r="FX24813" s="1595"/>
    </row>
    <row r="24814" spans="180:180">
      <c r="FX24814" s="1595"/>
    </row>
    <row r="24815" spans="180:180">
      <c r="FX24815" s="1595"/>
    </row>
    <row r="24816" spans="180:180">
      <c r="FX24816" s="1595"/>
    </row>
    <row r="24817" spans="180:180">
      <c r="FX24817" s="1595"/>
    </row>
    <row r="24818" spans="180:180">
      <c r="FX24818" s="1595"/>
    </row>
    <row r="24819" spans="180:180">
      <c r="FX24819" s="1595"/>
    </row>
    <row r="24820" spans="180:180">
      <c r="FX24820" s="1595"/>
    </row>
    <row r="24821" spans="180:180">
      <c r="FX24821" s="1595"/>
    </row>
    <row r="24822" spans="180:180">
      <c r="FX24822" s="1595"/>
    </row>
    <row r="24823" spans="180:180">
      <c r="FX24823" s="1595"/>
    </row>
    <row r="24824" spans="180:180">
      <c r="FX24824" s="1595"/>
    </row>
    <row r="24825" spans="180:180">
      <c r="FX24825" s="1595"/>
    </row>
    <row r="24826" spans="180:180">
      <c r="FX24826" s="1595"/>
    </row>
    <row r="24827" spans="180:180">
      <c r="FX24827" s="1595"/>
    </row>
    <row r="24828" spans="180:180">
      <c r="FX24828" s="1595"/>
    </row>
    <row r="24829" spans="180:180">
      <c r="FX24829" s="1595"/>
    </row>
    <row r="24830" spans="180:180">
      <c r="FX24830" s="1595"/>
    </row>
    <row r="24831" spans="180:180">
      <c r="FX24831" s="1595"/>
    </row>
    <row r="24832" spans="180:180">
      <c r="FX24832" s="1595"/>
    </row>
    <row r="24833" spans="180:180">
      <c r="FX24833" s="1595"/>
    </row>
    <row r="24834" spans="180:180">
      <c r="FX24834" s="1595"/>
    </row>
    <row r="24835" spans="180:180">
      <c r="FX24835" s="1595"/>
    </row>
    <row r="24836" spans="180:180">
      <c r="FX24836" s="1595"/>
    </row>
    <row r="24837" spans="180:180">
      <c r="FX24837" s="1595"/>
    </row>
    <row r="24838" spans="180:180">
      <c r="FX24838" s="1595"/>
    </row>
    <row r="24839" spans="180:180">
      <c r="FX24839" s="1595"/>
    </row>
    <row r="24840" spans="180:180">
      <c r="FX24840" s="1595"/>
    </row>
    <row r="24841" spans="180:180">
      <c r="FX24841" s="1595"/>
    </row>
    <row r="24843" spans="180:180">
      <c r="FX24843" s="1349"/>
    </row>
    <row r="24844" spans="180:180">
      <c r="FX24844" s="1349"/>
    </row>
    <row r="24845" spans="180:180">
      <c r="FX24845" s="1666"/>
    </row>
    <row r="24847" spans="180:180">
      <c r="FX24847" s="1349"/>
    </row>
    <row r="24848" spans="180:180">
      <c r="FX24848" s="1349"/>
    </row>
    <row r="24849" spans="180:180">
      <c r="FX24849" s="1349"/>
    </row>
    <row r="24850" spans="180:180">
      <c r="FX24850" s="1595"/>
    </row>
    <row r="24851" spans="180:180">
      <c r="FX24851" s="1595"/>
    </row>
    <row r="24852" spans="180:180">
      <c r="FX24852" s="1595"/>
    </row>
    <row r="24853" spans="180:180">
      <c r="FX24853" s="1595"/>
    </row>
    <row r="24854" spans="180:180">
      <c r="FX24854" s="1595"/>
    </row>
    <row r="24855" spans="180:180">
      <c r="FX24855" s="1595"/>
    </row>
    <row r="24856" spans="180:180">
      <c r="FX24856" s="1595"/>
    </row>
    <row r="24857" spans="180:180">
      <c r="FX24857" s="1595"/>
    </row>
    <row r="24858" spans="180:180">
      <c r="FX24858" s="1595"/>
    </row>
    <row r="24859" spans="180:180">
      <c r="FX24859" s="1595"/>
    </row>
    <row r="24860" spans="180:180">
      <c r="FX24860" s="1595"/>
    </row>
    <row r="24861" spans="180:180">
      <c r="FX24861" s="1595"/>
    </row>
    <row r="24862" spans="180:180">
      <c r="FX24862" s="1595"/>
    </row>
    <row r="24863" spans="180:180">
      <c r="FX24863" s="1595"/>
    </row>
    <row r="24864" spans="180:180">
      <c r="FX24864" s="1595"/>
    </row>
    <row r="24865" spans="180:180">
      <c r="FX24865" s="1595"/>
    </row>
    <row r="24866" spans="180:180">
      <c r="FX24866" s="1595"/>
    </row>
    <row r="24867" spans="180:180">
      <c r="FX24867" s="1595"/>
    </row>
    <row r="24868" spans="180:180">
      <c r="FX24868" s="1595"/>
    </row>
    <row r="24869" spans="180:180">
      <c r="FX24869" s="1595"/>
    </row>
    <row r="24870" spans="180:180">
      <c r="FX24870" s="1595"/>
    </row>
    <row r="24871" spans="180:180">
      <c r="FX24871" s="1595"/>
    </row>
    <row r="24872" spans="180:180">
      <c r="FX24872" s="1595"/>
    </row>
    <row r="24873" spans="180:180">
      <c r="FX24873" s="1595"/>
    </row>
    <row r="24874" spans="180:180">
      <c r="FX24874" s="1595"/>
    </row>
    <row r="24875" spans="180:180">
      <c r="FX24875" s="1595"/>
    </row>
    <row r="24876" spans="180:180">
      <c r="FX24876" s="1595"/>
    </row>
    <row r="24877" spans="180:180">
      <c r="FX24877" s="1595"/>
    </row>
    <row r="24878" spans="180:180">
      <c r="FX24878" s="1595"/>
    </row>
    <row r="24879" spans="180:180">
      <c r="FX24879" s="1595"/>
    </row>
    <row r="24880" spans="180:180">
      <c r="FX24880" s="1595"/>
    </row>
    <row r="24881" spans="180:180">
      <c r="FX24881" s="1595"/>
    </row>
    <row r="24882" spans="180:180">
      <c r="FX24882" s="1595"/>
    </row>
    <row r="24883" spans="180:180">
      <c r="FX24883" s="1595"/>
    </row>
    <row r="24884" spans="180:180">
      <c r="FX24884" s="1595"/>
    </row>
    <row r="24885" spans="180:180">
      <c r="FX24885" s="1595"/>
    </row>
    <row r="24886" spans="180:180">
      <c r="FX24886" s="1595"/>
    </row>
    <row r="24887" spans="180:180">
      <c r="FX24887" s="1595"/>
    </row>
    <row r="24888" spans="180:180">
      <c r="FX24888" s="1595"/>
    </row>
    <row r="24889" spans="180:180">
      <c r="FX24889" s="1595"/>
    </row>
    <row r="24891" spans="180:180">
      <c r="FX24891" s="1349"/>
    </row>
    <row r="24892" spans="180:180">
      <c r="FX24892" s="1349"/>
    </row>
    <row r="24893" spans="180:180">
      <c r="FX24893" s="1666"/>
    </row>
    <row r="24895" spans="180:180">
      <c r="FX24895" s="1349"/>
    </row>
    <row r="24896" spans="180:180">
      <c r="FX24896" s="1349"/>
    </row>
    <row r="24897" spans="180:180">
      <c r="FX24897" s="1349"/>
    </row>
    <row r="24898" spans="180:180">
      <c r="FX24898" s="1595"/>
    </row>
    <row r="24899" spans="180:180">
      <c r="FX24899" s="1595"/>
    </row>
    <row r="24900" spans="180:180">
      <c r="FX24900" s="1595"/>
    </row>
    <row r="24901" spans="180:180">
      <c r="FX24901" s="1595"/>
    </row>
    <row r="24902" spans="180:180">
      <c r="FX24902" s="1595"/>
    </row>
    <row r="24903" spans="180:180">
      <c r="FX24903" s="1595"/>
    </row>
    <row r="24904" spans="180:180">
      <c r="FX24904" s="1595"/>
    </row>
    <row r="24905" spans="180:180">
      <c r="FX24905" s="1595"/>
    </row>
    <row r="24906" spans="180:180">
      <c r="FX24906" s="1595"/>
    </row>
    <row r="24907" spans="180:180">
      <c r="FX24907" s="1595"/>
    </row>
    <row r="24908" spans="180:180">
      <c r="FX24908" s="1595"/>
    </row>
    <row r="24909" spans="180:180">
      <c r="FX24909" s="1595"/>
    </row>
    <row r="24910" spans="180:180">
      <c r="FX24910" s="1595"/>
    </row>
    <row r="24911" spans="180:180">
      <c r="FX24911" s="1595"/>
    </row>
    <row r="24912" spans="180:180">
      <c r="FX24912" s="1595"/>
    </row>
    <row r="24913" spans="180:180">
      <c r="FX24913" s="1595"/>
    </row>
    <row r="24914" spans="180:180">
      <c r="FX24914" s="1595"/>
    </row>
    <row r="24915" spans="180:180">
      <c r="FX24915" s="1595"/>
    </row>
    <row r="24916" spans="180:180">
      <c r="FX24916" s="1595"/>
    </row>
    <row r="24917" spans="180:180">
      <c r="FX24917" s="1595"/>
    </row>
    <row r="24918" spans="180:180">
      <c r="FX24918" s="1595"/>
    </row>
    <row r="24919" spans="180:180">
      <c r="FX24919" s="1595"/>
    </row>
    <row r="24920" spans="180:180">
      <c r="FX24920" s="1595"/>
    </row>
    <row r="24921" spans="180:180">
      <c r="FX24921" s="1595"/>
    </row>
    <row r="24922" spans="180:180">
      <c r="FX24922" s="1595"/>
    </row>
    <row r="24923" spans="180:180">
      <c r="FX24923" s="1595"/>
    </row>
    <row r="24924" spans="180:180">
      <c r="FX24924" s="1595"/>
    </row>
    <row r="24925" spans="180:180">
      <c r="FX24925" s="1595"/>
    </row>
    <row r="24926" spans="180:180">
      <c r="FX24926" s="1595"/>
    </row>
    <row r="24927" spans="180:180">
      <c r="FX24927" s="1595"/>
    </row>
    <row r="24928" spans="180:180">
      <c r="FX24928" s="1595"/>
    </row>
    <row r="24929" spans="180:180">
      <c r="FX24929" s="1595"/>
    </row>
    <row r="24930" spans="180:180">
      <c r="FX24930" s="1595"/>
    </row>
    <row r="24931" spans="180:180">
      <c r="FX24931" s="1595"/>
    </row>
    <row r="24932" spans="180:180">
      <c r="FX24932" s="1595"/>
    </row>
    <row r="24933" spans="180:180">
      <c r="FX24933" s="1595"/>
    </row>
    <row r="24934" spans="180:180">
      <c r="FX24934" s="1595"/>
    </row>
    <row r="24935" spans="180:180">
      <c r="FX24935" s="1595"/>
    </row>
    <row r="24936" spans="180:180">
      <c r="FX24936" s="1595"/>
    </row>
    <row r="24937" spans="180:180">
      <c r="FX24937" s="1595"/>
    </row>
    <row r="24939" spans="180:180">
      <c r="FX24939" s="1349"/>
    </row>
    <row r="24940" spans="180:180">
      <c r="FX24940" s="1349"/>
    </row>
    <row r="24941" spans="180:180">
      <c r="FX24941" s="1666"/>
    </row>
    <row r="24943" spans="180:180">
      <c r="FX24943" s="1349"/>
    </row>
    <row r="24944" spans="180:180">
      <c r="FX24944" s="1349"/>
    </row>
    <row r="24945" spans="180:180">
      <c r="FX24945" s="1349"/>
    </row>
    <row r="24946" spans="180:180">
      <c r="FX24946" s="1595"/>
    </row>
    <row r="24947" spans="180:180">
      <c r="FX24947" s="1595"/>
    </row>
    <row r="24948" spans="180:180">
      <c r="FX24948" s="1595"/>
    </row>
    <row r="24949" spans="180:180">
      <c r="FX24949" s="1595"/>
    </row>
    <row r="24950" spans="180:180">
      <c r="FX24950" s="1595"/>
    </row>
    <row r="24951" spans="180:180">
      <c r="FX24951" s="1595"/>
    </row>
    <row r="24952" spans="180:180">
      <c r="FX24952" s="1595"/>
    </row>
    <row r="24953" spans="180:180">
      <c r="FX24953" s="1595"/>
    </row>
    <row r="24954" spans="180:180">
      <c r="FX24954" s="1595"/>
    </row>
    <row r="24955" spans="180:180">
      <c r="FX24955" s="1595"/>
    </row>
    <row r="24956" spans="180:180">
      <c r="FX24956" s="1595"/>
    </row>
    <row r="24957" spans="180:180">
      <c r="FX24957" s="1595"/>
    </row>
    <row r="24958" spans="180:180">
      <c r="FX24958" s="1595"/>
    </row>
    <row r="24959" spans="180:180">
      <c r="FX24959" s="1595"/>
    </row>
    <row r="24960" spans="180:180">
      <c r="FX24960" s="1595"/>
    </row>
    <row r="24961" spans="180:180">
      <c r="FX24961" s="1595"/>
    </row>
    <row r="24962" spans="180:180">
      <c r="FX24962" s="1595"/>
    </row>
    <row r="24963" spans="180:180">
      <c r="FX24963" s="1595"/>
    </row>
    <row r="24964" spans="180:180">
      <c r="FX24964" s="1595"/>
    </row>
    <row r="24965" spans="180:180">
      <c r="FX24965" s="1595"/>
    </row>
    <row r="24966" spans="180:180">
      <c r="FX24966" s="1595"/>
    </row>
    <row r="24967" spans="180:180">
      <c r="FX24967" s="1595"/>
    </row>
    <row r="24968" spans="180:180">
      <c r="FX24968" s="1595"/>
    </row>
    <row r="24969" spans="180:180">
      <c r="FX24969" s="1595"/>
    </row>
    <row r="24970" spans="180:180">
      <c r="FX24970" s="1595"/>
    </row>
    <row r="24971" spans="180:180">
      <c r="FX24971" s="1595"/>
    </row>
    <row r="24972" spans="180:180">
      <c r="FX24972" s="1595"/>
    </row>
    <row r="24973" spans="180:180">
      <c r="FX24973" s="1595"/>
    </row>
    <row r="24974" spans="180:180">
      <c r="FX24974" s="1595"/>
    </row>
    <row r="24975" spans="180:180">
      <c r="FX24975" s="1595"/>
    </row>
    <row r="24976" spans="180:180">
      <c r="FX24976" s="1595"/>
    </row>
    <row r="24977" spans="180:180">
      <c r="FX24977" s="1595"/>
    </row>
    <row r="24978" spans="180:180">
      <c r="FX24978" s="1595"/>
    </row>
    <row r="24979" spans="180:180">
      <c r="FX24979" s="1595"/>
    </row>
    <row r="24980" spans="180:180">
      <c r="FX24980" s="1595"/>
    </row>
    <row r="24981" spans="180:180">
      <c r="FX24981" s="1595"/>
    </row>
    <row r="24982" spans="180:180">
      <c r="FX24982" s="1595"/>
    </row>
    <row r="24983" spans="180:180">
      <c r="FX24983" s="1595"/>
    </row>
    <row r="24984" spans="180:180">
      <c r="FX24984" s="1595"/>
    </row>
    <row r="24985" spans="180:180">
      <c r="FX24985" s="1595"/>
    </row>
    <row r="24987" spans="180:180">
      <c r="FX24987" s="1349"/>
    </row>
    <row r="24988" spans="180:180">
      <c r="FX24988" s="1349"/>
    </row>
    <row r="24989" spans="180:180">
      <c r="FX24989" s="1666"/>
    </row>
    <row r="24991" spans="180:180">
      <c r="FX24991" s="1349"/>
    </row>
    <row r="24992" spans="180:180">
      <c r="FX24992" s="1349"/>
    </row>
    <row r="24993" spans="180:180">
      <c r="FX24993" s="1349"/>
    </row>
    <row r="24994" spans="180:180">
      <c r="FX24994" s="1595"/>
    </row>
    <row r="24995" spans="180:180">
      <c r="FX24995" s="1595"/>
    </row>
    <row r="24996" spans="180:180">
      <c r="FX24996" s="1595"/>
    </row>
    <row r="24997" spans="180:180">
      <c r="FX24997" s="1595"/>
    </row>
    <row r="24998" spans="180:180">
      <c r="FX24998" s="1595"/>
    </row>
    <row r="24999" spans="180:180">
      <c r="FX24999" s="1595"/>
    </row>
    <row r="25000" spans="180:180">
      <c r="FX25000" s="1595"/>
    </row>
    <row r="25001" spans="180:180">
      <c r="FX25001" s="1595"/>
    </row>
    <row r="25002" spans="180:180">
      <c r="FX25002" s="1595"/>
    </row>
    <row r="25003" spans="180:180">
      <c r="FX25003" s="1595"/>
    </row>
    <row r="25004" spans="180:180">
      <c r="FX25004" s="1595"/>
    </row>
    <row r="25005" spans="180:180">
      <c r="FX25005" s="1595"/>
    </row>
    <row r="25006" spans="180:180">
      <c r="FX25006" s="1595"/>
    </row>
    <row r="25007" spans="180:180">
      <c r="FX25007" s="1595"/>
    </row>
    <row r="25008" spans="180:180">
      <c r="FX25008" s="1595"/>
    </row>
    <row r="25009" spans="180:180">
      <c r="FX25009" s="1595"/>
    </row>
    <row r="25010" spans="180:180">
      <c r="FX25010" s="1595"/>
    </row>
    <row r="25011" spans="180:180">
      <c r="FX25011" s="1595"/>
    </row>
    <row r="25012" spans="180:180">
      <c r="FX25012" s="1595"/>
    </row>
    <row r="25013" spans="180:180">
      <c r="FX25013" s="1595"/>
    </row>
    <row r="25014" spans="180:180">
      <c r="FX25014" s="1595"/>
    </row>
    <row r="25015" spans="180:180">
      <c r="FX25015" s="1595"/>
    </row>
    <row r="25016" spans="180:180">
      <c r="FX25016" s="1595"/>
    </row>
    <row r="25017" spans="180:180">
      <c r="FX25017" s="1595"/>
    </row>
    <row r="25018" spans="180:180">
      <c r="FX25018" s="1595"/>
    </row>
    <row r="25019" spans="180:180">
      <c r="FX25019" s="1595"/>
    </row>
    <row r="25020" spans="180:180">
      <c r="FX25020" s="1595"/>
    </row>
    <row r="25021" spans="180:180">
      <c r="FX25021" s="1595"/>
    </row>
    <row r="25022" spans="180:180">
      <c r="FX25022" s="1595"/>
    </row>
    <row r="25023" spans="180:180">
      <c r="FX25023" s="1595"/>
    </row>
    <row r="25024" spans="180:180">
      <c r="FX25024" s="1595"/>
    </row>
    <row r="25025" spans="180:180">
      <c r="FX25025" s="1595"/>
    </row>
    <row r="25026" spans="180:180">
      <c r="FX25026" s="1595"/>
    </row>
    <row r="25027" spans="180:180">
      <c r="FX25027" s="1595"/>
    </row>
    <row r="25028" spans="180:180">
      <c r="FX25028" s="1595"/>
    </row>
    <row r="25029" spans="180:180">
      <c r="FX25029" s="1595"/>
    </row>
    <row r="25030" spans="180:180">
      <c r="FX25030" s="1595"/>
    </row>
    <row r="25031" spans="180:180">
      <c r="FX25031" s="1595"/>
    </row>
    <row r="25032" spans="180:180">
      <c r="FX25032" s="1595"/>
    </row>
    <row r="25033" spans="180:180">
      <c r="FX25033" s="1595"/>
    </row>
    <row r="25035" spans="180:180">
      <c r="FX25035" s="1349"/>
    </row>
    <row r="25036" spans="180:180">
      <c r="FX25036" s="1349"/>
    </row>
    <row r="25037" spans="180:180">
      <c r="FX25037" s="1666"/>
    </row>
    <row r="25039" spans="180:180">
      <c r="FX25039" s="1349"/>
    </row>
    <row r="25040" spans="180:180">
      <c r="FX25040" s="1349"/>
    </row>
    <row r="25041" spans="180:180">
      <c r="FX25041" s="1349"/>
    </row>
    <row r="25042" spans="180:180">
      <c r="FX25042" s="1595"/>
    </row>
    <row r="25043" spans="180:180">
      <c r="FX25043" s="1595"/>
    </row>
    <row r="25044" spans="180:180">
      <c r="FX25044" s="1595"/>
    </row>
    <row r="25045" spans="180:180">
      <c r="FX25045" s="1595"/>
    </row>
    <row r="25046" spans="180:180">
      <c r="FX25046" s="1595"/>
    </row>
    <row r="25047" spans="180:180">
      <c r="FX25047" s="1595"/>
    </row>
    <row r="25048" spans="180:180">
      <c r="FX25048" s="1595"/>
    </row>
    <row r="25049" spans="180:180">
      <c r="FX25049" s="1595"/>
    </row>
    <row r="25050" spans="180:180">
      <c r="FX25050" s="1595"/>
    </row>
    <row r="25051" spans="180:180">
      <c r="FX25051" s="1595"/>
    </row>
    <row r="25052" spans="180:180">
      <c r="FX25052" s="1595"/>
    </row>
    <row r="25053" spans="180:180">
      <c r="FX25053" s="1595"/>
    </row>
    <row r="25054" spans="180:180">
      <c r="FX25054" s="1595"/>
    </row>
    <row r="25055" spans="180:180">
      <c r="FX25055" s="1595"/>
    </row>
    <row r="25056" spans="180:180">
      <c r="FX25056" s="1595"/>
    </row>
    <row r="25057" spans="180:180">
      <c r="FX25057" s="1595"/>
    </row>
    <row r="25058" spans="180:180">
      <c r="FX25058" s="1595"/>
    </row>
    <row r="25059" spans="180:180">
      <c r="FX25059" s="1595"/>
    </row>
    <row r="25060" spans="180:180">
      <c r="FX25060" s="1595"/>
    </row>
    <row r="25061" spans="180:180">
      <c r="FX25061" s="1595"/>
    </row>
    <row r="25062" spans="180:180">
      <c r="FX25062" s="1595"/>
    </row>
    <row r="25063" spans="180:180">
      <c r="FX25063" s="1595"/>
    </row>
    <row r="25064" spans="180:180">
      <c r="FX25064" s="1595"/>
    </row>
    <row r="25065" spans="180:180">
      <c r="FX25065" s="1595"/>
    </row>
    <row r="25066" spans="180:180">
      <c r="FX25066" s="1595"/>
    </row>
    <row r="25067" spans="180:180">
      <c r="FX25067" s="1595"/>
    </row>
    <row r="25068" spans="180:180">
      <c r="FX25068" s="1595"/>
    </row>
    <row r="25069" spans="180:180">
      <c r="FX25069" s="1595"/>
    </row>
    <row r="25070" spans="180:180">
      <c r="FX25070" s="1595"/>
    </row>
    <row r="25071" spans="180:180">
      <c r="FX25071" s="1595"/>
    </row>
    <row r="25072" spans="180:180">
      <c r="FX25072" s="1595"/>
    </row>
    <row r="25073" spans="180:180">
      <c r="FX25073" s="1595"/>
    </row>
    <row r="25074" spans="180:180">
      <c r="FX25074" s="1595"/>
    </row>
    <row r="25075" spans="180:180">
      <c r="FX25075" s="1595"/>
    </row>
    <row r="25076" spans="180:180">
      <c r="FX25076" s="1595"/>
    </row>
    <row r="25077" spans="180:180">
      <c r="FX25077" s="1595"/>
    </row>
    <row r="25078" spans="180:180">
      <c r="FX25078" s="1595"/>
    </row>
    <row r="25079" spans="180:180">
      <c r="FX25079" s="1595"/>
    </row>
    <row r="25080" spans="180:180">
      <c r="FX25080" s="1595"/>
    </row>
    <row r="25081" spans="180:180">
      <c r="FX25081" s="1595"/>
    </row>
    <row r="25083" spans="180:180">
      <c r="FX25083" s="1349"/>
    </row>
    <row r="25084" spans="180:180">
      <c r="FX25084" s="1349"/>
    </row>
    <row r="25085" spans="180:180">
      <c r="FX25085" s="1666"/>
    </row>
    <row r="25087" spans="180:180">
      <c r="FX25087" s="1349"/>
    </row>
    <row r="25088" spans="180:180">
      <c r="FX25088" s="1349"/>
    </row>
    <row r="25089" spans="180:180">
      <c r="FX25089" s="1349"/>
    </row>
    <row r="25090" spans="180:180">
      <c r="FX25090" s="1595"/>
    </row>
    <row r="25091" spans="180:180">
      <c r="FX25091" s="1595"/>
    </row>
    <row r="25092" spans="180:180">
      <c r="FX25092" s="1595"/>
    </row>
    <row r="25093" spans="180:180">
      <c r="FX25093" s="1595"/>
    </row>
    <row r="25094" spans="180:180">
      <c r="FX25094" s="1595"/>
    </row>
    <row r="25095" spans="180:180">
      <c r="FX25095" s="1595"/>
    </row>
    <row r="25096" spans="180:180">
      <c r="FX25096" s="1595"/>
    </row>
    <row r="25097" spans="180:180">
      <c r="FX25097" s="1595"/>
    </row>
    <row r="25098" spans="180:180">
      <c r="FX25098" s="1595"/>
    </row>
    <row r="25099" spans="180:180">
      <c r="FX25099" s="1595"/>
    </row>
    <row r="25100" spans="180:180">
      <c r="FX25100" s="1595"/>
    </row>
    <row r="25101" spans="180:180">
      <c r="FX25101" s="1595"/>
    </row>
    <row r="25102" spans="180:180">
      <c r="FX25102" s="1595"/>
    </row>
    <row r="25103" spans="180:180">
      <c r="FX25103" s="1595"/>
    </row>
    <row r="25104" spans="180:180">
      <c r="FX25104" s="1595"/>
    </row>
    <row r="25105" spans="180:180">
      <c r="FX25105" s="1595"/>
    </row>
    <row r="25106" spans="180:180">
      <c r="FX25106" s="1595"/>
    </row>
    <row r="25107" spans="180:180">
      <c r="FX25107" s="1595"/>
    </row>
    <row r="25108" spans="180:180">
      <c r="FX25108" s="1595"/>
    </row>
    <row r="25109" spans="180:180">
      <c r="FX25109" s="1595"/>
    </row>
    <row r="25110" spans="180:180">
      <c r="FX25110" s="1595"/>
    </row>
    <row r="25111" spans="180:180">
      <c r="FX25111" s="1595"/>
    </row>
    <row r="25112" spans="180:180">
      <c r="FX25112" s="1595"/>
    </row>
    <row r="25113" spans="180:180">
      <c r="FX25113" s="1595"/>
    </row>
    <row r="25114" spans="180:180">
      <c r="FX25114" s="1595"/>
    </row>
    <row r="25115" spans="180:180">
      <c r="FX25115" s="1595"/>
    </row>
    <row r="25116" spans="180:180">
      <c r="FX25116" s="1595"/>
    </row>
    <row r="25117" spans="180:180">
      <c r="FX25117" s="1595"/>
    </row>
    <row r="25118" spans="180:180">
      <c r="FX25118" s="1595"/>
    </row>
    <row r="25119" spans="180:180">
      <c r="FX25119" s="1595"/>
    </row>
    <row r="25120" spans="180:180">
      <c r="FX25120" s="1595"/>
    </row>
    <row r="25121" spans="180:180">
      <c r="FX25121" s="1595"/>
    </row>
    <row r="25122" spans="180:180">
      <c r="FX25122" s="1595"/>
    </row>
    <row r="25123" spans="180:180">
      <c r="FX25123" s="1595"/>
    </row>
    <row r="25124" spans="180:180">
      <c r="FX25124" s="1595"/>
    </row>
    <row r="25125" spans="180:180">
      <c r="FX25125" s="1595"/>
    </row>
    <row r="25126" spans="180:180">
      <c r="FX25126" s="1595"/>
    </row>
    <row r="25127" spans="180:180">
      <c r="FX25127" s="1595"/>
    </row>
    <row r="25128" spans="180:180">
      <c r="FX25128" s="1595"/>
    </row>
    <row r="25129" spans="180:180">
      <c r="FX25129" s="1595"/>
    </row>
    <row r="25131" spans="180:180">
      <c r="FX25131" s="1349"/>
    </row>
    <row r="25132" spans="180:180">
      <c r="FX25132" s="1349"/>
    </row>
    <row r="25133" spans="180:180">
      <c r="FX25133" s="1666"/>
    </row>
    <row r="25135" spans="180:180">
      <c r="FX25135" s="1349"/>
    </row>
    <row r="25136" spans="180:180">
      <c r="FX25136" s="1349"/>
    </row>
    <row r="25137" spans="180:180">
      <c r="FX25137" s="1349"/>
    </row>
    <row r="25138" spans="180:180">
      <c r="FX25138" s="1595"/>
    </row>
    <row r="25139" spans="180:180">
      <c r="FX25139" s="1595"/>
    </row>
    <row r="25140" spans="180:180">
      <c r="FX25140" s="1595"/>
    </row>
    <row r="25141" spans="180:180">
      <c r="FX25141" s="1595"/>
    </row>
    <row r="25142" spans="180:180">
      <c r="FX25142" s="1595"/>
    </row>
    <row r="25143" spans="180:180">
      <c r="FX25143" s="1595"/>
    </row>
    <row r="25144" spans="180:180">
      <c r="FX25144" s="1595"/>
    </row>
    <row r="25145" spans="180:180">
      <c r="FX25145" s="1595"/>
    </row>
    <row r="25146" spans="180:180">
      <c r="FX25146" s="1595"/>
    </row>
    <row r="25147" spans="180:180">
      <c r="FX25147" s="1595"/>
    </row>
    <row r="25148" spans="180:180">
      <c r="FX25148" s="1595"/>
    </row>
    <row r="25149" spans="180:180">
      <c r="FX25149" s="1595"/>
    </row>
    <row r="25150" spans="180:180">
      <c r="FX25150" s="1595"/>
    </row>
    <row r="25151" spans="180:180">
      <c r="FX25151" s="1595"/>
    </row>
    <row r="25152" spans="180:180">
      <c r="FX25152" s="1595"/>
    </row>
    <row r="25153" spans="180:180">
      <c r="FX25153" s="1595"/>
    </row>
    <row r="25154" spans="180:180">
      <c r="FX25154" s="1595"/>
    </row>
    <row r="25155" spans="180:180">
      <c r="FX25155" s="1595"/>
    </row>
    <row r="25156" spans="180:180">
      <c r="FX25156" s="1595"/>
    </row>
    <row r="25157" spans="180:180">
      <c r="FX25157" s="1595"/>
    </row>
    <row r="25158" spans="180:180">
      <c r="FX25158" s="1595"/>
    </row>
    <row r="25159" spans="180:180">
      <c r="FX25159" s="1595"/>
    </row>
    <row r="25160" spans="180:180">
      <c r="FX25160" s="1595"/>
    </row>
    <row r="25161" spans="180:180">
      <c r="FX25161" s="1595"/>
    </row>
    <row r="25162" spans="180:180">
      <c r="FX25162" s="1595"/>
    </row>
    <row r="25163" spans="180:180">
      <c r="FX25163" s="1595"/>
    </row>
    <row r="25164" spans="180:180">
      <c r="FX25164" s="1595"/>
    </row>
    <row r="25165" spans="180:180">
      <c r="FX25165" s="1595"/>
    </row>
    <row r="25166" spans="180:180">
      <c r="FX25166" s="1595"/>
    </row>
    <row r="25167" spans="180:180">
      <c r="FX25167" s="1595"/>
    </row>
    <row r="25168" spans="180:180">
      <c r="FX25168" s="1595"/>
    </row>
    <row r="25169" spans="180:180">
      <c r="FX25169" s="1595"/>
    </row>
    <row r="25170" spans="180:180">
      <c r="FX25170" s="1595"/>
    </row>
    <row r="25171" spans="180:180">
      <c r="FX25171" s="1595"/>
    </row>
    <row r="25172" spans="180:180">
      <c r="FX25172" s="1595"/>
    </row>
    <row r="25173" spans="180:180">
      <c r="FX25173" s="1595"/>
    </row>
    <row r="25174" spans="180:180">
      <c r="FX25174" s="1595"/>
    </row>
    <row r="25175" spans="180:180">
      <c r="FX25175" s="1595"/>
    </row>
    <row r="25176" spans="180:180">
      <c r="FX25176" s="1595"/>
    </row>
    <row r="25177" spans="180:180">
      <c r="FX25177" s="1595"/>
    </row>
    <row r="25179" spans="180:180">
      <c r="FX25179" s="1349"/>
    </row>
    <row r="25180" spans="180:180">
      <c r="FX25180" s="1349"/>
    </row>
    <row r="25181" spans="180:180">
      <c r="FX25181" s="1666"/>
    </row>
    <row r="25183" spans="180:180">
      <c r="FX25183" s="1349"/>
    </row>
    <row r="25184" spans="180:180">
      <c r="FX25184" s="1349"/>
    </row>
    <row r="25185" spans="180:180">
      <c r="FX25185" s="1349"/>
    </row>
    <row r="25186" spans="180:180">
      <c r="FX25186" s="1595"/>
    </row>
    <row r="25187" spans="180:180">
      <c r="FX25187" s="1595"/>
    </row>
    <row r="25188" spans="180:180">
      <c r="FX25188" s="1595"/>
    </row>
    <row r="25189" spans="180:180">
      <c r="FX25189" s="1595"/>
    </row>
    <row r="25190" spans="180:180">
      <c r="FX25190" s="1595"/>
    </row>
    <row r="25191" spans="180:180">
      <c r="FX25191" s="1595"/>
    </row>
    <row r="25192" spans="180:180">
      <c r="FX25192" s="1595"/>
    </row>
    <row r="25193" spans="180:180">
      <c r="FX25193" s="1595"/>
    </row>
    <row r="25194" spans="180:180">
      <c r="FX25194" s="1595"/>
    </row>
    <row r="25195" spans="180:180">
      <c r="FX25195" s="1595"/>
    </row>
    <row r="25196" spans="180:180">
      <c r="FX25196" s="1595"/>
    </row>
    <row r="25197" spans="180:180">
      <c r="FX25197" s="1595"/>
    </row>
    <row r="25198" spans="180:180">
      <c r="FX25198" s="1595"/>
    </row>
    <row r="25199" spans="180:180">
      <c r="FX25199" s="1595"/>
    </row>
    <row r="25200" spans="180:180">
      <c r="FX25200" s="1595"/>
    </row>
    <row r="25201" spans="180:180">
      <c r="FX25201" s="1595"/>
    </row>
    <row r="25202" spans="180:180">
      <c r="FX25202" s="1595"/>
    </row>
    <row r="25203" spans="180:180">
      <c r="FX25203" s="1595"/>
    </row>
    <row r="25204" spans="180:180">
      <c r="FX25204" s="1595"/>
    </row>
    <row r="25205" spans="180:180">
      <c r="FX25205" s="1595"/>
    </row>
    <row r="25206" spans="180:180">
      <c r="FX25206" s="1595"/>
    </row>
    <row r="25207" spans="180:180">
      <c r="FX25207" s="1595"/>
    </row>
    <row r="25208" spans="180:180">
      <c r="FX25208" s="1595"/>
    </row>
    <row r="25209" spans="180:180">
      <c r="FX25209" s="1595"/>
    </row>
    <row r="25210" spans="180:180">
      <c r="FX25210" s="1595"/>
    </row>
    <row r="25211" spans="180:180">
      <c r="FX25211" s="1595"/>
    </row>
    <row r="25212" spans="180:180">
      <c r="FX25212" s="1595"/>
    </row>
    <row r="25213" spans="180:180">
      <c r="FX25213" s="1595"/>
    </row>
    <row r="25214" spans="180:180">
      <c r="FX25214" s="1595"/>
    </row>
    <row r="25215" spans="180:180">
      <c r="FX25215" s="1595"/>
    </row>
    <row r="25216" spans="180:180">
      <c r="FX25216" s="1595"/>
    </row>
    <row r="25217" spans="180:180">
      <c r="FX25217" s="1595"/>
    </row>
    <row r="25218" spans="180:180">
      <c r="FX25218" s="1595"/>
    </row>
    <row r="25219" spans="180:180">
      <c r="FX25219" s="1595"/>
    </row>
    <row r="25220" spans="180:180">
      <c r="FX25220" s="1595"/>
    </row>
    <row r="25221" spans="180:180">
      <c r="FX25221" s="1595"/>
    </row>
    <row r="25222" spans="180:180">
      <c r="FX25222" s="1595"/>
    </row>
    <row r="25223" spans="180:180">
      <c r="FX25223" s="1595"/>
    </row>
    <row r="25224" spans="180:180">
      <c r="FX25224" s="1595"/>
    </row>
    <row r="25225" spans="180:180">
      <c r="FX25225" s="1595"/>
    </row>
    <row r="25227" spans="180:180">
      <c r="FX25227" s="1349"/>
    </row>
    <row r="25228" spans="180:180">
      <c r="FX25228" s="1349"/>
    </row>
    <row r="25229" spans="180:180">
      <c r="FX25229" s="1666"/>
    </row>
    <row r="25231" spans="180:180">
      <c r="FX25231" s="1349"/>
    </row>
    <row r="25232" spans="180:180">
      <c r="FX25232" s="1349"/>
    </row>
    <row r="25233" spans="180:180">
      <c r="FX25233" s="1349"/>
    </row>
    <row r="25234" spans="180:180">
      <c r="FX25234" s="1595"/>
    </row>
    <row r="25235" spans="180:180">
      <c r="FX25235" s="1595"/>
    </row>
    <row r="25236" spans="180:180">
      <c r="FX25236" s="1595"/>
    </row>
    <row r="25237" spans="180:180">
      <c r="FX25237" s="1595"/>
    </row>
    <row r="25238" spans="180:180">
      <c r="FX25238" s="1595"/>
    </row>
    <row r="25239" spans="180:180">
      <c r="FX25239" s="1595"/>
    </row>
    <row r="25240" spans="180:180">
      <c r="FX25240" s="1595"/>
    </row>
    <row r="25241" spans="180:180">
      <c r="FX25241" s="1595"/>
    </row>
    <row r="25242" spans="180:180">
      <c r="FX25242" s="1595"/>
    </row>
    <row r="25243" spans="180:180">
      <c r="FX25243" s="1595"/>
    </row>
    <row r="25244" spans="180:180">
      <c r="FX25244" s="1595"/>
    </row>
    <row r="25245" spans="180:180">
      <c r="FX25245" s="1595"/>
    </row>
    <row r="25246" spans="180:180">
      <c r="FX25246" s="1595"/>
    </row>
    <row r="25247" spans="180:180">
      <c r="FX25247" s="1595"/>
    </row>
    <row r="25248" spans="180:180">
      <c r="FX25248" s="1595"/>
    </row>
    <row r="25249" spans="180:180">
      <c r="FX25249" s="1595"/>
    </row>
    <row r="25250" spans="180:180">
      <c r="FX25250" s="1595"/>
    </row>
    <row r="25251" spans="180:180">
      <c r="FX25251" s="1595"/>
    </row>
    <row r="25252" spans="180:180">
      <c r="FX25252" s="1595"/>
    </row>
    <row r="25253" spans="180:180">
      <c r="FX25253" s="1595"/>
    </row>
    <row r="25254" spans="180:180">
      <c r="FX25254" s="1595"/>
    </row>
    <row r="25255" spans="180:180">
      <c r="FX25255" s="1595"/>
    </row>
    <row r="25256" spans="180:180">
      <c r="FX25256" s="1595"/>
    </row>
    <row r="25257" spans="180:180">
      <c r="FX25257" s="1595"/>
    </row>
    <row r="25258" spans="180:180">
      <c r="FX25258" s="1595"/>
    </row>
    <row r="25259" spans="180:180">
      <c r="FX25259" s="1595"/>
    </row>
    <row r="25260" spans="180:180">
      <c r="FX25260" s="1595"/>
    </row>
    <row r="25261" spans="180:180">
      <c r="FX25261" s="1595"/>
    </row>
    <row r="25262" spans="180:180">
      <c r="FX25262" s="1595"/>
    </row>
    <row r="25263" spans="180:180">
      <c r="FX25263" s="1595"/>
    </row>
    <row r="25264" spans="180:180">
      <c r="FX25264" s="1595"/>
    </row>
    <row r="25265" spans="180:180">
      <c r="FX25265" s="1595"/>
    </row>
    <row r="25266" spans="180:180">
      <c r="FX25266" s="1595"/>
    </row>
    <row r="25267" spans="180:180">
      <c r="FX25267" s="1595"/>
    </row>
    <row r="25268" spans="180:180">
      <c r="FX25268" s="1595"/>
    </row>
    <row r="25269" spans="180:180">
      <c r="FX25269" s="1595"/>
    </row>
    <row r="25270" spans="180:180">
      <c r="FX25270" s="1595"/>
    </row>
    <row r="25271" spans="180:180">
      <c r="FX25271" s="1595"/>
    </row>
    <row r="25272" spans="180:180">
      <c r="FX25272" s="1595"/>
    </row>
    <row r="25273" spans="180:180">
      <c r="FX25273" s="1595"/>
    </row>
    <row r="25275" spans="180:180">
      <c r="FX25275" s="1349"/>
    </row>
    <row r="25276" spans="180:180">
      <c r="FX25276" s="1349"/>
    </row>
    <row r="25277" spans="180:180">
      <c r="FX25277" s="1666"/>
    </row>
    <row r="25279" spans="180:180">
      <c r="FX25279" s="1349"/>
    </row>
    <row r="25280" spans="180:180">
      <c r="FX25280" s="1349"/>
    </row>
    <row r="25281" spans="180:180">
      <c r="FX25281" s="1349"/>
    </row>
    <row r="25282" spans="180:180">
      <c r="FX25282" s="1595"/>
    </row>
    <row r="25283" spans="180:180">
      <c r="FX25283" s="1595"/>
    </row>
    <row r="25284" spans="180:180">
      <c r="FX25284" s="1595"/>
    </row>
    <row r="25285" spans="180:180">
      <c r="FX25285" s="1595"/>
    </row>
    <row r="25286" spans="180:180">
      <c r="FX25286" s="1595"/>
    </row>
    <row r="25287" spans="180:180">
      <c r="FX25287" s="1595"/>
    </row>
    <row r="25288" spans="180:180">
      <c r="FX25288" s="1595"/>
    </row>
    <row r="25289" spans="180:180">
      <c r="FX25289" s="1595"/>
    </row>
    <row r="25290" spans="180:180">
      <c r="FX25290" s="1595"/>
    </row>
    <row r="25291" spans="180:180">
      <c r="FX25291" s="1595"/>
    </row>
    <row r="25292" spans="180:180">
      <c r="FX25292" s="1595"/>
    </row>
    <row r="25293" spans="180:180">
      <c r="FX25293" s="1595"/>
    </row>
    <row r="25294" spans="180:180">
      <c r="FX25294" s="1595"/>
    </row>
    <row r="25295" spans="180:180">
      <c r="FX25295" s="1595"/>
    </row>
    <row r="25296" spans="180:180">
      <c r="FX25296" s="1595"/>
    </row>
    <row r="25297" spans="180:180">
      <c r="FX25297" s="1595"/>
    </row>
    <row r="25298" spans="180:180">
      <c r="FX25298" s="1595"/>
    </row>
    <row r="25299" spans="180:180">
      <c r="FX25299" s="1595"/>
    </row>
    <row r="25300" spans="180:180">
      <c r="FX25300" s="1595"/>
    </row>
    <row r="25301" spans="180:180">
      <c r="FX25301" s="1595"/>
    </row>
    <row r="25302" spans="180:180">
      <c r="FX25302" s="1595"/>
    </row>
    <row r="25303" spans="180:180">
      <c r="FX25303" s="1595"/>
    </row>
    <row r="25304" spans="180:180">
      <c r="FX25304" s="1595"/>
    </row>
    <row r="25305" spans="180:180">
      <c r="FX25305" s="1595"/>
    </row>
    <row r="25306" spans="180:180">
      <c r="FX25306" s="1595"/>
    </row>
    <row r="25307" spans="180:180">
      <c r="FX25307" s="1595"/>
    </row>
    <row r="25308" spans="180:180">
      <c r="FX25308" s="1595"/>
    </row>
    <row r="25309" spans="180:180">
      <c r="FX25309" s="1595"/>
    </row>
    <row r="25310" spans="180:180">
      <c r="FX25310" s="1595"/>
    </row>
    <row r="25311" spans="180:180">
      <c r="FX25311" s="1595"/>
    </row>
    <row r="25312" spans="180:180">
      <c r="FX25312" s="1595"/>
    </row>
    <row r="25313" spans="180:180">
      <c r="FX25313" s="1595"/>
    </row>
    <row r="25314" spans="180:180">
      <c r="FX25314" s="1595"/>
    </row>
    <row r="25315" spans="180:180">
      <c r="FX25315" s="1595"/>
    </row>
    <row r="25316" spans="180:180">
      <c r="FX25316" s="1595"/>
    </row>
    <row r="25317" spans="180:180">
      <c r="FX25317" s="1595"/>
    </row>
    <row r="25318" spans="180:180">
      <c r="FX25318" s="1595"/>
    </row>
    <row r="25319" spans="180:180">
      <c r="FX25319" s="1595"/>
    </row>
    <row r="25320" spans="180:180">
      <c r="FX25320" s="1595"/>
    </row>
    <row r="25321" spans="180:180">
      <c r="FX25321" s="1595"/>
    </row>
    <row r="25323" spans="180:180">
      <c r="FX25323" s="1349"/>
    </row>
    <row r="25324" spans="180:180">
      <c r="FX25324" s="1349"/>
    </row>
    <row r="25325" spans="180:180">
      <c r="FX25325" s="1666"/>
    </row>
    <row r="25327" spans="180:180">
      <c r="FX25327" s="1349"/>
    </row>
    <row r="25328" spans="180:180">
      <c r="FX25328" s="1349"/>
    </row>
    <row r="25329" spans="180:180">
      <c r="FX25329" s="1349"/>
    </row>
    <row r="25330" spans="180:180">
      <c r="FX25330" s="1595"/>
    </row>
    <row r="25331" spans="180:180">
      <c r="FX25331" s="1595"/>
    </row>
    <row r="25332" spans="180:180">
      <c r="FX25332" s="1595"/>
    </row>
    <row r="25333" spans="180:180">
      <c r="FX25333" s="1595"/>
    </row>
    <row r="25334" spans="180:180">
      <c r="FX25334" s="1595"/>
    </row>
    <row r="25335" spans="180:180">
      <c r="FX25335" s="1595"/>
    </row>
    <row r="25336" spans="180:180">
      <c r="FX25336" s="1595"/>
    </row>
    <row r="25337" spans="180:180">
      <c r="FX25337" s="1595"/>
    </row>
    <row r="25338" spans="180:180">
      <c r="FX25338" s="1595"/>
    </row>
    <row r="25339" spans="180:180">
      <c r="FX25339" s="1595"/>
    </row>
    <row r="25340" spans="180:180">
      <c r="FX25340" s="1595"/>
    </row>
    <row r="25341" spans="180:180">
      <c r="FX25341" s="1595"/>
    </row>
    <row r="25342" spans="180:180">
      <c r="FX25342" s="1595"/>
    </row>
    <row r="25343" spans="180:180">
      <c r="FX25343" s="1595"/>
    </row>
    <row r="25344" spans="180:180">
      <c r="FX25344" s="1595"/>
    </row>
    <row r="25345" spans="180:180">
      <c r="FX25345" s="1595"/>
    </row>
    <row r="25346" spans="180:180">
      <c r="FX25346" s="1595"/>
    </row>
    <row r="25347" spans="180:180">
      <c r="FX25347" s="1595"/>
    </row>
    <row r="25348" spans="180:180">
      <c r="FX25348" s="1595"/>
    </row>
    <row r="25349" spans="180:180">
      <c r="FX25349" s="1595"/>
    </row>
    <row r="25350" spans="180:180">
      <c r="FX25350" s="1595"/>
    </row>
    <row r="25351" spans="180:180">
      <c r="FX25351" s="1595"/>
    </row>
    <row r="25352" spans="180:180">
      <c r="FX25352" s="1595"/>
    </row>
    <row r="25353" spans="180:180">
      <c r="FX25353" s="1595"/>
    </row>
    <row r="25354" spans="180:180">
      <c r="FX25354" s="1595"/>
    </row>
    <row r="25355" spans="180:180">
      <c r="FX25355" s="1595"/>
    </row>
    <row r="25356" spans="180:180">
      <c r="FX25356" s="1595"/>
    </row>
    <row r="25357" spans="180:180">
      <c r="FX25357" s="1595"/>
    </row>
    <row r="25358" spans="180:180">
      <c r="FX25358" s="1595"/>
    </row>
    <row r="25359" spans="180:180">
      <c r="FX25359" s="1595"/>
    </row>
    <row r="25360" spans="180:180">
      <c r="FX25360" s="1595"/>
    </row>
    <row r="25361" spans="180:180">
      <c r="FX25361" s="1595"/>
    </row>
    <row r="25362" spans="180:180">
      <c r="FX25362" s="1595"/>
    </row>
    <row r="25363" spans="180:180">
      <c r="FX25363" s="1595"/>
    </row>
    <row r="25364" spans="180:180">
      <c r="FX25364" s="1595"/>
    </row>
    <row r="25365" spans="180:180">
      <c r="FX25365" s="1595"/>
    </row>
    <row r="25366" spans="180:180">
      <c r="FX25366" s="1595"/>
    </row>
    <row r="25367" spans="180:180">
      <c r="FX25367" s="1595"/>
    </row>
    <row r="25368" spans="180:180">
      <c r="FX25368" s="1595"/>
    </row>
    <row r="25369" spans="180:180">
      <c r="FX25369" s="1595"/>
    </row>
    <row r="25371" spans="180:180">
      <c r="FX25371" s="1349"/>
    </row>
    <row r="25372" spans="180:180">
      <c r="FX25372" s="1349"/>
    </row>
    <row r="25373" spans="180:180">
      <c r="FX25373" s="1666"/>
    </row>
    <row r="25375" spans="180:180">
      <c r="FX25375" s="1349"/>
    </row>
    <row r="25376" spans="180:180">
      <c r="FX25376" s="1349"/>
    </row>
    <row r="25377" spans="180:180">
      <c r="FX25377" s="1349"/>
    </row>
    <row r="25378" spans="180:180">
      <c r="FX25378" s="1595"/>
    </row>
    <row r="25379" spans="180:180">
      <c r="FX25379" s="1595"/>
    </row>
    <row r="25380" spans="180:180">
      <c r="FX25380" s="1595"/>
    </row>
    <row r="25381" spans="180:180">
      <c r="FX25381" s="1595"/>
    </row>
    <row r="25382" spans="180:180">
      <c r="FX25382" s="1595"/>
    </row>
    <row r="25383" spans="180:180">
      <c r="FX25383" s="1595"/>
    </row>
    <row r="25384" spans="180:180">
      <c r="FX25384" s="1595"/>
    </row>
    <row r="25385" spans="180:180">
      <c r="FX25385" s="1595"/>
    </row>
    <row r="25386" spans="180:180">
      <c r="FX25386" s="1595"/>
    </row>
    <row r="25387" spans="180:180">
      <c r="FX25387" s="1595"/>
    </row>
    <row r="25388" spans="180:180">
      <c r="FX25388" s="1595"/>
    </row>
    <row r="25389" spans="180:180">
      <c r="FX25389" s="1595"/>
    </row>
    <row r="25390" spans="180:180">
      <c r="FX25390" s="1595"/>
    </row>
    <row r="25391" spans="180:180">
      <c r="FX25391" s="1595"/>
    </row>
    <row r="25392" spans="180:180">
      <c r="FX25392" s="1595"/>
    </row>
    <row r="25393" spans="180:180">
      <c r="FX25393" s="1595"/>
    </row>
    <row r="25394" spans="180:180">
      <c r="FX25394" s="1595"/>
    </row>
    <row r="25395" spans="180:180">
      <c r="FX25395" s="1595"/>
    </row>
    <row r="25396" spans="180:180">
      <c r="FX25396" s="1595"/>
    </row>
    <row r="25397" spans="180:180">
      <c r="FX25397" s="1595"/>
    </row>
    <row r="25398" spans="180:180">
      <c r="FX25398" s="1595"/>
    </row>
    <row r="25399" spans="180:180">
      <c r="FX25399" s="1595"/>
    </row>
    <row r="25400" spans="180:180">
      <c r="FX25400" s="1595"/>
    </row>
    <row r="25401" spans="180:180">
      <c r="FX25401" s="1595"/>
    </row>
    <row r="25402" spans="180:180">
      <c r="FX25402" s="1595"/>
    </row>
    <row r="25403" spans="180:180">
      <c r="FX25403" s="1595"/>
    </row>
    <row r="25404" spans="180:180">
      <c r="FX25404" s="1595"/>
    </row>
    <row r="25405" spans="180:180">
      <c r="FX25405" s="1595"/>
    </row>
    <row r="25406" spans="180:180">
      <c r="FX25406" s="1595"/>
    </row>
    <row r="25407" spans="180:180">
      <c r="FX25407" s="1595"/>
    </row>
    <row r="25408" spans="180:180">
      <c r="FX25408" s="1595"/>
    </row>
    <row r="25409" spans="180:180">
      <c r="FX25409" s="1595"/>
    </row>
    <row r="25410" spans="180:180">
      <c r="FX25410" s="1595"/>
    </row>
    <row r="25411" spans="180:180">
      <c r="FX25411" s="1595"/>
    </row>
    <row r="25412" spans="180:180">
      <c r="FX25412" s="1595"/>
    </row>
    <row r="25413" spans="180:180">
      <c r="FX25413" s="1595"/>
    </row>
    <row r="25414" spans="180:180">
      <c r="FX25414" s="1595"/>
    </row>
    <row r="25415" spans="180:180">
      <c r="FX25415" s="1595"/>
    </row>
    <row r="25416" spans="180:180">
      <c r="FX25416" s="1595"/>
    </row>
    <row r="25417" spans="180:180">
      <c r="FX25417" s="1595"/>
    </row>
    <row r="25419" spans="180:180">
      <c r="FX25419" s="1349"/>
    </row>
    <row r="25420" spans="180:180">
      <c r="FX25420" s="1349"/>
    </row>
    <row r="25421" spans="180:180">
      <c r="FX25421" s="1666"/>
    </row>
    <row r="25423" spans="180:180">
      <c r="FX25423" s="1349"/>
    </row>
    <row r="25424" spans="180:180">
      <c r="FX25424" s="1349"/>
    </row>
    <row r="25425" spans="180:180">
      <c r="FX25425" s="1349"/>
    </row>
    <row r="25426" spans="180:180">
      <c r="FX25426" s="1595"/>
    </row>
    <row r="25427" spans="180:180">
      <c r="FX25427" s="1595"/>
    </row>
    <row r="25428" spans="180:180">
      <c r="FX25428" s="1595"/>
    </row>
    <row r="25429" spans="180:180">
      <c r="FX25429" s="1595"/>
    </row>
    <row r="25430" spans="180:180">
      <c r="FX25430" s="1595"/>
    </row>
    <row r="25431" spans="180:180">
      <c r="FX25431" s="1595"/>
    </row>
    <row r="25432" spans="180:180">
      <c r="FX25432" s="1595"/>
    </row>
    <row r="25433" spans="180:180">
      <c r="FX25433" s="1595"/>
    </row>
    <row r="25434" spans="180:180">
      <c r="FX25434" s="1595"/>
    </row>
    <row r="25435" spans="180:180">
      <c r="FX25435" s="1595"/>
    </row>
    <row r="25436" spans="180:180">
      <c r="FX25436" s="1595"/>
    </row>
    <row r="25437" spans="180:180">
      <c r="FX25437" s="1595"/>
    </row>
    <row r="25438" spans="180:180">
      <c r="FX25438" s="1595"/>
    </row>
    <row r="25439" spans="180:180">
      <c r="FX25439" s="1595"/>
    </row>
    <row r="25440" spans="180:180">
      <c r="FX25440" s="1595"/>
    </row>
    <row r="25441" spans="180:180">
      <c r="FX25441" s="1595"/>
    </row>
    <row r="25442" spans="180:180">
      <c r="FX25442" s="1595"/>
    </row>
    <row r="25443" spans="180:180">
      <c r="FX25443" s="1595"/>
    </row>
    <row r="25444" spans="180:180">
      <c r="FX25444" s="1595"/>
    </row>
    <row r="25445" spans="180:180">
      <c r="FX25445" s="1595"/>
    </row>
    <row r="25446" spans="180:180">
      <c r="FX25446" s="1595"/>
    </row>
    <row r="25447" spans="180:180">
      <c r="FX25447" s="1595"/>
    </row>
    <row r="25448" spans="180:180">
      <c r="FX25448" s="1595"/>
    </row>
    <row r="25449" spans="180:180">
      <c r="FX25449" s="1595"/>
    </row>
    <row r="25450" spans="180:180">
      <c r="FX25450" s="1595"/>
    </row>
    <row r="25451" spans="180:180">
      <c r="FX25451" s="1595"/>
    </row>
    <row r="25452" spans="180:180">
      <c r="FX25452" s="1595"/>
    </row>
    <row r="25453" spans="180:180">
      <c r="FX25453" s="1595"/>
    </row>
    <row r="25454" spans="180:180">
      <c r="FX25454" s="1595"/>
    </row>
    <row r="25455" spans="180:180">
      <c r="FX25455" s="1595"/>
    </row>
    <row r="25456" spans="180:180">
      <c r="FX25456" s="1595"/>
    </row>
    <row r="25457" spans="180:180">
      <c r="FX25457" s="1595"/>
    </row>
    <row r="25458" spans="180:180">
      <c r="FX25458" s="1595"/>
    </row>
    <row r="25459" spans="180:180">
      <c r="FX25459" s="1595"/>
    </row>
    <row r="25460" spans="180:180">
      <c r="FX25460" s="1595"/>
    </row>
    <row r="25461" spans="180:180">
      <c r="FX25461" s="1595"/>
    </row>
    <row r="25462" spans="180:180">
      <c r="FX25462" s="1595"/>
    </row>
    <row r="25463" spans="180:180">
      <c r="FX25463" s="1595"/>
    </row>
    <row r="25464" spans="180:180">
      <c r="FX25464" s="1595"/>
    </row>
    <row r="25465" spans="180:180">
      <c r="FX25465" s="1595"/>
    </row>
    <row r="25467" spans="180:180">
      <c r="FX25467" s="1349"/>
    </row>
    <row r="25468" spans="180:180">
      <c r="FX25468" s="1349"/>
    </row>
    <row r="25469" spans="180:180">
      <c r="FX25469" s="1666"/>
    </row>
    <row r="25471" spans="180:180">
      <c r="FX25471" s="1349"/>
    </row>
    <row r="25472" spans="180:180">
      <c r="FX25472" s="1349"/>
    </row>
    <row r="25473" spans="180:180">
      <c r="FX25473" s="1349"/>
    </row>
    <row r="25474" spans="180:180">
      <c r="FX25474" s="1595"/>
    </row>
    <row r="25475" spans="180:180">
      <c r="FX25475" s="1595"/>
    </row>
    <row r="25476" spans="180:180">
      <c r="FX25476" s="1595"/>
    </row>
    <row r="25477" spans="180:180">
      <c r="FX25477" s="1595"/>
    </row>
    <row r="25478" spans="180:180">
      <c r="FX25478" s="1595"/>
    </row>
    <row r="25479" spans="180:180">
      <c r="FX25479" s="1595"/>
    </row>
    <row r="25480" spans="180:180">
      <c r="FX25480" s="1595"/>
    </row>
    <row r="25481" spans="180:180">
      <c r="FX25481" s="1595"/>
    </row>
    <row r="25482" spans="180:180">
      <c r="FX25482" s="1595"/>
    </row>
    <row r="25483" spans="180:180">
      <c r="FX25483" s="1595"/>
    </row>
    <row r="25484" spans="180:180">
      <c r="FX25484" s="1595"/>
    </row>
    <row r="25485" spans="180:180">
      <c r="FX25485" s="1595"/>
    </row>
    <row r="25486" spans="180:180">
      <c r="FX25486" s="1595"/>
    </row>
    <row r="25487" spans="180:180">
      <c r="FX25487" s="1595"/>
    </row>
    <row r="25488" spans="180:180">
      <c r="FX25488" s="1595"/>
    </row>
    <row r="25489" spans="180:180">
      <c r="FX25489" s="1595"/>
    </row>
    <row r="25490" spans="180:180">
      <c r="FX25490" s="1595"/>
    </row>
    <row r="25491" spans="180:180">
      <c r="FX25491" s="1595"/>
    </row>
    <row r="25492" spans="180:180">
      <c r="FX25492" s="1595"/>
    </row>
    <row r="25493" spans="180:180">
      <c r="FX25493" s="1595"/>
    </row>
    <row r="25494" spans="180:180">
      <c r="FX25494" s="1595"/>
    </row>
    <row r="25495" spans="180:180">
      <c r="FX25495" s="1595"/>
    </row>
    <row r="25496" spans="180:180">
      <c r="FX25496" s="1595"/>
    </row>
    <row r="25497" spans="180:180">
      <c r="FX25497" s="1595"/>
    </row>
    <row r="25498" spans="180:180">
      <c r="FX25498" s="1595"/>
    </row>
    <row r="25499" spans="180:180">
      <c r="FX25499" s="1595"/>
    </row>
    <row r="25500" spans="180:180">
      <c r="FX25500" s="1595"/>
    </row>
    <row r="25501" spans="180:180">
      <c r="FX25501" s="1595"/>
    </row>
    <row r="25502" spans="180:180">
      <c r="FX25502" s="1595"/>
    </row>
    <row r="25503" spans="180:180">
      <c r="FX25503" s="1595"/>
    </row>
    <row r="25504" spans="180:180">
      <c r="FX25504" s="1595"/>
    </row>
    <row r="25505" spans="180:180">
      <c r="FX25505" s="1595"/>
    </row>
    <row r="25506" spans="180:180">
      <c r="FX25506" s="1595"/>
    </row>
    <row r="25507" spans="180:180">
      <c r="FX25507" s="1595"/>
    </row>
    <row r="25508" spans="180:180">
      <c r="FX25508" s="1595"/>
    </row>
    <row r="25509" spans="180:180">
      <c r="FX25509" s="1595"/>
    </row>
    <row r="25510" spans="180:180">
      <c r="FX25510" s="1595"/>
    </row>
    <row r="25511" spans="180:180">
      <c r="FX25511" s="1595"/>
    </row>
    <row r="25512" spans="180:180">
      <c r="FX25512" s="1595"/>
    </row>
    <row r="25513" spans="180:180">
      <c r="FX25513" s="1595"/>
    </row>
    <row r="25515" spans="180:180">
      <c r="FX25515" s="1349"/>
    </row>
    <row r="25516" spans="180:180">
      <c r="FX25516" s="1349"/>
    </row>
    <row r="25517" spans="180:180">
      <c r="FX25517" s="1666"/>
    </row>
    <row r="25519" spans="180:180">
      <c r="FX25519" s="1349"/>
    </row>
    <row r="25520" spans="180:180">
      <c r="FX25520" s="1349"/>
    </row>
    <row r="25521" spans="180:180">
      <c r="FX25521" s="1349"/>
    </row>
    <row r="25522" spans="180:180">
      <c r="FX25522" s="1595"/>
    </row>
    <row r="25523" spans="180:180">
      <c r="FX25523" s="1595"/>
    </row>
    <row r="25524" spans="180:180">
      <c r="FX25524" s="1595"/>
    </row>
    <row r="25525" spans="180:180">
      <c r="FX25525" s="1595"/>
    </row>
    <row r="25526" spans="180:180">
      <c r="FX25526" s="1595"/>
    </row>
    <row r="25527" spans="180:180">
      <c r="FX25527" s="1595"/>
    </row>
    <row r="25528" spans="180:180">
      <c r="FX25528" s="1595"/>
    </row>
    <row r="25529" spans="180:180">
      <c r="FX25529" s="1595"/>
    </row>
    <row r="25530" spans="180:180">
      <c r="FX25530" s="1595"/>
    </row>
    <row r="25531" spans="180:180">
      <c r="FX25531" s="1595"/>
    </row>
    <row r="25532" spans="180:180">
      <c r="FX25532" s="1595"/>
    </row>
    <row r="25533" spans="180:180">
      <c r="FX25533" s="1595"/>
    </row>
    <row r="25534" spans="180:180">
      <c r="FX25534" s="1595"/>
    </row>
    <row r="25535" spans="180:180">
      <c r="FX25535" s="1595"/>
    </row>
    <row r="25536" spans="180:180">
      <c r="FX25536" s="1595"/>
    </row>
    <row r="25537" spans="180:180">
      <c r="FX25537" s="1595"/>
    </row>
    <row r="25538" spans="180:180">
      <c r="FX25538" s="1595"/>
    </row>
    <row r="25539" spans="180:180">
      <c r="FX25539" s="1595"/>
    </row>
    <row r="25540" spans="180:180">
      <c r="FX25540" s="1595"/>
    </row>
    <row r="25541" spans="180:180">
      <c r="FX25541" s="1595"/>
    </row>
    <row r="25542" spans="180:180">
      <c r="FX25542" s="1595"/>
    </row>
    <row r="25543" spans="180:180">
      <c r="FX25543" s="1595"/>
    </row>
    <row r="25544" spans="180:180">
      <c r="FX25544" s="1595"/>
    </row>
    <row r="25545" spans="180:180">
      <c r="FX25545" s="1595"/>
    </row>
    <row r="25546" spans="180:180">
      <c r="FX25546" s="1595"/>
    </row>
    <row r="25547" spans="180:180">
      <c r="FX25547" s="1595"/>
    </row>
    <row r="25548" spans="180:180">
      <c r="FX25548" s="1595"/>
    </row>
    <row r="25549" spans="180:180">
      <c r="FX25549" s="1595"/>
    </row>
    <row r="25550" spans="180:180">
      <c r="FX25550" s="1595"/>
    </row>
    <row r="25551" spans="180:180">
      <c r="FX25551" s="1595"/>
    </row>
    <row r="25552" spans="180:180">
      <c r="FX25552" s="1595"/>
    </row>
    <row r="25553" spans="180:180">
      <c r="FX25553" s="1595"/>
    </row>
    <row r="25554" spans="180:180">
      <c r="FX25554" s="1595"/>
    </row>
    <row r="25555" spans="180:180">
      <c r="FX25555" s="1595"/>
    </row>
    <row r="25556" spans="180:180">
      <c r="FX25556" s="1595"/>
    </row>
    <row r="25557" spans="180:180">
      <c r="FX25557" s="1595"/>
    </row>
    <row r="25558" spans="180:180">
      <c r="FX25558" s="1595"/>
    </row>
    <row r="25559" spans="180:180">
      <c r="FX25559" s="1595"/>
    </row>
    <row r="25560" spans="180:180">
      <c r="FX25560" s="1595"/>
    </row>
    <row r="25561" spans="180:180">
      <c r="FX25561" s="1595"/>
    </row>
    <row r="25563" spans="180:180">
      <c r="FX25563" s="1349"/>
    </row>
    <row r="25564" spans="180:180">
      <c r="FX25564" s="1349"/>
    </row>
    <row r="25565" spans="180:180">
      <c r="FX25565" s="1666"/>
    </row>
    <row r="25567" spans="180:180">
      <c r="FX25567" s="1349"/>
    </row>
    <row r="25568" spans="180:180">
      <c r="FX25568" s="1349"/>
    </row>
    <row r="25569" spans="180:180">
      <c r="FX25569" s="1349"/>
    </row>
    <row r="25570" spans="180:180">
      <c r="FX25570" s="1595"/>
    </row>
    <row r="25571" spans="180:180">
      <c r="FX25571" s="1595"/>
    </row>
    <row r="25572" spans="180:180">
      <c r="FX25572" s="1595"/>
    </row>
    <row r="25573" spans="180:180">
      <c r="FX25573" s="1595"/>
    </row>
    <row r="25574" spans="180:180">
      <c r="FX25574" s="1595"/>
    </row>
    <row r="25575" spans="180:180">
      <c r="FX25575" s="1595"/>
    </row>
    <row r="25576" spans="180:180">
      <c r="FX25576" s="1595"/>
    </row>
    <row r="25577" spans="180:180">
      <c r="FX25577" s="1595"/>
    </row>
    <row r="25578" spans="180:180">
      <c r="FX25578" s="1595"/>
    </row>
    <row r="25579" spans="180:180">
      <c r="FX25579" s="1595"/>
    </row>
    <row r="25580" spans="180:180">
      <c r="FX25580" s="1595"/>
    </row>
    <row r="25581" spans="180:180">
      <c r="FX25581" s="1595"/>
    </row>
    <row r="25582" spans="180:180">
      <c r="FX25582" s="1595"/>
    </row>
    <row r="25583" spans="180:180">
      <c r="FX25583" s="1595"/>
    </row>
    <row r="25584" spans="180:180">
      <c r="FX25584" s="1595"/>
    </row>
    <row r="25585" spans="180:180">
      <c r="FX25585" s="1595"/>
    </row>
    <row r="25586" spans="180:180">
      <c r="FX25586" s="1595"/>
    </row>
    <row r="25587" spans="180:180">
      <c r="FX25587" s="1595"/>
    </row>
    <row r="25588" spans="180:180">
      <c r="FX25588" s="1595"/>
    </row>
    <row r="25589" spans="180:180">
      <c r="FX25589" s="1595"/>
    </row>
    <row r="25590" spans="180:180">
      <c r="FX25590" s="1595"/>
    </row>
    <row r="25591" spans="180:180">
      <c r="FX25591" s="1595"/>
    </row>
    <row r="25592" spans="180:180">
      <c r="FX25592" s="1595"/>
    </row>
    <row r="25593" spans="180:180">
      <c r="FX25593" s="1595"/>
    </row>
    <row r="25594" spans="180:180">
      <c r="FX25594" s="1595"/>
    </row>
    <row r="25595" spans="180:180">
      <c r="FX25595" s="1595"/>
    </row>
    <row r="25596" spans="180:180">
      <c r="FX25596" s="1595"/>
    </row>
    <row r="25597" spans="180:180">
      <c r="FX25597" s="1595"/>
    </row>
    <row r="25598" spans="180:180">
      <c r="FX25598" s="1595"/>
    </row>
    <row r="25599" spans="180:180">
      <c r="FX25599" s="1595"/>
    </row>
    <row r="25600" spans="180:180">
      <c r="FX25600" s="1595"/>
    </row>
    <row r="25601" spans="180:180">
      <c r="FX25601" s="1595"/>
    </row>
    <row r="25602" spans="180:180">
      <c r="FX25602" s="1595"/>
    </row>
    <row r="25603" spans="180:180">
      <c r="FX25603" s="1595"/>
    </row>
    <row r="25604" spans="180:180">
      <c r="FX25604" s="1595"/>
    </row>
    <row r="25605" spans="180:180">
      <c r="FX25605" s="1595"/>
    </row>
    <row r="25606" spans="180:180">
      <c r="FX25606" s="1595"/>
    </row>
    <row r="25607" spans="180:180">
      <c r="FX25607" s="1595"/>
    </row>
    <row r="25608" spans="180:180">
      <c r="FX25608" s="1595"/>
    </row>
    <row r="25609" spans="180:180">
      <c r="FX25609" s="1595"/>
    </row>
    <row r="25611" spans="180:180">
      <c r="FX25611" s="1349"/>
    </row>
    <row r="25612" spans="180:180">
      <c r="FX25612" s="1349"/>
    </row>
    <row r="25613" spans="180:180">
      <c r="FX25613" s="1666"/>
    </row>
    <row r="25615" spans="180:180">
      <c r="FX25615" s="1349"/>
    </row>
    <row r="25616" spans="180:180">
      <c r="FX25616" s="1349"/>
    </row>
    <row r="25617" spans="180:180">
      <c r="FX25617" s="1349"/>
    </row>
    <row r="25618" spans="180:180">
      <c r="FX25618" s="1595"/>
    </row>
    <row r="25619" spans="180:180">
      <c r="FX25619" s="1595"/>
    </row>
    <row r="25620" spans="180:180">
      <c r="FX25620" s="1595"/>
    </row>
    <row r="25621" spans="180:180">
      <c r="FX25621" s="1595"/>
    </row>
    <row r="25622" spans="180:180">
      <c r="FX25622" s="1595"/>
    </row>
    <row r="25623" spans="180:180">
      <c r="FX25623" s="1595"/>
    </row>
    <row r="25624" spans="180:180">
      <c r="FX25624" s="1595"/>
    </row>
    <row r="25625" spans="180:180">
      <c r="FX25625" s="1595"/>
    </row>
    <row r="25626" spans="180:180">
      <c r="FX25626" s="1595"/>
    </row>
    <row r="25627" spans="180:180">
      <c r="FX25627" s="1595"/>
    </row>
    <row r="25628" spans="180:180">
      <c r="FX25628" s="1595"/>
    </row>
    <row r="25629" spans="180:180">
      <c r="FX25629" s="1595"/>
    </row>
    <row r="25630" spans="180:180">
      <c r="FX25630" s="1595"/>
    </row>
    <row r="25631" spans="180:180">
      <c r="FX25631" s="1595"/>
    </row>
    <row r="25632" spans="180:180">
      <c r="FX25632" s="1595"/>
    </row>
    <row r="25633" spans="180:180">
      <c r="FX25633" s="1595"/>
    </row>
    <row r="25634" spans="180:180">
      <c r="FX25634" s="1595"/>
    </row>
    <row r="25635" spans="180:180">
      <c r="FX25635" s="1595"/>
    </row>
    <row r="25636" spans="180:180">
      <c r="FX25636" s="1595"/>
    </row>
    <row r="25637" spans="180:180">
      <c r="FX25637" s="1595"/>
    </row>
    <row r="25638" spans="180:180">
      <c r="FX25638" s="1595"/>
    </row>
    <row r="25639" spans="180:180">
      <c r="FX25639" s="1595"/>
    </row>
    <row r="25640" spans="180:180">
      <c r="FX25640" s="1595"/>
    </row>
    <row r="25641" spans="180:180">
      <c r="FX25641" s="1595"/>
    </row>
    <row r="25642" spans="180:180">
      <c r="FX25642" s="1595"/>
    </row>
    <row r="25643" spans="180:180">
      <c r="FX25643" s="1595"/>
    </row>
    <row r="25644" spans="180:180">
      <c r="FX25644" s="1595"/>
    </row>
    <row r="25645" spans="180:180">
      <c r="FX25645" s="1595"/>
    </row>
    <row r="25646" spans="180:180">
      <c r="FX25646" s="1595"/>
    </row>
    <row r="25647" spans="180:180">
      <c r="FX25647" s="1595"/>
    </row>
    <row r="25648" spans="180:180">
      <c r="FX25648" s="1595"/>
    </row>
    <row r="25649" spans="180:180">
      <c r="FX25649" s="1595"/>
    </row>
    <row r="25650" spans="180:180">
      <c r="FX25650" s="1595"/>
    </row>
    <row r="25651" spans="180:180">
      <c r="FX25651" s="1595"/>
    </row>
    <row r="25652" spans="180:180">
      <c r="FX25652" s="1595"/>
    </row>
    <row r="25653" spans="180:180">
      <c r="FX25653" s="1595"/>
    </row>
    <row r="25654" spans="180:180">
      <c r="FX25654" s="1595"/>
    </row>
    <row r="25655" spans="180:180">
      <c r="FX25655" s="1595"/>
    </row>
    <row r="25656" spans="180:180">
      <c r="FX25656" s="1595"/>
    </row>
    <row r="25657" spans="180:180">
      <c r="FX25657" s="1595"/>
    </row>
    <row r="25659" spans="180:180">
      <c r="FX25659" s="1349"/>
    </row>
    <row r="25660" spans="180:180">
      <c r="FX25660" s="1349"/>
    </row>
    <row r="25661" spans="180:180">
      <c r="FX25661" s="1666"/>
    </row>
    <row r="25663" spans="180:180">
      <c r="FX25663" s="1349"/>
    </row>
    <row r="25664" spans="180:180">
      <c r="FX25664" s="1349"/>
    </row>
    <row r="25665" spans="180:180">
      <c r="FX25665" s="1349"/>
    </row>
    <row r="25666" spans="180:180">
      <c r="FX25666" s="1595"/>
    </row>
    <row r="25667" spans="180:180">
      <c r="FX25667" s="1595"/>
    </row>
    <row r="25668" spans="180:180">
      <c r="FX25668" s="1595"/>
    </row>
    <row r="25669" spans="180:180">
      <c r="FX25669" s="1595"/>
    </row>
    <row r="25670" spans="180:180">
      <c r="FX25670" s="1595"/>
    </row>
    <row r="25671" spans="180:180">
      <c r="FX25671" s="1595"/>
    </row>
    <row r="25672" spans="180:180">
      <c r="FX25672" s="1595"/>
    </row>
    <row r="25673" spans="180:180">
      <c r="FX25673" s="1595"/>
    </row>
    <row r="25674" spans="180:180">
      <c r="FX25674" s="1595"/>
    </row>
    <row r="25675" spans="180:180">
      <c r="FX25675" s="1595"/>
    </row>
    <row r="25676" spans="180:180">
      <c r="FX25676" s="1595"/>
    </row>
    <row r="25677" spans="180:180">
      <c r="FX25677" s="1595"/>
    </row>
    <row r="25678" spans="180:180">
      <c r="FX25678" s="1595"/>
    </row>
    <row r="25679" spans="180:180">
      <c r="FX25679" s="1595"/>
    </row>
    <row r="25680" spans="180:180">
      <c r="FX25680" s="1595"/>
    </row>
    <row r="25681" spans="180:180">
      <c r="FX25681" s="1595"/>
    </row>
    <row r="25682" spans="180:180">
      <c r="FX25682" s="1595"/>
    </row>
    <row r="25683" spans="180:180">
      <c r="FX25683" s="1595"/>
    </row>
    <row r="25684" spans="180:180">
      <c r="FX25684" s="1595"/>
    </row>
    <row r="25685" spans="180:180">
      <c r="FX25685" s="1595"/>
    </row>
    <row r="25686" spans="180:180">
      <c r="FX25686" s="1595"/>
    </row>
    <row r="25687" spans="180:180">
      <c r="FX25687" s="1595"/>
    </row>
    <row r="25688" spans="180:180">
      <c r="FX25688" s="1595"/>
    </row>
    <row r="25689" spans="180:180">
      <c r="FX25689" s="1595"/>
    </row>
    <row r="25690" spans="180:180">
      <c r="FX25690" s="1595"/>
    </row>
    <row r="25691" spans="180:180">
      <c r="FX25691" s="1595"/>
    </row>
    <row r="25692" spans="180:180">
      <c r="FX25692" s="1595"/>
    </row>
    <row r="25693" spans="180:180">
      <c r="FX25693" s="1595"/>
    </row>
    <row r="25694" spans="180:180">
      <c r="FX25694" s="1595"/>
    </row>
    <row r="25695" spans="180:180">
      <c r="FX25695" s="1595"/>
    </row>
    <row r="25696" spans="180:180">
      <c r="FX25696" s="1595"/>
    </row>
    <row r="25697" spans="180:180">
      <c r="FX25697" s="1595"/>
    </row>
    <row r="25698" spans="180:180">
      <c r="FX25698" s="1595"/>
    </row>
    <row r="25699" spans="180:180">
      <c r="FX25699" s="1595"/>
    </row>
    <row r="25700" spans="180:180">
      <c r="FX25700" s="1595"/>
    </row>
    <row r="25701" spans="180:180">
      <c r="FX25701" s="1595"/>
    </row>
    <row r="25702" spans="180:180">
      <c r="FX25702" s="1595"/>
    </row>
    <row r="25703" spans="180:180">
      <c r="FX25703" s="1595"/>
    </row>
    <row r="25704" spans="180:180">
      <c r="FX25704" s="1595"/>
    </row>
    <row r="25705" spans="180:180">
      <c r="FX25705" s="1595"/>
    </row>
    <row r="25707" spans="180:180">
      <c r="FX25707" s="1349"/>
    </row>
    <row r="25708" spans="180:180">
      <c r="FX25708" s="1349"/>
    </row>
    <row r="25709" spans="180:180">
      <c r="FX25709" s="1666"/>
    </row>
    <row r="25711" spans="180:180">
      <c r="FX25711" s="1349"/>
    </row>
    <row r="25712" spans="180:180">
      <c r="FX25712" s="1349"/>
    </row>
    <row r="25713" spans="180:180">
      <c r="FX25713" s="1349"/>
    </row>
    <row r="25714" spans="180:180">
      <c r="FX25714" s="1595"/>
    </row>
    <row r="25715" spans="180:180">
      <c r="FX25715" s="1595"/>
    </row>
    <row r="25716" spans="180:180">
      <c r="FX25716" s="1595"/>
    </row>
    <row r="25717" spans="180:180">
      <c r="FX25717" s="1595"/>
    </row>
    <row r="25718" spans="180:180">
      <c r="FX25718" s="1595"/>
    </row>
    <row r="25719" spans="180:180">
      <c r="FX25719" s="1595"/>
    </row>
    <row r="25720" spans="180:180">
      <c r="FX25720" s="1595"/>
    </row>
    <row r="25721" spans="180:180">
      <c r="FX25721" s="1595"/>
    </row>
    <row r="25722" spans="180:180">
      <c r="FX25722" s="1595"/>
    </row>
    <row r="25723" spans="180:180">
      <c r="FX25723" s="1595"/>
    </row>
    <row r="25724" spans="180:180">
      <c r="FX25724" s="1595"/>
    </row>
    <row r="25725" spans="180:180">
      <c r="FX25725" s="1595"/>
    </row>
    <row r="25726" spans="180:180">
      <c r="FX25726" s="1595"/>
    </row>
    <row r="25727" spans="180:180">
      <c r="FX25727" s="1595"/>
    </row>
    <row r="25728" spans="180:180">
      <c r="FX25728" s="1595"/>
    </row>
    <row r="25729" spans="180:180">
      <c r="FX25729" s="1595"/>
    </row>
    <row r="25730" spans="180:180">
      <c r="FX25730" s="1595"/>
    </row>
    <row r="25731" spans="180:180">
      <c r="FX25731" s="1595"/>
    </row>
    <row r="25732" spans="180:180">
      <c r="FX25732" s="1595"/>
    </row>
    <row r="25733" spans="180:180">
      <c r="FX25733" s="1595"/>
    </row>
    <row r="25734" spans="180:180">
      <c r="FX25734" s="1595"/>
    </row>
    <row r="25735" spans="180:180">
      <c r="FX25735" s="1595"/>
    </row>
    <row r="25736" spans="180:180">
      <c r="FX25736" s="1595"/>
    </row>
    <row r="25737" spans="180:180">
      <c r="FX25737" s="1595"/>
    </row>
    <row r="25738" spans="180:180">
      <c r="FX25738" s="1595"/>
    </row>
    <row r="25739" spans="180:180">
      <c r="FX25739" s="1595"/>
    </row>
    <row r="25740" spans="180:180">
      <c r="FX25740" s="1595"/>
    </row>
    <row r="25741" spans="180:180">
      <c r="FX25741" s="1595"/>
    </row>
    <row r="25742" spans="180:180">
      <c r="FX25742" s="1595"/>
    </row>
    <row r="25743" spans="180:180">
      <c r="FX25743" s="1595"/>
    </row>
    <row r="25744" spans="180:180">
      <c r="FX25744" s="1595"/>
    </row>
    <row r="25745" spans="180:180">
      <c r="FX25745" s="1595"/>
    </row>
    <row r="25746" spans="180:180">
      <c r="FX25746" s="1595"/>
    </row>
    <row r="25747" spans="180:180">
      <c r="FX25747" s="1595"/>
    </row>
    <row r="25748" spans="180:180">
      <c r="FX25748" s="1595"/>
    </row>
    <row r="25749" spans="180:180">
      <c r="FX25749" s="1595"/>
    </row>
    <row r="25750" spans="180:180">
      <c r="FX25750" s="1595"/>
    </row>
    <row r="25751" spans="180:180">
      <c r="FX25751" s="1595"/>
    </row>
    <row r="25752" spans="180:180">
      <c r="FX25752" s="1595"/>
    </row>
    <row r="25753" spans="180:180">
      <c r="FX25753" s="1595"/>
    </row>
    <row r="25755" spans="180:180">
      <c r="FX25755" s="1349"/>
    </row>
    <row r="25756" spans="180:180">
      <c r="FX25756" s="1349"/>
    </row>
    <row r="25757" spans="180:180">
      <c r="FX25757" s="1666"/>
    </row>
    <row r="25759" spans="180:180">
      <c r="FX25759" s="1349"/>
    </row>
    <row r="25760" spans="180:180">
      <c r="FX25760" s="1349"/>
    </row>
    <row r="25761" spans="180:180">
      <c r="FX25761" s="1349"/>
    </row>
    <row r="25762" spans="180:180">
      <c r="FX25762" s="1595"/>
    </row>
    <row r="25763" spans="180:180">
      <c r="FX25763" s="1595"/>
    </row>
    <row r="25764" spans="180:180">
      <c r="FX25764" s="1595"/>
    </row>
    <row r="25765" spans="180:180">
      <c r="FX25765" s="1595"/>
    </row>
    <row r="25766" spans="180:180">
      <c r="FX25766" s="1595"/>
    </row>
    <row r="25767" spans="180:180">
      <c r="FX25767" s="1595"/>
    </row>
    <row r="25768" spans="180:180">
      <c r="FX25768" s="1595"/>
    </row>
    <row r="25769" spans="180:180">
      <c r="FX25769" s="1595"/>
    </row>
    <row r="25770" spans="180:180">
      <c r="FX25770" s="1595"/>
    </row>
    <row r="25771" spans="180:180">
      <c r="FX25771" s="1595"/>
    </row>
    <row r="25772" spans="180:180">
      <c r="FX25772" s="1595"/>
    </row>
    <row r="25773" spans="180:180">
      <c r="FX25773" s="1595"/>
    </row>
    <row r="25774" spans="180:180">
      <c r="FX25774" s="1595"/>
    </row>
    <row r="25775" spans="180:180">
      <c r="FX25775" s="1595"/>
    </row>
    <row r="25776" spans="180:180">
      <c r="FX25776" s="1595"/>
    </row>
    <row r="25777" spans="180:180">
      <c r="FX25777" s="1595"/>
    </row>
    <row r="25778" spans="180:180">
      <c r="FX25778" s="1595"/>
    </row>
    <row r="25779" spans="180:180">
      <c r="FX25779" s="1595"/>
    </row>
    <row r="25780" spans="180:180">
      <c r="FX25780" s="1595"/>
    </row>
    <row r="25781" spans="180:180">
      <c r="FX25781" s="1595"/>
    </row>
    <row r="25782" spans="180:180">
      <c r="FX25782" s="1595"/>
    </row>
    <row r="25783" spans="180:180">
      <c r="FX25783" s="1595"/>
    </row>
    <row r="25784" spans="180:180">
      <c r="FX25784" s="1595"/>
    </row>
    <row r="25785" spans="180:180">
      <c r="FX25785" s="1595"/>
    </row>
    <row r="25786" spans="180:180">
      <c r="FX25786" s="1595"/>
    </row>
    <row r="25787" spans="180:180">
      <c r="FX25787" s="1595"/>
    </row>
    <row r="25788" spans="180:180">
      <c r="FX25788" s="1595"/>
    </row>
    <row r="25789" spans="180:180">
      <c r="FX25789" s="1595"/>
    </row>
    <row r="25790" spans="180:180">
      <c r="FX25790" s="1595"/>
    </row>
    <row r="25791" spans="180:180">
      <c r="FX25791" s="1595"/>
    </row>
    <row r="25792" spans="180:180">
      <c r="FX25792" s="1595"/>
    </row>
    <row r="25793" spans="180:180">
      <c r="FX25793" s="1595"/>
    </row>
    <row r="25794" spans="180:180">
      <c r="FX25794" s="1595"/>
    </row>
    <row r="25795" spans="180:180">
      <c r="FX25795" s="1595"/>
    </row>
    <row r="25796" spans="180:180">
      <c r="FX25796" s="1595"/>
    </row>
    <row r="25797" spans="180:180">
      <c r="FX25797" s="1595"/>
    </row>
    <row r="25798" spans="180:180">
      <c r="FX25798" s="1595"/>
    </row>
    <row r="25799" spans="180:180">
      <c r="FX25799" s="1595"/>
    </row>
    <row r="25800" spans="180:180">
      <c r="FX25800" s="1595"/>
    </row>
    <row r="25801" spans="180:180">
      <c r="FX25801" s="1595"/>
    </row>
    <row r="25803" spans="180:180">
      <c r="FX25803" s="1349"/>
    </row>
    <row r="25804" spans="180:180">
      <c r="FX25804" s="1349"/>
    </row>
    <row r="25805" spans="180:180">
      <c r="FX25805" s="1666"/>
    </row>
    <row r="25807" spans="180:180">
      <c r="FX25807" s="1349"/>
    </row>
    <row r="25808" spans="180:180">
      <c r="FX25808" s="1349"/>
    </row>
    <row r="25809" spans="180:180">
      <c r="FX25809" s="1349"/>
    </row>
    <row r="25810" spans="180:180">
      <c r="FX25810" s="1595"/>
    </row>
    <row r="25811" spans="180:180">
      <c r="FX25811" s="1595"/>
    </row>
    <row r="25812" spans="180:180">
      <c r="FX25812" s="1595"/>
    </row>
    <row r="25813" spans="180:180">
      <c r="FX25813" s="1595"/>
    </row>
    <row r="25814" spans="180:180">
      <c r="FX25814" s="1595"/>
    </row>
    <row r="25815" spans="180:180">
      <c r="FX25815" s="1595"/>
    </row>
    <row r="25816" spans="180:180">
      <c r="FX25816" s="1595"/>
    </row>
    <row r="25817" spans="180:180">
      <c r="FX25817" s="1595"/>
    </row>
    <row r="25818" spans="180:180">
      <c r="FX25818" s="1595"/>
    </row>
    <row r="25819" spans="180:180">
      <c r="FX25819" s="1595"/>
    </row>
    <row r="25820" spans="180:180">
      <c r="FX25820" s="1595"/>
    </row>
    <row r="25821" spans="180:180">
      <c r="FX25821" s="1595"/>
    </row>
    <row r="25822" spans="180:180">
      <c r="FX25822" s="1595"/>
    </row>
    <row r="25823" spans="180:180">
      <c r="FX25823" s="1595"/>
    </row>
    <row r="25824" spans="180:180">
      <c r="FX25824" s="1595"/>
    </row>
    <row r="25825" spans="180:180">
      <c r="FX25825" s="1595"/>
    </row>
    <row r="25826" spans="180:180">
      <c r="FX25826" s="1595"/>
    </row>
    <row r="25827" spans="180:180">
      <c r="FX25827" s="1595"/>
    </row>
    <row r="25828" spans="180:180">
      <c r="FX25828" s="1595"/>
    </row>
    <row r="25829" spans="180:180">
      <c r="FX25829" s="1595"/>
    </row>
    <row r="25830" spans="180:180">
      <c r="FX25830" s="1595"/>
    </row>
    <row r="25831" spans="180:180">
      <c r="FX25831" s="1595"/>
    </row>
    <row r="25832" spans="180:180">
      <c r="FX25832" s="1595"/>
    </row>
    <row r="25833" spans="180:180">
      <c r="FX25833" s="1595"/>
    </row>
    <row r="25834" spans="180:180">
      <c r="FX25834" s="1595"/>
    </row>
    <row r="25835" spans="180:180">
      <c r="FX25835" s="1595"/>
    </row>
    <row r="25836" spans="180:180">
      <c r="FX25836" s="1595"/>
    </row>
    <row r="25837" spans="180:180">
      <c r="FX25837" s="1595"/>
    </row>
    <row r="25838" spans="180:180">
      <c r="FX25838" s="1595"/>
    </row>
    <row r="25839" spans="180:180">
      <c r="FX25839" s="1595"/>
    </row>
    <row r="25840" spans="180:180">
      <c r="FX25840" s="1595"/>
    </row>
    <row r="25841" spans="180:180">
      <c r="FX25841" s="1595"/>
    </row>
    <row r="25842" spans="180:180">
      <c r="FX25842" s="1595"/>
    </row>
    <row r="25843" spans="180:180">
      <c r="FX25843" s="1595"/>
    </row>
    <row r="25844" spans="180:180">
      <c r="FX25844" s="1595"/>
    </row>
    <row r="25845" spans="180:180">
      <c r="FX25845" s="1595"/>
    </row>
    <row r="25846" spans="180:180">
      <c r="FX25846" s="1595"/>
    </row>
    <row r="25847" spans="180:180">
      <c r="FX25847" s="1595"/>
    </row>
    <row r="25848" spans="180:180">
      <c r="FX25848" s="1595"/>
    </row>
    <row r="25849" spans="180:180">
      <c r="FX25849" s="1595"/>
    </row>
    <row r="25851" spans="180:180">
      <c r="FX25851" s="1349"/>
    </row>
    <row r="25852" spans="180:180">
      <c r="FX25852" s="1349"/>
    </row>
    <row r="25853" spans="180:180">
      <c r="FX25853" s="1666"/>
    </row>
    <row r="25855" spans="180:180">
      <c r="FX25855" s="1349"/>
    </row>
    <row r="25856" spans="180:180">
      <c r="FX25856" s="1349"/>
    </row>
    <row r="25857" spans="180:180">
      <c r="FX25857" s="1349"/>
    </row>
    <row r="25858" spans="180:180">
      <c r="FX25858" s="1595"/>
    </row>
    <row r="25859" spans="180:180">
      <c r="FX25859" s="1595"/>
    </row>
    <row r="25860" spans="180:180">
      <c r="FX25860" s="1595"/>
    </row>
    <row r="25861" spans="180:180">
      <c r="FX25861" s="1595"/>
    </row>
    <row r="25862" spans="180:180">
      <c r="FX25862" s="1595"/>
    </row>
    <row r="25863" spans="180:180">
      <c r="FX25863" s="1595"/>
    </row>
    <row r="25864" spans="180:180">
      <c r="FX25864" s="1595"/>
    </row>
    <row r="25865" spans="180:180">
      <c r="FX25865" s="1595"/>
    </row>
    <row r="25866" spans="180:180">
      <c r="FX25866" s="1595"/>
    </row>
    <row r="25867" spans="180:180">
      <c r="FX25867" s="1595"/>
    </row>
    <row r="25868" spans="180:180">
      <c r="FX25868" s="1595"/>
    </row>
    <row r="25869" spans="180:180">
      <c r="FX25869" s="1595"/>
    </row>
    <row r="25870" spans="180:180">
      <c r="FX25870" s="1595"/>
    </row>
    <row r="25871" spans="180:180">
      <c r="FX25871" s="1595"/>
    </row>
    <row r="25872" spans="180:180">
      <c r="FX25872" s="1595"/>
    </row>
    <row r="25873" spans="180:180">
      <c r="FX25873" s="1595"/>
    </row>
    <row r="25874" spans="180:180">
      <c r="FX25874" s="1595"/>
    </row>
    <row r="25875" spans="180:180">
      <c r="FX25875" s="1595"/>
    </row>
    <row r="25876" spans="180:180">
      <c r="FX25876" s="1595"/>
    </row>
    <row r="25877" spans="180:180">
      <c r="FX25877" s="1595"/>
    </row>
    <row r="25878" spans="180:180">
      <c r="FX25878" s="1595"/>
    </row>
    <row r="25879" spans="180:180">
      <c r="FX25879" s="1595"/>
    </row>
    <row r="25880" spans="180:180">
      <c r="FX25880" s="1595"/>
    </row>
    <row r="25881" spans="180:180">
      <c r="FX25881" s="1595"/>
    </row>
    <row r="25882" spans="180:180">
      <c r="FX25882" s="1595"/>
    </row>
    <row r="25883" spans="180:180">
      <c r="FX25883" s="1595"/>
    </row>
    <row r="25884" spans="180:180">
      <c r="FX25884" s="1595"/>
    </row>
    <row r="25885" spans="180:180">
      <c r="FX25885" s="1595"/>
    </row>
    <row r="25886" spans="180:180">
      <c r="FX25886" s="1595"/>
    </row>
    <row r="25887" spans="180:180">
      <c r="FX25887" s="1595"/>
    </row>
    <row r="25888" spans="180:180">
      <c r="FX25888" s="1595"/>
    </row>
    <row r="25889" spans="180:180">
      <c r="FX25889" s="1595"/>
    </row>
    <row r="25890" spans="180:180">
      <c r="FX25890" s="1595"/>
    </row>
    <row r="25891" spans="180:180">
      <c r="FX25891" s="1595"/>
    </row>
    <row r="25892" spans="180:180">
      <c r="FX25892" s="1595"/>
    </row>
    <row r="25893" spans="180:180">
      <c r="FX25893" s="1595"/>
    </row>
    <row r="25894" spans="180:180">
      <c r="FX25894" s="1595"/>
    </row>
    <row r="25895" spans="180:180">
      <c r="FX25895" s="1595"/>
    </row>
    <row r="25896" spans="180:180">
      <c r="FX25896" s="1595"/>
    </row>
    <row r="25897" spans="180:180">
      <c r="FX25897" s="1595"/>
    </row>
    <row r="25899" spans="180:180">
      <c r="FX25899" s="1349"/>
    </row>
    <row r="25900" spans="180:180">
      <c r="FX25900" s="1349"/>
    </row>
    <row r="25901" spans="180:180">
      <c r="FX25901" s="1666"/>
    </row>
    <row r="25903" spans="180:180">
      <c r="FX25903" s="1349"/>
    </row>
    <row r="25904" spans="180:180">
      <c r="FX25904" s="1349"/>
    </row>
    <row r="25905" spans="180:180">
      <c r="FX25905" s="1349"/>
    </row>
    <row r="25906" spans="180:180">
      <c r="FX25906" s="1595"/>
    </row>
    <row r="25907" spans="180:180">
      <c r="FX25907" s="1595"/>
    </row>
    <row r="25908" spans="180:180">
      <c r="FX25908" s="1595"/>
    </row>
    <row r="25909" spans="180:180">
      <c r="FX25909" s="1595"/>
    </row>
    <row r="25910" spans="180:180">
      <c r="FX25910" s="1595"/>
    </row>
    <row r="25911" spans="180:180">
      <c r="FX25911" s="1595"/>
    </row>
    <row r="25912" spans="180:180">
      <c r="FX25912" s="1595"/>
    </row>
    <row r="25913" spans="180:180">
      <c r="FX25913" s="1595"/>
    </row>
    <row r="25914" spans="180:180">
      <c r="FX25914" s="1595"/>
    </row>
    <row r="25915" spans="180:180">
      <c r="FX25915" s="1595"/>
    </row>
    <row r="25916" spans="180:180">
      <c r="FX25916" s="1595"/>
    </row>
    <row r="25917" spans="180:180">
      <c r="FX25917" s="1595"/>
    </row>
    <row r="25918" spans="180:180">
      <c r="FX25918" s="1595"/>
    </row>
    <row r="25919" spans="180:180">
      <c r="FX25919" s="1595"/>
    </row>
    <row r="25920" spans="180:180">
      <c r="FX25920" s="1595"/>
    </row>
    <row r="25921" spans="180:180">
      <c r="FX25921" s="1595"/>
    </row>
    <row r="25922" spans="180:180">
      <c r="FX25922" s="1595"/>
    </row>
    <row r="25923" spans="180:180">
      <c r="FX25923" s="1595"/>
    </row>
    <row r="25924" spans="180:180">
      <c r="FX25924" s="1595"/>
    </row>
    <row r="25925" spans="180:180">
      <c r="FX25925" s="1595"/>
    </row>
    <row r="25926" spans="180:180">
      <c r="FX25926" s="1595"/>
    </row>
    <row r="25927" spans="180:180">
      <c r="FX25927" s="1595"/>
    </row>
    <row r="25928" spans="180:180">
      <c r="FX25928" s="1595"/>
    </row>
    <row r="25929" spans="180:180">
      <c r="FX25929" s="1595"/>
    </row>
    <row r="25930" spans="180:180">
      <c r="FX25930" s="1595"/>
    </row>
    <row r="25931" spans="180:180">
      <c r="FX25931" s="1595"/>
    </row>
    <row r="25932" spans="180:180">
      <c r="FX25932" s="1595"/>
    </row>
    <row r="25933" spans="180:180">
      <c r="FX25933" s="1595"/>
    </row>
    <row r="25934" spans="180:180">
      <c r="FX25934" s="1595"/>
    </row>
    <row r="25935" spans="180:180">
      <c r="FX25935" s="1595"/>
    </row>
    <row r="25936" spans="180:180">
      <c r="FX25936" s="1595"/>
    </row>
    <row r="25937" spans="180:180">
      <c r="FX25937" s="1595"/>
    </row>
    <row r="25938" spans="180:180">
      <c r="FX25938" s="1595"/>
    </row>
    <row r="25939" spans="180:180">
      <c r="FX25939" s="1595"/>
    </row>
    <row r="25940" spans="180:180">
      <c r="FX25940" s="1595"/>
    </row>
    <row r="25941" spans="180:180">
      <c r="FX25941" s="1595"/>
    </row>
    <row r="25942" spans="180:180">
      <c r="FX25942" s="1595"/>
    </row>
    <row r="25943" spans="180:180">
      <c r="FX25943" s="1595"/>
    </row>
    <row r="25944" spans="180:180">
      <c r="FX25944" s="1595"/>
    </row>
    <row r="25945" spans="180:180">
      <c r="FX25945" s="1595"/>
    </row>
    <row r="25947" spans="180:180">
      <c r="FX25947" s="1349"/>
    </row>
    <row r="25948" spans="180:180">
      <c r="FX25948" s="1349"/>
    </row>
    <row r="25949" spans="180:180">
      <c r="FX25949" s="1666"/>
    </row>
    <row r="25951" spans="180:180">
      <c r="FX25951" s="1349"/>
    </row>
    <row r="25952" spans="180:180">
      <c r="FX25952" s="1349"/>
    </row>
    <row r="25953" spans="180:180">
      <c r="FX25953" s="1349"/>
    </row>
    <row r="25954" spans="180:180">
      <c r="FX25954" s="1595"/>
    </row>
    <row r="25955" spans="180:180">
      <c r="FX25955" s="1595"/>
    </row>
    <row r="25956" spans="180:180">
      <c r="FX25956" s="1595"/>
    </row>
    <row r="25957" spans="180:180">
      <c r="FX25957" s="1595"/>
    </row>
    <row r="25958" spans="180:180">
      <c r="FX25958" s="1595"/>
    </row>
    <row r="25959" spans="180:180">
      <c r="FX25959" s="1595"/>
    </row>
    <row r="25960" spans="180:180">
      <c r="FX25960" s="1595"/>
    </row>
    <row r="25961" spans="180:180">
      <c r="FX25961" s="1595"/>
    </row>
    <row r="25962" spans="180:180">
      <c r="FX25962" s="1595"/>
    </row>
    <row r="25963" spans="180:180">
      <c r="FX25963" s="1595"/>
    </row>
    <row r="25964" spans="180:180">
      <c r="FX25964" s="1595"/>
    </row>
    <row r="25965" spans="180:180">
      <c r="FX25965" s="1595"/>
    </row>
    <row r="25966" spans="180:180">
      <c r="FX25966" s="1595"/>
    </row>
    <row r="25967" spans="180:180">
      <c r="FX25967" s="1595"/>
    </row>
    <row r="25968" spans="180:180">
      <c r="FX25968" s="1595"/>
    </row>
    <row r="25969" spans="180:180">
      <c r="FX25969" s="1595"/>
    </row>
    <row r="25970" spans="180:180">
      <c r="FX25970" s="1595"/>
    </row>
    <row r="25971" spans="180:180">
      <c r="FX25971" s="1595"/>
    </row>
    <row r="25972" spans="180:180">
      <c r="FX25972" s="1595"/>
    </row>
    <row r="25973" spans="180:180">
      <c r="FX25973" s="1595"/>
    </row>
    <row r="25974" spans="180:180">
      <c r="FX25974" s="1595"/>
    </row>
    <row r="25975" spans="180:180">
      <c r="FX25975" s="1595"/>
    </row>
    <row r="25976" spans="180:180">
      <c r="FX25976" s="1595"/>
    </row>
    <row r="25977" spans="180:180">
      <c r="FX25977" s="1595"/>
    </row>
    <row r="25978" spans="180:180">
      <c r="FX25978" s="1595"/>
    </row>
    <row r="25979" spans="180:180">
      <c r="FX25979" s="1595"/>
    </row>
    <row r="25980" spans="180:180">
      <c r="FX25980" s="1595"/>
    </row>
    <row r="25981" spans="180:180">
      <c r="FX25981" s="1595"/>
    </row>
    <row r="25982" spans="180:180">
      <c r="FX25982" s="1595"/>
    </row>
    <row r="25983" spans="180:180">
      <c r="FX25983" s="1595"/>
    </row>
    <row r="25984" spans="180:180">
      <c r="FX25984" s="1595"/>
    </row>
    <row r="25985" spans="180:180">
      <c r="FX25985" s="1595"/>
    </row>
    <row r="25986" spans="180:180">
      <c r="FX25986" s="1595"/>
    </row>
    <row r="25987" spans="180:180">
      <c r="FX25987" s="1595"/>
    </row>
    <row r="25988" spans="180:180">
      <c r="FX25988" s="1595"/>
    </row>
    <row r="25989" spans="180:180">
      <c r="FX25989" s="1595"/>
    </row>
    <row r="25990" spans="180:180">
      <c r="FX25990" s="1595"/>
    </row>
    <row r="25991" spans="180:180">
      <c r="FX25991" s="1595"/>
    </row>
    <row r="25992" spans="180:180">
      <c r="FX25992" s="1595"/>
    </row>
    <row r="25993" spans="180:180">
      <c r="FX25993" s="1595"/>
    </row>
    <row r="25995" spans="180:180">
      <c r="FX25995" s="1349"/>
    </row>
    <row r="25996" spans="180:180">
      <c r="FX25996" s="1349"/>
    </row>
    <row r="25997" spans="180:180">
      <c r="FX25997" s="1666"/>
    </row>
    <row r="25999" spans="180:180">
      <c r="FX25999" s="1349"/>
    </row>
    <row r="26000" spans="180:180">
      <c r="FX26000" s="1349"/>
    </row>
    <row r="26001" spans="180:180">
      <c r="FX26001" s="1349"/>
    </row>
    <row r="26002" spans="180:180">
      <c r="FX26002" s="1595"/>
    </row>
    <row r="26003" spans="180:180">
      <c r="FX26003" s="1595"/>
    </row>
    <row r="26004" spans="180:180">
      <c r="FX26004" s="1595"/>
    </row>
    <row r="26005" spans="180:180">
      <c r="FX26005" s="1595"/>
    </row>
    <row r="26006" spans="180:180">
      <c r="FX26006" s="1595"/>
    </row>
    <row r="26007" spans="180:180">
      <c r="FX26007" s="1595"/>
    </row>
    <row r="26008" spans="180:180">
      <c r="FX26008" s="1595"/>
    </row>
    <row r="26009" spans="180:180">
      <c r="FX26009" s="1595"/>
    </row>
    <row r="26010" spans="180:180">
      <c r="FX26010" s="1595"/>
    </row>
    <row r="26011" spans="180:180">
      <c r="FX26011" s="1595"/>
    </row>
    <row r="26012" spans="180:180">
      <c r="FX26012" s="1595"/>
    </row>
    <row r="26013" spans="180:180">
      <c r="FX26013" s="1595"/>
    </row>
    <row r="26014" spans="180:180">
      <c r="FX26014" s="1595"/>
    </row>
    <row r="26015" spans="180:180">
      <c r="FX26015" s="1595"/>
    </row>
    <row r="26016" spans="180:180">
      <c r="FX26016" s="1595"/>
    </row>
    <row r="26017" spans="180:180">
      <c r="FX26017" s="1595"/>
    </row>
    <row r="26018" spans="180:180">
      <c r="FX26018" s="1595"/>
    </row>
    <row r="26019" spans="180:180">
      <c r="FX26019" s="1595"/>
    </row>
    <row r="26020" spans="180:180">
      <c r="FX26020" s="1595"/>
    </row>
    <row r="26021" spans="180:180">
      <c r="FX26021" s="1595"/>
    </row>
    <row r="26022" spans="180:180">
      <c r="FX26022" s="1595"/>
    </row>
    <row r="26023" spans="180:180">
      <c r="FX26023" s="1595"/>
    </row>
    <row r="26024" spans="180:180">
      <c r="FX26024" s="1595"/>
    </row>
    <row r="26025" spans="180:180">
      <c r="FX26025" s="1595"/>
    </row>
    <row r="26026" spans="180:180">
      <c r="FX26026" s="1595"/>
    </row>
    <row r="26027" spans="180:180">
      <c r="FX26027" s="1595"/>
    </row>
    <row r="26028" spans="180:180">
      <c r="FX26028" s="1595"/>
    </row>
    <row r="26029" spans="180:180">
      <c r="FX26029" s="1595"/>
    </row>
    <row r="26030" spans="180:180">
      <c r="FX26030" s="1595"/>
    </row>
    <row r="26031" spans="180:180">
      <c r="FX26031" s="1595"/>
    </row>
    <row r="26032" spans="180:180">
      <c r="FX26032" s="1595"/>
    </row>
    <row r="26033" spans="180:180">
      <c r="FX26033" s="1595"/>
    </row>
    <row r="26034" spans="180:180">
      <c r="FX26034" s="1595"/>
    </row>
    <row r="26035" spans="180:180">
      <c r="FX26035" s="1595"/>
    </row>
    <row r="26036" spans="180:180">
      <c r="FX26036" s="1595"/>
    </row>
    <row r="26037" spans="180:180">
      <c r="FX26037" s="1595"/>
    </row>
    <row r="26038" spans="180:180">
      <c r="FX26038" s="1595"/>
    </row>
    <row r="26039" spans="180:180">
      <c r="FX26039" s="1595"/>
    </row>
    <row r="26040" spans="180:180">
      <c r="FX26040" s="1595"/>
    </row>
    <row r="26041" spans="180:180">
      <c r="FX26041" s="1595"/>
    </row>
    <row r="26043" spans="180:180">
      <c r="FX26043" s="1349"/>
    </row>
    <row r="26044" spans="180:180">
      <c r="FX26044" s="1349"/>
    </row>
    <row r="26045" spans="180:180">
      <c r="FX26045" s="1666"/>
    </row>
    <row r="26047" spans="180:180">
      <c r="FX26047" s="1349"/>
    </row>
    <row r="26048" spans="180:180">
      <c r="FX26048" s="1349"/>
    </row>
    <row r="26049" spans="180:180">
      <c r="FX26049" s="1349"/>
    </row>
    <row r="26050" spans="180:180">
      <c r="FX26050" s="1595"/>
    </row>
    <row r="26051" spans="180:180">
      <c r="FX26051" s="1595"/>
    </row>
    <row r="26052" spans="180:180">
      <c r="FX26052" s="1595"/>
    </row>
    <row r="26053" spans="180:180">
      <c r="FX26053" s="1595"/>
    </row>
    <row r="26054" spans="180:180">
      <c r="FX26054" s="1595"/>
    </row>
    <row r="26055" spans="180:180">
      <c r="FX26055" s="1595"/>
    </row>
    <row r="26056" spans="180:180">
      <c r="FX26056" s="1595"/>
    </row>
    <row r="26057" spans="180:180">
      <c r="FX26057" s="1595"/>
    </row>
    <row r="26058" spans="180:180">
      <c r="FX26058" s="1595"/>
    </row>
    <row r="26059" spans="180:180">
      <c r="FX26059" s="1595"/>
    </row>
    <row r="26060" spans="180:180">
      <c r="FX26060" s="1595"/>
    </row>
    <row r="26061" spans="180:180">
      <c r="FX26061" s="1595"/>
    </row>
    <row r="26062" spans="180:180">
      <c r="FX26062" s="1595"/>
    </row>
    <row r="26063" spans="180:180">
      <c r="FX26063" s="1595"/>
    </row>
    <row r="26064" spans="180:180">
      <c r="FX26064" s="1595"/>
    </row>
    <row r="26065" spans="180:180">
      <c r="FX26065" s="1595"/>
    </row>
    <row r="26066" spans="180:180">
      <c r="FX26066" s="1595"/>
    </row>
    <row r="26067" spans="180:180">
      <c r="FX26067" s="1595"/>
    </row>
    <row r="26068" spans="180:180">
      <c r="FX26068" s="1595"/>
    </row>
    <row r="26069" spans="180:180">
      <c r="FX26069" s="1595"/>
    </row>
    <row r="26070" spans="180:180">
      <c r="FX26070" s="1595"/>
    </row>
    <row r="26071" spans="180:180">
      <c r="FX26071" s="1595"/>
    </row>
    <row r="26072" spans="180:180">
      <c r="FX26072" s="1595"/>
    </row>
    <row r="26073" spans="180:180">
      <c r="FX26073" s="1595"/>
    </row>
    <row r="26074" spans="180:180">
      <c r="FX26074" s="1595"/>
    </row>
    <row r="26075" spans="180:180">
      <c r="FX26075" s="1595"/>
    </row>
    <row r="26076" spans="180:180">
      <c r="FX26076" s="1595"/>
    </row>
    <row r="26077" spans="180:180">
      <c r="FX26077" s="1595"/>
    </row>
    <row r="26078" spans="180:180">
      <c r="FX26078" s="1595"/>
    </row>
    <row r="26079" spans="180:180">
      <c r="FX26079" s="1595"/>
    </row>
    <row r="26080" spans="180:180">
      <c r="FX26080" s="1595"/>
    </row>
    <row r="26081" spans="180:180">
      <c r="FX26081" s="1595"/>
    </row>
    <row r="26082" spans="180:180">
      <c r="FX26082" s="1595"/>
    </row>
    <row r="26083" spans="180:180">
      <c r="FX26083" s="1595"/>
    </row>
    <row r="26084" spans="180:180">
      <c r="FX26084" s="1595"/>
    </row>
    <row r="26085" spans="180:180">
      <c r="FX26085" s="1595"/>
    </row>
    <row r="26086" spans="180:180">
      <c r="FX26086" s="1595"/>
    </row>
    <row r="26087" spans="180:180">
      <c r="FX26087" s="1595"/>
    </row>
    <row r="26088" spans="180:180">
      <c r="FX26088" s="1595"/>
    </row>
    <row r="26089" spans="180:180">
      <c r="FX26089" s="1595"/>
    </row>
    <row r="26091" spans="180:180">
      <c r="FX26091" s="1349"/>
    </row>
    <row r="26092" spans="180:180">
      <c r="FX26092" s="1349"/>
    </row>
    <row r="26093" spans="180:180">
      <c r="FX26093" s="1666"/>
    </row>
    <row r="26095" spans="180:180">
      <c r="FX26095" s="1349"/>
    </row>
    <row r="26096" spans="180:180">
      <c r="FX26096" s="1349"/>
    </row>
    <row r="26097" spans="180:180">
      <c r="FX26097" s="1349"/>
    </row>
    <row r="26098" spans="180:180">
      <c r="FX26098" s="1595"/>
    </row>
    <row r="26099" spans="180:180">
      <c r="FX26099" s="1595"/>
    </row>
    <row r="26100" spans="180:180">
      <c r="FX26100" s="1595"/>
    </row>
    <row r="26101" spans="180:180">
      <c r="FX26101" s="1595"/>
    </row>
    <row r="26102" spans="180:180">
      <c r="FX26102" s="1595"/>
    </row>
    <row r="26103" spans="180:180">
      <c r="FX26103" s="1595"/>
    </row>
    <row r="26104" spans="180:180">
      <c r="FX26104" s="1595"/>
    </row>
    <row r="26105" spans="180:180">
      <c r="FX26105" s="1595"/>
    </row>
    <row r="26106" spans="180:180">
      <c r="FX26106" s="1595"/>
    </row>
    <row r="26107" spans="180:180">
      <c r="FX26107" s="1595"/>
    </row>
    <row r="26108" spans="180:180">
      <c r="FX26108" s="1595"/>
    </row>
    <row r="26109" spans="180:180">
      <c r="FX26109" s="1595"/>
    </row>
    <row r="26110" spans="180:180">
      <c r="FX26110" s="1595"/>
    </row>
    <row r="26111" spans="180:180">
      <c r="FX26111" s="1595"/>
    </row>
    <row r="26112" spans="180:180">
      <c r="FX26112" s="1595"/>
    </row>
    <row r="26113" spans="180:180">
      <c r="FX26113" s="1595"/>
    </row>
    <row r="26114" spans="180:180">
      <c r="FX26114" s="1595"/>
    </row>
    <row r="26115" spans="180:180">
      <c r="FX26115" s="1595"/>
    </row>
    <row r="26116" spans="180:180">
      <c r="FX26116" s="1595"/>
    </row>
    <row r="26117" spans="180:180">
      <c r="FX26117" s="1595"/>
    </row>
    <row r="26118" spans="180:180">
      <c r="FX26118" s="1595"/>
    </row>
    <row r="26119" spans="180:180">
      <c r="FX26119" s="1595"/>
    </row>
    <row r="26120" spans="180:180">
      <c r="FX26120" s="1595"/>
    </row>
    <row r="26121" spans="180:180">
      <c r="FX26121" s="1595"/>
    </row>
    <row r="26122" spans="180:180">
      <c r="FX26122" s="1595"/>
    </row>
    <row r="26123" spans="180:180">
      <c r="FX26123" s="1595"/>
    </row>
    <row r="26124" spans="180:180">
      <c r="FX26124" s="1595"/>
    </row>
    <row r="26125" spans="180:180">
      <c r="FX26125" s="1595"/>
    </row>
    <row r="26126" spans="180:180">
      <c r="FX26126" s="1595"/>
    </row>
    <row r="26127" spans="180:180">
      <c r="FX26127" s="1595"/>
    </row>
    <row r="26128" spans="180:180">
      <c r="FX26128" s="1595"/>
    </row>
    <row r="26129" spans="180:180">
      <c r="FX26129" s="1595"/>
    </row>
    <row r="26130" spans="180:180">
      <c r="FX26130" s="1595"/>
    </row>
    <row r="26131" spans="180:180">
      <c r="FX26131" s="1595"/>
    </row>
    <row r="26132" spans="180:180">
      <c r="FX26132" s="1595"/>
    </row>
    <row r="26133" spans="180:180">
      <c r="FX26133" s="1595"/>
    </row>
    <row r="26134" spans="180:180">
      <c r="FX26134" s="1595"/>
    </row>
    <row r="26135" spans="180:180">
      <c r="FX26135" s="1595"/>
    </row>
    <row r="26136" spans="180:180">
      <c r="FX26136" s="1595"/>
    </row>
    <row r="26137" spans="180:180">
      <c r="FX26137" s="1595"/>
    </row>
    <row r="26139" spans="180:180">
      <c r="FX26139" s="1349"/>
    </row>
    <row r="26140" spans="180:180">
      <c r="FX26140" s="1349"/>
    </row>
    <row r="26141" spans="180:180">
      <c r="FX26141" s="1666"/>
    </row>
    <row r="26143" spans="180:180">
      <c r="FX26143" s="1349"/>
    </row>
    <row r="26144" spans="180:180">
      <c r="FX26144" s="1349"/>
    </row>
    <row r="26145" spans="180:180">
      <c r="FX26145" s="1349"/>
    </row>
    <row r="26146" spans="180:180">
      <c r="FX26146" s="1595"/>
    </row>
    <row r="26147" spans="180:180">
      <c r="FX26147" s="1595"/>
    </row>
    <row r="26148" spans="180:180">
      <c r="FX26148" s="1595"/>
    </row>
    <row r="26149" spans="180:180">
      <c r="FX26149" s="1595"/>
    </row>
    <row r="26150" spans="180:180">
      <c r="FX26150" s="1595"/>
    </row>
    <row r="26151" spans="180:180">
      <c r="FX26151" s="1595"/>
    </row>
    <row r="26152" spans="180:180">
      <c r="FX26152" s="1595"/>
    </row>
    <row r="26153" spans="180:180">
      <c r="FX26153" s="1595"/>
    </row>
    <row r="26154" spans="180:180">
      <c r="FX26154" s="1595"/>
    </row>
    <row r="26155" spans="180:180">
      <c r="FX26155" s="1595"/>
    </row>
    <row r="26156" spans="180:180">
      <c r="FX26156" s="1595"/>
    </row>
    <row r="26157" spans="180:180">
      <c r="FX26157" s="1595"/>
    </row>
    <row r="26158" spans="180:180">
      <c r="FX26158" s="1595"/>
    </row>
    <row r="26159" spans="180:180">
      <c r="FX26159" s="1595"/>
    </row>
    <row r="26160" spans="180:180">
      <c r="FX26160" s="1595"/>
    </row>
    <row r="26161" spans="180:180">
      <c r="FX26161" s="1595"/>
    </row>
    <row r="26162" spans="180:180">
      <c r="FX26162" s="1595"/>
    </row>
    <row r="26163" spans="180:180">
      <c r="FX26163" s="1595"/>
    </row>
    <row r="26164" spans="180:180">
      <c r="FX26164" s="1595"/>
    </row>
    <row r="26165" spans="180:180">
      <c r="FX26165" s="1595"/>
    </row>
    <row r="26166" spans="180:180">
      <c r="FX26166" s="1595"/>
    </row>
    <row r="26167" spans="180:180">
      <c r="FX26167" s="1595"/>
    </row>
    <row r="26168" spans="180:180">
      <c r="FX26168" s="1595"/>
    </row>
    <row r="26169" spans="180:180">
      <c r="FX26169" s="1595"/>
    </row>
    <row r="26170" spans="180:180">
      <c r="FX26170" s="1595"/>
    </row>
    <row r="26171" spans="180:180">
      <c r="FX26171" s="1595"/>
    </row>
    <row r="26172" spans="180:180">
      <c r="FX26172" s="1595"/>
    </row>
    <row r="26173" spans="180:180">
      <c r="FX26173" s="1595"/>
    </row>
    <row r="26174" spans="180:180">
      <c r="FX26174" s="1595"/>
    </row>
    <row r="26175" spans="180:180">
      <c r="FX26175" s="1595"/>
    </row>
    <row r="26176" spans="180:180">
      <c r="FX26176" s="1595"/>
    </row>
    <row r="26177" spans="180:180">
      <c r="FX26177" s="1595"/>
    </row>
    <row r="26178" spans="180:180">
      <c r="FX26178" s="1595"/>
    </row>
    <row r="26179" spans="180:180">
      <c r="FX26179" s="1595"/>
    </row>
    <row r="26180" spans="180:180">
      <c r="FX26180" s="1595"/>
    </row>
    <row r="26181" spans="180:180">
      <c r="FX26181" s="1595"/>
    </row>
    <row r="26182" spans="180:180">
      <c r="FX26182" s="1595"/>
    </row>
    <row r="26183" spans="180:180">
      <c r="FX26183" s="1595"/>
    </row>
    <row r="26184" spans="180:180">
      <c r="FX26184" s="1595"/>
    </row>
    <row r="26185" spans="180:180">
      <c r="FX26185" s="1595"/>
    </row>
    <row r="26187" spans="180:180">
      <c r="FX26187" s="1349"/>
    </row>
    <row r="26188" spans="180:180">
      <c r="FX26188" s="1349"/>
    </row>
    <row r="26189" spans="180:180">
      <c r="FX26189" s="1666"/>
    </row>
    <row r="26191" spans="180:180">
      <c r="FX26191" s="1349"/>
    </row>
    <row r="26192" spans="180:180">
      <c r="FX26192" s="1349"/>
    </row>
    <row r="26193" spans="180:180">
      <c r="FX26193" s="1349"/>
    </row>
    <row r="26194" spans="180:180">
      <c r="FX26194" s="1595"/>
    </row>
    <row r="26195" spans="180:180">
      <c r="FX26195" s="1595"/>
    </row>
    <row r="26196" spans="180:180">
      <c r="FX26196" s="1595"/>
    </row>
    <row r="26197" spans="180:180">
      <c r="FX26197" s="1595"/>
    </row>
    <row r="26198" spans="180:180">
      <c r="FX26198" s="1595"/>
    </row>
    <row r="26199" spans="180:180">
      <c r="FX26199" s="1595"/>
    </row>
    <row r="26200" spans="180:180">
      <c r="FX26200" s="1595"/>
    </row>
    <row r="26201" spans="180:180">
      <c r="FX26201" s="1595"/>
    </row>
    <row r="26202" spans="180:180">
      <c r="FX26202" s="1595"/>
    </row>
    <row r="26203" spans="180:180">
      <c r="FX26203" s="1595"/>
    </row>
    <row r="26204" spans="180:180">
      <c r="FX26204" s="1595"/>
    </row>
    <row r="26205" spans="180:180">
      <c r="FX26205" s="1595"/>
    </row>
    <row r="26206" spans="180:180">
      <c r="FX26206" s="1595"/>
    </row>
    <row r="26207" spans="180:180">
      <c r="FX26207" s="1595"/>
    </row>
    <row r="26208" spans="180:180">
      <c r="FX26208" s="1595"/>
    </row>
    <row r="26209" spans="180:180">
      <c r="FX26209" s="1595"/>
    </row>
    <row r="26210" spans="180:180">
      <c r="FX26210" s="1595"/>
    </row>
    <row r="26211" spans="180:180">
      <c r="FX26211" s="1595"/>
    </row>
    <row r="26212" spans="180:180">
      <c r="FX26212" s="1595"/>
    </row>
    <row r="26213" spans="180:180">
      <c r="FX26213" s="1595"/>
    </row>
    <row r="26214" spans="180:180">
      <c r="FX26214" s="1595"/>
    </row>
    <row r="26215" spans="180:180">
      <c r="FX26215" s="1595"/>
    </row>
    <row r="26216" spans="180:180">
      <c r="FX26216" s="1595"/>
    </row>
    <row r="26217" spans="180:180">
      <c r="FX26217" s="1595"/>
    </row>
    <row r="26218" spans="180:180">
      <c r="FX26218" s="1595"/>
    </row>
    <row r="26219" spans="180:180">
      <c r="FX26219" s="1595"/>
    </row>
    <row r="26220" spans="180:180">
      <c r="FX26220" s="1595"/>
    </row>
    <row r="26221" spans="180:180">
      <c r="FX26221" s="1595"/>
    </row>
    <row r="26222" spans="180:180">
      <c r="FX26222" s="1595"/>
    </row>
    <row r="26223" spans="180:180">
      <c r="FX26223" s="1595"/>
    </row>
    <row r="26224" spans="180:180">
      <c r="FX26224" s="1595"/>
    </row>
    <row r="26225" spans="180:180">
      <c r="FX26225" s="1595"/>
    </row>
    <row r="26226" spans="180:180">
      <c r="FX26226" s="1595"/>
    </row>
    <row r="26227" spans="180:180">
      <c r="FX26227" s="1595"/>
    </row>
    <row r="26228" spans="180:180">
      <c r="FX26228" s="1595"/>
    </row>
    <row r="26229" spans="180:180">
      <c r="FX26229" s="1595"/>
    </row>
    <row r="26230" spans="180:180">
      <c r="FX26230" s="1595"/>
    </row>
    <row r="26231" spans="180:180">
      <c r="FX26231" s="1595"/>
    </row>
    <row r="26232" spans="180:180">
      <c r="FX26232" s="1595"/>
    </row>
    <row r="26233" spans="180:180">
      <c r="FX26233" s="1595"/>
    </row>
    <row r="26235" spans="180:180">
      <c r="FX26235" s="1349"/>
    </row>
    <row r="26236" spans="180:180">
      <c r="FX26236" s="1349"/>
    </row>
    <row r="26237" spans="180:180">
      <c r="FX26237" s="1666"/>
    </row>
    <row r="26239" spans="180:180">
      <c r="FX26239" s="1349"/>
    </row>
    <row r="26240" spans="180:180">
      <c r="FX26240" s="1349"/>
    </row>
    <row r="26241" spans="180:180">
      <c r="FX26241" s="1349"/>
    </row>
    <row r="26242" spans="180:180">
      <c r="FX26242" s="1595"/>
    </row>
    <row r="26243" spans="180:180">
      <c r="FX26243" s="1595"/>
    </row>
    <row r="26244" spans="180:180">
      <c r="FX26244" s="1595"/>
    </row>
    <row r="26245" spans="180:180">
      <c r="FX26245" s="1595"/>
    </row>
    <row r="26246" spans="180:180">
      <c r="FX26246" s="1595"/>
    </row>
    <row r="26247" spans="180:180">
      <c r="FX26247" s="1595"/>
    </row>
    <row r="26248" spans="180:180">
      <c r="FX26248" s="1595"/>
    </row>
    <row r="26249" spans="180:180">
      <c r="FX26249" s="1595"/>
    </row>
    <row r="26250" spans="180:180">
      <c r="FX26250" s="1595"/>
    </row>
    <row r="26251" spans="180:180">
      <c r="FX26251" s="1595"/>
    </row>
    <row r="26252" spans="180:180">
      <c r="FX26252" s="1595"/>
    </row>
    <row r="26253" spans="180:180">
      <c r="FX26253" s="1595"/>
    </row>
    <row r="26254" spans="180:180">
      <c r="FX26254" s="1595"/>
    </row>
    <row r="26255" spans="180:180">
      <c r="FX26255" s="1595"/>
    </row>
    <row r="26256" spans="180:180">
      <c r="FX26256" s="1595"/>
    </row>
    <row r="26257" spans="180:180">
      <c r="FX26257" s="1595"/>
    </row>
    <row r="26258" spans="180:180">
      <c r="FX26258" s="1595"/>
    </row>
    <row r="26259" spans="180:180">
      <c r="FX26259" s="1595"/>
    </row>
    <row r="26260" spans="180:180">
      <c r="FX26260" s="1595"/>
    </row>
    <row r="26261" spans="180:180">
      <c r="FX26261" s="1595"/>
    </row>
    <row r="26262" spans="180:180">
      <c r="FX26262" s="1595"/>
    </row>
    <row r="26263" spans="180:180">
      <c r="FX26263" s="1595"/>
    </row>
    <row r="26264" spans="180:180">
      <c r="FX26264" s="1595"/>
    </row>
    <row r="26265" spans="180:180">
      <c r="FX26265" s="1595"/>
    </row>
    <row r="26266" spans="180:180">
      <c r="FX26266" s="1595"/>
    </row>
    <row r="26267" spans="180:180">
      <c r="FX26267" s="1595"/>
    </row>
    <row r="26268" spans="180:180">
      <c r="FX26268" s="1595"/>
    </row>
    <row r="26269" spans="180:180">
      <c r="FX26269" s="1595"/>
    </row>
    <row r="26270" spans="180:180">
      <c r="FX26270" s="1595"/>
    </row>
    <row r="26271" spans="180:180">
      <c r="FX26271" s="1595"/>
    </row>
    <row r="26272" spans="180:180">
      <c r="FX26272" s="1595"/>
    </row>
    <row r="26273" spans="180:180">
      <c r="FX26273" s="1595"/>
    </row>
    <row r="26274" spans="180:180">
      <c r="FX26274" s="1595"/>
    </row>
    <row r="26275" spans="180:180">
      <c r="FX26275" s="1595"/>
    </row>
    <row r="26276" spans="180:180">
      <c r="FX26276" s="1595"/>
    </row>
    <row r="26277" spans="180:180">
      <c r="FX26277" s="1595"/>
    </row>
    <row r="26278" spans="180:180">
      <c r="FX26278" s="1595"/>
    </row>
    <row r="26279" spans="180:180">
      <c r="FX26279" s="1595"/>
    </row>
    <row r="26280" spans="180:180">
      <c r="FX26280" s="1595"/>
    </row>
    <row r="26281" spans="180:180">
      <c r="FX26281" s="1595"/>
    </row>
    <row r="26283" spans="180:180">
      <c r="FX26283" s="1349"/>
    </row>
    <row r="26284" spans="180:180">
      <c r="FX26284" s="1349"/>
    </row>
    <row r="26285" spans="180:180">
      <c r="FX26285" s="1666"/>
    </row>
    <row r="26287" spans="180:180">
      <c r="FX26287" s="1349"/>
    </row>
    <row r="26288" spans="180:180">
      <c r="FX26288" s="1349"/>
    </row>
    <row r="26289" spans="180:180">
      <c r="FX26289" s="1349"/>
    </row>
    <row r="26290" spans="180:180">
      <c r="FX26290" s="1595"/>
    </row>
    <row r="26291" spans="180:180">
      <c r="FX26291" s="1595"/>
    </row>
    <row r="26292" spans="180:180">
      <c r="FX26292" s="1595"/>
    </row>
    <row r="26293" spans="180:180">
      <c r="FX26293" s="1595"/>
    </row>
    <row r="26294" spans="180:180">
      <c r="FX26294" s="1595"/>
    </row>
    <row r="26295" spans="180:180">
      <c r="FX26295" s="1595"/>
    </row>
    <row r="26296" spans="180:180">
      <c r="FX26296" s="1595"/>
    </row>
    <row r="26297" spans="180:180">
      <c r="FX26297" s="1595"/>
    </row>
    <row r="26298" spans="180:180">
      <c r="FX26298" s="1595"/>
    </row>
    <row r="26299" spans="180:180">
      <c r="FX26299" s="1595"/>
    </row>
    <row r="26300" spans="180:180">
      <c r="FX26300" s="1595"/>
    </row>
    <row r="26301" spans="180:180">
      <c r="FX26301" s="1595"/>
    </row>
    <row r="26302" spans="180:180">
      <c r="FX26302" s="1595"/>
    </row>
    <row r="26303" spans="180:180">
      <c r="FX26303" s="1595"/>
    </row>
    <row r="26304" spans="180:180">
      <c r="FX26304" s="1595"/>
    </row>
    <row r="26305" spans="180:180">
      <c r="FX26305" s="1595"/>
    </row>
    <row r="26306" spans="180:180">
      <c r="FX26306" s="1595"/>
    </row>
    <row r="26307" spans="180:180">
      <c r="FX26307" s="1595"/>
    </row>
    <row r="26308" spans="180:180">
      <c r="FX26308" s="1595"/>
    </row>
    <row r="26309" spans="180:180">
      <c r="FX26309" s="1595"/>
    </row>
    <row r="26310" spans="180:180">
      <c r="FX26310" s="1595"/>
    </row>
    <row r="26311" spans="180:180">
      <c r="FX26311" s="1595"/>
    </row>
    <row r="26312" spans="180:180">
      <c r="FX26312" s="1595"/>
    </row>
    <row r="26313" spans="180:180">
      <c r="FX26313" s="1595"/>
    </row>
    <row r="26314" spans="180:180">
      <c r="FX26314" s="1595"/>
    </row>
    <row r="26315" spans="180:180">
      <c r="FX26315" s="1595"/>
    </row>
    <row r="26316" spans="180:180">
      <c r="FX26316" s="1595"/>
    </row>
    <row r="26317" spans="180:180">
      <c r="FX26317" s="1595"/>
    </row>
    <row r="26318" spans="180:180">
      <c r="FX26318" s="1595"/>
    </row>
    <row r="26319" spans="180:180">
      <c r="FX26319" s="1595"/>
    </row>
    <row r="26320" spans="180:180">
      <c r="FX26320" s="1595"/>
    </row>
    <row r="26321" spans="180:180">
      <c r="FX26321" s="1595"/>
    </row>
    <row r="26322" spans="180:180">
      <c r="FX26322" s="1595"/>
    </row>
    <row r="26323" spans="180:180">
      <c r="FX26323" s="1595"/>
    </row>
    <row r="26324" spans="180:180">
      <c r="FX26324" s="1595"/>
    </row>
    <row r="26325" spans="180:180">
      <c r="FX26325" s="1595"/>
    </row>
    <row r="26326" spans="180:180">
      <c r="FX26326" s="1595"/>
    </row>
    <row r="26327" spans="180:180">
      <c r="FX26327" s="1595"/>
    </row>
    <row r="26328" spans="180:180">
      <c r="FX26328" s="1595"/>
    </row>
    <row r="26329" spans="180:180">
      <c r="FX26329" s="1595"/>
    </row>
    <row r="26331" spans="180:180">
      <c r="FX26331" s="1349"/>
    </row>
    <row r="26332" spans="180:180">
      <c r="FX26332" s="1349"/>
    </row>
    <row r="26333" spans="180:180">
      <c r="FX26333" s="1666"/>
    </row>
    <row r="26335" spans="180:180">
      <c r="FX26335" s="1349"/>
    </row>
    <row r="26336" spans="180:180">
      <c r="FX26336" s="1349"/>
    </row>
    <row r="26337" spans="180:180">
      <c r="FX26337" s="1349"/>
    </row>
    <row r="26338" spans="180:180">
      <c r="FX26338" s="1595"/>
    </row>
    <row r="26339" spans="180:180">
      <c r="FX26339" s="1595"/>
    </row>
    <row r="26340" spans="180:180">
      <c r="FX26340" s="1595"/>
    </row>
    <row r="26341" spans="180:180">
      <c r="FX26341" s="1595"/>
    </row>
    <row r="26342" spans="180:180">
      <c r="FX26342" s="1595"/>
    </row>
    <row r="26343" spans="180:180">
      <c r="FX26343" s="1595"/>
    </row>
    <row r="26344" spans="180:180">
      <c r="FX26344" s="1595"/>
    </row>
    <row r="26345" spans="180:180">
      <c r="FX26345" s="1595"/>
    </row>
    <row r="26346" spans="180:180">
      <c r="FX26346" s="1595"/>
    </row>
    <row r="26347" spans="180:180">
      <c r="FX26347" s="1595"/>
    </row>
    <row r="26348" spans="180:180">
      <c r="FX26348" s="1595"/>
    </row>
    <row r="26349" spans="180:180">
      <c r="FX26349" s="1595"/>
    </row>
    <row r="26350" spans="180:180">
      <c r="FX26350" s="1595"/>
    </row>
    <row r="26351" spans="180:180">
      <c r="FX26351" s="1595"/>
    </row>
    <row r="26352" spans="180:180">
      <c r="FX26352" s="1595"/>
    </row>
    <row r="26353" spans="180:180">
      <c r="FX26353" s="1595"/>
    </row>
    <row r="26354" spans="180:180">
      <c r="FX26354" s="1595"/>
    </row>
    <row r="26355" spans="180:180">
      <c r="FX26355" s="1595"/>
    </row>
    <row r="26356" spans="180:180">
      <c r="FX26356" s="1595"/>
    </row>
    <row r="26357" spans="180:180">
      <c r="FX26357" s="1595"/>
    </row>
    <row r="26358" spans="180:180">
      <c r="FX26358" s="1595"/>
    </row>
    <row r="26359" spans="180:180">
      <c r="FX26359" s="1595"/>
    </row>
    <row r="26360" spans="180:180">
      <c r="FX26360" s="1595"/>
    </row>
    <row r="26361" spans="180:180">
      <c r="FX26361" s="1595"/>
    </row>
    <row r="26362" spans="180:180">
      <c r="FX26362" s="1595"/>
    </row>
    <row r="26363" spans="180:180">
      <c r="FX26363" s="1595"/>
    </row>
    <row r="26364" spans="180:180">
      <c r="FX26364" s="1595"/>
    </row>
    <row r="26365" spans="180:180">
      <c r="FX26365" s="1595"/>
    </row>
    <row r="26366" spans="180:180">
      <c r="FX26366" s="1595"/>
    </row>
    <row r="26367" spans="180:180">
      <c r="FX26367" s="1595"/>
    </row>
    <row r="26368" spans="180:180">
      <c r="FX26368" s="1595"/>
    </row>
    <row r="26369" spans="180:180">
      <c r="FX26369" s="1595"/>
    </row>
    <row r="26370" spans="180:180">
      <c r="FX26370" s="1595"/>
    </row>
    <row r="26371" spans="180:180">
      <c r="FX26371" s="1595"/>
    </row>
    <row r="26372" spans="180:180">
      <c r="FX26372" s="1595"/>
    </row>
    <row r="26373" spans="180:180">
      <c r="FX26373" s="1595"/>
    </row>
    <row r="26374" spans="180:180">
      <c r="FX26374" s="1595"/>
    </row>
    <row r="26375" spans="180:180">
      <c r="FX26375" s="1595"/>
    </row>
    <row r="26376" spans="180:180">
      <c r="FX26376" s="1595"/>
    </row>
    <row r="26377" spans="180:180">
      <c r="FX26377" s="1595"/>
    </row>
    <row r="26379" spans="180:180">
      <c r="FX26379" s="1349"/>
    </row>
    <row r="26380" spans="180:180">
      <c r="FX26380" s="1349"/>
    </row>
    <row r="26381" spans="180:180">
      <c r="FX26381" s="1666"/>
    </row>
    <row r="26383" spans="180:180">
      <c r="FX26383" s="1349"/>
    </row>
    <row r="26384" spans="180:180">
      <c r="FX26384" s="1349"/>
    </row>
    <row r="26385" spans="180:180">
      <c r="FX26385" s="1349"/>
    </row>
    <row r="26386" spans="180:180">
      <c r="FX26386" s="1595"/>
    </row>
    <row r="26387" spans="180:180">
      <c r="FX26387" s="1595"/>
    </row>
    <row r="26388" spans="180:180">
      <c r="FX26388" s="1595"/>
    </row>
    <row r="26389" spans="180:180">
      <c r="FX26389" s="1595"/>
    </row>
    <row r="26390" spans="180:180">
      <c r="FX26390" s="1595"/>
    </row>
    <row r="26391" spans="180:180">
      <c r="FX26391" s="1595"/>
    </row>
    <row r="26392" spans="180:180">
      <c r="FX26392" s="1595"/>
    </row>
    <row r="26393" spans="180:180">
      <c r="FX26393" s="1595"/>
    </row>
    <row r="26394" spans="180:180">
      <c r="FX26394" s="1595"/>
    </row>
    <row r="26395" spans="180:180">
      <c r="FX26395" s="1595"/>
    </row>
    <row r="26396" spans="180:180">
      <c r="FX26396" s="1595"/>
    </row>
    <row r="26397" spans="180:180">
      <c r="FX26397" s="1595"/>
    </row>
    <row r="26398" spans="180:180">
      <c r="FX26398" s="1595"/>
    </row>
    <row r="26399" spans="180:180">
      <c r="FX26399" s="1595"/>
    </row>
    <row r="26400" spans="180:180">
      <c r="FX26400" s="1595"/>
    </row>
    <row r="26401" spans="180:180">
      <c r="FX26401" s="1595"/>
    </row>
    <row r="26402" spans="180:180">
      <c r="FX26402" s="1595"/>
    </row>
    <row r="26403" spans="180:180">
      <c r="FX26403" s="1595"/>
    </row>
    <row r="26404" spans="180:180">
      <c r="FX26404" s="1595"/>
    </row>
    <row r="26405" spans="180:180">
      <c r="FX26405" s="1595"/>
    </row>
    <row r="26406" spans="180:180">
      <c r="FX26406" s="1595"/>
    </row>
    <row r="26407" spans="180:180">
      <c r="FX26407" s="1595"/>
    </row>
    <row r="26408" spans="180:180">
      <c r="FX26408" s="1595"/>
    </row>
    <row r="26409" spans="180:180">
      <c r="FX26409" s="1595"/>
    </row>
    <row r="26410" spans="180:180">
      <c r="FX26410" s="1595"/>
    </row>
    <row r="26411" spans="180:180">
      <c r="FX26411" s="1595"/>
    </row>
    <row r="26412" spans="180:180">
      <c r="FX26412" s="1595"/>
    </row>
    <row r="26413" spans="180:180">
      <c r="FX26413" s="1595"/>
    </row>
    <row r="26414" spans="180:180">
      <c r="FX26414" s="1595"/>
    </row>
    <row r="26415" spans="180:180">
      <c r="FX26415" s="1595"/>
    </row>
    <row r="26416" spans="180:180">
      <c r="FX26416" s="1595"/>
    </row>
    <row r="26417" spans="180:180">
      <c r="FX26417" s="1595"/>
    </row>
    <row r="26418" spans="180:180">
      <c r="FX26418" s="1595"/>
    </row>
    <row r="26419" spans="180:180">
      <c r="FX26419" s="1595"/>
    </row>
    <row r="26420" spans="180:180">
      <c r="FX26420" s="1595"/>
    </row>
    <row r="26421" spans="180:180">
      <c r="FX26421" s="1595"/>
    </row>
    <row r="26422" spans="180:180">
      <c r="FX26422" s="1595"/>
    </row>
    <row r="26423" spans="180:180">
      <c r="FX26423" s="1595"/>
    </row>
    <row r="26424" spans="180:180">
      <c r="FX26424" s="1595"/>
    </row>
    <row r="26425" spans="180:180">
      <c r="FX26425" s="1595"/>
    </row>
    <row r="26427" spans="180:180">
      <c r="FX26427" s="1349"/>
    </row>
    <row r="26428" spans="180:180">
      <c r="FX26428" s="1349"/>
    </row>
    <row r="26429" spans="180:180">
      <c r="FX26429" s="1666"/>
    </row>
    <row r="26431" spans="180:180">
      <c r="FX26431" s="1349"/>
    </row>
    <row r="26432" spans="180:180">
      <c r="FX26432" s="1349"/>
    </row>
    <row r="26433" spans="180:180">
      <c r="FX26433" s="1349"/>
    </row>
    <row r="26434" spans="180:180">
      <c r="FX26434" s="1595"/>
    </row>
    <row r="26435" spans="180:180">
      <c r="FX26435" s="1595"/>
    </row>
    <row r="26436" spans="180:180">
      <c r="FX26436" s="1595"/>
    </row>
    <row r="26437" spans="180:180">
      <c r="FX26437" s="1595"/>
    </row>
    <row r="26438" spans="180:180">
      <c r="FX26438" s="1595"/>
    </row>
    <row r="26439" spans="180:180">
      <c r="FX26439" s="1595"/>
    </row>
    <row r="26440" spans="180:180">
      <c r="FX26440" s="1595"/>
    </row>
    <row r="26441" spans="180:180">
      <c r="FX26441" s="1595"/>
    </row>
    <row r="26442" spans="180:180">
      <c r="FX26442" s="1595"/>
    </row>
    <row r="26443" spans="180:180">
      <c r="FX26443" s="1595"/>
    </row>
    <row r="26444" spans="180:180">
      <c r="FX26444" s="1595"/>
    </row>
    <row r="26445" spans="180:180">
      <c r="FX26445" s="1595"/>
    </row>
    <row r="26446" spans="180:180">
      <c r="FX26446" s="1595"/>
    </row>
    <row r="26447" spans="180:180">
      <c r="FX26447" s="1595"/>
    </row>
    <row r="26448" spans="180:180">
      <c r="FX26448" s="1595"/>
    </row>
    <row r="26449" spans="180:180">
      <c r="FX26449" s="1595"/>
    </row>
    <row r="26450" spans="180:180">
      <c r="FX26450" s="1595"/>
    </row>
    <row r="26451" spans="180:180">
      <c r="FX26451" s="1595"/>
    </row>
    <row r="26452" spans="180:180">
      <c r="FX26452" s="1595"/>
    </row>
    <row r="26453" spans="180:180">
      <c r="FX26453" s="1595"/>
    </row>
    <row r="26454" spans="180:180">
      <c r="FX26454" s="1595"/>
    </row>
    <row r="26455" spans="180:180">
      <c r="FX26455" s="1595"/>
    </row>
    <row r="26456" spans="180:180">
      <c r="FX26456" s="1595"/>
    </row>
    <row r="26457" spans="180:180">
      <c r="FX26457" s="1595"/>
    </row>
    <row r="26458" spans="180:180">
      <c r="FX26458" s="1595"/>
    </row>
    <row r="26459" spans="180:180">
      <c r="FX26459" s="1595"/>
    </row>
    <row r="26460" spans="180:180">
      <c r="FX26460" s="1595"/>
    </row>
    <row r="26461" spans="180:180">
      <c r="FX26461" s="1595"/>
    </row>
    <row r="26462" spans="180:180">
      <c r="FX26462" s="1595"/>
    </row>
    <row r="26463" spans="180:180">
      <c r="FX26463" s="1595"/>
    </row>
    <row r="26464" spans="180:180">
      <c r="FX26464" s="1595"/>
    </row>
    <row r="26465" spans="180:180">
      <c r="FX26465" s="1595"/>
    </row>
    <row r="26466" spans="180:180">
      <c r="FX26466" s="1595"/>
    </row>
    <row r="26467" spans="180:180">
      <c r="FX26467" s="1595"/>
    </row>
    <row r="26468" spans="180:180">
      <c r="FX26468" s="1595"/>
    </row>
    <row r="26469" spans="180:180">
      <c r="FX26469" s="1595"/>
    </row>
    <row r="26470" spans="180:180">
      <c r="FX26470" s="1595"/>
    </row>
    <row r="26471" spans="180:180">
      <c r="FX26471" s="1595"/>
    </row>
    <row r="26472" spans="180:180">
      <c r="FX26472" s="1595"/>
    </row>
    <row r="26473" spans="180:180">
      <c r="FX26473" s="1595"/>
    </row>
    <row r="26475" spans="180:180">
      <c r="FX26475" s="1349"/>
    </row>
    <row r="26476" spans="180:180">
      <c r="FX26476" s="1349"/>
    </row>
    <row r="26477" spans="180:180">
      <c r="FX26477" s="1666"/>
    </row>
    <row r="26479" spans="180:180">
      <c r="FX26479" s="1349"/>
    </row>
    <row r="26480" spans="180:180">
      <c r="FX26480" s="1349"/>
    </row>
    <row r="26481" spans="180:180">
      <c r="FX26481" s="1349"/>
    </row>
    <row r="26482" spans="180:180">
      <c r="FX26482" s="1595"/>
    </row>
    <row r="26483" spans="180:180">
      <c r="FX26483" s="1595"/>
    </row>
    <row r="26484" spans="180:180">
      <c r="FX26484" s="1595"/>
    </row>
    <row r="26485" spans="180:180">
      <c r="FX26485" s="1595"/>
    </row>
    <row r="26486" spans="180:180">
      <c r="FX26486" s="1595"/>
    </row>
    <row r="26487" spans="180:180">
      <c r="FX26487" s="1595"/>
    </row>
    <row r="26488" spans="180:180">
      <c r="FX26488" s="1595"/>
    </row>
    <row r="26489" spans="180:180">
      <c r="FX26489" s="1595"/>
    </row>
    <row r="26490" spans="180:180">
      <c r="FX26490" s="1595"/>
    </row>
    <row r="26491" spans="180:180">
      <c r="FX26491" s="1595"/>
    </row>
    <row r="26492" spans="180:180">
      <c r="FX26492" s="1595"/>
    </row>
    <row r="26493" spans="180:180">
      <c r="FX26493" s="1595"/>
    </row>
    <row r="26494" spans="180:180">
      <c r="FX26494" s="1595"/>
    </row>
    <row r="26495" spans="180:180">
      <c r="FX26495" s="1595"/>
    </row>
    <row r="26496" spans="180:180">
      <c r="FX26496" s="1595"/>
    </row>
    <row r="26497" spans="180:180">
      <c r="FX26497" s="1595"/>
    </row>
    <row r="26498" spans="180:180">
      <c r="FX26498" s="1595"/>
    </row>
    <row r="26499" spans="180:180">
      <c r="FX26499" s="1595"/>
    </row>
    <row r="26500" spans="180:180">
      <c r="FX26500" s="1595"/>
    </row>
    <row r="26501" spans="180:180">
      <c r="FX26501" s="1595"/>
    </row>
    <row r="26502" spans="180:180">
      <c r="FX26502" s="1595"/>
    </row>
    <row r="26503" spans="180:180">
      <c r="FX26503" s="1595"/>
    </row>
    <row r="26504" spans="180:180">
      <c r="FX26504" s="1595"/>
    </row>
    <row r="26505" spans="180:180">
      <c r="FX26505" s="1595"/>
    </row>
    <row r="26506" spans="180:180">
      <c r="FX26506" s="1595"/>
    </row>
    <row r="26507" spans="180:180">
      <c r="FX26507" s="1595"/>
    </row>
    <row r="26508" spans="180:180">
      <c r="FX26508" s="1595"/>
    </row>
    <row r="26509" spans="180:180">
      <c r="FX26509" s="1595"/>
    </row>
    <row r="26510" spans="180:180">
      <c r="FX26510" s="1595"/>
    </row>
    <row r="26511" spans="180:180">
      <c r="FX26511" s="1595"/>
    </row>
    <row r="26512" spans="180:180">
      <c r="FX26512" s="1595"/>
    </row>
    <row r="26513" spans="180:180">
      <c r="FX26513" s="1595"/>
    </row>
    <row r="26514" spans="180:180">
      <c r="FX26514" s="1595"/>
    </row>
    <row r="26515" spans="180:180">
      <c r="FX26515" s="1595"/>
    </row>
    <row r="26516" spans="180:180">
      <c r="FX26516" s="1595"/>
    </row>
    <row r="26517" spans="180:180">
      <c r="FX26517" s="1595"/>
    </row>
    <row r="26518" spans="180:180">
      <c r="FX26518" s="1595"/>
    </row>
    <row r="26519" spans="180:180">
      <c r="FX26519" s="1595"/>
    </row>
    <row r="26520" spans="180:180">
      <c r="FX26520" s="1595"/>
    </row>
    <row r="26521" spans="180:180">
      <c r="FX26521" s="1595"/>
    </row>
    <row r="26523" spans="180:180">
      <c r="FX26523" s="1349"/>
    </row>
    <row r="26524" spans="180:180">
      <c r="FX26524" s="1349"/>
    </row>
    <row r="26525" spans="180:180">
      <c r="FX26525" s="1666"/>
    </row>
    <row r="26527" spans="180:180">
      <c r="FX26527" s="1349"/>
    </row>
    <row r="26528" spans="180:180">
      <c r="FX26528" s="1349"/>
    </row>
    <row r="26529" spans="180:180">
      <c r="FX26529" s="1349"/>
    </row>
    <row r="26530" spans="180:180">
      <c r="FX26530" s="1595"/>
    </row>
    <row r="26531" spans="180:180">
      <c r="FX26531" s="1595"/>
    </row>
    <row r="26532" spans="180:180">
      <c r="FX26532" s="1595"/>
    </row>
    <row r="26533" spans="180:180">
      <c r="FX26533" s="1595"/>
    </row>
    <row r="26534" spans="180:180">
      <c r="FX26534" s="1595"/>
    </row>
    <row r="26535" spans="180:180">
      <c r="FX26535" s="1595"/>
    </row>
    <row r="26536" spans="180:180">
      <c r="FX26536" s="1595"/>
    </row>
    <row r="26537" spans="180:180">
      <c r="FX26537" s="1595"/>
    </row>
    <row r="26538" spans="180:180">
      <c r="FX26538" s="1595"/>
    </row>
    <row r="26539" spans="180:180">
      <c r="FX26539" s="1595"/>
    </row>
    <row r="26540" spans="180:180">
      <c r="FX26540" s="1595"/>
    </row>
    <row r="26541" spans="180:180">
      <c r="FX26541" s="1595"/>
    </row>
    <row r="26542" spans="180:180">
      <c r="FX26542" s="1595"/>
    </row>
    <row r="26543" spans="180:180">
      <c r="FX26543" s="1595"/>
    </row>
    <row r="26544" spans="180:180">
      <c r="FX26544" s="1595"/>
    </row>
    <row r="26545" spans="180:180">
      <c r="FX26545" s="1595"/>
    </row>
    <row r="26546" spans="180:180">
      <c r="FX26546" s="1595"/>
    </row>
    <row r="26547" spans="180:180">
      <c r="FX26547" s="1595"/>
    </row>
    <row r="26548" spans="180:180">
      <c r="FX26548" s="1595"/>
    </row>
    <row r="26549" spans="180:180">
      <c r="FX26549" s="1595"/>
    </row>
    <row r="26550" spans="180:180">
      <c r="FX26550" s="1595"/>
    </row>
    <row r="26551" spans="180:180">
      <c r="FX26551" s="1595"/>
    </row>
    <row r="26552" spans="180:180">
      <c r="FX26552" s="1595"/>
    </row>
    <row r="26553" spans="180:180">
      <c r="FX26553" s="1595"/>
    </row>
    <row r="26554" spans="180:180">
      <c r="FX26554" s="1595"/>
    </row>
    <row r="26555" spans="180:180">
      <c r="FX26555" s="1595"/>
    </row>
    <row r="26556" spans="180:180">
      <c r="FX26556" s="1595"/>
    </row>
    <row r="26557" spans="180:180">
      <c r="FX26557" s="1595"/>
    </row>
    <row r="26558" spans="180:180">
      <c r="FX26558" s="1595"/>
    </row>
    <row r="26559" spans="180:180">
      <c r="FX26559" s="1595"/>
    </row>
    <row r="26560" spans="180:180">
      <c r="FX26560" s="1595"/>
    </row>
    <row r="26561" spans="180:180">
      <c r="FX26561" s="1595"/>
    </row>
    <row r="26562" spans="180:180">
      <c r="FX26562" s="1595"/>
    </row>
    <row r="26563" spans="180:180">
      <c r="FX26563" s="1595"/>
    </row>
    <row r="26564" spans="180:180">
      <c r="FX26564" s="1595"/>
    </row>
    <row r="26565" spans="180:180">
      <c r="FX26565" s="1595"/>
    </row>
    <row r="26566" spans="180:180">
      <c r="FX26566" s="1595"/>
    </row>
    <row r="26567" spans="180:180">
      <c r="FX26567" s="1595"/>
    </row>
    <row r="26568" spans="180:180">
      <c r="FX26568" s="1595"/>
    </row>
    <row r="26569" spans="180:180">
      <c r="FX26569" s="1595"/>
    </row>
    <row r="26571" spans="180:180">
      <c r="FX26571" s="1349"/>
    </row>
    <row r="26572" spans="180:180">
      <c r="FX26572" s="1349"/>
    </row>
    <row r="26573" spans="180:180">
      <c r="FX26573" s="1666"/>
    </row>
    <row r="26575" spans="180:180">
      <c r="FX26575" s="1349"/>
    </row>
    <row r="26576" spans="180:180">
      <c r="FX26576" s="1349"/>
    </row>
    <row r="26577" spans="180:180">
      <c r="FX26577" s="1349"/>
    </row>
    <row r="26578" spans="180:180">
      <c r="FX26578" s="1595"/>
    </row>
    <row r="26579" spans="180:180">
      <c r="FX26579" s="1595"/>
    </row>
    <row r="26580" spans="180:180">
      <c r="FX26580" s="1595"/>
    </row>
    <row r="26581" spans="180:180">
      <c r="FX26581" s="1595"/>
    </row>
    <row r="26582" spans="180:180">
      <c r="FX26582" s="1595"/>
    </row>
    <row r="26583" spans="180:180">
      <c r="FX26583" s="1595"/>
    </row>
    <row r="26584" spans="180:180">
      <c r="FX26584" s="1595"/>
    </row>
    <row r="26585" spans="180:180">
      <c r="FX26585" s="1595"/>
    </row>
    <row r="26586" spans="180:180">
      <c r="FX26586" s="1595"/>
    </row>
    <row r="26587" spans="180:180">
      <c r="FX26587" s="1595"/>
    </row>
    <row r="26588" spans="180:180">
      <c r="FX26588" s="1595"/>
    </row>
    <row r="26589" spans="180:180">
      <c r="FX26589" s="1595"/>
    </row>
    <row r="26590" spans="180:180">
      <c r="FX26590" s="1595"/>
    </row>
    <row r="26591" spans="180:180">
      <c r="FX26591" s="1595"/>
    </row>
    <row r="26592" spans="180:180">
      <c r="FX26592" s="1595"/>
    </row>
    <row r="26593" spans="180:180">
      <c r="FX26593" s="1595"/>
    </row>
    <row r="26594" spans="180:180">
      <c r="FX26594" s="1595"/>
    </row>
    <row r="26595" spans="180:180">
      <c r="FX26595" s="1595"/>
    </row>
    <row r="26596" spans="180:180">
      <c r="FX26596" s="1595"/>
    </row>
    <row r="26597" spans="180:180">
      <c r="FX26597" s="1595"/>
    </row>
    <row r="26598" spans="180:180">
      <c r="FX26598" s="1595"/>
    </row>
    <row r="26599" spans="180:180">
      <c r="FX26599" s="1595"/>
    </row>
    <row r="26600" spans="180:180">
      <c r="FX26600" s="1595"/>
    </row>
    <row r="26601" spans="180:180">
      <c r="FX26601" s="1595"/>
    </row>
    <row r="26602" spans="180:180">
      <c r="FX26602" s="1595"/>
    </row>
    <row r="26603" spans="180:180">
      <c r="FX26603" s="1595"/>
    </row>
    <row r="26604" spans="180:180">
      <c r="FX26604" s="1595"/>
    </row>
    <row r="26605" spans="180:180">
      <c r="FX26605" s="1595"/>
    </row>
    <row r="26606" spans="180:180">
      <c r="FX26606" s="1595"/>
    </row>
    <row r="26607" spans="180:180">
      <c r="FX26607" s="1595"/>
    </row>
    <row r="26608" spans="180:180">
      <c r="FX26608" s="1595"/>
    </row>
    <row r="26609" spans="180:180">
      <c r="FX26609" s="1595"/>
    </row>
    <row r="26610" spans="180:180">
      <c r="FX26610" s="1595"/>
    </row>
    <row r="26611" spans="180:180">
      <c r="FX26611" s="1595"/>
    </row>
    <row r="26612" spans="180:180">
      <c r="FX26612" s="1595"/>
    </row>
    <row r="26613" spans="180:180">
      <c r="FX26613" s="1595"/>
    </row>
    <row r="26614" spans="180:180">
      <c r="FX26614" s="1595"/>
    </row>
    <row r="26615" spans="180:180">
      <c r="FX26615" s="1595"/>
    </row>
    <row r="26616" spans="180:180">
      <c r="FX26616" s="1595"/>
    </row>
    <row r="26617" spans="180:180">
      <c r="FX26617" s="1595"/>
    </row>
    <row r="26619" spans="180:180">
      <c r="FX26619" s="1349"/>
    </row>
    <row r="26620" spans="180:180">
      <c r="FX26620" s="1349"/>
    </row>
    <row r="26621" spans="180:180">
      <c r="FX26621" s="1666"/>
    </row>
    <row r="26623" spans="180:180">
      <c r="FX26623" s="1349"/>
    </row>
    <row r="26624" spans="180:180">
      <c r="FX26624" s="1349"/>
    </row>
    <row r="26625" spans="180:180">
      <c r="FX26625" s="1349"/>
    </row>
    <row r="26626" spans="180:180">
      <c r="FX26626" s="1595"/>
    </row>
    <row r="26627" spans="180:180">
      <c r="FX26627" s="1595"/>
    </row>
    <row r="26628" spans="180:180">
      <c r="FX26628" s="1595"/>
    </row>
    <row r="26629" spans="180:180">
      <c r="FX26629" s="1595"/>
    </row>
    <row r="26630" spans="180:180">
      <c r="FX26630" s="1595"/>
    </row>
    <row r="26631" spans="180:180">
      <c r="FX26631" s="1595"/>
    </row>
    <row r="26632" spans="180:180">
      <c r="FX26632" s="1595"/>
    </row>
    <row r="26633" spans="180:180">
      <c r="FX26633" s="1595"/>
    </row>
    <row r="26634" spans="180:180">
      <c r="FX26634" s="1595"/>
    </row>
    <row r="26635" spans="180:180">
      <c r="FX26635" s="1595"/>
    </row>
    <row r="26636" spans="180:180">
      <c r="FX26636" s="1595"/>
    </row>
    <row r="26637" spans="180:180">
      <c r="FX26637" s="1595"/>
    </row>
    <row r="26638" spans="180:180">
      <c r="FX26638" s="1595"/>
    </row>
    <row r="26639" spans="180:180">
      <c r="FX26639" s="1595"/>
    </row>
    <row r="26640" spans="180:180">
      <c r="FX26640" s="1595"/>
    </row>
    <row r="26641" spans="180:180">
      <c r="FX26641" s="1595"/>
    </row>
    <row r="26642" spans="180:180">
      <c r="FX26642" s="1595"/>
    </row>
    <row r="26643" spans="180:180">
      <c r="FX26643" s="1595"/>
    </row>
    <row r="26644" spans="180:180">
      <c r="FX26644" s="1595"/>
    </row>
    <row r="26645" spans="180:180">
      <c r="FX26645" s="1595"/>
    </row>
    <row r="26646" spans="180:180">
      <c r="FX26646" s="1595"/>
    </row>
    <row r="26647" spans="180:180">
      <c r="FX26647" s="1595"/>
    </row>
    <row r="26648" spans="180:180">
      <c r="FX26648" s="1595"/>
    </row>
    <row r="26649" spans="180:180">
      <c r="FX26649" s="1595"/>
    </row>
    <row r="26650" spans="180:180">
      <c r="FX26650" s="1595"/>
    </row>
    <row r="26651" spans="180:180">
      <c r="FX26651" s="1595"/>
    </row>
    <row r="26652" spans="180:180">
      <c r="FX26652" s="1595"/>
    </row>
    <row r="26653" spans="180:180">
      <c r="FX26653" s="1595"/>
    </row>
    <row r="26654" spans="180:180">
      <c r="FX26654" s="1595"/>
    </row>
    <row r="26655" spans="180:180">
      <c r="FX26655" s="1595"/>
    </row>
    <row r="26656" spans="180:180">
      <c r="FX26656" s="1595"/>
    </row>
    <row r="26657" spans="180:180">
      <c r="FX26657" s="1595"/>
    </row>
    <row r="26658" spans="180:180">
      <c r="FX26658" s="1595"/>
    </row>
    <row r="26659" spans="180:180">
      <c r="FX26659" s="1595"/>
    </row>
    <row r="26660" spans="180:180">
      <c r="FX26660" s="1595"/>
    </row>
    <row r="26661" spans="180:180">
      <c r="FX26661" s="1595"/>
    </row>
    <row r="26662" spans="180:180">
      <c r="FX26662" s="1595"/>
    </row>
    <row r="26663" spans="180:180">
      <c r="FX26663" s="1595"/>
    </row>
    <row r="26664" spans="180:180">
      <c r="FX26664" s="1595"/>
    </row>
    <row r="26665" spans="180:180">
      <c r="FX26665" s="1595"/>
    </row>
    <row r="26667" spans="180:180">
      <c r="FX26667" s="1349"/>
    </row>
    <row r="26668" spans="180:180">
      <c r="FX26668" s="1349"/>
    </row>
    <row r="26669" spans="180:180">
      <c r="FX26669" s="1666"/>
    </row>
    <row r="26671" spans="180:180">
      <c r="FX26671" s="1349"/>
    </row>
    <row r="26672" spans="180:180">
      <c r="FX26672" s="1349"/>
    </row>
    <row r="26673" spans="180:180">
      <c r="FX26673" s="1349"/>
    </row>
    <row r="26674" spans="180:180">
      <c r="FX26674" s="1595"/>
    </row>
    <row r="26675" spans="180:180">
      <c r="FX26675" s="1595"/>
    </row>
    <row r="26676" spans="180:180">
      <c r="FX26676" s="1595"/>
    </row>
    <row r="26677" spans="180:180">
      <c r="FX26677" s="1595"/>
    </row>
    <row r="26678" spans="180:180">
      <c r="FX26678" s="1595"/>
    </row>
    <row r="26679" spans="180:180">
      <c r="FX26679" s="1595"/>
    </row>
    <row r="26680" spans="180:180">
      <c r="FX26680" s="1595"/>
    </row>
    <row r="26681" spans="180:180">
      <c r="FX26681" s="1595"/>
    </row>
    <row r="26682" spans="180:180">
      <c r="FX26682" s="1595"/>
    </row>
    <row r="26683" spans="180:180">
      <c r="FX26683" s="1595"/>
    </row>
    <row r="26684" spans="180:180">
      <c r="FX26684" s="1595"/>
    </row>
    <row r="26685" spans="180:180">
      <c r="FX26685" s="1595"/>
    </row>
    <row r="26686" spans="180:180">
      <c r="FX26686" s="1595"/>
    </row>
    <row r="26687" spans="180:180">
      <c r="FX26687" s="1595"/>
    </row>
    <row r="26688" spans="180:180">
      <c r="FX26688" s="1595"/>
    </row>
    <row r="26689" spans="180:180">
      <c r="FX26689" s="1595"/>
    </row>
    <row r="26690" spans="180:180">
      <c r="FX26690" s="1595"/>
    </row>
    <row r="26691" spans="180:180">
      <c r="FX26691" s="1595"/>
    </row>
    <row r="26692" spans="180:180">
      <c r="FX26692" s="1595"/>
    </row>
    <row r="26693" spans="180:180">
      <c r="FX26693" s="1595"/>
    </row>
    <row r="26694" spans="180:180">
      <c r="FX26694" s="1595"/>
    </row>
    <row r="26695" spans="180:180">
      <c r="FX26695" s="1595"/>
    </row>
    <row r="26696" spans="180:180">
      <c r="FX26696" s="1595"/>
    </row>
    <row r="26697" spans="180:180">
      <c r="FX26697" s="1595"/>
    </row>
    <row r="26698" spans="180:180">
      <c r="FX26698" s="1595"/>
    </row>
    <row r="26699" spans="180:180">
      <c r="FX26699" s="1595"/>
    </row>
    <row r="26700" spans="180:180">
      <c r="FX26700" s="1595"/>
    </row>
    <row r="26701" spans="180:180">
      <c r="FX26701" s="1595"/>
    </row>
    <row r="26702" spans="180:180">
      <c r="FX26702" s="1595"/>
    </row>
    <row r="26703" spans="180:180">
      <c r="FX26703" s="1595"/>
    </row>
    <row r="26704" spans="180:180">
      <c r="FX26704" s="1595"/>
    </row>
    <row r="26705" spans="180:180">
      <c r="FX26705" s="1595"/>
    </row>
    <row r="26706" spans="180:180">
      <c r="FX26706" s="1595"/>
    </row>
    <row r="26707" spans="180:180">
      <c r="FX26707" s="1595"/>
    </row>
    <row r="26708" spans="180:180">
      <c r="FX26708" s="1595"/>
    </row>
    <row r="26709" spans="180:180">
      <c r="FX26709" s="1595"/>
    </row>
    <row r="26710" spans="180:180">
      <c r="FX26710" s="1595"/>
    </row>
    <row r="26711" spans="180:180">
      <c r="FX26711" s="1595"/>
    </row>
    <row r="26712" spans="180:180">
      <c r="FX26712" s="1595"/>
    </row>
    <row r="26713" spans="180:180">
      <c r="FX26713" s="1595"/>
    </row>
    <row r="26715" spans="180:180">
      <c r="FX26715" s="1349"/>
    </row>
    <row r="26716" spans="180:180">
      <c r="FX26716" s="1349"/>
    </row>
    <row r="26717" spans="180:180">
      <c r="FX26717" s="1666"/>
    </row>
    <row r="26719" spans="180:180">
      <c r="FX26719" s="1349"/>
    </row>
    <row r="26720" spans="180:180">
      <c r="FX26720" s="1349"/>
    </row>
    <row r="26721" spans="180:180">
      <c r="FX26721" s="1349"/>
    </row>
    <row r="26722" spans="180:180">
      <c r="FX26722" s="1595"/>
    </row>
    <row r="26723" spans="180:180">
      <c r="FX26723" s="1595"/>
    </row>
    <row r="26724" spans="180:180">
      <c r="FX26724" s="1595"/>
    </row>
    <row r="26725" spans="180:180">
      <c r="FX26725" s="1595"/>
    </row>
    <row r="26726" spans="180:180">
      <c r="FX26726" s="1595"/>
    </row>
    <row r="26727" spans="180:180">
      <c r="FX26727" s="1595"/>
    </row>
    <row r="26728" spans="180:180">
      <c r="FX26728" s="1595"/>
    </row>
    <row r="26729" spans="180:180">
      <c r="FX26729" s="1595"/>
    </row>
    <row r="26730" spans="180:180">
      <c r="FX26730" s="1595"/>
    </row>
    <row r="26731" spans="180:180">
      <c r="FX26731" s="1595"/>
    </row>
    <row r="26732" spans="180:180">
      <c r="FX26732" s="1595"/>
    </row>
    <row r="26733" spans="180:180">
      <c r="FX26733" s="1595"/>
    </row>
    <row r="26734" spans="180:180">
      <c r="FX26734" s="1595"/>
    </row>
    <row r="26735" spans="180:180">
      <c r="FX26735" s="1595"/>
    </row>
    <row r="26736" spans="180:180">
      <c r="FX26736" s="1595"/>
    </row>
    <row r="26737" spans="180:180">
      <c r="FX26737" s="1595"/>
    </row>
    <row r="26738" spans="180:180">
      <c r="FX26738" s="1595"/>
    </row>
    <row r="26739" spans="180:180">
      <c r="FX26739" s="1595"/>
    </row>
    <row r="26740" spans="180:180">
      <c r="FX26740" s="1595"/>
    </row>
    <row r="26741" spans="180:180">
      <c r="FX26741" s="1595"/>
    </row>
    <row r="26742" spans="180:180">
      <c r="FX26742" s="1595"/>
    </row>
    <row r="26743" spans="180:180">
      <c r="FX26743" s="1595"/>
    </row>
    <row r="26744" spans="180:180">
      <c r="FX26744" s="1595"/>
    </row>
    <row r="26745" spans="180:180">
      <c r="FX26745" s="1595"/>
    </row>
    <row r="26746" spans="180:180">
      <c r="FX26746" s="1595"/>
    </row>
    <row r="26747" spans="180:180">
      <c r="FX26747" s="1595"/>
    </row>
    <row r="26748" spans="180:180">
      <c r="FX26748" s="1595"/>
    </row>
    <row r="26749" spans="180:180">
      <c r="FX26749" s="1595"/>
    </row>
    <row r="26750" spans="180:180">
      <c r="FX26750" s="1595"/>
    </row>
    <row r="26751" spans="180:180">
      <c r="FX26751" s="1595"/>
    </row>
    <row r="26752" spans="180:180">
      <c r="FX26752" s="1595"/>
    </row>
    <row r="26753" spans="180:180">
      <c r="FX26753" s="1595"/>
    </row>
    <row r="26754" spans="180:180">
      <c r="FX26754" s="1595"/>
    </row>
    <row r="26755" spans="180:180">
      <c r="FX26755" s="1595"/>
    </row>
    <row r="26756" spans="180:180">
      <c r="FX26756" s="1595"/>
    </row>
    <row r="26757" spans="180:180">
      <c r="FX26757" s="1595"/>
    </row>
    <row r="26758" spans="180:180">
      <c r="FX26758" s="1595"/>
    </row>
    <row r="26759" spans="180:180">
      <c r="FX26759" s="1595"/>
    </row>
    <row r="26760" spans="180:180">
      <c r="FX26760" s="1595"/>
    </row>
    <row r="26761" spans="180:180">
      <c r="FX26761" s="1595"/>
    </row>
    <row r="26763" spans="180:180">
      <c r="FX26763" s="1349"/>
    </row>
    <row r="26764" spans="180:180">
      <c r="FX26764" s="1349"/>
    </row>
    <row r="26765" spans="180:180">
      <c r="FX26765" s="1666"/>
    </row>
    <row r="26767" spans="180:180">
      <c r="FX26767" s="1349"/>
    </row>
    <row r="26768" spans="180:180">
      <c r="FX26768" s="1349"/>
    </row>
    <row r="26769" spans="180:180">
      <c r="FX26769" s="1349"/>
    </row>
    <row r="26770" spans="180:180">
      <c r="FX26770" s="1595"/>
    </row>
    <row r="26771" spans="180:180">
      <c r="FX26771" s="1595"/>
    </row>
    <row r="26772" spans="180:180">
      <c r="FX26772" s="1595"/>
    </row>
    <row r="26773" spans="180:180">
      <c r="FX26773" s="1595"/>
    </row>
    <row r="26774" spans="180:180">
      <c r="FX26774" s="1595"/>
    </row>
    <row r="26775" spans="180:180">
      <c r="FX26775" s="1595"/>
    </row>
    <row r="26776" spans="180:180">
      <c r="FX26776" s="1595"/>
    </row>
    <row r="26777" spans="180:180">
      <c r="FX26777" s="1595"/>
    </row>
    <row r="26778" spans="180:180">
      <c r="FX26778" s="1595"/>
    </row>
    <row r="26779" spans="180:180">
      <c r="FX26779" s="1595"/>
    </row>
    <row r="26780" spans="180:180">
      <c r="FX26780" s="1595"/>
    </row>
    <row r="26781" spans="180:180">
      <c r="FX26781" s="1595"/>
    </row>
    <row r="26782" spans="180:180">
      <c r="FX26782" s="1595"/>
    </row>
    <row r="26783" spans="180:180">
      <c r="FX26783" s="1595"/>
    </row>
    <row r="26784" spans="180:180">
      <c r="FX26784" s="1595"/>
    </row>
    <row r="26785" spans="180:180">
      <c r="FX26785" s="1595"/>
    </row>
    <row r="26786" spans="180:180">
      <c r="FX26786" s="1595"/>
    </row>
    <row r="26787" spans="180:180">
      <c r="FX26787" s="1595"/>
    </row>
    <row r="26788" spans="180:180">
      <c r="FX26788" s="1595"/>
    </row>
    <row r="26789" spans="180:180">
      <c r="FX26789" s="1595"/>
    </row>
    <row r="26790" spans="180:180">
      <c r="FX26790" s="1595"/>
    </row>
    <row r="26791" spans="180:180">
      <c r="FX26791" s="1595"/>
    </row>
    <row r="26792" spans="180:180">
      <c r="FX26792" s="1595"/>
    </row>
    <row r="26793" spans="180:180">
      <c r="FX26793" s="1595"/>
    </row>
    <row r="26794" spans="180:180">
      <c r="FX26794" s="1595"/>
    </row>
    <row r="26795" spans="180:180">
      <c r="FX26795" s="1595"/>
    </row>
    <row r="26796" spans="180:180">
      <c r="FX26796" s="1595"/>
    </row>
    <row r="26797" spans="180:180">
      <c r="FX26797" s="1595"/>
    </row>
    <row r="26798" spans="180:180">
      <c r="FX26798" s="1595"/>
    </row>
    <row r="26799" spans="180:180">
      <c r="FX26799" s="1595"/>
    </row>
    <row r="26800" spans="180:180">
      <c r="FX26800" s="1595"/>
    </row>
    <row r="26801" spans="180:180">
      <c r="FX26801" s="1595"/>
    </row>
    <row r="26802" spans="180:180">
      <c r="FX26802" s="1595"/>
    </row>
    <row r="26803" spans="180:180">
      <c r="FX26803" s="1595"/>
    </row>
    <row r="26804" spans="180:180">
      <c r="FX26804" s="1595"/>
    </row>
    <row r="26805" spans="180:180">
      <c r="FX26805" s="1595"/>
    </row>
    <row r="26806" spans="180:180">
      <c r="FX26806" s="1595"/>
    </row>
    <row r="26807" spans="180:180">
      <c r="FX26807" s="1595"/>
    </row>
    <row r="26808" spans="180:180">
      <c r="FX26808" s="1595"/>
    </row>
    <row r="26809" spans="180:180">
      <c r="FX26809" s="1595"/>
    </row>
    <row r="26811" spans="180:180">
      <c r="FX26811" s="1349"/>
    </row>
    <row r="26812" spans="180:180">
      <c r="FX26812" s="1349"/>
    </row>
    <row r="26813" spans="180:180">
      <c r="FX26813" s="1666"/>
    </row>
    <row r="26815" spans="180:180">
      <c r="FX26815" s="1349"/>
    </row>
    <row r="26816" spans="180:180">
      <c r="FX26816" s="1349"/>
    </row>
    <row r="26817" spans="180:180">
      <c r="FX26817" s="1349"/>
    </row>
    <row r="26818" spans="180:180">
      <c r="FX26818" s="1595"/>
    </row>
    <row r="26819" spans="180:180">
      <c r="FX26819" s="1595"/>
    </row>
    <row r="26820" spans="180:180">
      <c r="FX26820" s="1595"/>
    </row>
    <row r="26821" spans="180:180">
      <c r="FX26821" s="1595"/>
    </row>
    <row r="26822" spans="180:180">
      <c r="FX26822" s="1595"/>
    </row>
    <row r="26823" spans="180:180">
      <c r="FX26823" s="1595"/>
    </row>
    <row r="26824" spans="180:180">
      <c r="FX26824" s="1595"/>
    </row>
    <row r="26825" spans="180:180">
      <c r="FX26825" s="1595"/>
    </row>
    <row r="26826" spans="180:180">
      <c r="FX26826" s="1595"/>
    </row>
    <row r="26827" spans="180:180">
      <c r="FX26827" s="1595"/>
    </row>
    <row r="26828" spans="180:180">
      <c r="FX26828" s="1595"/>
    </row>
    <row r="26829" spans="180:180">
      <c r="FX26829" s="1595"/>
    </row>
    <row r="26830" spans="180:180">
      <c r="FX26830" s="1595"/>
    </row>
    <row r="26831" spans="180:180">
      <c r="FX26831" s="1595"/>
    </row>
    <row r="26832" spans="180:180">
      <c r="FX26832" s="1595"/>
    </row>
    <row r="26833" spans="180:180">
      <c r="FX26833" s="1595"/>
    </row>
    <row r="26834" spans="180:180">
      <c r="FX26834" s="1595"/>
    </row>
    <row r="26835" spans="180:180">
      <c r="FX26835" s="1595"/>
    </row>
    <row r="26836" spans="180:180">
      <c r="FX26836" s="1595"/>
    </row>
    <row r="26837" spans="180:180">
      <c r="FX26837" s="1595"/>
    </row>
    <row r="26838" spans="180:180">
      <c r="FX26838" s="1595"/>
    </row>
    <row r="26839" spans="180:180">
      <c r="FX26839" s="1595"/>
    </row>
    <row r="26840" spans="180:180">
      <c r="FX26840" s="1595"/>
    </row>
    <row r="26841" spans="180:180">
      <c r="FX26841" s="1595"/>
    </row>
    <row r="26842" spans="180:180">
      <c r="FX26842" s="1595"/>
    </row>
    <row r="26843" spans="180:180">
      <c r="FX26843" s="1595"/>
    </row>
    <row r="26844" spans="180:180">
      <c r="FX26844" s="1595"/>
    </row>
    <row r="26845" spans="180:180">
      <c r="FX26845" s="1595"/>
    </row>
    <row r="26846" spans="180:180">
      <c r="FX26846" s="1595"/>
    </row>
    <row r="26847" spans="180:180">
      <c r="FX26847" s="1595"/>
    </row>
    <row r="26848" spans="180:180">
      <c r="FX26848" s="1595"/>
    </row>
    <row r="26849" spans="180:180">
      <c r="FX26849" s="1595"/>
    </row>
    <row r="26850" spans="180:180">
      <c r="FX26850" s="1595"/>
    </row>
    <row r="26851" spans="180:180">
      <c r="FX26851" s="1595"/>
    </row>
    <row r="26852" spans="180:180">
      <c r="FX26852" s="1595"/>
    </row>
    <row r="26853" spans="180:180">
      <c r="FX26853" s="1595"/>
    </row>
    <row r="26854" spans="180:180">
      <c r="FX26854" s="1595"/>
    </row>
    <row r="26855" spans="180:180">
      <c r="FX26855" s="1595"/>
    </row>
    <row r="26856" spans="180:180">
      <c r="FX26856" s="1595"/>
    </row>
    <row r="26857" spans="180:180">
      <c r="FX26857" s="1595"/>
    </row>
    <row r="26859" spans="180:180">
      <c r="FX26859" s="1349"/>
    </row>
    <row r="26860" spans="180:180">
      <c r="FX26860" s="1349"/>
    </row>
    <row r="26861" spans="180:180">
      <c r="FX26861" s="1666"/>
    </row>
    <row r="26863" spans="180:180">
      <c r="FX26863" s="1349"/>
    </row>
    <row r="26864" spans="180:180">
      <c r="FX26864" s="1349"/>
    </row>
    <row r="26865" spans="180:180">
      <c r="FX26865" s="1349"/>
    </row>
    <row r="26866" spans="180:180">
      <c r="FX26866" s="1595"/>
    </row>
    <row r="26867" spans="180:180">
      <c r="FX26867" s="1595"/>
    </row>
    <row r="26868" spans="180:180">
      <c r="FX26868" s="1595"/>
    </row>
    <row r="26869" spans="180:180">
      <c r="FX26869" s="1595"/>
    </row>
    <row r="26870" spans="180:180">
      <c r="FX26870" s="1595"/>
    </row>
    <row r="26871" spans="180:180">
      <c r="FX26871" s="1595"/>
    </row>
    <row r="26872" spans="180:180">
      <c r="FX26872" s="1595"/>
    </row>
    <row r="26873" spans="180:180">
      <c r="FX26873" s="1595"/>
    </row>
    <row r="26874" spans="180:180">
      <c r="FX26874" s="1595"/>
    </row>
    <row r="26875" spans="180:180">
      <c r="FX26875" s="1595"/>
    </row>
    <row r="26876" spans="180:180">
      <c r="FX26876" s="1595"/>
    </row>
    <row r="26877" spans="180:180">
      <c r="FX26877" s="1595"/>
    </row>
    <row r="26878" spans="180:180">
      <c r="FX26878" s="1595"/>
    </row>
    <row r="26879" spans="180:180">
      <c r="FX26879" s="1595"/>
    </row>
    <row r="26880" spans="180:180">
      <c r="FX26880" s="1595"/>
    </row>
    <row r="26881" spans="180:180">
      <c r="FX26881" s="1595"/>
    </row>
    <row r="26882" spans="180:180">
      <c r="FX26882" s="1595"/>
    </row>
    <row r="26883" spans="180:180">
      <c r="FX26883" s="1595"/>
    </row>
    <row r="26884" spans="180:180">
      <c r="FX26884" s="1595"/>
    </row>
    <row r="26885" spans="180:180">
      <c r="FX26885" s="1595"/>
    </row>
    <row r="26886" spans="180:180">
      <c r="FX26886" s="1595"/>
    </row>
    <row r="26887" spans="180:180">
      <c r="FX26887" s="1595"/>
    </row>
    <row r="26888" spans="180:180">
      <c r="FX26888" s="1595"/>
    </row>
    <row r="26889" spans="180:180">
      <c r="FX26889" s="1595"/>
    </row>
    <row r="26890" spans="180:180">
      <c r="FX26890" s="1595"/>
    </row>
    <row r="26891" spans="180:180">
      <c r="FX26891" s="1595"/>
    </row>
    <row r="26892" spans="180:180">
      <c r="FX26892" s="1595"/>
    </row>
    <row r="26893" spans="180:180">
      <c r="FX26893" s="1595"/>
    </row>
    <row r="26894" spans="180:180">
      <c r="FX26894" s="1595"/>
    </row>
    <row r="26895" spans="180:180">
      <c r="FX26895" s="1595"/>
    </row>
    <row r="26896" spans="180:180">
      <c r="FX26896" s="1595"/>
    </row>
    <row r="26897" spans="180:180">
      <c r="FX26897" s="1595"/>
    </row>
    <row r="26898" spans="180:180">
      <c r="FX26898" s="1595"/>
    </row>
    <row r="26899" spans="180:180">
      <c r="FX26899" s="1595"/>
    </row>
    <row r="26900" spans="180:180">
      <c r="FX26900" s="1595"/>
    </row>
    <row r="26901" spans="180:180">
      <c r="FX26901" s="1595"/>
    </row>
    <row r="26902" spans="180:180">
      <c r="FX26902" s="1595"/>
    </row>
    <row r="26903" spans="180:180">
      <c r="FX26903" s="1595"/>
    </row>
    <row r="26904" spans="180:180">
      <c r="FX26904" s="1595"/>
    </row>
    <row r="26905" spans="180:180">
      <c r="FX26905" s="1595"/>
    </row>
    <row r="26907" spans="180:180">
      <c r="FX26907" s="1349"/>
    </row>
    <row r="26908" spans="180:180">
      <c r="FX26908" s="1349"/>
    </row>
    <row r="26909" spans="180:180">
      <c r="FX26909" s="1666"/>
    </row>
    <row r="26911" spans="180:180">
      <c r="FX26911" s="1349"/>
    </row>
    <row r="26912" spans="180:180">
      <c r="FX26912" s="1349"/>
    </row>
    <row r="26913" spans="180:180">
      <c r="FX26913" s="1349"/>
    </row>
    <row r="26914" spans="180:180">
      <c r="FX26914" s="1595"/>
    </row>
    <row r="26915" spans="180:180">
      <c r="FX26915" s="1595"/>
    </row>
    <row r="26916" spans="180:180">
      <c r="FX26916" s="1595"/>
    </row>
    <row r="26917" spans="180:180">
      <c r="FX26917" s="1595"/>
    </row>
    <row r="26918" spans="180:180">
      <c r="FX26918" s="1595"/>
    </row>
    <row r="26919" spans="180:180">
      <c r="FX26919" s="1595"/>
    </row>
    <row r="26920" spans="180:180">
      <c r="FX26920" s="1595"/>
    </row>
    <row r="26921" spans="180:180">
      <c r="FX26921" s="1595"/>
    </row>
    <row r="26922" spans="180:180">
      <c r="FX26922" s="1595"/>
    </row>
    <row r="26923" spans="180:180">
      <c r="FX26923" s="1595"/>
    </row>
    <row r="26924" spans="180:180">
      <c r="FX26924" s="1595"/>
    </row>
    <row r="26925" spans="180:180">
      <c r="FX26925" s="1595"/>
    </row>
    <row r="26926" spans="180:180">
      <c r="FX26926" s="1595"/>
    </row>
    <row r="26927" spans="180:180">
      <c r="FX26927" s="1595"/>
    </row>
    <row r="26928" spans="180:180">
      <c r="FX26928" s="1595"/>
    </row>
    <row r="26929" spans="180:180">
      <c r="FX26929" s="1595"/>
    </row>
    <row r="26930" spans="180:180">
      <c r="FX26930" s="1595"/>
    </row>
    <row r="26931" spans="180:180">
      <c r="FX26931" s="1595"/>
    </row>
    <row r="26932" spans="180:180">
      <c r="FX26932" s="1595"/>
    </row>
    <row r="26933" spans="180:180">
      <c r="FX26933" s="1595"/>
    </row>
    <row r="26934" spans="180:180">
      <c r="FX26934" s="1595"/>
    </row>
    <row r="26935" spans="180:180">
      <c r="FX26935" s="1595"/>
    </row>
    <row r="26936" spans="180:180">
      <c r="FX26936" s="1595"/>
    </row>
    <row r="26937" spans="180:180">
      <c r="FX26937" s="1595"/>
    </row>
    <row r="26938" spans="180:180">
      <c r="FX26938" s="1595"/>
    </row>
    <row r="26939" spans="180:180">
      <c r="FX26939" s="1595"/>
    </row>
    <row r="26940" spans="180:180">
      <c r="FX26940" s="1595"/>
    </row>
    <row r="26941" spans="180:180">
      <c r="FX26941" s="1595"/>
    </row>
    <row r="26942" spans="180:180">
      <c r="FX26942" s="1595"/>
    </row>
    <row r="26943" spans="180:180">
      <c r="FX26943" s="1595"/>
    </row>
    <row r="26944" spans="180:180">
      <c r="FX26944" s="1595"/>
    </row>
    <row r="26945" spans="180:180">
      <c r="FX26945" s="1595"/>
    </row>
    <row r="26946" spans="180:180">
      <c r="FX26946" s="1595"/>
    </row>
    <row r="26947" spans="180:180">
      <c r="FX26947" s="1595"/>
    </row>
    <row r="26948" spans="180:180">
      <c r="FX26948" s="1595"/>
    </row>
    <row r="26949" spans="180:180">
      <c r="FX26949" s="1595"/>
    </row>
    <row r="26950" spans="180:180">
      <c r="FX26950" s="1595"/>
    </row>
    <row r="26951" spans="180:180">
      <c r="FX26951" s="1595"/>
    </row>
    <row r="26952" spans="180:180">
      <c r="FX26952" s="1595"/>
    </row>
    <row r="26953" spans="180:180">
      <c r="FX26953" s="1595"/>
    </row>
    <row r="26955" spans="180:180">
      <c r="FX26955" s="1349"/>
    </row>
    <row r="26956" spans="180:180">
      <c r="FX26956" s="1349"/>
    </row>
    <row r="26957" spans="180:180">
      <c r="FX26957" s="1666"/>
    </row>
    <row r="26959" spans="180:180">
      <c r="FX26959" s="1349"/>
    </row>
    <row r="26960" spans="180:180">
      <c r="FX26960" s="1349"/>
    </row>
    <row r="26961" spans="180:180">
      <c r="FX26961" s="1349"/>
    </row>
    <row r="26962" spans="180:180">
      <c r="FX26962" s="1595"/>
    </row>
    <row r="26963" spans="180:180">
      <c r="FX26963" s="1595"/>
    </row>
    <row r="26964" spans="180:180">
      <c r="FX26964" s="1595"/>
    </row>
    <row r="26965" spans="180:180">
      <c r="FX26965" s="1595"/>
    </row>
    <row r="26966" spans="180:180">
      <c r="FX26966" s="1595"/>
    </row>
    <row r="26967" spans="180:180">
      <c r="FX26967" s="1595"/>
    </row>
    <row r="26968" spans="180:180">
      <c r="FX26968" s="1595"/>
    </row>
    <row r="26969" spans="180:180">
      <c r="FX26969" s="1595"/>
    </row>
    <row r="26970" spans="180:180">
      <c r="FX26970" s="1595"/>
    </row>
    <row r="26971" spans="180:180">
      <c r="FX26971" s="1595"/>
    </row>
    <row r="26972" spans="180:180">
      <c r="FX26972" s="1595"/>
    </row>
    <row r="26973" spans="180:180">
      <c r="FX26973" s="1595"/>
    </row>
    <row r="26974" spans="180:180">
      <c r="FX26974" s="1595"/>
    </row>
    <row r="26975" spans="180:180">
      <c r="FX26975" s="1595"/>
    </row>
    <row r="26976" spans="180:180">
      <c r="FX26976" s="1595"/>
    </row>
    <row r="26977" spans="180:180">
      <c r="FX26977" s="1595"/>
    </row>
    <row r="26978" spans="180:180">
      <c r="FX26978" s="1595"/>
    </row>
    <row r="26979" spans="180:180">
      <c r="FX26979" s="1595"/>
    </row>
    <row r="26980" spans="180:180">
      <c r="FX26980" s="1595"/>
    </row>
    <row r="26981" spans="180:180">
      <c r="FX26981" s="1595"/>
    </row>
    <row r="26982" spans="180:180">
      <c r="FX26982" s="1595"/>
    </row>
    <row r="26983" spans="180:180">
      <c r="FX26983" s="1595"/>
    </row>
    <row r="26984" spans="180:180">
      <c r="FX26984" s="1595"/>
    </row>
    <row r="26985" spans="180:180">
      <c r="FX26985" s="1595"/>
    </row>
    <row r="26986" spans="180:180">
      <c r="FX26986" s="1595"/>
    </row>
    <row r="26987" spans="180:180">
      <c r="FX26987" s="1595"/>
    </row>
    <row r="26988" spans="180:180">
      <c r="FX26988" s="1595"/>
    </row>
    <row r="26989" spans="180:180">
      <c r="FX26989" s="1595"/>
    </row>
    <row r="26990" spans="180:180">
      <c r="FX26990" s="1595"/>
    </row>
    <row r="26991" spans="180:180">
      <c r="FX26991" s="1595"/>
    </row>
    <row r="26992" spans="180:180">
      <c r="FX26992" s="1595"/>
    </row>
    <row r="26993" spans="180:180">
      <c r="FX26993" s="1595"/>
    </row>
    <row r="26994" spans="180:180">
      <c r="FX26994" s="1595"/>
    </row>
    <row r="26995" spans="180:180">
      <c r="FX26995" s="1595"/>
    </row>
    <row r="26996" spans="180:180">
      <c r="FX26996" s="1595"/>
    </row>
    <row r="26997" spans="180:180">
      <c r="FX26997" s="1595"/>
    </row>
    <row r="26998" spans="180:180">
      <c r="FX26998" s="1595"/>
    </row>
    <row r="26999" spans="180:180">
      <c r="FX26999" s="1595"/>
    </row>
    <row r="27000" spans="180:180">
      <c r="FX27000" s="1595"/>
    </row>
    <row r="27001" spans="180:180">
      <c r="FX27001" s="1595"/>
    </row>
    <row r="27003" spans="180:180">
      <c r="FX27003" s="1349"/>
    </row>
    <row r="27004" spans="180:180">
      <c r="FX27004" s="1349"/>
    </row>
    <row r="27005" spans="180:180">
      <c r="FX27005" s="1666"/>
    </row>
    <row r="27007" spans="180:180">
      <c r="FX27007" s="1349"/>
    </row>
    <row r="27008" spans="180:180">
      <c r="FX27008" s="1349"/>
    </row>
    <row r="27009" spans="180:180">
      <c r="FX27009" s="1349"/>
    </row>
    <row r="27010" spans="180:180">
      <c r="FX27010" s="1595"/>
    </row>
    <row r="27011" spans="180:180">
      <c r="FX27011" s="1595"/>
    </row>
    <row r="27012" spans="180:180">
      <c r="FX27012" s="1595"/>
    </row>
    <row r="27013" spans="180:180">
      <c r="FX27013" s="1595"/>
    </row>
    <row r="27014" spans="180:180">
      <c r="FX27014" s="1595"/>
    </row>
    <row r="27015" spans="180:180">
      <c r="FX27015" s="1595"/>
    </row>
    <row r="27016" spans="180:180">
      <c r="FX27016" s="1595"/>
    </row>
    <row r="27017" spans="180:180">
      <c r="FX27017" s="1595"/>
    </row>
    <row r="27018" spans="180:180">
      <c r="FX27018" s="1595"/>
    </row>
    <row r="27019" spans="180:180">
      <c r="FX27019" s="1595"/>
    </row>
    <row r="27020" spans="180:180">
      <c r="FX27020" s="1595"/>
    </row>
    <row r="27021" spans="180:180">
      <c r="FX27021" s="1595"/>
    </row>
    <row r="27022" spans="180:180">
      <c r="FX27022" s="1595"/>
    </row>
    <row r="27023" spans="180:180">
      <c r="FX27023" s="1595"/>
    </row>
    <row r="27024" spans="180:180">
      <c r="FX27024" s="1595"/>
    </row>
    <row r="27025" spans="180:180">
      <c r="FX27025" s="1595"/>
    </row>
    <row r="27026" spans="180:180">
      <c r="FX27026" s="1595"/>
    </row>
    <row r="27027" spans="180:180">
      <c r="FX27027" s="1595"/>
    </row>
    <row r="27028" spans="180:180">
      <c r="FX27028" s="1595"/>
    </row>
    <row r="27029" spans="180:180">
      <c r="FX27029" s="1595"/>
    </row>
    <row r="27030" spans="180:180">
      <c r="FX27030" s="1595"/>
    </row>
    <row r="27031" spans="180:180">
      <c r="FX27031" s="1595"/>
    </row>
    <row r="27032" spans="180:180">
      <c r="FX27032" s="1595"/>
    </row>
    <row r="27033" spans="180:180">
      <c r="FX27033" s="1595"/>
    </row>
    <row r="27034" spans="180:180">
      <c r="FX27034" s="1595"/>
    </row>
    <row r="27035" spans="180:180">
      <c r="FX27035" s="1595"/>
    </row>
    <row r="27036" spans="180:180">
      <c r="FX27036" s="1595"/>
    </row>
    <row r="27037" spans="180:180">
      <c r="FX27037" s="1595"/>
    </row>
    <row r="27038" spans="180:180">
      <c r="FX27038" s="1595"/>
    </row>
    <row r="27039" spans="180:180">
      <c r="FX27039" s="1595"/>
    </row>
    <row r="27040" spans="180:180">
      <c r="FX27040" s="1595"/>
    </row>
    <row r="27041" spans="180:180">
      <c r="FX27041" s="1595"/>
    </row>
    <row r="27042" spans="180:180">
      <c r="FX27042" s="1595"/>
    </row>
    <row r="27043" spans="180:180">
      <c r="FX27043" s="1595"/>
    </row>
    <row r="27044" spans="180:180">
      <c r="FX27044" s="1595"/>
    </row>
    <row r="27045" spans="180:180">
      <c r="FX27045" s="1595"/>
    </row>
    <row r="27046" spans="180:180">
      <c r="FX27046" s="1595"/>
    </row>
    <row r="27047" spans="180:180">
      <c r="FX27047" s="1595"/>
    </row>
    <row r="27048" spans="180:180">
      <c r="FX27048" s="1595"/>
    </row>
    <row r="27049" spans="180:180">
      <c r="FX27049" s="1595"/>
    </row>
    <row r="27051" spans="180:180">
      <c r="FX27051" s="1349"/>
    </row>
    <row r="27052" spans="180:180">
      <c r="FX27052" s="1349"/>
    </row>
    <row r="27053" spans="180:180">
      <c r="FX27053" s="1666"/>
    </row>
    <row r="27055" spans="180:180">
      <c r="FX27055" s="1349"/>
    </row>
    <row r="27056" spans="180:180">
      <c r="FX27056" s="1349"/>
    </row>
    <row r="27057" spans="180:180">
      <c r="FX27057" s="1349"/>
    </row>
    <row r="27058" spans="180:180">
      <c r="FX27058" s="1595"/>
    </row>
    <row r="27059" spans="180:180">
      <c r="FX27059" s="1595"/>
    </row>
    <row r="27060" spans="180:180">
      <c r="FX27060" s="1595"/>
    </row>
    <row r="27061" spans="180:180">
      <c r="FX27061" s="1595"/>
    </row>
    <row r="27062" spans="180:180">
      <c r="FX27062" s="1595"/>
    </row>
    <row r="27063" spans="180:180">
      <c r="FX27063" s="1595"/>
    </row>
    <row r="27064" spans="180:180">
      <c r="FX27064" s="1595"/>
    </row>
    <row r="27065" spans="180:180">
      <c r="FX27065" s="1595"/>
    </row>
    <row r="27066" spans="180:180">
      <c r="FX27066" s="1595"/>
    </row>
    <row r="27067" spans="180:180">
      <c r="FX27067" s="1595"/>
    </row>
    <row r="27068" spans="180:180">
      <c r="FX27068" s="1595"/>
    </row>
    <row r="27069" spans="180:180">
      <c r="FX27069" s="1595"/>
    </row>
    <row r="27070" spans="180:180">
      <c r="FX27070" s="1595"/>
    </row>
    <row r="27071" spans="180:180">
      <c r="FX27071" s="1595"/>
    </row>
    <row r="27072" spans="180:180">
      <c r="FX27072" s="1595"/>
    </row>
    <row r="27073" spans="180:180">
      <c r="FX27073" s="1595"/>
    </row>
    <row r="27074" spans="180:180">
      <c r="FX27074" s="1595"/>
    </row>
    <row r="27075" spans="180:180">
      <c r="FX27075" s="1595"/>
    </row>
    <row r="27076" spans="180:180">
      <c r="FX27076" s="1595"/>
    </row>
    <row r="27077" spans="180:180">
      <c r="FX27077" s="1595"/>
    </row>
    <row r="27078" spans="180:180">
      <c r="FX27078" s="1595"/>
    </row>
    <row r="27079" spans="180:180">
      <c r="FX27079" s="1595"/>
    </row>
    <row r="27080" spans="180:180">
      <c r="FX27080" s="1595"/>
    </row>
    <row r="27081" spans="180:180">
      <c r="FX27081" s="1595"/>
    </row>
    <row r="27082" spans="180:180">
      <c r="FX27082" s="1595"/>
    </row>
    <row r="27083" spans="180:180">
      <c r="FX27083" s="1595"/>
    </row>
    <row r="27084" spans="180:180">
      <c r="FX27084" s="1595"/>
    </row>
    <row r="27085" spans="180:180">
      <c r="FX27085" s="1595"/>
    </row>
    <row r="27086" spans="180:180">
      <c r="FX27086" s="1595"/>
    </row>
    <row r="27087" spans="180:180">
      <c r="FX27087" s="1595"/>
    </row>
    <row r="27088" spans="180:180">
      <c r="FX27088" s="1595"/>
    </row>
    <row r="27089" spans="180:180">
      <c r="FX27089" s="1595"/>
    </row>
    <row r="27090" spans="180:180">
      <c r="FX27090" s="1595"/>
    </row>
    <row r="27091" spans="180:180">
      <c r="FX27091" s="1595"/>
    </row>
    <row r="27092" spans="180:180">
      <c r="FX27092" s="1595"/>
    </row>
    <row r="27093" spans="180:180">
      <c r="FX27093" s="1595"/>
    </row>
    <row r="27094" spans="180:180">
      <c r="FX27094" s="1595"/>
    </row>
    <row r="27095" spans="180:180">
      <c r="FX27095" s="1595"/>
    </row>
    <row r="27096" spans="180:180">
      <c r="FX27096" s="1595"/>
    </row>
    <row r="27097" spans="180:180">
      <c r="FX27097" s="1595"/>
    </row>
    <row r="27099" spans="180:180">
      <c r="FX27099" s="1349"/>
    </row>
    <row r="27100" spans="180:180">
      <c r="FX27100" s="1349"/>
    </row>
    <row r="27101" spans="180:180">
      <c r="FX27101" s="1666"/>
    </row>
    <row r="27103" spans="180:180">
      <c r="FX27103" s="1349"/>
    </row>
    <row r="27104" spans="180:180">
      <c r="FX27104" s="1349"/>
    </row>
    <row r="27105" spans="180:180">
      <c r="FX27105" s="1349"/>
    </row>
    <row r="27106" spans="180:180">
      <c r="FX27106" s="1595"/>
    </row>
    <row r="27107" spans="180:180">
      <c r="FX27107" s="1595"/>
    </row>
    <row r="27108" spans="180:180">
      <c r="FX27108" s="1595"/>
    </row>
    <row r="27109" spans="180:180">
      <c r="FX27109" s="1595"/>
    </row>
    <row r="27110" spans="180:180">
      <c r="FX27110" s="1595"/>
    </row>
    <row r="27111" spans="180:180">
      <c r="FX27111" s="1595"/>
    </row>
    <row r="27112" spans="180:180">
      <c r="FX27112" s="1595"/>
    </row>
    <row r="27113" spans="180:180">
      <c r="FX27113" s="1595"/>
    </row>
    <row r="27114" spans="180:180">
      <c r="FX27114" s="1595"/>
    </row>
    <row r="27115" spans="180:180">
      <c r="FX27115" s="1595"/>
    </row>
    <row r="27116" spans="180:180">
      <c r="FX27116" s="1595"/>
    </row>
    <row r="27117" spans="180:180">
      <c r="FX27117" s="1595"/>
    </row>
    <row r="27118" spans="180:180">
      <c r="FX27118" s="1595"/>
    </row>
    <row r="27119" spans="180:180">
      <c r="FX27119" s="1595"/>
    </row>
    <row r="27120" spans="180:180">
      <c r="FX27120" s="1595"/>
    </row>
    <row r="27121" spans="180:180">
      <c r="FX27121" s="1595"/>
    </row>
    <row r="27122" spans="180:180">
      <c r="FX27122" s="1595"/>
    </row>
    <row r="27123" spans="180:180">
      <c r="FX27123" s="1595"/>
    </row>
    <row r="27124" spans="180:180">
      <c r="FX27124" s="1595"/>
    </row>
    <row r="27125" spans="180:180">
      <c r="FX27125" s="1595"/>
    </row>
    <row r="27126" spans="180:180">
      <c r="FX27126" s="1595"/>
    </row>
    <row r="27127" spans="180:180">
      <c r="FX27127" s="1595"/>
    </row>
    <row r="27128" spans="180:180">
      <c r="FX27128" s="1595"/>
    </row>
    <row r="27129" spans="180:180">
      <c r="FX27129" s="1595"/>
    </row>
    <row r="27130" spans="180:180">
      <c r="FX27130" s="1595"/>
    </row>
    <row r="27131" spans="180:180">
      <c r="FX27131" s="1595"/>
    </row>
    <row r="27132" spans="180:180">
      <c r="FX27132" s="1595"/>
    </row>
    <row r="27133" spans="180:180">
      <c r="FX27133" s="1595"/>
    </row>
    <row r="27134" spans="180:180">
      <c r="FX27134" s="1595"/>
    </row>
    <row r="27135" spans="180:180">
      <c r="FX27135" s="1595"/>
    </row>
    <row r="27136" spans="180:180">
      <c r="FX27136" s="1595"/>
    </row>
    <row r="27137" spans="180:180">
      <c r="FX27137" s="1595"/>
    </row>
    <row r="27138" spans="180:180">
      <c r="FX27138" s="1595"/>
    </row>
    <row r="27139" spans="180:180">
      <c r="FX27139" s="1595"/>
    </row>
    <row r="27140" spans="180:180">
      <c r="FX27140" s="1595"/>
    </row>
    <row r="27141" spans="180:180">
      <c r="FX27141" s="1595"/>
    </row>
    <row r="27142" spans="180:180">
      <c r="FX27142" s="1595"/>
    </row>
    <row r="27143" spans="180:180">
      <c r="FX27143" s="1595"/>
    </row>
    <row r="27144" spans="180:180">
      <c r="FX27144" s="1595"/>
    </row>
    <row r="27145" spans="180:180">
      <c r="FX27145" s="1595"/>
    </row>
    <row r="27147" spans="180:180">
      <c r="FX27147" s="1349"/>
    </row>
    <row r="27148" spans="180:180">
      <c r="FX27148" s="1349"/>
    </row>
    <row r="27149" spans="180:180">
      <c r="FX27149" s="1666"/>
    </row>
    <row r="27151" spans="180:180">
      <c r="FX27151" s="1349"/>
    </row>
    <row r="27152" spans="180:180">
      <c r="FX27152" s="1349"/>
    </row>
    <row r="27153" spans="180:180">
      <c r="FX27153" s="1349"/>
    </row>
    <row r="27154" spans="180:180">
      <c r="FX27154" s="1595"/>
    </row>
    <row r="27155" spans="180:180">
      <c r="FX27155" s="1595"/>
    </row>
    <row r="27156" spans="180:180">
      <c r="FX27156" s="1595"/>
    </row>
    <row r="27157" spans="180:180">
      <c r="FX27157" s="1595"/>
    </row>
    <row r="27158" spans="180:180">
      <c r="FX27158" s="1595"/>
    </row>
    <row r="27159" spans="180:180">
      <c r="FX27159" s="1595"/>
    </row>
    <row r="27160" spans="180:180">
      <c r="FX27160" s="1595"/>
    </row>
    <row r="27161" spans="180:180">
      <c r="FX27161" s="1595"/>
    </row>
    <row r="27162" spans="180:180">
      <c r="FX27162" s="1595"/>
    </row>
    <row r="27163" spans="180:180">
      <c r="FX27163" s="1595"/>
    </row>
    <row r="27164" spans="180:180">
      <c r="FX27164" s="1595"/>
    </row>
    <row r="27165" spans="180:180">
      <c r="FX27165" s="1595"/>
    </row>
    <row r="27166" spans="180:180">
      <c r="FX27166" s="1595"/>
    </row>
    <row r="27167" spans="180:180">
      <c r="FX27167" s="1595"/>
    </row>
    <row r="27168" spans="180:180">
      <c r="FX27168" s="1595"/>
    </row>
    <row r="27169" spans="180:180">
      <c r="FX27169" s="1595"/>
    </row>
    <row r="27170" spans="180:180">
      <c r="FX27170" s="1595"/>
    </row>
    <row r="27171" spans="180:180">
      <c r="FX27171" s="1595"/>
    </row>
    <row r="27172" spans="180:180">
      <c r="FX27172" s="1595"/>
    </row>
    <row r="27173" spans="180:180">
      <c r="FX27173" s="1595"/>
    </row>
    <row r="27174" spans="180:180">
      <c r="FX27174" s="1595"/>
    </row>
    <row r="27175" spans="180:180">
      <c r="FX27175" s="1595"/>
    </row>
    <row r="27176" spans="180:180">
      <c r="FX27176" s="1595"/>
    </row>
    <row r="27177" spans="180:180">
      <c r="FX27177" s="1595"/>
    </row>
    <row r="27178" spans="180:180">
      <c r="FX27178" s="1595"/>
    </row>
    <row r="27179" spans="180:180">
      <c r="FX27179" s="1595"/>
    </row>
    <row r="27180" spans="180:180">
      <c r="FX27180" s="1595"/>
    </row>
    <row r="27181" spans="180:180">
      <c r="FX27181" s="1595"/>
    </row>
    <row r="27182" spans="180:180">
      <c r="FX27182" s="1595"/>
    </row>
    <row r="27183" spans="180:180">
      <c r="FX27183" s="1595"/>
    </row>
    <row r="27184" spans="180:180">
      <c r="FX27184" s="1595"/>
    </row>
    <row r="27185" spans="180:180">
      <c r="FX27185" s="1595"/>
    </row>
    <row r="27186" spans="180:180">
      <c r="FX27186" s="1595"/>
    </row>
    <row r="27187" spans="180:180">
      <c r="FX27187" s="1595"/>
    </row>
    <row r="27188" spans="180:180">
      <c r="FX27188" s="1595"/>
    </row>
    <row r="27189" spans="180:180">
      <c r="FX27189" s="1595"/>
    </row>
    <row r="27190" spans="180:180">
      <c r="FX27190" s="1595"/>
    </row>
    <row r="27191" spans="180:180">
      <c r="FX27191" s="1595"/>
    </row>
    <row r="27192" spans="180:180">
      <c r="FX27192" s="1595"/>
    </row>
    <row r="27193" spans="180:180">
      <c r="FX27193" s="1595"/>
    </row>
    <row r="27195" spans="180:180">
      <c r="FX27195" s="1349"/>
    </row>
    <row r="27196" spans="180:180">
      <c r="FX27196" s="1349"/>
    </row>
    <row r="27197" spans="180:180">
      <c r="FX27197" s="1666"/>
    </row>
    <row r="27199" spans="180:180">
      <c r="FX27199" s="1349"/>
    </row>
    <row r="27200" spans="180:180">
      <c r="FX27200" s="1349"/>
    </row>
    <row r="27201" spans="180:180">
      <c r="FX27201" s="1349"/>
    </row>
    <row r="27202" spans="180:180">
      <c r="FX27202" s="1595"/>
    </row>
    <row r="27203" spans="180:180">
      <c r="FX27203" s="1595"/>
    </row>
    <row r="27204" spans="180:180">
      <c r="FX27204" s="1595"/>
    </row>
    <row r="27205" spans="180:180">
      <c r="FX27205" s="1595"/>
    </row>
    <row r="27206" spans="180:180">
      <c r="FX27206" s="1595"/>
    </row>
    <row r="27207" spans="180:180">
      <c r="FX27207" s="1595"/>
    </row>
    <row r="27208" spans="180:180">
      <c r="FX27208" s="1595"/>
    </row>
    <row r="27209" spans="180:180">
      <c r="FX27209" s="1595"/>
    </row>
    <row r="27210" spans="180:180">
      <c r="FX27210" s="1595"/>
    </row>
    <row r="27211" spans="180:180">
      <c r="FX27211" s="1595"/>
    </row>
    <row r="27212" spans="180:180">
      <c r="FX27212" s="1595"/>
    </row>
    <row r="27213" spans="180:180">
      <c r="FX27213" s="1595"/>
    </row>
    <row r="27214" spans="180:180">
      <c r="FX27214" s="1595"/>
    </row>
    <row r="27215" spans="180:180">
      <c r="FX27215" s="1595"/>
    </row>
    <row r="27216" spans="180:180">
      <c r="FX27216" s="1595"/>
    </row>
    <row r="27217" spans="180:180">
      <c r="FX27217" s="1595"/>
    </row>
    <row r="27218" spans="180:180">
      <c r="FX27218" s="1595"/>
    </row>
    <row r="27219" spans="180:180">
      <c r="FX27219" s="1595"/>
    </row>
    <row r="27220" spans="180:180">
      <c r="FX27220" s="1595"/>
    </row>
    <row r="27221" spans="180:180">
      <c r="FX27221" s="1595"/>
    </row>
    <row r="27222" spans="180:180">
      <c r="FX27222" s="1595"/>
    </row>
    <row r="27223" spans="180:180">
      <c r="FX27223" s="1595"/>
    </row>
    <row r="27224" spans="180:180">
      <c r="FX27224" s="1595"/>
    </row>
    <row r="27225" spans="180:180">
      <c r="FX27225" s="1595"/>
    </row>
    <row r="27226" spans="180:180">
      <c r="FX27226" s="1595"/>
    </row>
    <row r="27227" spans="180:180">
      <c r="FX27227" s="1595"/>
    </row>
    <row r="27228" spans="180:180">
      <c r="FX27228" s="1595"/>
    </row>
    <row r="27229" spans="180:180">
      <c r="FX27229" s="1595"/>
    </row>
    <row r="27230" spans="180:180">
      <c r="FX27230" s="1595"/>
    </row>
    <row r="27231" spans="180:180">
      <c r="FX27231" s="1595"/>
    </row>
    <row r="27232" spans="180:180">
      <c r="FX27232" s="1595"/>
    </row>
    <row r="27233" spans="180:180">
      <c r="FX27233" s="1595"/>
    </row>
    <row r="27234" spans="180:180">
      <c r="FX27234" s="1595"/>
    </row>
    <row r="27235" spans="180:180">
      <c r="FX27235" s="1595"/>
    </row>
    <row r="27236" spans="180:180">
      <c r="FX27236" s="1595"/>
    </row>
    <row r="27237" spans="180:180">
      <c r="FX27237" s="1595"/>
    </row>
    <row r="27238" spans="180:180">
      <c r="FX27238" s="1595"/>
    </row>
    <row r="27239" spans="180:180">
      <c r="FX27239" s="1595"/>
    </row>
    <row r="27240" spans="180:180">
      <c r="FX27240" s="1595"/>
    </row>
    <row r="27241" spans="180:180">
      <c r="FX27241" s="1595"/>
    </row>
    <row r="27243" spans="180:180">
      <c r="FX27243" s="1349"/>
    </row>
    <row r="27244" spans="180:180">
      <c r="FX27244" s="1349"/>
    </row>
    <row r="27245" spans="180:180">
      <c r="FX27245" s="1666"/>
    </row>
    <row r="27247" spans="180:180">
      <c r="FX27247" s="1349"/>
    </row>
    <row r="27248" spans="180:180">
      <c r="FX27248" s="1349"/>
    </row>
    <row r="27249" spans="180:180">
      <c r="FX27249" s="1349"/>
    </row>
    <row r="27250" spans="180:180">
      <c r="FX27250" s="1595"/>
    </row>
    <row r="27251" spans="180:180">
      <c r="FX27251" s="1595"/>
    </row>
    <row r="27252" spans="180:180">
      <c r="FX27252" s="1595"/>
    </row>
    <row r="27253" spans="180:180">
      <c r="FX27253" s="1595"/>
    </row>
    <row r="27254" spans="180:180">
      <c r="FX27254" s="1595"/>
    </row>
    <row r="27255" spans="180:180">
      <c r="FX27255" s="1595"/>
    </row>
    <row r="27256" spans="180:180">
      <c r="FX27256" s="1595"/>
    </row>
    <row r="27257" spans="180:180">
      <c r="FX27257" s="1595"/>
    </row>
    <row r="27258" spans="180:180">
      <c r="FX27258" s="1595"/>
    </row>
    <row r="27259" spans="180:180">
      <c r="FX27259" s="1595"/>
    </row>
    <row r="27260" spans="180:180">
      <c r="FX27260" s="1595"/>
    </row>
    <row r="27261" spans="180:180">
      <c r="FX27261" s="1595"/>
    </row>
    <row r="27262" spans="180:180">
      <c r="FX27262" s="1595"/>
    </row>
    <row r="27263" spans="180:180">
      <c r="FX27263" s="1595"/>
    </row>
    <row r="27264" spans="180:180">
      <c r="FX27264" s="1595"/>
    </row>
    <row r="27265" spans="180:180">
      <c r="FX27265" s="1595"/>
    </row>
    <row r="27266" spans="180:180">
      <c r="FX27266" s="1595"/>
    </row>
    <row r="27267" spans="180:180">
      <c r="FX27267" s="1595"/>
    </row>
    <row r="27268" spans="180:180">
      <c r="FX27268" s="1595"/>
    </row>
    <row r="27269" spans="180:180">
      <c r="FX27269" s="1595"/>
    </row>
    <row r="27270" spans="180:180">
      <c r="FX27270" s="1595"/>
    </row>
    <row r="27271" spans="180:180">
      <c r="FX27271" s="1595"/>
    </row>
    <row r="27272" spans="180:180">
      <c r="FX27272" s="1595"/>
    </row>
    <row r="27273" spans="180:180">
      <c r="FX27273" s="1595"/>
    </row>
    <row r="27274" spans="180:180">
      <c r="FX27274" s="1595"/>
    </row>
    <row r="27275" spans="180:180">
      <c r="FX27275" s="1595"/>
    </row>
    <row r="27276" spans="180:180">
      <c r="FX27276" s="1595"/>
    </row>
    <row r="27277" spans="180:180">
      <c r="FX27277" s="1595"/>
    </row>
    <row r="27278" spans="180:180">
      <c r="FX27278" s="1595"/>
    </row>
    <row r="27279" spans="180:180">
      <c r="FX27279" s="1595"/>
    </row>
    <row r="27280" spans="180:180">
      <c r="FX27280" s="1595"/>
    </row>
    <row r="27281" spans="180:180">
      <c r="FX27281" s="1595"/>
    </row>
    <row r="27282" spans="180:180">
      <c r="FX27282" s="1595"/>
    </row>
    <row r="27283" spans="180:180">
      <c r="FX27283" s="1595"/>
    </row>
    <row r="27284" spans="180:180">
      <c r="FX27284" s="1595"/>
    </row>
    <row r="27285" spans="180:180">
      <c r="FX27285" s="1595"/>
    </row>
    <row r="27286" spans="180:180">
      <c r="FX27286" s="1595"/>
    </row>
    <row r="27287" spans="180:180">
      <c r="FX27287" s="1595"/>
    </row>
    <row r="27288" spans="180:180">
      <c r="FX27288" s="1595"/>
    </row>
    <row r="27289" spans="180:180">
      <c r="FX27289" s="1595"/>
    </row>
    <row r="27291" spans="180:180">
      <c r="FX27291" s="1349"/>
    </row>
    <row r="27292" spans="180:180">
      <c r="FX27292" s="1349"/>
    </row>
    <row r="27293" spans="180:180">
      <c r="FX27293" s="1666"/>
    </row>
    <row r="27295" spans="180:180">
      <c r="FX27295" s="1349"/>
    </row>
    <row r="27296" spans="180:180">
      <c r="FX27296" s="1349"/>
    </row>
    <row r="27297" spans="180:180">
      <c r="FX27297" s="1349"/>
    </row>
    <row r="27298" spans="180:180">
      <c r="FX27298" s="1595"/>
    </row>
    <row r="27299" spans="180:180">
      <c r="FX27299" s="1595"/>
    </row>
    <row r="27300" spans="180:180">
      <c r="FX27300" s="1595"/>
    </row>
    <row r="27301" spans="180:180">
      <c r="FX27301" s="1595"/>
    </row>
    <row r="27302" spans="180:180">
      <c r="FX27302" s="1595"/>
    </row>
    <row r="27303" spans="180:180">
      <c r="FX27303" s="1595"/>
    </row>
    <row r="27304" spans="180:180">
      <c r="FX27304" s="1595"/>
    </row>
    <row r="27305" spans="180:180">
      <c r="FX27305" s="1595"/>
    </row>
    <row r="27306" spans="180:180">
      <c r="FX27306" s="1595"/>
    </row>
    <row r="27307" spans="180:180">
      <c r="FX27307" s="1595"/>
    </row>
    <row r="27308" spans="180:180">
      <c r="FX27308" s="1595"/>
    </row>
    <row r="27309" spans="180:180">
      <c r="FX27309" s="1595"/>
    </row>
    <row r="27310" spans="180:180">
      <c r="FX27310" s="1595"/>
    </row>
    <row r="27311" spans="180:180">
      <c r="FX27311" s="1595"/>
    </row>
    <row r="27312" spans="180:180">
      <c r="FX27312" s="1595"/>
    </row>
    <row r="27313" spans="180:180">
      <c r="FX27313" s="1595"/>
    </row>
    <row r="27314" spans="180:180">
      <c r="FX27314" s="1595"/>
    </row>
    <row r="27315" spans="180:180">
      <c r="FX27315" s="1595"/>
    </row>
    <row r="27316" spans="180:180">
      <c r="FX27316" s="1595"/>
    </row>
    <row r="27317" spans="180:180">
      <c r="FX27317" s="1595"/>
    </row>
    <row r="27318" spans="180:180">
      <c r="FX27318" s="1595"/>
    </row>
    <row r="27319" spans="180:180">
      <c r="FX27319" s="1595"/>
    </row>
    <row r="27320" spans="180:180">
      <c r="FX27320" s="1595"/>
    </row>
    <row r="27321" spans="180:180">
      <c r="FX27321" s="1595"/>
    </row>
    <row r="27322" spans="180:180">
      <c r="FX27322" s="1595"/>
    </row>
    <row r="27323" spans="180:180">
      <c r="FX27323" s="1595"/>
    </row>
    <row r="27324" spans="180:180">
      <c r="FX27324" s="1595"/>
    </row>
    <row r="27325" spans="180:180">
      <c r="FX27325" s="1595"/>
    </row>
    <row r="27326" spans="180:180">
      <c r="FX27326" s="1595"/>
    </row>
    <row r="27327" spans="180:180">
      <c r="FX27327" s="1595"/>
    </row>
    <row r="27328" spans="180:180">
      <c r="FX27328" s="1595"/>
    </row>
    <row r="27329" spans="180:180">
      <c r="FX27329" s="1595"/>
    </row>
    <row r="27330" spans="180:180">
      <c r="FX27330" s="1595"/>
    </row>
    <row r="27331" spans="180:180">
      <c r="FX27331" s="1595"/>
    </row>
    <row r="27332" spans="180:180">
      <c r="FX27332" s="1595"/>
    </row>
    <row r="27333" spans="180:180">
      <c r="FX27333" s="1595"/>
    </row>
    <row r="27334" spans="180:180">
      <c r="FX27334" s="1595"/>
    </row>
    <row r="27335" spans="180:180">
      <c r="FX27335" s="1595"/>
    </row>
    <row r="27336" spans="180:180">
      <c r="FX27336" s="1595"/>
    </row>
    <row r="27337" spans="180:180">
      <c r="FX27337" s="1595"/>
    </row>
    <row r="27339" spans="180:180">
      <c r="FX27339" s="1349"/>
    </row>
    <row r="27340" spans="180:180">
      <c r="FX27340" s="1349"/>
    </row>
    <row r="27341" spans="180:180">
      <c r="FX27341" s="1666"/>
    </row>
    <row r="27343" spans="180:180">
      <c r="FX27343" s="1349"/>
    </row>
    <row r="27344" spans="180:180">
      <c r="FX27344" s="1349"/>
    </row>
    <row r="27345" spans="180:180">
      <c r="FX27345" s="1349"/>
    </row>
    <row r="27346" spans="180:180">
      <c r="FX27346" s="1595"/>
    </row>
    <row r="27347" spans="180:180">
      <c r="FX27347" s="1595"/>
    </row>
    <row r="27348" spans="180:180">
      <c r="FX27348" s="1595"/>
    </row>
    <row r="27349" spans="180:180">
      <c r="FX27349" s="1595"/>
    </row>
    <row r="27350" spans="180:180">
      <c r="FX27350" s="1595"/>
    </row>
    <row r="27351" spans="180:180">
      <c r="FX27351" s="1595"/>
    </row>
    <row r="27352" spans="180:180">
      <c r="FX27352" s="1595"/>
    </row>
    <row r="27353" spans="180:180">
      <c r="FX27353" s="1595"/>
    </row>
    <row r="27354" spans="180:180">
      <c r="FX27354" s="1595"/>
    </row>
    <row r="27355" spans="180:180">
      <c r="FX27355" s="1595"/>
    </row>
    <row r="27356" spans="180:180">
      <c r="FX27356" s="1595"/>
    </row>
    <row r="27357" spans="180:180">
      <c r="FX27357" s="1595"/>
    </row>
    <row r="27358" spans="180:180">
      <c r="FX27358" s="1595"/>
    </row>
    <row r="27359" spans="180:180">
      <c r="FX27359" s="1595"/>
    </row>
    <row r="27360" spans="180:180">
      <c r="FX27360" s="1595"/>
    </row>
    <row r="27361" spans="180:180">
      <c r="FX27361" s="1595"/>
    </row>
    <row r="27362" spans="180:180">
      <c r="FX27362" s="1595"/>
    </row>
    <row r="27363" spans="180:180">
      <c r="FX27363" s="1595"/>
    </row>
    <row r="27364" spans="180:180">
      <c r="FX27364" s="1595"/>
    </row>
    <row r="27365" spans="180:180">
      <c r="FX27365" s="1595"/>
    </row>
    <row r="27366" spans="180:180">
      <c r="FX27366" s="1595"/>
    </row>
    <row r="27367" spans="180:180">
      <c r="FX27367" s="1595"/>
    </row>
    <row r="27368" spans="180:180">
      <c r="FX27368" s="1595"/>
    </row>
    <row r="27369" spans="180:180">
      <c r="FX27369" s="1595"/>
    </row>
    <row r="27370" spans="180:180">
      <c r="FX27370" s="1595"/>
    </row>
    <row r="27371" spans="180:180">
      <c r="FX27371" s="1595"/>
    </row>
    <row r="27372" spans="180:180">
      <c r="FX27372" s="1595"/>
    </row>
    <row r="27373" spans="180:180">
      <c r="FX27373" s="1595"/>
    </row>
    <row r="27374" spans="180:180">
      <c r="FX27374" s="1595"/>
    </row>
    <row r="27375" spans="180:180">
      <c r="FX27375" s="1595"/>
    </row>
    <row r="27376" spans="180:180">
      <c r="FX27376" s="1595"/>
    </row>
    <row r="27377" spans="180:180">
      <c r="FX27377" s="1595"/>
    </row>
    <row r="27378" spans="180:180">
      <c r="FX27378" s="1595"/>
    </row>
    <row r="27379" spans="180:180">
      <c r="FX27379" s="1595"/>
    </row>
    <row r="27380" spans="180:180">
      <c r="FX27380" s="1595"/>
    </row>
    <row r="27381" spans="180:180">
      <c r="FX27381" s="1595"/>
    </row>
    <row r="27382" spans="180:180">
      <c r="FX27382" s="1595"/>
    </row>
    <row r="27383" spans="180:180">
      <c r="FX27383" s="1595"/>
    </row>
    <row r="27384" spans="180:180">
      <c r="FX27384" s="1595"/>
    </row>
    <row r="27385" spans="180:180">
      <c r="FX27385" s="1595"/>
    </row>
    <row r="27387" spans="180:180">
      <c r="FX27387" s="1349"/>
    </row>
    <row r="27388" spans="180:180">
      <c r="FX27388" s="1349"/>
    </row>
    <row r="27389" spans="180:180">
      <c r="FX27389" s="1666"/>
    </row>
    <row r="27391" spans="180:180">
      <c r="FX27391" s="1349"/>
    </row>
    <row r="27392" spans="180:180">
      <c r="FX27392" s="1349"/>
    </row>
    <row r="27393" spans="180:180">
      <c r="FX27393" s="1349"/>
    </row>
    <row r="27394" spans="180:180">
      <c r="FX27394" s="1595"/>
    </row>
    <row r="27395" spans="180:180">
      <c r="FX27395" s="1595"/>
    </row>
    <row r="27396" spans="180:180">
      <c r="FX27396" s="1595"/>
    </row>
    <row r="27397" spans="180:180">
      <c r="FX27397" s="1595"/>
    </row>
    <row r="27398" spans="180:180">
      <c r="FX27398" s="1595"/>
    </row>
    <row r="27399" spans="180:180">
      <c r="FX27399" s="1595"/>
    </row>
    <row r="27400" spans="180:180">
      <c r="FX27400" s="1595"/>
    </row>
    <row r="27401" spans="180:180">
      <c r="FX27401" s="1595"/>
    </row>
    <row r="27402" spans="180:180">
      <c r="FX27402" s="1595"/>
    </row>
    <row r="27403" spans="180:180">
      <c r="FX27403" s="1595"/>
    </row>
    <row r="27404" spans="180:180">
      <c r="FX27404" s="1595"/>
    </row>
    <row r="27405" spans="180:180">
      <c r="FX27405" s="1595"/>
    </row>
    <row r="27406" spans="180:180">
      <c r="FX27406" s="1595"/>
    </row>
    <row r="27407" spans="180:180">
      <c r="FX27407" s="1595"/>
    </row>
    <row r="27408" spans="180:180">
      <c r="FX27408" s="1595"/>
    </row>
    <row r="27409" spans="180:180">
      <c r="FX27409" s="1595"/>
    </row>
    <row r="27410" spans="180:180">
      <c r="FX27410" s="1595"/>
    </row>
    <row r="27411" spans="180:180">
      <c r="FX27411" s="1595"/>
    </row>
    <row r="27412" spans="180:180">
      <c r="FX27412" s="1595"/>
    </row>
    <row r="27413" spans="180:180">
      <c r="FX27413" s="1595"/>
    </row>
    <row r="27414" spans="180:180">
      <c r="FX27414" s="1595"/>
    </row>
    <row r="27415" spans="180:180">
      <c r="FX27415" s="1595"/>
    </row>
    <row r="27416" spans="180:180">
      <c r="FX27416" s="1595"/>
    </row>
    <row r="27417" spans="180:180">
      <c r="FX27417" s="1595"/>
    </row>
    <row r="27418" spans="180:180">
      <c r="FX27418" s="1595"/>
    </row>
    <row r="27419" spans="180:180">
      <c r="FX27419" s="1595"/>
    </row>
    <row r="27420" spans="180:180">
      <c r="FX27420" s="1595"/>
    </row>
    <row r="27421" spans="180:180">
      <c r="FX27421" s="1595"/>
    </row>
    <row r="27422" spans="180:180">
      <c r="FX27422" s="1595"/>
    </row>
    <row r="27423" spans="180:180">
      <c r="FX27423" s="1595"/>
    </row>
    <row r="27424" spans="180:180">
      <c r="FX27424" s="1595"/>
    </row>
    <row r="27425" spans="180:180">
      <c r="FX27425" s="1595"/>
    </row>
    <row r="27426" spans="180:180">
      <c r="FX27426" s="1595"/>
    </row>
    <row r="27427" spans="180:180">
      <c r="FX27427" s="1595"/>
    </row>
    <row r="27428" spans="180:180">
      <c r="FX27428" s="1595"/>
    </row>
    <row r="27429" spans="180:180">
      <c r="FX27429" s="1595"/>
    </row>
    <row r="27430" spans="180:180">
      <c r="FX27430" s="1595"/>
    </row>
    <row r="27431" spans="180:180">
      <c r="FX27431" s="1595"/>
    </row>
    <row r="27432" spans="180:180">
      <c r="FX27432" s="1595"/>
    </row>
    <row r="27433" spans="180:180">
      <c r="FX27433" s="1595"/>
    </row>
    <row r="27435" spans="180:180">
      <c r="FX27435" s="1349"/>
    </row>
    <row r="27436" spans="180:180">
      <c r="FX27436" s="1349"/>
    </row>
    <row r="27437" spans="180:180">
      <c r="FX27437" s="1666"/>
    </row>
    <row r="27439" spans="180:180">
      <c r="FX27439" s="1349"/>
    </row>
    <row r="27440" spans="180:180">
      <c r="FX27440" s="1349"/>
    </row>
    <row r="27441" spans="180:180">
      <c r="FX27441" s="1349"/>
    </row>
    <row r="27442" spans="180:180">
      <c r="FX27442" s="1595"/>
    </row>
    <row r="27443" spans="180:180">
      <c r="FX27443" s="1595"/>
    </row>
    <row r="27444" spans="180:180">
      <c r="FX27444" s="1595"/>
    </row>
    <row r="27445" spans="180:180">
      <c r="FX27445" s="1595"/>
    </row>
    <row r="27446" spans="180:180">
      <c r="FX27446" s="1595"/>
    </row>
    <row r="27447" spans="180:180">
      <c r="FX27447" s="1595"/>
    </row>
    <row r="27448" spans="180:180">
      <c r="FX27448" s="1595"/>
    </row>
    <row r="27449" spans="180:180">
      <c r="FX27449" s="1595"/>
    </row>
    <row r="27450" spans="180:180">
      <c r="FX27450" s="1595"/>
    </row>
    <row r="27451" spans="180:180">
      <c r="FX27451" s="1595"/>
    </row>
    <row r="27452" spans="180:180">
      <c r="FX27452" s="1595"/>
    </row>
    <row r="27453" spans="180:180">
      <c r="FX27453" s="1595"/>
    </row>
    <row r="27454" spans="180:180">
      <c r="FX27454" s="1595"/>
    </row>
    <row r="27455" spans="180:180">
      <c r="FX27455" s="1595"/>
    </row>
    <row r="27456" spans="180:180">
      <c r="FX27456" s="1595"/>
    </row>
    <row r="27457" spans="180:180">
      <c r="FX27457" s="1595"/>
    </row>
    <row r="27458" spans="180:180">
      <c r="FX27458" s="1595"/>
    </row>
    <row r="27459" spans="180:180">
      <c r="FX27459" s="1595"/>
    </row>
    <row r="27460" spans="180:180">
      <c r="FX27460" s="1595"/>
    </row>
    <row r="27461" spans="180:180">
      <c r="FX27461" s="1595"/>
    </row>
    <row r="27462" spans="180:180">
      <c r="FX27462" s="1595"/>
    </row>
    <row r="27463" spans="180:180">
      <c r="FX27463" s="1595"/>
    </row>
    <row r="27464" spans="180:180">
      <c r="FX27464" s="1595"/>
    </row>
    <row r="27465" spans="180:180">
      <c r="FX27465" s="1595"/>
    </row>
    <row r="27466" spans="180:180">
      <c r="FX27466" s="1595"/>
    </row>
    <row r="27467" spans="180:180">
      <c r="FX27467" s="1595"/>
    </row>
    <row r="27468" spans="180:180">
      <c r="FX27468" s="1595"/>
    </row>
    <row r="27469" spans="180:180">
      <c r="FX27469" s="1595"/>
    </row>
    <row r="27470" spans="180:180">
      <c r="FX27470" s="1595"/>
    </row>
    <row r="27471" spans="180:180">
      <c r="FX27471" s="1595"/>
    </row>
    <row r="27472" spans="180:180">
      <c r="FX27472" s="1595"/>
    </row>
    <row r="27473" spans="180:180">
      <c r="FX27473" s="1595"/>
    </row>
    <row r="27474" spans="180:180">
      <c r="FX27474" s="1595"/>
    </row>
    <row r="27475" spans="180:180">
      <c r="FX27475" s="1595"/>
    </row>
    <row r="27476" spans="180:180">
      <c r="FX27476" s="1595"/>
    </row>
    <row r="27477" spans="180:180">
      <c r="FX27477" s="1595"/>
    </row>
    <row r="27478" spans="180:180">
      <c r="FX27478" s="1595"/>
    </row>
    <row r="27479" spans="180:180">
      <c r="FX27479" s="1595"/>
    </row>
    <row r="27480" spans="180:180">
      <c r="FX27480" s="1595"/>
    </row>
    <row r="27481" spans="180:180">
      <c r="FX27481" s="1595"/>
    </row>
    <row r="27483" spans="180:180">
      <c r="FX27483" s="1349"/>
    </row>
    <row r="27484" spans="180:180">
      <c r="FX27484" s="1349"/>
    </row>
    <row r="27485" spans="180:180">
      <c r="FX27485" s="1666"/>
    </row>
    <row r="27487" spans="180:180">
      <c r="FX27487" s="1349"/>
    </row>
    <row r="27488" spans="180:180">
      <c r="FX27488" s="1349"/>
    </row>
    <row r="27489" spans="180:180">
      <c r="FX27489" s="1349"/>
    </row>
    <row r="27490" spans="180:180">
      <c r="FX27490" s="1595"/>
    </row>
    <row r="27491" spans="180:180">
      <c r="FX27491" s="1595"/>
    </row>
    <row r="27492" spans="180:180">
      <c r="FX27492" s="1595"/>
    </row>
    <row r="27493" spans="180:180">
      <c r="FX27493" s="1595"/>
    </row>
    <row r="27494" spans="180:180">
      <c r="FX27494" s="1595"/>
    </row>
    <row r="27495" spans="180:180">
      <c r="FX27495" s="1595"/>
    </row>
    <row r="27496" spans="180:180">
      <c r="FX27496" s="1595"/>
    </row>
    <row r="27497" spans="180:180">
      <c r="FX27497" s="1595"/>
    </row>
    <row r="27498" spans="180:180">
      <c r="FX27498" s="1595"/>
    </row>
    <row r="27499" spans="180:180">
      <c r="FX27499" s="1595"/>
    </row>
    <row r="27500" spans="180:180">
      <c r="FX27500" s="1595"/>
    </row>
    <row r="27501" spans="180:180">
      <c r="FX27501" s="1595"/>
    </row>
    <row r="27502" spans="180:180">
      <c r="FX27502" s="1595"/>
    </row>
    <row r="27503" spans="180:180">
      <c r="FX27503" s="1595"/>
    </row>
    <row r="27504" spans="180:180">
      <c r="FX27504" s="1595"/>
    </row>
    <row r="27505" spans="180:180">
      <c r="FX27505" s="1595"/>
    </row>
    <row r="27506" spans="180:180">
      <c r="FX27506" s="1595"/>
    </row>
    <row r="27507" spans="180:180">
      <c r="FX27507" s="1595"/>
    </row>
    <row r="27508" spans="180:180">
      <c r="FX27508" s="1595"/>
    </row>
    <row r="27509" spans="180:180">
      <c r="FX27509" s="1595"/>
    </row>
    <row r="27510" spans="180:180">
      <c r="FX27510" s="1595"/>
    </row>
    <row r="27511" spans="180:180">
      <c r="FX27511" s="1595"/>
    </row>
    <row r="27512" spans="180:180">
      <c r="FX27512" s="1595"/>
    </row>
    <row r="27513" spans="180:180">
      <c r="FX27513" s="1595"/>
    </row>
    <row r="27514" spans="180:180">
      <c r="FX27514" s="1595"/>
    </row>
    <row r="27515" spans="180:180">
      <c r="FX27515" s="1595"/>
    </row>
    <row r="27516" spans="180:180">
      <c r="FX27516" s="1595"/>
    </row>
    <row r="27517" spans="180:180">
      <c r="FX27517" s="1595"/>
    </row>
    <row r="27518" spans="180:180">
      <c r="FX27518" s="1595"/>
    </row>
    <row r="27519" spans="180:180">
      <c r="FX27519" s="1595"/>
    </row>
    <row r="27520" spans="180:180">
      <c r="FX27520" s="1595"/>
    </row>
    <row r="27521" spans="180:180">
      <c r="FX27521" s="1595"/>
    </row>
    <row r="27522" spans="180:180">
      <c r="FX27522" s="1595"/>
    </row>
    <row r="27523" spans="180:180">
      <c r="FX27523" s="1595"/>
    </row>
    <row r="27524" spans="180:180">
      <c r="FX27524" s="1595"/>
    </row>
    <row r="27525" spans="180:180">
      <c r="FX27525" s="1595"/>
    </row>
    <row r="27526" spans="180:180">
      <c r="FX27526" s="1595"/>
    </row>
    <row r="27527" spans="180:180">
      <c r="FX27527" s="1595"/>
    </row>
    <row r="27528" spans="180:180">
      <c r="FX27528" s="1595"/>
    </row>
    <row r="27529" spans="180:180">
      <c r="FX27529" s="1595"/>
    </row>
    <row r="27531" spans="180:180">
      <c r="FX27531" s="1349"/>
    </row>
    <row r="27532" spans="180:180">
      <c r="FX27532" s="1349"/>
    </row>
    <row r="27533" spans="180:180">
      <c r="FX27533" s="1666"/>
    </row>
    <row r="27535" spans="180:180">
      <c r="FX27535" s="1349"/>
    </row>
    <row r="27536" spans="180:180">
      <c r="FX27536" s="1349"/>
    </row>
    <row r="27537" spans="180:180">
      <c r="FX27537" s="1349"/>
    </row>
    <row r="27538" spans="180:180">
      <c r="FX27538" s="1595"/>
    </row>
    <row r="27539" spans="180:180">
      <c r="FX27539" s="1595"/>
    </row>
    <row r="27540" spans="180:180">
      <c r="FX27540" s="1595"/>
    </row>
    <row r="27541" spans="180:180">
      <c r="FX27541" s="1595"/>
    </row>
    <row r="27542" spans="180:180">
      <c r="FX27542" s="1595"/>
    </row>
    <row r="27543" spans="180:180">
      <c r="FX27543" s="1595"/>
    </row>
    <row r="27544" spans="180:180">
      <c r="FX27544" s="1595"/>
    </row>
    <row r="27545" spans="180:180">
      <c r="FX27545" s="1595"/>
    </row>
    <row r="27546" spans="180:180">
      <c r="FX27546" s="1595"/>
    </row>
    <row r="27547" spans="180:180">
      <c r="FX27547" s="1595"/>
    </row>
    <row r="27548" spans="180:180">
      <c r="FX27548" s="1595"/>
    </row>
    <row r="27549" spans="180:180">
      <c r="FX27549" s="1595"/>
    </row>
    <row r="27550" spans="180:180">
      <c r="FX27550" s="1595"/>
    </row>
    <row r="27551" spans="180:180">
      <c r="FX27551" s="1595"/>
    </row>
    <row r="27552" spans="180:180">
      <c r="FX27552" s="1595"/>
    </row>
    <row r="27553" spans="180:180">
      <c r="FX27553" s="1595"/>
    </row>
    <row r="27554" spans="180:180">
      <c r="FX27554" s="1595"/>
    </row>
    <row r="27555" spans="180:180">
      <c r="FX27555" s="1595"/>
    </row>
    <row r="27556" spans="180:180">
      <c r="FX27556" s="1595"/>
    </row>
    <row r="27557" spans="180:180">
      <c r="FX27557" s="1595"/>
    </row>
    <row r="27558" spans="180:180">
      <c r="FX27558" s="1595"/>
    </row>
    <row r="27559" spans="180:180">
      <c r="FX27559" s="1595"/>
    </row>
    <row r="27560" spans="180:180">
      <c r="FX27560" s="1595"/>
    </row>
    <row r="27561" spans="180:180">
      <c r="FX27561" s="1595"/>
    </row>
    <row r="27562" spans="180:180">
      <c r="FX27562" s="1595"/>
    </row>
    <row r="27563" spans="180:180">
      <c r="FX27563" s="1595"/>
    </row>
    <row r="27564" spans="180:180">
      <c r="FX27564" s="1595"/>
    </row>
    <row r="27565" spans="180:180">
      <c r="FX27565" s="1595"/>
    </row>
    <row r="27566" spans="180:180">
      <c r="FX27566" s="1595"/>
    </row>
    <row r="27567" spans="180:180">
      <c r="FX27567" s="1595"/>
    </row>
    <row r="27568" spans="180:180">
      <c r="FX27568" s="1595"/>
    </row>
    <row r="27569" spans="180:180">
      <c r="FX27569" s="1595"/>
    </row>
    <row r="27570" spans="180:180">
      <c r="FX27570" s="1595"/>
    </row>
    <row r="27571" spans="180:180">
      <c r="FX27571" s="1595"/>
    </row>
    <row r="27572" spans="180:180">
      <c r="FX27572" s="1595"/>
    </row>
    <row r="27573" spans="180:180">
      <c r="FX27573" s="1595"/>
    </row>
    <row r="27574" spans="180:180">
      <c r="FX27574" s="1595"/>
    </row>
    <row r="27575" spans="180:180">
      <c r="FX27575" s="1595"/>
    </row>
    <row r="27576" spans="180:180">
      <c r="FX27576" s="1595"/>
    </row>
    <row r="27577" spans="180:180">
      <c r="FX27577" s="1595"/>
    </row>
    <row r="27579" spans="180:180">
      <c r="FX27579" s="1349"/>
    </row>
    <row r="27580" spans="180:180">
      <c r="FX27580" s="1349"/>
    </row>
    <row r="27581" spans="180:180">
      <c r="FX27581" s="1666"/>
    </row>
    <row r="27583" spans="180:180">
      <c r="FX27583" s="1349"/>
    </row>
    <row r="27584" spans="180:180">
      <c r="FX27584" s="1349"/>
    </row>
    <row r="27585" spans="180:180">
      <c r="FX27585" s="1349"/>
    </row>
    <row r="27586" spans="180:180">
      <c r="FX27586" s="1595"/>
    </row>
    <row r="27587" spans="180:180">
      <c r="FX27587" s="1595"/>
    </row>
    <row r="27588" spans="180:180">
      <c r="FX27588" s="1595"/>
    </row>
    <row r="27589" spans="180:180">
      <c r="FX27589" s="1595"/>
    </row>
    <row r="27590" spans="180:180">
      <c r="FX27590" s="1595"/>
    </row>
    <row r="27591" spans="180:180">
      <c r="FX27591" s="1595"/>
    </row>
    <row r="27592" spans="180:180">
      <c r="FX27592" s="1595"/>
    </row>
    <row r="27593" spans="180:180">
      <c r="FX27593" s="1595"/>
    </row>
    <row r="27594" spans="180:180">
      <c r="FX27594" s="1595"/>
    </row>
    <row r="27595" spans="180:180">
      <c r="FX27595" s="1595"/>
    </row>
    <row r="27596" spans="180:180">
      <c r="FX27596" s="1595"/>
    </row>
    <row r="27597" spans="180:180">
      <c r="FX27597" s="1595"/>
    </row>
    <row r="27598" spans="180:180">
      <c r="FX27598" s="1595"/>
    </row>
    <row r="27599" spans="180:180">
      <c r="FX27599" s="1595"/>
    </row>
    <row r="27600" spans="180:180">
      <c r="FX27600" s="1595"/>
    </row>
    <row r="27601" spans="180:180">
      <c r="FX27601" s="1595"/>
    </row>
    <row r="27602" spans="180:180">
      <c r="FX27602" s="1595"/>
    </row>
    <row r="27603" spans="180:180">
      <c r="FX27603" s="1595"/>
    </row>
    <row r="27604" spans="180:180">
      <c r="FX27604" s="1595"/>
    </row>
    <row r="27605" spans="180:180">
      <c r="FX27605" s="1595"/>
    </row>
    <row r="27606" spans="180:180">
      <c r="FX27606" s="1595"/>
    </row>
    <row r="27607" spans="180:180">
      <c r="FX27607" s="1595"/>
    </row>
    <row r="27608" spans="180:180">
      <c r="FX27608" s="1595"/>
    </row>
    <row r="27609" spans="180:180">
      <c r="FX27609" s="1595"/>
    </row>
    <row r="27610" spans="180:180">
      <c r="FX27610" s="1595"/>
    </row>
    <row r="27611" spans="180:180">
      <c r="FX27611" s="1595"/>
    </row>
    <row r="27612" spans="180:180">
      <c r="FX27612" s="1595"/>
    </row>
    <row r="27613" spans="180:180">
      <c r="FX27613" s="1595"/>
    </row>
    <row r="27614" spans="180:180">
      <c r="FX27614" s="1595"/>
    </row>
    <row r="27615" spans="180:180">
      <c r="FX27615" s="1595"/>
    </row>
    <row r="27616" spans="180:180">
      <c r="FX27616" s="1595"/>
    </row>
    <row r="27617" spans="180:180">
      <c r="FX27617" s="1595"/>
    </row>
    <row r="27618" spans="180:180">
      <c r="FX27618" s="1595"/>
    </row>
    <row r="27619" spans="180:180">
      <c r="FX27619" s="1595"/>
    </row>
    <row r="27620" spans="180:180">
      <c r="FX27620" s="1595"/>
    </row>
    <row r="27621" spans="180:180">
      <c r="FX27621" s="1595"/>
    </row>
    <row r="27622" spans="180:180">
      <c r="FX27622" s="1595"/>
    </row>
    <row r="27623" spans="180:180">
      <c r="FX27623" s="1595"/>
    </row>
    <row r="27624" spans="180:180">
      <c r="FX27624" s="1595"/>
    </row>
    <row r="27625" spans="180:180">
      <c r="FX27625" s="1595"/>
    </row>
    <row r="27627" spans="180:180">
      <c r="FX27627" s="1349"/>
    </row>
    <row r="27628" spans="180:180">
      <c r="FX27628" s="1349"/>
    </row>
    <row r="27629" spans="180:180">
      <c r="FX27629" s="1666"/>
    </row>
    <row r="27631" spans="180:180">
      <c r="FX27631" s="1349"/>
    </row>
    <row r="27632" spans="180:180">
      <c r="FX27632" s="1349"/>
    </row>
    <row r="27633" spans="180:180">
      <c r="FX27633" s="1349"/>
    </row>
    <row r="27634" spans="180:180">
      <c r="FX27634" s="1595"/>
    </row>
    <row r="27635" spans="180:180">
      <c r="FX27635" s="1595"/>
    </row>
    <row r="27636" spans="180:180">
      <c r="FX27636" s="1595"/>
    </row>
    <row r="27637" spans="180:180">
      <c r="FX27637" s="1595"/>
    </row>
    <row r="27638" spans="180:180">
      <c r="FX27638" s="1595"/>
    </row>
    <row r="27639" spans="180:180">
      <c r="FX27639" s="1595"/>
    </row>
    <row r="27640" spans="180:180">
      <c r="FX27640" s="1595"/>
    </row>
    <row r="27641" spans="180:180">
      <c r="FX27641" s="1595"/>
    </row>
    <row r="27642" spans="180:180">
      <c r="FX27642" s="1595"/>
    </row>
    <row r="27643" spans="180:180">
      <c r="FX27643" s="1595"/>
    </row>
    <row r="27644" spans="180:180">
      <c r="FX27644" s="1595"/>
    </row>
    <row r="27645" spans="180:180">
      <c r="FX27645" s="1595"/>
    </row>
    <row r="27646" spans="180:180">
      <c r="FX27646" s="1595"/>
    </row>
    <row r="27647" spans="180:180">
      <c r="FX27647" s="1595"/>
    </row>
    <row r="27648" spans="180:180">
      <c r="FX27648" s="1595"/>
    </row>
    <row r="27649" spans="180:180">
      <c r="FX27649" s="1595"/>
    </row>
    <row r="27650" spans="180:180">
      <c r="FX27650" s="1595"/>
    </row>
    <row r="27651" spans="180:180">
      <c r="FX27651" s="1595"/>
    </row>
    <row r="27652" spans="180:180">
      <c r="FX27652" s="1595"/>
    </row>
    <row r="27653" spans="180:180">
      <c r="FX27653" s="1595"/>
    </row>
    <row r="27654" spans="180:180">
      <c r="FX27654" s="1595"/>
    </row>
    <row r="27655" spans="180:180">
      <c r="FX27655" s="1595"/>
    </row>
    <row r="27656" spans="180:180">
      <c r="FX27656" s="1595"/>
    </row>
    <row r="27657" spans="180:180">
      <c r="FX27657" s="1595"/>
    </row>
    <row r="27658" spans="180:180">
      <c r="FX27658" s="1595"/>
    </row>
    <row r="27659" spans="180:180">
      <c r="FX27659" s="1595"/>
    </row>
    <row r="27660" spans="180:180">
      <c r="FX27660" s="1595"/>
    </row>
    <row r="27661" spans="180:180">
      <c r="FX27661" s="1595"/>
    </row>
    <row r="27662" spans="180:180">
      <c r="FX27662" s="1595"/>
    </row>
    <row r="27663" spans="180:180">
      <c r="FX27663" s="1595"/>
    </row>
    <row r="27664" spans="180:180">
      <c r="FX27664" s="1595"/>
    </row>
    <row r="27665" spans="180:180">
      <c r="FX27665" s="1595"/>
    </row>
    <row r="27666" spans="180:180">
      <c r="FX27666" s="1595"/>
    </row>
    <row r="27667" spans="180:180">
      <c r="FX27667" s="1595"/>
    </row>
    <row r="27668" spans="180:180">
      <c r="FX27668" s="1595"/>
    </row>
    <row r="27669" spans="180:180">
      <c r="FX27669" s="1595"/>
    </row>
    <row r="27670" spans="180:180">
      <c r="FX27670" s="1595"/>
    </row>
    <row r="27671" spans="180:180">
      <c r="FX27671" s="1595"/>
    </row>
    <row r="27672" spans="180:180">
      <c r="FX27672" s="1595"/>
    </row>
    <row r="27673" spans="180:180">
      <c r="FX27673" s="1595"/>
    </row>
    <row r="27675" spans="180:180">
      <c r="FX27675" s="1349"/>
    </row>
    <row r="27676" spans="180:180">
      <c r="FX27676" s="1349"/>
    </row>
    <row r="27677" spans="180:180">
      <c r="FX27677" s="1666"/>
    </row>
    <row r="27679" spans="180:180">
      <c r="FX27679" s="1349"/>
    </row>
    <row r="27680" spans="180:180">
      <c r="FX27680" s="1349"/>
    </row>
    <row r="27681" spans="180:180">
      <c r="FX27681" s="1349"/>
    </row>
    <row r="27682" spans="180:180">
      <c r="FX27682" s="1595"/>
    </row>
    <row r="27683" spans="180:180">
      <c r="FX27683" s="1595"/>
    </row>
    <row r="27684" spans="180:180">
      <c r="FX27684" s="1595"/>
    </row>
    <row r="27685" spans="180:180">
      <c r="FX27685" s="1595"/>
    </row>
    <row r="27686" spans="180:180">
      <c r="FX27686" s="1595"/>
    </row>
    <row r="27687" spans="180:180">
      <c r="FX27687" s="1595"/>
    </row>
    <row r="27688" spans="180:180">
      <c r="FX27688" s="1595"/>
    </row>
    <row r="27689" spans="180:180">
      <c r="FX27689" s="1595"/>
    </row>
    <row r="27690" spans="180:180">
      <c r="FX27690" s="1595"/>
    </row>
    <row r="27691" spans="180:180">
      <c r="FX27691" s="1595"/>
    </row>
    <row r="27692" spans="180:180">
      <c r="FX27692" s="1595"/>
    </row>
    <row r="27693" spans="180:180">
      <c r="FX27693" s="1595"/>
    </row>
    <row r="27694" spans="180:180">
      <c r="FX27694" s="1595"/>
    </row>
    <row r="27695" spans="180:180">
      <c r="FX27695" s="1595"/>
    </row>
    <row r="27696" spans="180:180">
      <c r="FX27696" s="1595"/>
    </row>
    <row r="27697" spans="180:180">
      <c r="FX27697" s="1595"/>
    </row>
    <row r="27698" spans="180:180">
      <c r="FX27698" s="1595"/>
    </row>
    <row r="27699" spans="180:180">
      <c r="FX27699" s="1595"/>
    </row>
    <row r="27700" spans="180:180">
      <c r="FX27700" s="1595"/>
    </row>
    <row r="27701" spans="180:180">
      <c r="FX27701" s="1595"/>
    </row>
    <row r="27702" spans="180:180">
      <c r="FX27702" s="1595"/>
    </row>
    <row r="27703" spans="180:180">
      <c r="FX27703" s="1595"/>
    </row>
    <row r="27704" spans="180:180">
      <c r="FX27704" s="1595"/>
    </row>
    <row r="27705" spans="180:180">
      <c r="FX27705" s="1595"/>
    </row>
    <row r="27706" spans="180:180">
      <c r="FX27706" s="1595"/>
    </row>
    <row r="27707" spans="180:180">
      <c r="FX27707" s="1595"/>
    </row>
    <row r="27708" spans="180:180">
      <c r="FX27708" s="1595"/>
    </row>
    <row r="27709" spans="180:180">
      <c r="FX27709" s="1595"/>
    </row>
    <row r="27710" spans="180:180">
      <c r="FX27710" s="1595"/>
    </row>
    <row r="27711" spans="180:180">
      <c r="FX27711" s="1595"/>
    </row>
    <row r="27712" spans="180:180">
      <c r="FX27712" s="1595"/>
    </row>
    <row r="27713" spans="180:180">
      <c r="FX27713" s="1595"/>
    </row>
    <row r="27714" spans="180:180">
      <c r="FX27714" s="1595"/>
    </row>
    <row r="27715" spans="180:180">
      <c r="FX27715" s="1595"/>
    </row>
    <row r="27716" spans="180:180">
      <c r="FX27716" s="1595"/>
    </row>
    <row r="27717" spans="180:180">
      <c r="FX27717" s="1595"/>
    </row>
    <row r="27718" spans="180:180">
      <c r="FX27718" s="1595"/>
    </row>
    <row r="27719" spans="180:180">
      <c r="FX27719" s="1595"/>
    </row>
    <row r="27720" spans="180:180">
      <c r="FX27720" s="1595"/>
    </row>
    <row r="27721" spans="180:180">
      <c r="FX27721" s="1595"/>
    </row>
    <row r="27723" spans="180:180">
      <c r="FX27723" s="1349"/>
    </row>
    <row r="27724" spans="180:180">
      <c r="FX27724" s="1349"/>
    </row>
    <row r="27725" spans="180:180">
      <c r="FX27725" s="1666"/>
    </row>
    <row r="27727" spans="180:180">
      <c r="FX27727" s="1349"/>
    </row>
    <row r="27728" spans="180:180">
      <c r="FX27728" s="1349"/>
    </row>
    <row r="27729" spans="180:180">
      <c r="FX27729" s="1349"/>
    </row>
    <row r="27730" spans="180:180">
      <c r="FX27730" s="1595"/>
    </row>
    <row r="27731" spans="180:180">
      <c r="FX27731" s="1595"/>
    </row>
    <row r="27732" spans="180:180">
      <c r="FX27732" s="1595"/>
    </row>
    <row r="27733" spans="180:180">
      <c r="FX27733" s="1595"/>
    </row>
    <row r="27734" spans="180:180">
      <c r="FX27734" s="1595"/>
    </row>
    <row r="27735" spans="180:180">
      <c r="FX27735" s="1595"/>
    </row>
    <row r="27736" spans="180:180">
      <c r="FX27736" s="1595"/>
    </row>
    <row r="27737" spans="180:180">
      <c r="FX27737" s="1595"/>
    </row>
    <row r="27738" spans="180:180">
      <c r="FX27738" s="1595"/>
    </row>
    <row r="27739" spans="180:180">
      <c r="FX27739" s="1595"/>
    </row>
    <row r="27740" spans="180:180">
      <c r="FX27740" s="1595"/>
    </row>
    <row r="27741" spans="180:180">
      <c r="FX27741" s="1595"/>
    </row>
    <row r="27742" spans="180:180">
      <c r="FX27742" s="1595"/>
    </row>
    <row r="27743" spans="180:180">
      <c r="FX27743" s="1595"/>
    </row>
    <row r="27744" spans="180:180">
      <c r="FX27744" s="1595"/>
    </row>
    <row r="27745" spans="180:180">
      <c r="FX27745" s="1595"/>
    </row>
    <row r="27746" spans="180:180">
      <c r="FX27746" s="1595"/>
    </row>
    <row r="27747" spans="180:180">
      <c r="FX27747" s="1595"/>
    </row>
    <row r="27748" spans="180:180">
      <c r="FX27748" s="1595"/>
    </row>
    <row r="27749" spans="180:180">
      <c r="FX27749" s="1595"/>
    </row>
    <row r="27750" spans="180:180">
      <c r="FX27750" s="1595"/>
    </row>
    <row r="27751" spans="180:180">
      <c r="FX27751" s="1595"/>
    </row>
    <row r="27752" spans="180:180">
      <c r="FX27752" s="1595"/>
    </row>
    <row r="27753" spans="180:180">
      <c r="FX27753" s="1595"/>
    </row>
    <row r="27754" spans="180:180">
      <c r="FX27754" s="1595"/>
    </row>
    <row r="27755" spans="180:180">
      <c r="FX27755" s="1595"/>
    </row>
    <row r="27756" spans="180:180">
      <c r="FX27756" s="1595"/>
    </row>
    <row r="27757" spans="180:180">
      <c r="FX27757" s="1595"/>
    </row>
    <row r="27758" spans="180:180">
      <c r="FX27758" s="1595"/>
    </row>
    <row r="27759" spans="180:180">
      <c r="FX27759" s="1595"/>
    </row>
    <row r="27760" spans="180:180">
      <c r="FX27760" s="1595"/>
    </row>
    <row r="27761" spans="180:180">
      <c r="FX27761" s="1595"/>
    </row>
    <row r="27762" spans="180:180">
      <c r="FX27762" s="1595"/>
    </row>
    <row r="27763" spans="180:180">
      <c r="FX27763" s="1595"/>
    </row>
    <row r="27764" spans="180:180">
      <c r="FX27764" s="1595"/>
    </row>
    <row r="27765" spans="180:180">
      <c r="FX27765" s="1595"/>
    </row>
    <row r="27766" spans="180:180">
      <c r="FX27766" s="1595"/>
    </row>
    <row r="27767" spans="180:180">
      <c r="FX27767" s="1595"/>
    </row>
    <row r="27768" spans="180:180">
      <c r="FX27768" s="1595"/>
    </row>
    <row r="27769" spans="180:180">
      <c r="FX27769" s="1595"/>
    </row>
    <row r="27771" spans="180:180">
      <c r="FX27771" s="1349"/>
    </row>
    <row r="27772" spans="180:180">
      <c r="FX27772" s="1349"/>
    </row>
    <row r="27773" spans="180:180">
      <c r="FX27773" s="1666"/>
    </row>
    <row r="27775" spans="180:180">
      <c r="FX27775" s="1349"/>
    </row>
    <row r="27776" spans="180:180">
      <c r="FX27776" s="1349"/>
    </row>
    <row r="27777" spans="180:180">
      <c r="FX27777" s="1349"/>
    </row>
    <row r="27778" spans="180:180">
      <c r="FX27778" s="1595"/>
    </row>
    <row r="27779" spans="180:180">
      <c r="FX27779" s="1595"/>
    </row>
    <row r="27780" spans="180:180">
      <c r="FX27780" s="1595"/>
    </row>
    <row r="27781" spans="180:180">
      <c r="FX27781" s="1595"/>
    </row>
    <row r="27782" spans="180:180">
      <c r="FX27782" s="1595"/>
    </row>
    <row r="27783" spans="180:180">
      <c r="FX27783" s="1595"/>
    </row>
    <row r="27784" spans="180:180">
      <c r="FX27784" s="1595"/>
    </row>
    <row r="27785" spans="180:180">
      <c r="FX27785" s="1595"/>
    </row>
    <row r="27786" spans="180:180">
      <c r="FX27786" s="1595"/>
    </row>
    <row r="27787" spans="180:180">
      <c r="FX27787" s="1595"/>
    </row>
    <row r="27788" spans="180:180">
      <c r="FX27788" s="1595"/>
    </row>
    <row r="27789" spans="180:180">
      <c r="FX27789" s="1595"/>
    </row>
    <row r="27790" spans="180:180">
      <c r="FX27790" s="1595"/>
    </row>
    <row r="27791" spans="180:180">
      <c r="FX27791" s="1595"/>
    </row>
    <row r="27792" spans="180:180">
      <c r="FX27792" s="1595"/>
    </row>
    <row r="27793" spans="180:180">
      <c r="FX27793" s="1595"/>
    </row>
    <row r="27794" spans="180:180">
      <c r="FX27794" s="1595"/>
    </row>
    <row r="27795" spans="180:180">
      <c r="FX27795" s="1595"/>
    </row>
    <row r="27796" spans="180:180">
      <c r="FX27796" s="1595"/>
    </row>
    <row r="27797" spans="180:180">
      <c r="FX27797" s="1595"/>
    </row>
    <row r="27798" spans="180:180">
      <c r="FX27798" s="1595"/>
    </row>
    <row r="27799" spans="180:180">
      <c r="FX27799" s="1595"/>
    </row>
    <row r="27800" spans="180:180">
      <c r="FX27800" s="1595"/>
    </row>
    <row r="27801" spans="180:180">
      <c r="FX27801" s="1595"/>
    </row>
    <row r="27802" spans="180:180">
      <c r="FX27802" s="1595"/>
    </row>
    <row r="27803" spans="180:180">
      <c r="FX27803" s="1595"/>
    </row>
    <row r="27804" spans="180:180">
      <c r="FX27804" s="1595"/>
    </row>
    <row r="27805" spans="180:180">
      <c r="FX27805" s="1595"/>
    </row>
    <row r="27806" spans="180:180">
      <c r="FX27806" s="1595"/>
    </row>
    <row r="27807" spans="180:180">
      <c r="FX27807" s="1595"/>
    </row>
    <row r="27808" spans="180:180">
      <c r="FX27808" s="1595"/>
    </row>
    <row r="27809" spans="180:180">
      <c r="FX27809" s="1595"/>
    </row>
    <row r="27810" spans="180:180">
      <c r="FX27810" s="1595"/>
    </row>
    <row r="27811" spans="180:180">
      <c r="FX27811" s="1595"/>
    </row>
    <row r="27812" spans="180:180">
      <c r="FX27812" s="1595"/>
    </row>
    <row r="27813" spans="180:180">
      <c r="FX27813" s="1595"/>
    </row>
    <row r="27814" spans="180:180">
      <c r="FX27814" s="1595"/>
    </row>
    <row r="27815" spans="180:180">
      <c r="FX27815" s="1595"/>
    </row>
    <row r="27816" spans="180:180">
      <c r="FX27816" s="1595"/>
    </row>
    <row r="27817" spans="180:180">
      <c r="FX27817" s="1595"/>
    </row>
    <row r="27819" spans="180:180">
      <c r="FX27819" s="1349"/>
    </row>
    <row r="27820" spans="180:180">
      <c r="FX27820" s="1349"/>
    </row>
    <row r="27821" spans="180:180">
      <c r="FX27821" s="1666"/>
    </row>
    <row r="27823" spans="180:180">
      <c r="FX27823" s="1349"/>
    </row>
    <row r="27824" spans="180:180">
      <c r="FX27824" s="1349"/>
    </row>
    <row r="27825" spans="180:180">
      <c r="FX27825" s="1349"/>
    </row>
    <row r="27826" spans="180:180">
      <c r="FX27826" s="1595"/>
    </row>
    <row r="27827" spans="180:180">
      <c r="FX27827" s="1595"/>
    </row>
    <row r="27828" spans="180:180">
      <c r="FX27828" s="1595"/>
    </row>
    <row r="27829" spans="180:180">
      <c r="FX27829" s="1595"/>
    </row>
    <row r="27830" spans="180:180">
      <c r="FX27830" s="1595"/>
    </row>
    <row r="27831" spans="180:180">
      <c r="FX27831" s="1595"/>
    </row>
    <row r="27832" spans="180:180">
      <c r="FX27832" s="1595"/>
    </row>
    <row r="27833" spans="180:180">
      <c r="FX27833" s="1595"/>
    </row>
    <row r="27834" spans="180:180">
      <c r="FX27834" s="1595"/>
    </row>
    <row r="27835" spans="180:180">
      <c r="FX27835" s="1595"/>
    </row>
    <row r="27836" spans="180:180">
      <c r="FX27836" s="1595"/>
    </row>
    <row r="27837" spans="180:180">
      <c r="FX27837" s="1595"/>
    </row>
    <row r="27838" spans="180:180">
      <c r="FX27838" s="1595"/>
    </row>
    <row r="27839" spans="180:180">
      <c r="FX27839" s="1595"/>
    </row>
    <row r="27840" spans="180:180">
      <c r="FX27840" s="1595"/>
    </row>
    <row r="27841" spans="180:180">
      <c r="FX27841" s="1595"/>
    </row>
    <row r="27842" spans="180:180">
      <c r="FX27842" s="1595"/>
    </row>
    <row r="27843" spans="180:180">
      <c r="FX27843" s="1595"/>
    </row>
    <row r="27844" spans="180:180">
      <c r="FX27844" s="1595"/>
    </row>
    <row r="27845" spans="180:180">
      <c r="FX27845" s="1595"/>
    </row>
    <row r="27846" spans="180:180">
      <c r="FX27846" s="1595"/>
    </row>
    <row r="27847" spans="180:180">
      <c r="FX27847" s="1595"/>
    </row>
    <row r="27848" spans="180:180">
      <c r="FX27848" s="1595"/>
    </row>
    <row r="27849" spans="180:180">
      <c r="FX27849" s="1595"/>
    </row>
    <row r="27850" spans="180:180">
      <c r="FX27850" s="1595"/>
    </row>
    <row r="27851" spans="180:180">
      <c r="FX27851" s="1595"/>
    </row>
    <row r="27852" spans="180:180">
      <c r="FX27852" s="1595"/>
    </row>
    <row r="27853" spans="180:180">
      <c r="FX27853" s="1595"/>
    </row>
    <row r="27854" spans="180:180">
      <c r="FX27854" s="1595"/>
    </row>
    <row r="27855" spans="180:180">
      <c r="FX27855" s="1595"/>
    </row>
    <row r="27856" spans="180:180">
      <c r="FX27856" s="1595"/>
    </row>
    <row r="27857" spans="180:180">
      <c r="FX27857" s="1595"/>
    </row>
    <row r="27858" spans="180:180">
      <c r="FX27858" s="1595"/>
    </row>
    <row r="27859" spans="180:180">
      <c r="FX27859" s="1595"/>
    </row>
    <row r="27860" spans="180:180">
      <c r="FX27860" s="1595"/>
    </row>
    <row r="27861" spans="180:180">
      <c r="FX27861" s="1595"/>
    </row>
    <row r="27862" spans="180:180">
      <c r="FX27862" s="1595"/>
    </row>
    <row r="27863" spans="180:180">
      <c r="FX27863" s="1595"/>
    </row>
    <row r="27864" spans="180:180">
      <c r="FX27864" s="1595"/>
    </row>
    <row r="27865" spans="180:180">
      <c r="FX27865" s="1595"/>
    </row>
    <row r="27867" spans="180:180">
      <c r="FX27867" s="1349"/>
    </row>
    <row r="27868" spans="180:180">
      <c r="FX27868" s="1349"/>
    </row>
    <row r="27869" spans="180:180">
      <c r="FX27869" s="1666"/>
    </row>
    <row r="27871" spans="180:180">
      <c r="FX27871" s="1349"/>
    </row>
    <row r="27872" spans="180:180">
      <c r="FX27872" s="1349"/>
    </row>
    <row r="27873" spans="180:180">
      <c r="FX27873" s="1349"/>
    </row>
    <row r="27874" spans="180:180">
      <c r="FX27874" s="1595"/>
    </row>
    <row r="27875" spans="180:180">
      <c r="FX27875" s="1595"/>
    </row>
    <row r="27876" spans="180:180">
      <c r="FX27876" s="1595"/>
    </row>
    <row r="27877" spans="180:180">
      <c r="FX27877" s="1595"/>
    </row>
    <row r="27878" spans="180:180">
      <c r="FX27878" s="1595"/>
    </row>
    <row r="27879" spans="180:180">
      <c r="FX27879" s="1595"/>
    </row>
    <row r="27880" spans="180:180">
      <c r="FX27880" s="1595"/>
    </row>
    <row r="27881" spans="180:180">
      <c r="FX27881" s="1595"/>
    </row>
    <row r="27882" spans="180:180">
      <c r="FX27882" s="1595"/>
    </row>
    <row r="27883" spans="180:180">
      <c r="FX27883" s="1595"/>
    </row>
    <row r="27884" spans="180:180">
      <c r="FX27884" s="1595"/>
    </row>
    <row r="27885" spans="180:180">
      <c r="FX27885" s="1595"/>
    </row>
    <row r="27886" spans="180:180">
      <c r="FX27886" s="1595"/>
    </row>
    <row r="27887" spans="180:180">
      <c r="FX27887" s="1595"/>
    </row>
    <row r="27888" spans="180:180">
      <c r="FX27888" s="1595"/>
    </row>
    <row r="27889" spans="180:180">
      <c r="FX27889" s="1595"/>
    </row>
    <row r="27890" spans="180:180">
      <c r="FX27890" s="1595"/>
    </row>
    <row r="27891" spans="180:180">
      <c r="FX27891" s="1595"/>
    </row>
    <row r="27892" spans="180:180">
      <c r="FX27892" s="1595"/>
    </row>
    <row r="27893" spans="180:180">
      <c r="FX27893" s="1595"/>
    </row>
    <row r="27894" spans="180:180">
      <c r="FX27894" s="1595"/>
    </row>
    <row r="27895" spans="180:180">
      <c r="FX27895" s="1595"/>
    </row>
    <row r="27896" spans="180:180">
      <c r="FX27896" s="1595"/>
    </row>
    <row r="27897" spans="180:180">
      <c r="FX27897" s="1595"/>
    </row>
    <row r="27898" spans="180:180">
      <c r="FX27898" s="1595"/>
    </row>
    <row r="27899" spans="180:180">
      <c r="FX27899" s="1595"/>
    </row>
    <row r="27900" spans="180:180">
      <c r="FX27900" s="1595"/>
    </row>
    <row r="27901" spans="180:180">
      <c r="FX27901" s="1595"/>
    </row>
    <row r="27902" spans="180:180">
      <c r="FX27902" s="1595"/>
    </row>
    <row r="27903" spans="180:180">
      <c r="FX27903" s="1595"/>
    </row>
    <row r="27904" spans="180:180">
      <c r="FX27904" s="1595"/>
    </row>
    <row r="27905" spans="180:180">
      <c r="FX27905" s="1595"/>
    </row>
    <row r="27906" spans="180:180">
      <c r="FX27906" s="1595"/>
    </row>
    <row r="27907" spans="180:180">
      <c r="FX27907" s="1595"/>
    </row>
    <row r="27908" spans="180:180">
      <c r="FX27908" s="1595"/>
    </row>
    <row r="27909" spans="180:180">
      <c r="FX27909" s="1595"/>
    </row>
    <row r="27910" spans="180:180">
      <c r="FX27910" s="1595"/>
    </row>
    <row r="27911" spans="180:180">
      <c r="FX27911" s="1595"/>
    </row>
    <row r="27912" spans="180:180">
      <c r="FX27912" s="1595"/>
    </row>
    <row r="27913" spans="180:180">
      <c r="FX27913" s="1595"/>
    </row>
    <row r="27915" spans="180:180">
      <c r="FX27915" s="1349"/>
    </row>
    <row r="27916" spans="180:180">
      <c r="FX27916" s="1349"/>
    </row>
    <row r="27917" spans="180:180">
      <c r="FX27917" s="1666"/>
    </row>
    <row r="27919" spans="180:180">
      <c r="FX27919" s="1349"/>
    </row>
    <row r="27920" spans="180:180">
      <c r="FX27920" s="1349"/>
    </row>
    <row r="27921" spans="180:180">
      <c r="FX27921" s="1349"/>
    </row>
    <row r="27922" spans="180:180">
      <c r="FX27922" s="1595"/>
    </row>
    <row r="27923" spans="180:180">
      <c r="FX27923" s="1595"/>
    </row>
    <row r="27924" spans="180:180">
      <c r="FX27924" s="1595"/>
    </row>
    <row r="27925" spans="180:180">
      <c r="FX27925" s="1595"/>
    </row>
    <row r="27926" spans="180:180">
      <c r="FX27926" s="1595"/>
    </row>
    <row r="27927" spans="180:180">
      <c r="FX27927" s="1595"/>
    </row>
    <row r="27928" spans="180:180">
      <c r="FX27928" s="1595"/>
    </row>
    <row r="27929" spans="180:180">
      <c r="FX27929" s="1595"/>
    </row>
    <row r="27930" spans="180:180">
      <c r="FX27930" s="1595"/>
    </row>
    <row r="27931" spans="180:180">
      <c r="FX27931" s="1595"/>
    </row>
    <row r="27932" spans="180:180">
      <c r="FX27932" s="1595"/>
    </row>
    <row r="27933" spans="180:180">
      <c r="FX27933" s="1595"/>
    </row>
    <row r="27934" spans="180:180">
      <c r="FX27934" s="1595"/>
    </row>
    <row r="27935" spans="180:180">
      <c r="FX27935" s="1595"/>
    </row>
    <row r="27936" spans="180:180">
      <c r="FX27936" s="1595"/>
    </row>
    <row r="27937" spans="180:180">
      <c r="FX27937" s="1595"/>
    </row>
    <row r="27938" spans="180:180">
      <c r="FX27938" s="1595"/>
    </row>
    <row r="27939" spans="180:180">
      <c r="FX27939" s="1595"/>
    </row>
    <row r="27940" spans="180:180">
      <c r="FX27940" s="1595"/>
    </row>
    <row r="27941" spans="180:180">
      <c r="FX27941" s="1595"/>
    </row>
    <row r="27942" spans="180:180">
      <c r="FX27942" s="1595"/>
    </row>
    <row r="27943" spans="180:180">
      <c r="FX27943" s="1595"/>
    </row>
    <row r="27944" spans="180:180">
      <c r="FX27944" s="1595"/>
    </row>
    <row r="27945" spans="180:180">
      <c r="FX27945" s="1595"/>
    </row>
    <row r="27946" spans="180:180">
      <c r="FX27946" s="1595"/>
    </row>
    <row r="27947" spans="180:180">
      <c r="FX27947" s="1595"/>
    </row>
    <row r="27948" spans="180:180">
      <c r="FX27948" s="1595"/>
    </row>
    <row r="27949" spans="180:180">
      <c r="FX27949" s="1595"/>
    </row>
    <row r="27950" spans="180:180">
      <c r="FX27950" s="1595"/>
    </row>
    <row r="27951" spans="180:180">
      <c r="FX27951" s="1595"/>
    </row>
    <row r="27952" spans="180:180">
      <c r="FX27952" s="1595"/>
    </row>
    <row r="27953" spans="180:180">
      <c r="FX27953" s="1595"/>
    </row>
    <row r="27954" spans="180:180">
      <c r="FX27954" s="1595"/>
    </row>
    <row r="27955" spans="180:180">
      <c r="FX27955" s="1595"/>
    </row>
    <row r="27956" spans="180:180">
      <c r="FX27956" s="1595"/>
    </row>
    <row r="27957" spans="180:180">
      <c r="FX27957" s="1595"/>
    </row>
    <row r="27958" spans="180:180">
      <c r="FX27958" s="1595"/>
    </row>
    <row r="27959" spans="180:180">
      <c r="FX27959" s="1595"/>
    </row>
    <row r="27960" spans="180:180">
      <c r="FX27960" s="1595"/>
    </row>
    <row r="27961" spans="180:180">
      <c r="FX27961" s="1595"/>
    </row>
    <row r="27963" spans="180:180">
      <c r="FX27963" s="1349"/>
    </row>
    <row r="27964" spans="180:180">
      <c r="FX27964" s="1349"/>
    </row>
    <row r="27965" spans="180:180">
      <c r="FX27965" s="1666"/>
    </row>
    <row r="27967" spans="180:180">
      <c r="FX27967" s="1349"/>
    </row>
    <row r="27968" spans="180:180">
      <c r="FX27968" s="1349"/>
    </row>
    <row r="27969" spans="180:180">
      <c r="FX27969" s="1349"/>
    </row>
    <row r="27970" spans="180:180">
      <c r="FX27970" s="1595"/>
    </row>
    <row r="27971" spans="180:180">
      <c r="FX27971" s="1595"/>
    </row>
    <row r="27972" spans="180:180">
      <c r="FX27972" s="1595"/>
    </row>
    <row r="27973" spans="180:180">
      <c r="FX27973" s="1595"/>
    </row>
    <row r="27974" spans="180:180">
      <c r="FX27974" s="1595"/>
    </row>
    <row r="27975" spans="180:180">
      <c r="FX27975" s="1595"/>
    </row>
    <row r="27976" spans="180:180">
      <c r="FX27976" s="1595"/>
    </row>
    <row r="27977" spans="180:180">
      <c r="FX27977" s="1595"/>
    </row>
    <row r="27978" spans="180:180">
      <c r="FX27978" s="1595"/>
    </row>
    <row r="27979" spans="180:180">
      <c r="FX27979" s="1595"/>
    </row>
    <row r="27980" spans="180:180">
      <c r="FX27980" s="1595"/>
    </row>
    <row r="27981" spans="180:180">
      <c r="FX27981" s="1595"/>
    </row>
    <row r="27982" spans="180:180">
      <c r="FX27982" s="1595"/>
    </row>
    <row r="27983" spans="180:180">
      <c r="FX27983" s="1595"/>
    </row>
    <row r="27984" spans="180:180">
      <c r="FX27984" s="1595"/>
    </row>
    <row r="27985" spans="180:180">
      <c r="FX27985" s="1595"/>
    </row>
    <row r="27986" spans="180:180">
      <c r="FX27986" s="1595"/>
    </row>
    <row r="27987" spans="180:180">
      <c r="FX27987" s="1595"/>
    </row>
    <row r="27988" spans="180:180">
      <c r="FX27988" s="1595"/>
    </row>
    <row r="27989" spans="180:180">
      <c r="FX27989" s="1595"/>
    </row>
    <row r="27990" spans="180:180">
      <c r="FX27990" s="1595"/>
    </row>
    <row r="27991" spans="180:180">
      <c r="FX27991" s="1595"/>
    </row>
    <row r="27992" spans="180:180">
      <c r="FX27992" s="1595"/>
    </row>
    <row r="27993" spans="180:180">
      <c r="FX27993" s="1595"/>
    </row>
    <row r="27994" spans="180:180">
      <c r="FX27994" s="1595"/>
    </row>
    <row r="27995" spans="180:180">
      <c r="FX27995" s="1595"/>
    </row>
    <row r="27996" spans="180:180">
      <c r="FX27996" s="1595"/>
    </row>
    <row r="27997" spans="180:180">
      <c r="FX27997" s="1595"/>
    </row>
    <row r="27998" spans="180:180">
      <c r="FX27998" s="1595"/>
    </row>
    <row r="27999" spans="180:180">
      <c r="FX27999" s="1595"/>
    </row>
    <row r="28000" spans="180:180">
      <c r="FX28000" s="1595"/>
    </row>
    <row r="28001" spans="180:180">
      <c r="FX28001" s="1595"/>
    </row>
    <row r="28002" spans="180:180">
      <c r="FX28002" s="1595"/>
    </row>
    <row r="28003" spans="180:180">
      <c r="FX28003" s="1595"/>
    </row>
    <row r="28004" spans="180:180">
      <c r="FX28004" s="1595"/>
    </row>
    <row r="28005" spans="180:180">
      <c r="FX28005" s="1595"/>
    </row>
    <row r="28006" spans="180:180">
      <c r="FX28006" s="1595"/>
    </row>
    <row r="28007" spans="180:180">
      <c r="FX28007" s="1595"/>
    </row>
    <row r="28008" spans="180:180">
      <c r="FX28008" s="1595"/>
    </row>
    <row r="28009" spans="180:180">
      <c r="FX28009" s="1595"/>
    </row>
    <row r="28011" spans="180:180">
      <c r="FX28011" s="1349"/>
    </row>
    <row r="28012" spans="180:180">
      <c r="FX28012" s="1349"/>
    </row>
    <row r="28013" spans="180:180">
      <c r="FX28013" s="1666"/>
    </row>
    <row r="28015" spans="180:180">
      <c r="FX28015" s="1349"/>
    </row>
    <row r="28016" spans="180:180">
      <c r="FX28016" s="1349"/>
    </row>
    <row r="28017" spans="180:180">
      <c r="FX28017" s="1349"/>
    </row>
    <row r="28018" spans="180:180">
      <c r="FX28018" s="1595"/>
    </row>
    <row r="28019" spans="180:180">
      <c r="FX28019" s="1595"/>
    </row>
    <row r="28020" spans="180:180">
      <c r="FX28020" s="1595"/>
    </row>
    <row r="28021" spans="180:180">
      <c r="FX28021" s="1595"/>
    </row>
    <row r="28022" spans="180:180">
      <c r="FX28022" s="1595"/>
    </row>
    <row r="28023" spans="180:180">
      <c r="FX28023" s="1595"/>
    </row>
    <row r="28024" spans="180:180">
      <c r="FX28024" s="1595"/>
    </row>
    <row r="28025" spans="180:180">
      <c r="FX28025" s="1595"/>
    </row>
    <row r="28026" spans="180:180">
      <c r="FX28026" s="1595"/>
    </row>
    <row r="28027" spans="180:180">
      <c r="FX28027" s="1595"/>
    </row>
    <row r="28028" spans="180:180">
      <c r="FX28028" s="1595"/>
    </row>
    <row r="28029" spans="180:180">
      <c r="FX28029" s="1595"/>
    </row>
    <row r="28030" spans="180:180">
      <c r="FX28030" s="1595"/>
    </row>
    <row r="28031" spans="180:180">
      <c r="FX28031" s="1595"/>
    </row>
    <row r="28032" spans="180:180">
      <c r="FX28032" s="1595"/>
    </row>
    <row r="28033" spans="180:180">
      <c r="FX28033" s="1595"/>
    </row>
    <row r="28034" spans="180:180">
      <c r="FX28034" s="1595"/>
    </row>
    <row r="28035" spans="180:180">
      <c r="FX28035" s="1595"/>
    </row>
    <row r="28036" spans="180:180">
      <c r="FX28036" s="1595"/>
    </row>
    <row r="28037" spans="180:180">
      <c r="FX28037" s="1595"/>
    </row>
    <row r="28038" spans="180:180">
      <c r="FX28038" s="1595"/>
    </row>
    <row r="28039" spans="180:180">
      <c r="FX28039" s="1595"/>
    </row>
    <row r="28040" spans="180:180">
      <c r="FX28040" s="1595"/>
    </row>
    <row r="28041" spans="180:180">
      <c r="FX28041" s="1595"/>
    </row>
    <row r="28042" spans="180:180">
      <c r="FX28042" s="1595"/>
    </row>
    <row r="28043" spans="180:180">
      <c r="FX28043" s="1595"/>
    </row>
    <row r="28044" spans="180:180">
      <c r="FX28044" s="1595"/>
    </row>
    <row r="28045" spans="180:180">
      <c r="FX28045" s="1595"/>
    </row>
    <row r="28046" spans="180:180">
      <c r="FX28046" s="1595"/>
    </row>
    <row r="28047" spans="180:180">
      <c r="FX28047" s="1595"/>
    </row>
    <row r="28048" spans="180:180">
      <c r="FX28048" s="1595"/>
    </row>
    <row r="28049" spans="180:180">
      <c r="FX28049" s="1595"/>
    </row>
    <row r="28050" spans="180:180">
      <c r="FX28050" s="1595"/>
    </row>
    <row r="28051" spans="180:180">
      <c r="FX28051" s="1595"/>
    </row>
    <row r="28052" spans="180:180">
      <c r="FX28052" s="1595"/>
    </row>
    <row r="28053" spans="180:180">
      <c r="FX28053" s="1595"/>
    </row>
    <row r="28054" spans="180:180">
      <c r="FX28054" s="1595"/>
    </row>
    <row r="28055" spans="180:180">
      <c r="FX28055" s="1595"/>
    </row>
    <row r="28056" spans="180:180">
      <c r="FX28056" s="1595"/>
    </row>
    <row r="28057" spans="180:180">
      <c r="FX28057" s="1595"/>
    </row>
    <row r="28059" spans="180:180">
      <c r="FX28059" s="1349"/>
    </row>
    <row r="28060" spans="180:180">
      <c r="FX28060" s="1349"/>
    </row>
    <row r="28061" spans="180:180">
      <c r="FX28061" s="1666"/>
    </row>
    <row r="28063" spans="180:180">
      <c r="FX28063" s="1349"/>
    </row>
    <row r="28064" spans="180:180">
      <c r="FX28064" s="1349"/>
    </row>
    <row r="28065" spans="180:180">
      <c r="FX28065" s="1349"/>
    </row>
    <row r="28066" spans="180:180">
      <c r="FX28066" s="1595"/>
    </row>
    <row r="28067" spans="180:180">
      <c r="FX28067" s="1595"/>
    </row>
    <row r="28068" spans="180:180">
      <c r="FX28068" s="1595"/>
    </row>
    <row r="28069" spans="180:180">
      <c r="FX28069" s="1595"/>
    </row>
    <row r="28070" spans="180:180">
      <c r="FX28070" s="1595"/>
    </row>
    <row r="28071" spans="180:180">
      <c r="FX28071" s="1595"/>
    </row>
    <row r="28072" spans="180:180">
      <c r="FX28072" s="1595"/>
    </row>
    <row r="28073" spans="180:180">
      <c r="FX28073" s="1595"/>
    </row>
    <row r="28074" spans="180:180">
      <c r="FX28074" s="1595"/>
    </row>
    <row r="28075" spans="180:180">
      <c r="FX28075" s="1595"/>
    </row>
    <row r="28076" spans="180:180">
      <c r="FX28076" s="1595"/>
    </row>
    <row r="28077" spans="180:180">
      <c r="FX28077" s="1595"/>
    </row>
    <row r="28078" spans="180:180">
      <c r="FX28078" s="1595"/>
    </row>
    <row r="28079" spans="180:180">
      <c r="FX28079" s="1595"/>
    </row>
    <row r="28080" spans="180:180">
      <c r="FX28080" s="1595"/>
    </row>
    <row r="28081" spans="180:180">
      <c r="FX28081" s="1595"/>
    </row>
    <row r="28082" spans="180:180">
      <c r="FX28082" s="1595"/>
    </row>
    <row r="28083" spans="180:180">
      <c r="FX28083" s="1595"/>
    </row>
    <row r="28084" spans="180:180">
      <c r="FX28084" s="1595"/>
    </row>
    <row r="28085" spans="180:180">
      <c r="FX28085" s="1595"/>
    </row>
    <row r="28086" spans="180:180">
      <c r="FX28086" s="1595"/>
    </row>
    <row r="28087" spans="180:180">
      <c r="FX28087" s="1595"/>
    </row>
    <row r="28088" spans="180:180">
      <c r="FX28088" s="1595"/>
    </row>
    <row r="28089" spans="180:180">
      <c r="FX28089" s="1595"/>
    </row>
    <row r="28090" spans="180:180">
      <c r="FX28090" s="1595"/>
    </row>
    <row r="28091" spans="180:180">
      <c r="FX28091" s="1595"/>
    </row>
    <row r="28092" spans="180:180">
      <c r="FX28092" s="1595"/>
    </row>
    <row r="28093" spans="180:180">
      <c r="FX28093" s="1595"/>
    </row>
    <row r="28094" spans="180:180">
      <c r="FX28094" s="1595"/>
    </row>
    <row r="28095" spans="180:180">
      <c r="FX28095" s="1595"/>
    </row>
    <row r="28096" spans="180:180">
      <c r="FX28096" s="1595"/>
    </row>
    <row r="28097" spans="180:180">
      <c r="FX28097" s="1595"/>
    </row>
    <row r="28098" spans="180:180">
      <c r="FX28098" s="1595"/>
    </row>
    <row r="28099" spans="180:180">
      <c r="FX28099" s="1595"/>
    </row>
    <row r="28100" spans="180:180">
      <c r="FX28100" s="1595"/>
    </row>
    <row r="28101" spans="180:180">
      <c r="FX28101" s="1595"/>
    </row>
    <row r="28102" spans="180:180">
      <c r="FX28102" s="1595"/>
    </row>
    <row r="28103" spans="180:180">
      <c r="FX28103" s="1595"/>
    </row>
    <row r="28104" spans="180:180">
      <c r="FX28104" s="1595"/>
    </row>
    <row r="28105" spans="180:180">
      <c r="FX28105" s="1595"/>
    </row>
    <row r="28107" spans="180:180">
      <c r="FX28107" s="1349"/>
    </row>
    <row r="28108" spans="180:180">
      <c r="FX28108" s="1349"/>
    </row>
    <row r="28109" spans="180:180">
      <c r="FX28109" s="1666"/>
    </row>
    <row r="28111" spans="180:180">
      <c r="FX28111" s="1349"/>
    </row>
    <row r="28112" spans="180:180">
      <c r="FX28112" s="1349"/>
    </row>
    <row r="28113" spans="180:180">
      <c r="FX28113" s="1349"/>
    </row>
    <row r="28114" spans="180:180">
      <c r="FX28114" s="1595"/>
    </row>
    <row r="28115" spans="180:180">
      <c r="FX28115" s="1595"/>
    </row>
    <row r="28116" spans="180:180">
      <c r="FX28116" s="1595"/>
    </row>
    <row r="28117" spans="180:180">
      <c r="FX28117" s="1595"/>
    </row>
    <row r="28118" spans="180:180">
      <c r="FX28118" s="1595"/>
    </row>
    <row r="28119" spans="180:180">
      <c r="FX28119" s="1595"/>
    </row>
    <row r="28120" spans="180:180">
      <c r="FX28120" s="1595"/>
    </row>
    <row r="28121" spans="180:180">
      <c r="FX28121" s="1595"/>
    </row>
    <row r="28122" spans="180:180">
      <c r="FX28122" s="1595"/>
    </row>
    <row r="28123" spans="180:180">
      <c r="FX28123" s="1595"/>
    </row>
    <row r="28124" spans="180:180">
      <c r="FX28124" s="1595"/>
    </row>
    <row r="28125" spans="180:180">
      <c r="FX28125" s="1595"/>
    </row>
    <row r="28126" spans="180:180">
      <c r="FX28126" s="1595"/>
    </row>
    <row r="28127" spans="180:180">
      <c r="FX28127" s="1595"/>
    </row>
    <row r="28128" spans="180:180">
      <c r="FX28128" s="1595"/>
    </row>
    <row r="28129" spans="180:180">
      <c r="FX28129" s="1595"/>
    </row>
    <row r="28130" spans="180:180">
      <c r="FX28130" s="1595"/>
    </row>
    <row r="28131" spans="180:180">
      <c r="FX28131" s="1595"/>
    </row>
    <row r="28132" spans="180:180">
      <c r="FX28132" s="1595"/>
    </row>
    <row r="28133" spans="180:180">
      <c r="FX28133" s="1595"/>
    </row>
    <row r="28134" spans="180:180">
      <c r="FX28134" s="1595"/>
    </row>
    <row r="28135" spans="180:180">
      <c r="FX28135" s="1595"/>
    </row>
    <row r="28136" spans="180:180">
      <c r="FX28136" s="1595"/>
    </row>
    <row r="28137" spans="180:180">
      <c r="FX28137" s="1595"/>
    </row>
    <row r="28138" spans="180:180">
      <c r="FX28138" s="1595"/>
    </row>
    <row r="28139" spans="180:180">
      <c r="FX28139" s="1595"/>
    </row>
    <row r="28140" spans="180:180">
      <c r="FX28140" s="1595"/>
    </row>
    <row r="28141" spans="180:180">
      <c r="FX28141" s="1595"/>
    </row>
    <row r="28142" spans="180:180">
      <c r="FX28142" s="1595"/>
    </row>
    <row r="28143" spans="180:180">
      <c r="FX28143" s="1595"/>
    </row>
    <row r="28144" spans="180:180">
      <c r="FX28144" s="1595"/>
    </row>
    <row r="28145" spans="180:180">
      <c r="FX28145" s="1595"/>
    </row>
    <row r="28146" spans="180:180">
      <c r="FX28146" s="1595"/>
    </row>
    <row r="28147" spans="180:180">
      <c r="FX28147" s="1595"/>
    </row>
    <row r="28148" spans="180:180">
      <c r="FX28148" s="1595"/>
    </row>
    <row r="28149" spans="180:180">
      <c r="FX28149" s="1595"/>
    </row>
    <row r="28150" spans="180:180">
      <c r="FX28150" s="1595"/>
    </row>
    <row r="28151" spans="180:180">
      <c r="FX28151" s="1595"/>
    </row>
    <row r="28152" spans="180:180">
      <c r="FX28152" s="1595"/>
    </row>
    <row r="28153" spans="180:180">
      <c r="FX28153" s="1595"/>
    </row>
    <row r="28155" spans="180:180">
      <c r="FX28155" s="1349"/>
    </row>
    <row r="28156" spans="180:180">
      <c r="FX28156" s="1349"/>
    </row>
    <row r="28157" spans="180:180">
      <c r="FX28157" s="1666"/>
    </row>
    <row r="28159" spans="180:180">
      <c r="FX28159" s="1349"/>
    </row>
    <row r="28160" spans="180:180">
      <c r="FX28160" s="1349"/>
    </row>
    <row r="28161" spans="180:180">
      <c r="FX28161" s="1349"/>
    </row>
    <row r="28162" spans="180:180">
      <c r="FX28162" s="1595"/>
    </row>
    <row r="28163" spans="180:180">
      <c r="FX28163" s="1595"/>
    </row>
    <row r="28164" spans="180:180">
      <c r="FX28164" s="1595"/>
    </row>
    <row r="28165" spans="180:180">
      <c r="FX28165" s="1595"/>
    </row>
    <row r="28166" spans="180:180">
      <c r="FX28166" s="1595"/>
    </row>
    <row r="28167" spans="180:180">
      <c r="FX28167" s="1595"/>
    </row>
    <row r="28168" spans="180:180">
      <c r="FX28168" s="1595"/>
    </row>
    <row r="28169" spans="180:180">
      <c r="FX28169" s="1595"/>
    </row>
    <row r="28170" spans="180:180">
      <c r="FX28170" s="1595"/>
    </row>
    <row r="28171" spans="180:180">
      <c r="FX28171" s="1595"/>
    </row>
    <row r="28172" spans="180:180">
      <c r="FX28172" s="1595"/>
    </row>
    <row r="28173" spans="180:180">
      <c r="FX28173" s="1595"/>
    </row>
    <row r="28174" spans="180:180">
      <c r="FX28174" s="1595"/>
    </row>
    <row r="28175" spans="180:180">
      <c r="FX28175" s="1595"/>
    </row>
    <row r="28176" spans="180:180">
      <c r="FX28176" s="1595"/>
    </row>
    <row r="28177" spans="180:180">
      <c r="FX28177" s="1595"/>
    </row>
    <row r="28178" spans="180:180">
      <c r="FX28178" s="1595"/>
    </row>
    <row r="28179" spans="180:180">
      <c r="FX28179" s="1595"/>
    </row>
    <row r="28180" spans="180:180">
      <c r="FX28180" s="1595"/>
    </row>
    <row r="28181" spans="180:180">
      <c r="FX28181" s="1595"/>
    </row>
    <row r="28182" spans="180:180">
      <c r="FX28182" s="1595"/>
    </row>
    <row r="28183" spans="180:180">
      <c r="FX28183" s="1595"/>
    </row>
    <row r="28184" spans="180:180">
      <c r="FX28184" s="1595"/>
    </row>
    <row r="28185" spans="180:180">
      <c r="FX28185" s="1595"/>
    </row>
    <row r="28186" spans="180:180">
      <c r="FX28186" s="1595"/>
    </row>
    <row r="28187" spans="180:180">
      <c r="FX28187" s="1595"/>
    </row>
    <row r="28188" spans="180:180">
      <c r="FX28188" s="1595"/>
    </row>
    <row r="28189" spans="180:180">
      <c r="FX28189" s="1595"/>
    </row>
    <row r="28190" spans="180:180">
      <c r="FX28190" s="1595"/>
    </row>
    <row r="28191" spans="180:180">
      <c r="FX28191" s="1595"/>
    </row>
    <row r="28192" spans="180:180">
      <c r="FX28192" s="1595"/>
    </row>
    <row r="28193" spans="180:180">
      <c r="FX28193" s="1595"/>
    </row>
    <row r="28194" spans="180:180">
      <c r="FX28194" s="1595"/>
    </row>
    <row r="28195" spans="180:180">
      <c r="FX28195" s="1595"/>
    </row>
    <row r="28196" spans="180:180">
      <c r="FX28196" s="1595"/>
    </row>
    <row r="28197" spans="180:180">
      <c r="FX28197" s="1595"/>
    </row>
    <row r="28198" spans="180:180">
      <c r="FX28198" s="1595"/>
    </row>
    <row r="28199" spans="180:180">
      <c r="FX28199" s="1595"/>
    </row>
    <row r="28200" spans="180:180">
      <c r="FX28200" s="1595"/>
    </row>
    <row r="28201" spans="180:180">
      <c r="FX28201" s="1595"/>
    </row>
    <row r="28203" spans="180:180">
      <c r="FX28203" s="1349"/>
    </row>
    <row r="28204" spans="180:180">
      <c r="FX28204" s="1349"/>
    </row>
    <row r="28205" spans="180:180">
      <c r="FX28205" s="1666"/>
    </row>
    <row r="28207" spans="180:180">
      <c r="FX28207" s="1349"/>
    </row>
    <row r="28208" spans="180:180">
      <c r="FX28208" s="1349"/>
    </row>
    <row r="28209" spans="180:180">
      <c r="FX28209" s="1349"/>
    </row>
    <row r="28210" spans="180:180">
      <c r="FX28210" s="1595"/>
    </row>
    <row r="28211" spans="180:180">
      <c r="FX28211" s="1595"/>
    </row>
    <row r="28212" spans="180:180">
      <c r="FX28212" s="1595"/>
    </row>
    <row r="28213" spans="180:180">
      <c r="FX28213" s="1595"/>
    </row>
    <row r="28214" spans="180:180">
      <c r="FX28214" s="1595"/>
    </row>
    <row r="28215" spans="180:180">
      <c r="FX28215" s="1595"/>
    </row>
    <row r="28216" spans="180:180">
      <c r="FX28216" s="1595"/>
    </row>
    <row r="28217" spans="180:180">
      <c r="FX28217" s="1595"/>
    </row>
    <row r="28218" spans="180:180">
      <c r="FX28218" s="1595"/>
    </row>
    <row r="28219" spans="180:180">
      <c r="FX28219" s="1595"/>
    </row>
    <row r="28220" spans="180:180">
      <c r="FX28220" s="1595"/>
    </row>
    <row r="28221" spans="180:180">
      <c r="FX28221" s="1595"/>
    </row>
    <row r="28222" spans="180:180">
      <c r="FX28222" s="1595"/>
    </row>
    <row r="28223" spans="180:180">
      <c r="FX28223" s="1595"/>
    </row>
    <row r="28224" spans="180:180">
      <c r="FX28224" s="1595"/>
    </row>
    <row r="28225" spans="180:180">
      <c r="FX28225" s="1595"/>
    </row>
    <row r="28226" spans="180:180">
      <c r="FX28226" s="1595"/>
    </row>
    <row r="28227" spans="180:180">
      <c r="FX28227" s="1595"/>
    </row>
    <row r="28228" spans="180:180">
      <c r="FX28228" s="1595"/>
    </row>
    <row r="28229" spans="180:180">
      <c r="FX28229" s="1595"/>
    </row>
    <row r="28230" spans="180:180">
      <c r="FX28230" s="1595"/>
    </row>
    <row r="28231" spans="180:180">
      <c r="FX28231" s="1595"/>
    </row>
    <row r="28232" spans="180:180">
      <c r="FX28232" s="1595"/>
    </row>
    <row r="28233" spans="180:180">
      <c r="FX28233" s="1595"/>
    </row>
    <row r="28234" spans="180:180">
      <c r="FX28234" s="1595"/>
    </row>
    <row r="28235" spans="180:180">
      <c r="FX28235" s="1595"/>
    </row>
    <row r="28236" spans="180:180">
      <c r="FX28236" s="1595"/>
    </row>
    <row r="28237" spans="180:180">
      <c r="FX28237" s="1595"/>
    </row>
    <row r="28238" spans="180:180">
      <c r="FX28238" s="1595"/>
    </row>
    <row r="28239" spans="180:180">
      <c r="FX28239" s="1595"/>
    </row>
    <row r="28240" spans="180:180">
      <c r="FX28240" s="1595"/>
    </row>
    <row r="28241" spans="180:180">
      <c r="FX28241" s="1595"/>
    </row>
    <row r="28242" spans="180:180">
      <c r="FX28242" s="1595"/>
    </row>
    <row r="28243" spans="180:180">
      <c r="FX28243" s="1595"/>
    </row>
    <row r="28244" spans="180:180">
      <c r="FX28244" s="1595"/>
    </row>
    <row r="28245" spans="180:180">
      <c r="FX28245" s="1595"/>
    </row>
    <row r="28246" spans="180:180">
      <c r="FX28246" s="1595"/>
    </row>
    <row r="28247" spans="180:180">
      <c r="FX28247" s="1595"/>
    </row>
    <row r="28248" spans="180:180">
      <c r="FX28248" s="1595"/>
    </row>
    <row r="28249" spans="180:180">
      <c r="FX28249" s="1595"/>
    </row>
    <row r="28251" spans="180:180">
      <c r="FX28251" s="1349"/>
    </row>
    <row r="28252" spans="180:180">
      <c r="FX28252" s="1349"/>
    </row>
    <row r="28253" spans="180:180">
      <c r="FX28253" s="1666"/>
    </row>
    <row r="28255" spans="180:180">
      <c r="FX28255" s="1349"/>
    </row>
    <row r="28256" spans="180:180">
      <c r="FX28256" s="1349"/>
    </row>
    <row r="28257" spans="180:180">
      <c r="FX28257" s="1349"/>
    </row>
    <row r="28258" spans="180:180">
      <c r="FX28258" s="1595"/>
    </row>
    <row r="28259" spans="180:180">
      <c r="FX28259" s="1595"/>
    </row>
    <row r="28260" spans="180:180">
      <c r="FX28260" s="1595"/>
    </row>
    <row r="28261" spans="180:180">
      <c r="FX28261" s="1595"/>
    </row>
    <row r="28262" spans="180:180">
      <c r="FX28262" s="1595"/>
    </row>
    <row r="28263" spans="180:180">
      <c r="FX28263" s="1595"/>
    </row>
    <row r="28264" spans="180:180">
      <c r="FX28264" s="1595"/>
    </row>
    <row r="28265" spans="180:180">
      <c r="FX28265" s="1595"/>
    </row>
    <row r="28266" spans="180:180">
      <c r="FX28266" s="1595"/>
    </row>
    <row r="28267" spans="180:180">
      <c r="FX28267" s="1595"/>
    </row>
    <row r="28268" spans="180:180">
      <c r="FX28268" s="1595"/>
    </row>
    <row r="28269" spans="180:180">
      <c r="FX28269" s="1595"/>
    </row>
    <row r="28270" spans="180:180">
      <c r="FX28270" s="1595"/>
    </row>
    <row r="28271" spans="180:180">
      <c r="FX28271" s="1595"/>
    </row>
    <row r="28272" spans="180:180">
      <c r="FX28272" s="1595"/>
    </row>
    <row r="28273" spans="180:180">
      <c r="FX28273" s="1595"/>
    </row>
    <row r="28274" spans="180:180">
      <c r="FX28274" s="1595"/>
    </row>
    <row r="28275" spans="180:180">
      <c r="FX28275" s="1595"/>
    </row>
    <row r="28276" spans="180:180">
      <c r="FX28276" s="1595"/>
    </row>
    <row r="28277" spans="180:180">
      <c r="FX28277" s="1595"/>
    </row>
    <row r="28278" spans="180:180">
      <c r="FX28278" s="1595"/>
    </row>
    <row r="28279" spans="180:180">
      <c r="FX28279" s="1595"/>
    </row>
    <row r="28280" spans="180:180">
      <c r="FX28280" s="1595"/>
    </row>
    <row r="28281" spans="180:180">
      <c r="FX28281" s="1595"/>
    </row>
    <row r="28282" spans="180:180">
      <c r="FX28282" s="1595"/>
    </row>
    <row r="28283" spans="180:180">
      <c r="FX28283" s="1595"/>
    </row>
    <row r="28284" spans="180:180">
      <c r="FX28284" s="1595"/>
    </row>
    <row r="28285" spans="180:180">
      <c r="FX28285" s="1595"/>
    </row>
    <row r="28286" spans="180:180">
      <c r="FX28286" s="1595"/>
    </row>
    <row r="28287" spans="180:180">
      <c r="FX28287" s="1595"/>
    </row>
    <row r="28288" spans="180:180">
      <c r="FX28288" s="1595"/>
    </row>
    <row r="28289" spans="180:180">
      <c r="FX28289" s="1595"/>
    </row>
    <row r="28290" spans="180:180">
      <c r="FX28290" s="1595"/>
    </row>
    <row r="28291" spans="180:180">
      <c r="FX28291" s="1595"/>
    </row>
    <row r="28292" spans="180:180">
      <c r="FX28292" s="1595"/>
    </row>
    <row r="28293" spans="180:180">
      <c r="FX28293" s="1595"/>
    </row>
    <row r="28294" spans="180:180">
      <c r="FX28294" s="1595"/>
    </row>
    <row r="28295" spans="180:180">
      <c r="FX28295" s="1595"/>
    </row>
    <row r="28296" spans="180:180">
      <c r="FX28296" s="1595"/>
    </row>
    <row r="28297" spans="180:180">
      <c r="FX28297" s="1595"/>
    </row>
    <row r="28299" spans="180:180">
      <c r="FX28299" s="1349"/>
    </row>
    <row r="28300" spans="180:180">
      <c r="FX28300" s="1349"/>
    </row>
    <row r="28301" spans="180:180">
      <c r="FX28301" s="1666"/>
    </row>
    <row r="28303" spans="180:180">
      <c r="FX28303" s="1349"/>
    </row>
    <row r="28304" spans="180:180">
      <c r="FX28304" s="1349"/>
    </row>
    <row r="28305" spans="180:180">
      <c r="FX28305" s="1349"/>
    </row>
    <row r="28306" spans="180:180">
      <c r="FX28306" s="1595"/>
    </row>
    <row r="28307" spans="180:180">
      <c r="FX28307" s="1595"/>
    </row>
    <row r="28308" spans="180:180">
      <c r="FX28308" s="1595"/>
    </row>
    <row r="28309" spans="180:180">
      <c r="FX28309" s="1595"/>
    </row>
    <row r="28310" spans="180:180">
      <c r="FX28310" s="1595"/>
    </row>
    <row r="28311" spans="180:180">
      <c r="FX28311" s="1595"/>
    </row>
    <row r="28312" spans="180:180">
      <c r="FX28312" s="1595"/>
    </row>
    <row r="28313" spans="180:180">
      <c r="FX28313" s="1595"/>
    </row>
    <row r="28314" spans="180:180">
      <c r="FX28314" s="1595"/>
    </row>
    <row r="28315" spans="180:180">
      <c r="FX28315" s="1595"/>
    </row>
    <row r="28316" spans="180:180">
      <c r="FX28316" s="1595"/>
    </row>
    <row r="28317" spans="180:180">
      <c r="FX28317" s="1595"/>
    </row>
    <row r="28318" spans="180:180">
      <c r="FX28318" s="1595"/>
    </row>
    <row r="28319" spans="180:180">
      <c r="FX28319" s="1595"/>
    </row>
    <row r="28320" spans="180:180">
      <c r="FX28320" s="1595"/>
    </row>
    <row r="28321" spans="180:180">
      <c r="FX28321" s="1595"/>
    </row>
    <row r="28322" spans="180:180">
      <c r="FX28322" s="1595"/>
    </row>
    <row r="28323" spans="180:180">
      <c r="FX28323" s="1595"/>
    </row>
    <row r="28324" spans="180:180">
      <c r="FX28324" s="1595"/>
    </row>
    <row r="28325" spans="180:180">
      <c r="FX28325" s="1595"/>
    </row>
    <row r="28326" spans="180:180">
      <c r="FX28326" s="1595"/>
    </row>
    <row r="28327" spans="180:180">
      <c r="FX28327" s="1595"/>
    </row>
    <row r="28328" spans="180:180">
      <c r="FX28328" s="1595"/>
    </row>
    <row r="28329" spans="180:180">
      <c r="FX28329" s="1595"/>
    </row>
    <row r="28330" spans="180:180">
      <c r="FX28330" s="1595"/>
    </row>
    <row r="28331" spans="180:180">
      <c r="FX28331" s="1595"/>
    </row>
    <row r="28332" spans="180:180">
      <c r="FX28332" s="1595"/>
    </row>
    <row r="28333" spans="180:180">
      <c r="FX28333" s="1595"/>
    </row>
    <row r="28334" spans="180:180">
      <c r="FX28334" s="1595"/>
    </row>
    <row r="28335" spans="180:180">
      <c r="FX28335" s="1595"/>
    </row>
    <row r="28336" spans="180:180">
      <c r="FX28336" s="1595"/>
    </row>
    <row r="28337" spans="180:180">
      <c r="FX28337" s="1595"/>
    </row>
    <row r="28338" spans="180:180">
      <c r="FX28338" s="1595"/>
    </row>
    <row r="28339" spans="180:180">
      <c r="FX28339" s="1595"/>
    </row>
    <row r="28340" spans="180:180">
      <c r="FX28340" s="1595"/>
    </row>
    <row r="28341" spans="180:180">
      <c r="FX28341" s="1595"/>
    </row>
    <row r="28342" spans="180:180">
      <c r="FX28342" s="1595"/>
    </row>
    <row r="28343" spans="180:180">
      <c r="FX28343" s="1595"/>
    </row>
    <row r="28344" spans="180:180">
      <c r="FX28344" s="1595"/>
    </row>
    <row r="28345" spans="180:180">
      <c r="FX28345" s="1595"/>
    </row>
    <row r="28347" spans="180:180">
      <c r="FX28347" s="1349"/>
    </row>
    <row r="28348" spans="180:180">
      <c r="FX28348" s="1349"/>
    </row>
    <row r="28349" spans="180:180">
      <c r="FX28349" s="1666"/>
    </row>
    <row r="28351" spans="180:180">
      <c r="FX28351" s="1349"/>
    </row>
    <row r="28352" spans="180:180">
      <c r="FX28352" s="1349"/>
    </row>
    <row r="28353" spans="180:180">
      <c r="FX28353" s="1349"/>
    </row>
    <row r="28354" spans="180:180">
      <c r="FX28354" s="1595"/>
    </row>
    <row r="28355" spans="180:180">
      <c r="FX28355" s="1595"/>
    </row>
    <row r="28356" spans="180:180">
      <c r="FX28356" s="1595"/>
    </row>
    <row r="28357" spans="180:180">
      <c r="FX28357" s="1595"/>
    </row>
    <row r="28358" spans="180:180">
      <c r="FX28358" s="1595"/>
    </row>
    <row r="28359" spans="180:180">
      <c r="FX28359" s="1595"/>
    </row>
    <row r="28360" spans="180:180">
      <c r="FX28360" s="1595"/>
    </row>
    <row r="28361" spans="180:180">
      <c r="FX28361" s="1595"/>
    </row>
    <row r="28362" spans="180:180">
      <c r="FX28362" s="1595"/>
    </row>
    <row r="28363" spans="180:180">
      <c r="FX28363" s="1595"/>
    </row>
    <row r="28364" spans="180:180">
      <c r="FX28364" s="1595"/>
    </row>
    <row r="28365" spans="180:180">
      <c r="FX28365" s="1595"/>
    </row>
    <row r="28366" spans="180:180">
      <c r="FX28366" s="1595"/>
    </row>
    <row r="28367" spans="180:180">
      <c r="FX28367" s="1595"/>
    </row>
    <row r="28368" spans="180:180">
      <c r="FX28368" s="1595"/>
    </row>
    <row r="28369" spans="180:180">
      <c r="FX28369" s="1595"/>
    </row>
    <row r="28370" spans="180:180">
      <c r="FX28370" s="1595"/>
    </row>
    <row r="28371" spans="180:180">
      <c r="FX28371" s="1595"/>
    </row>
    <row r="28372" spans="180:180">
      <c r="FX28372" s="1595"/>
    </row>
    <row r="28373" spans="180:180">
      <c r="FX28373" s="1595"/>
    </row>
    <row r="28374" spans="180:180">
      <c r="FX28374" s="1595"/>
    </row>
    <row r="28375" spans="180:180">
      <c r="FX28375" s="1595"/>
    </row>
    <row r="28376" spans="180:180">
      <c r="FX28376" s="1595"/>
    </row>
    <row r="28377" spans="180:180">
      <c r="FX28377" s="1595"/>
    </row>
    <row r="28378" spans="180:180">
      <c r="FX28378" s="1595"/>
    </row>
    <row r="28379" spans="180:180">
      <c r="FX28379" s="1595"/>
    </row>
    <row r="28380" spans="180:180">
      <c r="FX28380" s="1595"/>
    </row>
    <row r="28381" spans="180:180">
      <c r="FX28381" s="1595"/>
    </row>
    <row r="28382" spans="180:180">
      <c r="FX28382" s="1595"/>
    </row>
    <row r="28383" spans="180:180">
      <c r="FX28383" s="1595"/>
    </row>
    <row r="28384" spans="180:180">
      <c r="FX28384" s="1595"/>
    </row>
    <row r="28385" spans="180:180">
      <c r="FX28385" s="1595"/>
    </row>
    <row r="28386" spans="180:180">
      <c r="FX28386" s="1595"/>
    </row>
    <row r="28387" spans="180:180">
      <c r="FX28387" s="1595"/>
    </row>
    <row r="28388" spans="180:180">
      <c r="FX28388" s="1595"/>
    </row>
    <row r="28389" spans="180:180">
      <c r="FX28389" s="1595"/>
    </row>
    <row r="28390" spans="180:180">
      <c r="FX28390" s="1595"/>
    </row>
    <row r="28391" spans="180:180">
      <c r="FX28391" s="1595"/>
    </row>
    <row r="28392" spans="180:180">
      <c r="FX28392" s="1595"/>
    </row>
    <row r="28393" spans="180:180">
      <c r="FX28393" s="1595"/>
    </row>
    <row r="28395" spans="180:180">
      <c r="FX28395" s="1349"/>
    </row>
    <row r="28396" spans="180:180">
      <c r="FX28396" s="1349"/>
    </row>
    <row r="28397" spans="180:180">
      <c r="FX28397" s="1666"/>
    </row>
    <row r="28399" spans="180:180">
      <c r="FX28399" s="1349"/>
    </row>
    <row r="28400" spans="180:180">
      <c r="FX28400" s="1349"/>
    </row>
    <row r="28401" spans="180:180">
      <c r="FX28401" s="1349"/>
    </row>
    <row r="28402" spans="180:180">
      <c r="FX28402" s="1595"/>
    </row>
    <row r="28403" spans="180:180">
      <c r="FX28403" s="1595"/>
    </row>
    <row r="28404" spans="180:180">
      <c r="FX28404" s="1595"/>
    </row>
    <row r="28405" spans="180:180">
      <c r="FX28405" s="1595"/>
    </row>
    <row r="28406" spans="180:180">
      <c r="FX28406" s="1595"/>
    </row>
    <row r="28407" spans="180:180">
      <c r="FX28407" s="1595"/>
    </row>
    <row r="28408" spans="180:180">
      <c r="FX28408" s="1595"/>
    </row>
    <row r="28409" spans="180:180">
      <c r="FX28409" s="1595"/>
    </row>
    <row r="28410" spans="180:180">
      <c r="FX28410" s="1595"/>
    </row>
    <row r="28411" spans="180:180">
      <c r="FX28411" s="1595"/>
    </row>
    <row r="28412" spans="180:180">
      <c r="FX28412" s="1595"/>
    </row>
    <row r="28413" spans="180:180">
      <c r="FX28413" s="1595"/>
    </row>
    <row r="28414" spans="180:180">
      <c r="FX28414" s="1595"/>
    </row>
    <row r="28415" spans="180:180">
      <c r="FX28415" s="1595"/>
    </row>
    <row r="28416" spans="180:180">
      <c r="FX28416" s="1595"/>
    </row>
    <row r="28417" spans="180:180">
      <c r="FX28417" s="1595"/>
    </row>
    <row r="28418" spans="180:180">
      <c r="FX28418" s="1595"/>
    </row>
    <row r="28419" spans="180:180">
      <c r="FX28419" s="1595"/>
    </row>
    <row r="28420" spans="180:180">
      <c r="FX28420" s="1595"/>
    </row>
    <row r="28421" spans="180:180">
      <c r="FX28421" s="1595"/>
    </row>
    <row r="28422" spans="180:180">
      <c r="FX28422" s="1595"/>
    </row>
    <row r="28423" spans="180:180">
      <c r="FX28423" s="1595"/>
    </row>
    <row r="28424" spans="180:180">
      <c r="FX28424" s="1595"/>
    </row>
    <row r="28425" spans="180:180">
      <c r="FX28425" s="1595"/>
    </row>
    <row r="28426" spans="180:180">
      <c r="FX28426" s="1595"/>
    </row>
    <row r="28427" spans="180:180">
      <c r="FX28427" s="1595"/>
    </row>
    <row r="28428" spans="180:180">
      <c r="FX28428" s="1595"/>
    </row>
    <row r="28429" spans="180:180">
      <c r="FX28429" s="1595"/>
    </row>
    <row r="28430" spans="180:180">
      <c r="FX28430" s="1595"/>
    </row>
    <row r="28431" spans="180:180">
      <c r="FX28431" s="1595"/>
    </row>
    <row r="28432" spans="180:180">
      <c r="FX28432" s="1595"/>
    </row>
    <row r="28433" spans="180:180">
      <c r="FX28433" s="1595"/>
    </row>
    <row r="28434" spans="180:180">
      <c r="FX28434" s="1595"/>
    </row>
    <row r="28435" spans="180:180">
      <c r="FX28435" s="1595"/>
    </row>
    <row r="28436" spans="180:180">
      <c r="FX28436" s="1595"/>
    </row>
    <row r="28437" spans="180:180">
      <c r="FX28437" s="1595"/>
    </row>
    <row r="28438" spans="180:180">
      <c r="FX28438" s="1595"/>
    </row>
    <row r="28439" spans="180:180">
      <c r="FX28439" s="1595"/>
    </row>
    <row r="28440" spans="180:180">
      <c r="FX28440" s="1595"/>
    </row>
    <row r="28441" spans="180:180">
      <c r="FX28441" s="1595"/>
    </row>
    <row r="28443" spans="180:180">
      <c r="FX28443" s="1349"/>
    </row>
    <row r="28444" spans="180:180">
      <c r="FX28444" s="1349"/>
    </row>
    <row r="28445" spans="180:180">
      <c r="FX28445" s="1666"/>
    </row>
    <row r="28447" spans="180:180">
      <c r="FX28447" s="1349"/>
    </row>
    <row r="28448" spans="180:180">
      <c r="FX28448" s="1349"/>
    </row>
    <row r="28449" spans="180:180">
      <c r="FX28449" s="1349"/>
    </row>
    <row r="28450" spans="180:180">
      <c r="FX28450" s="1595"/>
    </row>
    <row r="28451" spans="180:180">
      <c r="FX28451" s="1595"/>
    </row>
    <row r="28452" spans="180:180">
      <c r="FX28452" s="1595"/>
    </row>
    <row r="28453" spans="180:180">
      <c r="FX28453" s="1595"/>
    </row>
    <row r="28454" spans="180:180">
      <c r="FX28454" s="1595"/>
    </row>
    <row r="28455" spans="180:180">
      <c r="FX28455" s="1595"/>
    </row>
    <row r="28456" spans="180:180">
      <c r="FX28456" s="1595"/>
    </row>
    <row r="28457" spans="180:180">
      <c r="FX28457" s="1595"/>
    </row>
    <row r="28458" spans="180:180">
      <c r="FX28458" s="1595"/>
    </row>
    <row r="28459" spans="180:180">
      <c r="FX28459" s="1595"/>
    </row>
    <row r="28460" spans="180:180">
      <c r="FX28460" s="1595"/>
    </row>
    <row r="28461" spans="180:180">
      <c r="FX28461" s="1595"/>
    </row>
    <row r="28462" spans="180:180">
      <c r="FX28462" s="1595"/>
    </row>
    <row r="28463" spans="180:180">
      <c r="FX28463" s="1595"/>
    </row>
    <row r="28464" spans="180:180">
      <c r="FX28464" s="1595"/>
    </row>
    <row r="28465" spans="180:180">
      <c r="FX28465" s="1595"/>
    </row>
    <row r="28466" spans="180:180">
      <c r="FX28466" s="1595"/>
    </row>
    <row r="28467" spans="180:180">
      <c r="FX28467" s="1595"/>
    </row>
    <row r="28468" spans="180:180">
      <c r="FX28468" s="1595"/>
    </row>
    <row r="28469" spans="180:180">
      <c r="FX28469" s="1595"/>
    </row>
    <row r="28470" spans="180:180">
      <c r="FX28470" s="1595"/>
    </row>
    <row r="28471" spans="180:180">
      <c r="FX28471" s="1595"/>
    </row>
    <row r="28472" spans="180:180">
      <c r="FX28472" s="1595"/>
    </row>
    <row r="28473" spans="180:180">
      <c r="FX28473" s="1595"/>
    </row>
    <row r="28474" spans="180:180">
      <c r="FX28474" s="1595"/>
    </row>
    <row r="28475" spans="180:180">
      <c r="FX28475" s="1595"/>
    </row>
    <row r="28476" spans="180:180">
      <c r="FX28476" s="1595"/>
    </row>
    <row r="28477" spans="180:180">
      <c r="FX28477" s="1595"/>
    </row>
    <row r="28478" spans="180:180">
      <c r="FX28478" s="1595"/>
    </row>
    <row r="28479" spans="180:180">
      <c r="FX28479" s="1595"/>
    </row>
    <row r="28480" spans="180:180">
      <c r="FX28480" s="1595"/>
    </row>
    <row r="28481" spans="180:180">
      <c r="FX28481" s="1595"/>
    </row>
    <row r="28482" spans="180:180">
      <c r="FX28482" s="1595"/>
    </row>
    <row r="28483" spans="180:180">
      <c r="FX28483" s="1595"/>
    </row>
    <row r="28484" spans="180:180">
      <c r="FX28484" s="1595"/>
    </row>
    <row r="28485" spans="180:180">
      <c r="FX28485" s="1595"/>
    </row>
    <row r="28486" spans="180:180">
      <c r="FX28486" s="1595"/>
    </row>
    <row r="28487" spans="180:180">
      <c r="FX28487" s="1595"/>
    </row>
    <row r="28488" spans="180:180">
      <c r="FX28488" s="1595"/>
    </row>
    <row r="28489" spans="180:180">
      <c r="FX28489" s="1595"/>
    </row>
    <row r="28491" spans="180:180">
      <c r="FX28491" s="1349"/>
    </row>
    <row r="28492" spans="180:180">
      <c r="FX28492" s="1349"/>
    </row>
    <row r="28493" spans="180:180">
      <c r="FX28493" s="1666"/>
    </row>
    <row r="28495" spans="180:180">
      <c r="FX28495" s="1349"/>
    </row>
    <row r="28496" spans="180:180">
      <c r="FX28496" s="1349"/>
    </row>
    <row r="28497" spans="180:180">
      <c r="FX28497" s="1349"/>
    </row>
    <row r="28498" spans="180:180">
      <c r="FX28498" s="1595"/>
    </row>
    <row r="28499" spans="180:180">
      <c r="FX28499" s="1595"/>
    </row>
    <row r="28500" spans="180:180">
      <c r="FX28500" s="1595"/>
    </row>
    <row r="28501" spans="180:180">
      <c r="FX28501" s="1595"/>
    </row>
    <row r="28502" spans="180:180">
      <c r="FX28502" s="1595"/>
    </row>
    <row r="28503" spans="180:180">
      <c r="FX28503" s="1595"/>
    </row>
    <row r="28504" spans="180:180">
      <c r="FX28504" s="1595"/>
    </row>
    <row r="28505" spans="180:180">
      <c r="FX28505" s="1595"/>
    </row>
    <row r="28506" spans="180:180">
      <c r="FX28506" s="1595"/>
    </row>
    <row r="28507" spans="180:180">
      <c r="FX28507" s="1595"/>
    </row>
    <row r="28508" spans="180:180">
      <c r="FX28508" s="1595"/>
    </row>
    <row r="28509" spans="180:180">
      <c r="FX28509" s="1595"/>
    </row>
    <row r="28510" spans="180:180">
      <c r="FX28510" s="1595"/>
    </row>
    <row r="28511" spans="180:180">
      <c r="FX28511" s="1595"/>
    </row>
    <row r="28512" spans="180:180">
      <c r="FX28512" s="1595"/>
    </row>
    <row r="28513" spans="180:180">
      <c r="FX28513" s="1595"/>
    </row>
    <row r="28514" spans="180:180">
      <c r="FX28514" s="1595"/>
    </row>
    <row r="28515" spans="180:180">
      <c r="FX28515" s="1595"/>
    </row>
    <row r="28516" spans="180:180">
      <c r="FX28516" s="1595"/>
    </row>
    <row r="28517" spans="180:180">
      <c r="FX28517" s="1595"/>
    </row>
    <row r="28518" spans="180:180">
      <c r="FX28518" s="1595"/>
    </row>
    <row r="28519" spans="180:180">
      <c r="FX28519" s="1595"/>
    </row>
    <row r="28520" spans="180:180">
      <c r="FX28520" s="1595"/>
    </row>
    <row r="28521" spans="180:180">
      <c r="FX28521" s="1595"/>
    </row>
    <row r="28522" spans="180:180">
      <c r="FX28522" s="1595"/>
    </row>
    <row r="28523" spans="180:180">
      <c r="FX28523" s="1595"/>
    </row>
    <row r="28524" spans="180:180">
      <c r="FX28524" s="1595"/>
    </row>
    <row r="28525" spans="180:180">
      <c r="FX28525" s="1595"/>
    </row>
    <row r="28526" spans="180:180">
      <c r="FX28526" s="1595"/>
    </row>
    <row r="28527" spans="180:180">
      <c r="FX28527" s="1595"/>
    </row>
    <row r="28528" spans="180:180">
      <c r="FX28528" s="1595"/>
    </row>
    <row r="28529" spans="180:180">
      <c r="FX28529" s="1595"/>
    </row>
    <row r="28530" spans="180:180">
      <c r="FX28530" s="1595"/>
    </row>
    <row r="28531" spans="180:180">
      <c r="FX28531" s="1595"/>
    </row>
    <row r="28532" spans="180:180">
      <c r="FX28532" s="1595"/>
    </row>
    <row r="28533" spans="180:180">
      <c r="FX28533" s="1595"/>
    </row>
    <row r="28534" spans="180:180">
      <c r="FX28534" s="1595"/>
    </row>
    <row r="28535" spans="180:180">
      <c r="FX28535" s="1595"/>
    </row>
    <row r="28536" spans="180:180">
      <c r="FX28536" s="1595"/>
    </row>
    <row r="28537" spans="180:180">
      <c r="FX28537" s="1595"/>
    </row>
    <row r="28539" spans="180:180">
      <c r="FX28539" s="1349"/>
    </row>
    <row r="28540" spans="180:180">
      <c r="FX28540" s="1349"/>
    </row>
    <row r="28541" spans="180:180">
      <c r="FX28541" s="1666"/>
    </row>
    <row r="28543" spans="180:180">
      <c r="FX28543" s="1349"/>
    </row>
    <row r="28544" spans="180:180">
      <c r="FX28544" s="1349"/>
    </row>
    <row r="28545" spans="180:180">
      <c r="FX28545" s="1349"/>
    </row>
    <row r="28546" spans="180:180">
      <c r="FX28546" s="1595"/>
    </row>
    <row r="28547" spans="180:180">
      <c r="FX28547" s="1595"/>
    </row>
    <row r="28548" spans="180:180">
      <c r="FX28548" s="1595"/>
    </row>
    <row r="28549" spans="180:180">
      <c r="FX28549" s="1595"/>
    </row>
    <row r="28550" spans="180:180">
      <c r="FX28550" s="1595"/>
    </row>
    <row r="28551" spans="180:180">
      <c r="FX28551" s="1595"/>
    </row>
    <row r="28552" spans="180:180">
      <c r="FX28552" s="1595"/>
    </row>
    <row r="28553" spans="180:180">
      <c r="FX28553" s="1595"/>
    </row>
    <row r="28554" spans="180:180">
      <c r="FX28554" s="1595"/>
    </row>
    <row r="28555" spans="180:180">
      <c r="FX28555" s="1595"/>
    </row>
    <row r="28556" spans="180:180">
      <c r="FX28556" s="1595"/>
    </row>
    <row r="28557" spans="180:180">
      <c r="FX28557" s="1595"/>
    </row>
    <row r="28558" spans="180:180">
      <c r="FX28558" s="1595"/>
    </row>
    <row r="28559" spans="180:180">
      <c r="FX28559" s="1595"/>
    </row>
    <row r="28560" spans="180:180">
      <c r="FX28560" s="1595"/>
    </row>
    <row r="28561" spans="180:180">
      <c r="FX28561" s="1595"/>
    </row>
    <row r="28562" spans="180:180">
      <c r="FX28562" s="1595"/>
    </row>
    <row r="28563" spans="180:180">
      <c r="FX28563" s="1595"/>
    </row>
    <row r="28564" spans="180:180">
      <c r="FX28564" s="1595"/>
    </row>
    <row r="28565" spans="180:180">
      <c r="FX28565" s="1595"/>
    </row>
    <row r="28566" spans="180:180">
      <c r="FX28566" s="1595"/>
    </row>
    <row r="28567" spans="180:180">
      <c r="FX28567" s="1595"/>
    </row>
    <row r="28568" spans="180:180">
      <c r="FX28568" s="1595"/>
    </row>
    <row r="28569" spans="180:180">
      <c r="FX28569" s="1595"/>
    </row>
    <row r="28570" spans="180:180">
      <c r="FX28570" s="1595"/>
    </row>
    <row r="28571" spans="180:180">
      <c r="FX28571" s="1595"/>
    </row>
    <row r="28572" spans="180:180">
      <c r="FX28572" s="1595"/>
    </row>
    <row r="28573" spans="180:180">
      <c r="FX28573" s="1595"/>
    </row>
    <row r="28574" spans="180:180">
      <c r="FX28574" s="1595"/>
    </row>
    <row r="28575" spans="180:180">
      <c r="FX28575" s="1595"/>
    </row>
    <row r="28576" spans="180:180">
      <c r="FX28576" s="1595"/>
    </row>
    <row r="28577" spans="180:180">
      <c r="FX28577" s="1595"/>
    </row>
    <row r="28578" spans="180:180">
      <c r="FX28578" s="1595"/>
    </row>
    <row r="28579" spans="180:180">
      <c r="FX28579" s="1595"/>
    </row>
    <row r="28580" spans="180:180">
      <c r="FX28580" s="1595"/>
    </row>
    <row r="28581" spans="180:180">
      <c r="FX28581" s="1595"/>
    </row>
    <row r="28582" spans="180:180">
      <c r="FX28582" s="1595"/>
    </row>
    <row r="28583" spans="180:180">
      <c r="FX28583" s="1595"/>
    </row>
    <row r="28584" spans="180:180">
      <c r="FX28584" s="1595"/>
    </row>
    <row r="28585" spans="180:180">
      <c r="FX28585" s="1595"/>
    </row>
    <row r="28587" spans="180:180">
      <c r="FX28587" s="1349"/>
    </row>
    <row r="28588" spans="180:180">
      <c r="FX28588" s="1349"/>
    </row>
    <row r="28589" spans="180:180">
      <c r="FX28589" s="1666"/>
    </row>
    <row r="28591" spans="180:180">
      <c r="FX28591" s="1349"/>
    </row>
    <row r="28592" spans="180:180">
      <c r="FX28592" s="1349"/>
    </row>
    <row r="28593" spans="180:180">
      <c r="FX28593" s="1349"/>
    </row>
    <row r="28594" spans="180:180">
      <c r="FX28594" s="1595"/>
    </row>
    <row r="28595" spans="180:180">
      <c r="FX28595" s="1595"/>
    </row>
    <row r="28596" spans="180:180">
      <c r="FX28596" s="1595"/>
    </row>
    <row r="28597" spans="180:180">
      <c r="FX28597" s="1595"/>
    </row>
    <row r="28598" spans="180:180">
      <c r="FX28598" s="1595"/>
    </row>
    <row r="28599" spans="180:180">
      <c r="FX28599" s="1595"/>
    </row>
    <row r="28600" spans="180:180">
      <c r="FX28600" s="1595"/>
    </row>
    <row r="28601" spans="180:180">
      <c r="FX28601" s="1595"/>
    </row>
    <row r="28602" spans="180:180">
      <c r="FX28602" s="1595"/>
    </row>
    <row r="28603" spans="180:180">
      <c r="FX28603" s="1595"/>
    </row>
    <row r="28604" spans="180:180">
      <c r="FX28604" s="1595"/>
    </row>
    <row r="28605" spans="180:180">
      <c r="FX28605" s="1595"/>
    </row>
    <row r="28606" spans="180:180">
      <c r="FX28606" s="1595"/>
    </row>
    <row r="28607" spans="180:180">
      <c r="FX28607" s="1595"/>
    </row>
    <row r="28608" spans="180:180">
      <c r="FX28608" s="1595"/>
    </row>
    <row r="28609" spans="180:180">
      <c r="FX28609" s="1595"/>
    </row>
    <row r="28610" spans="180:180">
      <c r="FX28610" s="1595"/>
    </row>
    <row r="28611" spans="180:180">
      <c r="FX28611" s="1595"/>
    </row>
    <row r="28612" spans="180:180">
      <c r="FX28612" s="1595"/>
    </row>
    <row r="28613" spans="180:180">
      <c r="FX28613" s="1595"/>
    </row>
    <row r="28614" spans="180:180">
      <c r="FX28614" s="1595"/>
    </row>
    <row r="28615" spans="180:180">
      <c r="FX28615" s="1595"/>
    </row>
    <row r="28616" spans="180:180">
      <c r="FX28616" s="1595"/>
    </row>
    <row r="28617" spans="180:180">
      <c r="FX28617" s="1595"/>
    </row>
    <row r="28618" spans="180:180">
      <c r="FX28618" s="1595"/>
    </row>
    <row r="28619" spans="180:180">
      <c r="FX28619" s="1595"/>
    </row>
    <row r="28620" spans="180:180">
      <c r="FX28620" s="1595"/>
    </row>
    <row r="28621" spans="180:180">
      <c r="FX28621" s="1595"/>
    </row>
    <row r="28622" spans="180:180">
      <c r="FX28622" s="1595"/>
    </row>
    <row r="28623" spans="180:180">
      <c r="FX28623" s="1595"/>
    </row>
    <row r="28624" spans="180:180">
      <c r="FX28624" s="1595"/>
    </row>
    <row r="28625" spans="180:180">
      <c r="FX28625" s="1595"/>
    </row>
    <row r="28626" spans="180:180">
      <c r="FX28626" s="1595"/>
    </row>
    <row r="28627" spans="180:180">
      <c r="FX28627" s="1595"/>
    </row>
    <row r="28628" spans="180:180">
      <c r="FX28628" s="1595"/>
    </row>
    <row r="28629" spans="180:180">
      <c r="FX28629" s="1595"/>
    </row>
    <row r="28630" spans="180:180">
      <c r="FX28630" s="1595"/>
    </row>
    <row r="28631" spans="180:180">
      <c r="FX28631" s="1595"/>
    </row>
    <row r="28632" spans="180:180">
      <c r="FX28632" s="1595"/>
    </row>
    <row r="28633" spans="180:180">
      <c r="FX28633" s="1595"/>
    </row>
    <row r="28635" spans="180:180">
      <c r="FX28635" s="1349"/>
    </row>
    <row r="28636" spans="180:180">
      <c r="FX28636" s="1349"/>
    </row>
    <row r="28637" spans="180:180">
      <c r="FX28637" s="1666"/>
    </row>
    <row r="28639" spans="180:180">
      <c r="FX28639" s="1349"/>
    </row>
    <row r="28640" spans="180:180">
      <c r="FX28640" s="1349"/>
    </row>
    <row r="28641" spans="180:180">
      <c r="FX28641" s="1349"/>
    </row>
    <row r="28642" spans="180:180">
      <c r="FX28642" s="1595"/>
    </row>
    <row r="28643" spans="180:180">
      <c r="FX28643" s="1595"/>
    </row>
    <row r="28644" spans="180:180">
      <c r="FX28644" s="1595"/>
    </row>
    <row r="28645" spans="180:180">
      <c r="FX28645" s="1595"/>
    </row>
    <row r="28646" spans="180:180">
      <c r="FX28646" s="1595"/>
    </row>
    <row r="28647" spans="180:180">
      <c r="FX28647" s="1595"/>
    </row>
    <row r="28648" spans="180:180">
      <c r="FX28648" s="1595"/>
    </row>
    <row r="28649" spans="180:180">
      <c r="FX28649" s="1595"/>
    </row>
    <row r="28650" spans="180:180">
      <c r="FX28650" s="1595"/>
    </row>
    <row r="28651" spans="180:180">
      <c r="FX28651" s="1595"/>
    </row>
    <row r="28652" spans="180:180">
      <c r="FX28652" s="1595"/>
    </row>
    <row r="28653" spans="180:180">
      <c r="FX28653" s="1595"/>
    </row>
    <row r="28654" spans="180:180">
      <c r="FX28654" s="1595"/>
    </row>
    <row r="28655" spans="180:180">
      <c r="FX28655" s="1595"/>
    </row>
    <row r="28656" spans="180:180">
      <c r="FX28656" s="1595"/>
    </row>
    <row r="28657" spans="180:180">
      <c r="FX28657" s="1595"/>
    </row>
    <row r="28658" spans="180:180">
      <c r="FX28658" s="1595"/>
    </row>
    <row r="28659" spans="180:180">
      <c r="FX28659" s="1595"/>
    </row>
    <row r="28660" spans="180:180">
      <c r="FX28660" s="1595"/>
    </row>
    <row r="28661" spans="180:180">
      <c r="FX28661" s="1595"/>
    </row>
    <row r="28662" spans="180:180">
      <c r="FX28662" s="1595"/>
    </row>
    <row r="28663" spans="180:180">
      <c r="FX28663" s="1595"/>
    </row>
    <row r="28664" spans="180:180">
      <c r="FX28664" s="1595"/>
    </row>
    <row r="28665" spans="180:180">
      <c r="FX28665" s="1595"/>
    </row>
    <row r="28666" spans="180:180">
      <c r="FX28666" s="1595"/>
    </row>
    <row r="28667" spans="180:180">
      <c r="FX28667" s="1595"/>
    </row>
    <row r="28668" spans="180:180">
      <c r="FX28668" s="1595"/>
    </row>
    <row r="28669" spans="180:180">
      <c r="FX28669" s="1595"/>
    </row>
    <row r="28670" spans="180:180">
      <c r="FX28670" s="1595"/>
    </row>
    <row r="28671" spans="180:180">
      <c r="FX28671" s="1595"/>
    </row>
    <row r="28672" spans="180:180">
      <c r="FX28672" s="1595"/>
    </row>
    <row r="28673" spans="180:180">
      <c r="FX28673" s="1595"/>
    </row>
    <row r="28674" spans="180:180">
      <c r="FX28674" s="1595"/>
    </row>
    <row r="28675" spans="180:180">
      <c r="FX28675" s="1595"/>
    </row>
    <row r="28676" spans="180:180">
      <c r="FX28676" s="1595"/>
    </row>
    <row r="28677" spans="180:180">
      <c r="FX28677" s="1595"/>
    </row>
    <row r="28678" spans="180:180">
      <c r="FX28678" s="1595"/>
    </row>
    <row r="28679" spans="180:180">
      <c r="FX28679" s="1595"/>
    </row>
    <row r="28680" spans="180:180">
      <c r="FX28680" s="1595"/>
    </row>
    <row r="28681" spans="180:180">
      <c r="FX28681" s="1595"/>
    </row>
    <row r="28683" spans="180:180">
      <c r="FX28683" s="1349"/>
    </row>
    <row r="28684" spans="180:180">
      <c r="FX28684" s="1349"/>
    </row>
    <row r="28685" spans="180:180">
      <c r="FX28685" s="1666"/>
    </row>
    <row r="28687" spans="180:180">
      <c r="FX28687" s="1349"/>
    </row>
    <row r="28688" spans="180:180">
      <c r="FX28688" s="1349"/>
    </row>
    <row r="28689" spans="180:180">
      <c r="FX28689" s="1349"/>
    </row>
    <row r="28690" spans="180:180">
      <c r="FX28690" s="1595"/>
    </row>
    <row r="28691" spans="180:180">
      <c r="FX28691" s="1595"/>
    </row>
    <row r="28692" spans="180:180">
      <c r="FX28692" s="1595"/>
    </row>
    <row r="28693" spans="180:180">
      <c r="FX28693" s="1595"/>
    </row>
    <row r="28694" spans="180:180">
      <c r="FX28694" s="1595"/>
    </row>
    <row r="28695" spans="180:180">
      <c r="FX28695" s="1595"/>
    </row>
    <row r="28696" spans="180:180">
      <c r="FX28696" s="1595"/>
    </row>
    <row r="28697" spans="180:180">
      <c r="FX28697" s="1595"/>
    </row>
    <row r="28698" spans="180:180">
      <c r="FX28698" s="1595"/>
    </row>
    <row r="28699" spans="180:180">
      <c r="FX28699" s="1595"/>
    </row>
    <row r="28700" spans="180:180">
      <c r="FX28700" s="1595"/>
    </row>
    <row r="28701" spans="180:180">
      <c r="FX28701" s="1595"/>
    </row>
    <row r="28702" spans="180:180">
      <c r="FX28702" s="1595"/>
    </row>
    <row r="28703" spans="180:180">
      <c r="FX28703" s="1595"/>
    </row>
    <row r="28704" spans="180:180">
      <c r="FX28704" s="1595"/>
    </row>
    <row r="28705" spans="180:180">
      <c r="FX28705" s="1595"/>
    </row>
    <row r="28706" spans="180:180">
      <c r="FX28706" s="1595"/>
    </row>
    <row r="28707" spans="180:180">
      <c r="FX28707" s="1595"/>
    </row>
    <row r="28708" spans="180:180">
      <c r="FX28708" s="1595"/>
    </row>
    <row r="28709" spans="180:180">
      <c r="FX28709" s="1595"/>
    </row>
    <row r="28710" spans="180:180">
      <c r="FX28710" s="1595"/>
    </row>
    <row r="28711" spans="180:180">
      <c r="FX28711" s="1595"/>
    </row>
    <row r="28712" spans="180:180">
      <c r="FX28712" s="1595"/>
    </row>
    <row r="28713" spans="180:180">
      <c r="FX28713" s="1595"/>
    </row>
    <row r="28714" spans="180:180">
      <c r="FX28714" s="1595"/>
    </row>
    <row r="28715" spans="180:180">
      <c r="FX28715" s="1595"/>
    </row>
    <row r="28716" spans="180:180">
      <c r="FX28716" s="1595"/>
    </row>
    <row r="28717" spans="180:180">
      <c r="FX28717" s="1595"/>
    </row>
    <row r="28718" spans="180:180">
      <c r="FX28718" s="1595"/>
    </row>
    <row r="28719" spans="180:180">
      <c r="FX28719" s="1595"/>
    </row>
    <row r="28720" spans="180:180">
      <c r="FX28720" s="1595"/>
    </row>
    <row r="28721" spans="180:180">
      <c r="FX28721" s="1595"/>
    </row>
    <row r="28722" spans="180:180">
      <c r="FX28722" s="1595"/>
    </row>
    <row r="28723" spans="180:180">
      <c r="FX28723" s="1595"/>
    </row>
    <row r="28724" spans="180:180">
      <c r="FX28724" s="1595"/>
    </row>
    <row r="28725" spans="180:180">
      <c r="FX28725" s="1595"/>
    </row>
    <row r="28726" spans="180:180">
      <c r="FX28726" s="1595"/>
    </row>
    <row r="28727" spans="180:180">
      <c r="FX28727" s="1595"/>
    </row>
    <row r="28728" spans="180:180">
      <c r="FX28728" s="1595"/>
    </row>
    <row r="28729" spans="180:180">
      <c r="FX28729" s="1595"/>
    </row>
    <row r="28731" spans="180:180">
      <c r="FX28731" s="1349"/>
    </row>
    <row r="28732" spans="180:180">
      <c r="FX28732" s="1349"/>
    </row>
    <row r="28733" spans="180:180">
      <c r="FX28733" s="1666"/>
    </row>
    <row r="28735" spans="180:180">
      <c r="FX28735" s="1349"/>
    </row>
    <row r="28736" spans="180:180">
      <c r="FX28736" s="1349"/>
    </row>
    <row r="28737" spans="180:180">
      <c r="FX28737" s="1349"/>
    </row>
    <row r="28738" spans="180:180">
      <c r="FX28738" s="1595"/>
    </row>
    <row r="28739" spans="180:180">
      <c r="FX28739" s="1595"/>
    </row>
    <row r="28740" spans="180:180">
      <c r="FX28740" s="1595"/>
    </row>
    <row r="28741" spans="180:180">
      <c r="FX28741" s="1595"/>
    </row>
    <row r="28742" spans="180:180">
      <c r="FX28742" s="1595"/>
    </row>
    <row r="28743" spans="180:180">
      <c r="FX28743" s="1595"/>
    </row>
    <row r="28744" spans="180:180">
      <c r="FX28744" s="1595"/>
    </row>
    <row r="28745" spans="180:180">
      <c r="FX28745" s="1595"/>
    </row>
    <row r="28746" spans="180:180">
      <c r="FX28746" s="1595"/>
    </row>
    <row r="28747" spans="180:180">
      <c r="FX28747" s="1595"/>
    </row>
    <row r="28748" spans="180:180">
      <c r="FX28748" s="1595"/>
    </row>
    <row r="28749" spans="180:180">
      <c r="FX28749" s="1595"/>
    </row>
    <row r="28750" spans="180:180">
      <c r="FX28750" s="1595"/>
    </row>
    <row r="28751" spans="180:180">
      <c r="FX28751" s="1595"/>
    </row>
    <row r="28752" spans="180:180">
      <c r="FX28752" s="1595"/>
    </row>
    <row r="28753" spans="180:180">
      <c r="FX28753" s="1595"/>
    </row>
    <row r="28754" spans="180:180">
      <c r="FX28754" s="1595"/>
    </row>
    <row r="28755" spans="180:180">
      <c r="FX28755" s="1595"/>
    </row>
    <row r="28756" spans="180:180">
      <c r="FX28756" s="1595"/>
    </row>
    <row r="28757" spans="180:180">
      <c r="FX28757" s="1595"/>
    </row>
    <row r="28758" spans="180:180">
      <c r="FX28758" s="1595"/>
    </row>
    <row r="28759" spans="180:180">
      <c r="FX28759" s="1595"/>
    </row>
    <row r="28760" spans="180:180">
      <c r="FX28760" s="1595"/>
    </row>
    <row r="28761" spans="180:180">
      <c r="FX28761" s="1595"/>
    </row>
    <row r="28762" spans="180:180">
      <c r="FX28762" s="1595"/>
    </row>
    <row r="28763" spans="180:180">
      <c r="FX28763" s="1595"/>
    </row>
    <row r="28764" spans="180:180">
      <c r="FX28764" s="1595"/>
    </row>
    <row r="28765" spans="180:180">
      <c r="FX28765" s="1595"/>
    </row>
    <row r="28766" spans="180:180">
      <c r="FX28766" s="1595"/>
    </row>
    <row r="28767" spans="180:180">
      <c r="FX28767" s="1595"/>
    </row>
    <row r="28768" spans="180:180">
      <c r="FX28768" s="1595"/>
    </row>
    <row r="28769" spans="180:180">
      <c r="FX28769" s="1595"/>
    </row>
    <row r="28770" spans="180:180">
      <c r="FX28770" s="1595"/>
    </row>
    <row r="28771" spans="180:180">
      <c r="FX28771" s="1595"/>
    </row>
    <row r="28772" spans="180:180">
      <c r="FX28772" s="1595"/>
    </row>
    <row r="28773" spans="180:180">
      <c r="FX28773" s="1595"/>
    </row>
    <row r="28774" spans="180:180">
      <c r="FX28774" s="1595"/>
    </row>
    <row r="28775" spans="180:180">
      <c r="FX28775" s="1595"/>
    </row>
    <row r="28776" spans="180:180">
      <c r="FX28776" s="1595"/>
    </row>
    <row r="28777" spans="180:180">
      <c r="FX28777" s="1595"/>
    </row>
    <row r="28779" spans="180:180">
      <c r="FX28779" s="1349"/>
    </row>
    <row r="28780" spans="180:180">
      <c r="FX28780" s="1349"/>
    </row>
    <row r="28781" spans="180:180">
      <c r="FX28781" s="1666"/>
    </row>
    <row r="28783" spans="180:180">
      <c r="FX28783" s="1349"/>
    </row>
    <row r="28784" spans="180:180">
      <c r="FX28784" s="1349"/>
    </row>
    <row r="28785" spans="180:180">
      <c r="FX28785" s="1349"/>
    </row>
    <row r="28786" spans="180:180">
      <c r="FX28786" s="1595"/>
    </row>
    <row r="28787" spans="180:180">
      <c r="FX28787" s="1595"/>
    </row>
    <row r="28788" spans="180:180">
      <c r="FX28788" s="1595"/>
    </row>
    <row r="28789" spans="180:180">
      <c r="FX28789" s="1595"/>
    </row>
    <row r="28790" spans="180:180">
      <c r="FX28790" s="1595"/>
    </row>
    <row r="28791" spans="180:180">
      <c r="FX28791" s="1595"/>
    </row>
    <row r="28792" spans="180:180">
      <c r="FX28792" s="1595"/>
    </row>
    <row r="28793" spans="180:180">
      <c r="FX28793" s="1595"/>
    </row>
    <row r="28794" spans="180:180">
      <c r="FX28794" s="1595"/>
    </row>
    <row r="28795" spans="180:180">
      <c r="FX28795" s="1595"/>
    </row>
    <row r="28796" spans="180:180">
      <c r="FX28796" s="1595"/>
    </row>
    <row r="28797" spans="180:180">
      <c r="FX28797" s="1595"/>
    </row>
    <row r="28798" spans="180:180">
      <c r="FX28798" s="1595"/>
    </row>
    <row r="28799" spans="180:180">
      <c r="FX28799" s="1595"/>
    </row>
    <row r="28800" spans="180:180">
      <c r="FX28800" s="1595"/>
    </row>
    <row r="28801" spans="180:180">
      <c r="FX28801" s="1595"/>
    </row>
    <row r="28802" spans="180:180">
      <c r="FX28802" s="1595"/>
    </row>
    <row r="28803" spans="180:180">
      <c r="FX28803" s="1595"/>
    </row>
    <row r="28804" spans="180:180">
      <c r="FX28804" s="1595"/>
    </row>
    <row r="28805" spans="180:180">
      <c r="FX28805" s="1595"/>
    </row>
    <row r="28806" spans="180:180">
      <c r="FX28806" s="1595"/>
    </row>
    <row r="28807" spans="180:180">
      <c r="FX28807" s="1595"/>
    </row>
    <row r="28808" spans="180:180">
      <c r="FX28808" s="1595"/>
    </row>
    <row r="28809" spans="180:180">
      <c r="FX28809" s="1595"/>
    </row>
    <row r="28810" spans="180:180">
      <c r="FX28810" s="1595"/>
    </row>
    <row r="28811" spans="180:180">
      <c r="FX28811" s="1595"/>
    </row>
    <row r="28812" spans="180:180">
      <c r="FX28812" s="1595"/>
    </row>
    <row r="28813" spans="180:180">
      <c r="FX28813" s="1595"/>
    </row>
    <row r="28814" spans="180:180">
      <c r="FX28814" s="1595"/>
    </row>
    <row r="28815" spans="180:180">
      <c r="FX28815" s="1595"/>
    </row>
    <row r="28816" spans="180:180">
      <c r="FX28816" s="1595"/>
    </row>
    <row r="28817" spans="180:180">
      <c r="FX28817" s="1595"/>
    </row>
    <row r="28818" spans="180:180">
      <c r="FX28818" s="1595"/>
    </row>
    <row r="28819" spans="180:180">
      <c r="FX28819" s="1595"/>
    </row>
    <row r="28820" spans="180:180">
      <c r="FX28820" s="1595"/>
    </row>
    <row r="28821" spans="180:180">
      <c r="FX28821" s="1595"/>
    </row>
    <row r="28822" spans="180:180">
      <c r="FX28822" s="1595"/>
    </row>
    <row r="28823" spans="180:180">
      <c r="FX28823" s="1595"/>
    </row>
    <row r="28824" spans="180:180">
      <c r="FX28824" s="1595"/>
    </row>
    <row r="28825" spans="180:180">
      <c r="FX28825" s="1595"/>
    </row>
    <row r="28827" spans="180:180">
      <c r="FX28827" s="1349"/>
    </row>
    <row r="28828" spans="180:180">
      <c r="FX28828" s="1349"/>
    </row>
    <row r="28829" spans="180:180">
      <c r="FX28829" s="1666"/>
    </row>
    <row r="28831" spans="180:180">
      <c r="FX28831" s="1349"/>
    </row>
    <row r="28832" spans="180:180">
      <c r="FX28832" s="1349"/>
    </row>
    <row r="28833" spans="180:180">
      <c r="FX28833" s="1349"/>
    </row>
    <row r="28834" spans="180:180">
      <c r="FX28834" s="1595"/>
    </row>
    <row r="28835" spans="180:180">
      <c r="FX28835" s="1595"/>
    </row>
    <row r="28836" spans="180:180">
      <c r="FX28836" s="1595"/>
    </row>
    <row r="28837" spans="180:180">
      <c r="FX28837" s="1595"/>
    </row>
    <row r="28838" spans="180:180">
      <c r="FX28838" s="1595"/>
    </row>
    <row r="28839" spans="180:180">
      <c r="FX28839" s="1595"/>
    </row>
    <row r="28840" spans="180:180">
      <c r="FX28840" s="1595"/>
    </row>
    <row r="28841" spans="180:180">
      <c r="FX28841" s="1595"/>
    </row>
    <row r="28842" spans="180:180">
      <c r="FX28842" s="1595"/>
    </row>
    <row r="28843" spans="180:180">
      <c r="FX28843" s="1595"/>
    </row>
    <row r="28844" spans="180:180">
      <c r="FX28844" s="1595"/>
    </row>
    <row r="28845" spans="180:180">
      <c r="FX28845" s="1595"/>
    </row>
    <row r="28846" spans="180:180">
      <c r="FX28846" s="1595"/>
    </row>
    <row r="28847" spans="180:180">
      <c r="FX28847" s="1595"/>
    </row>
    <row r="28848" spans="180:180">
      <c r="FX28848" s="1595"/>
    </row>
    <row r="28849" spans="180:180">
      <c r="FX28849" s="1595"/>
    </row>
    <row r="28850" spans="180:180">
      <c r="FX28850" s="1595"/>
    </row>
    <row r="28851" spans="180:180">
      <c r="FX28851" s="1595"/>
    </row>
    <row r="28852" spans="180:180">
      <c r="FX28852" s="1595"/>
    </row>
    <row r="28853" spans="180:180">
      <c r="FX28853" s="1595"/>
    </row>
    <row r="28854" spans="180:180">
      <c r="FX28854" s="1595"/>
    </row>
    <row r="28855" spans="180:180">
      <c r="FX28855" s="1595"/>
    </row>
    <row r="28856" spans="180:180">
      <c r="FX28856" s="1595"/>
    </row>
    <row r="28857" spans="180:180">
      <c r="FX28857" s="1595"/>
    </row>
    <row r="28858" spans="180:180">
      <c r="FX28858" s="1595"/>
    </row>
    <row r="28859" spans="180:180">
      <c r="FX28859" s="1595"/>
    </row>
    <row r="28860" spans="180:180">
      <c r="FX28860" s="1595"/>
    </row>
    <row r="28861" spans="180:180">
      <c r="FX28861" s="1595"/>
    </row>
    <row r="28862" spans="180:180">
      <c r="FX28862" s="1595"/>
    </row>
    <row r="28863" spans="180:180">
      <c r="FX28863" s="1595"/>
    </row>
    <row r="28864" spans="180:180">
      <c r="FX28864" s="1595"/>
    </row>
    <row r="28865" spans="180:180">
      <c r="FX28865" s="1595"/>
    </row>
    <row r="28866" spans="180:180">
      <c r="FX28866" s="1595"/>
    </row>
    <row r="28867" spans="180:180">
      <c r="FX28867" s="1595"/>
    </row>
    <row r="28868" spans="180:180">
      <c r="FX28868" s="1595"/>
    </row>
    <row r="28869" spans="180:180">
      <c r="FX28869" s="1595"/>
    </row>
    <row r="28870" spans="180:180">
      <c r="FX28870" s="1595"/>
    </row>
    <row r="28871" spans="180:180">
      <c r="FX28871" s="1595"/>
    </row>
    <row r="28872" spans="180:180">
      <c r="FX28872" s="1595"/>
    </row>
    <row r="28873" spans="180:180">
      <c r="FX28873" s="1595"/>
    </row>
    <row r="28875" spans="180:180">
      <c r="FX28875" s="1349"/>
    </row>
    <row r="28876" spans="180:180">
      <c r="FX28876" s="1349"/>
    </row>
    <row r="28877" spans="180:180">
      <c r="FX28877" s="1666"/>
    </row>
    <row r="28879" spans="180:180">
      <c r="FX28879" s="1349"/>
    </row>
    <row r="28880" spans="180:180">
      <c r="FX28880" s="1349"/>
    </row>
    <row r="28881" spans="180:180">
      <c r="FX28881" s="1349"/>
    </row>
    <row r="28882" spans="180:180">
      <c r="FX28882" s="1595"/>
    </row>
    <row r="28883" spans="180:180">
      <c r="FX28883" s="1595"/>
    </row>
    <row r="28884" spans="180:180">
      <c r="FX28884" s="1595"/>
    </row>
    <row r="28885" spans="180:180">
      <c r="FX28885" s="1595"/>
    </row>
    <row r="28886" spans="180:180">
      <c r="FX28886" s="1595"/>
    </row>
    <row r="28887" spans="180:180">
      <c r="FX28887" s="1595"/>
    </row>
    <row r="28888" spans="180:180">
      <c r="FX28888" s="1595"/>
    </row>
    <row r="28889" spans="180:180">
      <c r="FX28889" s="1595"/>
    </row>
    <row r="28890" spans="180:180">
      <c r="FX28890" s="1595"/>
    </row>
    <row r="28891" spans="180:180">
      <c r="FX28891" s="1595"/>
    </row>
    <row r="28892" spans="180:180">
      <c r="FX28892" s="1595"/>
    </row>
    <row r="28893" spans="180:180">
      <c r="FX28893" s="1595"/>
    </row>
    <row r="28894" spans="180:180">
      <c r="FX28894" s="1595"/>
    </row>
    <row r="28895" spans="180:180">
      <c r="FX28895" s="1595"/>
    </row>
    <row r="28896" spans="180:180">
      <c r="FX28896" s="1595"/>
    </row>
    <row r="28897" spans="180:180">
      <c r="FX28897" s="1595"/>
    </row>
    <row r="28898" spans="180:180">
      <c r="FX28898" s="1595"/>
    </row>
    <row r="28899" spans="180:180">
      <c r="FX28899" s="1595"/>
    </row>
    <row r="28900" spans="180:180">
      <c r="FX28900" s="1595"/>
    </row>
    <row r="28901" spans="180:180">
      <c r="FX28901" s="1595"/>
    </row>
    <row r="28902" spans="180:180">
      <c r="FX28902" s="1595"/>
    </row>
    <row r="28903" spans="180:180">
      <c r="FX28903" s="1595"/>
    </row>
    <row r="28904" spans="180:180">
      <c r="FX28904" s="1595"/>
    </row>
    <row r="28905" spans="180:180">
      <c r="FX28905" s="1595"/>
    </row>
    <row r="28906" spans="180:180">
      <c r="FX28906" s="1595"/>
    </row>
    <row r="28907" spans="180:180">
      <c r="FX28907" s="1595"/>
    </row>
    <row r="28908" spans="180:180">
      <c r="FX28908" s="1595"/>
    </row>
    <row r="28909" spans="180:180">
      <c r="FX28909" s="1595"/>
    </row>
    <row r="28910" spans="180:180">
      <c r="FX28910" s="1595"/>
    </row>
    <row r="28911" spans="180:180">
      <c r="FX28911" s="1595"/>
    </row>
    <row r="28912" spans="180:180">
      <c r="FX28912" s="1595"/>
    </row>
    <row r="28913" spans="180:180">
      <c r="FX28913" s="1595"/>
    </row>
    <row r="28914" spans="180:180">
      <c r="FX28914" s="1595"/>
    </row>
    <row r="28915" spans="180:180">
      <c r="FX28915" s="1595"/>
    </row>
    <row r="28916" spans="180:180">
      <c r="FX28916" s="1595"/>
    </row>
    <row r="28917" spans="180:180">
      <c r="FX28917" s="1595"/>
    </row>
    <row r="28918" spans="180:180">
      <c r="FX28918" s="1595"/>
    </row>
    <row r="28919" spans="180:180">
      <c r="FX28919" s="1595"/>
    </row>
    <row r="28920" spans="180:180">
      <c r="FX28920" s="1595"/>
    </row>
    <row r="28921" spans="180:180">
      <c r="FX28921" s="1595"/>
    </row>
    <row r="28923" spans="180:180">
      <c r="FX28923" s="1349"/>
    </row>
    <row r="28924" spans="180:180">
      <c r="FX28924" s="1349"/>
    </row>
    <row r="28925" spans="180:180">
      <c r="FX28925" s="1666"/>
    </row>
    <row r="28927" spans="180:180">
      <c r="FX28927" s="1349"/>
    </row>
    <row r="28928" spans="180:180">
      <c r="FX28928" s="1349"/>
    </row>
    <row r="28929" spans="180:180">
      <c r="FX28929" s="1349"/>
    </row>
    <row r="28930" spans="180:180">
      <c r="FX28930" s="1595"/>
    </row>
    <row r="28931" spans="180:180">
      <c r="FX28931" s="1595"/>
    </row>
    <row r="28932" spans="180:180">
      <c r="FX28932" s="1595"/>
    </row>
    <row r="28933" spans="180:180">
      <c r="FX28933" s="1595"/>
    </row>
    <row r="28934" spans="180:180">
      <c r="FX28934" s="1595"/>
    </row>
    <row r="28935" spans="180:180">
      <c r="FX28935" s="1595"/>
    </row>
    <row r="28936" spans="180:180">
      <c r="FX28936" s="1595"/>
    </row>
    <row r="28937" spans="180:180">
      <c r="FX28937" s="1595"/>
    </row>
    <row r="28938" spans="180:180">
      <c r="FX28938" s="1595"/>
    </row>
    <row r="28939" spans="180:180">
      <c r="FX28939" s="1595"/>
    </row>
    <row r="28940" spans="180:180">
      <c r="FX28940" s="1595"/>
    </row>
    <row r="28941" spans="180:180">
      <c r="FX28941" s="1595"/>
    </row>
    <row r="28942" spans="180:180">
      <c r="FX28942" s="1595"/>
    </row>
    <row r="28943" spans="180:180">
      <c r="FX28943" s="1595"/>
    </row>
    <row r="28944" spans="180:180">
      <c r="FX28944" s="1595"/>
    </row>
    <row r="28945" spans="180:180">
      <c r="FX28945" s="1595"/>
    </row>
    <row r="28946" spans="180:180">
      <c r="FX28946" s="1595"/>
    </row>
    <row r="28947" spans="180:180">
      <c r="FX28947" s="1595"/>
    </row>
    <row r="28948" spans="180:180">
      <c r="FX28948" s="1595"/>
    </row>
    <row r="28949" spans="180:180">
      <c r="FX28949" s="1595"/>
    </row>
    <row r="28950" spans="180:180">
      <c r="FX28950" s="1595"/>
    </row>
    <row r="28951" spans="180:180">
      <c r="FX28951" s="1595"/>
    </row>
    <row r="28952" spans="180:180">
      <c r="FX28952" s="1595"/>
    </row>
    <row r="28953" spans="180:180">
      <c r="FX28953" s="1595"/>
    </row>
    <row r="28954" spans="180:180">
      <c r="FX28954" s="1595"/>
    </row>
    <row r="28955" spans="180:180">
      <c r="FX28955" s="1595"/>
    </row>
    <row r="28956" spans="180:180">
      <c r="FX28956" s="1595"/>
    </row>
    <row r="28957" spans="180:180">
      <c r="FX28957" s="1595"/>
    </row>
    <row r="28958" spans="180:180">
      <c r="FX28958" s="1595"/>
    </row>
    <row r="28959" spans="180:180">
      <c r="FX28959" s="1595"/>
    </row>
    <row r="28960" spans="180:180">
      <c r="FX28960" s="1595"/>
    </row>
    <row r="28961" spans="180:180">
      <c r="FX28961" s="1595"/>
    </row>
    <row r="28962" spans="180:180">
      <c r="FX28962" s="1595"/>
    </row>
    <row r="28963" spans="180:180">
      <c r="FX28963" s="1595"/>
    </row>
    <row r="28964" spans="180:180">
      <c r="FX28964" s="1595"/>
    </row>
    <row r="28965" spans="180:180">
      <c r="FX28965" s="1595"/>
    </row>
    <row r="28966" spans="180:180">
      <c r="FX28966" s="1595"/>
    </row>
    <row r="28967" spans="180:180">
      <c r="FX28967" s="1595"/>
    </row>
    <row r="28968" spans="180:180">
      <c r="FX28968" s="1595"/>
    </row>
    <row r="28969" spans="180:180">
      <c r="FX28969" s="1595"/>
    </row>
    <row r="28971" spans="180:180">
      <c r="FX28971" s="1349"/>
    </row>
    <row r="28972" spans="180:180">
      <c r="FX28972" s="1349"/>
    </row>
    <row r="28973" spans="180:180">
      <c r="FX28973" s="1666"/>
    </row>
    <row r="28975" spans="180:180">
      <c r="FX28975" s="1349"/>
    </row>
    <row r="28976" spans="180:180">
      <c r="FX28976" s="1349"/>
    </row>
    <row r="28977" spans="180:180">
      <c r="FX28977" s="1349"/>
    </row>
    <row r="28978" spans="180:180">
      <c r="FX28978" s="1595"/>
    </row>
    <row r="28979" spans="180:180">
      <c r="FX28979" s="1595"/>
    </row>
    <row r="28980" spans="180:180">
      <c r="FX28980" s="1595"/>
    </row>
    <row r="28981" spans="180:180">
      <c r="FX28981" s="1595"/>
    </row>
    <row r="28982" spans="180:180">
      <c r="FX28982" s="1595"/>
    </row>
    <row r="28983" spans="180:180">
      <c r="FX28983" s="1595"/>
    </row>
    <row r="28984" spans="180:180">
      <c r="FX28984" s="1595"/>
    </row>
    <row r="28985" spans="180:180">
      <c r="FX28985" s="1595"/>
    </row>
    <row r="28986" spans="180:180">
      <c r="FX28986" s="1595"/>
    </row>
    <row r="28987" spans="180:180">
      <c r="FX28987" s="1595"/>
    </row>
    <row r="28988" spans="180:180">
      <c r="FX28988" s="1595"/>
    </row>
    <row r="28989" spans="180:180">
      <c r="FX28989" s="1595"/>
    </row>
    <row r="28990" spans="180:180">
      <c r="FX28990" s="1595"/>
    </row>
    <row r="28991" spans="180:180">
      <c r="FX28991" s="1595"/>
    </row>
    <row r="28992" spans="180:180">
      <c r="FX28992" s="1595"/>
    </row>
    <row r="28993" spans="180:180">
      <c r="FX28993" s="1595"/>
    </row>
    <row r="28994" spans="180:180">
      <c r="FX28994" s="1595"/>
    </row>
    <row r="28995" spans="180:180">
      <c r="FX28995" s="1595"/>
    </row>
    <row r="28996" spans="180:180">
      <c r="FX28996" s="1595"/>
    </row>
    <row r="28997" spans="180:180">
      <c r="FX28997" s="1595"/>
    </row>
    <row r="28998" spans="180:180">
      <c r="FX28998" s="1595"/>
    </row>
    <row r="28999" spans="180:180">
      <c r="FX28999" s="1595"/>
    </row>
    <row r="29000" spans="180:180">
      <c r="FX29000" s="1595"/>
    </row>
    <row r="29001" spans="180:180">
      <c r="FX29001" s="1595"/>
    </row>
    <row r="29002" spans="180:180">
      <c r="FX29002" s="1595"/>
    </row>
    <row r="29003" spans="180:180">
      <c r="FX29003" s="1595"/>
    </row>
    <row r="29004" spans="180:180">
      <c r="FX29004" s="1595"/>
    </row>
    <row r="29005" spans="180:180">
      <c r="FX29005" s="1595"/>
    </row>
    <row r="29006" spans="180:180">
      <c r="FX29006" s="1595"/>
    </row>
    <row r="29007" spans="180:180">
      <c r="FX29007" s="1595"/>
    </row>
    <row r="29008" spans="180:180">
      <c r="FX29008" s="1595"/>
    </row>
    <row r="29009" spans="180:180">
      <c r="FX29009" s="1595"/>
    </row>
    <row r="29010" spans="180:180">
      <c r="FX29010" s="1595"/>
    </row>
    <row r="29011" spans="180:180">
      <c r="FX29011" s="1595"/>
    </row>
    <row r="29012" spans="180:180">
      <c r="FX29012" s="1595"/>
    </row>
    <row r="29013" spans="180:180">
      <c r="FX29013" s="1595"/>
    </row>
    <row r="29014" spans="180:180">
      <c r="FX29014" s="1595"/>
    </row>
    <row r="29015" spans="180:180">
      <c r="FX29015" s="1595"/>
    </row>
    <row r="29016" spans="180:180">
      <c r="FX29016" s="1595"/>
    </row>
    <row r="29017" spans="180:180">
      <c r="FX29017" s="1595"/>
    </row>
    <row r="29019" spans="180:180">
      <c r="FX29019" s="1349"/>
    </row>
    <row r="29020" spans="180:180">
      <c r="FX29020" s="1349"/>
    </row>
    <row r="29021" spans="180:180">
      <c r="FX29021" s="1666"/>
    </row>
    <row r="29023" spans="180:180">
      <c r="FX29023" s="1349"/>
    </row>
    <row r="29024" spans="180:180">
      <c r="FX29024" s="1349"/>
    </row>
    <row r="29025" spans="180:180">
      <c r="FX29025" s="1349"/>
    </row>
    <row r="29026" spans="180:180">
      <c r="FX29026" s="1595"/>
    </row>
    <row r="29027" spans="180:180">
      <c r="FX29027" s="1595"/>
    </row>
    <row r="29028" spans="180:180">
      <c r="FX29028" s="1595"/>
    </row>
    <row r="29029" spans="180:180">
      <c r="FX29029" s="1595"/>
    </row>
    <row r="29030" spans="180:180">
      <c r="FX29030" s="1595"/>
    </row>
    <row r="29031" spans="180:180">
      <c r="FX29031" s="1595"/>
    </row>
    <row r="29032" spans="180:180">
      <c r="FX29032" s="1595"/>
    </row>
    <row r="29033" spans="180:180">
      <c r="FX29033" s="1595"/>
    </row>
    <row r="29034" spans="180:180">
      <c r="FX29034" s="1595"/>
    </row>
    <row r="29035" spans="180:180">
      <c r="FX29035" s="1595"/>
    </row>
    <row r="29036" spans="180:180">
      <c r="FX29036" s="1595"/>
    </row>
    <row r="29037" spans="180:180">
      <c r="FX29037" s="1595"/>
    </row>
    <row r="29038" spans="180:180">
      <c r="FX29038" s="1595"/>
    </row>
    <row r="29039" spans="180:180">
      <c r="FX29039" s="1595"/>
    </row>
    <row r="29040" spans="180:180">
      <c r="FX29040" s="1595"/>
    </row>
    <row r="29041" spans="180:180">
      <c r="FX29041" s="1595"/>
    </row>
    <row r="29042" spans="180:180">
      <c r="FX29042" s="1595"/>
    </row>
    <row r="29043" spans="180:180">
      <c r="FX29043" s="1595"/>
    </row>
    <row r="29044" spans="180:180">
      <c r="FX29044" s="1595"/>
    </row>
    <row r="29045" spans="180:180">
      <c r="FX29045" s="1595"/>
    </row>
    <row r="29046" spans="180:180">
      <c r="FX29046" s="1595"/>
    </row>
    <row r="29047" spans="180:180">
      <c r="FX29047" s="1595"/>
    </row>
    <row r="29048" spans="180:180">
      <c r="FX29048" s="1595"/>
    </row>
    <row r="29049" spans="180:180">
      <c r="FX29049" s="1595"/>
    </row>
    <row r="29050" spans="180:180">
      <c r="FX29050" s="1595"/>
    </row>
    <row r="29051" spans="180:180">
      <c r="FX29051" s="1595"/>
    </row>
    <row r="29052" spans="180:180">
      <c r="FX29052" s="1595"/>
    </row>
    <row r="29053" spans="180:180">
      <c r="FX29053" s="1595"/>
    </row>
    <row r="29054" spans="180:180">
      <c r="FX29054" s="1595"/>
    </row>
    <row r="29055" spans="180:180">
      <c r="FX29055" s="1595"/>
    </row>
    <row r="29056" spans="180:180">
      <c r="FX29056" s="1595"/>
    </row>
    <row r="29057" spans="180:180">
      <c r="FX29057" s="1595"/>
    </row>
    <row r="29058" spans="180:180">
      <c r="FX29058" s="1595"/>
    </row>
    <row r="29059" spans="180:180">
      <c r="FX29059" s="1595"/>
    </row>
    <row r="29060" spans="180:180">
      <c r="FX29060" s="1595"/>
    </row>
    <row r="29061" spans="180:180">
      <c r="FX29061" s="1595"/>
    </row>
    <row r="29062" spans="180:180">
      <c r="FX29062" s="1595"/>
    </row>
    <row r="29063" spans="180:180">
      <c r="FX29063" s="1595"/>
    </row>
    <row r="29064" spans="180:180">
      <c r="FX29064" s="1595"/>
    </row>
    <row r="29065" spans="180:180">
      <c r="FX29065" s="1595"/>
    </row>
    <row r="29067" spans="180:180">
      <c r="FX29067" s="1349"/>
    </row>
    <row r="29068" spans="180:180">
      <c r="FX29068" s="1349"/>
    </row>
    <row r="29069" spans="180:180">
      <c r="FX29069" s="1666"/>
    </row>
    <row r="29071" spans="180:180">
      <c r="FX29071" s="1349"/>
    </row>
    <row r="29072" spans="180:180">
      <c r="FX29072" s="1349"/>
    </row>
    <row r="29073" spans="180:180">
      <c r="FX29073" s="1349"/>
    </row>
    <row r="29074" spans="180:180">
      <c r="FX29074" s="1595"/>
    </row>
    <row r="29075" spans="180:180">
      <c r="FX29075" s="1595"/>
    </row>
    <row r="29076" spans="180:180">
      <c r="FX29076" s="1595"/>
    </row>
    <row r="29077" spans="180:180">
      <c r="FX29077" s="1595"/>
    </row>
    <row r="29078" spans="180:180">
      <c r="FX29078" s="1595"/>
    </row>
    <row r="29079" spans="180:180">
      <c r="FX29079" s="1595"/>
    </row>
    <row r="29080" spans="180:180">
      <c r="FX29080" s="1595"/>
    </row>
    <row r="29081" spans="180:180">
      <c r="FX29081" s="1595"/>
    </row>
    <row r="29082" spans="180:180">
      <c r="FX29082" s="1595"/>
    </row>
    <row r="29083" spans="180:180">
      <c r="FX29083" s="1595"/>
    </row>
    <row r="29084" spans="180:180">
      <c r="FX29084" s="1595"/>
    </row>
    <row r="29085" spans="180:180">
      <c r="FX29085" s="1595"/>
    </row>
    <row r="29086" spans="180:180">
      <c r="FX29086" s="1595"/>
    </row>
    <row r="29087" spans="180:180">
      <c r="FX29087" s="1595"/>
    </row>
    <row r="29088" spans="180:180">
      <c r="FX29088" s="1595"/>
    </row>
    <row r="29089" spans="180:180">
      <c r="FX29089" s="1595"/>
    </row>
    <row r="29090" spans="180:180">
      <c r="FX29090" s="1595"/>
    </row>
    <row r="29091" spans="180:180">
      <c r="FX29091" s="1595"/>
    </row>
    <row r="29092" spans="180:180">
      <c r="FX29092" s="1595"/>
    </row>
    <row r="29093" spans="180:180">
      <c r="FX29093" s="1595"/>
    </row>
    <row r="29094" spans="180:180">
      <c r="FX29094" s="1595"/>
    </row>
    <row r="29095" spans="180:180">
      <c r="FX29095" s="1595"/>
    </row>
    <row r="29096" spans="180:180">
      <c r="FX29096" s="1595"/>
    </row>
    <row r="29097" spans="180:180">
      <c r="FX29097" s="1595"/>
    </row>
    <row r="29098" spans="180:180">
      <c r="FX29098" s="1595"/>
    </row>
    <row r="29099" spans="180:180">
      <c r="FX29099" s="1595"/>
    </row>
    <row r="29100" spans="180:180">
      <c r="FX29100" s="1595"/>
    </row>
    <row r="29101" spans="180:180">
      <c r="FX29101" s="1595"/>
    </row>
    <row r="29102" spans="180:180">
      <c r="FX29102" s="1595"/>
    </row>
    <row r="29103" spans="180:180">
      <c r="FX29103" s="1595"/>
    </row>
    <row r="29104" spans="180:180">
      <c r="FX29104" s="1595"/>
    </row>
    <row r="29105" spans="180:180">
      <c r="FX29105" s="1595"/>
    </row>
    <row r="29106" spans="180:180">
      <c r="FX29106" s="1595"/>
    </row>
    <row r="29107" spans="180:180">
      <c r="FX29107" s="1595"/>
    </row>
    <row r="29108" spans="180:180">
      <c r="FX29108" s="1595"/>
    </row>
    <row r="29109" spans="180:180">
      <c r="FX29109" s="1595"/>
    </row>
    <row r="29110" spans="180:180">
      <c r="FX29110" s="1595"/>
    </row>
    <row r="29111" spans="180:180">
      <c r="FX29111" s="1595"/>
    </row>
    <row r="29112" spans="180:180">
      <c r="FX29112" s="1595"/>
    </row>
    <row r="29113" spans="180:180">
      <c r="FX29113" s="1595"/>
    </row>
    <row r="29115" spans="180:180">
      <c r="FX29115" s="1349"/>
    </row>
    <row r="29116" spans="180:180">
      <c r="FX29116" s="1349"/>
    </row>
    <row r="29117" spans="180:180">
      <c r="FX29117" s="1666"/>
    </row>
    <row r="29119" spans="180:180">
      <c r="FX29119" s="1349"/>
    </row>
    <row r="29120" spans="180:180">
      <c r="FX29120" s="1349"/>
    </row>
    <row r="29121" spans="180:180">
      <c r="FX29121" s="1349"/>
    </row>
    <row r="29122" spans="180:180">
      <c r="FX29122" s="1595"/>
    </row>
    <row r="29123" spans="180:180">
      <c r="FX29123" s="1595"/>
    </row>
    <row r="29124" spans="180:180">
      <c r="FX29124" s="1595"/>
    </row>
    <row r="29125" spans="180:180">
      <c r="FX29125" s="1595"/>
    </row>
    <row r="29126" spans="180:180">
      <c r="FX29126" s="1595"/>
    </row>
    <row r="29127" spans="180:180">
      <c r="FX29127" s="1595"/>
    </row>
    <row r="29128" spans="180:180">
      <c r="FX29128" s="1595"/>
    </row>
    <row r="29129" spans="180:180">
      <c r="FX29129" s="1595"/>
    </row>
    <row r="29130" spans="180:180">
      <c r="FX29130" s="1595"/>
    </row>
    <row r="29131" spans="180:180">
      <c r="FX29131" s="1595"/>
    </row>
    <row r="29132" spans="180:180">
      <c r="FX29132" s="1595"/>
    </row>
    <row r="29133" spans="180:180">
      <c r="FX29133" s="1595"/>
    </row>
    <row r="29134" spans="180:180">
      <c r="FX29134" s="1595"/>
    </row>
    <row r="29135" spans="180:180">
      <c r="FX29135" s="1595"/>
    </row>
    <row r="29136" spans="180:180">
      <c r="FX29136" s="1595"/>
    </row>
    <row r="29137" spans="180:180">
      <c r="FX29137" s="1595"/>
    </row>
    <row r="29138" spans="180:180">
      <c r="FX29138" s="1595"/>
    </row>
    <row r="29139" spans="180:180">
      <c r="FX29139" s="1595"/>
    </row>
    <row r="29140" spans="180:180">
      <c r="FX29140" s="1595"/>
    </row>
    <row r="29141" spans="180:180">
      <c r="FX29141" s="1595"/>
    </row>
    <row r="29142" spans="180:180">
      <c r="FX29142" s="1595"/>
    </row>
    <row r="29143" spans="180:180">
      <c r="FX29143" s="1595"/>
    </row>
    <row r="29144" spans="180:180">
      <c r="FX29144" s="1595"/>
    </row>
    <row r="29145" spans="180:180">
      <c r="FX29145" s="1595"/>
    </row>
    <row r="29146" spans="180:180">
      <c r="FX29146" s="1595"/>
    </row>
    <row r="29147" spans="180:180">
      <c r="FX29147" s="1595"/>
    </row>
    <row r="29148" spans="180:180">
      <c r="FX29148" s="1595"/>
    </row>
    <row r="29149" spans="180:180">
      <c r="FX29149" s="1595"/>
    </row>
    <row r="29150" spans="180:180">
      <c r="FX29150" s="1595"/>
    </row>
    <row r="29151" spans="180:180">
      <c r="FX29151" s="1595"/>
    </row>
    <row r="29152" spans="180:180">
      <c r="FX29152" s="1595"/>
    </row>
    <row r="29153" spans="180:180">
      <c r="FX29153" s="1595"/>
    </row>
    <row r="29154" spans="180:180">
      <c r="FX29154" s="1595"/>
    </row>
    <row r="29155" spans="180:180">
      <c r="FX29155" s="1595"/>
    </row>
    <row r="29156" spans="180:180">
      <c r="FX29156" s="1595"/>
    </row>
    <row r="29157" spans="180:180">
      <c r="FX29157" s="1595"/>
    </row>
    <row r="29158" spans="180:180">
      <c r="FX29158" s="1595"/>
    </row>
    <row r="29159" spans="180:180">
      <c r="FX29159" s="1595"/>
    </row>
    <row r="29160" spans="180:180">
      <c r="FX29160" s="1595"/>
    </row>
    <row r="29161" spans="180:180">
      <c r="FX29161" s="1595"/>
    </row>
    <row r="29163" spans="180:180">
      <c r="FX29163" s="1349"/>
    </row>
    <row r="29164" spans="180:180">
      <c r="FX29164" s="1349"/>
    </row>
    <row r="29165" spans="180:180">
      <c r="FX29165" s="1666"/>
    </row>
    <row r="29167" spans="180:180">
      <c r="FX29167" s="1349"/>
    </row>
    <row r="29168" spans="180:180">
      <c r="FX29168" s="1349"/>
    </row>
    <row r="29169" spans="180:180">
      <c r="FX29169" s="1349"/>
    </row>
    <row r="29170" spans="180:180">
      <c r="FX29170" s="1595"/>
    </row>
    <row r="29171" spans="180:180">
      <c r="FX29171" s="1595"/>
    </row>
    <row r="29172" spans="180:180">
      <c r="FX29172" s="1595"/>
    </row>
    <row r="29173" spans="180:180">
      <c r="FX29173" s="1595"/>
    </row>
    <row r="29174" spans="180:180">
      <c r="FX29174" s="1595"/>
    </row>
    <row r="29175" spans="180:180">
      <c r="FX29175" s="1595"/>
    </row>
    <row r="29176" spans="180:180">
      <c r="FX29176" s="1595"/>
    </row>
    <row r="29177" spans="180:180">
      <c r="FX29177" s="1595"/>
    </row>
    <row r="29178" spans="180:180">
      <c r="FX29178" s="1595"/>
    </row>
    <row r="29179" spans="180:180">
      <c r="FX29179" s="1595"/>
    </row>
    <row r="29180" spans="180:180">
      <c r="FX29180" s="1595"/>
    </row>
    <row r="29181" spans="180:180">
      <c r="FX29181" s="1595"/>
    </row>
    <row r="29182" spans="180:180">
      <c r="FX29182" s="1595"/>
    </row>
    <row r="29183" spans="180:180">
      <c r="FX29183" s="1595"/>
    </row>
    <row r="29184" spans="180:180">
      <c r="FX29184" s="1595"/>
    </row>
    <row r="29185" spans="180:180">
      <c r="FX29185" s="1595"/>
    </row>
    <row r="29186" spans="180:180">
      <c r="FX29186" s="1595"/>
    </row>
    <row r="29187" spans="180:180">
      <c r="FX29187" s="1595"/>
    </row>
    <row r="29188" spans="180:180">
      <c r="FX29188" s="1595"/>
    </row>
    <row r="29189" spans="180:180">
      <c r="FX29189" s="1595"/>
    </row>
    <row r="29190" spans="180:180">
      <c r="FX29190" s="1595"/>
    </row>
    <row r="29191" spans="180:180">
      <c r="FX29191" s="1595"/>
    </row>
    <row r="29192" spans="180:180">
      <c r="FX29192" s="1595"/>
    </row>
    <row r="29193" spans="180:180">
      <c r="FX29193" s="1595"/>
    </row>
    <row r="29194" spans="180:180">
      <c r="FX29194" s="1595"/>
    </row>
    <row r="29195" spans="180:180">
      <c r="FX29195" s="1595"/>
    </row>
    <row r="29196" spans="180:180">
      <c r="FX29196" s="1595"/>
    </row>
    <row r="29197" spans="180:180">
      <c r="FX29197" s="1595"/>
    </row>
    <row r="29198" spans="180:180">
      <c r="FX29198" s="1595"/>
    </row>
    <row r="29199" spans="180:180">
      <c r="FX29199" s="1595"/>
    </row>
    <row r="29200" spans="180:180">
      <c r="FX29200" s="1595"/>
    </row>
    <row r="29201" spans="180:180">
      <c r="FX29201" s="1595"/>
    </row>
    <row r="29202" spans="180:180">
      <c r="FX29202" s="1595"/>
    </row>
    <row r="29203" spans="180:180">
      <c r="FX29203" s="1595"/>
    </row>
    <row r="29204" spans="180:180">
      <c r="FX29204" s="1595"/>
    </row>
    <row r="29205" spans="180:180">
      <c r="FX29205" s="1595"/>
    </row>
    <row r="29206" spans="180:180">
      <c r="FX29206" s="1595"/>
    </row>
    <row r="29207" spans="180:180">
      <c r="FX29207" s="1595"/>
    </row>
    <row r="29208" spans="180:180">
      <c r="FX29208" s="1595"/>
    </row>
    <row r="29209" spans="180:180">
      <c r="FX29209" s="1595"/>
    </row>
    <row r="29211" spans="180:180">
      <c r="FX29211" s="1349"/>
    </row>
    <row r="29212" spans="180:180">
      <c r="FX29212" s="1349"/>
    </row>
    <row r="29213" spans="180:180">
      <c r="FX29213" s="1666"/>
    </row>
    <row r="29215" spans="180:180">
      <c r="FX29215" s="1349"/>
    </row>
    <row r="29216" spans="180:180">
      <c r="FX29216" s="1349"/>
    </row>
    <row r="29217" spans="180:180">
      <c r="FX29217" s="1349"/>
    </row>
    <row r="29218" spans="180:180">
      <c r="FX29218" s="1595"/>
    </row>
    <row r="29219" spans="180:180">
      <c r="FX29219" s="1595"/>
    </row>
    <row r="29220" spans="180:180">
      <c r="FX29220" s="1595"/>
    </row>
    <row r="29221" spans="180:180">
      <c r="FX29221" s="1595"/>
    </row>
    <row r="29222" spans="180:180">
      <c r="FX29222" s="1595"/>
    </row>
    <row r="29223" spans="180:180">
      <c r="FX29223" s="1595"/>
    </row>
    <row r="29224" spans="180:180">
      <c r="FX29224" s="1595"/>
    </row>
    <row r="29225" spans="180:180">
      <c r="FX29225" s="1595"/>
    </row>
    <row r="29226" spans="180:180">
      <c r="FX29226" s="1595"/>
    </row>
    <row r="29227" spans="180:180">
      <c r="FX29227" s="1595"/>
    </row>
    <row r="29228" spans="180:180">
      <c r="FX29228" s="1595"/>
    </row>
    <row r="29229" spans="180:180">
      <c r="FX29229" s="1595"/>
    </row>
    <row r="29230" spans="180:180">
      <c r="FX29230" s="1595"/>
    </row>
    <row r="29231" spans="180:180">
      <c r="FX29231" s="1595"/>
    </row>
    <row r="29232" spans="180:180">
      <c r="FX29232" s="1595"/>
    </row>
    <row r="29233" spans="180:180">
      <c r="FX29233" s="1595"/>
    </row>
    <row r="29234" spans="180:180">
      <c r="FX29234" s="1595"/>
    </row>
    <row r="29235" spans="180:180">
      <c r="FX29235" s="1595"/>
    </row>
    <row r="29236" spans="180:180">
      <c r="FX29236" s="1595"/>
    </row>
    <row r="29237" spans="180:180">
      <c r="FX29237" s="1595"/>
    </row>
    <row r="29238" spans="180:180">
      <c r="FX29238" s="1595"/>
    </row>
    <row r="29239" spans="180:180">
      <c r="FX29239" s="1595"/>
    </row>
    <row r="29240" spans="180:180">
      <c r="FX29240" s="1595"/>
    </row>
    <row r="29241" spans="180:180">
      <c r="FX29241" s="1595"/>
    </row>
    <row r="29242" spans="180:180">
      <c r="FX29242" s="1595"/>
    </row>
    <row r="29243" spans="180:180">
      <c r="FX29243" s="1595"/>
    </row>
    <row r="29244" spans="180:180">
      <c r="FX29244" s="1595"/>
    </row>
    <row r="29245" spans="180:180">
      <c r="FX29245" s="1595"/>
    </row>
    <row r="29246" spans="180:180">
      <c r="FX29246" s="1595"/>
    </row>
    <row r="29247" spans="180:180">
      <c r="FX29247" s="1595"/>
    </row>
    <row r="29248" spans="180:180">
      <c r="FX29248" s="1595"/>
    </row>
    <row r="29249" spans="180:180">
      <c r="FX29249" s="1595"/>
    </row>
    <row r="29250" spans="180:180">
      <c r="FX29250" s="1595"/>
    </row>
    <row r="29251" spans="180:180">
      <c r="FX29251" s="1595"/>
    </row>
    <row r="29252" spans="180:180">
      <c r="FX29252" s="1595"/>
    </row>
    <row r="29253" spans="180:180">
      <c r="FX29253" s="1595"/>
    </row>
    <row r="29254" spans="180:180">
      <c r="FX29254" s="1595"/>
    </row>
    <row r="29255" spans="180:180">
      <c r="FX29255" s="1595"/>
    </row>
    <row r="29256" spans="180:180">
      <c r="FX29256" s="1595"/>
    </row>
    <row r="29257" spans="180:180">
      <c r="FX29257" s="1595"/>
    </row>
    <row r="29259" spans="180:180">
      <c r="FX29259" s="1349"/>
    </row>
    <row r="29260" spans="180:180">
      <c r="FX29260" s="1349"/>
    </row>
    <row r="29261" spans="180:180">
      <c r="FX29261" s="1666"/>
    </row>
    <row r="29263" spans="180:180">
      <c r="FX29263" s="1349"/>
    </row>
    <row r="29264" spans="180:180">
      <c r="FX29264" s="1349"/>
    </row>
    <row r="29265" spans="180:180">
      <c r="FX29265" s="1349"/>
    </row>
    <row r="29266" spans="180:180">
      <c r="FX29266" s="1595"/>
    </row>
    <row r="29267" spans="180:180">
      <c r="FX29267" s="1595"/>
    </row>
    <row r="29268" spans="180:180">
      <c r="FX29268" s="1595"/>
    </row>
    <row r="29269" spans="180:180">
      <c r="FX29269" s="1595"/>
    </row>
    <row r="29270" spans="180:180">
      <c r="FX29270" s="1595"/>
    </row>
    <row r="29271" spans="180:180">
      <c r="FX29271" s="1595"/>
    </row>
    <row r="29272" spans="180:180">
      <c r="FX29272" s="1595"/>
    </row>
    <row r="29273" spans="180:180">
      <c r="FX29273" s="1595"/>
    </row>
    <row r="29274" spans="180:180">
      <c r="FX29274" s="1595"/>
    </row>
    <row r="29275" spans="180:180">
      <c r="FX29275" s="1595"/>
    </row>
    <row r="29276" spans="180:180">
      <c r="FX29276" s="1595"/>
    </row>
    <row r="29277" spans="180:180">
      <c r="FX29277" s="1595"/>
    </row>
    <row r="29278" spans="180:180">
      <c r="FX29278" s="1595"/>
    </row>
    <row r="29279" spans="180:180">
      <c r="FX29279" s="1595"/>
    </row>
    <row r="29280" spans="180:180">
      <c r="FX29280" s="1595"/>
    </row>
    <row r="29281" spans="180:180">
      <c r="FX29281" s="1595"/>
    </row>
    <row r="29282" spans="180:180">
      <c r="FX29282" s="1595"/>
    </row>
    <row r="29283" spans="180:180">
      <c r="FX29283" s="1595"/>
    </row>
    <row r="29284" spans="180:180">
      <c r="FX29284" s="1595"/>
    </row>
    <row r="29285" spans="180:180">
      <c r="FX29285" s="1595"/>
    </row>
    <row r="29286" spans="180:180">
      <c r="FX29286" s="1595"/>
    </row>
    <row r="29287" spans="180:180">
      <c r="FX29287" s="1595"/>
    </row>
    <row r="29288" spans="180:180">
      <c r="FX29288" s="1595"/>
    </row>
    <row r="29289" spans="180:180">
      <c r="FX29289" s="1595"/>
    </row>
    <row r="29290" spans="180:180">
      <c r="FX29290" s="1595"/>
    </row>
    <row r="29291" spans="180:180">
      <c r="FX29291" s="1595"/>
    </row>
    <row r="29292" spans="180:180">
      <c r="FX29292" s="1595"/>
    </row>
    <row r="29293" spans="180:180">
      <c r="FX29293" s="1595"/>
    </row>
    <row r="29294" spans="180:180">
      <c r="FX29294" s="1595"/>
    </row>
    <row r="29295" spans="180:180">
      <c r="FX29295" s="1595"/>
    </row>
    <row r="29296" spans="180:180">
      <c r="FX29296" s="1595"/>
    </row>
    <row r="29297" spans="180:180">
      <c r="FX29297" s="1595"/>
    </row>
    <row r="29298" spans="180:180">
      <c r="FX29298" s="1595"/>
    </row>
    <row r="29299" spans="180:180">
      <c r="FX29299" s="1595"/>
    </row>
    <row r="29300" spans="180:180">
      <c r="FX29300" s="1595"/>
    </row>
    <row r="29301" spans="180:180">
      <c r="FX29301" s="1595"/>
    </row>
    <row r="29302" spans="180:180">
      <c r="FX29302" s="1595"/>
    </row>
    <row r="29303" spans="180:180">
      <c r="FX29303" s="1595"/>
    </row>
    <row r="29304" spans="180:180">
      <c r="FX29304" s="1595"/>
    </row>
    <row r="29305" spans="180:180">
      <c r="FX29305" s="1595"/>
    </row>
    <row r="29307" spans="180:180">
      <c r="FX29307" s="1349"/>
    </row>
    <row r="29308" spans="180:180">
      <c r="FX29308" s="1349"/>
    </row>
    <row r="29309" spans="180:180">
      <c r="FX29309" s="1666"/>
    </row>
    <row r="29311" spans="180:180">
      <c r="FX29311" s="1349"/>
    </row>
    <row r="29312" spans="180:180">
      <c r="FX29312" s="1349"/>
    </row>
    <row r="29313" spans="180:180">
      <c r="FX29313" s="1349"/>
    </row>
    <row r="29314" spans="180:180">
      <c r="FX29314" s="1595"/>
    </row>
    <row r="29315" spans="180:180">
      <c r="FX29315" s="1595"/>
    </row>
    <row r="29316" spans="180:180">
      <c r="FX29316" s="1595"/>
    </row>
    <row r="29317" spans="180:180">
      <c r="FX29317" s="1595"/>
    </row>
    <row r="29318" spans="180:180">
      <c r="FX29318" s="1595"/>
    </row>
    <row r="29319" spans="180:180">
      <c r="FX29319" s="1595"/>
    </row>
    <row r="29320" spans="180:180">
      <c r="FX29320" s="1595"/>
    </row>
    <row r="29321" spans="180:180">
      <c r="FX29321" s="1595"/>
    </row>
    <row r="29322" spans="180:180">
      <c r="FX29322" s="1595"/>
    </row>
    <row r="29323" spans="180:180">
      <c r="FX29323" s="1595"/>
    </row>
    <row r="29324" spans="180:180">
      <c r="FX29324" s="1595"/>
    </row>
    <row r="29325" spans="180:180">
      <c r="FX29325" s="1595"/>
    </row>
    <row r="29326" spans="180:180">
      <c r="FX29326" s="1595"/>
    </row>
    <row r="29327" spans="180:180">
      <c r="FX29327" s="1595"/>
    </row>
    <row r="29328" spans="180:180">
      <c r="FX29328" s="1595"/>
    </row>
    <row r="29329" spans="180:180">
      <c r="FX29329" s="1595"/>
    </row>
    <row r="29330" spans="180:180">
      <c r="FX29330" s="1595"/>
    </row>
    <row r="29331" spans="180:180">
      <c r="FX29331" s="1595"/>
    </row>
    <row r="29332" spans="180:180">
      <c r="FX29332" s="1595"/>
    </row>
    <row r="29333" spans="180:180">
      <c r="FX29333" s="1595"/>
    </row>
    <row r="29334" spans="180:180">
      <c r="FX29334" s="1595"/>
    </row>
    <row r="29335" spans="180:180">
      <c r="FX29335" s="1595"/>
    </row>
    <row r="29336" spans="180:180">
      <c r="FX29336" s="1595"/>
    </row>
    <row r="29337" spans="180:180">
      <c r="FX29337" s="1595"/>
    </row>
    <row r="29338" spans="180:180">
      <c r="FX29338" s="1595"/>
    </row>
    <row r="29339" spans="180:180">
      <c r="FX29339" s="1595"/>
    </row>
    <row r="29340" spans="180:180">
      <c r="FX29340" s="1595"/>
    </row>
    <row r="29341" spans="180:180">
      <c r="FX29341" s="1595"/>
    </row>
    <row r="29342" spans="180:180">
      <c r="FX29342" s="1595"/>
    </row>
    <row r="29343" spans="180:180">
      <c r="FX29343" s="1595"/>
    </row>
    <row r="29344" spans="180:180">
      <c r="FX29344" s="1595"/>
    </row>
    <row r="29345" spans="180:180">
      <c r="FX29345" s="1595"/>
    </row>
    <row r="29346" spans="180:180">
      <c r="FX29346" s="1595"/>
    </row>
    <row r="29347" spans="180:180">
      <c r="FX29347" s="1595"/>
    </row>
    <row r="29348" spans="180:180">
      <c r="FX29348" s="1595"/>
    </row>
    <row r="29349" spans="180:180">
      <c r="FX29349" s="1595"/>
    </row>
    <row r="29350" spans="180:180">
      <c r="FX29350" s="1595"/>
    </row>
    <row r="29351" spans="180:180">
      <c r="FX29351" s="1595"/>
    </row>
    <row r="29352" spans="180:180">
      <c r="FX29352" s="1595"/>
    </row>
    <row r="29353" spans="180:180">
      <c r="FX29353" s="1595"/>
    </row>
    <row r="29355" spans="180:180">
      <c r="FX29355" s="1349"/>
    </row>
    <row r="29356" spans="180:180">
      <c r="FX29356" s="1349"/>
    </row>
    <row r="29357" spans="180:180">
      <c r="FX29357" s="1666"/>
    </row>
    <row r="29359" spans="180:180">
      <c r="FX29359" s="1349"/>
    </row>
    <row r="29360" spans="180:180">
      <c r="FX29360" s="1349"/>
    </row>
    <row r="29361" spans="180:180">
      <c r="FX29361" s="1349"/>
    </row>
    <row r="29362" spans="180:180">
      <c r="FX29362" s="1595"/>
    </row>
    <row r="29363" spans="180:180">
      <c r="FX29363" s="1595"/>
    </row>
    <row r="29364" spans="180:180">
      <c r="FX29364" s="1595"/>
    </row>
    <row r="29365" spans="180:180">
      <c r="FX29365" s="1595"/>
    </row>
    <row r="29366" spans="180:180">
      <c r="FX29366" s="1595"/>
    </row>
    <row r="29367" spans="180:180">
      <c r="FX29367" s="1595"/>
    </row>
    <row r="29368" spans="180:180">
      <c r="FX29368" s="1595"/>
    </row>
    <row r="29369" spans="180:180">
      <c r="FX29369" s="1595"/>
    </row>
    <row r="29370" spans="180:180">
      <c r="FX29370" s="1595"/>
    </row>
    <row r="29371" spans="180:180">
      <c r="FX29371" s="1595"/>
    </row>
    <row r="29372" spans="180:180">
      <c r="FX29372" s="1595"/>
    </row>
    <row r="29373" spans="180:180">
      <c r="FX29373" s="1595"/>
    </row>
    <row r="29374" spans="180:180">
      <c r="FX29374" s="1595"/>
    </row>
    <row r="29375" spans="180:180">
      <c r="FX29375" s="1595"/>
    </row>
    <row r="29376" spans="180:180">
      <c r="FX29376" s="1595"/>
    </row>
    <row r="29377" spans="180:180">
      <c r="FX29377" s="1595"/>
    </row>
    <row r="29378" spans="180:180">
      <c r="FX29378" s="1595"/>
    </row>
    <row r="29379" spans="180:180">
      <c r="FX29379" s="1595"/>
    </row>
    <row r="29380" spans="180:180">
      <c r="FX29380" s="1595"/>
    </row>
    <row r="29381" spans="180:180">
      <c r="FX29381" s="1595"/>
    </row>
    <row r="29382" spans="180:180">
      <c r="FX29382" s="1595"/>
    </row>
    <row r="29383" spans="180:180">
      <c r="FX29383" s="1595"/>
    </row>
    <row r="29384" spans="180:180">
      <c r="FX29384" s="1595"/>
    </row>
    <row r="29385" spans="180:180">
      <c r="FX29385" s="1595"/>
    </row>
    <row r="29386" spans="180:180">
      <c r="FX29386" s="1595"/>
    </row>
    <row r="29387" spans="180:180">
      <c r="FX29387" s="1595"/>
    </row>
    <row r="29388" spans="180:180">
      <c r="FX29388" s="1595"/>
    </row>
    <row r="29389" spans="180:180">
      <c r="FX29389" s="1595"/>
    </row>
    <row r="29390" spans="180:180">
      <c r="FX29390" s="1595"/>
    </row>
    <row r="29391" spans="180:180">
      <c r="FX29391" s="1595"/>
    </row>
    <row r="29392" spans="180:180">
      <c r="FX29392" s="1595"/>
    </row>
    <row r="29393" spans="180:180">
      <c r="FX29393" s="1595"/>
    </row>
    <row r="29394" spans="180:180">
      <c r="FX29394" s="1595"/>
    </row>
    <row r="29395" spans="180:180">
      <c r="FX29395" s="1595"/>
    </row>
    <row r="29396" spans="180:180">
      <c r="FX29396" s="1595"/>
    </row>
    <row r="29397" spans="180:180">
      <c r="FX29397" s="1595"/>
    </row>
    <row r="29398" spans="180:180">
      <c r="FX29398" s="1595"/>
    </row>
    <row r="29399" spans="180:180">
      <c r="FX29399" s="1595"/>
    </row>
    <row r="29400" spans="180:180">
      <c r="FX29400" s="1595"/>
    </row>
    <row r="29401" spans="180:180">
      <c r="FX29401" s="1595"/>
    </row>
    <row r="29403" spans="180:180">
      <c r="FX29403" s="1349"/>
    </row>
    <row r="29404" spans="180:180">
      <c r="FX29404" s="1349"/>
    </row>
    <row r="29405" spans="180:180">
      <c r="FX29405" s="1666"/>
    </row>
    <row r="29407" spans="180:180">
      <c r="FX29407" s="1349"/>
    </row>
    <row r="29408" spans="180:180">
      <c r="FX29408" s="1349"/>
    </row>
    <row r="29409" spans="180:180">
      <c r="FX29409" s="1349"/>
    </row>
    <row r="29410" spans="180:180">
      <c r="FX29410" s="1595"/>
    </row>
    <row r="29411" spans="180:180">
      <c r="FX29411" s="1595"/>
    </row>
    <row r="29412" spans="180:180">
      <c r="FX29412" s="1595"/>
    </row>
    <row r="29413" spans="180:180">
      <c r="FX29413" s="1595"/>
    </row>
    <row r="29414" spans="180:180">
      <c r="FX29414" s="1595"/>
    </row>
    <row r="29415" spans="180:180">
      <c r="FX29415" s="1595"/>
    </row>
    <row r="29416" spans="180:180">
      <c r="FX29416" s="1595"/>
    </row>
    <row r="29417" spans="180:180">
      <c r="FX29417" s="1595"/>
    </row>
    <row r="29418" spans="180:180">
      <c r="FX29418" s="1595"/>
    </row>
    <row r="29419" spans="180:180">
      <c r="FX29419" s="1595"/>
    </row>
    <row r="29420" spans="180:180">
      <c r="FX29420" s="1595"/>
    </row>
    <row r="29421" spans="180:180">
      <c r="FX29421" s="1595"/>
    </row>
    <row r="29422" spans="180:180">
      <c r="FX29422" s="1595"/>
    </row>
    <row r="29423" spans="180:180">
      <c r="FX29423" s="1595"/>
    </row>
    <row r="29424" spans="180:180">
      <c r="FX29424" s="1595"/>
    </row>
    <row r="29425" spans="180:180">
      <c r="FX29425" s="1595"/>
    </row>
    <row r="29426" spans="180:180">
      <c r="FX29426" s="1595"/>
    </row>
    <row r="29427" spans="180:180">
      <c r="FX29427" s="1595"/>
    </row>
    <row r="29428" spans="180:180">
      <c r="FX29428" s="1595"/>
    </row>
    <row r="29429" spans="180:180">
      <c r="FX29429" s="1595"/>
    </row>
    <row r="29430" spans="180:180">
      <c r="FX29430" s="1595"/>
    </row>
    <row r="29431" spans="180:180">
      <c r="FX29431" s="1595"/>
    </row>
    <row r="29432" spans="180:180">
      <c r="FX29432" s="1595"/>
    </row>
    <row r="29433" spans="180:180">
      <c r="FX29433" s="1595"/>
    </row>
    <row r="29434" spans="180:180">
      <c r="FX29434" s="1595"/>
    </row>
    <row r="29435" spans="180:180">
      <c r="FX29435" s="1595"/>
    </row>
    <row r="29436" spans="180:180">
      <c r="FX29436" s="1595"/>
    </row>
    <row r="29437" spans="180:180">
      <c r="FX29437" s="1595"/>
    </row>
    <row r="29438" spans="180:180">
      <c r="FX29438" s="1595"/>
    </row>
    <row r="29439" spans="180:180">
      <c r="FX29439" s="1595"/>
    </row>
    <row r="29440" spans="180:180">
      <c r="FX29440" s="1595"/>
    </row>
    <row r="29441" spans="180:180">
      <c r="FX29441" s="1595"/>
    </row>
    <row r="29442" spans="180:180">
      <c r="FX29442" s="1595"/>
    </row>
    <row r="29443" spans="180:180">
      <c r="FX29443" s="1595"/>
    </row>
    <row r="29444" spans="180:180">
      <c r="FX29444" s="1595"/>
    </row>
    <row r="29445" spans="180:180">
      <c r="FX29445" s="1595"/>
    </row>
    <row r="29446" spans="180:180">
      <c r="FX29446" s="1595"/>
    </row>
    <row r="29447" spans="180:180">
      <c r="FX29447" s="1595"/>
    </row>
    <row r="29448" spans="180:180">
      <c r="FX29448" s="1595"/>
    </row>
    <row r="29449" spans="180:180">
      <c r="FX29449" s="1595"/>
    </row>
    <row r="29451" spans="180:180">
      <c r="FX29451" s="1349"/>
    </row>
    <row r="29452" spans="180:180">
      <c r="FX29452" s="1349"/>
    </row>
    <row r="29453" spans="180:180">
      <c r="FX29453" s="1666"/>
    </row>
    <row r="29455" spans="180:180">
      <c r="FX29455" s="1349"/>
    </row>
    <row r="29456" spans="180:180">
      <c r="FX29456" s="1349"/>
    </row>
    <row r="29457" spans="180:180">
      <c r="FX29457" s="1349"/>
    </row>
    <row r="29458" spans="180:180">
      <c r="FX29458" s="1595"/>
    </row>
    <row r="29459" spans="180:180">
      <c r="FX29459" s="1595"/>
    </row>
    <row r="29460" spans="180:180">
      <c r="FX29460" s="1595"/>
    </row>
    <row r="29461" spans="180:180">
      <c r="FX29461" s="1595"/>
    </row>
    <row r="29462" spans="180:180">
      <c r="FX29462" s="1595"/>
    </row>
    <row r="29463" spans="180:180">
      <c r="FX29463" s="1595"/>
    </row>
    <row r="29464" spans="180:180">
      <c r="FX29464" s="1595"/>
    </row>
    <row r="29465" spans="180:180">
      <c r="FX29465" s="1595"/>
    </row>
    <row r="29466" spans="180:180">
      <c r="FX29466" s="1595"/>
    </row>
    <row r="29467" spans="180:180">
      <c r="FX29467" s="1595"/>
    </row>
    <row r="29468" spans="180:180">
      <c r="FX29468" s="1595"/>
    </row>
    <row r="29469" spans="180:180">
      <c r="FX29469" s="1595"/>
    </row>
    <row r="29470" spans="180:180">
      <c r="FX29470" s="1595"/>
    </row>
    <row r="29471" spans="180:180">
      <c r="FX29471" s="1595"/>
    </row>
    <row r="29472" spans="180:180">
      <c r="FX29472" s="1595"/>
    </row>
    <row r="29473" spans="180:180">
      <c r="FX29473" s="1595"/>
    </row>
    <row r="29474" spans="180:180">
      <c r="FX29474" s="1595"/>
    </row>
    <row r="29475" spans="180:180">
      <c r="FX29475" s="1595"/>
    </row>
    <row r="29476" spans="180:180">
      <c r="FX29476" s="1595"/>
    </row>
    <row r="29477" spans="180:180">
      <c r="FX29477" s="1595"/>
    </row>
    <row r="29478" spans="180:180">
      <c r="FX29478" s="1595"/>
    </row>
    <row r="29479" spans="180:180">
      <c r="FX29479" s="1595"/>
    </row>
    <row r="29480" spans="180:180">
      <c r="FX29480" s="1595"/>
    </row>
    <row r="29481" spans="180:180">
      <c r="FX29481" s="1595"/>
    </row>
    <row r="29482" spans="180:180">
      <c r="FX29482" s="1595"/>
    </row>
    <row r="29483" spans="180:180">
      <c r="FX29483" s="1595"/>
    </row>
    <row r="29484" spans="180:180">
      <c r="FX29484" s="1595"/>
    </row>
    <row r="29485" spans="180:180">
      <c r="FX29485" s="1595"/>
    </row>
    <row r="29486" spans="180:180">
      <c r="FX29486" s="1595"/>
    </row>
    <row r="29487" spans="180:180">
      <c r="FX29487" s="1595"/>
    </row>
    <row r="29488" spans="180:180">
      <c r="FX29488" s="1595"/>
    </row>
    <row r="29489" spans="180:180">
      <c r="FX29489" s="1595"/>
    </row>
    <row r="29490" spans="180:180">
      <c r="FX29490" s="1595"/>
    </row>
    <row r="29491" spans="180:180">
      <c r="FX29491" s="1595"/>
    </row>
    <row r="29492" spans="180:180">
      <c r="FX29492" s="1595"/>
    </row>
    <row r="29493" spans="180:180">
      <c r="FX29493" s="1595"/>
    </row>
    <row r="29494" spans="180:180">
      <c r="FX29494" s="1595"/>
    </row>
    <row r="29495" spans="180:180">
      <c r="FX29495" s="1595"/>
    </row>
    <row r="29496" spans="180:180">
      <c r="FX29496" s="1595"/>
    </row>
    <row r="29497" spans="180:180">
      <c r="FX29497" s="1595"/>
    </row>
    <row r="29499" spans="180:180">
      <c r="FX29499" s="1349"/>
    </row>
    <row r="29500" spans="180:180">
      <c r="FX29500" s="1349"/>
    </row>
    <row r="29501" spans="180:180">
      <c r="FX29501" s="1666"/>
    </row>
    <row r="29503" spans="180:180">
      <c r="FX29503" s="1349"/>
    </row>
    <row r="29504" spans="180:180">
      <c r="FX29504" s="1349"/>
    </row>
    <row r="29505" spans="180:180">
      <c r="FX29505" s="1349"/>
    </row>
    <row r="29506" spans="180:180">
      <c r="FX29506" s="1595"/>
    </row>
    <row r="29507" spans="180:180">
      <c r="FX29507" s="1595"/>
    </row>
    <row r="29508" spans="180:180">
      <c r="FX29508" s="1595"/>
    </row>
    <row r="29509" spans="180:180">
      <c r="FX29509" s="1595"/>
    </row>
    <row r="29510" spans="180:180">
      <c r="FX29510" s="1595"/>
    </row>
    <row r="29511" spans="180:180">
      <c r="FX29511" s="1595"/>
    </row>
    <row r="29512" spans="180:180">
      <c r="FX29512" s="1595"/>
    </row>
    <row r="29513" spans="180:180">
      <c r="FX29513" s="1595"/>
    </row>
    <row r="29514" spans="180:180">
      <c r="FX29514" s="1595"/>
    </row>
    <row r="29515" spans="180:180">
      <c r="FX29515" s="1595"/>
    </row>
    <row r="29516" spans="180:180">
      <c r="FX29516" s="1595"/>
    </row>
    <row r="29517" spans="180:180">
      <c r="FX29517" s="1595"/>
    </row>
    <row r="29518" spans="180:180">
      <c r="FX29518" s="1595"/>
    </row>
    <row r="29519" spans="180:180">
      <c r="FX29519" s="1595"/>
    </row>
    <row r="29520" spans="180:180">
      <c r="FX29520" s="1595"/>
    </row>
    <row r="29521" spans="180:180">
      <c r="FX29521" s="1595"/>
    </row>
    <row r="29522" spans="180:180">
      <c r="FX29522" s="1595"/>
    </row>
    <row r="29523" spans="180:180">
      <c r="FX29523" s="1595"/>
    </row>
    <row r="29524" spans="180:180">
      <c r="FX29524" s="1595"/>
    </row>
    <row r="29525" spans="180:180">
      <c r="FX29525" s="1595"/>
    </row>
    <row r="29526" spans="180:180">
      <c r="FX29526" s="1595"/>
    </row>
    <row r="29527" spans="180:180">
      <c r="FX29527" s="1595"/>
    </row>
    <row r="29528" spans="180:180">
      <c r="FX29528" s="1595"/>
    </row>
    <row r="29529" spans="180:180">
      <c r="FX29529" s="1595"/>
    </row>
    <row r="29530" spans="180:180">
      <c r="FX29530" s="1595"/>
    </row>
    <row r="29531" spans="180:180">
      <c r="FX29531" s="1595"/>
    </row>
    <row r="29532" spans="180:180">
      <c r="FX29532" s="1595"/>
    </row>
    <row r="29533" spans="180:180">
      <c r="FX29533" s="1595"/>
    </row>
    <row r="29534" spans="180:180">
      <c r="FX29534" s="1595"/>
    </row>
    <row r="29535" spans="180:180">
      <c r="FX29535" s="1595"/>
    </row>
    <row r="29536" spans="180:180">
      <c r="FX29536" s="1595"/>
    </row>
    <row r="29537" spans="180:180">
      <c r="FX29537" s="1595"/>
    </row>
    <row r="29538" spans="180:180">
      <c r="FX29538" s="1595"/>
    </row>
    <row r="29539" spans="180:180">
      <c r="FX29539" s="1595"/>
    </row>
    <row r="29540" spans="180:180">
      <c r="FX29540" s="1595"/>
    </row>
    <row r="29541" spans="180:180">
      <c r="FX29541" s="1595"/>
    </row>
    <row r="29542" spans="180:180">
      <c r="FX29542" s="1595"/>
    </row>
    <row r="29543" spans="180:180">
      <c r="FX29543" s="1595"/>
    </row>
    <row r="29544" spans="180:180">
      <c r="FX29544" s="1595"/>
    </row>
    <row r="29545" spans="180:180">
      <c r="FX29545" s="1595"/>
    </row>
    <row r="29547" spans="180:180">
      <c r="FX29547" s="1349"/>
    </row>
    <row r="29548" spans="180:180">
      <c r="FX29548" s="1349"/>
    </row>
    <row r="29549" spans="180:180">
      <c r="FX29549" s="1666"/>
    </row>
    <row r="29551" spans="180:180">
      <c r="FX29551" s="1349"/>
    </row>
    <row r="29552" spans="180:180">
      <c r="FX29552" s="1349"/>
    </row>
    <row r="29553" spans="180:180">
      <c r="FX29553" s="1349"/>
    </row>
    <row r="29554" spans="180:180">
      <c r="FX29554" s="1595"/>
    </row>
    <row r="29555" spans="180:180">
      <c r="FX29555" s="1595"/>
    </row>
    <row r="29556" spans="180:180">
      <c r="FX29556" s="1595"/>
    </row>
    <row r="29557" spans="180:180">
      <c r="FX29557" s="1595"/>
    </row>
    <row r="29558" spans="180:180">
      <c r="FX29558" s="1595"/>
    </row>
    <row r="29559" spans="180:180">
      <c r="FX29559" s="1595"/>
    </row>
    <row r="29560" spans="180:180">
      <c r="FX29560" s="1595"/>
    </row>
    <row r="29561" spans="180:180">
      <c r="FX29561" s="1595"/>
    </row>
    <row r="29562" spans="180:180">
      <c r="FX29562" s="1595"/>
    </row>
    <row r="29563" spans="180:180">
      <c r="FX29563" s="1595"/>
    </row>
    <row r="29564" spans="180:180">
      <c r="FX29564" s="1595"/>
    </row>
    <row r="29565" spans="180:180">
      <c r="FX29565" s="1595"/>
    </row>
    <row r="29566" spans="180:180">
      <c r="FX29566" s="1595"/>
    </row>
    <row r="29567" spans="180:180">
      <c r="FX29567" s="1595"/>
    </row>
    <row r="29568" spans="180:180">
      <c r="FX29568" s="1595"/>
    </row>
    <row r="29569" spans="180:180">
      <c r="FX29569" s="1595"/>
    </row>
    <row r="29570" spans="180:180">
      <c r="FX29570" s="1595"/>
    </row>
    <row r="29571" spans="180:180">
      <c r="FX29571" s="1595"/>
    </row>
    <row r="29572" spans="180:180">
      <c r="FX29572" s="1595"/>
    </row>
    <row r="29573" spans="180:180">
      <c r="FX29573" s="1595"/>
    </row>
    <row r="29574" spans="180:180">
      <c r="FX29574" s="1595"/>
    </row>
    <row r="29575" spans="180:180">
      <c r="FX29575" s="1595"/>
    </row>
    <row r="29576" spans="180:180">
      <c r="FX29576" s="1595"/>
    </row>
    <row r="29577" spans="180:180">
      <c r="FX29577" s="1595"/>
    </row>
    <row r="29578" spans="180:180">
      <c r="FX29578" s="1595"/>
    </row>
    <row r="29579" spans="180:180">
      <c r="FX29579" s="1595"/>
    </row>
    <row r="29580" spans="180:180">
      <c r="FX29580" s="1595"/>
    </row>
    <row r="29581" spans="180:180">
      <c r="FX29581" s="1595"/>
    </row>
    <row r="29582" spans="180:180">
      <c r="FX29582" s="1595"/>
    </row>
    <row r="29583" spans="180:180">
      <c r="FX29583" s="1595"/>
    </row>
    <row r="29584" spans="180:180">
      <c r="FX29584" s="1595"/>
    </row>
    <row r="29585" spans="180:180">
      <c r="FX29585" s="1595"/>
    </row>
    <row r="29586" spans="180:180">
      <c r="FX29586" s="1595"/>
    </row>
    <row r="29587" spans="180:180">
      <c r="FX29587" s="1595"/>
    </row>
    <row r="29588" spans="180:180">
      <c r="FX29588" s="1595"/>
    </row>
    <row r="29589" spans="180:180">
      <c r="FX29589" s="1595"/>
    </row>
    <row r="29590" spans="180:180">
      <c r="FX29590" s="1595"/>
    </row>
    <row r="29591" spans="180:180">
      <c r="FX29591" s="1595"/>
    </row>
    <row r="29592" spans="180:180">
      <c r="FX29592" s="1595"/>
    </row>
    <row r="29593" spans="180:180">
      <c r="FX29593" s="1595"/>
    </row>
    <row r="29595" spans="180:180">
      <c r="FX29595" s="1349"/>
    </row>
    <row r="29596" spans="180:180">
      <c r="FX29596" s="1349"/>
    </row>
    <row r="29597" spans="180:180">
      <c r="FX29597" s="1666"/>
    </row>
    <row r="29599" spans="180:180">
      <c r="FX29599" s="1349"/>
    </row>
    <row r="29600" spans="180:180">
      <c r="FX29600" s="1349"/>
    </row>
    <row r="29601" spans="180:180">
      <c r="FX29601" s="1349"/>
    </row>
    <row r="29602" spans="180:180">
      <c r="FX29602" s="1595"/>
    </row>
    <row r="29603" spans="180:180">
      <c r="FX29603" s="1595"/>
    </row>
    <row r="29604" spans="180:180">
      <c r="FX29604" s="1595"/>
    </row>
    <row r="29605" spans="180:180">
      <c r="FX29605" s="1595"/>
    </row>
    <row r="29606" spans="180:180">
      <c r="FX29606" s="1595"/>
    </row>
    <row r="29607" spans="180:180">
      <c r="FX29607" s="1595"/>
    </row>
    <row r="29608" spans="180:180">
      <c r="FX29608" s="1595"/>
    </row>
    <row r="29609" spans="180:180">
      <c r="FX29609" s="1595"/>
    </row>
    <row r="29610" spans="180:180">
      <c r="FX29610" s="1595"/>
    </row>
    <row r="29611" spans="180:180">
      <c r="FX29611" s="1595"/>
    </row>
    <row r="29612" spans="180:180">
      <c r="FX29612" s="1595"/>
    </row>
    <row r="29613" spans="180:180">
      <c r="FX29613" s="1595"/>
    </row>
    <row r="29614" spans="180:180">
      <c r="FX29614" s="1595"/>
    </row>
    <row r="29615" spans="180:180">
      <c r="FX29615" s="1595"/>
    </row>
    <row r="29616" spans="180:180">
      <c r="FX29616" s="1595"/>
    </row>
    <row r="29617" spans="180:180">
      <c r="FX29617" s="1595"/>
    </row>
    <row r="29618" spans="180:180">
      <c r="FX29618" s="1595"/>
    </row>
    <row r="29619" spans="180:180">
      <c r="FX29619" s="1595"/>
    </row>
    <row r="29620" spans="180:180">
      <c r="FX29620" s="1595"/>
    </row>
    <row r="29621" spans="180:180">
      <c r="FX29621" s="1595"/>
    </row>
    <row r="29622" spans="180:180">
      <c r="FX29622" s="1595"/>
    </row>
    <row r="29623" spans="180:180">
      <c r="FX29623" s="1595"/>
    </row>
    <row r="29624" spans="180:180">
      <c r="FX29624" s="1595"/>
    </row>
    <row r="29625" spans="180:180">
      <c r="FX29625" s="1595"/>
    </row>
    <row r="29626" spans="180:180">
      <c r="FX29626" s="1595"/>
    </row>
    <row r="29627" spans="180:180">
      <c r="FX29627" s="1595"/>
    </row>
    <row r="29628" spans="180:180">
      <c r="FX29628" s="1595"/>
    </row>
    <row r="29629" spans="180:180">
      <c r="FX29629" s="1595"/>
    </row>
    <row r="29630" spans="180:180">
      <c r="FX29630" s="1595"/>
    </row>
    <row r="29631" spans="180:180">
      <c r="FX29631" s="1595"/>
    </row>
    <row r="29632" spans="180:180">
      <c r="FX29632" s="1595"/>
    </row>
    <row r="29633" spans="180:180">
      <c r="FX29633" s="1595"/>
    </row>
    <row r="29634" spans="180:180">
      <c r="FX29634" s="1595"/>
    </row>
    <row r="29635" spans="180:180">
      <c r="FX29635" s="1595"/>
    </row>
    <row r="29636" spans="180:180">
      <c r="FX29636" s="1595"/>
    </row>
    <row r="29637" spans="180:180">
      <c r="FX29637" s="1595"/>
    </row>
    <row r="29638" spans="180:180">
      <c r="FX29638" s="1595"/>
    </row>
    <row r="29639" spans="180:180">
      <c r="FX29639" s="1595"/>
    </row>
    <row r="29640" spans="180:180">
      <c r="FX29640" s="1595"/>
    </row>
    <row r="29641" spans="180:180">
      <c r="FX29641" s="1595"/>
    </row>
    <row r="29643" spans="180:180">
      <c r="FX29643" s="1349"/>
    </row>
    <row r="29644" spans="180:180">
      <c r="FX29644" s="1349"/>
    </row>
    <row r="29645" spans="180:180">
      <c r="FX29645" s="1666"/>
    </row>
    <row r="29647" spans="180:180">
      <c r="FX29647" s="1349"/>
    </row>
    <row r="29648" spans="180:180">
      <c r="FX29648" s="1349"/>
    </row>
    <row r="29649" spans="180:180">
      <c r="FX29649" s="1349"/>
    </row>
    <row r="29650" spans="180:180">
      <c r="FX29650" s="1595"/>
    </row>
    <row r="29651" spans="180:180">
      <c r="FX29651" s="1595"/>
    </row>
    <row r="29652" spans="180:180">
      <c r="FX29652" s="1595"/>
    </row>
    <row r="29653" spans="180:180">
      <c r="FX29653" s="1595"/>
    </row>
    <row r="29654" spans="180:180">
      <c r="FX29654" s="1595"/>
    </row>
    <row r="29655" spans="180:180">
      <c r="FX29655" s="1595"/>
    </row>
    <row r="29656" spans="180:180">
      <c r="FX29656" s="1595"/>
    </row>
    <row r="29657" spans="180:180">
      <c r="FX29657" s="1595"/>
    </row>
    <row r="29658" spans="180:180">
      <c r="FX29658" s="1595"/>
    </row>
    <row r="29659" spans="180:180">
      <c r="FX29659" s="1595"/>
    </row>
    <row r="29660" spans="180:180">
      <c r="FX29660" s="1595"/>
    </row>
    <row r="29661" spans="180:180">
      <c r="FX29661" s="1595"/>
    </row>
    <row r="29662" spans="180:180">
      <c r="FX29662" s="1595"/>
    </row>
    <row r="29663" spans="180:180">
      <c r="FX29663" s="1595"/>
    </row>
    <row r="29664" spans="180:180">
      <c r="FX29664" s="1595"/>
    </row>
    <row r="29665" spans="180:180">
      <c r="FX29665" s="1595"/>
    </row>
    <row r="29666" spans="180:180">
      <c r="FX29666" s="1595"/>
    </row>
    <row r="29667" spans="180:180">
      <c r="FX29667" s="1595"/>
    </row>
    <row r="29668" spans="180:180">
      <c r="FX29668" s="1595"/>
    </row>
    <row r="29669" spans="180:180">
      <c r="FX29669" s="1595"/>
    </row>
    <row r="29670" spans="180:180">
      <c r="FX29670" s="1595"/>
    </row>
    <row r="29671" spans="180:180">
      <c r="FX29671" s="1595"/>
    </row>
    <row r="29672" spans="180:180">
      <c r="FX29672" s="1595"/>
    </row>
    <row r="29673" spans="180:180">
      <c r="FX29673" s="1595"/>
    </row>
    <row r="29674" spans="180:180">
      <c r="FX29674" s="1595"/>
    </row>
    <row r="29675" spans="180:180">
      <c r="FX29675" s="1595"/>
    </row>
    <row r="29676" spans="180:180">
      <c r="FX29676" s="1595"/>
    </row>
    <row r="29677" spans="180:180">
      <c r="FX29677" s="1595"/>
    </row>
    <row r="29678" spans="180:180">
      <c r="FX29678" s="1595"/>
    </row>
    <row r="29679" spans="180:180">
      <c r="FX29679" s="1595"/>
    </row>
    <row r="29680" spans="180:180">
      <c r="FX29680" s="1595"/>
    </row>
    <row r="29681" spans="180:180">
      <c r="FX29681" s="1595"/>
    </row>
    <row r="29682" spans="180:180">
      <c r="FX29682" s="1595"/>
    </row>
    <row r="29683" spans="180:180">
      <c r="FX29683" s="1595"/>
    </row>
    <row r="29684" spans="180:180">
      <c r="FX29684" s="1595"/>
    </row>
    <row r="29685" spans="180:180">
      <c r="FX29685" s="1595"/>
    </row>
    <row r="29686" spans="180:180">
      <c r="FX29686" s="1595"/>
    </row>
    <row r="29687" spans="180:180">
      <c r="FX29687" s="1595"/>
    </row>
    <row r="29688" spans="180:180">
      <c r="FX29688" s="1595"/>
    </row>
    <row r="29689" spans="180:180">
      <c r="FX29689" s="1595"/>
    </row>
    <row r="29691" spans="180:180">
      <c r="FX29691" s="1349"/>
    </row>
    <row r="29692" spans="180:180">
      <c r="FX29692" s="1349"/>
    </row>
    <row r="29693" spans="180:180">
      <c r="FX29693" s="1666"/>
    </row>
    <row r="29695" spans="180:180">
      <c r="FX29695" s="1349"/>
    </row>
    <row r="29696" spans="180:180">
      <c r="FX29696" s="1349"/>
    </row>
    <row r="29697" spans="180:180">
      <c r="FX29697" s="1349"/>
    </row>
    <row r="29698" spans="180:180">
      <c r="FX29698" s="1595"/>
    </row>
    <row r="29699" spans="180:180">
      <c r="FX29699" s="1595"/>
    </row>
    <row r="29700" spans="180:180">
      <c r="FX29700" s="1595"/>
    </row>
    <row r="29701" spans="180:180">
      <c r="FX29701" s="1595"/>
    </row>
    <row r="29702" spans="180:180">
      <c r="FX29702" s="1595"/>
    </row>
    <row r="29703" spans="180:180">
      <c r="FX29703" s="1595"/>
    </row>
    <row r="29704" spans="180:180">
      <c r="FX29704" s="1595"/>
    </row>
    <row r="29705" spans="180:180">
      <c r="FX29705" s="1595"/>
    </row>
    <row r="29706" spans="180:180">
      <c r="FX29706" s="1595"/>
    </row>
    <row r="29707" spans="180:180">
      <c r="FX29707" s="1595"/>
    </row>
    <row r="29708" spans="180:180">
      <c r="FX29708" s="1595"/>
    </row>
    <row r="29709" spans="180:180">
      <c r="FX29709" s="1595"/>
    </row>
    <row r="29710" spans="180:180">
      <c r="FX29710" s="1595"/>
    </row>
    <row r="29711" spans="180:180">
      <c r="FX29711" s="1595"/>
    </row>
    <row r="29712" spans="180:180">
      <c r="FX29712" s="1595"/>
    </row>
    <row r="29713" spans="180:180">
      <c r="FX29713" s="1595"/>
    </row>
    <row r="29714" spans="180:180">
      <c r="FX29714" s="1595"/>
    </row>
    <row r="29715" spans="180:180">
      <c r="FX29715" s="1595"/>
    </row>
    <row r="29716" spans="180:180">
      <c r="FX29716" s="1595"/>
    </row>
    <row r="29717" spans="180:180">
      <c r="FX29717" s="1595"/>
    </row>
    <row r="29718" spans="180:180">
      <c r="FX29718" s="1595"/>
    </row>
    <row r="29719" spans="180:180">
      <c r="FX29719" s="1595"/>
    </row>
    <row r="29720" spans="180:180">
      <c r="FX29720" s="1595"/>
    </row>
    <row r="29721" spans="180:180">
      <c r="FX29721" s="1595"/>
    </row>
    <row r="29722" spans="180:180">
      <c r="FX29722" s="1595"/>
    </row>
    <row r="29723" spans="180:180">
      <c r="FX29723" s="1595"/>
    </row>
    <row r="29724" spans="180:180">
      <c r="FX29724" s="1595"/>
    </row>
    <row r="29725" spans="180:180">
      <c r="FX29725" s="1595"/>
    </row>
    <row r="29726" spans="180:180">
      <c r="FX29726" s="1595"/>
    </row>
    <row r="29727" spans="180:180">
      <c r="FX29727" s="1595"/>
    </row>
    <row r="29728" spans="180:180">
      <c r="FX29728" s="1595"/>
    </row>
    <row r="29729" spans="180:180">
      <c r="FX29729" s="1595"/>
    </row>
    <row r="29730" spans="180:180">
      <c r="FX29730" s="1595"/>
    </row>
    <row r="29731" spans="180:180">
      <c r="FX29731" s="1595"/>
    </row>
    <row r="29732" spans="180:180">
      <c r="FX29732" s="1595"/>
    </row>
    <row r="29733" spans="180:180">
      <c r="FX29733" s="1595"/>
    </row>
    <row r="29734" spans="180:180">
      <c r="FX29734" s="1595"/>
    </row>
    <row r="29735" spans="180:180">
      <c r="FX29735" s="1595"/>
    </row>
    <row r="29736" spans="180:180">
      <c r="FX29736" s="1595"/>
    </row>
    <row r="29737" spans="180:180">
      <c r="FX29737" s="1595"/>
    </row>
    <row r="29739" spans="180:180">
      <c r="FX29739" s="1349"/>
    </row>
    <row r="29740" spans="180:180">
      <c r="FX29740" s="1349"/>
    </row>
    <row r="29741" spans="180:180">
      <c r="FX29741" s="1666"/>
    </row>
    <row r="29743" spans="180:180">
      <c r="FX29743" s="1349"/>
    </row>
    <row r="29744" spans="180:180">
      <c r="FX29744" s="1349"/>
    </row>
    <row r="29745" spans="180:180">
      <c r="FX29745" s="1349"/>
    </row>
    <row r="29746" spans="180:180">
      <c r="FX29746" s="1595"/>
    </row>
    <row r="29747" spans="180:180">
      <c r="FX29747" s="1595"/>
    </row>
    <row r="29748" spans="180:180">
      <c r="FX29748" s="1595"/>
    </row>
    <row r="29749" spans="180:180">
      <c r="FX29749" s="1595"/>
    </row>
    <row r="29750" spans="180:180">
      <c r="FX29750" s="1595"/>
    </row>
    <row r="29751" spans="180:180">
      <c r="FX29751" s="1595"/>
    </row>
    <row r="29752" spans="180:180">
      <c r="FX29752" s="1595"/>
    </row>
    <row r="29753" spans="180:180">
      <c r="FX29753" s="1595"/>
    </row>
    <row r="29754" spans="180:180">
      <c r="FX29754" s="1595"/>
    </row>
    <row r="29755" spans="180:180">
      <c r="FX29755" s="1595"/>
    </row>
    <row r="29756" spans="180:180">
      <c r="FX29756" s="1595"/>
    </row>
    <row r="29757" spans="180:180">
      <c r="FX29757" s="1595"/>
    </row>
    <row r="29758" spans="180:180">
      <c r="FX29758" s="1595"/>
    </row>
    <row r="29759" spans="180:180">
      <c r="FX29759" s="1595"/>
    </row>
    <row r="29760" spans="180:180">
      <c r="FX29760" s="1595"/>
    </row>
    <row r="29761" spans="180:180">
      <c r="FX29761" s="1595"/>
    </row>
    <row r="29762" spans="180:180">
      <c r="FX29762" s="1595"/>
    </row>
    <row r="29763" spans="180:180">
      <c r="FX29763" s="1595"/>
    </row>
    <row r="29764" spans="180:180">
      <c r="FX29764" s="1595"/>
    </row>
    <row r="29765" spans="180:180">
      <c r="FX29765" s="1595"/>
    </row>
    <row r="29766" spans="180:180">
      <c r="FX29766" s="1595"/>
    </row>
    <row r="29767" spans="180:180">
      <c r="FX29767" s="1595"/>
    </row>
    <row r="29768" spans="180:180">
      <c r="FX29768" s="1595"/>
    </row>
    <row r="29769" spans="180:180">
      <c r="FX29769" s="1595"/>
    </row>
    <row r="29770" spans="180:180">
      <c r="FX29770" s="1595"/>
    </row>
    <row r="29771" spans="180:180">
      <c r="FX29771" s="1595"/>
    </row>
    <row r="29772" spans="180:180">
      <c r="FX29772" s="1595"/>
    </row>
    <row r="29773" spans="180:180">
      <c r="FX29773" s="1595"/>
    </row>
    <row r="29774" spans="180:180">
      <c r="FX29774" s="1595"/>
    </row>
    <row r="29775" spans="180:180">
      <c r="FX29775" s="1595"/>
    </row>
    <row r="29776" spans="180:180">
      <c r="FX29776" s="1595"/>
    </row>
    <row r="29777" spans="180:180">
      <c r="FX29777" s="1595"/>
    </row>
    <row r="29778" spans="180:180">
      <c r="FX29778" s="1595"/>
    </row>
    <row r="29779" spans="180:180">
      <c r="FX29779" s="1595"/>
    </row>
    <row r="29780" spans="180:180">
      <c r="FX29780" s="1595"/>
    </row>
    <row r="29781" spans="180:180">
      <c r="FX29781" s="1595"/>
    </row>
    <row r="29782" spans="180:180">
      <c r="FX29782" s="1595"/>
    </row>
    <row r="29783" spans="180:180">
      <c r="FX29783" s="1595"/>
    </row>
    <row r="29784" spans="180:180">
      <c r="FX29784" s="1595"/>
    </row>
    <row r="29785" spans="180:180">
      <c r="FX29785" s="1595"/>
    </row>
    <row r="29787" spans="180:180">
      <c r="FX29787" s="1349"/>
    </row>
    <row r="29788" spans="180:180">
      <c r="FX29788" s="1349"/>
    </row>
    <row r="29789" spans="180:180">
      <c r="FX29789" s="1666"/>
    </row>
    <row r="29791" spans="180:180">
      <c r="FX29791" s="1349"/>
    </row>
    <row r="29792" spans="180:180">
      <c r="FX29792" s="1349"/>
    </row>
    <row r="29793" spans="180:180">
      <c r="FX29793" s="1349"/>
    </row>
    <row r="29794" spans="180:180">
      <c r="FX29794" s="1595"/>
    </row>
    <row r="29795" spans="180:180">
      <c r="FX29795" s="1595"/>
    </row>
    <row r="29796" spans="180:180">
      <c r="FX29796" s="1595"/>
    </row>
    <row r="29797" spans="180:180">
      <c r="FX29797" s="1595"/>
    </row>
    <row r="29798" spans="180:180">
      <c r="FX29798" s="1595"/>
    </row>
    <row r="29799" spans="180:180">
      <c r="FX29799" s="1595"/>
    </row>
    <row r="29800" spans="180:180">
      <c r="FX29800" s="1595"/>
    </row>
    <row r="29801" spans="180:180">
      <c r="FX29801" s="1595"/>
    </row>
    <row r="29802" spans="180:180">
      <c r="FX29802" s="1595"/>
    </row>
    <row r="29803" spans="180:180">
      <c r="FX29803" s="1595"/>
    </row>
    <row r="29804" spans="180:180">
      <c r="FX29804" s="1595"/>
    </row>
    <row r="29805" spans="180:180">
      <c r="FX29805" s="1595"/>
    </row>
    <row r="29806" spans="180:180">
      <c r="FX29806" s="1595"/>
    </row>
    <row r="29807" spans="180:180">
      <c r="FX29807" s="1595"/>
    </row>
    <row r="29808" spans="180:180">
      <c r="FX29808" s="1595"/>
    </row>
    <row r="29809" spans="180:180">
      <c r="FX29809" s="1595"/>
    </row>
    <row r="29810" spans="180:180">
      <c r="FX29810" s="1595"/>
    </row>
    <row r="29811" spans="180:180">
      <c r="FX29811" s="1595"/>
    </row>
    <row r="29812" spans="180:180">
      <c r="FX29812" s="1595"/>
    </row>
    <row r="29813" spans="180:180">
      <c r="FX29813" s="1595"/>
    </row>
    <row r="29814" spans="180:180">
      <c r="FX29814" s="1595"/>
    </row>
    <row r="29815" spans="180:180">
      <c r="FX29815" s="1595"/>
    </row>
    <row r="29816" spans="180:180">
      <c r="FX29816" s="1595"/>
    </row>
    <row r="29817" spans="180:180">
      <c r="FX29817" s="1595"/>
    </row>
    <row r="29818" spans="180:180">
      <c r="FX29818" s="1595"/>
    </row>
    <row r="29819" spans="180:180">
      <c r="FX29819" s="1595"/>
    </row>
    <row r="29820" spans="180:180">
      <c r="FX29820" s="1595"/>
    </row>
    <row r="29821" spans="180:180">
      <c r="FX29821" s="1595"/>
    </row>
    <row r="29822" spans="180:180">
      <c r="FX29822" s="1595"/>
    </row>
    <row r="29823" spans="180:180">
      <c r="FX29823" s="1595"/>
    </row>
    <row r="29824" spans="180:180">
      <c r="FX29824" s="1595"/>
    </row>
    <row r="29825" spans="180:180">
      <c r="FX29825" s="1595"/>
    </row>
    <row r="29826" spans="180:180">
      <c r="FX29826" s="1595"/>
    </row>
    <row r="29827" spans="180:180">
      <c r="FX29827" s="1595"/>
    </row>
    <row r="29828" spans="180:180">
      <c r="FX29828" s="1595"/>
    </row>
    <row r="29829" spans="180:180">
      <c r="FX29829" s="1595"/>
    </row>
    <row r="29830" spans="180:180">
      <c r="FX29830" s="1595"/>
    </row>
    <row r="29831" spans="180:180">
      <c r="FX29831" s="1595"/>
    </row>
    <row r="29832" spans="180:180">
      <c r="FX29832" s="1595"/>
    </row>
    <row r="29833" spans="180:180">
      <c r="FX29833" s="1595"/>
    </row>
    <row r="29835" spans="180:180">
      <c r="FX29835" s="1349"/>
    </row>
    <row r="29836" spans="180:180">
      <c r="FX29836" s="1349"/>
    </row>
    <row r="29837" spans="180:180">
      <c r="FX29837" s="1666"/>
    </row>
    <row r="29839" spans="180:180">
      <c r="FX29839" s="1349"/>
    </row>
    <row r="29840" spans="180:180">
      <c r="FX29840" s="1349"/>
    </row>
    <row r="29841" spans="180:180">
      <c r="FX29841" s="1349"/>
    </row>
    <row r="29842" spans="180:180">
      <c r="FX29842" s="1595"/>
    </row>
    <row r="29843" spans="180:180">
      <c r="FX29843" s="1595"/>
    </row>
    <row r="29844" spans="180:180">
      <c r="FX29844" s="1595"/>
    </row>
    <row r="29845" spans="180:180">
      <c r="FX29845" s="1595"/>
    </row>
    <row r="29846" spans="180:180">
      <c r="FX29846" s="1595"/>
    </row>
    <row r="29847" spans="180:180">
      <c r="FX29847" s="1595"/>
    </row>
    <row r="29848" spans="180:180">
      <c r="FX29848" s="1595"/>
    </row>
    <row r="29849" spans="180:180">
      <c r="FX29849" s="1595"/>
    </row>
    <row r="29850" spans="180:180">
      <c r="FX29850" s="1595"/>
    </row>
    <row r="29851" spans="180:180">
      <c r="FX29851" s="1595"/>
    </row>
    <row r="29852" spans="180:180">
      <c r="FX29852" s="1595"/>
    </row>
    <row r="29853" spans="180:180">
      <c r="FX29853" s="1595"/>
    </row>
    <row r="29854" spans="180:180">
      <c r="FX29854" s="1595"/>
    </row>
    <row r="29855" spans="180:180">
      <c r="FX29855" s="1595"/>
    </row>
    <row r="29856" spans="180:180">
      <c r="FX29856" s="1595"/>
    </row>
    <row r="29857" spans="180:180">
      <c r="FX29857" s="1595"/>
    </row>
    <row r="29858" spans="180:180">
      <c r="FX29858" s="1595"/>
    </row>
    <row r="29859" spans="180:180">
      <c r="FX29859" s="1595"/>
    </row>
    <row r="29860" spans="180:180">
      <c r="FX29860" s="1595"/>
    </row>
    <row r="29861" spans="180:180">
      <c r="FX29861" s="1595"/>
    </row>
    <row r="29862" spans="180:180">
      <c r="FX29862" s="1595"/>
    </row>
    <row r="29863" spans="180:180">
      <c r="FX29863" s="1595"/>
    </row>
    <row r="29864" spans="180:180">
      <c r="FX29864" s="1595"/>
    </row>
    <row r="29865" spans="180:180">
      <c r="FX29865" s="1595"/>
    </row>
    <row r="29866" spans="180:180">
      <c r="FX29866" s="1595"/>
    </row>
    <row r="29867" spans="180:180">
      <c r="FX29867" s="1595"/>
    </row>
    <row r="29868" spans="180:180">
      <c r="FX29868" s="1595"/>
    </row>
    <row r="29869" spans="180:180">
      <c r="FX29869" s="1595"/>
    </row>
    <row r="29870" spans="180:180">
      <c r="FX29870" s="1595"/>
    </row>
    <row r="29871" spans="180:180">
      <c r="FX29871" s="1595"/>
    </row>
    <row r="29872" spans="180:180">
      <c r="FX29872" s="1595"/>
    </row>
    <row r="29873" spans="180:180">
      <c r="FX29873" s="1595"/>
    </row>
    <row r="29874" spans="180:180">
      <c r="FX29874" s="1595"/>
    </row>
    <row r="29875" spans="180:180">
      <c r="FX29875" s="1595"/>
    </row>
    <row r="29876" spans="180:180">
      <c r="FX29876" s="1595"/>
    </row>
    <row r="29877" spans="180:180">
      <c r="FX29877" s="1595"/>
    </row>
    <row r="29878" spans="180:180">
      <c r="FX29878" s="1595"/>
    </row>
    <row r="29879" spans="180:180">
      <c r="FX29879" s="1595"/>
    </row>
    <row r="29880" spans="180:180">
      <c r="FX29880" s="1595"/>
    </row>
    <row r="29881" spans="180:180">
      <c r="FX29881" s="1595"/>
    </row>
    <row r="29883" spans="180:180">
      <c r="FX29883" s="1349"/>
    </row>
    <row r="29884" spans="180:180">
      <c r="FX29884" s="1349"/>
    </row>
    <row r="29885" spans="180:180">
      <c r="FX29885" s="1666"/>
    </row>
    <row r="29887" spans="180:180">
      <c r="FX29887" s="1349"/>
    </row>
    <row r="29888" spans="180:180">
      <c r="FX29888" s="1349"/>
    </row>
    <row r="29889" spans="180:180">
      <c r="FX29889" s="1349"/>
    </row>
    <row r="29890" spans="180:180">
      <c r="FX29890" s="1595"/>
    </row>
    <row r="29891" spans="180:180">
      <c r="FX29891" s="1595"/>
    </row>
    <row r="29892" spans="180:180">
      <c r="FX29892" s="1595"/>
    </row>
    <row r="29893" spans="180:180">
      <c r="FX29893" s="1595"/>
    </row>
    <row r="29894" spans="180:180">
      <c r="FX29894" s="1595"/>
    </row>
    <row r="29895" spans="180:180">
      <c r="FX29895" s="1595"/>
    </row>
    <row r="29896" spans="180:180">
      <c r="FX29896" s="1595"/>
    </row>
    <row r="29897" spans="180:180">
      <c r="FX29897" s="1595"/>
    </row>
    <row r="29898" spans="180:180">
      <c r="FX29898" s="1595"/>
    </row>
    <row r="29899" spans="180:180">
      <c r="FX29899" s="1595"/>
    </row>
    <row r="29900" spans="180:180">
      <c r="FX29900" s="1595"/>
    </row>
    <row r="29901" spans="180:180">
      <c r="FX29901" s="1595"/>
    </row>
    <row r="29902" spans="180:180">
      <c r="FX29902" s="1595"/>
    </row>
    <row r="29903" spans="180:180">
      <c r="FX29903" s="1595"/>
    </row>
    <row r="29904" spans="180:180">
      <c r="FX29904" s="1595"/>
    </row>
    <row r="29905" spans="180:180">
      <c r="FX29905" s="1595"/>
    </row>
    <row r="29906" spans="180:180">
      <c r="FX29906" s="1595"/>
    </row>
    <row r="29907" spans="180:180">
      <c r="FX29907" s="1595"/>
    </row>
    <row r="29908" spans="180:180">
      <c r="FX29908" s="1595"/>
    </row>
    <row r="29909" spans="180:180">
      <c r="FX29909" s="1595"/>
    </row>
    <row r="29910" spans="180:180">
      <c r="FX29910" s="1595"/>
    </row>
    <row r="29911" spans="180:180">
      <c r="FX29911" s="1595"/>
    </row>
    <row r="29912" spans="180:180">
      <c r="FX29912" s="1595"/>
    </row>
    <row r="29913" spans="180:180">
      <c r="FX29913" s="1595"/>
    </row>
    <row r="29914" spans="180:180">
      <c r="FX29914" s="1595"/>
    </row>
    <row r="29915" spans="180:180">
      <c r="FX29915" s="1595"/>
    </row>
    <row r="29916" spans="180:180">
      <c r="FX29916" s="1595"/>
    </row>
    <row r="29917" spans="180:180">
      <c r="FX29917" s="1595"/>
    </row>
    <row r="29918" spans="180:180">
      <c r="FX29918" s="1595"/>
    </row>
    <row r="29919" spans="180:180">
      <c r="FX29919" s="1595"/>
    </row>
    <row r="29920" spans="180:180">
      <c r="FX29920" s="1595"/>
    </row>
    <row r="29921" spans="180:180">
      <c r="FX29921" s="1595"/>
    </row>
    <row r="29922" spans="180:180">
      <c r="FX29922" s="1595"/>
    </row>
    <row r="29923" spans="180:180">
      <c r="FX29923" s="1595"/>
    </row>
    <row r="29924" spans="180:180">
      <c r="FX29924" s="1595"/>
    </row>
    <row r="29925" spans="180:180">
      <c r="FX29925" s="1595"/>
    </row>
    <row r="29926" spans="180:180">
      <c r="FX29926" s="1595"/>
    </row>
    <row r="29927" spans="180:180">
      <c r="FX29927" s="1595"/>
    </row>
    <row r="29928" spans="180:180">
      <c r="FX29928" s="1595"/>
    </row>
    <row r="29929" spans="180:180">
      <c r="FX29929" s="1595"/>
    </row>
    <row r="29931" spans="180:180">
      <c r="FX29931" s="1349"/>
    </row>
    <row r="29932" spans="180:180">
      <c r="FX29932" s="1349"/>
    </row>
    <row r="29933" spans="180:180">
      <c r="FX29933" s="1666"/>
    </row>
    <row r="29935" spans="180:180">
      <c r="FX29935" s="1349"/>
    </row>
    <row r="29936" spans="180:180">
      <c r="FX29936" s="1349"/>
    </row>
    <row r="29937" spans="180:180">
      <c r="FX29937" s="1349"/>
    </row>
    <row r="29938" spans="180:180">
      <c r="FX29938" s="1595"/>
    </row>
    <row r="29939" spans="180:180">
      <c r="FX29939" s="1595"/>
    </row>
    <row r="29940" spans="180:180">
      <c r="FX29940" s="1595"/>
    </row>
    <row r="29941" spans="180:180">
      <c r="FX29941" s="1595"/>
    </row>
    <row r="29942" spans="180:180">
      <c r="FX29942" s="1595"/>
    </row>
    <row r="29943" spans="180:180">
      <c r="FX29943" s="1595"/>
    </row>
    <row r="29944" spans="180:180">
      <c r="FX29944" s="1595"/>
    </row>
    <row r="29945" spans="180:180">
      <c r="FX29945" s="1595"/>
    </row>
    <row r="29946" spans="180:180">
      <c r="FX29946" s="1595"/>
    </row>
    <row r="29947" spans="180:180">
      <c r="FX29947" s="1595"/>
    </row>
    <row r="29948" spans="180:180">
      <c r="FX29948" s="1595"/>
    </row>
    <row r="29949" spans="180:180">
      <c r="FX29949" s="1595"/>
    </row>
    <row r="29950" spans="180:180">
      <c r="FX29950" s="1595"/>
    </row>
    <row r="29951" spans="180:180">
      <c r="FX29951" s="1595"/>
    </row>
    <row r="29952" spans="180:180">
      <c r="FX29952" s="1595"/>
    </row>
    <row r="29953" spans="180:180">
      <c r="FX29953" s="1595"/>
    </row>
    <row r="29954" spans="180:180">
      <c r="FX29954" s="1595"/>
    </row>
    <row r="29955" spans="180:180">
      <c r="FX29955" s="1595"/>
    </row>
    <row r="29956" spans="180:180">
      <c r="FX29956" s="1595"/>
    </row>
    <row r="29957" spans="180:180">
      <c r="FX29957" s="1595"/>
    </row>
    <row r="29958" spans="180:180">
      <c r="FX29958" s="1595"/>
    </row>
    <row r="29959" spans="180:180">
      <c r="FX29959" s="1595"/>
    </row>
    <row r="29960" spans="180:180">
      <c r="FX29960" s="1595"/>
    </row>
    <row r="29961" spans="180:180">
      <c r="FX29961" s="1595"/>
    </row>
    <row r="29962" spans="180:180">
      <c r="FX29962" s="1595"/>
    </row>
    <row r="29963" spans="180:180">
      <c r="FX29963" s="1595"/>
    </row>
    <row r="29964" spans="180:180">
      <c r="FX29964" s="1595"/>
    </row>
    <row r="29965" spans="180:180">
      <c r="FX29965" s="1595"/>
    </row>
    <row r="29966" spans="180:180">
      <c r="FX29966" s="1595"/>
    </row>
    <row r="29967" spans="180:180">
      <c r="FX29967" s="1595"/>
    </row>
    <row r="29968" spans="180:180">
      <c r="FX29968" s="1595"/>
    </row>
    <row r="29969" spans="180:180">
      <c r="FX29969" s="1595"/>
    </row>
    <row r="29970" spans="180:180">
      <c r="FX29970" s="1595"/>
    </row>
    <row r="29971" spans="180:180">
      <c r="FX29971" s="1595"/>
    </row>
    <row r="29972" spans="180:180">
      <c r="FX29972" s="1595"/>
    </row>
    <row r="29973" spans="180:180">
      <c r="FX29973" s="1595"/>
    </row>
    <row r="29974" spans="180:180">
      <c r="FX29974" s="1595"/>
    </row>
    <row r="29975" spans="180:180">
      <c r="FX29975" s="1595"/>
    </row>
    <row r="29976" spans="180:180">
      <c r="FX29976" s="1595"/>
    </row>
    <row r="29977" spans="180:180">
      <c r="FX29977" s="1595"/>
    </row>
    <row r="29979" spans="180:180">
      <c r="FX29979" s="1349"/>
    </row>
    <row r="29980" spans="180:180">
      <c r="FX29980" s="1349"/>
    </row>
    <row r="29981" spans="180:180">
      <c r="FX29981" s="1666"/>
    </row>
    <row r="29983" spans="180:180">
      <c r="FX29983" s="1349"/>
    </row>
    <row r="29984" spans="180:180">
      <c r="FX29984" s="1349"/>
    </row>
    <row r="29985" spans="180:180">
      <c r="FX29985" s="1349"/>
    </row>
    <row r="29986" spans="180:180">
      <c r="FX29986" s="1595"/>
    </row>
    <row r="29987" spans="180:180">
      <c r="FX29987" s="1595"/>
    </row>
    <row r="29988" spans="180:180">
      <c r="FX29988" s="1595"/>
    </row>
    <row r="29989" spans="180:180">
      <c r="FX29989" s="1595"/>
    </row>
    <row r="29990" spans="180:180">
      <c r="FX29990" s="1595"/>
    </row>
    <row r="29991" spans="180:180">
      <c r="FX29991" s="1595"/>
    </row>
    <row r="29992" spans="180:180">
      <c r="FX29992" s="1595"/>
    </row>
    <row r="29993" spans="180:180">
      <c r="FX29993" s="1595"/>
    </row>
    <row r="29994" spans="180:180">
      <c r="FX29994" s="1595"/>
    </row>
    <row r="29995" spans="180:180">
      <c r="FX29995" s="1595"/>
    </row>
    <row r="29996" spans="180:180">
      <c r="FX29996" s="1595"/>
    </row>
    <row r="29997" spans="180:180">
      <c r="FX29997" s="1595"/>
    </row>
    <row r="29998" spans="180:180">
      <c r="FX29998" s="1595"/>
    </row>
    <row r="29999" spans="180:180">
      <c r="FX29999" s="1595"/>
    </row>
    <row r="30000" spans="180:180">
      <c r="FX30000" s="1595"/>
    </row>
    <row r="30001" spans="180:180">
      <c r="FX30001" s="1595"/>
    </row>
    <row r="30002" spans="180:180">
      <c r="FX30002" s="1595"/>
    </row>
    <row r="30003" spans="180:180">
      <c r="FX30003" s="1595"/>
    </row>
    <row r="30004" spans="180:180">
      <c r="FX30004" s="1595"/>
    </row>
    <row r="30005" spans="180:180">
      <c r="FX30005" s="1595"/>
    </row>
    <row r="30006" spans="180:180">
      <c r="FX30006" s="1595"/>
    </row>
    <row r="30007" spans="180:180">
      <c r="FX30007" s="1595"/>
    </row>
    <row r="30008" spans="180:180">
      <c r="FX30008" s="1595"/>
    </row>
    <row r="30009" spans="180:180">
      <c r="FX30009" s="1595"/>
    </row>
    <row r="30010" spans="180:180">
      <c r="FX30010" s="1595"/>
    </row>
    <row r="30011" spans="180:180">
      <c r="FX30011" s="1595"/>
    </row>
    <row r="30012" spans="180:180">
      <c r="FX30012" s="1595"/>
    </row>
    <row r="30013" spans="180:180">
      <c r="FX30013" s="1595"/>
    </row>
    <row r="30014" spans="180:180">
      <c r="FX30014" s="1595"/>
    </row>
    <row r="30015" spans="180:180">
      <c r="FX30015" s="1595"/>
    </row>
    <row r="30016" spans="180:180">
      <c r="FX30016" s="1595"/>
    </row>
    <row r="30017" spans="180:180">
      <c r="FX30017" s="1595"/>
    </row>
    <row r="30018" spans="180:180">
      <c r="FX30018" s="1595"/>
    </row>
    <row r="30019" spans="180:180">
      <c r="FX30019" s="1595"/>
    </row>
    <row r="30020" spans="180:180">
      <c r="FX30020" s="1595"/>
    </row>
    <row r="30021" spans="180:180">
      <c r="FX30021" s="1595"/>
    </row>
    <row r="30022" spans="180:180">
      <c r="FX30022" s="1595"/>
    </row>
    <row r="30023" spans="180:180">
      <c r="FX30023" s="1595"/>
    </row>
    <row r="30024" spans="180:180">
      <c r="FX30024" s="1595"/>
    </row>
    <row r="30025" spans="180:180">
      <c r="FX30025" s="1595"/>
    </row>
    <row r="30027" spans="180:180">
      <c r="FX30027" s="1349"/>
    </row>
    <row r="30028" spans="180:180">
      <c r="FX30028" s="1349"/>
    </row>
    <row r="30029" spans="180:180">
      <c r="FX30029" s="1666"/>
    </row>
    <row r="30031" spans="180:180">
      <c r="FX30031" s="1349"/>
    </row>
    <row r="30032" spans="180:180">
      <c r="FX30032" s="1349"/>
    </row>
    <row r="30033" spans="180:180">
      <c r="FX30033" s="1349"/>
    </row>
    <row r="30034" spans="180:180">
      <c r="FX30034" s="1595"/>
    </row>
    <row r="30035" spans="180:180">
      <c r="FX30035" s="1595"/>
    </row>
    <row r="30036" spans="180:180">
      <c r="FX30036" s="1595"/>
    </row>
    <row r="30037" spans="180:180">
      <c r="FX30037" s="1595"/>
    </row>
    <row r="30038" spans="180:180">
      <c r="FX30038" s="1595"/>
    </row>
    <row r="30039" spans="180:180">
      <c r="FX30039" s="1595"/>
    </row>
    <row r="30040" spans="180:180">
      <c r="FX30040" s="1595"/>
    </row>
    <row r="30041" spans="180:180">
      <c r="FX30041" s="1595"/>
    </row>
    <row r="30042" spans="180:180">
      <c r="FX30042" s="1595"/>
    </row>
    <row r="30043" spans="180:180">
      <c r="FX30043" s="1595"/>
    </row>
    <row r="30044" spans="180:180">
      <c r="FX30044" s="1595"/>
    </row>
    <row r="30045" spans="180:180">
      <c r="FX30045" s="1595"/>
    </row>
    <row r="30046" spans="180:180">
      <c r="FX30046" s="1595"/>
    </row>
    <row r="30047" spans="180:180">
      <c r="FX30047" s="1595"/>
    </row>
    <row r="30048" spans="180:180">
      <c r="FX30048" s="1595"/>
    </row>
    <row r="30049" spans="180:180">
      <c r="FX30049" s="1595"/>
    </row>
    <row r="30050" spans="180:180">
      <c r="FX30050" s="1595"/>
    </row>
    <row r="30051" spans="180:180">
      <c r="FX30051" s="1595"/>
    </row>
    <row r="30052" spans="180:180">
      <c r="FX30052" s="1595"/>
    </row>
    <row r="30053" spans="180:180">
      <c r="FX30053" s="1595"/>
    </row>
    <row r="30054" spans="180:180">
      <c r="FX30054" s="1595"/>
    </row>
    <row r="30055" spans="180:180">
      <c r="FX30055" s="1595"/>
    </row>
    <row r="30056" spans="180:180">
      <c r="FX30056" s="1595"/>
    </row>
    <row r="30057" spans="180:180">
      <c r="FX30057" s="1595"/>
    </row>
    <row r="30058" spans="180:180">
      <c r="FX30058" s="1595"/>
    </row>
    <row r="30059" spans="180:180">
      <c r="FX30059" s="1595"/>
    </row>
    <row r="30060" spans="180:180">
      <c r="FX30060" s="1595"/>
    </row>
    <row r="30061" spans="180:180">
      <c r="FX30061" s="1595"/>
    </row>
    <row r="30062" spans="180:180">
      <c r="FX30062" s="1595"/>
    </row>
    <row r="30063" spans="180:180">
      <c r="FX30063" s="1595"/>
    </row>
    <row r="30064" spans="180:180">
      <c r="FX30064" s="1595"/>
    </row>
    <row r="30065" spans="180:180">
      <c r="FX30065" s="1595"/>
    </row>
    <row r="30066" spans="180:180">
      <c r="FX30066" s="1595"/>
    </row>
    <row r="30067" spans="180:180">
      <c r="FX30067" s="1595"/>
    </row>
    <row r="30068" spans="180:180">
      <c r="FX30068" s="1595"/>
    </row>
    <row r="30069" spans="180:180">
      <c r="FX30069" s="1595"/>
    </row>
    <row r="30070" spans="180:180">
      <c r="FX30070" s="1595"/>
    </row>
    <row r="30071" spans="180:180">
      <c r="FX30071" s="1595"/>
    </row>
    <row r="30072" spans="180:180">
      <c r="FX30072" s="1595"/>
    </row>
    <row r="30073" spans="180:180">
      <c r="FX30073" s="1595"/>
    </row>
    <row r="30075" spans="180:180">
      <c r="FX30075" s="1349"/>
    </row>
    <row r="30076" spans="180:180">
      <c r="FX30076" s="1349"/>
    </row>
    <row r="30077" spans="180:180">
      <c r="FX30077" s="1666"/>
    </row>
    <row r="30079" spans="180:180">
      <c r="FX30079" s="1349"/>
    </row>
    <row r="30080" spans="180:180">
      <c r="FX30080" s="1349"/>
    </row>
    <row r="30081" spans="180:180">
      <c r="FX30081" s="1349"/>
    </row>
    <row r="30082" spans="180:180">
      <c r="FX30082" s="1595"/>
    </row>
    <row r="30083" spans="180:180">
      <c r="FX30083" s="1595"/>
    </row>
    <row r="30084" spans="180:180">
      <c r="FX30084" s="1595"/>
    </row>
    <row r="30085" spans="180:180">
      <c r="FX30085" s="1595"/>
    </row>
    <row r="30086" spans="180:180">
      <c r="FX30086" s="1595"/>
    </row>
    <row r="30087" spans="180:180">
      <c r="FX30087" s="1595"/>
    </row>
    <row r="30088" spans="180:180">
      <c r="FX30088" s="1595"/>
    </row>
    <row r="30089" spans="180:180">
      <c r="FX30089" s="1595"/>
    </row>
    <row r="30090" spans="180:180">
      <c r="FX30090" s="1595"/>
    </row>
    <row r="30091" spans="180:180">
      <c r="FX30091" s="1595"/>
    </row>
    <row r="30092" spans="180:180">
      <c r="FX30092" s="1595"/>
    </row>
    <row r="30093" spans="180:180">
      <c r="FX30093" s="1595"/>
    </row>
    <row r="30094" spans="180:180">
      <c r="FX30094" s="1595"/>
    </row>
    <row r="30095" spans="180:180">
      <c r="FX30095" s="1595"/>
    </row>
    <row r="30096" spans="180:180">
      <c r="FX30096" s="1595"/>
    </row>
    <row r="30097" spans="180:180">
      <c r="FX30097" s="1595"/>
    </row>
    <row r="30098" spans="180:180">
      <c r="FX30098" s="1595"/>
    </row>
    <row r="30099" spans="180:180">
      <c r="FX30099" s="1595"/>
    </row>
    <row r="30100" spans="180:180">
      <c r="FX30100" s="1595"/>
    </row>
    <row r="30101" spans="180:180">
      <c r="FX30101" s="1595"/>
    </row>
    <row r="30102" spans="180:180">
      <c r="FX30102" s="1595"/>
    </row>
    <row r="30103" spans="180:180">
      <c r="FX30103" s="1595"/>
    </row>
    <row r="30104" spans="180:180">
      <c r="FX30104" s="1595"/>
    </row>
    <row r="30105" spans="180:180">
      <c r="FX30105" s="1595"/>
    </row>
    <row r="30106" spans="180:180">
      <c r="FX30106" s="1595"/>
    </row>
    <row r="30107" spans="180:180">
      <c r="FX30107" s="1595"/>
    </row>
    <row r="30108" spans="180:180">
      <c r="FX30108" s="1595"/>
    </row>
    <row r="30109" spans="180:180">
      <c r="FX30109" s="1595"/>
    </row>
    <row r="30110" spans="180:180">
      <c r="FX30110" s="1595"/>
    </row>
    <row r="30111" spans="180:180">
      <c r="FX30111" s="1595"/>
    </row>
    <row r="30112" spans="180:180">
      <c r="FX30112" s="1595"/>
    </row>
    <row r="30113" spans="180:180">
      <c r="FX30113" s="1595"/>
    </row>
    <row r="30114" spans="180:180">
      <c r="FX30114" s="1595"/>
    </row>
    <row r="30115" spans="180:180">
      <c r="FX30115" s="1595"/>
    </row>
    <row r="30116" spans="180:180">
      <c r="FX30116" s="1595"/>
    </row>
    <row r="30117" spans="180:180">
      <c r="FX30117" s="1595"/>
    </row>
    <row r="30118" spans="180:180">
      <c r="FX30118" s="1595"/>
    </row>
    <row r="30119" spans="180:180">
      <c r="FX30119" s="1595"/>
    </row>
    <row r="30120" spans="180:180">
      <c r="FX30120" s="1595"/>
    </row>
    <row r="30121" spans="180:180">
      <c r="FX30121" s="1595"/>
    </row>
    <row r="30123" spans="180:180">
      <c r="FX30123" s="1349"/>
    </row>
    <row r="30124" spans="180:180">
      <c r="FX30124" s="1349"/>
    </row>
    <row r="30125" spans="180:180">
      <c r="FX30125" s="1666"/>
    </row>
    <row r="30127" spans="180:180">
      <c r="FX30127" s="1349"/>
    </row>
    <row r="30128" spans="180:180">
      <c r="FX30128" s="1349"/>
    </row>
    <row r="30129" spans="180:180">
      <c r="FX30129" s="1349"/>
    </row>
    <row r="30130" spans="180:180">
      <c r="FX30130" s="1595"/>
    </row>
    <row r="30131" spans="180:180">
      <c r="FX30131" s="1595"/>
    </row>
    <row r="30132" spans="180:180">
      <c r="FX30132" s="1595"/>
    </row>
    <row r="30133" spans="180:180">
      <c r="FX30133" s="1595"/>
    </row>
    <row r="30134" spans="180:180">
      <c r="FX30134" s="1595"/>
    </row>
    <row r="30135" spans="180:180">
      <c r="FX30135" s="1595"/>
    </row>
    <row r="30136" spans="180:180">
      <c r="FX30136" s="1595"/>
    </row>
    <row r="30137" spans="180:180">
      <c r="FX30137" s="1595"/>
    </row>
    <row r="30138" spans="180:180">
      <c r="FX30138" s="1595"/>
    </row>
    <row r="30139" spans="180:180">
      <c r="FX30139" s="1595"/>
    </row>
    <row r="30140" spans="180:180">
      <c r="FX30140" s="1595"/>
    </row>
    <row r="30141" spans="180:180">
      <c r="FX30141" s="1595"/>
    </row>
    <row r="30142" spans="180:180">
      <c r="FX30142" s="1595"/>
    </row>
    <row r="30143" spans="180:180">
      <c r="FX30143" s="1595"/>
    </row>
    <row r="30144" spans="180:180">
      <c r="FX30144" s="1595"/>
    </row>
    <row r="30145" spans="180:180">
      <c r="FX30145" s="1595"/>
    </row>
    <row r="30146" spans="180:180">
      <c r="FX30146" s="1595"/>
    </row>
    <row r="30147" spans="180:180">
      <c r="FX30147" s="1595"/>
    </row>
    <row r="30148" spans="180:180">
      <c r="FX30148" s="1595"/>
    </row>
    <row r="30149" spans="180:180">
      <c r="FX30149" s="1595"/>
    </row>
    <row r="30150" spans="180:180">
      <c r="FX30150" s="1595"/>
    </row>
    <row r="30151" spans="180:180">
      <c r="FX30151" s="1595"/>
    </row>
    <row r="30152" spans="180:180">
      <c r="FX30152" s="1595"/>
    </row>
    <row r="30153" spans="180:180">
      <c r="FX30153" s="1595"/>
    </row>
    <row r="30154" spans="180:180">
      <c r="FX30154" s="1595"/>
    </row>
    <row r="30155" spans="180:180">
      <c r="FX30155" s="1595"/>
    </row>
    <row r="30156" spans="180:180">
      <c r="FX30156" s="1595"/>
    </row>
    <row r="30157" spans="180:180">
      <c r="FX30157" s="1595"/>
    </row>
    <row r="30158" spans="180:180">
      <c r="FX30158" s="1595"/>
    </row>
    <row r="30159" spans="180:180">
      <c r="FX30159" s="1595"/>
    </row>
    <row r="30160" spans="180:180">
      <c r="FX30160" s="1595"/>
    </row>
    <row r="30161" spans="180:180">
      <c r="FX30161" s="1595"/>
    </row>
    <row r="30162" spans="180:180">
      <c r="FX30162" s="1595"/>
    </row>
    <row r="30163" spans="180:180">
      <c r="FX30163" s="1595"/>
    </row>
    <row r="30164" spans="180:180">
      <c r="FX30164" s="1595"/>
    </row>
    <row r="30165" spans="180:180">
      <c r="FX30165" s="1595"/>
    </row>
    <row r="30166" spans="180:180">
      <c r="FX30166" s="1595"/>
    </row>
    <row r="30167" spans="180:180">
      <c r="FX30167" s="1595"/>
    </row>
    <row r="30168" spans="180:180">
      <c r="FX30168" s="1595"/>
    </row>
    <row r="30169" spans="180:180">
      <c r="FX30169" s="1595"/>
    </row>
    <row r="30171" spans="180:180">
      <c r="FX30171" s="1349"/>
    </row>
    <row r="30172" spans="180:180">
      <c r="FX30172" s="1349"/>
    </row>
    <row r="30173" spans="180:180">
      <c r="FX30173" s="1666"/>
    </row>
    <row r="30175" spans="180:180">
      <c r="FX30175" s="1349"/>
    </row>
    <row r="30176" spans="180:180">
      <c r="FX30176" s="1349"/>
    </row>
    <row r="30177" spans="180:180">
      <c r="FX30177" s="1349"/>
    </row>
    <row r="30178" spans="180:180">
      <c r="FX30178" s="1595"/>
    </row>
    <row r="30179" spans="180:180">
      <c r="FX30179" s="1595"/>
    </row>
    <row r="30180" spans="180:180">
      <c r="FX30180" s="1595"/>
    </row>
    <row r="30181" spans="180:180">
      <c r="FX30181" s="1595"/>
    </row>
    <row r="30182" spans="180:180">
      <c r="FX30182" s="1595"/>
    </row>
    <row r="30183" spans="180:180">
      <c r="FX30183" s="1595"/>
    </row>
    <row r="30184" spans="180:180">
      <c r="FX30184" s="1595"/>
    </row>
    <row r="30185" spans="180:180">
      <c r="FX30185" s="1595"/>
    </row>
    <row r="30186" spans="180:180">
      <c r="FX30186" s="1595"/>
    </row>
    <row r="30187" spans="180:180">
      <c r="FX30187" s="1595"/>
    </row>
    <row r="30188" spans="180:180">
      <c r="FX30188" s="1595"/>
    </row>
    <row r="30189" spans="180:180">
      <c r="FX30189" s="1595"/>
    </row>
    <row r="30190" spans="180:180">
      <c r="FX30190" s="1595"/>
    </row>
    <row r="30191" spans="180:180">
      <c r="FX30191" s="1595"/>
    </row>
    <row r="30192" spans="180:180">
      <c r="FX30192" s="1595"/>
    </row>
    <row r="30193" spans="180:180">
      <c r="FX30193" s="1595"/>
    </row>
    <row r="30194" spans="180:180">
      <c r="FX30194" s="1595"/>
    </row>
    <row r="30195" spans="180:180">
      <c r="FX30195" s="1595"/>
    </row>
    <row r="30196" spans="180:180">
      <c r="FX30196" s="1595"/>
    </row>
    <row r="30197" spans="180:180">
      <c r="FX30197" s="1595"/>
    </row>
    <row r="30198" spans="180:180">
      <c r="FX30198" s="1595"/>
    </row>
    <row r="30199" spans="180:180">
      <c r="FX30199" s="1595"/>
    </row>
    <row r="30200" spans="180:180">
      <c r="FX30200" s="1595"/>
    </row>
    <row r="30201" spans="180:180">
      <c r="FX30201" s="1595"/>
    </row>
    <row r="30202" spans="180:180">
      <c r="FX30202" s="1595"/>
    </row>
    <row r="30203" spans="180:180">
      <c r="FX30203" s="1595"/>
    </row>
    <row r="30204" spans="180:180">
      <c r="FX30204" s="1595"/>
    </row>
    <row r="30205" spans="180:180">
      <c r="FX30205" s="1595"/>
    </row>
    <row r="30206" spans="180:180">
      <c r="FX30206" s="1595"/>
    </row>
    <row r="30207" spans="180:180">
      <c r="FX30207" s="1595"/>
    </row>
    <row r="30208" spans="180:180">
      <c r="FX30208" s="1595"/>
    </row>
    <row r="30209" spans="180:180">
      <c r="FX30209" s="1595"/>
    </row>
    <row r="30210" spans="180:180">
      <c r="FX30210" s="1595"/>
    </row>
    <row r="30211" spans="180:180">
      <c r="FX30211" s="1595"/>
    </row>
    <row r="30212" spans="180:180">
      <c r="FX30212" s="1595"/>
    </row>
    <row r="30213" spans="180:180">
      <c r="FX30213" s="1595"/>
    </row>
    <row r="30214" spans="180:180">
      <c r="FX30214" s="1595"/>
    </row>
    <row r="30215" spans="180:180">
      <c r="FX30215" s="1595"/>
    </row>
    <row r="30216" spans="180:180">
      <c r="FX30216" s="1595"/>
    </row>
    <row r="30217" spans="180:180">
      <c r="FX30217" s="1595"/>
    </row>
    <row r="30219" spans="180:180">
      <c r="FX30219" s="1349"/>
    </row>
    <row r="30220" spans="180:180">
      <c r="FX30220" s="1349"/>
    </row>
    <row r="30221" spans="180:180">
      <c r="FX30221" s="1666"/>
    </row>
    <row r="30223" spans="180:180">
      <c r="FX30223" s="1349"/>
    </row>
    <row r="30224" spans="180:180">
      <c r="FX30224" s="1349"/>
    </row>
    <row r="30225" spans="180:180">
      <c r="FX30225" s="1349"/>
    </row>
    <row r="30226" spans="180:180">
      <c r="FX30226" s="1595"/>
    </row>
    <row r="30227" spans="180:180">
      <c r="FX30227" s="1595"/>
    </row>
    <row r="30228" spans="180:180">
      <c r="FX30228" s="1595"/>
    </row>
    <row r="30229" spans="180:180">
      <c r="FX30229" s="1595"/>
    </row>
    <row r="30230" spans="180:180">
      <c r="FX30230" s="1595"/>
    </row>
    <row r="30231" spans="180:180">
      <c r="FX30231" s="1595"/>
    </row>
    <row r="30232" spans="180:180">
      <c r="FX30232" s="1595"/>
    </row>
    <row r="30233" spans="180:180">
      <c r="FX30233" s="1595"/>
    </row>
    <row r="30234" spans="180:180">
      <c r="FX30234" s="1595"/>
    </row>
    <row r="30235" spans="180:180">
      <c r="FX30235" s="1595"/>
    </row>
    <row r="30236" spans="180:180">
      <c r="FX30236" s="1595"/>
    </row>
    <row r="30237" spans="180:180">
      <c r="FX30237" s="1595"/>
    </row>
    <row r="30238" spans="180:180">
      <c r="FX30238" s="1595"/>
    </row>
    <row r="30239" spans="180:180">
      <c r="FX30239" s="1595"/>
    </row>
    <row r="30240" spans="180:180">
      <c r="FX30240" s="1595"/>
    </row>
    <row r="30241" spans="180:180">
      <c r="FX30241" s="1595"/>
    </row>
    <row r="30242" spans="180:180">
      <c r="FX30242" s="1595"/>
    </row>
    <row r="30243" spans="180:180">
      <c r="FX30243" s="1595"/>
    </row>
    <row r="30244" spans="180:180">
      <c r="FX30244" s="1595"/>
    </row>
    <row r="30245" spans="180:180">
      <c r="FX30245" s="1595"/>
    </row>
    <row r="30246" spans="180:180">
      <c r="FX30246" s="1595"/>
    </row>
    <row r="30247" spans="180:180">
      <c r="FX30247" s="1595"/>
    </row>
    <row r="30248" spans="180:180">
      <c r="FX30248" s="1595"/>
    </row>
    <row r="30249" spans="180:180">
      <c r="FX30249" s="1595"/>
    </row>
    <row r="30250" spans="180:180">
      <c r="FX30250" s="1595"/>
    </row>
    <row r="30251" spans="180:180">
      <c r="FX30251" s="1595"/>
    </row>
    <row r="30252" spans="180:180">
      <c r="FX30252" s="1595"/>
    </row>
    <row r="30253" spans="180:180">
      <c r="FX30253" s="1595"/>
    </row>
    <row r="30254" spans="180:180">
      <c r="FX30254" s="1595"/>
    </row>
    <row r="30255" spans="180:180">
      <c r="FX30255" s="1595"/>
    </row>
    <row r="30256" spans="180:180">
      <c r="FX30256" s="1595"/>
    </row>
    <row r="30257" spans="180:180">
      <c r="FX30257" s="1595"/>
    </row>
    <row r="30258" spans="180:180">
      <c r="FX30258" s="1595"/>
    </row>
    <row r="30259" spans="180:180">
      <c r="FX30259" s="1595"/>
    </row>
    <row r="30260" spans="180:180">
      <c r="FX30260" s="1595"/>
    </row>
    <row r="30261" spans="180:180">
      <c r="FX30261" s="1595"/>
    </row>
    <row r="30262" spans="180:180">
      <c r="FX30262" s="1595"/>
    </row>
    <row r="30263" spans="180:180">
      <c r="FX30263" s="1595"/>
    </row>
    <row r="30264" spans="180:180">
      <c r="FX30264" s="1595"/>
    </row>
    <row r="30265" spans="180:180">
      <c r="FX30265" s="1595"/>
    </row>
    <row r="30267" spans="180:180">
      <c r="FX30267" s="1349"/>
    </row>
    <row r="30268" spans="180:180">
      <c r="FX30268" s="1349"/>
    </row>
    <row r="30269" spans="180:180">
      <c r="FX30269" s="1666"/>
    </row>
    <row r="30271" spans="180:180">
      <c r="FX30271" s="1349"/>
    </row>
    <row r="30272" spans="180:180">
      <c r="FX30272" s="1349"/>
    </row>
    <row r="30273" spans="180:180">
      <c r="FX30273" s="1349"/>
    </row>
    <row r="30274" spans="180:180">
      <c r="FX30274" s="1595"/>
    </row>
    <row r="30275" spans="180:180">
      <c r="FX30275" s="1595"/>
    </row>
    <row r="30276" spans="180:180">
      <c r="FX30276" s="1595"/>
    </row>
    <row r="30277" spans="180:180">
      <c r="FX30277" s="1595"/>
    </row>
    <row r="30278" spans="180:180">
      <c r="FX30278" s="1595"/>
    </row>
    <row r="30279" spans="180:180">
      <c r="FX30279" s="1595"/>
    </row>
    <row r="30280" spans="180:180">
      <c r="FX30280" s="1595"/>
    </row>
    <row r="30281" spans="180:180">
      <c r="FX30281" s="1595"/>
    </row>
    <row r="30282" spans="180:180">
      <c r="FX30282" s="1595"/>
    </row>
    <row r="30283" spans="180:180">
      <c r="FX30283" s="1595"/>
    </row>
    <row r="30284" spans="180:180">
      <c r="FX30284" s="1595"/>
    </row>
    <row r="30285" spans="180:180">
      <c r="FX30285" s="1595"/>
    </row>
    <row r="30286" spans="180:180">
      <c r="FX30286" s="1595"/>
    </row>
    <row r="30287" spans="180:180">
      <c r="FX30287" s="1595"/>
    </row>
    <row r="30288" spans="180:180">
      <c r="FX30288" s="1595"/>
    </row>
    <row r="30289" spans="180:180">
      <c r="FX30289" s="1595"/>
    </row>
    <row r="30290" spans="180:180">
      <c r="FX30290" s="1595"/>
    </row>
    <row r="30291" spans="180:180">
      <c r="FX30291" s="1595"/>
    </row>
    <row r="30292" spans="180:180">
      <c r="FX30292" s="1595"/>
    </row>
    <row r="30293" spans="180:180">
      <c r="FX30293" s="1595"/>
    </row>
    <row r="30294" spans="180:180">
      <c r="FX30294" s="1595"/>
    </row>
    <row r="30295" spans="180:180">
      <c r="FX30295" s="1595"/>
    </row>
    <row r="30296" spans="180:180">
      <c r="FX30296" s="1595"/>
    </row>
    <row r="30297" spans="180:180">
      <c r="FX30297" s="1595"/>
    </row>
    <row r="30298" spans="180:180">
      <c r="FX30298" s="1595"/>
    </row>
    <row r="30299" spans="180:180">
      <c r="FX30299" s="1595"/>
    </row>
    <row r="30300" spans="180:180">
      <c r="FX30300" s="1595"/>
    </row>
    <row r="30301" spans="180:180">
      <c r="FX30301" s="1595"/>
    </row>
    <row r="30302" spans="180:180">
      <c r="FX30302" s="1595"/>
    </row>
    <row r="30303" spans="180:180">
      <c r="FX30303" s="1595"/>
    </row>
    <row r="30304" spans="180:180">
      <c r="FX30304" s="1595"/>
    </row>
    <row r="30305" spans="180:180">
      <c r="FX30305" s="1595"/>
    </row>
    <row r="30306" spans="180:180">
      <c r="FX30306" s="1595"/>
    </row>
    <row r="30307" spans="180:180">
      <c r="FX30307" s="1595"/>
    </row>
    <row r="30308" spans="180:180">
      <c r="FX30308" s="1595"/>
    </row>
    <row r="30309" spans="180:180">
      <c r="FX30309" s="1595"/>
    </row>
    <row r="30310" spans="180:180">
      <c r="FX30310" s="1595"/>
    </row>
    <row r="30311" spans="180:180">
      <c r="FX30311" s="1595"/>
    </row>
    <row r="30312" spans="180:180">
      <c r="FX30312" s="1595"/>
    </row>
    <row r="30313" spans="180:180">
      <c r="FX30313" s="1595"/>
    </row>
    <row r="30315" spans="180:180">
      <c r="FX30315" s="1349"/>
    </row>
    <row r="30316" spans="180:180">
      <c r="FX30316" s="1349"/>
    </row>
    <row r="30317" spans="180:180">
      <c r="FX30317" s="1666"/>
    </row>
    <row r="30319" spans="180:180">
      <c r="FX30319" s="1349"/>
    </row>
    <row r="30320" spans="180:180">
      <c r="FX30320" s="1349"/>
    </row>
    <row r="30321" spans="180:180">
      <c r="FX30321" s="1349"/>
    </row>
    <row r="30322" spans="180:180">
      <c r="FX30322" s="1595"/>
    </row>
    <row r="30323" spans="180:180">
      <c r="FX30323" s="1595"/>
    </row>
    <row r="30324" spans="180:180">
      <c r="FX30324" s="1595"/>
    </row>
    <row r="30325" spans="180:180">
      <c r="FX30325" s="1595"/>
    </row>
    <row r="30326" spans="180:180">
      <c r="FX30326" s="1595"/>
    </row>
    <row r="30327" spans="180:180">
      <c r="FX30327" s="1595"/>
    </row>
    <row r="30328" spans="180:180">
      <c r="FX30328" s="1595"/>
    </row>
    <row r="30329" spans="180:180">
      <c r="FX30329" s="1595"/>
    </row>
    <row r="30330" spans="180:180">
      <c r="FX30330" s="1595"/>
    </row>
    <row r="30331" spans="180:180">
      <c r="FX30331" s="1595"/>
    </row>
    <row r="30332" spans="180:180">
      <c r="FX30332" s="1595"/>
    </row>
    <row r="30333" spans="180:180">
      <c r="FX30333" s="1595"/>
    </row>
    <row r="30334" spans="180:180">
      <c r="FX30334" s="1595"/>
    </row>
    <row r="30335" spans="180:180">
      <c r="FX30335" s="1595"/>
    </row>
    <row r="30336" spans="180:180">
      <c r="FX30336" s="1595"/>
    </row>
    <row r="30337" spans="180:180">
      <c r="FX30337" s="1595"/>
    </row>
    <row r="30338" spans="180:180">
      <c r="FX30338" s="1595"/>
    </row>
    <row r="30339" spans="180:180">
      <c r="FX30339" s="1595"/>
    </row>
    <row r="30340" spans="180:180">
      <c r="FX30340" s="1595"/>
    </row>
    <row r="30341" spans="180:180">
      <c r="FX30341" s="1595"/>
    </row>
    <row r="30342" spans="180:180">
      <c r="FX30342" s="1595"/>
    </row>
    <row r="30343" spans="180:180">
      <c r="FX30343" s="1595"/>
    </row>
    <row r="30344" spans="180:180">
      <c r="FX30344" s="1595"/>
    </row>
    <row r="30345" spans="180:180">
      <c r="FX30345" s="1595"/>
    </row>
    <row r="30346" spans="180:180">
      <c r="FX30346" s="1595"/>
    </row>
    <row r="30347" spans="180:180">
      <c r="FX30347" s="1595"/>
    </row>
    <row r="30348" spans="180:180">
      <c r="FX30348" s="1595"/>
    </row>
    <row r="30349" spans="180:180">
      <c r="FX30349" s="1595"/>
    </row>
    <row r="30350" spans="180:180">
      <c r="FX30350" s="1595"/>
    </row>
    <row r="30351" spans="180:180">
      <c r="FX30351" s="1595"/>
    </row>
    <row r="30352" spans="180:180">
      <c r="FX30352" s="1595"/>
    </row>
    <row r="30353" spans="180:180">
      <c r="FX30353" s="1595"/>
    </row>
    <row r="30354" spans="180:180">
      <c r="FX30354" s="1595"/>
    </row>
    <row r="30355" spans="180:180">
      <c r="FX30355" s="1595"/>
    </row>
    <row r="30356" spans="180:180">
      <c r="FX30356" s="1595"/>
    </row>
    <row r="30357" spans="180:180">
      <c r="FX30357" s="1595"/>
    </row>
    <row r="30358" spans="180:180">
      <c r="FX30358" s="1595"/>
    </row>
    <row r="30359" spans="180:180">
      <c r="FX30359" s="1595"/>
    </row>
    <row r="30360" spans="180:180">
      <c r="FX30360" s="1595"/>
    </row>
    <row r="30361" spans="180:180">
      <c r="FX30361" s="1595"/>
    </row>
    <row r="30363" spans="180:180">
      <c r="FX30363" s="1349"/>
    </row>
    <row r="30364" spans="180:180">
      <c r="FX30364" s="1349"/>
    </row>
    <row r="30365" spans="180:180">
      <c r="FX30365" s="1666"/>
    </row>
    <row r="30367" spans="180:180">
      <c r="FX30367" s="1349"/>
    </row>
    <row r="30368" spans="180:180">
      <c r="FX30368" s="1349"/>
    </row>
    <row r="30369" spans="180:180">
      <c r="FX30369" s="1349"/>
    </row>
    <row r="30370" spans="180:180">
      <c r="FX30370" s="1595"/>
    </row>
    <row r="30371" spans="180:180">
      <c r="FX30371" s="1595"/>
    </row>
    <row r="30372" spans="180:180">
      <c r="FX30372" s="1595"/>
    </row>
    <row r="30373" spans="180:180">
      <c r="FX30373" s="1595"/>
    </row>
    <row r="30374" spans="180:180">
      <c r="FX30374" s="1595"/>
    </row>
    <row r="30375" spans="180:180">
      <c r="FX30375" s="1595"/>
    </row>
    <row r="30376" spans="180:180">
      <c r="FX30376" s="1595"/>
    </row>
    <row r="30377" spans="180:180">
      <c r="FX30377" s="1595"/>
    </row>
    <row r="30378" spans="180:180">
      <c r="FX30378" s="1595"/>
    </row>
    <row r="30379" spans="180:180">
      <c r="FX30379" s="1595"/>
    </row>
    <row r="30380" spans="180:180">
      <c r="FX30380" s="1595"/>
    </row>
    <row r="30381" spans="180:180">
      <c r="FX30381" s="1595"/>
    </row>
    <row r="30382" spans="180:180">
      <c r="FX30382" s="1595"/>
    </row>
    <row r="30383" spans="180:180">
      <c r="FX30383" s="1595"/>
    </row>
    <row r="30384" spans="180:180">
      <c r="FX30384" s="1595"/>
    </row>
    <row r="30385" spans="180:180">
      <c r="FX30385" s="1595"/>
    </row>
    <row r="30386" spans="180:180">
      <c r="FX30386" s="1595"/>
    </row>
    <row r="30387" spans="180:180">
      <c r="FX30387" s="1595"/>
    </row>
    <row r="30388" spans="180:180">
      <c r="FX30388" s="1595"/>
    </row>
    <row r="30389" spans="180:180">
      <c r="FX30389" s="1595"/>
    </row>
    <row r="30390" spans="180:180">
      <c r="FX30390" s="1595"/>
    </row>
    <row r="30391" spans="180:180">
      <c r="FX30391" s="1595"/>
    </row>
    <row r="30392" spans="180:180">
      <c r="FX30392" s="1595"/>
    </row>
    <row r="30393" spans="180:180">
      <c r="FX30393" s="1595"/>
    </row>
    <row r="30394" spans="180:180">
      <c r="FX30394" s="1595"/>
    </row>
    <row r="30395" spans="180:180">
      <c r="FX30395" s="1595"/>
    </row>
    <row r="30396" spans="180:180">
      <c r="FX30396" s="1595"/>
    </row>
    <row r="30397" spans="180:180">
      <c r="FX30397" s="1595"/>
    </row>
    <row r="30398" spans="180:180">
      <c r="FX30398" s="1595"/>
    </row>
    <row r="30399" spans="180:180">
      <c r="FX30399" s="1595"/>
    </row>
    <row r="30400" spans="180:180">
      <c r="FX30400" s="1595"/>
    </row>
    <row r="30401" spans="180:180">
      <c r="FX30401" s="1595"/>
    </row>
    <row r="30402" spans="180:180">
      <c r="FX30402" s="1595"/>
    </row>
    <row r="30403" spans="180:180">
      <c r="FX30403" s="1595"/>
    </row>
    <row r="30404" spans="180:180">
      <c r="FX30404" s="1595"/>
    </row>
    <row r="30405" spans="180:180">
      <c r="FX30405" s="1595"/>
    </row>
    <row r="30406" spans="180:180">
      <c r="FX30406" s="1595"/>
    </row>
    <row r="30407" spans="180:180">
      <c r="FX30407" s="1595"/>
    </row>
    <row r="30408" spans="180:180">
      <c r="FX30408" s="1595"/>
    </row>
    <row r="30409" spans="180:180">
      <c r="FX30409" s="1595"/>
    </row>
    <row r="30411" spans="180:180">
      <c r="FX30411" s="1349"/>
    </row>
    <row r="30412" spans="180:180">
      <c r="FX30412" s="1349"/>
    </row>
    <row r="30413" spans="180:180">
      <c r="FX30413" s="1666"/>
    </row>
    <row r="30415" spans="180:180">
      <c r="FX30415" s="1349"/>
    </row>
    <row r="30416" spans="180:180">
      <c r="FX30416" s="1349"/>
    </row>
    <row r="30417" spans="180:180">
      <c r="FX30417" s="1349"/>
    </row>
    <row r="30418" spans="180:180">
      <c r="FX30418" s="1595"/>
    </row>
    <row r="30419" spans="180:180">
      <c r="FX30419" s="1595"/>
    </row>
    <row r="30420" spans="180:180">
      <c r="FX30420" s="1595"/>
    </row>
    <row r="30421" spans="180:180">
      <c r="FX30421" s="1595"/>
    </row>
    <row r="30422" spans="180:180">
      <c r="FX30422" s="1595"/>
    </row>
    <row r="30423" spans="180:180">
      <c r="FX30423" s="1595"/>
    </row>
    <row r="30424" spans="180:180">
      <c r="FX30424" s="1595"/>
    </row>
    <row r="30425" spans="180:180">
      <c r="FX30425" s="1595"/>
    </row>
    <row r="30426" spans="180:180">
      <c r="FX30426" s="1595"/>
    </row>
    <row r="30427" spans="180:180">
      <c r="FX30427" s="1595"/>
    </row>
    <row r="30428" spans="180:180">
      <c r="FX30428" s="1595"/>
    </row>
    <row r="30429" spans="180:180">
      <c r="FX30429" s="1595"/>
    </row>
    <row r="30430" spans="180:180">
      <c r="FX30430" s="1595"/>
    </row>
    <row r="30431" spans="180:180">
      <c r="FX30431" s="1595"/>
    </row>
    <row r="30432" spans="180:180">
      <c r="FX30432" s="1595"/>
    </row>
    <row r="30433" spans="180:180">
      <c r="FX30433" s="1595"/>
    </row>
    <row r="30434" spans="180:180">
      <c r="FX30434" s="1595"/>
    </row>
    <row r="30435" spans="180:180">
      <c r="FX30435" s="1595"/>
    </row>
    <row r="30436" spans="180:180">
      <c r="FX30436" s="1595"/>
    </row>
    <row r="30437" spans="180:180">
      <c r="FX30437" s="1595"/>
    </row>
    <row r="30438" spans="180:180">
      <c r="FX30438" s="1595"/>
    </row>
    <row r="30439" spans="180:180">
      <c r="FX30439" s="1595"/>
    </row>
    <row r="30440" spans="180:180">
      <c r="FX30440" s="1595"/>
    </row>
    <row r="30441" spans="180:180">
      <c r="FX30441" s="1595"/>
    </row>
    <row r="30442" spans="180:180">
      <c r="FX30442" s="1595"/>
    </row>
    <row r="30443" spans="180:180">
      <c r="FX30443" s="1595"/>
    </row>
    <row r="30444" spans="180:180">
      <c r="FX30444" s="1595"/>
    </row>
    <row r="30445" spans="180:180">
      <c r="FX30445" s="1595"/>
    </row>
    <row r="30446" spans="180:180">
      <c r="FX30446" s="1595"/>
    </row>
    <row r="30447" spans="180:180">
      <c r="FX30447" s="1595"/>
    </row>
    <row r="30448" spans="180:180">
      <c r="FX30448" s="1595"/>
    </row>
    <row r="30449" spans="180:180">
      <c r="FX30449" s="1595"/>
    </row>
    <row r="30450" spans="180:180">
      <c r="FX30450" s="1595"/>
    </row>
    <row r="30451" spans="180:180">
      <c r="FX30451" s="1595"/>
    </row>
    <row r="30452" spans="180:180">
      <c r="FX30452" s="1595"/>
    </row>
    <row r="30453" spans="180:180">
      <c r="FX30453" s="1595"/>
    </row>
    <row r="30454" spans="180:180">
      <c r="FX30454" s="1595"/>
    </row>
    <row r="30455" spans="180:180">
      <c r="FX30455" s="1595"/>
    </row>
    <row r="30456" spans="180:180">
      <c r="FX30456" s="1595"/>
    </row>
    <row r="30457" spans="180:180">
      <c r="FX30457" s="1595"/>
    </row>
    <row r="30459" spans="180:180">
      <c r="FX30459" s="1349"/>
    </row>
    <row r="30460" spans="180:180">
      <c r="FX30460" s="1349"/>
    </row>
    <row r="30461" spans="180:180">
      <c r="FX30461" s="1666"/>
    </row>
    <row r="30463" spans="180:180">
      <c r="FX30463" s="1349"/>
    </row>
    <row r="30464" spans="180:180">
      <c r="FX30464" s="1349"/>
    </row>
    <row r="30465" spans="180:180">
      <c r="FX30465" s="1349"/>
    </row>
    <row r="30466" spans="180:180">
      <c r="FX30466" s="1595"/>
    </row>
    <row r="30467" spans="180:180">
      <c r="FX30467" s="1595"/>
    </row>
    <row r="30468" spans="180:180">
      <c r="FX30468" s="1595"/>
    </row>
    <row r="30469" spans="180:180">
      <c r="FX30469" s="1595"/>
    </row>
    <row r="30470" spans="180:180">
      <c r="FX30470" s="1595"/>
    </row>
    <row r="30471" spans="180:180">
      <c r="FX30471" s="1595"/>
    </row>
    <row r="30472" spans="180:180">
      <c r="FX30472" s="1595"/>
    </row>
    <row r="30473" spans="180:180">
      <c r="FX30473" s="1595"/>
    </row>
    <row r="30474" spans="180:180">
      <c r="FX30474" s="1595"/>
    </row>
    <row r="30475" spans="180:180">
      <c r="FX30475" s="1595"/>
    </row>
    <row r="30476" spans="180:180">
      <c r="FX30476" s="1595"/>
    </row>
    <row r="30477" spans="180:180">
      <c r="FX30477" s="1595"/>
    </row>
    <row r="30478" spans="180:180">
      <c r="FX30478" s="1595"/>
    </row>
    <row r="30479" spans="180:180">
      <c r="FX30479" s="1595"/>
    </row>
    <row r="30480" spans="180:180">
      <c r="FX30480" s="1595"/>
    </row>
    <row r="30481" spans="180:180">
      <c r="FX30481" s="1595"/>
    </row>
    <row r="30482" spans="180:180">
      <c r="FX30482" s="1595"/>
    </row>
    <row r="30483" spans="180:180">
      <c r="FX30483" s="1595"/>
    </row>
    <row r="30484" spans="180:180">
      <c r="FX30484" s="1595"/>
    </row>
    <row r="30485" spans="180:180">
      <c r="FX30485" s="1595"/>
    </row>
    <row r="30486" spans="180:180">
      <c r="FX30486" s="1595"/>
    </row>
    <row r="30487" spans="180:180">
      <c r="FX30487" s="1595"/>
    </row>
    <row r="30488" spans="180:180">
      <c r="FX30488" s="1595"/>
    </row>
    <row r="30489" spans="180:180">
      <c r="FX30489" s="1595"/>
    </row>
    <row r="30490" spans="180:180">
      <c r="FX30490" s="1595"/>
    </row>
    <row r="30491" spans="180:180">
      <c r="FX30491" s="1595"/>
    </row>
    <row r="30492" spans="180:180">
      <c r="FX30492" s="1595"/>
    </row>
    <row r="30493" spans="180:180">
      <c r="FX30493" s="1595"/>
    </row>
    <row r="30494" spans="180:180">
      <c r="FX30494" s="1595"/>
    </row>
    <row r="30495" spans="180:180">
      <c r="FX30495" s="1595"/>
    </row>
    <row r="30496" spans="180:180">
      <c r="FX30496" s="1595"/>
    </row>
    <row r="30497" spans="180:180">
      <c r="FX30497" s="1595"/>
    </row>
    <row r="30498" spans="180:180">
      <c r="FX30498" s="1595"/>
    </row>
    <row r="30499" spans="180:180">
      <c r="FX30499" s="1595"/>
    </row>
    <row r="30500" spans="180:180">
      <c r="FX30500" s="1595"/>
    </row>
    <row r="30501" spans="180:180">
      <c r="FX30501" s="1595"/>
    </row>
    <row r="30502" spans="180:180">
      <c r="FX30502" s="1595"/>
    </row>
    <row r="30503" spans="180:180">
      <c r="FX30503" s="1595"/>
    </row>
    <row r="30504" spans="180:180">
      <c r="FX30504" s="1595"/>
    </row>
    <row r="30505" spans="180:180">
      <c r="FX30505" s="1595"/>
    </row>
    <row r="30507" spans="180:180">
      <c r="FX30507" s="1349"/>
    </row>
    <row r="30508" spans="180:180">
      <c r="FX30508" s="1349"/>
    </row>
    <row r="30509" spans="180:180">
      <c r="FX30509" s="1666"/>
    </row>
    <row r="30511" spans="180:180">
      <c r="FX30511" s="1349"/>
    </row>
    <row r="30512" spans="180:180">
      <c r="FX30512" s="1349"/>
    </row>
    <row r="30513" spans="180:180">
      <c r="FX30513" s="1349"/>
    </row>
    <row r="30514" spans="180:180">
      <c r="FX30514" s="1595"/>
    </row>
    <row r="30515" spans="180:180">
      <c r="FX30515" s="1595"/>
    </row>
    <row r="30516" spans="180:180">
      <c r="FX30516" s="1595"/>
    </row>
    <row r="30517" spans="180:180">
      <c r="FX30517" s="1595"/>
    </row>
    <row r="30518" spans="180:180">
      <c r="FX30518" s="1595"/>
    </row>
    <row r="30519" spans="180:180">
      <c r="FX30519" s="1595"/>
    </row>
    <row r="30520" spans="180:180">
      <c r="FX30520" s="1595"/>
    </row>
    <row r="30521" spans="180:180">
      <c r="FX30521" s="1595"/>
    </row>
    <row r="30522" spans="180:180">
      <c r="FX30522" s="1595"/>
    </row>
    <row r="30523" spans="180:180">
      <c r="FX30523" s="1595"/>
    </row>
    <row r="30524" spans="180:180">
      <c r="FX30524" s="1595"/>
    </row>
    <row r="30525" spans="180:180">
      <c r="FX30525" s="1595"/>
    </row>
    <row r="30526" spans="180:180">
      <c r="FX30526" s="1595"/>
    </row>
    <row r="30527" spans="180:180">
      <c r="FX30527" s="1595"/>
    </row>
    <row r="30528" spans="180:180">
      <c r="FX30528" s="1595"/>
    </row>
    <row r="30529" spans="180:180">
      <c r="FX30529" s="1595"/>
    </row>
    <row r="30530" spans="180:180">
      <c r="FX30530" s="1595"/>
    </row>
    <row r="30531" spans="180:180">
      <c r="FX30531" s="1595"/>
    </row>
    <row r="30532" spans="180:180">
      <c r="FX30532" s="1595"/>
    </row>
    <row r="30533" spans="180:180">
      <c r="FX30533" s="1595"/>
    </row>
    <row r="30534" spans="180:180">
      <c r="FX30534" s="1595"/>
    </row>
    <row r="30535" spans="180:180">
      <c r="FX30535" s="1595"/>
    </row>
    <row r="30536" spans="180:180">
      <c r="FX30536" s="1595"/>
    </row>
    <row r="30537" spans="180:180">
      <c r="FX30537" s="1595"/>
    </row>
    <row r="30538" spans="180:180">
      <c r="FX30538" s="1595"/>
    </row>
    <row r="30539" spans="180:180">
      <c r="FX30539" s="1595"/>
    </row>
    <row r="30540" spans="180:180">
      <c r="FX30540" s="1595"/>
    </row>
    <row r="30541" spans="180:180">
      <c r="FX30541" s="1595"/>
    </row>
    <row r="30542" spans="180:180">
      <c r="FX30542" s="1595"/>
    </row>
    <row r="30543" spans="180:180">
      <c r="FX30543" s="1595"/>
    </row>
    <row r="30544" spans="180:180">
      <c r="FX30544" s="1595"/>
    </row>
    <row r="30545" spans="180:180">
      <c r="FX30545" s="1595"/>
    </row>
    <row r="30546" spans="180:180">
      <c r="FX30546" s="1595"/>
    </row>
    <row r="30547" spans="180:180">
      <c r="FX30547" s="1595"/>
    </row>
    <row r="30548" spans="180:180">
      <c r="FX30548" s="1595"/>
    </row>
    <row r="30549" spans="180:180">
      <c r="FX30549" s="1595"/>
    </row>
    <row r="30550" spans="180:180">
      <c r="FX30550" s="1595"/>
    </row>
    <row r="30551" spans="180:180">
      <c r="FX30551" s="1595"/>
    </row>
    <row r="30552" spans="180:180">
      <c r="FX30552" s="1595"/>
    </row>
    <row r="30553" spans="180:180">
      <c r="FX30553" s="1595"/>
    </row>
    <row r="30555" spans="180:180">
      <c r="FX30555" s="1349"/>
    </row>
    <row r="30556" spans="180:180">
      <c r="FX30556" s="1349"/>
    </row>
    <row r="30557" spans="180:180">
      <c r="FX30557" s="1666"/>
    </row>
    <row r="30559" spans="180:180">
      <c r="FX30559" s="1349"/>
    </row>
    <row r="30560" spans="180:180">
      <c r="FX30560" s="1349"/>
    </row>
    <row r="30561" spans="180:180">
      <c r="FX30561" s="1349"/>
    </row>
    <row r="30562" spans="180:180">
      <c r="FX30562" s="1595"/>
    </row>
    <row r="30563" spans="180:180">
      <c r="FX30563" s="1595"/>
    </row>
    <row r="30564" spans="180:180">
      <c r="FX30564" s="1595"/>
    </row>
    <row r="30565" spans="180:180">
      <c r="FX30565" s="1595"/>
    </row>
    <row r="30566" spans="180:180">
      <c r="FX30566" s="1595"/>
    </row>
    <row r="30567" spans="180:180">
      <c r="FX30567" s="1595"/>
    </row>
    <row r="30568" spans="180:180">
      <c r="FX30568" s="1595"/>
    </row>
    <row r="30569" spans="180:180">
      <c r="FX30569" s="1595"/>
    </row>
    <row r="30570" spans="180:180">
      <c r="FX30570" s="1595"/>
    </row>
    <row r="30571" spans="180:180">
      <c r="FX30571" s="1595"/>
    </row>
    <row r="30572" spans="180:180">
      <c r="FX30572" s="1595"/>
    </row>
    <row r="30573" spans="180:180">
      <c r="FX30573" s="1595"/>
    </row>
    <row r="30574" spans="180:180">
      <c r="FX30574" s="1595"/>
    </row>
    <row r="30575" spans="180:180">
      <c r="FX30575" s="1595"/>
    </row>
    <row r="30576" spans="180:180">
      <c r="FX30576" s="1595"/>
    </row>
    <row r="30577" spans="180:180">
      <c r="FX30577" s="1595"/>
    </row>
    <row r="30578" spans="180:180">
      <c r="FX30578" s="1595"/>
    </row>
    <row r="30579" spans="180:180">
      <c r="FX30579" s="1595"/>
    </row>
    <row r="30580" spans="180:180">
      <c r="FX30580" s="1595"/>
    </row>
    <row r="30581" spans="180:180">
      <c r="FX30581" s="1595"/>
    </row>
    <row r="30582" spans="180:180">
      <c r="FX30582" s="1595"/>
    </row>
    <row r="30583" spans="180:180">
      <c r="FX30583" s="1595"/>
    </row>
    <row r="30584" spans="180:180">
      <c r="FX30584" s="1595"/>
    </row>
    <row r="30585" spans="180:180">
      <c r="FX30585" s="1595"/>
    </row>
    <row r="30586" spans="180:180">
      <c r="FX30586" s="1595"/>
    </row>
    <row r="30587" spans="180:180">
      <c r="FX30587" s="1595"/>
    </row>
    <row r="30588" spans="180:180">
      <c r="FX30588" s="1595"/>
    </row>
    <row r="30589" spans="180:180">
      <c r="FX30589" s="1595"/>
    </row>
    <row r="30590" spans="180:180">
      <c r="FX30590" s="1595"/>
    </row>
    <row r="30591" spans="180:180">
      <c r="FX30591" s="1595"/>
    </row>
    <row r="30592" spans="180:180">
      <c r="FX30592" s="1595"/>
    </row>
    <row r="30593" spans="180:180">
      <c r="FX30593" s="1595"/>
    </row>
    <row r="30594" spans="180:180">
      <c r="FX30594" s="1595"/>
    </row>
    <row r="30595" spans="180:180">
      <c r="FX30595" s="1595"/>
    </row>
    <row r="30596" spans="180:180">
      <c r="FX30596" s="1595"/>
    </row>
    <row r="30597" spans="180:180">
      <c r="FX30597" s="1595"/>
    </row>
    <row r="30598" spans="180:180">
      <c r="FX30598" s="1595"/>
    </row>
    <row r="30599" spans="180:180">
      <c r="FX30599" s="1595"/>
    </row>
    <row r="30600" spans="180:180">
      <c r="FX30600" s="1595"/>
    </row>
    <row r="30601" spans="180:180">
      <c r="FX30601" s="1595"/>
    </row>
    <row r="30603" spans="180:180">
      <c r="FX30603" s="1349"/>
    </row>
    <row r="30604" spans="180:180">
      <c r="FX30604" s="1349"/>
    </row>
    <row r="30605" spans="180:180">
      <c r="FX30605" s="1666"/>
    </row>
    <row r="30607" spans="180:180">
      <c r="FX30607" s="1349"/>
    </row>
    <row r="30608" spans="180:180">
      <c r="FX30608" s="1349"/>
    </row>
    <row r="30609" spans="180:180">
      <c r="FX30609" s="1349"/>
    </row>
    <row r="30610" spans="180:180">
      <c r="FX30610" s="1595"/>
    </row>
    <row r="30611" spans="180:180">
      <c r="FX30611" s="1595"/>
    </row>
    <row r="30612" spans="180:180">
      <c r="FX30612" s="1595"/>
    </row>
    <row r="30613" spans="180:180">
      <c r="FX30613" s="1595"/>
    </row>
    <row r="30614" spans="180:180">
      <c r="FX30614" s="1595"/>
    </row>
    <row r="30615" spans="180:180">
      <c r="FX30615" s="1595"/>
    </row>
    <row r="30616" spans="180:180">
      <c r="FX30616" s="1595"/>
    </row>
    <row r="30617" spans="180:180">
      <c r="FX30617" s="1595"/>
    </row>
    <row r="30618" spans="180:180">
      <c r="FX30618" s="1595"/>
    </row>
    <row r="30619" spans="180:180">
      <c r="FX30619" s="1595"/>
    </row>
    <row r="30620" spans="180:180">
      <c r="FX30620" s="1595"/>
    </row>
    <row r="30621" spans="180:180">
      <c r="FX30621" s="1595"/>
    </row>
    <row r="30622" spans="180:180">
      <c r="FX30622" s="1595"/>
    </row>
    <row r="30623" spans="180:180">
      <c r="FX30623" s="1595"/>
    </row>
    <row r="30624" spans="180:180">
      <c r="FX30624" s="1595"/>
    </row>
    <row r="30625" spans="180:180">
      <c r="FX30625" s="1595"/>
    </row>
    <row r="30626" spans="180:180">
      <c r="FX30626" s="1595"/>
    </row>
    <row r="30627" spans="180:180">
      <c r="FX30627" s="1595"/>
    </row>
    <row r="30628" spans="180:180">
      <c r="FX30628" s="1595"/>
    </row>
    <row r="30629" spans="180:180">
      <c r="FX30629" s="1595"/>
    </row>
    <row r="30630" spans="180:180">
      <c r="FX30630" s="1595"/>
    </row>
    <row r="30631" spans="180:180">
      <c r="FX30631" s="1595"/>
    </row>
    <row r="30632" spans="180:180">
      <c r="FX30632" s="1595"/>
    </row>
    <row r="30633" spans="180:180">
      <c r="FX30633" s="1595"/>
    </row>
    <row r="30634" spans="180:180">
      <c r="FX30634" s="1595"/>
    </row>
    <row r="30635" spans="180:180">
      <c r="FX30635" s="1595"/>
    </row>
    <row r="30636" spans="180:180">
      <c r="FX30636" s="1595"/>
    </row>
    <row r="30637" spans="180:180">
      <c r="FX30637" s="1595"/>
    </row>
    <row r="30638" spans="180:180">
      <c r="FX30638" s="1595"/>
    </row>
    <row r="30639" spans="180:180">
      <c r="FX30639" s="1595"/>
    </row>
    <row r="30640" spans="180:180">
      <c r="FX30640" s="1595"/>
    </row>
    <row r="30641" spans="180:180">
      <c r="FX30641" s="1595"/>
    </row>
    <row r="30642" spans="180:180">
      <c r="FX30642" s="1595"/>
    </row>
    <row r="30643" spans="180:180">
      <c r="FX30643" s="1595"/>
    </row>
    <row r="30644" spans="180:180">
      <c r="FX30644" s="1595"/>
    </row>
    <row r="30645" spans="180:180">
      <c r="FX30645" s="1595"/>
    </row>
    <row r="30646" spans="180:180">
      <c r="FX30646" s="1595"/>
    </row>
    <row r="30647" spans="180:180">
      <c r="FX30647" s="1595"/>
    </row>
    <row r="30648" spans="180:180">
      <c r="FX30648" s="1595"/>
    </row>
    <row r="30649" spans="180:180">
      <c r="FX30649" s="1595"/>
    </row>
    <row r="30651" spans="180:180">
      <c r="FX30651" s="1349"/>
    </row>
    <row r="30652" spans="180:180">
      <c r="FX30652" s="1349"/>
    </row>
    <row r="30653" spans="180:180">
      <c r="FX30653" s="1666"/>
    </row>
    <row r="30655" spans="180:180">
      <c r="FX30655" s="1349"/>
    </row>
    <row r="30656" spans="180:180">
      <c r="FX30656" s="1349"/>
    </row>
    <row r="30657" spans="180:180">
      <c r="FX30657" s="1349"/>
    </row>
    <row r="30658" spans="180:180">
      <c r="FX30658" s="1595"/>
    </row>
    <row r="30659" spans="180:180">
      <c r="FX30659" s="1595"/>
    </row>
    <row r="30660" spans="180:180">
      <c r="FX30660" s="1595"/>
    </row>
    <row r="30661" spans="180:180">
      <c r="FX30661" s="1595"/>
    </row>
    <row r="30662" spans="180:180">
      <c r="FX30662" s="1595"/>
    </row>
    <row r="30663" spans="180:180">
      <c r="FX30663" s="1595"/>
    </row>
    <row r="30664" spans="180:180">
      <c r="FX30664" s="1595"/>
    </row>
    <row r="30665" spans="180:180">
      <c r="FX30665" s="1595"/>
    </row>
    <row r="30666" spans="180:180">
      <c r="FX30666" s="1595"/>
    </row>
    <row r="30667" spans="180:180">
      <c r="FX30667" s="1595"/>
    </row>
    <row r="30668" spans="180:180">
      <c r="FX30668" s="1595"/>
    </row>
    <row r="30669" spans="180:180">
      <c r="FX30669" s="1595"/>
    </row>
    <row r="30670" spans="180:180">
      <c r="FX30670" s="1595"/>
    </row>
    <row r="30671" spans="180:180">
      <c r="FX30671" s="1595"/>
    </row>
    <row r="30672" spans="180:180">
      <c r="FX30672" s="1595"/>
    </row>
    <row r="30673" spans="180:180">
      <c r="FX30673" s="1595"/>
    </row>
    <row r="30674" spans="180:180">
      <c r="FX30674" s="1595"/>
    </row>
    <row r="30675" spans="180:180">
      <c r="FX30675" s="1595"/>
    </row>
    <row r="30676" spans="180:180">
      <c r="FX30676" s="1595"/>
    </row>
    <row r="30677" spans="180:180">
      <c r="FX30677" s="1595"/>
    </row>
    <row r="30678" spans="180:180">
      <c r="FX30678" s="1595"/>
    </row>
    <row r="30679" spans="180:180">
      <c r="FX30679" s="1595"/>
    </row>
    <row r="30680" spans="180:180">
      <c r="FX30680" s="1595"/>
    </row>
    <row r="30681" spans="180:180">
      <c r="FX30681" s="1595"/>
    </row>
    <row r="30682" spans="180:180">
      <c r="FX30682" s="1595"/>
    </row>
    <row r="30683" spans="180:180">
      <c r="FX30683" s="1595"/>
    </row>
    <row r="30684" spans="180:180">
      <c r="FX30684" s="1595"/>
    </row>
    <row r="30685" spans="180:180">
      <c r="FX30685" s="1595"/>
    </row>
    <row r="30686" spans="180:180">
      <c r="FX30686" s="1595"/>
    </row>
    <row r="30687" spans="180:180">
      <c r="FX30687" s="1595"/>
    </row>
    <row r="30688" spans="180:180">
      <c r="FX30688" s="1595"/>
    </row>
    <row r="30689" spans="180:180">
      <c r="FX30689" s="1595"/>
    </row>
    <row r="30690" spans="180:180">
      <c r="FX30690" s="1595"/>
    </row>
    <row r="30691" spans="180:180">
      <c r="FX30691" s="1595"/>
    </row>
    <row r="30692" spans="180:180">
      <c r="FX30692" s="1595"/>
    </row>
    <row r="30693" spans="180:180">
      <c r="FX30693" s="1595"/>
    </row>
    <row r="30694" spans="180:180">
      <c r="FX30694" s="1595"/>
    </row>
    <row r="30695" spans="180:180">
      <c r="FX30695" s="1595"/>
    </row>
    <row r="30696" spans="180:180">
      <c r="FX30696" s="1595"/>
    </row>
    <row r="30697" spans="180:180">
      <c r="FX30697" s="1595"/>
    </row>
    <row r="30699" spans="180:180">
      <c r="FX30699" s="1349"/>
    </row>
    <row r="30700" spans="180:180">
      <c r="FX30700" s="1349"/>
    </row>
    <row r="30701" spans="180:180">
      <c r="FX30701" s="1666"/>
    </row>
    <row r="30703" spans="180:180">
      <c r="FX30703" s="1349"/>
    </row>
    <row r="30704" spans="180:180">
      <c r="FX30704" s="1349"/>
    </row>
    <row r="30705" spans="180:180">
      <c r="FX30705" s="1349"/>
    </row>
    <row r="30706" spans="180:180">
      <c r="FX30706" s="1595"/>
    </row>
    <row r="30707" spans="180:180">
      <c r="FX30707" s="1595"/>
    </row>
    <row r="30708" spans="180:180">
      <c r="FX30708" s="1595"/>
    </row>
    <row r="30709" spans="180:180">
      <c r="FX30709" s="1595"/>
    </row>
    <row r="30710" spans="180:180">
      <c r="FX30710" s="1595"/>
    </row>
    <row r="30711" spans="180:180">
      <c r="FX30711" s="1595"/>
    </row>
    <row r="30712" spans="180:180">
      <c r="FX30712" s="1595"/>
    </row>
    <row r="30713" spans="180:180">
      <c r="FX30713" s="1595"/>
    </row>
    <row r="30714" spans="180:180">
      <c r="FX30714" s="1595"/>
    </row>
    <row r="30715" spans="180:180">
      <c r="FX30715" s="1595"/>
    </row>
    <row r="30716" spans="180:180">
      <c r="FX30716" s="1595"/>
    </row>
    <row r="30717" spans="180:180">
      <c r="FX30717" s="1595"/>
    </row>
    <row r="30718" spans="180:180">
      <c r="FX30718" s="1595"/>
    </row>
    <row r="30719" spans="180:180">
      <c r="FX30719" s="1595"/>
    </row>
    <row r="30720" spans="180:180">
      <c r="FX30720" s="1595"/>
    </row>
    <row r="30721" spans="180:180">
      <c r="FX30721" s="1595"/>
    </row>
    <row r="30722" spans="180:180">
      <c r="FX30722" s="1595"/>
    </row>
    <row r="30723" spans="180:180">
      <c r="FX30723" s="1595"/>
    </row>
    <row r="30724" spans="180:180">
      <c r="FX30724" s="1595"/>
    </row>
    <row r="30725" spans="180:180">
      <c r="FX30725" s="1595"/>
    </row>
    <row r="30726" spans="180:180">
      <c r="FX30726" s="1595"/>
    </row>
    <row r="30727" spans="180:180">
      <c r="FX30727" s="1595"/>
    </row>
    <row r="30728" spans="180:180">
      <c r="FX30728" s="1595"/>
    </row>
    <row r="30729" spans="180:180">
      <c r="FX30729" s="1595"/>
    </row>
    <row r="30730" spans="180:180">
      <c r="FX30730" s="1595"/>
    </row>
    <row r="30731" spans="180:180">
      <c r="FX30731" s="1595"/>
    </row>
    <row r="30732" spans="180:180">
      <c r="FX30732" s="1595"/>
    </row>
    <row r="30733" spans="180:180">
      <c r="FX30733" s="1595"/>
    </row>
    <row r="30734" spans="180:180">
      <c r="FX30734" s="1595"/>
    </row>
    <row r="30735" spans="180:180">
      <c r="FX30735" s="1595"/>
    </row>
    <row r="30736" spans="180:180">
      <c r="FX30736" s="1595"/>
    </row>
    <row r="30737" spans="180:180">
      <c r="FX30737" s="1595"/>
    </row>
    <row r="30738" spans="180:180">
      <c r="FX30738" s="1595"/>
    </row>
    <row r="30739" spans="180:180">
      <c r="FX30739" s="1595"/>
    </row>
    <row r="30740" spans="180:180">
      <c r="FX30740" s="1595"/>
    </row>
    <row r="30741" spans="180:180">
      <c r="FX30741" s="1595"/>
    </row>
    <row r="30742" spans="180:180">
      <c r="FX30742" s="1595"/>
    </row>
    <row r="30743" spans="180:180">
      <c r="FX30743" s="1595"/>
    </row>
    <row r="30744" spans="180:180">
      <c r="FX30744" s="1595"/>
    </row>
    <row r="30745" spans="180:180">
      <c r="FX30745" s="1595"/>
    </row>
    <row r="30747" spans="180:180">
      <c r="FX30747" s="1349"/>
    </row>
    <row r="30748" spans="180:180">
      <c r="FX30748" s="1349"/>
    </row>
    <row r="30749" spans="180:180">
      <c r="FX30749" s="1666"/>
    </row>
    <row r="30751" spans="180:180">
      <c r="FX30751" s="1349"/>
    </row>
    <row r="30752" spans="180:180">
      <c r="FX30752" s="1349"/>
    </row>
    <row r="30753" spans="180:180">
      <c r="FX30753" s="1349"/>
    </row>
    <row r="30754" spans="180:180">
      <c r="FX30754" s="1595"/>
    </row>
    <row r="30755" spans="180:180">
      <c r="FX30755" s="1595"/>
    </row>
    <row r="30756" spans="180:180">
      <c r="FX30756" s="1595"/>
    </row>
    <row r="30757" spans="180:180">
      <c r="FX30757" s="1595"/>
    </row>
    <row r="30758" spans="180:180">
      <c r="FX30758" s="1595"/>
    </row>
    <row r="30759" spans="180:180">
      <c r="FX30759" s="1595"/>
    </row>
    <row r="30760" spans="180:180">
      <c r="FX30760" s="1595"/>
    </row>
    <row r="30761" spans="180:180">
      <c r="FX30761" s="1595"/>
    </row>
    <row r="30762" spans="180:180">
      <c r="FX30762" s="1595"/>
    </row>
    <row r="30763" spans="180:180">
      <c r="FX30763" s="1595"/>
    </row>
    <row r="30764" spans="180:180">
      <c r="FX30764" s="1595"/>
    </row>
    <row r="30765" spans="180:180">
      <c r="FX30765" s="1595"/>
    </row>
    <row r="30766" spans="180:180">
      <c r="FX30766" s="1595"/>
    </row>
    <row r="30767" spans="180:180">
      <c r="FX30767" s="1595"/>
    </row>
    <row r="30768" spans="180:180">
      <c r="FX30768" s="1595"/>
    </row>
    <row r="30769" spans="180:180">
      <c r="FX30769" s="1595"/>
    </row>
    <row r="30770" spans="180:180">
      <c r="FX30770" s="1595"/>
    </row>
    <row r="30771" spans="180:180">
      <c r="FX30771" s="1595"/>
    </row>
    <row r="30772" spans="180:180">
      <c r="FX30772" s="1595"/>
    </row>
    <row r="30773" spans="180:180">
      <c r="FX30773" s="1595"/>
    </row>
    <row r="30774" spans="180:180">
      <c r="FX30774" s="1595"/>
    </row>
    <row r="30775" spans="180:180">
      <c r="FX30775" s="1595"/>
    </row>
    <row r="30776" spans="180:180">
      <c r="FX30776" s="1595"/>
    </row>
    <row r="30777" spans="180:180">
      <c r="FX30777" s="1595"/>
    </row>
    <row r="30778" spans="180:180">
      <c r="FX30778" s="1595"/>
    </row>
    <row r="30779" spans="180:180">
      <c r="FX30779" s="1595"/>
    </row>
    <row r="30780" spans="180:180">
      <c r="FX30780" s="1595"/>
    </row>
    <row r="30781" spans="180:180">
      <c r="FX30781" s="1595"/>
    </row>
    <row r="30782" spans="180:180">
      <c r="FX30782" s="1595"/>
    </row>
    <row r="30783" spans="180:180">
      <c r="FX30783" s="1595"/>
    </row>
    <row r="30784" spans="180:180">
      <c r="FX30784" s="1595"/>
    </row>
    <row r="30785" spans="180:180">
      <c r="FX30785" s="1595"/>
    </row>
    <row r="30786" spans="180:180">
      <c r="FX30786" s="1595"/>
    </row>
    <row r="30787" spans="180:180">
      <c r="FX30787" s="1595"/>
    </row>
    <row r="30788" spans="180:180">
      <c r="FX30788" s="1595"/>
    </row>
    <row r="30789" spans="180:180">
      <c r="FX30789" s="1595"/>
    </row>
    <row r="30790" spans="180:180">
      <c r="FX30790" s="1595"/>
    </row>
    <row r="30791" spans="180:180">
      <c r="FX30791" s="1595"/>
    </row>
    <row r="30792" spans="180:180">
      <c r="FX30792" s="1595"/>
    </row>
    <row r="30793" spans="180:180">
      <c r="FX30793" s="1595"/>
    </row>
    <row r="30795" spans="180:180">
      <c r="FX30795" s="1349"/>
    </row>
    <row r="30796" spans="180:180">
      <c r="FX30796" s="1349"/>
    </row>
    <row r="30797" spans="180:180">
      <c r="FX30797" s="1666"/>
    </row>
    <row r="30799" spans="180:180">
      <c r="FX30799" s="1349"/>
    </row>
    <row r="30800" spans="180:180">
      <c r="FX30800" s="1349"/>
    </row>
    <row r="30801" spans="180:180">
      <c r="FX30801" s="1349"/>
    </row>
    <row r="30802" spans="180:180">
      <c r="FX30802" s="1595"/>
    </row>
    <row r="30803" spans="180:180">
      <c r="FX30803" s="1595"/>
    </row>
    <row r="30804" spans="180:180">
      <c r="FX30804" s="1595"/>
    </row>
    <row r="30805" spans="180:180">
      <c r="FX30805" s="1595"/>
    </row>
    <row r="30806" spans="180:180">
      <c r="FX30806" s="1595"/>
    </row>
    <row r="30807" spans="180:180">
      <c r="FX30807" s="1595"/>
    </row>
    <row r="30808" spans="180:180">
      <c r="FX30808" s="1595"/>
    </row>
    <row r="30809" spans="180:180">
      <c r="FX30809" s="1595"/>
    </row>
    <row r="30810" spans="180:180">
      <c r="FX30810" s="1595"/>
    </row>
    <row r="30811" spans="180:180">
      <c r="FX30811" s="1595"/>
    </row>
    <row r="30812" spans="180:180">
      <c r="FX30812" s="1595"/>
    </row>
    <row r="30813" spans="180:180">
      <c r="FX30813" s="1595"/>
    </row>
    <row r="30814" spans="180:180">
      <c r="FX30814" s="1595"/>
    </row>
    <row r="30815" spans="180:180">
      <c r="FX30815" s="1595"/>
    </row>
    <row r="30816" spans="180:180">
      <c r="FX30816" s="1595"/>
    </row>
    <row r="30817" spans="180:180">
      <c r="FX30817" s="1595"/>
    </row>
    <row r="30818" spans="180:180">
      <c r="FX30818" s="1595"/>
    </row>
    <row r="30819" spans="180:180">
      <c r="FX30819" s="1595"/>
    </row>
    <row r="30820" spans="180:180">
      <c r="FX30820" s="1595"/>
    </row>
    <row r="30821" spans="180:180">
      <c r="FX30821" s="1595"/>
    </row>
    <row r="30822" spans="180:180">
      <c r="FX30822" s="1595"/>
    </row>
    <row r="30823" spans="180:180">
      <c r="FX30823" s="1595"/>
    </row>
    <row r="30824" spans="180:180">
      <c r="FX30824" s="1595"/>
    </row>
    <row r="30825" spans="180:180">
      <c r="FX30825" s="1595"/>
    </row>
    <row r="30826" spans="180:180">
      <c r="FX30826" s="1595"/>
    </row>
    <row r="30827" spans="180:180">
      <c r="FX30827" s="1595"/>
    </row>
    <row r="30828" spans="180:180">
      <c r="FX30828" s="1595"/>
    </row>
    <row r="30829" spans="180:180">
      <c r="FX30829" s="1595"/>
    </row>
    <row r="30830" spans="180:180">
      <c r="FX30830" s="1595"/>
    </row>
    <row r="30831" spans="180:180">
      <c r="FX30831" s="1595"/>
    </row>
    <row r="30832" spans="180:180">
      <c r="FX30832" s="1595"/>
    </row>
    <row r="30833" spans="180:180">
      <c r="FX30833" s="1595"/>
    </row>
    <row r="30834" spans="180:180">
      <c r="FX30834" s="1595"/>
    </row>
    <row r="30835" spans="180:180">
      <c r="FX30835" s="1595"/>
    </row>
    <row r="30836" spans="180:180">
      <c r="FX30836" s="1595"/>
    </row>
    <row r="30837" spans="180:180">
      <c r="FX30837" s="1595"/>
    </row>
    <row r="30838" spans="180:180">
      <c r="FX30838" s="1595"/>
    </row>
    <row r="30839" spans="180:180">
      <c r="FX30839" s="1595"/>
    </row>
    <row r="30840" spans="180:180">
      <c r="FX30840" s="1595"/>
    </row>
    <row r="30841" spans="180:180">
      <c r="FX30841" s="1595"/>
    </row>
    <row r="30843" spans="180:180">
      <c r="FX30843" s="1349"/>
    </row>
    <row r="30844" spans="180:180">
      <c r="FX30844" s="1349"/>
    </row>
    <row r="30845" spans="180:180">
      <c r="FX30845" s="1666"/>
    </row>
    <row r="30847" spans="180:180">
      <c r="FX30847" s="1349"/>
    </row>
    <row r="30848" spans="180:180">
      <c r="FX30848" s="1349"/>
    </row>
    <row r="30849" spans="180:180">
      <c r="FX30849" s="1349"/>
    </row>
    <row r="30850" spans="180:180">
      <c r="FX30850" s="1595"/>
    </row>
    <row r="30851" spans="180:180">
      <c r="FX30851" s="1595"/>
    </row>
    <row r="30852" spans="180:180">
      <c r="FX30852" s="1595"/>
    </row>
    <row r="30853" spans="180:180">
      <c r="FX30853" s="1595"/>
    </row>
    <row r="30854" spans="180:180">
      <c r="FX30854" s="1595"/>
    </row>
    <row r="30855" spans="180:180">
      <c r="FX30855" s="1595"/>
    </row>
    <row r="30856" spans="180:180">
      <c r="FX30856" s="1595"/>
    </row>
    <row r="30857" spans="180:180">
      <c r="FX30857" s="1595"/>
    </row>
    <row r="30858" spans="180:180">
      <c r="FX30858" s="1595"/>
    </row>
    <row r="30859" spans="180:180">
      <c r="FX30859" s="1595"/>
    </row>
    <row r="30860" spans="180:180">
      <c r="FX30860" s="1595"/>
    </row>
    <row r="30861" spans="180:180">
      <c r="FX30861" s="1595"/>
    </row>
    <row r="30862" spans="180:180">
      <c r="FX30862" s="1595"/>
    </row>
    <row r="30863" spans="180:180">
      <c r="FX30863" s="1595"/>
    </row>
    <row r="30864" spans="180:180">
      <c r="FX30864" s="1595"/>
    </row>
    <row r="30865" spans="180:180">
      <c r="FX30865" s="1595"/>
    </row>
    <row r="30866" spans="180:180">
      <c r="FX30866" s="1595"/>
    </row>
    <row r="30867" spans="180:180">
      <c r="FX30867" s="1595"/>
    </row>
    <row r="30868" spans="180:180">
      <c r="FX30868" s="1595"/>
    </row>
    <row r="30869" spans="180:180">
      <c r="FX30869" s="1595"/>
    </row>
    <row r="30870" spans="180:180">
      <c r="FX30870" s="1595"/>
    </row>
    <row r="30871" spans="180:180">
      <c r="FX30871" s="1595"/>
    </row>
    <row r="30872" spans="180:180">
      <c r="FX30872" s="1595"/>
    </row>
    <row r="30873" spans="180:180">
      <c r="FX30873" s="1595"/>
    </row>
    <row r="30874" spans="180:180">
      <c r="FX30874" s="1595"/>
    </row>
    <row r="30875" spans="180:180">
      <c r="FX30875" s="1595"/>
    </row>
    <row r="30876" spans="180:180">
      <c r="FX30876" s="1595"/>
    </row>
    <row r="30877" spans="180:180">
      <c r="FX30877" s="1595"/>
    </row>
    <row r="30878" spans="180:180">
      <c r="FX30878" s="1595"/>
    </row>
    <row r="30879" spans="180:180">
      <c r="FX30879" s="1595"/>
    </row>
    <row r="30880" spans="180:180">
      <c r="FX30880" s="1595"/>
    </row>
    <row r="30881" spans="180:180">
      <c r="FX30881" s="1595"/>
    </row>
    <row r="30882" spans="180:180">
      <c r="FX30882" s="1595"/>
    </row>
    <row r="30883" spans="180:180">
      <c r="FX30883" s="1595"/>
    </row>
    <row r="30884" spans="180:180">
      <c r="FX30884" s="1595"/>
    </row>
    <row r="30885" spans="180:180">
      <c r="FX30885" s="1595"/>
    </row>
    <row r="30886" spans="180:180">
      <c r="FX30886" s="1595"/>
    </row>
    <row r="30887" spans="180:180">
      <c r="FX30887" s="1595"/>
    </row>
    <row r="30888" spans="180:180">
      <c r="FX30888" s="1595"/>
    </row>
    <row r="30889" spans="180:180">
      <c r="FX30889" s="1595"/>
    </row>
    <row r="30891" spans="180:180">
      <c r="FX30891" s="1349"/>
    </row>
    <row r="30892" spans="180:180">
      <c r="FX30892" s="1349"/>
    </row>
    <row r="30893" spans="180:180">
      <c r="FX30893" s="1666"/>
    </row>
    <row r="30895" spans="180:180">
      <c r="FX30895" s="1349"/>
    </row>
    <row r="30896" spans="180:180">
      <c r="FX30896" s="1349"/>
    </row>
    <row r="30897" spans="180:180">
      <c r="FX30897" s="1349"/>
    </row>
    <row r="30898" spans="180:180">
      <c r="FX30898" s="1595"/>
    </row>
    <row r="30899" spans="180:180">
      <c r="FX30899" s="1595"/>
    </row>
    <row r="30900" spans="180:180">
      <c r="FX30900" s="1595"/>
    </row>
    <row r="30901" spans="180:180">
      <c r="FX30901" s="1595"/>
    </row>
    <row r="30902" spans="180:180">
      <c r="FX30902" s="1595"/>
    </row>
    <row r="30903" spans="180:180">
      <c r="FX30903" s="1595"/>
    </row>
    <row r="30904" spans="180:180">
      <c r="FX30904" s="1595"/>
    </row>
    <row r="30905" spans="180:180">
      <c r="FX30905" s="1595"/>
    </row>
    <row r="30906" spans="180:180">
      <c r="FX30906" s="1595"/>
    </row>
    <row r="30907" spans="180:180">
      <c r="FX30907" s="1595"/>
    </row>
    <row r="30908" spans="180:180">
      <c r="FX30908" s="1595"/>
    </row>
    <row r="30909" spans="180:180">
      <c r="FX30909" s="1595"/>
    </row>
    <row r="30910" spans="180:180">
      <c r="FX30910" s="1595"/>
    </row>
    <row r="30911" spans="180:180">
      <c r="FX30911" s="1595"/>
    </row>
    <row r="30912" spans="180:180">
      <c r="FX30912" s="1595"/>
    </row>
    <row r="30913" spans="180:180">
      <c r="FX30913" s="1595"/>
    </row>
    <row r="30914" spans="180:180">
      <c r="FX30914" s="1595"/>
    </row>
    <row r="30915" spans="180:180">
      <c r="FX30915" s="1595"/>
    </row>
    <row r="30916" spans="180:180">
      <c r="FX30916" s="1595"/>
    </row>
    <row r="30917" spans="180:180">
      <c r="FX30917" s="1595"/>
    </row>
    <row r="30918" spans="180:180">
      <c r="FX30918" s="1595"/>
    </row>
    <row r="30919" spans="180:180">
      <c r="FX30919" s="1595"/>
    </row>
    <row r="30920" spans="180:180">
      <c r="FX30920" s="1595"/>
    </row>
    <row r="30921" spans="180:180">
      <c r="FX30921" s="1595"/>
    </row>
    <row r="30922" spans="180:180">
      <c r="FX30922" s="1595"/>
    </row>
    <row r="30923" spans="180:180">
      <c r="FX30923" s="1595"/>
    </row>
    <row r="30924" spans="180:180">
      <c r="FX30924" s="1595"/>
    </row>
    <row r="30925" spans="180:180">
      <c r="FX30925" s="1595"/>
    </row>
    <row r="30926" spans="180:180">
      <c r="FX30926" s="1595"/>
    </row>
    <row r="30927" spans="180:180">
      <c r="FX30927" s="1595"/>
    </row>
    <row r="30928" spans="180:180">
      <c r="FX30928" s="1595"/>
    </row>
    <row r="30929" spans="180:180">
      <c r="FX30929" s="1595"/>
    </row>
    <row r="30930" spans="180:180">
      <c r="FX30930" s="1595"/>
    </row>
    <row r="30931" spans="180:180">
      <c r="FX30931" s="1595"/>
    </row>
    <row r="30932" spans="180:180">
      <c r="FX30932" s="1595"/>
    </row>
    <row r="30933" spans="180:180">
      <c r="FX30933" s="1595"/>
    </row>
    <row r="30934" spans="180:180">
      <c r="FX30934" s="1595"/>
    </row>
    <row r="30935" spans="180:180">
      <c r="FX30935" s="1595"/>
    </row>
    <row r="30936" spans="180:180">
      <c r="FX30936" s="1595"/>
    </row>
    <row r="30937" spans="180:180">
      <c r="FX30937" s="1595"/>
    </row>
    <row r="30939" spans="180:180">
      <c r="FX30939" s="1349"/>
    </row>
    <row r="30940" spans="180:180">
      <c r="FX30940" s="1349"/>
    </row>
    <row r="30941" spans="180:180">
      <c r="FX30941" s="1666"/>
    </row>
    <row r="30943" spans="180:180">
      <c r="FX30943" s="1349"/>
    </row>
    <row r="30944" spans="180:180">
      <c r="FX30944" s="1349"/>
    </row>
    <row r="30945" spans="180:180">
      <c r="FX30945" s="1349"/>
    </row>
    <row r="30946" spans="180:180">
      <c r="FX30946" s="1595"/>
    </row>
    <row r="30947" spans="180:180">
      <c r="FX30947" s="1595"/>
    </row>
    <row r="30948" spans="180:180">
      <c r="FX30948" s="1595"/>
    </row>
    <row r="30949" spans="180:180">
      <c r="FX30949" s="1595"/>
    </row>
    <row r="30950" spans="180:180">
      <c r="FX30950" s="1595"/>
    </row>
    <row r="30951" spans="180:180">
      <c r="FX30951" s="1595"/>
    </row>
    <row r="30952" spans="180:180">
      <c r="FX30952" s="1595"/>
    </row>
    <row r="30953" spans="180:180">
      <c r="FX30953" s="1595"/>
    </row>
    <row r="30954" spans="180:180">
      <c r="FX30954" s="1595"/>
    </row>
    <row r="30955" spans="180:180">
      <c r="FX30955" s="1595"/>
    </row>
    <row r="30956" spans="180:180">
      <c r="FX30956" s="1595"/>
    </row>
    <row r="30957" spans="180:180">
      <c r="FX30957" s="1595"/>
    </row>
    <row r="30958" spans="180:180">
      <c r="FX30958" s="1595"/>
    </row>
    <row r="30959" spans="180:180">
      <c r="FX30959" s="1595"/>
    </row>
    <row r="30960" spans="180:180">
      <c r="FX30960" s="1595"/>
    </row>
    <row r="30961" spans="180:180">
      <c r="FX30961" s="1595"/>
    </row>
    <row r="30962" spans="180:180">
      <c r="FX30962" s="1595"/>
    </row>
    <row r="30963" spans="180:180">
      <c r="FX30963" s="1595"/>
    </row>
    <row r="30964" spans="180:180">
      <c r="FX30964" s="1595"/>
    </row>
    <row r="30965" spans="180:180">
      <c r="FX30965" s="1595"/>
    </row>
    <row r="30966" spans="180:180">
      <c r="FX30966" s="1595"/>
    </row>
    <row r="30967" spans="180:180">
      <c r="FX30967" s="1595"/>
    </row>
    <row r="30968" spans="180:180">
      <c r="FX30968" s="1595"/>
    </row>
    <row r="30969" spans="180:180">
      <c r="FX30969" s="1595"/>
    </row>
    <row r="30970" spans="180:180">
      <c r="FX30970" s="1595"/>
    </row>
    <row r="30971" spans="180:180">
      <c r="FX30971" s="1595"/>
    </row>
    <row r="30972" spans="180:180">
      <c r="FX30972" s="1595"/>
    </row>
    <row r="30973" spans="180:180">
      <c r="FX30973" s="1595"/>
    </row>
    <row r="30974" spans="180:180">
      <c r="FX30974" s="1595"/>
    </row>
    <row r="30975" spans="180:180">
      <c r="FX30975" s="1595"/>
    </row>
    <row r="30976" spans="180:180">
      <c r="FX30976" s="1595"/>
    </row>
    <row r="30977" spans="180:180">
      <c r="FX30977" s="1595"/>
    </row>
    <row r="30978" spans="180:180">
      <c r="FX30978" s="1595"/>
    </row>
    <row r="30979" spans="180:180">
      <c r="FX30979" s="1595"/>
    </row>
    <row r="30980" spans="180:180">
      <c r="FX30980" s="1595"/>
    </row>
    <row r="30981" spans="180:180">
      <c r="FX30981" s="1595"/>
    </row>
    <row r="30982" spans="180:180">
      <c r="FX30982" s="1595"/>
    </row>
    <row r="30983" spans="180:180">
      <c r="FX30983" s="1595"/>
    </row>
    <row r="30984" spans="180:180">
      <c r="FX30984" s="1595"/>
    </row>
    <row r="30985" spans="180:180">
      <c r="FX30985" s="1595"/>
    </row>
    <row r="30987" spans="180:180">
      <c r="FX30987" s="1349"/>
    </row>
    <row r="30988" spans="180:180">
      <c r="FX30988" s="1349"/>
    </row>
    <row r="30989" spans="180:180">
      <c r="FX30989" s="1666"/>
    </row>
    <row r="30991" spans="180:180">
      <c r="FX30991" s="1349"/>
    </row>
    <row r="30992" spans="180:180">
      <c r="FX30992" s="1349"/>
    </row>
    <row r="30993" spans="180:180">
      <c r="FX30993" s="1349"/>
    </row>
    <row r="30994" spans="180:180">
      <c r="FX30994" s="1595"/>
    </row>
    <row r="30995" spans="180:180">
      <c r="FX30995" s="1595"/>
    </row>
    <row r="30996" spans="180:180">
      <c r="FX30996" s="1595"/>
    </row>
    <row r="30997" spans="180:180">
      <c r="FX30997" s="1595"/>
    </row>
    <row r="30998" spans="180:180">
      <c r="FX30998" s="1595"/>
    </row>
    <row r="30999" spans="180:180">
      <c r="FX30999" s="1595"/>
    </row>
    <row r="31000" spans="180:180">
      <c r="FX31000" s="1595"/>
    </row>
    <row r="31001" spans="180:180">
      <c r="FX31001" s="1595"/>
    </row>
    <row r="31002" spans="180:180">
      <c r="FX31002" s="1595"/>
    </row>
    <row r="31003" spans="180:180">
      <c r="FX31003" s="1595"/>
    </row>
    <row r="31004" spans="180:180">
      <c r="FX31004" s="1595"/>
    </row>
    <row r="31005" spans="180:180">
      <c r="FX31005" s="1595"/>
    </row>
    <row r="31006" spans="180:180">
      <c r="FX31006" s="1595"/>
    </row>
    <row r="31007" spans="180:180">
      <c r="FX31007" s="1595"/>
    </row>
    <row r="31008" spans="180:180">
      <c r="FX31008" s="1595"/>
    </row>
    <row r="31009" spans="180:180">
      <c r="FX31009" s="1595"/>
    </row>
    <row r="31010" spans="180:180">
      <c r="FX31010" s="1595"/>
    </row>
    <row r="31011" spans="180:180">
      <c r="FX31011" s="1595"/>
    </row>
    <row r="31012" spans="180:180">
      <c r="FX31012" s="1595"/>
    </row>
    <row r="31013" spans="180:180">
      <c r="FX31013" s="1595"/>
    </row>
    <row r="31014" spans="180:180">
      <c r="FX31014" s="1595"/>
    </row>
    <row r="31015" spans="180:180">
      <c r="FX31015" s="1595"/>
    </row>
    <row r="31016" spans="180:180">
      <c r="FX31016" s="1595"/>
    </row>
    <row r="31017" spans="180:180">
      <c r="FX31017" s="1595"/>
    </row>
    <row r="31018" spans="180:180">
      <c r="FX31018" s="1595"/>
    </row>
    <row r="31019" spans="180:180">
      <c r="FX31019" s="1595"/>
    </row>
    <row r="31020" spans="180:180">
      <c r="FX31020" s="1595"/>
    </row>
    <row r="31021" spans="180:180">
      <c r="FX31021" s="1595"/>
    </row>
    <row r="31022" spans="180:180">
      <c r="FX31022" s="1595"/>
    </row>
    <row r="31023" spans="180:180">
      <c r="FX31023" s="1595"/>
    </row>
    <row r="31024" spans="180:180">
      <c r="FX31024" s="1595"/>
    </row>
    <row r="31025" spans="180:180">
      <c r="FX31025" s="1595"/>
    </row>
    <row r="31026" spans="180:180">
      <c r="FX31026" s="1595"/>
    </row>
    <row r="31027" spans="180:180">
      <c r="FX31027" s="1595"/>
    </row>
    <row r="31028" spans="180:180">
      <c r="FX31028" s="1595"/>
    </row>
    <row r="31029" spans="180:180">
      <c r="FX31029" s="1595"/>
    </row>
    <row r="31030" spans="180:180">
      <c r="FX31030" s="1595"/>
    </row>
    <row r="31031" spans="180:180">
      <c r="FX31031" s="1595"/>
    </row>
    <row r="31032" spans="180:180">
      <c r="FX31032" s="1595"/>
    </row>
    <row r="31033" spans="180:180">
      <c r="FX31033" s="1595"/>
    </row>
    <row r="31035" spans="180:180">
      <c r="FX31035" s="1349"/>
    </row>
    <row r="31036" spans="180:180">
      <c r="FX31036" s="1349"/>
    </row>
    <row r="31037" spans="180:180">
      <c r="FX31037" s="1666"/>
    </row>
    <row r="31039" spans="180:180">
      <c r="FX31039" s="1349"/>
    </row>
    <row r="31040" spans="180:180">
      <c r="FX31040" s="1349"/>
    </row>
    <row r="31041" spans="180:180">
      <c r="FX31041" s="1349"/>
    </row>
    <row r="31042" spans="180:180">
      <c r="FX31042" s="1595"/>
    </row>
    <row r="31043" spans="180:180">
      <c r="FX31043" s="1595"/>
    </row>
    <row r="31044" spans="180:180">
      <c r="FX31044" s="1595"/>
    </row>
    <row r="31045" spans="180:180">
      <c r="FX31045" s="1595"/>
    </row>
    <row r="31046" spans="180:180">
      <c r="FX31046" s="1595"/>
    </row>
    <row r="31047" spans="180:180">
      <c r="FX31047" s="1595"/>
    </row>
    <row r="31048" spans="180:180">
      <c r="FX31048" s="1595"/>
    </row>
    <row r="31049" spans="180:180">
      <c r="FX31049" s="1595"/>
    </row>
    <row r="31050" spans="180:180">
      <c r="FX31050" s="1595"/>
    </row>
    <row r="31051" spans="180:180">
      <c r="FX31051" s="1595"/>
    </row>
    <row r="31052" spans="180:180">
      <c r="FX31052" s="1595"/>
    </row>
    <row r="31053" spans="180:180">
      <c r="FX31053" s="1595"/>
    </row>
    <row r="31054" spans="180:180">
      <c r="FX31054" s="1595"/>
    </row>
    <row r="31055" spans="180:180">
      <c r="FX31055" s="1595"/>
    </row>
    <row r="31056" spans="180:180">
      <c r="FX31056" s="1595"/>
    </row>
    <row r="31057" spans="180:180">
      <c r="FX31057" s="1595"/>
    </row>
    <row r="31058" spans="180:180">
      <c r="FX31058" s="1595"/>
    </row>
    <row r="31059" spans="180:180">
      <c r="FX31059" s="1595"/>
    </row>
    <row r="31060" spans="180:180">
      <c r="FX31060" s="1595"/>
    </row>
    <row r="31061" spans="180:180">
      <c r="FX31061" s="1595"/>
    </row>
    <row r="31062" spans="180:180">
      <c r="FX31062" s="1595"/>
    </row>
    <row r="31063" spans="180:180">
      <c r="FX31063" s="1595"/>
    </row>
    <row r="31064" spans="180:180">
      <c r="FX31064" s="1595"/>
    </row>
    <row r="31065" spans="180:180">
      <c r="FX31065" s="1595"/>
    </row>
    <row r="31066" spans="180:180">
      <c r="FX31066" s="1595"/>
    </row>
    <row r="31067" spans="180:180">
      <c r="FX31067" s="1595"/>
    </row>
    <row r="31068" spans="180:180">
      <c r="FX31068" s="1595"/>
    </row>
    <row r="31069" spans="180:180">
      <c r="FX31069" s="1595"/>
    </row>
    <row r="31070" spans="180:180">
      <c r="FX31070" s="1595"/>
    </row>
    <row r="31071" spans="180:180">
      <c r="FX31071" s="1595"/>
    </row>
    <row r="31072" spans="180:180">
      <c r="FX31072" s="1595"/>
    </row>
    <row r="31073" spans="180:180">
      <c r="FX31073" s="1595"/>
    </row>
    <row r="31074" spans="180:180">
      <c r="FX31074" s="1595"/>
    </row>
    <row r="31075" spans="180:180">
      <c r="FX31075" s="1595"/>
    </row>
    <row r="31076" spans="180:180">
      <c r="FX31076" s="1595"/>
    </row>
    <row r="31077" spans="180:180">
      <c r="FX31077" s="1595"/>
    </row>
    <row r="31078" spans="180:180">
      <c r="FX31078" s="1595"/>
    </row>
    <row r="31079" spans="180:180">
      <c r="FX31079" s="1595"/>
    </row>
    <row r="31080" spans="180:180">
      <c r="FX31080" s="1595"/>
    </row>
    <row r="31081" spans="180:180">
      <c r="FX31081" s="1595"/>
    </row>
    <row r="31083" spans="180:180">
      <c r="FX31083" s="1349"/>
    </row>
    <row r="31084" spans="180:180">
      <c r="FX31084" s="1349"/>
    </row>
    <row r="31085" spans="180:180">
      <c r="FX31085" s="1666"/>
    </row>
    <row r="31087" spans="180:180">
      <c r="FX31087" s="1349"/>
    </row>
    <row r="31088" spans="180:180">
      <c r="FX31088" s="1349"/>
    </row>
    <row r="31089" spans="180:180">
      <c r="FX31089" s="1349"/>
    </row>
    <row r="31090" spans="180:180">
      <c r="FX31090" s="1595"/>
    </row>
    <row r="31091" spans="180:180">
      <c r="FX31091" s="1595"/>
    </row>
    <row r="31092" spans="180:180">
      <c r="FX31092" s="1595"/>
    </row>
    <row r="31093" spans="180:180">
      <c r="FX31093" s="1595"/>
    </row>
    <row r="31094" spans="180:180">
      <c r="FX31094" s="1595"/>
    </row>
    <row r="31095" spans="180:180">
      <c r="FX31095" s="1595"/>
    </row>
    <row r="31096" spans="180:180">
      <c r="FX31096" s="1595"/>
    </row>
    <row r="31097" spans="180:180">
      <c r="FX31097" s="1595"/>
    </row>
    <row r="31098" spans="180:180">
      <c r="FX31098" s="1595"/>
    </row>
    <row r="31099" spans="180:180">
      <c r="FX31099" s="1595"/>
    </row>
    <row r="31100" spans="180:180">
      <c r="FX31100" s="1595"/>
    </row>
    <row r="31101" spans="180:180">
      <c r="FX31101" s="1595"/>
    </row>
    <row r="31102" spans="180:180">
      <c r="FX31102" s="1595"/>
    </row>
    <row r="31103" spans="180:180">
      <c r="FX31103" s="1595"/>
    </row>
    <row r="31104" spans="180:180">
      <c r="FX31104" s="1595"/>
    </row>
    <row r="31105" spans="180:180">
      <c r="FX31105" s="1595"/>
    </row>
    <row r="31106" spans="180:180">
      <c r="FX31106" s="1595"/>
    </row>
    <row r="31107" spans="180:180">
      <c r="FX31107" s="1595"/>
    </row>
    <row r="31108" spans="180:180">
      <c r="FX31108" s="1595"/>
    </row>
    <row r="31109" spans="180:180">
      <c r="FX31109" s="1595"/>
    </row>
    <row r="31110" spans="180:180">
      <c r="FX31110" s="1595"/>
    </row>
    <row r="31111" spans="180:180">
      <c r="FX31111" s="1595"/>
    </row>
    <row r="31112" spans="180:180">
      <c r="FX31112" s="1595"/>
    </row>
    <row r="31113" spans="180:180">
      <c r="FX31113" s="1595"/>
    </row>
    <row r="31114" spans="180:180">
      <c r="FX31114" s="1595"/>
    </row>
    <row r="31115" spans="180:180">
      <c r="FX31115" s="1595"/>
    </row>
    <row r="31116" spans="180:180">
      <c r="FX31116" s="1595"/>
    </row>
    <row r="31117" spans="180:180">
      <c r="FX31117" s="1595"/>
    </row>
    <row r="31118" spans="180:180">
      <c r="FX31118" s="1595"/>
    </row>
    <row r="31119" spans="180:180">
      <c r="FX31119" s="1595"/>
    </row>
    <row r="31120" spans="180:180">
      <c r="FX31120" s="1595"/>
    </row>
    <row r="31121" spans="180:180">
      <c r="FX31121" s="1595"/>
    </row>
    <row r="31122" spans="180:180">
      <c r="FX31122" s="1595"/>
    </row>
    <row r="31123" spans="180:180">
      <c r="FX31123" s="1595"/>
    </row>
    <row r="31124" spans="180:180">
      <c r="FX31124" s="1595"/>
    </row>
    <row r="31125" spans="180:180">
      <c r="FX31125" s="1595"/>
    </row>
    <row r="31126" spans="180:180">
      <c r="FX31126" s="1595"/>
    </row>
    <row r="31127" spans="180:180">
      <c r="FX31127" s="1595"/>
    </row>
    <row r="31128" spans="180:180">
      <c r="FX31128" s="1595"/>
    </row>
    <row r="31129" spans="180:180">
      <c r="FX31129" s="1595"/>
    </row>
    <row r="31131" spans="180:180">
      <c r="FX31131" s="1349"/>
    </row>
    <row r="31132" spans="180:180">
      <c r="FX31132" s="1349"/>
    </row>
    <row r="31133" spans="180:180">
      <c r="FX31133" s="1666"/>
    </row>
    <row r="31135" spans="180:180">
      <c r="FX31135" s="1349"/>
    </row>
    <row r="31136" spans="180:180">
      <c r="FX31136" s="1349"/>
    </row>
    <row r="31137" spans="180:180">
      <c r="FX31137" s="1349"/>
    </row>
    <row r="31138" spans="180:180">
      <c r="FX31138" s="1595"/>
    </row>
    <row r="31139" spans="180:180">
      <c r="FX31139" s="1595"/>
    </row>
    <row r="31140" spans="180:180">
      <c r="FX31140" s="1595"/>
    </row>
    <row r="31141" spans="180:180">
      <c r="FX31141" s="1595"/>
    </row>
    <row r="31142" spans="180:180">
      <c r="FX31142" s="1595"/>
    </row>
    <row r="31143" spans="180:180">
      <c r="FX31143" s="1595"/>
    </row>
    <row r="31144" spans="180:180">
      <c r="FX31144" s="1595"/>
    </row>
    <row r="31145" spans="180:180">
      <c r="FX31145" s="1595"/>
    </row>
    <row r="31146" spans="180:180">
      <c r="FX31146" s="1595"/>
    </row>
    <row r="31147" spans="180:180">
      <c r="FX31147" s="1595"/>
    </row>
    <row r="31148" spans="180:180">
      <c r="FX31148" s="1595"/>
    </row>
    <row r="31149" spans="180:180">
      <c r="FX31149" s="1595"/>
    </row>
    <row r="31150" spans="180:180">
      <c r="FX31150" s="1595"/>
    </row>
    <row r="31151" spans="180:180">
      <c r="FX31151" s="1595"/>
    </row>
    <row r="31152" spans="180:180">
      <c r="FX31152" s="1595"/>
    </row>
    <row r="31153" spans="180:180">
      <c r="FX31153" s="1595"/>
    </row>
    <row r="31154" spans="180:180">
      <c r="FX31154" s="1595"/>
    </row>
    <row r="31155" spans="180:180">
      <c r="FX31155" s="1595"/>
    </row>
    <row r="31156" spans="180:180">
      <c r="FX31156" s="1595"/>
    </row>
    <row r="31157" spans="180:180">
      <c r="FX31157" s="1595"/>
    </row>
    <row r="31158" spans="180:180">
      <c r="FX31158" s="1595"/>
    </row>
    <row r="31159" spans="180:180">
      <c r="FX31159" s="1595"/>
    </row>
    <row r="31160" spans="180:180">
      <c r="FX31160" s="1595"/>
    </row>
    <row r="31161" spans="180:180">
      <c r="FX31161" s="1595"/>
    </row>
    <row r="31162" spans="180:180">
      <c r="FX31162" s="1595"/>
    </row>
    <row r="31163" spans="180:180">
      <c r="FX31163" s="1595"/>
    </row>
    <row r="31164" spans="180:180">
      <c r="FX31164" s="1595"/>
    </row>
    <row r="31165" spans="180:180">
      <c r="FX31165" s="1595"/>
    </row>
    <row r="31166" spans="180:180">
      <c r="FX31166" s="1595"/>
    </row>
    <row r="31167" spans="180:180">
      <c r="FX31167" s="1595"/>
    </row>
    <row r="31168" spans="180:180">
      <c r="FX31168" s="1595"/>
    </row>
    <row r="31169" spans="180:180">
      <c r="FX31169" s="1595"/>
    </row>
    <row r="31170" spans="180:180">
      <c r="FX31170" s="1595"/>
    </row>
    <row r="31171" spans="180:180">
      <c r="FX31171" s="1595"/>
    </row>
    <row r="31172" spans="180:180">
      <c r="FX31172" s="1595"/>
    </row>
    <row r="31173" spans="180:180">
      <c r="FX31173" s="1595"/>
    </row>
    <row r="31174" spans="180:180">
      <c r="FX31174" s="1595"/>
    </row>
    <row r="31175" spans="180:180">
      <c r="FX31175" s="1595"/>
    </row>
    <row r="31176" spans="180:180">
      <c r="FX31176" s="1595"/>
    </row>
    <row r="31177" spans="180:180">
      <c r="FX31177" s="1595"/>
    </row>
    <row r="31179" spans="180:180">
      <c r="FX31179" s="1349"/>
    </row>
    <row r="31180" spans="180:180">
      <c r="FX31180" s="1349"/>
    </row>
    <row r="31181" spans="180:180">
      <c r="FX31181" s="1666"/>
    </row>
    <row r="31183" spans="180:180">
      <c r="FX31183" s="1349"/>
    </row>
    <row r="31184" spans="180:180">
      <c r="FX31184" s="1349"/>
    </row>
    <row r="31185" spans="180:180">
      <c r="FX31185" s="1349"/>
    </row>
    <row r="31186" spans="180:180">
      <c r="FX31186" s="1595"/>
    </row>
    <row r="31187" spans="180:180">
      <c r="FX31187" s="1595"/>
    </row>
    <row r="31188" spans="180:180">
      <c r="FX31188" s="1595"/>
    </row>
    <row r="31189" spans="180:180">
      <c r="FX31189" s="1595"/>
    </row>
    <row r="31190" spans="180:180">
      <c r="FX31190" s="1595"/>
    </row>
    <row r="31191" spans="180:180">
      <c r="FX31191" s="1595"/>
    </row>
    <row r="31192" spans="180:180">
      <c r="FX31192" s="1595"/>
    </row>
    <row r="31193" spans="180:180">
      <c r="FX31193" s="1595"/>
    </row>
    <row r="31194" spans="180:180">
      <c r="FX31194" s="1595"/>
    </row>
    <row r="31195" spans="180:180">
      <c r="FX31195" s="1595"/>
    </row>
    <row r="31196" spans="180:180">
      <c r="FX31196" s="1595"/>
    </row>
    <row r="31197" spans="180:180">
      <c r="FX31197" s="1595"/>
    </row>
    <row r="31198" spans="180:180">
      <c r="FX31198" s="1595"/>
    </row>
    <row r="31199" spans="180:180">
      <c r="FX31199" s="1595"/>
    </row>
    <row r="31200" spans="180:180">
      <c r="FX31200" s="1595"/>
    </row>
    <row r="31201" spans="180:180">
      <c r="FX31201" s="1595"/>
    </row>
    <row r="31202" spans="180:180">
      <c r="FX31202" s="1595"/>
    </row>
    <row r="31203" spans="180:180">
      <c r="FX31203" s="1595"/>
    </row>
    <row r="31204" spans="180:180">
      <c r="FX31204" s="1595"/>
    </row>
    <row r="31205" spans="180:180">
      <c r="FX31205" s="1595"/>
    </row>
    <row r="31206" spans="180:180">
      <c r="FX31206" s="1595"/>
    </row>
    <row r="31207" spans="180:180">
      <c r="FX31207" s="1595"/>
    </row>
    <row r="31208" spans="180:180">
      <c r="FX31208" s="1595"/>
    </row>
    <row r="31209" spans="180:180">
      <c r="FX31209" s="1595"/>
    </row>
    <row r="31210" spans="180:180">
      <c r="FX31210" s="1595"/>
    </row>
    <row r="31211" spans="180:180">
      <c r="FX31211" s="1595"/>
    </row>
    <row r="31212" spans="180:180">
      <c r="FX31212" s="1595"/>
    </row>
    <row r="31213" spans="180:180">
      <c r="FX31213" s="1595"/>
    </row>
    <row r="31214" spans="180:180">
      <c r="FX31214" s="1595"/>
    </row>
    <row r="31215" spans="180:180">
      <c r="FX31215" s="1595"/>
    </row>
    <row r="31216" spans="180:180">
      <c r="FX31216" s="1595"/>
    </row>
    <row r="31217" spans="180:180">
      <c r="FX31217" s="1595"/>
    </row>
    <row r="31218" spans="180:180">
      <c r="FX31218" s="1595"/>
    </row>
    <row r="31219" spans="180:180">
      <c r="FX31219" s="1595"/>
    </row>
    <row r="31220" spans="180:180">
      <c r="FX31220" s="1595"/>
    </row>
    <row r="31221" spans="180:180">
      <c r="FX31221" s="1595"/>
    </row>
    <row r="31222" spans="180:180">
      <c r="FX31222" s="1595"/>
    </row>
    <row r="31223" spans="180:180">
      <c r="FX31223" s="1595"/>
    </row>
    <row r="31224" spans="180:180">
      <c r="FX31224" s="1595"/>
    </row>
    <row r="31225" spans="180:180">
      <c r="FX31225" s="1595"/>
    </row>
    <row r="31227" spans="180:180">
      <c r="FX31227" s="1349"/>
    </row>
    <row r="31228" spans="180:180">
      <c r="FX31228" s="1349"/>
    </row>
    <row r="31229" spans="180:180">
      <c r="FX31229" s="1666"/>
    </row>
    <row r="31231" spans="180:180">
      <c r="FX31231" s="1349"/>
    </row>
    <row r="31232" spans="180:180">
      <c r="FX31232" s="1349"/>
    </row>
    <row r="31233" spans="180:180">
      <c r="FX31233" s="1349"/>
    </row>
    <row r="31234" spans="180:180">
      <c r="FX31234" s="1595"/>
    </row>
    <row r="31235" spans="180:180">
      <c r="FX31235" s="1595"/>
    </row>
    <row r="31236" spans="180:180">
      <c r="FX31236" s="1595"/>
    </row>
    <row r="31237" spans="180:180">
      <c r="FX31237" s="1595"/>
    </row>
    <row r="31238" spans="180:180">
      <c r="FX31238" s="1595"/>
    </row>
    <row r="31239" spans="180:180">
      <c r="FX31239" s="1595"/>
    </row>
    <row r="31240" spans="180:180">
      <c r="FX31240" s="1595"/>
    </row>
    <row r="31241" spans="180:180">
      <c r="FX31241" s="1595"/>
    </row>
    <row r="31242" spans="180:180">
      <c r="FX31242" s="1595"/>
    </row>
    <row r="31243" spans="180:180">
      <c r="FX31243" s="1595"/>
    </row>
    <row r="31244" spans="180:180">
      <c r="FX31244" s="1595"/>
    </row>
    <row r="31245" spans="180:180">
      <c r="FX31245" s="1595"/>
    </row>
    <row r="31246" spans="180:180">
      <c r="FX31246" s="1595"/>
    </row>
    <row r="31247" spans="180:180">
      <c r="FX31247" s="1595"/>
    </row>
    <row r="31248" spans="180:180">
      <c r="FX31248" s="1595"/>
    </row>
    <row r="31249" spans="180:180">
      <c r="FX31249" s="1595"/>
    </row>
    <row r="31250" spans="180:180">
      <c r="FX31250" s="1595"/>
    </row>
    <row r="31251" spans="180:180">
      <c r="FX31251" s="1595"/>
    </row>
    <row r="31252" spans="180:180">
      <c r="FX31252" s="1595"/>
    </row>
    <row r="31253" spans="180:180">
      <c r="FX31253" s="1595"/>
    </row>
    <row r="31254" spans="180:180">
      <c r="FX31254" s="1595"/>
    </row>
    <row r="31255" spans="180:180">
      <c r="FX31255" s="1595"/>
    </row>
    <row r="31256" spans="180:180">
      <c r="FX31256" s="1595"/>
    </row>
    <row r="31257" spans="180:180">
      <c r="FX31257" s="1595"/>
    </row>
    <row r="31258" spans="180:180">
      <c r="FX31258" s="1595"/>
    </row>
    <row r="31259" spans="180:180">
      <c r="FX31259" s="1595"/>
    </row>
    <row r="31260" spans="180:180">
      <c r="FX31260" s="1595"/>
    </row>
    <row r="31261" spans="180:180">
      <c r="FX31261" s="1595"/>
    </row>
    <row r="31262" spans="180:180">
      <c r="FX31262" s="1595"/>
    </row>
    <row r="31263" spans="180:180">
      <c r="FX31263" s="1595"/>
    </row>
    <row r="31264" spans="180:180">
      <c r="FX31264" s="1595"/>
    </row>
    <row r="31265" spans="180:180">
      <c r="FX31265" s="1595"/>
    </row>
    <row r="31266" spans="180:180">
      <c r="FX31266" s="1595"/>
    </row>
    <row r="31267" spans="180:180">
      <c r="FX31267" s="1595"/>
    </row>
    <row r="31268" spans="180:180">
      <c r="FX31268" s="1595"/>
    </row>
    <row r="31269" spans="180:180">
      <c r="FX31269" s="1595"/>
    </row>
    <row r="31270" spans="180:180">
      <c r="FX31270" s="1595"/>
    </row>
    <row r="31271" spans="180:180">
      <c r="FX31271" s="1595"/>
    </row>
    <row r="31272" spans="180:180">
      <c r="FX31272" s="1595"/>
    </row>
    <row r="31273" spans="180:180">
      <c r="FX31273" s="1595"/>
    </row>
    <row r="31275" spans="180:180">
      <c r="FX31275" s="1349"/>
    </row>
    <row r="31276" spans="180:180">
      <c r="FX31276" s="1349"/>
    </row>
    <row r="31277" spans="180:180">
      <c r="FX31277" s="1666"/>
    </row>
    <row r="31279" spans="180:180">
      <c r="FX31279" s="1349"/>
    </row>
    <row r="31280" spans="180:180">
      <c r="FX31280" s="1349"/>
    </row>
    <row r="31281" spans="180:180">
      <c r="FX31281" s="1349"/>
    </row>
    <row r="31282" spans="180:180">
      <c r="FX31282" s="1595"/>
    </row>
    <row r="31283" spans="180:180">
      <c r="FX31283" s="1595"/>
    </row>
    <row r="31284" spans="180:180">
      <c r="FX31284" s="1595"/>
    </row>
    <row r="31285" spans="180:180">
      <c r="FX31285" s="1595"/>
    </row>
    <row r="31286" spans="180:180">
      <c r="FX31286" s="1595"/>
    </row>
    <row r="31287" spans="180:180">
      <c r="FX31287" s="1595"/>
    </row>
    <row r="31288" spans="180:180">
      <c r="FX31288" s="1595"/>
    </row>
    <row r="31289" spans="180:180">
      <c r="FX31289" s="1595"/>
    </row>
    <row r="31290" spans="180:180">
      <c r="FX31290" s="1595"/>
    </row>
    <row r="31291" spans="180:180">
      <c r="FX31291" s="1595"/>
    </row>
    <row r="31292" spans="180:180">
      <c r="FX31292" s="1595"/>
    </row>
    <row r="31293" spans="180:180">
      <c r="FX31293" s="1595"/>
    </row>
    <row r="31294" spans="180:180">
      <c r="FX31294" s="1595"/>
    </row>
    <row r="31295" spans="180:180">
      <c r="FX31295" s="1595"/>
    </row>
    <row r="31296" spans="180:180">
      <c r="FX31296" s="1595"/>
    </row>
    <row r="31297" spans="180:180">
      <c r="FX31297" s="1595"/>
    </row>
    <row r="31298" spans="180:180">
      <c r="FX31298" s="1595"/>
    </row>
    <row r="31299" spans="180:180">
      <c r="FX31299" s="1595"/>
    </row>
    <row r="31300" spans="180:180">
      <c r="FX31300" s="1595"/>
    </row>
    <row r="31301" spans="180:180">
      <c r="FX31301" s="1595"/>
    </row>
    <row r="31302" spans="180:180">
      <c r="FX31302" s="1595"/>
    </row>
    <row r="31303" spans="180:180">
      <c r="FX31303" s="1595"/>
    </row>
    <row r="31304" spans="180:180">
      <c r="FX31304" s="1595"/>
    </row>
    <row r="31305" spans="180:180">
      <c r="FX31305" s="1595"/>
    </row>
    <row r="31306" spans="180:180">
      <c r="FX31306" s="1595"/>
    </row>
    <row r="31307" spans="180:180">
      <c r="FX31307" s="1595"/>
    </row>
    <row r="31308" spans="180:180">
      <c r="FX31308" s="1595"/>
    </row>
    <row r="31309" spans="180:180">
      <c r="FX31309" s="1595"/>
    </row>
    <row r="31310" spans="180:180">
      <c r="FX31310" s="1595"/>
    </row>
    <row r="31311" spans="180:180">
      <c r="FX31311" s="1595"/>
    </row>
    <row r="31312" spans="180:180">
      <c r="FX31312" s="1595"/>
    </row>
    <row r="31313" spans="180:180">
      <c r="FX31313" s="1595"/>
    </row>
    <row r="31314" spans="180:180">
      <c r="FX31314" s="1595"/>
    </row>
    <row r="31315" spans="180:180">
      <c r="FX31315" s="1595"/>
    </row>
    <row r="31316" spans="180:180">
      <c r="FX31316" s="1595"/>
    </row>
    <row r="31317" spans="180:180">
      <c r="FX31317" s="1595"/>
    </row>
    <row r="31318" spans="180:180">
      <c r="FX31318" s="1595"/>
    </row>
    <row r="31319" spans="180:180">
      <c r="FX31319" s="1595"/>
    </row>
    <row r="31320" spans="180:180">
      <c r="FX31320" s="1595"/>
    </row>
    <row r="31321" spans="180:180">
      <c r="FX31321" s="1595"/>
    </row>
    <row r="31323" spans="180:180">
      <c r="FX31323" s="1349"/>
    </row>
    <row r="31324" spans="180:180">
      <c r="FX31324" s="1349"/>
    </row>
    <row r="31325" spans="180:180">
      <c r="FX31325" s="1666"/>
    </row>
    <row r="31327" spans="180:180">
      <c r="FX31327" s="1349"/>
    </row>
    <row r="31328" spans="180:180">
      <c r="FX31328" s="1349"/>
    </row>
    <row r="31329" spans="180:180">
      <c r="FX31329" s="1349"/>
    </row>
    <row r="31330" spans="180:180">
      <c r="FX31330" s="1595"/>
    </row>
    <row r="31331" spans="180:180">
      <c r="FX31331" s="1595"/>
    </row>
    <row r="31332" spans="180:180">
      <c r="FX31332" s="1595"/>
    </row>
    <row r="31333" spans="180:180">
      <c r="FX31333" s="1595"/>
    </row>
    <row r="31334" spans="180:180">
      <c r="FX31334" s="1595"/>
    </row>
    <row r="31335" spans="180:180">
      <c r="FX31335" s="1595"/>
    </row>
    <row r="31336" spans="180:180">
      <c r="FX31336" s="1595"/>
    </row>
    <row r="31337" spans="180:180">
      <c r="FX31337" s="1595"/>
    </row>
    <row r="31338" spans="180:180">
      <c r="FX31338" s="1595"/>
    </row>
    <row r="31339" spans="180:180">
      <c r="FX31339" s="1595"/>
    </row>
    <row r="31340" spans="180:180">
      <c r="FX31340" s="1595"/>
    </row>
    <row r="31341" spans="180:180">
      <c r="FX31341" s="1595"/>
    </row>
    <row r="31342" spans="180:180">
      <c r="FX31342" s="1595"/>
    </row>
    <row r="31343" spans="180:180">
      <c r="FX31343" s="1595"/>
    </row>
    <row r="31344" spans="180:180">
      <c r="FX31344" s="1595"/>
    </row>
    <row r="31345" spans="180:180">
      <c r="FX31345" s="1595"/>
    </row>
    <row r="31346" spans="180:180">
      <c r="FX31346" s="1595"/>
    </row>
    <row r="31347" spans="180:180">
      <c r="FX31347" s="1595"/>
    </row>
    <row r="31348" spans="180:180">
      <c r="FX31348" s="1595"/>
    </row>
    <row r="31349" spans="180:180">
      <c r="FX31349" s="1595"/>
    </row>
    <row r="31350" spans="180:180">
      <c r="FX31350" s="1595"/>
    </row>
    <row r="31351" spans="180:180">
      <c r="FX31351" s="1595"/>
    </row>
    <row r="31352" spans="180:180">
      <c r="FX31352" s="1595"/>
    </row>
    <row r="31353" spans="180:180">
      <c r="FX31353" s="1595"/>
    </row>
    <row r="31354" spans="180:180">
      <c r="FX31354" s="1595"/>
    </row>
    <row r="31355" spans="180:180">
      <c r="FX31355" s="1595"/>
    </row>
    <row r="31356" spans="180:180">
      <c r="FX31356" s="1595"/>
    </row>
    <row r="31357" spans="180:180">
      <c r="FX31357" s="1595"/>
    </row>
    <row r="31358" spans="180:180">
      <c r="FX31358" s="1595"/>
    </row>
    <row r="31359" spans="180:180">
      <c r="FX31359" s="1595"/>
    </row>
    <row r="31360" spans="180:180">
      <c r="FX31360" s="1595"/>
    </row>
    <row r="31361" spans="180:180">
      <c r="FX31361" s="1595"/>
    </row>
    <row r="31362" spans="180:180">
      <c r="FX31362" s="1595"/>
    </row>
    <row r="31363" spans="180:180">
      <c r="FX31363" s="1595"/>
    </row>
    <row r="31364" spans="180:180">
      <c r="FX31364" s="1595"/>
    </row>
    <row r="31365" spans="180:180">
      <c r="FX31365" s="1595"/>
    </row>
    <row r="31366" spans="180:180">
      <c r="FX31366" s="1595"/>
    </row>
    <row r="31367" spans="180:180">
      <c r="FX31367" s="1595"/>
    </row>
    <row r="31368" spans="180:180">
      <c r="FX31368" s="1595"/>
    </row>
    <row r="31369" spans="180:180">
      <c r="FX31369" s="1595"/>
    </row>
    <row r="31371" spans="180:180">
      <c r="FX31371" s="1349"/>
    </row>
    <row r="31372" spans="180:180">
      <c r="FX31372" s="1349"/>
    </row>
    <row r="31373" spans="180:180">
      <c r="FX31373" s="1666"/>
    </row>
    <row r="31375" spans="180:180">
      <c r="FX31375" s="1349"/>
    </row>
    <row r="31376" spans="180:180">
      <c r="FX31376" s="1349"/>
    </row>
    <row r="31377" spans="180:180">
      <c r="FX31377" s="1349"/>
    </row>
    <row r="31378" spans="180:180">
      <c r="FX31378" s="1595"/>
    </row>
    <row r="31379" spans="180:180">
      <c r="FX31379" s="1595"/>
    </row>
    <row r="31380" spans="180:180">
      <c r="FX31380" s="1595"/>
    </row>
    <row r="31381" spans="180:180">
      <c r="FX31381" s="1595"/>
    </row>
    <row r="31382" spans="180:180">
      <c r="FX31382" s="1595"/>
    </row>
    <row r="31383" spans="180:180">
      <c r="FX31383" s="1595"/>
    </row>
    <row r="31384" spans="180:180">
      <c r="FX31384" s="1595"/>
    </row>
    <row r="31385" spans="180:180">
      <c r="FX31385" s="1595"/>
    </row>
    <row r="31386" spans="180:180">
      <c r="FX31386" s="1595"/>
    </row>
    <row r="31387" spans="180:180">
      <c r="FX31387" s="1595"/>
    </row>
    <row r="31388" spans="180:180">
      <c r="FX31388" s="1595"/>
    </row>
    <row r="31389" spans="180:180">
      <c r="FX31389" s="1595"/>
    </row>
    <row r="31390" spans="180:180">
      <c r="FX31390" s="1595"/>
    </row>
    <row r="31391" spans="180:180">
      <c r="FX31391" s="1595"/>
    </row>
    <row r="31392" spans="180:180">
      <c r="FX31392" s="1595"/>
    </row>
    <row r="31393" spans="180:180">
      <c r="FX31393" s="1595"/>
    </row>
    <row r="31394" spans="180:180">
      <c r="FX31394" s="1595"/>
    </row>
    <row r="31395" spans="180:180">
      <c r="FX31395" s="1595"/>
    </row>
    <row r="31396" spans="180:180">
      <c r="FX31396" s="1595"/>
    </row>
    <row r="31397" spans="180:180">
      <c r="FX31397" s="1595"/>
    </row>
    <row r="31398" spans="180:180">
      <c r="FX31398" s="1595"/>
    </row>
    <row r="31399" spans="180:180">
      <c r="FX31399" s="1595"/>
    </row>
    <row r="31400" spans="180:180">
      <c r="FX31400" s="1595"/>
    </row>
    <row r="31401" spans="180:180">
      <c r="FX31401" s="1595"/>
    </row>
    <row r="31402" spans="180:180">
      <c r="FX31402" s="1595"/>
    </row>
    <row r="31403" spans="180:180">
      <c r="FX31403" s="1595"/>
    </row>
    <row r="31404" spans="180:180">
      <c r="FX31404" s="1595"/>
    </row>
    <row r="31405" spans="180:180">
      <c r="FX31405" s="1595"/>
    </row>
    <row r="31406" spans="180:180">
      <c r="FX31406" s="1595"/>
    </row>
    <row r="31407" spans="180:180">
      <c r="FX31407" s="1595"/>
    </row>
    <row r="31408" spans="180:180">
      <c r="FX31408" s="1595"/>
    </row>
    <row r="31409" spans="180:180">
      <c r="FX31409" s="1595"/>
    </row>
    <row r="31410" spans="180:180">
      <c r="FX31410" s="1595"/>
    </row>
    <row r="31411" spans="180:180">
      <c r="FX31411" s="1595"/>
    </row>
    <row r="31412" spans="180:180">
      <c r="FX31412" s="1595"/>
    </row>
    <row r="31413" spans="180:180">
      <c r="FX31413" s="1595"/>
    </row>
    <row r="31414" spans="180:180">
      <c r="FX31414" s="1595"/>
    </row>
    <row r="31415" spans="180:180">
      <c r="FX31415" s="1595"/>
    </row>
    <row r="31416" spans="180:180">
      <c r="FX31416" s="1595"/>
    </row>
    <row r="31417" spans="180:180">
      <c r="FX31417" s="1595"/>
    </row>
    <row r="31419" spans="180:180">
      <c r="FX31419" s="1349"/>
    </row>
    <row r="31420" spans="180:180">
      <c r="FX31420" s="1349"/>
    </row>
    <row r="31421" spans="180:180">
      <c r="FX31421" s="1666"/>
    </row>
    <row r="31423" spans="180:180">
      <c r="FX31423" s="1349"/>
    </row>
    <row r="31424" spans="180:180">
      <c r="FX31424" s="1349"/>
    </row>
    <row r="31425" spans="180:180">
      <c r="FX31425" s="1349"/>
    </row>
    <row r="31426" spans="180:180">
      <c r="FX31426" s="1595"/>
    </row>
    <row r="31427" spans="180:180">
      <c r="FX31427" s="1595"/>
    </row>
    <row r="31428" spans="180:180">
      <c r="FX31428" s="1595"/>
    </row>
    <row r="31429" spans="180:180">
      <c r="FX31429" s="1595"/>
    </row>
    <row r="31430" spans="180:180">
      <c r="FX31430" s="1595"/>
    </row>
    <row r="31431" spans="180:180">
      <c r="FX31431" s="1595"/>
    </row>
    <row r="31432" spans="180:180">
      <c r="FX31432" s="1595"/>
    </row>
    <row r="31433" spans="180:180">
      <c r="FX31433" s="1595"/>
    </row>
    <row r="31434" spans="180:180">
      <c r="FX31434" s="1595"/>
    </row>
    <row r="31435" spans="180:180">
      <c r="FX31435" s="1595"/>
    </row>
    <row r="31436" spans="180:180">
      <c r="FX31436" s="1595"/>
    </row>
    <row r="31437" spans="180:180">
      <c r="FX31437" s="1595"/>
    </row>
    <row r="31438" spans="180:180">
      <c r="FX31438" s="1595"/>
    </row>
    <row r="31439" spans="180:180">
      <c r="FX31439" s="1595"/>
    </row>
    <row r="31440" spans="180:180">
      <c r="FX31440" s="1595"/>
    </row>
    <row r="31441" spans="180:180">
      <c r="FX31441" s="1595"/>
    </row>
    <row r="31442" spans="180:180">
      <c r="FX31442" s="1595"/>
    </row>
    <row r="31443" spans="180:180">
      <c r="FX31443" s="1595"/>
    </row>
    <row r="31444" spans="180:180">
      <c r="FX31444" s="1595"/>
    </row>
    <row r="31445" spans="180:180">
      <c r="FX31445" s="1595"/>
    </row>
    <row r="31446" spans="180:180">
      <c r="FX31446" s="1595"/>
    </row>
    <row r="31447" spans="180:180">
      <c r="FX31447" s="1595"/>
    </row>
    <row r="31448" spans="180:180">
      <c r="FX31448" s="1595"/>
    </row>
    <row r="31449" spans="180:180">
      <c r="FX31449" s="1595"/>
    </row>
    <row r="31450" spans="180:180">
      <c r="FX31450" s="1595"/>
    </row>
    <row r="31451" spans="180:180">
      <c r="FX31451" s="1595"/>
    </row>
    <row r="31452" spans="180:180">
      <c r="FX31452" s="1595"/>
    </row>
    <row r="31453" spans="180:180">
      <c r="FX31453" s="1595"/>
    </row>
    <row r="31454" spans="180:180">
      <c r="FX31454" s="1595"/>
    </row>
    <row r="31455" spans="180:180">
      <c r="FX31455" s="1595"/>
    </row>
    <row r="31456" spans="180:180">
      <c r="FX31456" s="1595"/>
    </row>
    <row r="31457" spans="180:180">
      <c r="FX31457" s="1595"/>
    </row>
    <row r="31458" spans="180:180">
      <c r="FX31458" s="1595"/>
    </row>
    <row r="31459" spans="180:180">
      <c r="FX31459" s="1595"/>
    </row>
    <row r="31460" spans="180:180">
      <c r="FX31460" s="1595"/>
    </row>
    <row r="31461" spans="180:180">
      <c r="FX31461" s="1595"/>
    </row>
    <row r="31462" spans="180:180">
      <c r="FX31462" s="1595"/>
    </row>
    <row r="31463" spans="180:180">
      <c r="FX31463" s="1595"/>
    </row>
    <row r="31464" spans="180:180">
      <c r="FX31464" s="1595"/>
    </row>
    <row r="31465" spans="180:180">
      <c r="FX31465" s="1595"/>
    </row>
    <row r="31467" spans="180:180">
      <c r="FX31467" s="1349"/>
    </row>
    <row r="31468" spans="180:180">
      <c r="FX31468" s="1349"/>
    </row>
    <row r="31469" spans="180:180">
      <c r="FX31469" s="1666"/>
    </row>
    <row r="31471" spans="180:180">
      <c r="FX31471" s="1349"/>
    </row>
    <row r="31472" spans="180:180">
      <c r="FX31472" s="1349"/>
    </row>
    <row r="31473" spans="180:180">
      <c r="FX31473" s="1349"/>
    </row>
    <row r="31474" spans="180:180">
      <c r="FX31474" s="1595"/>
    </row>
    <row r="31475" spans="180:180">
      <c r="FX31475" s="1595"/>
    </row>
    <row r="31476" spans="180:180">
      <c r="FX31476" s="1595"/>
    </row>
    <row r="31477" spans="180:180">
      <c r="FX31477" s="1595"/>
    </row>
    <row r="31478" spans="180:180">
      <c r="FX31478" s="1595"/>
    </row>
    <row r="31479" spans="180:180">
      <c r="FX31479" s="1595"/>
    </row>
    <row r="31480" spans="180:180">
      <c r="FX31480" s="1595"/>
    </row>
    <row r="31481" spans="180:180">
      <c r="FX31481" s="1595"/>
    </row>
    <row r="31482" spans="180:180">
      <c r="FX31482" s="1595"/>
    </row>
    <row r="31483" spans="180:180">
      <c r="FX31483" s="1595"/>
    </row>
    <row r="31484" spans="180:180">
      <c r="FX31484" s="1595"/>
    </row>
    <row r="31485" spans="180:180">
      <c r="FX31485" s="1595"/>
    </row>
    <row r="31486" spans="180:180">
      <c r="FX31486" s="1595"/>
    </row>
    <row r="31487" spans="180:180">
      <c r="FX31487" s="1595"/>
    </row>
    <row r="31488" spans="180:180">
      <c r="FX31488" s="1595"/>
    </row>
    <row r="31489" spans="180:180">
      <c r="FX31489" s="1595"/>
    </row>
    <row r="31490" spans="180:180">
      <c r="FX31490" s="1595"/>
    </row>
    <row r="31491" spans="180:180">
      <c r="FX31491" s="1595"/>
    </row>
    <row r="31492" spans="180:180">
      <c r="FX31492" s="1595"/>
    </row>
    <row r="31493" spans="180:180">
      <c r="FX31493" s="1595"/>
    </row>
    <row r="31494" spans="180:180">
      <c r="FX31494" s="1595"/>
    </row>
    <row r="31495" spans="180:180">
      <c r="FX31495" s="1595"/>
    </row>
    <row r="31496" spans="180:180">
      <c r="FX31496" s="1595"/>
    </row>
    <row r="31497" spans="180:180">
      <c r="FX31497" s="1595"/>
    </row>
    <row r="31498" spans="180:180">
      <c r="FX31498" s="1595"/>
    </row>
    <row r="31499" spans="180:180">
      <c r="FX31499" s="1595"/>
    </row>
    <row r="31500" spans="180:180">
      <c r="FX31500" s="1595"/>
    </row>
    <row r="31501" spans="180:180">
      <c r="FX31501" s="1595"/>
    </row>
    <row r="31502" spans="180:180">
      <c r="FX31502" s="1595"/>
    </row>
    <row r="31503" spans="180:180">
      <c r="FX31503" s="1595"/>
    </row>
    <row r="31504" spans="180:180">
      <c r="FX31504" s="1595"/>
    </row>
    <row r="31505" spans="180:180">
      <c r="FX31505" s="1595"/>
    </row>
    <row r="31506" spans="180:180">
      <c r="FX31506" s="1595"/>
    </row>
    <row r="31507" spans="180:180">
      <c r="FX31507" s="1595"/>
    </row>
    <row r="31508" spans="180:180">
      <c r="FX31508" s="1595"/>
    </row>
    <row r="31509" spans="180:180">
      <c r="FX31509" s="1595"/>
    </row>
    <row r="31510" spans="180:180">
      <c r="FX31510" s="1595"/>
    </row>
    <row r="31511" spans="180:180">
      <c r="FX31511" s="1595"/>
    </row>
    <row r="31512" spans="180:180">
      <c r="FX31512" s="1595"/>
    </row>
    <row r="31513" spans="180:180">
      <c r="FX31513" s="1595"/>
    </row>
    <row r="31515" spans="180:180">
      <c r="FX31515" s="1349"/>
    </row>
    <row r="31516" spans="180:180">
      <c r="FX31516" s="1349"/>
    </row>
    <row r="31517" spans="180:180">
      <c r="FX31517" s="1666"/>
    </row>
    <row r="31519" spans="180:180">
      <c r="FX31519" s="1349"/>
    </row>
    <row r="31520" spans="180:180">
      <c r="FX31520" s="1349"/>
    </row>
    <row r="31521" spans="180:180">
      <c r="FX31521" s="1349"/>
    </row>
    <row r="31522" spans="180:180">
      <c r="FX31522" s="1595"/>
    </row>
    <row r="31523" spans="180:180">
      <c r="FX31523" s="1595"/>
    </row>
    <row r="31524" spans="180:180">
      <c r="FX31524" s="1595"/>
    </row>
    <row r="31525" spans="180:180">
      <c r="FX31525" s="1595"/>
    </row>
    <row r="31526" spans="180:180">
      <c r="FX31526" s="1595"/>
    </row>
    <row r="31527" spans="180:180">
      <c r="FX31527" s="1595"/>
    </row>
    <row r="31528" spans="180:180">
      <c r="FX31528" s="1595"/>
    </row>
    <row r="31529" spans="180:180">
      <c r="FX31529" s="1595"/>
    </row>
    <row r="31530" spans="180:180">
      <c r="FX31530" s="1595"/>
    </row>
    <row r="31531" spans="180:180">
      <c r="FX31531" s="1595"/>
    </row>
    <row r="31532" spans="180:180">
      <c r="FX31532" s="1595"/>
    </row>
    <row r="31533" spans="180:180">
      <c r="FX31533" s="1595"/>
    </row>
    <row r="31534" spans="180:180">
      <c r="FX31534" s="1595"/>
    </row>
    <row r="31535" spans="180:180">
      <c r="FX31535" s="1595"/>
    </row>
    <row r="31536" spans="180:180">
      <c r="FX31536" s="1595"/>
    </row>
    <row r="31537" spans="180:180">
      <c r="FX31537" s="1595"/>
    </row>
    <row r="31538" spans="180:180">
      <c r="FX31538" s="1595"/>
    </row>
    <row r="31539" spans="180:180">
      <c r="FX31539" s="1595"/>
    </row>
    <row r="31540" spans="180:180">
      <c r="FX31540" s="1595"/>
    </row>
    <row r="31541" spans="180:180">
      <c r="FX31541" s="1595"/>
    </row>
    <row r="31542" spans="180:180">
      <c r="FX31542" s="1595"/>
    </row>
    <row r="31543" spans="180:180">
      <c r="FX31543" s="1595"/>
    </row>
    <row r="31544" spans="180:180">
      <c r="FX31544" s="1595"/>
    </row>
    <row r="31545" spans="180:180">
      <c r="FX31545" s="1595"/>
    </row>
    <row r="31546" spans="180:180">
      <c r="FX31546" s="1595"/>
    </row>
    <row r="31547" spans="180:180">
      <c r="FX31547" s="1595"/>
    </row>
    <row r="31548" spans="180:180">
      <c r="FX31548" s="1595"/>
    </row>
    <row r="31549" spans="180:180">
      <c r="FX31549" s="1595"/>
    </row>
    <row r="31550" spans="180:180">
      <c r="FX31550" s="1595"/>
    </row>
    <row r="31551" spans="180:180">
      <c r="FX31551" s="1595"/>
    </row>
    <row r="31552" spans="180:180">
      <c r="FX31552" s="1595"/>
    </row>
    <row r="31553" spans="180:180">
      <c r="FX31553" s="1595"/>
    </row>
    <row r="31554" spans="180:180">
      <c r="FX31554" s="1595"/>
    </row>
    <row r="31555" spans="180:180">
      <c r="FX31555" s="1595"/>
    </row>
    <row r="31556" spans="180:180">
      <c r="FX31556" s="1595"/>
    </row>
    <row r="31557" spans="180:180">
      <c r="FX31557" s="1595"/>
    </row>
    <row r="31558" spans="180:180">
      <c r="FX31558" s="1595"/>
    </row>
    <row r="31559" spans="180:180">
      <c r="FX31559" s="1595"/>
    </row>
    <row r="31560" spans="180:180">
      <c r="FX31560" s="1595"/>
    </row>
    <row r="31561" spans="180:180">
      <c r="FX31561" s="1595"/>
    </row>
    <row r="31563" spans="180:180">
      <c r="FX31563" s="1349"/>
    </row>
    <row r="31564" spans="180:180">
      <c r="FX31564" s="1349"/>
    </row>
    <row r="31565" spans="180:180">
      <c r="FX31565" s="1666"/>
    </row>
    <row r="31567" spans="180:180">
      <c r="FX31567" s="1349"/>
    </row>
    <row r="31568" spans="180:180">
      <c r="FX31568" s="1349"/>
    </row>
    <row r="31569" spans="180:180">
      <c r="FX31569" s="1349"/>
    </row>
    <row r="31570" spans="180:180">
      <c r="FX31570" s="1595"/>
    </row>
    <row r="31571" spans="180:180">
      <c r="FX31571" s="1595"/>
    </row>
    <row r="31572" spans="180:180">
      <c r="FX31572" s="1595"/>
    </row>
    <row r="31573" spans="180:180">
      <c r="FX31573" s="1595"/>
    </row>
    <row r="31574" spans="180:180">
      <c r="FX31574" s="1595"/>
    </row>
    <row r="31575" spans="180:180">
      <c r="FX31575" s="1595"/>
    </row>
    <row r="31576" spans="180:180">
      <c r="FX31576" s="1595"/>
    </row>
    <row r="31577" spans="180:180">
      <c r="FX31577" s="1595"/>
    </row>
    <row r="31578" spans="180:180">
      <c r="FX31578" s="1595"/>
    </row>
    <row r="31579" spans="180:180">
      <c r="FX31579" s="1595"/>
    </row>
    <row r="31580" spans="180:180">
      <c r="FX31580" s="1595"/>
    </row>
    <row r="31581" spans="180:180">
      <c r="FX31581" s="1595"/>
    </row>
    <row r="31582" spans="180:180">
      <c r="FX31582" s="1595"/>
    </row>
    <row r="31583" spans="180:180">
      <c r="FX31583" s="1595"/>
    </row>
    <row r="31584" spans="180:180">
      <c r="FX31584" s="1595"/>
    </row>
    <row r="31585" spans="180:180">
      <c r="FX31585" s="1595"/>
    </row>
    <row r="31586" spans="180:180">
      <c r="FX31586" s="1595"/>
    </row>
    <row r="31587" spans="180:180">
      <c r="FX31587" s="1595"/>
    </row>
    <row r="31588" spans="180:180">
      <c r="FX31588" s="1595"/>
    </row>
    <row r="31589" spans="180:180">
      <c r="FX31589" s="1595"/>
    </row>
    <row r="31590" spans="180:180">
      <c r="FX31590" s="1595"/>
    </row>
    <row r="31591" spans="180:180">
      <c r="FX31591" s="1595"/>
    </row>
    <row r="31592" spans="180:180">
      <c r="FX31592" s="1595"/>
    </row>
    <row r="31593" spans="180:180">
      <c r="FX31593" s="1595"/>
    </row>
    <row r="31594" spans="180:180">
      <c r="FX31594" s="1595"/>
    </row>
    <row r="31595" spans="180:180">
      <c r="FX31595" s="1595"/>
    </row>
    <row r="31596" spans="180:180">
      <c r="FX31596" s="1595"/>
    </row>
    <row r="31597" spans="180:180">
      <c r="FX31597" s="1595"/>
    </row>
    <row r="31598" spans="180:180">
      <c r="FX31598" s="1595"/>
    </row>
    <row r="31599" spans="180:180">
      <c r="FX31599" s="1595"/>
    </row>
    <row r="31600" spans="180:180">
      <c r="FX31600" s="1595"/>
    </row>
    <row r="31601" spans="180:180">
      <c r="FX31601" s="1595"/>
    </row>
    <row r="31602" spans="180:180">
      <c r="FX31602" s="1595"/>
    </row>
    <row r="31603" spans="180:180">
      <c r="FX31603" s="1595"/>
    </row>
    <row r="31604" spans="180:180">
      <c r="FX31604" s="1595"/>
    </row>
    <row r="31605" spans="180:180">
      <c r="FX31605" s="1595"/>
    </row>
    <row r="31606" spans="180:180">
      <c r="FX31606" s="1595"/>
    </row>
    <row r="31607" spans="180:180">
      <c r="FX31607" s="1595"/>
    </row>
    <row r="31608" spans="180:180">
      <c r="FX31608" s="1595"/>
    </row>
    <row r="31609" spans="180:180">
      <c r="FX31609" s="1595"/>
    </row>
    <row r="31611" spans="180:180">
      <c r="FX31611" s="1349"/>
    </row>
    <row r="31612" spans="180:180">
      <c r="FX31612" s="1349"/>
    </row>
    <row r="31613" spans="180:180">
      <c r="FX31613" s="1666"/>
    </row>
    <row r="31615" spans="180:180">
      <c r="FX31615" s="1349"/>
    </row>
    <row r="31616" spans="180:180">
      <c r="FX31616" s="1349"/>
    </row>
    <row r="31617" spans="180:180">
      <c r="FX31617" s="1349"/>
    </row>
    <row r="31618" spans="180:180">
      <c r="FX31618" s="1595"/>
    </row>
    <row r="31619" spans="180:180">
      <c r="FX31619" s="1595"/>
    </row>
    <row r="31620" spans="180:180">
      <c r="FX31620" s="1595"/>
    </row>
    <row r="31621" spans="180:180">
      <c r="FX31621" s="1595"/>
    </row>
    <row r="31622" spans="180:180">
      <c r="FX31622" s="1595"/>
    </row>
    <row r="31623" spans="180:180">
      <c r="FX31623" s="1595"/>
    </row>
    <row r="31624" spans="180:180">
      <c r="FX31624" s="1595"/>
    </row>
    <row r="31625" spans="180:180">
      <c r="FX31625" s="1595"/>
    </row>
    <row r="31626" spans="180:180">
      <c r="FX31626" s="1595"/>
    </row>
    <row r="31627" spans="180:180">
      <c r="FX31627" s="1595"/>
    </row>
    <row r="31628" spans="180:180">
      <c r="FX31628" s="1595"/>
    </row>
    <row r="31629" spans="180:180">
      <c r="FX31629" s="1595"/>
    </row>
    <row r="31630" spans="180:180">
      <c r="FX31630" s="1595"/>
    </row>
    <row r="31631" spans="180:180">
      <c r="FX31631" s="1595"/>
    </row>
    <row r="31632" spans="180:180">
      <c r="FX31632" s="1595"/>
    </row>
    <row r="31633" spans="180:180">
      <c r="FX31633" s="1595"/>
    </row>
    <row r="31634" spans="180:180">
      <c r="FX31634" s="1595"/>
    </row>
    <row r="31635" spans="180:180">
      <c r="FX31635" s="1595"/>
    </row>
    <row r="31636" spans="180:180">
      <c r="FX31636" s="1595"/>
    </row>
    <row r="31637" spans="180:180">
      <c r="FX31637" s="1595"/>
    </row>
    <row r="31638" spans="180:180">
      <c r="FX31638" s="1595"/>
    </row>
    <row r="31639" spans="180:180">
      <c r="FX31639" s="1595"/>
    </row>
    <row r="31640" spans="180:180">
      <c r="FX31640" s="1595"/>
    </row>
    <row r="31641" spans="180:180">
      <c r="FX31641" s="1595"/>
    </row>
    <row r="31642" spans="180:180">
      <c r="FX31642" s="1595"/>
    </row>
    <row r="31643" spans="180:180">
      <c r="FX31643" s="1595"/>
    </row>
    <row r="31644" spans="180:180">
      <c r="FX31644" s="1595"/>
    </row>
    <row r="31645" spans="180:180">
      <c r="FX31645" s="1595"/>
    </row>
    <row r="31646" spans="180:180">
      <c r="FX31646" s="1595"/>
    </row>
    <row r="31647" spans="180:180">
      <c r="FX31647" s="1595"/>
    </row>
    <row r="31648" spans="180:180">
      <c r="FX31648" s="1595"/>
    </row>
    <row r="31649" spans="180:180">
      <c r="FX31649" s="1595"/>
    </row>
    <row r="31650" spans="180:180">
      <c r="FX31650" s="1595"/>
    </row>
    <row r="31651" spans="180:180">
      <c r="FX31651" s="1595"/>
    </row>
    <row r="31652" spans="180:180">
      <c r="FX31652" s="1595"/>
    </row>
    <row r="31653" spans="180:180">
      <c r="FX31653" s="1595"/>
    </row>
    <row r="31654" spans="180:180">
      <c r="FX31654" s="1595"/>
    </row>
    <row r="31655" spans="180:180">
      <c r="FX31655" s="1595"/>
    </row>
    <row r="31656" spans="180:180">
      <c r="FX31656" s="1595"/>
    </row>
    <row r="31657" spans="180:180">
      <c r="FX31657" s="1595"/>
    </row>
    <row r="31659" spans="180:180">
      <c r="FX31659" s="1349"/>
    </row>
    <row r="31660" spans="180:180">
      <c r="FX31660" s="1349"/>
    </row>
    <row r="31661" spans="180:180">
      <c r="FX31661" s="1666"/>
    </row>
    <row r="31663" spans="180:180">
      <c r="FX31663" s="1349"/>
    </row>
    <row r="31664" spans="180:180">
      <c r="FX31664" s="1349"/>
    </row>
    <row r="31665" spans="180:180">
      <c r="FX31665" s="1349"/>
    </row>
    <row r="31666" spans="180:180">
      <c r="FX31666" s="1595"/>
    </row>
    <row r="31667" spans="180:180">
      <c r="FX31667" s="1595"/>
    </row>
    <row r="31668" spans="180:180">
      <c r="FX31668" s="1595"/>
    </row>
    <row r="31669" spans="180:180">
      <c r="FX31669" s="1595"/>
    </row>
    <row r="31670" spans="180:180">
      <c r="FX31670" s="1595"/>
    </row>
    <row r="31671" spans="180:180">
      <c r="FX31671" s="1595"/>
    </row>
    <row r="31672" spans="180:180">
      <c r="FX31672" s="1595"/>
    </row>
    <row r="31673" spans="180:180">
      <c r="FX31673" s="1595"/>
    </row>
    <row r="31674" spans="180:180">
      <c r="FX31674" s="1595"/>
    </row>
    <row r="31675" spans="180:180">
      <c r="FX31675" s="1595"/>
    </row>
    <row r="31676" spans="180:180">
      <c r="FX31676" s="1595"/>
    </row>
    <row r="31677" spans="180:180">
      <c r="FX31677" s="1595"/>
    </row>
    <row r="31678" spans="180:180">
      <c r="FX31678" s="1595"/>
    </row>
    <row r="31679" spans="180:180">
      <c r="FX31679" s="1595"/>
    </row>
    <row r="31680" spans="180:180">
      <c r="FX31680" s="1595"/>
    </row>
    <row r="31681" spans="180:180">
      <c r="FX31681" s="1595"/>
    </row>
    <row r="31682" spans="180:180">
      <c r="FX31682" s="1595"/>
    </row>
    <row r="31683" spans="180:180">
      <c r="FX31683" s="1595"/>
    </row>
    <row r="31684" spans="180:180">
      <c r="FX31684" s="1595"/>
    </row>
    <row r="31685" spans="180:180">
      <c r="FX31685" s="1595"/>
    </row>
    <row r="31686" spans="180:180">
      <c r="FX31686" s="1595"/>
    </row>
    <row r="31687" spans="180:180">
      <c r="FX31687" s="1595"/>
    </row>
    <row r="31688" spans="180:180">
      <c r="FX31688" s="1595"/>
    </row>
    <row r="31689" spans="180:180">
      <c r="FX31689" s="1595"/>
    </row>
    <row r="31690" spans="180:180">
      <c r="FX31690" s="1595"/>
    </row>
    <row r="31691" spans="180:180">
      <c r="FX31691" s="1595"/>
    </row>
    <row r="31692" spans="180:180">
      <c r="FX31692" s="1595"/>
    </row>
    <row r="31693" spans="180:180">
      <c r="FX31693" s="1595"/>
    </row>
    <row r="31694" spans="180:180">
      <c r="FX31694" s="1595"/>
    </row>
    <row r="31695" spans="180:180">
      <c r="FX31695" s="1595"/>
    </row>
    <row r="31696" spans="180:180">
      <c r="FX31696" s="1595"/>
    </row>
    <row r="31697" spans="180:180">
      <c r="FX31697" s="1595"/>
    </row>
    <row r="31698" spans="180:180">
      <c r="FX31698" s="1595"/>
    </row>
    <row r="31699" spans="180:180">
      <c r="FX31699" s="1595"/>
    </row>
    <row r="31700" spans="180:180">
      <c r="FX31700" s="1595"/>
    </row>
    <row r="31701" spans="180:180">
      <c r="FX31701" s="1595"/>
    </row>
    <row r="31702" spans="180:180">
      <c r="FX31702" s="1595"/>
    </row>
    <row r="31703" spans="180:180">
      <c r="FX31703" s="1595"/>
    </row>
    <row r="31704" spans="180:180">
      <c r="FX31704" s="1595"/>
    </row>
    <row r="31705" spans="180:180">
      <c r="FX31705" s="1595"/>
    </row>
    <row r="31707" spans="180:180">
      <c r="FX31707" s="1349"/>
    </row>
    <row r="31708" spans="180:180">
      <c r="FX31708" s="1349"/>
    </row>
    <row r="31709" spans="180:180">
      <c r="FX31709" s="1666"/>
    </row>
    <row r="31711" spans="180:180">
      <c r="FX31711" s="1349"/>
    </row>
    <row r="31712" spans="180:180">
      <c r="FX31712" s="1349"/>
    </row>
    <row r="31713" spans="180:180">
      <c r="FX31713" s="1349"/>
    </row>
    <row r="31714" spans="180:180">
      <c r="FX31714" s="1595"/>
    </row>
    <row r="31715" spans="180:180">
      <c r="FX31715" s="1595"/>
    </row>
    <row r="31716" spans="180:180">
      <c r="FX31716" s="1595"/>
    </row>
    <row r="31717" spans="180:180">
      <c r="FX31717" s="1595"/>
    </row>
    <row r="31718" spans="180:180">
      <c r="FX31718" s="1595"/>
    </row>
    <row r="31719" spans="180:180">
      <c r="FX31719" s="1595"/>
    </row>
    <row r="31720" spans="180:180">
      <c r="FX31720" s="1595"/>
    </row>
    <row r="31721" spans="180:180">
      <c r="FX31721" s="1595"/>
    </row>
    <row r="31722" spans="180:180">
      <c r="FX31722" s="1595"/>
    </row>
    <row r="31723" spans="180:180">
      <c r="FX31723" s="1595"/>
    </row>
    <row r="31724" spans="180:180">
      <c r="FX31724" s="1595"/>
    </row>
    <row r="31725" spans="180:180">
      <c r="FX31725" s="1595"/>
    </row>
    <row r="31726" spans="180:180">
      <c r="FX31726" s="1595"/>
    </row>
    <row r="31727" spans="180:180">
      <c r="FX31727" s="1595"/>
    </row>
    <row r="31728" spans="180:180">
      <c r="FX31728" s="1595"/>
    </row>
    <row r="31729" spans="180:180">
      <c r="FX31729" s="1595"/>
    </row>
    <row r="31730" spans="180:180">
      <c r="FX31730" s="1595"/>
    </row>
    <row r="31731" spans="180:180">
      <c r="FX31731" s="1595"/>
    </row>
    <row r="31732" spans="180:180">
      <c r="FX31732" s="1595"/>
    </row>
    <row r="31733" spans="180:180">
      <c r="FX31733" s="1595"/>
    </row>
    <row r="31734" spans="180:180">
      <c r="FX31734" s="1595"/>
    </row>
    <row r="31735" spans="180:180">
      <c r="FX31735" s="1595"/>
    </row>
    <row r="31736" spans="180:180">
      <c r="FX31736" s="1595"/>
    </row>
    <row r="31737" spans="180:180">
      <c r="FX31737" s="1595"/>
    </row>
    <row r="31738" spans="180:180">
      <c r="FX31738" s="1595"/>
    </row>
    <row r="31739" spans="180:180">
      <c r="FX31739" s="1595"/>
    </row>
    <row r="31740" spans="180:180">
      <c r="FX31740" s="1595"/>
    </row>
    <row r="31741" spans="180:180">
      <c r="FX31741" s="1595"/>
    </row>
    <row r="31742" spans="180:180">
      <c r="FX31742" s="1595"/>
    </row>
    <row r="31743" spans="180:180">
      <c r="FX31743" s="1595"/>
    </row>
    <row r="31744" spans="180:180">
      <c r="FX31744" s="1595"/>
    </row>
    <row r="31745" spans="180:180">
      <c r="FX31745" s="1595"/>
    </row>
    <row r="31746" spans="180:180">
      <c r="FX31746" s="1595"/>
    </row>
    <row r="31747" spans="180:180">
      <c r="FX31747" s="1595"/>
    </row>
    <row r="31748" spans="180:180">
      <c r="FX31748" s="1595"/>
    </row>
    <row r="31749" spans="180:180">
      <c r="FX31749" s="1595"/>
    </row>
    <row r="31750" spans="180:180">
      <c r="FX31750" s="1595"/>
    </row>
    <row r="31751" spans="180:180">
      <c r="FX31751" s="1595"/>
    </row>
    <row r="31752" spans="180:180">
      <c r="FX31752" s="1595"/>
    </row>
    <row r="31753" spans="180:180">
      <c r="FX31753" s="1595"/>
    </row>
    <row r="31755" spans="180:180">
      <c r="FX31755" s="1349"/>
    </row>
    <row r="31756" spans="180:180">
      <c r="FX31756" s="1349"/>
    </row>
    <row r="31757" spans="180:180">
      <c r="FX31757" s="1666"/>
    </row>
    <row r="31759" spans="180:180">
      <c r="FX31759" s="1349"/>
    </row>
    <row r="31760" spans="180:180">
      <c r="FX31760" s="1349"/>
    </row>
    <row r="31761" spans="180:180">
      <c r="FX31761" s="1349"/>
    </row>
    <row r="31762" spans="180:180">
      <c r="FX31762" s="1595"/>
    </row>
    <row r="31763" spans="180:180">
      <c r="FX31763" s="1595"/>
    </row>
    <row r="31764" spans="180:180">
      <c r="FX31764" s="1595"/>
    </row>
    <row r="31765" spans="180:180">
      <c r="FX31765" s="1595"/>
    </row>
    <row r="31766" spans="180:180">
      <c r="FX31766" s="1595"/>
    </row>
    <row r="31767" spans="180:180">
      <c r="FX31767" s="1595"/>
    </row>
    <row r="31768" spans="180:180">
      <c r="FX31768" s="1595"/>
    </row>
    <row r="31769" spans="180:180">
      <c r="FX31769" s="1595"/>
    </row>
    <row r="31770" spans="180:180">
      <c r="FX31770" s="1595"/>
    </row>
    <row r="31771" spans="180:180">
      <c r="FX31771" s="1595"/>
    </row>
    <row r="31772" spans="180:180">
      <c r="FX31772" s="1595"/>
    </row>
    <row r="31773" spans="180:180">
      <c r="FX31773" s="1595"/>
    </row>
    <row r="31774" spans="180:180">
      <c r="FX31774" s="1595"/>
    </row>
    <row r="31775" spans="180:180">
      <c r="FX31775" s="1595"/>
    </row>
    <row r="31776" spans="180:180">
      <c r="FX31776" s="1595"/>
    </row>
    <row r="31777" spans="180:180">
      <c r="FX31777" s="1595"/>
    </row>
    <row r="31778" spans="180:180">
      <c r="FX31778" s="1595"/>
    </row>
    <row r="31779" spans="180:180">
      <c r="FX31779" s="1595"/>
    </row>
    <row r="31780" spans="180:180">
      <c r="FX31780" s="1595"/>
    </row>
    <row r="31781" spans="180:180">
      <c r="FX31781" s="1595"/>
    </row>
    <row r="31782" spans="180:180">
      <c r="FX31782" s="1595"/>
    </row>
    <row r="31783" spans="180:180">
      <c r="FX31783" s="1595"/>
    </row>
    <row r="31784" spans="180:180">
      <c r="FX31784" s="1595"/>
    </row>
    <row r="31785" spans="180:180">
      <c r="FX31785" s="1595"/>
    </row>
    <row r="31786" spans="180:180">
      <c r="FX31786" s="1595"/>
    </row>
    <row r="31787" spans="180:180">
      <c r="FX31787" s="1595"/>
    </row>
    <row r="31788" spans="180:180">
      <c r="FX31788" s="1595"/>
    </row>
    <row r="31789" spans="180:180">
      <c r="FX31789" s="1595"/>
    </row>
    <row r="31790" spans="180:180">
      <c r="FX31790" s="1595"/>
    </row>
    <row r="31791" spans="180:180">
      <c r="FX31791" s="1595"/>
    </row>
    <row r="31792" spans="180:180">
      <c r="FX31792" s="1595"/>
    </row>
    <row r="31793" spans="180:180">
      <c r="FX31793" s="1595"/>
    </row>
    <row r="31794" spans="180:180">
      <c r="FX31794" s="1595"/>
    </row>
    <row r="31795" spans="180:180">
      <c r="FX31795" s="1595"/>
    </row>
    <row r="31796" spans="180:180">
      <c r="FX31796" s="1595"/>
    </row>
    <row r="31797" spans="180:180">
      <c r="FX31797" s="1595"/>
    </row>
    <row r="31798" spans="180:180">
      <c r="FX31798" s="1595"/>
    </row>
    <row r="31799" spans="180:180">
      <c r="FX31799" s="1595"/>
    </row>
    <row r="31800" spans="180:180">
      <c r="FX31800" s="1595"/>
    </row>
    <row r="31801" spans="180:180">
      <c r="FX31801" s="1595"/>
    </row>
    <row r="31803" spans="180:180">
      <c r="FX31803" s="1349"/>
    </row>
    <row r="31804" spans="180:180">
      <c r="FX31804" s="1349"/>
    </row>
    <row r="31805" spans="180:180">
      <c r="FX31805" s="1666"/>
    </row>
    <row r="31807" spans="180:180">
      <c r="FX31807" s="1349"/>
    </row>
    <row r="31808" spans="180:180">
      <c r="FX31808" s="1349"/>
    </row>
    <row r="31809" spans="180:180">
      <c r="FX31809" s="1349"/>
    </row>
    <row r="31810" spans="180:180">
      <c r="FX31810" s="1595"/>
    </row>
    <row r="31811" spans="180:180">
      <c r="FX31811" s="1595"/>
    </row>
    <row r="31812" spans="180:180">
      <c r="FX31812" s="1595"/>
    </row>
    <row r="31813" spans="180:180">
      <c r="FX31813" s="1595"/>
    </row>
    <row r="31814" spans="180:180">
      <c r="FX31814" s="1595"/>
    </row>
    <row r="31815" spans="180:180">
      <c r="FX31815" s="1595"/>
    </row>
    <row r="31816" spans="180:180">
      <c r="FX31816" s="1595"/>
    </row>
    <row r="31817" spans="180:180">
      <c r="FX31817" s="1595"/>
    </row>
    <row r="31818" spans="180:180">
      <c r="FX31818" s="1595"/>
    </row>
    <row r="31819" spans="180:180">
      <c r="FX31819" s="1595"/>
    </row>
    <row r="31820" spans="180:180">
      <c r="FX31820" s="1595"/>
    </row>
    <row r="31821" spans="180:180">
      <c r="FX31821" s="1595"/>
    </row>
    <row r="31822" spans="180:180">
      <c r="FX31822" s="1595"/>
    </row>
    <row r="31823" spans="180:180">
      <c r="FX31823" s="1595"/>
    </row>
    <row r="31824" spans="180:180">
      <c r="FX31824" s="1595"/>
    </row>
    <row r="31825" spans="180:180">
      <c r="FX31825" s="1595"/>
    </row>
    <row r="31826" spans="180:180">
      <c r="FX31826" s="1595"/>
    </row>
    <row r="31827" spans="180:180">
      <c r="FX31827" s="1595"/>
    </row>
    <row r="31828" spans="180:180">
      <c r="FX31828" s="1595"/>
    </row>
    <row r="31829" spans="180:180">
      <c r="FX31829" s="1595"/>
    </row>
    <row r="31830" spans="180:180">
      <c r="FX31830" s="1595"/>
    </row>
    <row r="31831" spans="180:180">
      <c r="FX31831" s="1595"/>
    </row>
    <row r="31832" spans="180:180">
      <c r="FX31832" s="1595"/>
    </row>
    <row r="31833" spans="180:180">
      <c r="FX31833" s="1595"/>
    </row>
    <row r="31834" spans="180:180">
      <c r="FX31834" s="1595"/>
    </row>
    <row r="31835" spans="180:180">
      <c r="FX31835" s="1595"/>
    </row>
    <row r="31836" spans="180:180">
      <c r="FX31836" s="1595"/>
    </row>
    <row r="31837" spans="180:180">
      <c r="FX31837" s="1595"/>
    </row>
    <row r="31838" spans="180:180">
      <c r="FX31838" s="1595"/>
    </row>
    <row r="31839" spans="180:180">
      <c r="FX31839" s="1595"/>
    </row>
    <row r="31840" spans="180:180">
      <c r="FX31840" s="1595"/>
    </row>
    <row r="31841" spans="180:180">
      <c r="FX31841" s="1595"/>
    </row>
    <row r="31842" spans="180:180">
      <c r="FX31842" s="1595"/>
    </row>
    <row r="31843" spans="180:180">
      <c r="FX31843" s="1595"/>
    </row>
    <row r="31844" spans="180:180">
      <c r="FX31844" s="1595"/>
    </row>
    <row r="31845" spans="180:180">
      <c r="FX31845" s="1595"/>
    </row>
    <row r="31846" spans="180:180">
      <c r="FX31846" s="1595"/>
    </row>
    <row r="31847" spans="180:180">
      <c r="FX31847" s="1595"/>
    </row>
    <row r="31848" spans="180:180">
      <c r="FX31848" s="1595"/>
    </row>
    <row r="31849" spans="180:180">
      <c r="FX31849" s="1595"/>
    </row>
    <row r="31851" spans="180:180">
      <c r="FX31851" s="1349"/>
    </row>
    <row r="31852" spans="180:180">
      <c r="FX31852" s="1349"/>
    </row>
    <row r="31853" spans="180:180">
      <c r="FX31853" s="1666"/>
    </row>
    <row r="31855" spans="180:180">
      <c r="FX31855" s="1349"/>
    </row>
    <row r="31856" spans="180:180">
      <c r="FX31856" s="1349"/>
    </row>
    <row r="31857" spans="180:180">
      <c r="FX31857" s="1349"/>
    </row>
    <row r="31858" spans="180:180">
      <c r="FX31858" s="1595"/>
    </row>
    <row r="31859" spans="180:180">
      <c r="FX31859" s="1595"/>
    </row>
    <row r="31860" spans="180:180">
      <c r="FX31860" s="1595"/>
    </row>
    <row r="31861" spans="180:180">
      <c r="FX31861" s="1595"/>
    </row>
    <row r="31862" spans="180:180">
      <c r="FX31862" s="1595"/>
    </row>
    <row r="31863" spans="180:180">
      <c r="FX31863" s="1595"/>
    </row>
    <row r="31864" spans="180:180">
      <c r="FX31864" s="1595"/>
    </row>
    <row r="31865" spans="180:180">
      <c r="FX31865" s="1595"/>
    </row>
    <row r="31866" spans="180:180">
      <c r="FX31866" s="1595"/>
    </row>
    <row r="31867" spans="180:180">
      <c r="FX31867" s="1595"/>
    </row>
    <row r="31868" spans="180:180">
      <c r="FX31868" s="1595"/>
    </row>
    <row r="31869" spans="180:180">
      <c r="FX31869" s="1595"/>
    </row>
    <row r="31870" spans="180:180">
      <c r="FX31870" s="1595"/>
    </row>
    <row r="31871" spans="180:180">
      <c r="FX31871" s="1595"/>
    </row>
    <row r="31872" spans="180:180">
      <c r="FX31872" s="1595"/>
    </row>
    <row r="31873" spans="180:180">
      <c r="FX31873" s="1595"/>
    </row>
    <row r="31874" spans="180:180">
      <c r="FX31874" s="1595"/>
    </row>
    <row r="31875" spans="180:180">
      <c r="FX31875" s="1595"/>
    </row>
    <row r="31876" spans="180:180">
      <c r="FX31876" s="1595"/>
    </row>
    <row r="31877" spans="180:180">
      <c r="FX31877" s="1595"/>
    </row>
    <row r="31878" spans="180:180">
      <c r="FX31878" s="1595"/>
    </row>
    <row r="31879" spans="180:180">
      <c r="FX31879" s="1595"/>
    </row>
    <row r="31880" spans="180:180">
      <c r="FX31880" s="1595"/>
    </row>
    <row r="31881" spans="180:180">
      <c r="FX31881" s="1595"/>
    </row>
    <row r="31882" spans="180:180">
      <c r="FX31882" s="1595"/>
    </row>
    <row r="31883" spans="180:180">
      <c r="FX31883" s="1595"/>
    </row>
    <row r="31884" spans="180:180">
      <c r="FX31884" s="1595"/>
    </row>
    <row r="31885" spans="180:180">
      <c r="FX31885" s="1595"/>
    </row>
    <row r="31886" spans="180:180">
      <c r="FX31886" s="1595"/>
    </row>
    <row r="31887" spans="180:180">
      <c r="FX31887" s="1595"/>
    </row>
    <row r="31888" spans="180:180">
      <c r="FX31888" s="1595"/>
    </row>
    <row r="31889" spans="180:180">
      <c r="FX31889" s="1595"/>
    </row>
    <row r="31890" spans="180:180">
      <c r="FX31890" s="1595"/>
    </row>
    <row r="31891" spans="180:180">
      <c r="FX31891" s="1595"/>
    </row>
    <row r="31892" spans="180:180">
      <c r="FX31892" s="1595"/>
    </row>
    <row r="31893" spans="180:180">
      <c r="FX31893" s="1595"/>
    </row>
    <row r="31894" spans="180:180">
      <c r="FX31894" s="1595"/>
    </row>
    <row r="31895" spans="180:180">
      <c r="FX31895" s="1595"/>
    </row>
    <row r="31896" spans="180:180">
      <c r="FX31896" s="1595"/>
    </row>
    <row r="31897" spans="180:180">
      <c r="FX31897" s="1595"/>
    </row>
    <row r="31899" spans="180:180">
      <c r="FX31899" s="1349"/>
    </row>
    <row r="31900" spans="180:180">
      <c r="FX31900" s="1349"/>
    </row>
    <row r="31901" spans="180:180">
      <c r="FX31901" s="1666"/>
    </row>
    <row r="31903" spans="180:180">
      <c r="FX31903" s="1349"/>
    </row>
    <row r="31904" spans="180:180">
      <c r="FX31904" s="1349"/>
    </row>
    <row r="31905" spans="180:180">
      <c r="FX31905" s="1349"/>
    </row>
    <row r="31906" spans="180:180">
      <c r="FX31906" s="1595"/>
    </row>
    <row r="31907" spans="180:180">
      <c r="FX31907" s="1595"/>
    </row>
    <row r="31908" spans="180:180">
      <c r="FX31908" s="1595"/>
    </row>
    <row r="31909" spans="180:180">
      <c r="FX31909" s="1595"/>
    </row>
    <row r="31910" spans="180:180">
      <c r="FX31910" s="1595"/>
    </row>
    <row r="31911" spans="180:180">
      <c r="FX31911" s="1595"/>
    </row>
    <row r="31912" spans="180:180">
      <c r="FX31912" s="1595"/>
    </row>
    <row r="31913" spans="180:180">
      <c r="FX31913" s="1595"/>
    </row>
    <row r="31914" spans="180:180">
      <c r="FX31914" s="1595"/>
    </row>
    <row r="31915" spans="180:180">
      <c r="FX31915" s="1595"/>
    </row>
    <row r="31916" spans="180:180">
      <c r="FX31916" s="1595"/>
    </row>
    <row r="31917" spans="180:180">
      <c r="FX31917" s="1595"/>
    </row>
    <row r="31918" spans="180:180">
      <c r="FX31918" s="1595"/>
    </row>
    <row r="31919" spans="180:180">
      <c r="FX31919" s="1595"/>
    </row>
    <row r="31920" spans="180:180">
      <c r="FX31920" s="1595"/>
    </row>
    <row r="31921" spans="180:180">
      <c r="FX31921" s="1595"/>
    </row>
    <row r="31922" spans="180:180">
      <c r="FX31922" s="1595"/>
    </row>
    <row r="31923" spans="180:180">
      <c r="FX31923" s="1595"/>
    </row>
    <row r="31924" spans="180:180">
      <c r="FX31924" s="1595"/>
    </row>
    <row r="31925" spans="180:180">
      <c r="FX31925" s="1595"/>
    </row>
    <row r="31926" spans="180:180">
      <c r="FX31926" s="1595"/>
    </row>
    <row r="31927" spans="180:180">
      <c r="FX31927" s="1595"/>
    </row>
    <row r="31928" spans="180:180">
      <c r="FX31928" s="1595"/>
    </row>
    <row r="31929" spans="180:180">
      <c r="FX31929" s="1595"/>
    </row>
    <row r="31930" spans="180:180">
      <c r="FX31930" s="1595"/>
    </row>
    <row r="31931" spans="180:180">
      <c r="FX31931" s="1595"/>
    </row>
    <row r="31932" spans="180:180">
      <c r="FX31932" s="1595"/>
    </row>
    <row r="31933" spans="180:180">
      <c r="FX31933" s="1595"/>
    </row>
    <row r="31934" spans="180:180">
      <c r="FX31934" s="1595"/>
    </row>
    <row r="31935" spans="180:180">
      <c r="FX31935" s="1595"/>
    </row>
    <row r="31936" spans="180:180">
      <c r="FX31936" s="1595"/>
    </row>
    <row r="31937" spans="180:180">
      <c r="FX31937" s="1595"/>
    </row>
    <row r="31938" spans="180:180">
      <c r="FX31938" s="1595"/>
    </row>
    <row r="31939" spans="180:180">
      <c r="FX31939" s="1595"/>
    </row>
    <row r="31940" spans="180:180">
      <c r="FX31940" s="1595"/>
    </row>
    <row r="31941" spans="180:180">
      <c r="FX31941" s="1595"/>
    </row>
    <row r="31942" spans="180:180">
      <c r="FX31942" s="1595"/>
    </row>
    <row r="31943" spans="180:180">
      <c r="FX31943" s="1595"/>
    </row>
    <row r="31944" spans="180:180">
      <c r="FX31944" s="1595"/>
    </row>
    <row r="31945" spans="180:180">
      <c r="FX31945" s="1595"/>
    </row>
    <row r="31947" spans="180:180">
      <c r="FX31947" s="1349"/>
    </row>
    <row r="31948" spans="180:180">
      <c r="FX31948" s="1349"/>
    </row>
    <row r="31949" spans="180:180">
      <c r="FX31949" s="1666"/>
    </row>
    <row r="31951" spans="180:180">
      <c r="FX31951" s="1349"/>
    </row>
    <row r="31952" spans="180:180">
      <c r="FX31952" s="1349"/>
    </row>
    <row r="31953" spans="180:180">
      <c r="FX31953" s="1349"/>
    </row>
    <row r="31954" spans="180:180">
      <c r="FX31954" s="1595"/>
    </row>
    <row r="31955" spans="180:180">
      <c r="FX31955" s="1595"/>
    </row>
    <row r="31956" spans="180:180">
      <c r="FX31956" s="1595"/>
    </row>
    <row r="31957" spans="180:180">
      <c r="FX31957" s="1595"/>
    </row>
    <row r="31958" spans="180:180">
      <c r="FX31958" s="1595"/>
    </row>
    <row r="31959" spans="180:180">
      <c r="FX31959" s="1595"/>
    </row>
    <row r="31960" spans="180:180">
      <c r="FX31960" s="1595"/>
    </row>
    <row r="31961" spans="180:180">
      <c r="FX31961" s="1595"/>
    </row>
    <row r="31962" spans="180:180">
      <c r="FX31962" s="1595"/>
    </row>
    <row r="31963" spans="180:180">
      <c r="FX31963" s="1595"/>
    </row>
    <row r="31964" spans="180:180">
      <c r="FX31964" s="1595"/>
    </row>
    <row r="31965" spans="180:180">
      <c r="FX31965" s="1595"/>
    </row>
    <row r="31966" spans="180:180">
      <c r="FX31966" s="1595"/>
    </row>
    <row r="31967" spans="180:180">
      <c r="FX31967" s="1595"/>
    </row>
    <row r="31968" spans="180:180">
      <c r="FX31968" s="1595"/>
    </row>
    <row r="31969" spans="180:180">
      <c r="FX31969" s="1595"/>
    </row>
    <row r="31970" spans="180:180">
      <c r="FX31970" s="1595"/>
    </row>
    <row r="31971" spans="180:180">
      <c r="FX31971" s="1595"/>
    </row>
    <row r="31972" spans="180:180">
      <c r="FX31972" s="1595"/>
    </row>
    <row r="31973" spans="180:180">
      <c r="FX31973" s="1595"/>
    </row>
    <row r="31974" spans="180:180">
      <c r="FX31974" s="1595"/>
    </row>
    <row r="31975" spans="180:180">
      <c r="FX31975" s="1595"/>
    </row>
    <row r="31976" spans="180:180">
      <c r="FX31976" s="1595"/>
    </row>
    <row r="31977" spans="180:180">
      <c r="FX31977" s="1595"/>
    </row>
    <row r="31978" spans="180:180">
      <c r="FX31978" s="1595"/>
    </row>
    <row r="31979" spans="180:180">
      <c r="FX31979" s="1595"/>
    </row>
    <row r="31980" spans="180:180">
      <c r="FX31980" s="1595"/>
    </row>
    <row r="31981" spans="180:180">
      <c r="FX31981" s="1595"/>
    </row>
    <row r="31982" spans="180:180">
      <c r="FX31982" s="1595"/>
    </row>
    <row r="31983" spans="180:180">
      <c r="FX31983" s="1595"/>
    </row>
    <row r="31984" spans="180:180">
      <c r="FX31984" s="1595"/>
    </row>
    <row r="31985" spans="180:180">
      <c r="FX31985" s="1595"/>
    </row>
    <row r="31986" spans="180:180">
      <c r="FX31986" s="1595"/>
    </row>
    <row r="31987" spans="180:180">
      <c r="FX31987" s="1595"/>
    </row>
    <row r="31988" spans="180:180">
      <c r="FX31988" s="1595"/>
    </row>
    <row r="31989" spans="180:180">
      <c r="FX31989" s="1595"/>
    </row>
    <row r="31990" spans="180:180">
      <c r="FX31990" s="1595"/>
    </row>
    <row r="31991" spans="180:180">
      <c r="FX31991" s="1595"/>
    </row>
    <row r="31992" spans="180:180">
      <c r="FX31992" s="1595"/>
    </row>
    <row r="31993" spans="180:180">
      <c r="FX31993" s="1595"/>
    </row>
    <row r="31995" spans="180:180">
      <c r="FX31995" s="1349"/>
    </row>
    <row r="31996" spans="180:180">
      <c r="FX31996" s="1349"/>
    </row>
    <row r="31997" spans="180:180">
      <c r="FX31997" s="1666"/>
    </row>
    <row r="31999" spans="180:180">
      <c r="FX31999" s="1349"/>
    </row>
    <row r="32000" spans="180:180">
      <c r="FX32000" s="1349"/>
    </row>
    <row r="32001" spans="180:180">
      <c r="FX32001" s="1349"/>
    </row>
    <row r="32002" spans="180:180">
      <c r="FX32002" s="1595"/>
    </row>
    <row r="32003" spans="180:180">
      <c r="FX32003" s="1595"/>
    </row>
    <row r="32004" spans="180:180">
      <c r="FX32004" s="1595"/>
    </row>
    <row r="32005" spans="180:180">
      <c r="FX32005" s="1595"/>
    </row>
    <row r="32006" spans="180:180">
      <c r="FX32006" s="1595"/>
    </row>
    <row r="32007" spans="180:180">
      <c r="FX32007" s="1595"/>
    </row>
    <row r="32008" spans="180:180">
      <c r="FX32008" s="1595"/>
    </row>
    <row r="32009" spans="180:180">
      <c r="FX32009" s="1595"/>
    </row>
    <row r="32010" spans="180:180">
      <c r="FX32010" s="1595"/>
    </row>
    <row r="32011" spans="180:180">
      <c r="FX32011" s="1595"/>
    </row>
    <row r="32012" spans="180:180">
      <c r="FX32012" s="1595"/>
    </row>
    <row r="32013" spans="180:180">
      <c r="FX32013" s="1595"/>
    </row>
    <row r="32014" spans="180:180">
      <c r="FX32014" s="1595"/>
    </row>
    <row r="32015" spans="180:180">
      <c r="FX32015" s="1595"/>
    </row>
    <row r="32016" spans="180:180">
      <c r="FX32016" s="1595"/>
    </row>
    <row r="32017" spans="180:180">
      <c r="FX32017" s="1595"/>
    </row>
    <row r="32018" spans="180:180">
      <c r="FX32018" s="1595"/>
    </row>
    <row r="32019" spans="180:180">
      <c r="FX32019" s="1595"/>
    </row>
    <row r="32020" spans="180:180">
      <c r="FX32020" s="1595"/>
    </row>
    <row r="32021" spans="180:180">
      <c r="FX32021" s="1595"/>
    </row>
    <row r="32022" spans="180:180">
      <c r="FX32022" s="1595"/>
    </row>
    <row r="32023" spans="180:180">
      <c r="FX32023" s="1595"/>
    </row>
    <row r="32024" spans="180:180">
      <c r="FX32024" s="1595"/>
    </row>
    <row r="32025" spans="180:180">
      <c r="FX32025" s="1595"/>
    </row>
    <row r="32026" spans="180:180">
      <c r="FX32026" s="1595"/>
    </row>
    <row r="32027" spans="180:180">
      <c r="FX32027" s="1595"/>
    </row>
    <row r="32028" spans="180:180">
      <c r="FX32028" s="1595"/>
    </row>
    <row r="32029" spans="180:180">
      <c r="FX32029" s="1595"/>
    </row>
    <row r="32030" spans="180:180">
      <c r="FX32030" s="1595"/>
    </row>
    <row r="32031" spans="180:180">
      <c r="FX32031" s="1595"/>
    </row>
    <row r="32032" spans="180:180">
      <c r="FX32032" s="1595"/>
    </row>
    <row r="32033" spans="180:180">
      <c r="FX32033" s="1595"/>
    </row>
    <row r="32034" spans="180:180">
      <c r="FX32034" s="1595"/>
    </row>
    <row r="32035" spans="180:180">
      <c r="FX32035" s="1595"/>
    </row>
    <row r="32036" spans="180:180">
      <c r="FX32036" s="1595"/>
    </row>
    <row r="32037" spans="180:180">
      <c r="FX32037" s="1595"/>
    </row>
    <row r="32038" spans="180:180">
      <c r="FX32038" s="1595"/>
    </row>
    <row r="32039" spans="180:180">
      <c r="FX32039" s="1595"/>
    </row>
    <row r="32040" spans="180:180">
      <c r="FX32040" s="1595"/>
    </row>
    <row r="32041" spans="180:180">
      <c r="FX32041" s="1595"/>
    </row>
    <row r="32043" spans="180:180">
      <c r="FX32043" s="1349"/>
    </row>
    <row r="32044" spans="180:180">
      <c r="FX32044" s="1349"/>
    </row>
    <row r="32045" spans="180:180">
      <c r="FX32045" s="1666"/>
    </row>
    <row r="32047" spans="180:180">
      <c r="FX32047" s="1349"/>
    </row>
    <row r="32048" spans="180:180">
      <c r="FX32048" s="1349"/>
    </row>
    <row r="32049" spans="180:180">
      <c r="FX32049" s="1349"/>
    </row>
    <row r="32050" spans="180:180">
      <c r="FX32050" s="1595"/>
    </row>
    <row r="32051" spans="180:180">
      <c r="FX32051" s="1595"/>
    </row>
    <row r="32052" spans="180:180">
      <c r="FX32052" s="1595"/>
    </row>
    <row r="32053" spans="180:180">
      <c r="FX32053" s="1595"/>
    </row>
    <row r="32054" spans="180:180">
      <c r="FX32054" s="1595"/>
    </row>
    <row r="32055" spans="180:180">
      <c r="FX32055" s="1595"/>
    </row>
    <row r="32056" spans="180:180">
      <c r="FX32056" s="1595"/>
    </row>
    <row r="32057" spans="180:180">
      <c r="FX32057" s="1595"/>
    </row>
    <row r="32058" spans="180:180">
      <c r="FX32058" s="1595"/>
    </row>
    <row r="32059" spans="180:180">
      <c r="FX32059" s="1595"/>
    </row>
    <row r="32060" spans="180:180">
      <c r="FX32060" s="1595"/>
    </row>
    <row r="32061" spans="180:180">
      <c r="FX32061" s="1595"/>
    </row>
    <row r="32062" spans="180:180">
      <c r="FX32062" s="1595"/>
    </row>
    <row r="32063" spans="180:180">
      <c r="FX32063" s="1595"/>
    </row>
    <row r="32064" spans="180:180">
      <c r="FX32064" s="1595"/>
    </row>
    <row r="32065" spans="180:180">
      <c r="FX32065" s="1595"/>
    </row>
    <row r="32066" spans="180:180">
      <c r="FX32066" s="1595"/>
    </row>
    <row r="32067" spans="180:180">
      <c r="FX32067" s="1595"/>
    </row>
    <row r="32068" spans="180:180">
      <c r="FX32068" s="1595"/>
    </row>
    <row r="32069" spans="180:180">
      <c r="FX32069" s="1595"/>
    </row>
    <row r="32070" spans="180:180">
      <c r="FX32070" s="1595"/>
    </row>
    <row r="32071" spans="180:180">
      <c r="FX32071" s="1595"/>
    </row>
    <row r="32072" spans="180:180">
      <c r="FX32072" s="1595"/>
    </row>
    <row r="32073" spans="180:180">
      <c r="FX32073" s="1595"/>
    </row>
    <row r="32074" spans="180:180">
      <c r="FX32074" s="1595"/>
    </row>
    <row r="32075" spans="180:180">
      <c r="FX32075" s="1595"/>
    </row>
    <row r="32076" spans="180:180">
      <c r="FX32076" s="1595"/>
    </row>
    <row r="32077" spans="180:180">
      <c r="FX32077" s="1595"/>
    </row>
    <row r="32078" spans="180:180">
      <c r="FX32078" s="1595"/>
    </row>
    <row r="32079" spans="180:180">
      <c r="FX32079" s="1595"/>
    </row>
    <row r="32080" spans="180:180">
      <c r="FX32080" s="1595"/>
    </row>
    <row r="32081" spans="180:180">
      <c r="FX32081" s="1595"/>
    </row>
    <row r="32082" spans="180:180">
      <c r="FX32082" s="1595"/>
    </row>
    <row r="32083" spans="180:180">
      <c r="FX32083" s="1595"/>
    </row>
    <row r="32084" spans="180:180">
      <c r="FX32084" s="1595"/>
    </row>
    <row r="32085" spans="180:180">
      <c r="FX32085" s="1595"/>
    </row>
    <row r="32086" spans="180:180">
      <c r="FX32086" s="1595"/>
    </row>
    <row r="32087" spans="180:180">
      <c r="FX32087" s="1595"/>
    </row>
    <row r="32088" spans="180:180">
      <c r="FX32088" s="1595"/>
    </row>
    <row r="32089" spans="180:180">
      <c r="FX32089" s="1595"/>
    </row>
    <row r="32091" spans="180:180">
      <c r="FX32091" s="1349"/>
    </row>
    <row r="32092" spans="180:180">
      <c r="FX32092" s="1349"/>
    </row>
    <row r="32093" spans="180:180">
      <c r="FX32093" s="1666"/>
    </row>
    <row r="32095" spans="180:180">
      <c r="FX32095" s="1349"/>
    </row>
    <row r="32096" spans="180:180">
      <c r="FX32096" s="1349"/>
    </row>
    <row r="32097" spans="180:180">
      <c r="FX32097" s="1349"/>
    </row>
    <row r="32098" spans="180:180">
      <c r="FX32098" s="1595"/>
    </row>
    <row r="32099" spans="180:180">
      <c r="FX32099" s="1595"/>
    </row>
    <row r="32100" spans="180:180">
      <c r="FX32100" s="1595"/>
    </row>
    <row r="32101" spans="180:180">
      <c r="FX32101" s="1595"/>
    </row>
    <row r="32102" spans="180:180">
      <c r="FX32102" s="1595"/>
    </row>
    <row r="32103" spans="180:180">
      <c r="FX32103" s="1595"/>
    </row>
    <row r="32104" spans="180:180">
      <c r="FX32104" s="1595"/>
    </row>
    <row r="32105" spans="180:180">
      <c r="FX32105" s="1595"/>
    </row>
    <row r="32106" spans="180:180">
      <c r="FX32106" s="1595"/>
    </row>
    <row r="32107" spans="180:180">
      <c r="FX32107" s="1595"/>
    </row>
    <row r="32108" spans="180:180">
      <c r="FX32108" s="1595"/>
    </row>
    <row r="32109" spans="180:180">
      <c r="FX32109" s="1595"/>
    </row>
    <row r="32110" spans="180:180">
      <c r="FX32110" s="1595"/>
    </row>
    <row r="32111" spans="180:180">
      <c r="FX32111" s="1595"/>
    </row>
    <row r="32112" spans="180:180">
      <c r="FX32112" s="1595"/>
    </row>
    <row r="32113" spans="180:180">
      <c r="FX32113" s="1595"/>
    </row>
    <row r="32114" spans="180:180">
      <c r="FX32114" s="1595"/>
    </row>
    <row r="32115" spans="180:180">
      <c r="FX32115" s="1595"/>
    </row>
    <row r="32116" spans="180:180">
      <c r="FX32116" s="1595"/>
    </row>
    <row r="32117" spans="180:180">
      <c r="FX32117" s="1595"/>
    </row>
    <row r="32118" spans="180:180">
      <c r="FX32118" s="1595"/>
    </row>
    <row r="32119" spans="180:180">
      <c r="FX32119" s="1595"/>
    </row>
    <row r="32120" spans="180:180">
      <c r="FX32120" s="1595"/>
    </row>
    <row r="32121" spans="180:180">
      <c r="FX32121" s="1595"/>
    </row>
    <row r="32122" spans="180:180">
      <c r="FX32122" s="1595"/>
    </row>
    <row r="32123" spans="180:180">
      <c r="FX32123" s="1595"/>
    </row>
    <row r="32124" spans="180:180">
      <c r="FX32124" s="1595"/>
    </row>
    <row r="32125" spans="180:180">
      <c r="FX32125" s="1595"/>
    </row>
    <row r="32126" spans="180:180">
      <c r="FX32126" s="1595"/>
    </row>
    <row r="32127" spans="180:180">
      <c r="FX32127" s="1595"/>
    </row>
    <row r="32128" spans="180:180">
      <c r="FX32128" s="1595"/>
    </row>
    <row r="32129" spans="180:180">
      <c r="FX32129" s="1595"/>
    </row>
    <row r="32130" spans="180:180">
      <c r="FX32130" s="1595"/>
    </row>
    <row r="32131" spans="180:180">
      <c r="FX32131" s="1595"/>
    </row>
    <row r="32132" spans="180:180">
      <c r="FX32132" s="1595"/>
    </row>
    <row r="32133" spans="180:180">
      <c r="FX32133" s="1595"/>
    </row>
    <row r="32134" spans="180:180">
      <c r="FX32134" s="1595"/>
    </row>
    <row r="32135" spans="180:180">
      <c r="FX32135" s="1595"/>
    </row>
    <row r="32136" spans="180:180">
      <c r="FX32136" s="1595"/>
    </row>
    <row r="32137" spans="180:180">
      <c r="FX32137" s="1595"/>
    </row>
    <row r="32139" spans="180:180">
      <c r="FX32139" s="1349"/>
    </row>
    <row r="32140" spans="180:180">
      <c r="FX32140" s="1349"/>
    </row>
    <row r="32141" spans="180:180">
      <c r="FX32141" s="1666"/>
    </row>
    <row r="32143" spans="180:180">
      <c r="FX32143" s="1349"/>
    </row>
    <row r="32144" spans="180:180">
      <c r="FX32144" s="1349"/>
    </row>
    <row r="32145" spans="180:180">
      <c r="FX32145" s="1349"/>
    </row>
    <row r="32146" spans="180:180">
      <c r="FX32146" s="1595"/>
    </row>
    <row r="32147" spans="180:180">
      <c r="FX32147" s="1595"/>
    </row>
    <row r="32148" spans="180:180">
      <c r="FX32148" s="1595"/>
    </row>
    <row r="32149" spans="180:180">
      <c r="FX32149" s="1595"/>
    </row>
    <row r="32150" spans="180:180">
      <c r="FX32150" s="1595"/>
    </row>
    <row r="32151" spans="180:180">
      <c r="FX32151" s="1595"/>
    </row>
    <row r="32152" spans="180:180">
      <c r="FX32152" s="1595"/>
    </row>
    <row r="32153" spans="180:180">
      <c r="FX32153" s="1595"/>
    </row>
    <row r="32154" spans="180:180">
      <c r="FX32154" s="1595"/>
    </row>
    <row r="32155" spans="180:180">
      <c r="FX32155" s="1595"/>
    </row>
    <row r="32156" spans="180:180">
      <c r="FX32156" s="1595"/>
    </row>
    <row r="32157" spans="180:180">
      <c r="FX32157" s="1595"/>
    </row>
    <row r="32158" spans="180:180">
      <c r="FX32158" s="1595"/>
    </row>
    <row r="32159" spans="180:180">
      <c r="FX32159" s="1595"/>
    </row>
    <row r="32160" spans="180:180">
      <c r="FX32160" s="1595"/>
    </row>
    <row r="32161" spans="180:180">
      <c r="FX32161" s="1595"/>
    </row>
    <row r="32162" spans="180:180">
      <c r="FX32162" s="1595"/>
    </row>
    <row r="32163" spans="180:180">
      <c r="FX32163" s="1595"/>
    </row>
    <row r="32164" spans="180:180">
      <c r="FX32164" s="1595"/>
    </row>
    <row r="32165" spans="180:180">
      <c r="FX32165" s="1595"/>
    </row>
    <row r="32166" spans="180:180">
      <c r="FX32166" s="1595"/>
    </row>
    <row r="32167" spans="180:180">
      <c r="FX32167" s="1595"/>
    </row>
    <row r="32168" spans="180:180">
      <c r="FX32168" s="1595"/>
    </row>
    <row r="32169" spans="180:180">
      <c r="FX32169" s="1595"/>
    </row>
    <row r="32170" spans="180:180">
      <c r="FX32170" s="1595"/>
    </row>
    <row r="32171" spans="180:180">
      <c r="FX32171" s="1595"/>
    </row>
    <row r="32172" spans="180:180">
      <c r="FX32172" s="1595"/>
    </row>
    <row r="32173" spans="180:180">
      <c r="FX32173" s="1595"/>
    </row>
    <row r="32174" spans="180:180">
      <c r="FX32174" s="1595"/>
    </row>
    <row r="32175" spans="180:180">
      <c r="FX32175" s="1595"/>
    </row>
    <row r="32176" spans="180:180">
      <c r="FX32176" s="1595"/>
    </row>
    <row r="32177" spans="180:180">
      <c r="FX32177" s="1595"/>
    </row>
    <row r="32178" spans="180:180">
      <c r="FX32178" s="1595"/>
    </row>
    <row r="32179" spans="180:180">
      <c r="FX32179" s="1595"/>
    </row>
    <row r="32180" spans="180:180">
      <c r="FX32180" s="1595"/>
    </row>
    <row r="32181" spans="180:180">
      <c r="FX32181" s="1595"/>
    </row>
    <row r="32182" spans="180:180">
      <c r="FX32182" s="1595"/>
    </row>
    <row r="32183" spans="180:180">
      <c r="FX32183" s="1595"/>
    </row>
    <row r="32184" spans="180:180">
      <c r="FX32184" s="1595"/>
    </row>
    <row r="32185" spans="180:180">
      <c r="FX32185" s="1595"/>
    </row>
    <row r="32187" spans="180:180">
      <c r="FX32187" s="1349"/>
    </row>
    <row r="32188" spans="180:180">
      <c r="FX32188" s="1349"/>
    </row>
    <row r="32189" spans="180:180">
      <c r="FX32189" s="1666"/>
    </row>
    <row r="32191" spans="180:180">
      <c r="FX32191" s="1349"/>
    </row>
    <row r="32192" spans="180:180">
      <c r="FX32192" s="1349"/>
    </row>
    <row r="32193" spans="180:180">
      <c r="FX32193" s="1349"/>
    </row>
    <row r="32194" spans="180:180">
      <c r="FX32194" s="1595"/>
    </row>
    <row r="32195" spans="180:180">
      <c r="FX32195" s="1595"/>
    </row>
    <row r="32196" spans="180:180">
      <c r="FX32196" s="1595"/>
    </row>
    <row r="32197" spans="180:180">
      <c r="FX32197" s="1595"/>
    </row>
    <row r="32198" spans="180:180">
      <c r="FX32198" s="1595"/>
    </row>
    <row r="32199" spans="180:180">
      <c r="FX32199" s="1595"/>
    </row>
    <row r="32200" spans="180:180">
      <c r="FX32200" s="1595"/>
    </row>
    <row r="32201" spans="180:180">
      <c r="FX32201" s="1595"/>
    </row>
    <row r="32202" spans="180:180">
      <c r="FX32202" s="1595"/>
    </row>
    <row r="32203" spans="180:180">
      <c r="FX32203" s="1595"/>
    </row>
    <row r="32204" spans="180:180">
      <c r="FX32204" s="1595"/>
    </row>
    <row r="32205" spans="180:180">
      <c r="FX32205" s="1595"/>
    </row>
    <row r="32206" spans="180:180">
      <c r="FX32206" s="1595"/>
    </row>
    <row r="32207" spans="180:180">
      <c r="FX32207" s="1595"/>
    </row>
    <row r="32208" spans="180:180">
      <c r="FX32208" s="1595"/>
    </row>
    <row r="32209" spans="180:180">
      <c r="FX32209" s="1595"/>
    </row>
    <row r="32210" spans="180:180">
      <c r="FX32210" s="1595"/>
    </row>
    <row r="32211" spans="180:180">
      <c r="FX32211" s="1595"/>
    </row>
    <row r="32212" spans="180:180">
      <c r="FX32212" s="1595"/>
    </row>
    <row r="32213" spans="180:180">
      <c r="FX32213" s="1595"/>
    </row>
    <row r="32214" spans="180:180">
      <c r="FX32214" s="1595"/>
    </row>
    <row r="32215" spans="180:180">
      <c r="FX32215" s="1595"/>
    </row>
    <row r="32216" spans="180:180">
      <c r="FX32216" s="1595"/>
    </row>
    <row r="32217" spans="180:180">
      <c r="FX32217" s="1595"/>
    </row>
    <row r="32218" spans="180:180">
      <c r="FX32218" s="1595"/>
    </row>
    <row r="32219" spans="180:180">
      <c r="FX32219" s="1595"/>
    </row>
    <row r="32220" spans="180:180">
      <c r="FX32220" s="1595"/>
    </row>
    <row r="32221" spans="180:180">
      <c r="FX32221" s="1595"/>
    </row>
    <row r="32222" spans="180:180">
      <c r="FX32222" s="1595"/>
    </row>
    <row r="32223" spans="180:180">
      <c r="FX32223" s="1595"/>
    </row>
    <row r="32224" spans="180:180">
      <c r="FX32224" s="1595"/>
    </row>
    <row r="32225" spans="180:180">
      <c r="FX32225" s="1595"/>
    </row>
    <row r="32226" spans="180:180">
      <c r="FX32226" s="1595"/>
    </row>
    <row r="32227" spans="180:180">
      <c r="FX32227" s="1595"/>
    </row>
    <row r="32228" spans="180:180">
      <c r="FX32228" s="1595"/>
    </row>
    <row r="32229" spans="180:180">
      <c r="FX32229" s="1595"/>
    </row>
    <row r="32230" spans="180:180">
      <c r="FX32230" s="1595"/>
    </row>
    <row r="32231" spans="180:180">
      <c r="FX32231" s="1595"/>
    </row>
    <row r="32232" spans="180:180">
      <c r="FX32232" s="1595"/>
    </row>
    <row r="32233" spans="180:180">
      <c r="FX32233" s="1595"/>
    </row>
    <row r="32235" spans="180:180">
      <c r="FX32235" s="1349"/>
    </row>
    <row r="32236" spans="180:180">
      <c r="FX32236" s="1349"/>
    </row>
    <row r="32237" spans="180:180">
      <c r="FX32237" s="1666"/>
    </row>
    <row r="32239" spans="180:180">
      <c r="FX32239" s="1349"/>
    </row>
    <row r="32240" spans="180:180">
      <c r="FX32240" s="1349"/>
    </row>
    <row r="32241" spans="180:180">
      <c r="FX32241" s="1349"/>
    </row>
    <row r="32242" spans="180:180">
      <c r="FX32242" s="1595"/>
    </row>
    <row r="32243" spans="180:180">
      <c r="FX32243" s="1595"/>
    </row>
    <row r="32244" spans="180:180">
      <c r="FX32244" s="1595"/>
    </row>
    <row r="32245" spans="180:180">
      <c r="FX32245" s="1595"/>
    </row>
    <row r="32246" spans="180:180">
      <c r="FX32246" s="1595"/>
    </row>
    <row r="32247" spans="180:180">
      <c r="FX32247" s="1595"/>
    </row>
    <row r="32248" spans="180:180">
      <c r="FX32248" s="1595"/>
    </row>
    <row r="32249" spans="180:180">
      <c r="FX32249" s="1595"/>
    </row>
    <row r="32250" spans="180:180">
      <c r="FX32250" s="1595"/>
    </row>
    <row r="32251" spans="180:180">
      <c r="FX32251" s="1595"/>
    </row>
    <row r="32252" spans="180:180">
      <c r="FX32252" s="1595"/>
    </row>
    <row r="32253" spans="180:180">
      <c r="FX32253" s="1595"/>
    </row>
    <row r="32254" spans="180:180">
      <c r="FX32254" s="1595"/>
    </row>
    <row r="32255" spans="180:180">
      <c r="FX32255" s="1595"/>
    </row>
    <row r="32256" spans="180:180">
      <c r="FX32256" s="1595"/>
    </row>
    <row r="32257" spans="180:180">
      <c r="FX32257" s="1595"/>
    </row>
    <row r="32258" spans="180:180">
      <c r="FX32258" s="1595"/>
    </row>
    <row r="32259" spans="180:180">
      <c r="FX32259" s="1595"/>
    </row>
    <row r="32260" spans="180:180">
      <c r="FX32260" s="1595"/>
    </row>
    <row r="32261" spans="180:180">
      <c r="FX32261" s="1595"/>
    </row>
    <row r="32262" spans="180:180">
      <c r="FX32262" s="1595"/>
    </row>
    <row r="32263" spans="180:180">
      <c r="FX32263" s="1595"/>
    </row>
    <row r="32264" spans="180:180">
      <c r="FX32264" s="1595"/>
    </row>
    <row r="32265" spans="180:180">
      <c r="FX32265" s="1595"/>
    </row>
    <row r="32266" spans="180:180">
      <c r="FX32266" s="1595"/>
    </row>
    <row r="32267" spans="180:180">
      <c r="FX32267" s="1595"/>
    </row>
    <row r="32268" spans="180:180">
      <c r="FX32268" s="1595"/>
    </row>
    <row r="32269" spans="180:180">
      <c r="FX32269" s="1595"/>
    </row>
    <row r="32270" spans="180:180">
      <c r="FX32270" s="1595"/>
    </row>
    <row r="32271" spans="180:180">
      <c r="FX32271" s="1595"/>
    </row>
    <row r="32272" spans="180:180">
      <c r="FX32272" s="1595"/>
    </row>
    <row r="32273" spans="180:180">
      <c r="FX32273" s="1595"/>
    </row>
    <row r="32274" spans="180:180">
      <c r="FX32274" s="1595"/>
    </row>
    <row r="32275" spans="180:180">
      <c r="FX32275" s="1595"/>
    </row>
    <row r="32276" spans="180:180">
      <c r="FX32276" s="1595"/>
    </row>
    <row r="32277" spans="180:180">
      <c r="FX32277" s="1595"/>
    </row>
    <row r="32278" spans="180:180">
      <c r="FX32278" s="1595"/>
    </row>
    <row r="32279" spans="180:180">
      <c r="FX32279" s="1595"/>
    </row>
    <row r="32280" spans="180:180">
      <c r="FX32280" s="1595"/>
    </row>
    <row r="32281" spans="180:180">
      <c r="FX32281" s="1595"/>
    </row>
    <row r="32283" spans="180:180">
      <c r="FX32283" s="1349"/>
    </row>
    <row r="32284" spans="180:180">
      <c r="FX32284" s="1349"/>
    </row>
    <row r="32285" spans="180:180">
      <c r="FX32285" s="1666"/>
    </row>
    <row r="32287" spans="180:180">
      <c r="FX32287" s="1349"/>
    </row>
    <row r="32288" spans="180:180">
      <c r="FX32288" s="1349"/>
    </row>
    <row r="32289" spans="180:180">
      <c r="FX32289" s="1349"/>
    </row>
    <row r="32290" spans="180:180">
      <c r="FX32290" s="1595"/>
    </row>
    <row r="32291" spans="180:180">
      <c r="FX32291" s="1595"/>
    </row>
    <row r="32292" spans="180:180">
      <c r="FX32292" s="1595"/>
    </row>
    <row r="32293" spans="180:180">
      <c r="FX32293" s="1595"/>
    </row>
    <row r="32294" spans="180:180">
      <c r="FX32294" s="1595"/>
    </row>
    <row r="32295" spans="180:180">
      <c r="FX32295" s="1595"/>
    </row>
    <row r="32296" spans="180:180">
      <c r="FX32296" s="1595"/>
    </row>
    <row r="32297" spans="180:180">
      <c r="FX32297" s="1595"/>
    </row>
    <row r="32298" spans="180:180">
      <c r="FX32298" s="1595"/>
    </row>
    <row r="32299" spans="180:180">
      <c r="FX32299" s="1595"/>
    </row>
    <row r="32300" spans="180:180">
      <c r="FX32300" s="1595"/>
    </row>
    <row r="32301" spans="180:180">
      <c r="FX32301" s="1595"/>
    </row>
    <row r="32302" spans="180:180">
      <c r="FX32302" s="1595"/>
    </row>
    <row r="32303" spans="180:180">
      <c r="FX32303" s="1595"/>
    </row>
    <row r="32304" spans="180:180">
      <c r="FX32304" s="1595"/>
    </row>
    <row r="32305" spans="180:180">
      <c r="FX32305" s="1595"/>
    </row>
    <row r="32306" spans="180:180">
      <c r="FX32306" s="1595"/>
    </row>
    <row r="32307" spans="180:180">
      <c r="FX32307" s="1595"/>
    </row>
    <row r="32308" spans="180:180">
      <c r="FX32308" s="1595"/>
    </row>
    <row r="32309" spans="180:180">
      <c r="FX32309" s="1595"/>
    </row>
    <row r="32310" spans="180:180">
      <c r="FX32310" s="1595"/>
    </row>
    <row r="32311" spans="180:180">
      <c r="FX32311" s="1595"/>
    </row>
    <row r="32312" spans="180:180">
      <c r="FX32312" s="1595"/>
    </row>
    <row r="32313" spans="180:180">
      <c r="FX32313" s="1595"/>
    </row>
    <row r="32314" spans="180:180">
      <c r="FX32314" s="1595"/>
    </row>
    <row r="32315" spans="180:180">
      <c r="FX32315" s="1595"/>
    </row>
    <row r="32316" spans="180:180">
      <c r="FX32316" s="1595"/>
    </row>
    <row r="32317" spans="180:180">
      <c r="FX32317" s="1595"/>
    </row>
    <row r="32318" spans="180:180">
      <c r="FX32318" s="1595"/>
    </row>
    <row r="32319" spans="180:180">
      <c r="FX32319" s="1595"/>
    </row>
    <row r="32320" spans="180:180">
      <c r="FX32320" s="1595"/>
    </row>
    <row r="32321" spans="180:180">
      <c r="FX32321" s="1595"/>
    </row>
    <row r="32322" spans="180:180">
      <c r="FX32322" s="1595"/>
    </row>
    <row r="32323" spans="180:180">
      <c r="FX32323" s="1595"/>
    </row>
    <row r="32324" spans="180:180">
      <c r="FX32324" s="1595"/>
    </row>
    <row r="32325" spans="180:180">
      <c r="FX32325" s="1595"/>
    </row>
    <row r="32326" spans="180:180">
      <c r="FX32326" s="1595"/>
    </row>
    <row r="32327" spans="180:180">
      <c r="FX32327" s="1595"/>
    </row>
    <row r="32328" spans="180:180">
      <c r="FX32328" s="1595"/>
    </row>
    <row r="32329" spans="180:180">
      <c r="FX32329" s="1595"/>
    </row>
    <row r="32331" spans="180:180">
      <c r="FX32331" s="1349"/>
    </row>
    <row r="32332" spans="180:180">
      <c r="FX32332" s="1349"/>
    </row>
    <row r="32333" spans="180:180">
      <c r="FX32333" s="1666"/>
    </row>
    <row r="32335" spans="180:180">
      <c r="FX32335" s="1349"/>
    </row>
    <row r="32336" spans="180:180">
      <c r="FX32336" s="1349"/>
    </row>
    <row r="32337" spans="180:180">
      <c r="FX32337" s="1349"/>
    </row>
    <row r="32338" spans="180:180">
      <c r="FX32338" s="1595"/>
    </row>
    <row r="32339" spans="180:180">
      <c r="FX32339" s="1595"/>
    </row>
    <row r="32340" spans="180:180">
      <c r="FX32340" s="1595"/>
    </row>
    <row r="32341" spans="180:180">
      <c r="FX32341" s="1595"/>
    </row>
    <row r="32342" spans="180:180">
      <c r="FX32342" s="1595"/>
    </row>
    <row r="32343" spans="180:180">
      <c r="FX32343" s="1595"/>
    </row>
    <row r="32344" spans="180:180">
      <c r="FX32344" s="1595"/>
    </row>
    <row r="32345" spans="180:180">
      <c r="FX32345" s="1595"/>
    </row>
    <row r="32346" spans="180:180">
      <c r="FX32346" s="1595"/>
    </row>
    <row r="32347" spans="180:180">
      <c r="FX32347" s="1595"/>
    </row>
    <row r="32348" spans="180:180">
      <c r="FX32348" s="1595"/>
    </row>
    <row r="32349" spans="180:180">
      <c r="FX32349" s="1595"/>
    </row>
    <row r="32350" spans="180:180">
      <c r="FX32350" s="1595"/>
    </row>
    <row r="32351" spans="180:180">
      <c r="FX32351" s="1595"/>
    </row>
    <row r="32352" spans="180:180">
      <c r="FX32352" s="1595"/>
    </row>
    <row r="32353" spans="180:180">
      <c r="FX32353" s="1595"/>
    </row>
    <row r="32354" spans="180:180">
      <c r="FX32354" s="1595"/>
    </row>
    <row r="32355" spans="180:180">
      <c r="FX32355" s="1595"/>
    </row>
    <row r="32356" spans="180:180">
      <c r="FX32356" s="1595"/>
    </row>
    <row r="32357" spans="180:180">
      <c r="FX32357" s="1595"/>
    </row>
    <row r="32358" spans="180:180">
      <c r="FX32358" s="1595"/>
    </row>
    <row r="32359" spans="180:180">
      <c r="FX32359" s="1595"/>
    </row>
    <row r="32360" spans="180:180">
      <c r="FX32360" s="1595"/>
    </row>
    <row r="32361" spans="180:180">
      <c r="FX32361" s="1595"/>
    </row>
    <row r="32362" spans="180:180">
      <c r="FX32362" s="1595"/>
    </row>
    <row r="32363" spans="180:180">
      <c r="FX32363" s="1595"/>
    </row>
    <row r="32364" spans="180:180">
      <c r="FX32364" s="1595"/>
    </row>
    <row r="32365" spans="180:180">
      <c r="FX32365" s="1595"/>
    </row>
    <row r="32366" spans="180:180">
      <c r="FX32366" s="1595"/>
    </row>
    <row r="32367" spans="180:180">
      <c r="FX32367" s="1595"/>
    </row>
    <row r="32368" spans="180:180">
      <c r="FX32368" s="1595"/>
    </row>
    <row r="32369" spans="180:180">
      <c r="FX32369" s="1595"/>
    </row>
    <row r="32370" spans="180:180">
      <c r="FX32370" s="1595"/>
    </row>
    <row r="32371" spans="180:180">
      <c r="FX32371" s="1595"/>
    </row>
    <row r="32372" spans="180:180">
      <c r="FX32372" s="1595"/>
    </row>
    <row r="32373" spans="180:180">
      <c r="FX32373" s="1595"/>
    </row>
    <row r="32374" spans="180:180">
      <c r="FX32374" s="1595"/>
    </row>
    <row r="32375" spans="180:180">
      <c r="FX32375" s="1595"/>
    </row>
    <row r="32376" spans="180:180">
      <c r="FX32376" s="1595"/>
    </row>
    <row r="32377" spans="180:180">
      <c r="FX32377" s="1595"/>
    </row>
    <row r="32379" spans="180:180">
      <c r="FX32379" s="1349"/>
    </row>
    <row r="32380" spans="180:180">
      <c r="FX32380" s="1349"/>
    </row>
    <row r="32381" spans="180:180">
      <c r="FX32381" s="1666"/>
    </row>
    <row r="32383" spans="180:180">
      <c r="FX32383" s="1349"/>
    </row>
    <row r="32384" spans="180:180">
      <c r="FX32384" s="1349"/>
    </row>
    <row r="32385" spans="180:180">
      <c r="FX32385" s="1349"/>
    </row>
    <row r="32386" spans="180:180">
      <c r="FX32386" s="1595"/>
    </row>
    <row r="32387" spans="180:180">
      <c r="FX32387" s="1595"/>
    </row>
    <row r="32388" spans="180:180">
      <c r="FX32388" s="1595"/>
    </row>
    <row r="32389" spans="180:180">
      <c r="FX32389" s="1595"/>
    </row>
    <row r="32390" spans="180:180">
      <c r="FX32390" s="1595"/>
    </row>
    <row r="32391" spans="180:180">
      <c r="FX32391" s="1595"/>
    </row>
    <row r="32392" spans="180:180">
      <c r="FX32392" s="1595"/>
    </row>
    <row r="32393" spans="180:180">
      <c r="FX32393" s="1595"/>
    </row>
    <row r="32394" spans="180:180">
      <c r="FX32394" s="1595"/>
    </row>
    <row r="32395" spans="180:180">
      <c r="FX32395" s="1595"/>
    </row>
    <row r="32396" spans="180:180">
      <c r="FX32396" s="1595"/>
    </row>
    <row r="32397" spans="180:180">
      <c r="FX32397" s="1595"/>
    </row>
    <row r="32398" spans="180:180">
      <c r="FX32398" s="1595"/>
    </row>
    <row r="32399" spans="180:180">
      <c r="FX32399" s="1595"/>
    </row>
    <row r="32400" spans="180:180">
      <c r="FX32400" s="1595"/>
    </row>
    <row r="32401" spans="180:180">
      <c r="FX32401" s="1595"/>
    </row>
    <row r="32402" spans="180:180">
      <c r="FX32402" s="1595"/>
    </row>
    <row r="32403" spans="180:180">
      <c r="FX32403" s="1595"/>
    </row>
    <row r="32404" spans="180:180">
      <c r="FX32404" s="1595"/>
    </row>
    <row r="32405" spans="180:180">
      <c r="FX32405" s="1595"/>
    </row>
    <row r="32406" spans="180:180">
      <c r="FX32406" s="1595"/>
    </row>
    <row r="32407" spans="180:180">
      <c r="FX32407" s="1595"/>
    </row>
    <row r="32408" spans="180:180">
      <c r="FX32408" s="1595"/>
    </row>
    <row r="32409" spans="180:180">
      <c r="FX32409" s="1595"/>
    </row>
    <row r="32410" spans="180:180">
      <c r="FX32410" s="1595"/>
    </row>
    <row r="32411" spans="180:180">
      <c r="FX32411" s="1595"/>
    </row>
    <row r="32412" spans="180:180">
      <c r="FX32412" s="1595"/>
    </row>
    <row r="32413" spans="180:180">
      <c r="FX32413" s="1595"/>
    </row>
    <row r="32414" spans="180:180">
      <c r="FX32414" s="1595"/>
    </row>
    <row r="32415" spans="180:180">
      <c r="FX32415" s="1595"/>
    </row>
    <row r="32416" spans="180:180">
      <c r="FX32416" s="1595"/>
    </row>
    <row r="32417" spans="180:180">
      <c r="FX32417" s="1595"/>
    </row>
    <row r="32418" spans="180:180">
      <c r="FX32418" s="1595"/>
    </row>
    <row r="32419" spans="180:180">
      <c r="FX32419" s="1595"/>
    </row>
    <row r="32420" spans="180:180">
      <c r="FX32420" s="1595"/>
    </row>
    <row r="32421" spans="180:180">
      <c r="FX32421" s="1595"/>
    </row>
    <row r="32422" spans="180:180">
      <c r="FX32422" s="1595"/>
    </row>
    <row r="32423" spans="180:180">
      <c r="FX32423" s="1595"/>
    </row>
    <row r="32424" spans="180:180">
      <c r="FX32424" s="1595"/>
    </row>
    <row r="32425" spans="180:180">
      <c r="FX32425" s="1595"/>
    </row>
    <row r="32427" spans="180:180">
      <c r="FX32427" s="1349"/>
    </row>
    <row r="32428" spans="180:180">
      <c r="FX32428" s="1349"/>
    </row>
    <row r="32429" spans="180:180">
      <c r="FX32429" s="1666"/>
    </row>
    <row r="32431" spans="180:180">
      <c r="FX32431" s="1349"/>
    </row>
    <row r="32432" spans="180:180">
      <c r="FX32432" s="1349"/>
    </row>
    <row r="32433" spans="180:180">
      <c r="FX32433" s="1349"/>
    </row>
    <row r="32434" spans="180:180">
      <c r="FX32434" s="1595"/>
    </row>
    <row r="32435" spans="180:180">
      <c r="FX32435" s="1595"/>
    </row>
    <row r="32436" spans="180:180">
      <c r="FX32436" s="1595"/>
    </row>
    <row r="32437" spans="180:180">
      <c r="FX32437" s="1595"/>
    </row>
    <row r="32438" spans="180:180">
      <c r="FX32438" s="1595"/>
    </row>
    <row r="32439" spans="180:180">
      <c r="FX32439" s="1595"/>
    </row>
    <row r="32440" spans="180:180">
      <c r="FX32440" s="1595"/>
    </row>
    <row r="32441" spans="180:180">
      <c r="FX32441" s="1595"/>
    </row>
    <row r="32442" spans="180:180">
      <c r="FX32442" s="1595"/>
    </row>
    <row r="32443" spans="180:180">
      <c r="FX32443" s="1595"/>
    </row>
    <row r="32444" spans="180:180">
      <c r="FX32444" s="1595"/>
    </row>
    <row r="32445" spans="180:180">
      <c r="FX32445" s="1595"/>
    </row>
    <row r="32446" spans="180:180">
      <c r="FX32446" s="1595"/>
    </row>
    <row r="32447" spans="180:180">
      <c r="FX32447" s="1595"/>
    </row>
    <row r="32448" spans="180:180">
      <c r="FX32448" s="1595"/>
    </row>
    <row r="32449" spans="180:180">
      <c r="FX32449" s="1595"/>
    </row>
    <row r="32450" spans="180:180">
      <c r="FX32450" s="1595"/>
    </row>
    <row r="32451" spans="180:180">
      <c r="FX32451" s="1595"/>
    </row>
    <row r="32452" spans="180:180">
      <c r="FX32452" s="1595"/>
    </row>
    <row r="32453" spans="180:180">
      <c r="FX32453" s="1595"/>
    </row>
    <row r="32454" spans="180:180">
      <c r="FX32454" s="1595"/>
    </row>
    <row r="32455" spans="180:180">
      <c r="FX32455" s="1595"/>
    </row>
    <row r="32456" spans="180:180">
      <c r="FX32456" s="1595"/>
    </row>
    <row r="32457" spans="180:180">
      <c r="FX32457" s="1595"/>
    </row>
    <row r="32458" spans="180:180">
      <c r="FX32458" s="1595"/>
    </row>
    <row r="32459" spans="180:180">
      <c r="FX32459" s="1595"/>
    </row>
    <row r="32460" spans="180:180">
      <c r="FX32460" s="1595"/>
    </row>
    <row r="32461" spans="180:180">
      <c r="FX32461" s="1595"/>
    </row>
    <row r="32462" spans="180:180">
      <c r="FX32462" s="1595"/>
    </row>
    <row r="32463" spans="180:180">
      <c r="FX32463" s="1595"/>
    </row>
    <row r="32464" spans="180:180">
      <c r="FX32464" s="1595"/>
    </row>
    <row r="32465" spans="180:180">
      <c r="FX32465" s="1595"/>
    </row>
    <row r="32466" spans="180:180">
      <c r="FX32466" s="1595"/>
    </row>
    <row r="32467" spans="180:180">
      <c r="FX32467" s="1595"/>
    </row>
    <row r="32468" spans="180:180">
      <c r="FX32468" s="1595"/>
    </row>
    <row r="32469" spans="180:180">
      <c r="FX32469" s="1595"/>
    </row>
    <row r="32470" spans="180:180">
      <c r="FX32470" s="1595"/>
    </row>
    <row r="32471" spans="180:180">
      <c r="FX32471" s="1595"/>
    </row>
    <row r="32472" spans="180:180">
      <c r="FX32472" s="1595"/>
    </row>
    <row r="32473" spans="180:180">
      <c r="FX32473" s="1595"/>
    </row>
    <row r="32475" spans="180:180">
      <c r="FX32475" s="1349"/>
    </row>
    <row r="32476" spans="180:180">
      <c r="FX32476" s="1349"/>
    </row>
    <row r="32477" spans="180:180">
      <c r="FX32477" s="1666"/>
    </row>
    <row r="32479" spans="180:180">
      <c r="FX32479" s="1349"/>
    </row>
    <row r="32480" spans="180:180">
      <c r="FX32480" s="1349"/>
    </row>
    <row r="32481" spans="180:180">
      <c r="FX32481" s="1349"/>
    </row>
    <row r="32482" spans="180:180">
      <c r="FX32482" s="1595"/>
    </row>
    <row r="32483" spans="180:180">
      <c r="FX32483" s="1595"/>
    </row>
    <row r="32484" spans="180:180">
      <c r="FX32484" s="1595"/>
    </row>
    <row r="32485" spans="180:180">
      <c r="FX32485" s="1595"/>
    </row>
    <row r="32486" spans="180:180">
      <c r="FX32486" s="1595"/>
    </row>
    <row r="32487" spans="180:180">
      <c r="FX32487" s="1595"/>
    </row>
    <row r="32488" spans="180:180">
      <c r="FX32488" s="1595"/>
    </row>
    <row r="32489" spans="180:180">
      <c r="FX32489" s="1595"/>
    </row>
    <row r="32490" spans="180:180">
      <c r="FX32490" s="1595"/>
    </row>
    <row r="32491" spans="180:180">
      <c r="FX32491" s="1595"/>
    </row>
    <row r="32492" spans="180:180">
      <c r="FX32492" s="1595"/>
    </row>
    <row r="32493" spans="180:180">
      <c r="FX32493" s="1595"/>
    </row>
    <row r="32494" spans="180:180">
      <c r="FX32494" s="1595"/>
    </row>
    <row r="32495" spans="180:180">
      <c r="FX32495" s="1595"/>
    </row>
    <row r="32496" spans="180:180">
      <c r="FX32496" s="1595"/>
    </row>
    <row r="32497" spans="180:180">
      <c r="FX32497" s="1595"/>
    </row>
    <row r="32498" spans="180:180">
      <c r="FX32498" s="1595"/>
    </row>
    <row r="32499" spans="180:180">
      <c r="FX32499" s="1595"/>
    </row>
    <row r="32500" spans="180:180">
      <c r="FX32500" s="1595"/>
    </row>
    <row r="32501" spans="180:180">
      <c r="FX32501" s="1595"/>
    </row>
    <row r="32502" spans="180:180">
      <c r="FX32502" s="1595"/>
    </row>
    <row r="32503" spans="180:180">
      <c r="FX32503" s="1595"/>
    </row>
    <row r="32504" spans="180:180">
      <c r="FX32504" s="1595"/>
    </row>
    <row r="32505" spans="180:180">
      <c r="FX32505" s="1595"/>
    </row>
    <row r="32506" spans="180:180">
      <c r="FX32506" s="1595"/>
    </row>
    <row r="32507" spans="180:180">
      <c r="FX32507" s="1595"/>
    </row>
    <row r="32508" spans="180:180">
      <c r="FX32508" s="1595"/>
    </row>
    <row r="32509" spans="180:180">
      <c r="FX32509" s="1595"/>
    </row>
    <row r="32510" spans="180:180">
      <c r="FX32510" s="1595"/>
    </row>
    <row r="32511" spans="180:180">
      <c r="FX32511" s="1595"/>
    </row>
    <row r="32512" spans="180:180">
      <c r="FX32512" s="1595"/>
    </row>
    <row r="32513" spans="180:180">
      <c r="FX32513" s="1595"/>
    </row>
    <row r="32514" spans="180:180">
      <c r="FX32514" s="1595"/>
    </row>
    <row r="32515" spans="180:180">
      <c r="FX32515" s="1595"/>
    </row>
    <row r="32516" spans="180:180">
      <c r="FX32516" s="1595"/>
    </row>
    <row r="32517" spans="180:180">
      <c r="FX32517" s="1595"/>
    </row>
    <row r="32518" spans="180:180">
      <c r="FX32518" s="1595"/>
    </row>
    <row r="32519" spans="180:180">
      <c r="FX32519" s="1595"/>
    </row>
    <row r="32520" spans="180:180">
      <c r="FX32520" s="1595"/>
    </row>
    <row r="32521" spans="180:180">
      <c r="FX32521" s="1595"/>
    </row>
    <row r="32523" spans="180:180">
      <c r="FX32523" s="1349"/>
    </row>
    <row r="32524" spans="180:180">
      <c r="FX32524" s="1349"/>
    </row>
    <row r="32525" spans="180:180">
      <c r="FX32525" s="1666"/>
    </row>
    <row r="32527" spans="180:180">
      <c r="FX32527" s="1349"/>
    </row>
    <row r="32528" spans="180:180">
      <c r="FX32528" s="1349"/>
    </row>
    <row r="32529" spans="180:180">
      <c r="FX32529" s="1349"/>
    </row>
    <row r="32530" spans="180:180">
      <c r="FX32530" s="1595"/>
    </row>
    <row r="32531" spans="180:180">
      <c r="FX32531" s="1595"/>
    </row>
    <row r="32532" spans="180:180">
      <c r="FX32532" s="1595"/>
    </row>
    <row r="32533" spans="180:180">
      <c r="FX32533" s="1595"/>
    </row>
    <row r="32534" spans="180:180">
      <c r="FX32534" s="1595"/>
    </row>
    <row r="32535" spans="180:180">
      <c r="FX32535" s="1595"/>
    </row>
    <row r="32536" spans="180:180">
      <c r="FX32536" s="1595"/>
    </row>
    <row r="32537" spans="180:180">
      <c r="FX32537" s="1595"/>
    </row>
    <row r="32538" spans="180:180">
      <c r="FX32538" s="1595"/>
    </row>
    <row r="32539" spans="180:180">
      <c r="FX32539" s="1595"/>
    </row>
    <row r="32540" spans="180:180">
      <c r="FX32540" s="1595"/>
    </row>
    <row r="32541" spans="180:180">
      <c r="FX32541" s="1595"/>
    </row>
    <row r="32542" spans="180:180">
      <c r="FX32542" s="1595"/>
    </row>
    <row r="32543" spans="180:180">
      <c r="FX32543" s="1595"/>
    </row>
    <row r="32544" spans="180:180">
      <c r="FX32544" s="1595"/>
    </row>
    <row r="32545" spans="180:180">
      <c r="FX32545" s="1595"/>
    </row>
    <row r="32546" spans="180:180">
      <c r="FX32546" s="1595"/>
    </row>
    <row r="32547" spans="180:180">
      <c r="FX32547" s="1595"/>
    </row>
    <row r="32548" spans="180:180">
      <c r="FX32548" s="1595"/>
    </row>
    <row r="32549" spans="180:180">
      <c r="FX32549" s="1595"/>
    </row>
    <row r="32550" spans="180:180">
      <c r="FX32550" s="1595"/>
    </row>
    <row r="32551" spans="180:180">
      <c r="FX32551" s="1595"/>
    </row>
    <row r="32552" spans="180:180">
      <c r="FX32552" s="1595"/>
    </row>
    <row r="32553" spans="180:180">
      <c r="FX32553" s="1595"/>
    </row>
    <row r="32554" spans="180:180">
      <c r="FX32554" s="1595"/>
    </row>
    <row r="32555" spans="180:180">
      <c r="FX32555" s="1595"/>
    </row>
    <row r="32556" spans="180:180">
      <c r="FX32556" s="1595"/>
    </row>
    <row r="32557" spans="180:180">
      <c r="FX32557" s="1595"/>
    </row>
    <row r="32558" spans="180:180">
      <c r="FX32558" s="1595"/>
    </row>
    <row r="32559" spans="180:180">
      <c r="FX32559" s="1595"/>
    </row>
    <row r="32560" spans="180:180">
      <c r="FX32560" s="1595"/>
    </row>
    <row r="32561" spans="180:180">
      <c r="FX32561" s="1595"/>
    </row>
    <row r="32562" spans="180:180">
      <c r="FX32562" s="1595"/>
    </row>
    <row r="32563" spans="180:180">
      <c r="FX32563" s="1595"/>
    </row>
    <row r="32564" spans="180:180">
      <c r="FX32564" s="1595"/>
    </row>
    <row r="32565" spans="180:180">
      <c r="FX32565" s="1595"/>
    </row>
    <row r="32566" spans="180:180">
      <c r="FX32566" s="1595"/>
    </row>
    <row r="32567" spans="180:180">
      <c r="FX32567" s="1595"/>
    </row>
    <row r="32568" spans="180:180">
      <c r="FX32568" s="1595"/>
    </row>
    <row r="32569" spans="180:180">
      <c r="FX32569" s="1595"/>
    </row>
    <row r="32571" spans="180:180">
      <c r="FX32571" s="1349"/>
    </row>
    <row r="32572" spans="180:180">
      <c r="FX32572" s="1349"/>
    </row>
    <row r="32573" spans="180:180">
      <c r="FX32573" s="1666"/>
    </row>
    <row r="32575" spans="180:180">
      <c r="FX32575" s="1349"/>
    </row>
    <row r="32576" spans="180:180">
      <c r="FX32576" s="1349"/>
    </row>
    <row r="32577" spans="180:180">
      <c r="FX32577" s="1349"/>
    </row>
    <row r="32578" spans="180:180">
      <c r="FX32578" s="1595"/>
    </row>
    <row r="32579" spans="180:180">
      <c r="FX32579" s="1595"/>
    </row>
    <row r="32580" spans="180:180">
      <c r="FX32580" s="1595"/>
    </row>
    <row r="32581" spans="180:180">
      <c r="FX32581" s="1595"/>
    </row>
    <row r="32582" spans="180:180">
      <c r="FX32582" s="1595"/>
    </row>
    <row r="32583" spans="180:180">
      <c r="FX32583" s="1595"/>
    </row>
    <row r="32584" spans="180:180">
      <c r="FX32584" s="1595"/>
    </row>
    <row r="32585" spans="180:180">
      <c r="FX32585" s="1595"/>
    </row>
    <row r="32586" spans="180:180">
      <c r="FX32586" s="1595"/>
    </row>
    <row r="32587" spans="180:180">
      <c r="FX32587" s="1595"/>
    </row>
    <row r="32588" spans="180:180">
      <c r="FX32588" s="1595"/>
    </row>
    <row r="32589" spans="180:180">
      <c r="FX32589" s="1595"/>
    </row>
    <row r="32590" spans="180:180">
      <c r="FX32590" s="1595"/>
    </row>
    <row r="32591" spans="180:180">
      <c r="FX32591" s="1595"/>
    </row>
    <row r="32592" spans="180:180">
      <c r="FX32592" s="1595"/>
    </row>
    <row r="32593" spans="180:180">
      <c r="FX32593" s="1595"/>
    </row>
    <row r="32594" spans="180:180">
      <c r="FX32594" s="1595"/>
    </row>
    <row r="32595" spans="180:180">
      <c r="FX32595" s="1595"/>
    </row>
    <row r="32596" spans="180:180">
      <c r="FX32596" s="1595"/>
    </row>
    <row r="32597" spans="180:180">
      <c r="FX32597" s="1595"/>
    </row>
    <row r="32598" spans="180:180">
      <c r="FX32598" s="1595"/>
    </row>
    <row r="32599" spans="180:180">
      <c r="FX32599" s="1595"/>
    </row>
    <row r="32600" spans="180:180">
      <c r="FX32600" s="1595"/>
    </row>
    <row r="32601" spans="180:180">
      <c r="FX32601" s="1595"/>
    </row>
    <row r="32602" spans="180:180">
      <c r="FX32602" s="1595"/>
    </row>
    <row r="32603" spans="180:180">
      <c r="FX32603" s="1595"/>
    </row>
    <row r="32604" spans="180:180">
      <c r="FX32604" s="1595"/>
    </row>
    <row r="32605" spans="180:180">
      <c r="FX32605" s="1595"/>
    </row>
    <row r="32606" spans="180:180">
      <c r="FX32606" s="1595"/>
    </row>
    <row r="32607" spans="180:180">
      <c r="FX32607" s="1595"/>
    </row>
    <row r="32608" spans="180:180">
      <c r="FX32608" s="1595"/>
    </row>
    <row r="32609" spans="180:180">
      <c r="FX32609" s="1595"/>
    </row>
    <row r="32610" spans="180:180">
      <c r="FX32610" s="1595"/>
    </row>
    <row r="32611" spans="180:180">
      <c r="FX32611" s="1595"/>
    </row>
    <row r="32612" spans="180:180">
      <c r="FX32612" s="1595"/>
    </row>
    <row r="32613" spans="180:180">
      <c r="FX32613" s="1595"/>
    </row>
    <row r="32614" spans="180:180">
      <c r="FX32614" s="1595"/>
    </row>
    <row r="32615" spans="180:180">
      <c r="FX32615" s="1595"/>
    </row>
    <row r="32616" spans="180:180">
      <c r="FX32616" s="1595"/>
    </row>
    <row r="32617" spans="180:180">
      <c r="FX32617" s="1595"/>
    </row>
    <row r="32619" spans="180:180">
      <c r="FX32619" s="1349"/>
    </row>
    <row r="32620" spans="180:180">
      <c r="FX32620" s="1349"/>
    </row>
    <row r="32621" spans="180:180">
      <c r="FX32621" s="1666"/>
    </row>
    <row r="32623" spans="180:180">
      <c r="FX32623" s="1349"/>
    </row>
    <row r="32624" spans="180:180">
      <c r="FX32624" s="1349"/>
    </row>
    <row r="32625" spans="180:180">
      <c r="FX32625" s="1349"/>
    </row>
    <row r="32626" spans="180:180">
      <c r="FX32626" s="1595"/>
    </row>
    <row r="32627" spans="180:180">
      <c r="FX32627" s="1595"/>
    </row>
    <row r="32628" spans="180:180">
      <c r="FX32628" s="1595"/>
    </row>
    <row r="32629" spans="180:180">
      <c r="FX32629" s="1595"/>
    </row>
    <row r="32630" spans="180:180">
      <c r="FX32630" s="1595"/>
    </row>
    <row r="32631" spans="180:180">
      <c r="FX32631" s="1595"/>
    </row>
    <row r="32632" spans="180:180">
      <c r="FX32632" s="1595"/>
    </row>
    <row r="32633" spans="180:180">
      <c r="FX32633" s="1595"/>
    </row>
    <row r="32634" spans="180:180">
      <c r="FX32634" s="1595"/>
    </row>
    <row r="32635" spans="180:180">
      <c r="FX32635" s="1595"/>
    </row>
    <row r="32636" spans="180:180">
      <c r="FX32636" s="1595"/>
    </row>
    <row r="32637" spans="180:180">
      <c r="FX32637" s="1595"/>
    </row>
    <row r="32638" spans="180:180">
      <c r="FX32638" s="1595"/>
    </row>
    <row r="32639" spans="180:180">
      <c r="FX32639" s="1595"/>
    </row>
    <row r="32640" spans="180:180">
      <c r="FX32640" s="1595"/>
    </row>
    <row r="32641" spans="180:180">
      <c r="FX32641" s="1595"/>
    </row>
    <row r="32642" spans="180:180">
      <c r="FX32642" s="1595"/>
    </row>
    <row r="32643" spans="180:180">
      <c r="FX32643" s="1595"/>
    </row>
    <row r="32644" spans="180:180">
      <c r="FX32644" s="1595"/>
    </row>
    <row r="32645" spans="180:180">
      <c r="FX32645" s="1595"/>
    </row>
    <row r="32646" spans="180:180">
      <c r="FX32646" s="1595"/>
    </row>
    <row r="32647" spans="180:180">
      <c r="FX32647" s="1595"/>
    </row>
    <row r="32648" spans="180:180">
      <c r="FX32648" s="1595"/>
    </row>
    <row r="32649" spans="180:180">
      <c r="FX32649" s="1595"/>
    </row>
    <row r="32650" spans="180:180">
      <c r="FX32650" s="1595"/>
    </row>
    <row r="32651" spans="180:180">
      <c r="FX32651" s="1595"/>
    </row>
    <row r="32652" spans="180:180">
      <c r="FX32652" s="1595"/>
    </row>
    <row r="32653" spans="180:180">
      <c r="FX32653" s="1595"/>
    </row>
    <row r="32654" spans="180:180">
      <c r="FX32654" s="1595"/>
    </row>
    <row r="32655" spans="180:180">
      <c r="FX32655" s="1595"/>
    </row>
    <row r="32656" spans="180:180">
      <c r="FX32656" s="1595"/>
    </row>
    <row r="32657" spans="180:180">
      <c r="FX32657" s="1595"/>
    </row>
    <row r="32658" spans="180:180">
      <c r="FX32658" s="1595"/>
    </row>
    <row r="32659" spans="180:180">
      <c r="FX32659" s="1595"/>
    </row>
    <row r="32660" spans="180:180">
      <c r="FX32660" s="1595"/>
    </row>
    <row r="32661" spans="180:180">
      <c r="FX32661" s="1595"/>
    </row>
    <row r="32662" spans="180:180">
      <c r="FX32662" s="1595"/>
    </row>
    <row r="32663" spans="180:180">
      <c r="FX32663" s="1595"/>
    </row>
    <row r="32664" spans="180:180">
      <c r="FX32664" s="1595"/>
    </row>
    <row r="32665" spans="180:180">
      <c r="FX32665" s="1595"/>
    </row>
    <row r="32667" spans="180:180">
      <c r="FX32667" s="1349"/>
    </row>
    <row r="32668" spans="180:180">
      <c r="FX32668" s="1349"/>
    </row>
    <row r="32669" spans="180:180">
      <c r="FX32669" s="1666"/>
    </row>
    <row r="32671" spans="180:180">
      <c r="FX32671" s="1349"/>
    </row>
    <row r="32672" spans="180:180">
      <c r="FX32672" s="1349"/>
    </row>
    <row r="32673" spans="180:180">
      <c r="FX32673" s="1349"/>
    </row>
    <row r="32674" spans="180:180">
      <c r="FX32674" s="1595"/>
    </row>
    <row r="32675" spans="180:180">
      <c r="FX32675" s="1595"/>
    </row>
    <row r="32676" spans="180:180">
      <c r="FX32676" s="1595"/>
    </row>
    <row r="32677" spans="180:180">
      <c r="FX32677" s="1595"/>
    </row>
    <row r="32678" spans="180:180">
      <c r="FX32678" s="1595"/>
    </row>
    <row r="32679" spans="180:180">
      <c r="FX32679" s="1595"/>
    </row>
    <row r="32680" spans="180:180">
      <c r="FX32680" s="1595"/>
    </row>
    <row r="32681" spans="180:180">
      <c r="FX32681" s="1595"/>
    </row>
    <row r="32682" spans="180:180">
      <c r="FX32682" s="1595"/>
    </row>
    <row r="32683" spans="180:180">
      <c r="FX32683" s="1595"/>
    </row>
    <row r="32684" spans="180:180">
      <c r="FX32684" s="1595"/>
    </row>
    <row r="32685" spans="180:180">
      <c r="FX32685" s="1595"/>
    </row>
    <row r="32686" spans="180:180">
      <c r="FX32686" s="1595"/>
    </row>
    <row r="32687" spans="180:180">
      <c r="FX32687" s="1595"/>
    </row>
    <row r="32688" spans="180:180">
      <c r="FX32688" s="1595"/>
    </row>
    <row r="32689" spans="180:180">
      <c r="FX32689" s="1595"/>
    </row>
    <row r="32690" spans="180:180">
      <c r="FX32690" s="1595"/>
    </row>
    <row r="32691" spans="180:180">
      <c r="FX32691" s="1595"/>
    </row>
    <row r="32692" spans="180:180">
      <c r="FX32692" s="1595"/>
    </row>
    <row r="32693" spans="180:180">
      <c r="FX32693" s="1595"/>
    </row>
    <row r="32694" spans="180:180">
      <c r="FX32694" s="1595"/>
    </row>
    <row r="32695" spans="180:180">
      <c r="FX32695" s="1595"/>
    </row>
    <row r="32696" spans="180:180">
      <c r="FX32696" s="1595"/>
    </row>
    <row r="32697" spans="180:180">
      <c r="FX32697" s="1595"/>
    </row>
    <row r="32698" spans="180:180">
      <c r="FX32698" s="1595"/>
    </row>
    <row r="32699" spans="180:180">
      <c r="FX32699" s="1595"/>
    </row>
    <row r="32700" spans="180:180">
      <c r="FX32700" s="1595"/>
    </row>
    <row r="32701" spans="180:180">
      <c r="FX32701" s="1595"/>
    </row>
    <row r="32702" spans="180:180">
      <c r="FX32702" s="1595"/>
    </row>
    <row r="32703" spans="180:180">
      <c r="FX32703" s="1595"/>
    </row>
    <row r="32704" spans="180:180">
      <c r="FX32704" s="1595"/>
    </row>
    <row r="32705" spans="180:180">
      <c r="FX32705" s="1595"/>
    </row>
    <row r="32706" spans="180:180">
      <c r="FX32706" s="1595"/>
    </row>
    <row r="32707" spans="180:180">
      <c r="FX32707" s="1595"/>
    </row>
    <row r="32708" spans="180:180">
      <c r="FX32708" s="1595"/>
    </row>
    <row r="32709" spans="180:180">
      <c r="FX32709" s="1595"/>
    </row>
    <row r="32710" spans="180:180">
      <c r="FX32710" s="1595"/>
    </row>
    <row r="32711" spans="180:180">
      <c r="FX32711" s="1595"/>
    </row>
    <row r="32712" spans="180:180">
      <c r="FX32712" s="1595"/>
    </row>
    <row r="32713" spans="180:180">
      <c r="FX32713" s="1595"/>
    </row>
    <row r="32715" spans="180:180">
      <c r="FX32715" s="1349"/>
    </row>
    <row r="32716" spans="180:180">
      <c r="FX32716" s="1349"/>
    </row>
    <row r="32717" spans="180:180">
      <c r="FX32717" s="1666"/>
    </row>
    <row r="32719" spans="180:180">
      <c r="FX32719" s="1349"/>
    </row>
    <row r="32720" spans="180:180">
      <c r="FX32720" s="1349"/>
    </row>
    <row r="32721" spans="180:180">
      <c r="FX32721" s="1349"/>
    </row>
    <row r="32722" spans="180:180">
      <c r="FX32722" s="1595"/>
    </row>
    <row r="32723" spans="180:180">
      <c r="FX32723" s="1595"/>
    </row>
    <row r="32724" spans="180:180">
      <c r="FX32724" s="1595"/>
    </row>
    <row r="32725" spans="180:180">
      <c r="FX32725" s="1595"/>
    </row>
    <row r="32726" spans="180:180">
      <c r="FX32726" s="1595"/>
    </row>
    <row r="32727" spans="180:180">
      <c r="FX32727" s="1595"/>
    </row>
    <row r="32728" spans="180:180">
      <c r="FX32728" s="1595"/>
    </row>
    <row r="32729" spans="180:180">
      <c r="FX32729" s="1595"/>
    </row>
    <row r="32730" spans="180:180">
      <c r="FX32730" s="1595"/>
    </row>
    <row r="32731" spans="180:180">
      <c r="FX32731" s="1595"/>
    </row>
    <row r="32732" spans="180:180">
      <c r="FX32732" s="1595"/>
    </row>
    <row r="32733" spans="180:180">
      <c r="FX32733" s="1595"/>
    </row>
    <row r="32734" spans="180:180">
      <c r="FX32734" s="1595"/>
    </row>
    <row r="32735" spans="180:180">
      <c r="FX32735" s="1595"/>
    </row>
    <row r="32736" spans="180:180">
      <c r="FX32736" s="1595"/>
    </row>
    <row r="32737" spans="180:180">
      <c r="FX32737" s="1595"/>
    </row>
    <row r="32738" spans="180:180">
      <c r="FX32738" s="1595"/>
    </row>
    <row r="32739" spans="180:180">
      <c r="FX32739" s="1595"/>
    </row>
    <row r="32740" spans="180:180">
      <c r="FX32740" s="1595"/>
    </row>
    <row r="32741" spans="180:180">
      <c r="FX32741" s="1595"/>
    </row>
    <row r="32742" spans="180:180">
      <c r="FX32742" s="1595"/>
    </row>
    <row r="32743" spans="180:180">
      <c r="FX32743" s="1595"/>
    </row>
    <row r="32744" spans="180:180">
      <c r="FX32744" s="1595"/>
    </row>
    <row r="32745" spans="180:180">
      <c r="FX32745" s="1595"/>
    </row>
    <row r="32746" spans="180:180">
      <c r="FX32746" s="1595"/>
    </row>
    <row r="32747" spans="180:180">
      <c r="FX32747" s="1595"/>
    </row>
    <row r="32748" spans="180:180">
      <c r="FX32748" s="1595"/>
    </row>
    <row r="32749" spans="180:180">
      <c r="FX32749" s="1595"/>
    </row>
    <row r="32750" spans="180:180">
      <c r="FX32750" s="1595"/>
    </row>
    <row r="32751" spans="180:180">
      <c r="FX32751" s="1595"/>
    </row>
    <row r="32752" spans="180:180">
      <c r="FX32752" s="1595"/>
    </row>
    <row r="32753" spans="180:180">
      <c r="FX32753" s="1595"/>
    </row>
    <row r="32754" spans="180:180">
      <c r="FX32754" s="1595"/>
    </row>
    <row r="32755" spans="180:180">
      <c r="FX32755" s="1595"/>
    </row>
    <row r="32756" spans="180:180">
      <c r="FX32756" s="1595"/>
    </row>
    <row r="32757" spans="180:180">
      <c r="FX32757" s="1595"/>
    </row>
    <row r="32758" spans="180:180">
      <c r="FX32758" s="1595"/>
    </row>
    <row r="32759" spans="180:180">
      <c r="FX32759" s="1595"/>
    </row>
    <row r="32760" spans="180:180">
      <c r="FX32760" s="1595"/>
    </row>
    <row r="32761" spans="180:180">
      <c r="FX32761" s="1595"/>
    </row>
    <row r="32763" spans="180:180">
      <c r="FX32763" s="1349"/>
    </row>
    <row r="32764" spans="180:180">
      <c r="FX32764" s="1349"/>
    </row>
    <row r="32765" spans="180:180">
      <c r="FX32765" s="1666"/>
    </row>
    <row r="32767" spans="180:180">
      <c r="FX32767" s="1349"/>
    </row>
    <row r="32768" spans="180:180">
      <c r="FX32768" s="1349"/>
    </row>
    <row r="32769" spans="180:180">
      <c r="FX32769" s="1349"/>
    </row>
    <row r="32770" spans="180:180">
      <c r="FX32770" s="1595"/>
    </row>
    <row r="32771" spans="180:180">
      <c r="FX32771" s="1595"/>
    </row>
    <row r="32772" spans="180:180">
      <c r="FX32772" s="1595"/>
    </row>
    <row r="32773" spans="180:180">
      <c r="FX32773" s="1595"/>
    </row>
    <row r="32774" spans="180:180">
      <c r="FX32774" s="1595"/>
    </row>
    <row r="32775" spans="180:180">
      <c r="FX32775" s="1595"/>
    </row>
    <row r="32776" spans="180:180">
      <c r="FX32776" s="1595"/>
    </row>
    <row r="32777" spans="180:180">
      <c r="FX32777" s="1595"/>
    </row>
    <row r="32778" spans="180:180">
      <c r="FX32778" s="1595"/>
    </row>
    <row r="32779" spans="180:180">
      <c r="FX32779" s="1595"/>
    </row>
    <row r="32780" spans="180:180">
      <c r="FX32780" s="1595"/>
    </row>
    <row r="32781" spans="180:180">
      <c r="FX32781" s="1595"/>
    </row>
    <row r="32782" spans="180:180">
      <c r="FX32782" s="1595"/>
    </row>
    <row r="32783" spans="180:180">
      <c r="FX32783" s="1595"/>
    </row>
    <row r="32784" spans="180:180">
      <c r="FX32784" s="1595"/>
    </row>
    <row r="32785" spans="180:180">
      <c r="FX32785" s="1595"/>
    </row>
    <row r="32786" spans="180:180">
      <c r="FX32786" s="1595"/>
    </row>
    <row r="32787" spans="180:180">
      <c r="FX32787" s="1595"/>
    </row>
    <row r="32788" spans="180:180">
      <c r="FX32788" s="1595"/>
    </row>
    <row r="32789" spans="180:180">
      <c r="FX32789" s="1595"/>
    </row>
    <row r="32790" spans="180:180">
      <c r="FX32790" s="1595"/>
    </row>
    <row r="32791" spans="180:180">
      <c r="FX32791" s="1595"/>
    </row>
    <row r="32792" spans="180:180">
      <c r="FX32792" s="1595"/>
    </row>
    <row r="32793" spans="180:180">
      <c r="FX32793" s="1595"/>
    </row>
    <row r="32794" spans="180:180">
      <c r="FX32794" s="1595"/>
    </row>
    <row r="32795" spans="180:180">
      <c r="FX32795" s="1595"/>
    </row>
    <row r="32796" spans="180:180">
      <c r="FX32796" s="1595"/>
    </row>
    <row r="32797" spans="180:180">
      <c r="FX32797" s="1595"/>
    </row>
    <row r="32798" spans="180:180">
      <c r="FX32798" s="1595"/>
    </row>
    <row r="32799" spans="180:180">
      <c r="FX32799" s="1595"/>
    </row>
    <row r="32800" spans="180:180">
      <c r="FX32800" s="1595"/>
    </row>
    <row r="32801" spans="180:180">
      <c r="FX32801" s="1595"/>
    </row>
    <row r="32802" spans="180:180">
      <c r="FX32802" s="1595"/>
    </row>
    <row r="32803" spans="180:180">
      <c r="FX32803" s="1595"/>
    </row>
    <row r="32804" spans="180:180">
      <c r="FX32804" s="1595"/>
    </row>
    <row r="32805" spans="180:180">
      <c r="FX32805" s="1595"/>
    </row>
    <row r="32806" spans="180:180">
      <c r="FX32806" s="1595"/>
    </row>
    <row r="32807" spans="180:180">
      <c r="FX32807" s="1595"/>
    </row>
    <row r="32808" spans="180:180">
      <c r="FX32808" s="1595"/>
    </row>
    <row r="32809" spans="180:180">
      <c r="FX32809" s="1595"/>
    </row>
    <row r="32811" spans="180:180">
      <c r="FX32811" s="1349"/>
    </row>
    <row r="32812" spans="180:180">
      <c r="FX32812" s="1349"/>
    </row>
    <row r="32813" spans="180:180">
      <c r="FX32813" s="1666"/>
    </row>
    <row r="32815" spans="180:180">
      <c r="FX32815" s="1349"/>
    </row>
    <row r="32816" spans="180:180">
      <c r="FX32816" s="1349"/>
    </row>
    <row r="32817" spans="180:180">
      <c r="FX32817" s="1349"/>
    </row>
    <row r="32818" spans="180:180">
      <c r="FX32818" s="1595"/>
    </row>
    <row r="32819" spans="180:180">
      <c r="FX32819" s="1595"/>
    </row>
    <row r="32820" spans="180:180">
      <c r="FX32820" s="1595"/>
    </row>
    <row r="32821" spans="180:180">
      <c r="FX32821" s="1595"/>
    </row>
    <row r="32822" spans="180:180">
      <c r="FX32822" s="1595"/>
    </row>
    <row r="32823" spans="180:180">
      <c r="FX32823" s="1595"/>
    </row>
    <row r="32824" spans="180:180">
      <c r="FX32824" s="1595"/>
    </row>
    <row r="32825" spans="180:180">
      <c r="FX32825" s="1595"/>
    </row>
    <row r="32826" spans="180:180">
      <c r="FX32826" s="1595"/>
    </row>
    <row r="32827" spans="180:180">
      <c r="FX32827" s="1595"/>
    </row>
    <row r="32828" spans="180:180">
      <c r="FX32828" s="1595"/>
    </row>
    <row r="32829" spans="180:180">
      <c r="FX32829" s="1595"/>
    </row>
    <row r="32830" spans="180:180">
      <c r="FX32830" s="1595"/>
    </row>
    <row r="32831" spans="180:180">
      <c r="FX32831" s="1595"/>
    </row>
    <row r="32832" spans="180:180">
      <c r="FX32832" s="1595"/>
    </row>
    <row r="32833" spans="180:180">
      <c r="FX32833" s="1595"/>
    </row>
    <row r="32834" spans="180:180">
      <c r="FX32834" s="1595"/>
    </row>
    <row r="32835" spans="180:180">
      <c r="FX32835" s="1595"/>
    </row>
    <row r="32836" spans="180:180">
      <c r="FX32836" s="1595"/>
    </row>
    <row r="32837" spans="180:180">
      <c r="FX32837" s="1595"/>
    </row>
    <row r="32838" spans="180:180">
      <c r="FX32838" s="1595"/>
    </row>
    <row r="32839" spans="180:180">
      <c r="FX32839" s="1595"/>
    </row>
    <row r="32840" spans="180:180">
      <c r="FX32840" s="1595"/>
    </row>
    <row r="32841" spans="180:180">
      <c r="FX32841" s="1595"/>
    </row>
    <row r="32842" spans="180:180">
      <c r="FX32842" s="1595"/>
    </row>
    <row r="32843" spans="180:180">
      <c r="FX32843" s="1595"/>
    </row>
    <row r="32844" spans="180:180">
      <c r="FX32844" s="1595"/>
    </row>
    <row r="32845" spans="180:180">
      <c r="FX32845" s="1595"/>
    </row>
    <row r="32846" spans="180:180">
      <c r="FX32846" s="1595"/>
    </row>
    <row r="32847" spans="180:180">
      <c r="FX32847" s="1595"/>
    </row>
    <row r="32848" spans="180:180">
      <c r="FX32848" s="1595"/>
    </row>
    <row r="32849" spans="180:180">
      <c r="FX32849" s="1595"/>
    </row>
    <row r="32850" spans="180:180">
      <c r="FX32850" s="1595"/>
    </row>
    <row r="32851" spans="180:180">
      <c r="FX32851" s="1595"/>
    </row>
    <row r="32852" spans="180:180">
      <c r="FX32852" s="1595"/>
    </row>
    <row r="32853" spans="180:180">
      <c r="FX32853" s="1595"/>
    </row>
    <row r="32854" spans="180:180">
      <c r="FX32854" s="1595"/>
    </row>
    <row r="32855" spans="180:180">
      <c r="FX32855" s="1595"/>
    </row>
    <row r="32856" spans="180:180">
      <c r="FX32856" s="1595"/>
    </row>
    <row r="32857" spans="180:180">
      <c r="FX32857" s="1595"/>
    </row>
    <row r="32859" spans="180:180">
      <c r="FX32859" s="1349"/>
    </row>
    <row r="32860" spans="180:180">
      <c r="FX32860" s="1349"/>
    </row>
    <row r="32861" spans="180:180">
      <c r="FX32861" s="1666"/>
    </row>
    <row r="32863" spans="180:180">
      <c r="FX32863" s="1349"/>
    </row>
    <row r="32864" spans="180:180">
      <c r="FX32864" s="1349"/>
    </row>
    <row r="32865" spans="180:180">
      <c r="FX32865" s="1349"/>
    </row>
    <row r="32866" spans="180:180">
      <c r="FX32866" s="1595"/>
    </row>
    <row r="32867" spans="180:180">
      <c r="FX32867" s="1595"/>
    </row>
    <row r="32868" spans="180:180">
      <c r="FX32868" s="1595"/>
    </row>
    <row r="32869" spans="180:180">
      <c r="FX32869" s="1595"/>
    </row>
    <row r="32870" spans="180:180">
      <c r="FX32870" s="1595"/>
    </row>
    <row r="32871" spans="180:180">
      <c r="FX32871" s="1595"/>
    </row>
    <row r="32872" spans="180:180">
      <c r="FX32872" s="1595"/>
    </row>
    <row r="32873" spans="180:180">
      <c r="FX32873" s="1595"/>
    </row>
    <row r="32874" spans="180:180">
      <c r="FX32874" s="1595"/>
    </row>
    <row r="32875" spans="180:180">
      <c r="FX32875" s="1595"/>
    </row>
    <row r="32876" spans="180:180">
      <c r="FX32876" s="1595"/>
    </row>
    <row r="32877" spans="180:180">
      <c r="FX32877" s="1595"/>
    </row>
    <row r="32878" spans="180:180">
      <c r="FX32878" s="1595"/>
    </row>
    <row r="32879" spans="180:180">
      <c r="FX32879" s="1595"/>
    </row>
    <row r="32880" spans="180:180">
      <c r="FX32880" s="1595"/>
    </row>
    <row r="32881" spans="180:180">
      <c r="FX32881" s="1595"/>
    </row>
    <row r="32882" spans="180:180">
      <c r="FX32882" s="1595"/>
    </row>
    <row r="32883" spans="180:180">
      <c r="FX32883" s="1595"/>
    </row>
    <row r="32884" spans="180:180">
      <c r="FX32884" s="1595"/>
    </row>
    <row r="32885" spans="180:180">
      <c r="FX32885" s="1595"/>
    </row>
    <row r="32886" spans="180:180">
      <c r="FX32886" s="1595"/>
    </row>
    <row r="32887" spans="180:180">
      <c r="FX32887" s="1595"/>
    </row>
    <row r="32888" spans="180:180">
      <c r="FX32888" s="1595"/>
    </row>
    <row r="32889" spans="180:180">
      <c r="FX32889" s="1595"/>
    </row>
    <row r="32890" spans="180:180">
      <c r="FX32890" s="1595"/>
    </row>
    <row r="32891" spans="180:180">
      <c r="FX32891" s="1595"/>
    </row>
    <row r="32892" spans="180:180">
      <c r="FX32892" s="1595"/>
    </row>
    <row r="32893" spans="180:180">
      <c r="FX32893" s="1595"/>
    </row>
    <row r="32894" spans="180:180">
      <c r="FX32894" s="1595"/>
    </row>
    <row r="32895" spans="180:180">
      <c r="FX32895" s="1595"/>
    </row>
    <row r="32896" spans="180:180">
      <c r="FX32896" s="1595"/>
    </row>
    <row r="32897" spans="180:180">
      <c r="FX32897" s="1595"/>
    </row>
    <row r="32898" spans="180:180">
      <c r="FX32898" s="1595"/>
    </row>
    <row r="32899" spans="180:180">
      <c r="FX32899" s="1595"/>
    </row>
    <row r="32900" spans="180:180">
      <c r="FX32900" s="1595"/>
    </row>
    <row r="32901" spans="180:180">
      <c r="FX32901" s="1595"/>
    </row>
    <row r="32902" spans="180:180">
      <c r="FX32902" s="1595"/>
    </row>
    <row r="32903" spans="180:180">
      <c r="FX32903" s="1595"/>
    </row>
    <row r="32904" spans="180:180">
      <c r="FX32904" s="1595"/>
    </row>
    <row r="32905" spans="180:180">
      <c r="FX32905" s="1595"/>
    </row>
    <row r="32907" spans="180:180">
      <c r="FX32907" s="1349"/>
    </row>
    <row r="32908" spans="180:180">
      <c r="FX32908" s="1349"/>
    </row>
    <row r="32909" spans="180:180">
      <c r="FX32909" s="1666"/>
    </row>
    <row r="32911" spans="180:180">
      <c r="FX32911" s="1349"/>
    </row>
    <row r="32912" spans="180:180">
      <c r="FX32912" s="1349"/>
    </row>
    <row r="32913" spans="180:180">
      <c r="FX32913" s="1349"/>
    </row>
    <row r="32914" spans="180:180">
      <c r="FX32914" s="1595"/>
    </row>
    <row r="32915" spans="180:180">
      <c r="FX32915" s="1595"/>
    </row>
    <row r="32916" spans="180:180">
      <c r="FX32916" s="1595"/>
    </row>
    <row r="32917" spans="180:180">
      <c r="FX32917" s="1595"/>
    </row>
    <row r="32918" spans="180:180">
      <c r="FX32918" s="1595"/>
    </row>
    <row r="32919" spans="180:180">
      <c r="FX32919" s="1595"/>
    </row>
    <row r="32920" spans="180:180">
      <c r="FX32920" s="1595"/>
    </row>
    <row r="32921" spans="180:180">
      <c r="FX32921" s="1595"/>
    </row>
    <row r="32922" spans="180:180">
      <c r="FX32922" s="1595"/>
    </row>
    <row r="32923" spans="180:180">
      <c r="FX32923" s="1595"/>
    </row>
    <row r="32924" spans="180:180">
      <c r="FX32924" s="1595"/>
    </row>
    <row r="32925" spans="180:180">
      <c r="FX32925" s="1595"/>
    </row>
    <row r="32926" spans="180:180">
      <c r="FX32926" s="1595"/>
    </row>
    <row r="32927" spans="180:180">
      <c r="FX32927" s="1595"/>
    </row>
    <row r="32928" spans="180:180">
      <c r="FX32928" s="1595"/>
    </row>
    <row r="32929" spans="180:180">
      <c r="FX32929" s="1595"/>
    </row>
    <row r="32930" spans="180:180">
      <c r="FX32930" s="1595"/>
    </row>
    <row r="32931" spans="180:180">
      <c r="FX32931" s="1595"/>
    </row>
    <row r="32932" spans="180:180">
      <c r="FX32932" s="1595"/>
    </row>
    <row r="32933" spans="180:180">
      <c r="FX32933" s="1595"/>
    </row>
    <row r="32934" spans="180:180">
      <c r="FX32934" s="1595"/>
    </row>
    <row r="32935" spans="180:180">
      <c r="FX32935" s="1595"/>
    </row>
    <row r="32936" spans="180:180">
      <c r="FX32936" s="1595"/>
    </row>
    <row r="32937" spans="180:180">
      <c r="FX32937" s="1595"/>
    </row>
    <row r="32938" spans="180:180">
      <c r="FX32938" s="1595"/>
    </row>
    <row r="32939" spans="180:180">
      <c r="FX32939" s="1595"/>
    </row>
    <row r="32940" spans="180:180">
      <c r="FX32940" s="1595"/>
    </row>
    <row r="32941" spans="180:180">
      <c r="FX32941" s="1595"/>
    </row>
    <row r="32942" spans="180:180">
      <c r="FX32942" s="1595"/>
    </row>
    <row r="32943" spans="180:180">
      <c r="FX32943" s="1595"/>
    </row>
    <row r="32944" spans="180:180">
      <c r="FX32944" s="1595"/>
    </row>
    <row r="32945" spans="180:180">
      <c r="FX32945" s="1595"/>
    </row>
    <row r="32946" spans="180:180">
      <c r="FX32946" s="1595"/>
    </row>
    <row r="32947" spans="180:180">
      <c r="FX32947" s="1595"/>
    </row>
    <row r="32948" spans="180:180">
      <c r="FX32948" s="1595"/>
    </row>
    <row r="32949" spans="180:180">
      <c r="FX32949" s="1595"/>
    </row>
    <row r="32950" spans="180:180">
      <c r="FX32950" s="1595"/>
    </row>
    <row r="32951" spans="180:180">
      <c r="FX32951" s="1595"/>
    </row>
    <row r="32952" spans="180:180">
      <c r="FX32952" s="1595"/>
    </row>
    <row r="32953" spans="180:180">
      <c r="FX32953" s="1595"/>
    </row>
    <row r="32955" spans="180:180">
      <c r="FX32955" s="1349"/>
    </row>
    <row r="32956" spans="180:180">
      <c r="FX32956" s="1349"/>
    </row>
    <row r="32957" spans="180:180">
      <c r="FX32957" s="1666"/>
    </row>
    <row r="32959" spans="180:180">
      <c r="FX32959" s="1349"/>
    </row>
    <row r="32960" spans="180:180">
      <c r="FX32960" s="1349"/>
    </row>
    <row r="32961" spans="180:180">
      <c r="FX32961" s="1349"/>
    </row>
    <row r="32962" spans="180:180">
      <c r="FX32962" s="1595"/>
    </row>
    <row r="32963" spans="180:180">
      <c r="FX32963" s="1595"/>
    </row>
    <row r="32964" spans="180:180">
      <c r="FX32964" s="1595"/>
    </row>
    <row r="32965" spans="180:180">
      <c r="FX32965" s="1595"/>
    </row>
    <row r="32966" spans="180:180">
      <c r="FX32966" s="1595"/>
    </row>
    <row r="32967" spans="180:180">
      <c r="FX32967" s="1595"/>
    </row>
    <row r="32968" spans="180:180">
      <c r="FX32968" s="1595"/>
    </row>
    <row r="32969" spans="180:180">
      <c r="FX32969" s="1595"/>
    </row>
    <row r="32970" spans="180:180">
      <c r="FX32970" s="1595"/>
    </row>
    <row r="32971" spans="180:180">
      <c r="FX32971" s="1595"/>
    </row>
    <row r="32972" spans="180:180">
      <c r="FX32972" s="1595"/>
    </row>
    <row r="32973" spans="180:180">
      <c r="FX32973" s="1595"/>
    </row>
    <row r="32974" spans="180:180">
      <c r="FX32974" s="1595"/>
    </row>
    <row r="32975" spans="180:180">
      <c r="FX32975" s="1595"/>
    </row>
    <row r="32976" spans="180:180">
      <c r="FX32976" s="1595"/>
    </row>
    <row r="32977" spans="180:180">
      <c r="FX32977" s="1595"/>
    </row>
    <row r="32978" spans="180:180">
      <c r="FX32978" s="1595"/>
    </row>
    <row r="32979" spans="180:180">
      <c r="FX32979" s="1595"/>
    </row>
    <row r="32980" spans="180:180">
      <c r="FX32980" s="1595"/>
    </row>
    <row r="32981" spans="180:180">
      <c r="FX32981" s="1595"/>
    </row>
    <row r="32982" spans="180:180">
      <c r="FX32982" s="1595"/>
    </row>
    <row r="32983" spans="180:180">
      <c r="FX32983" s="1595"/>
    </row>
    <row r="32984" spans="180:180">
      <c r="FX32984" s="1595"/>
    </row>
    <row r="32985" spans="180:180">
      <c r="FX32985" s="1595"/>
    </row>
    <row r="32986" spans="180:180">
      <c r="FX32986" s="1595"/>
    </row>
    <row r="32987" spans="180:180">
      <c r="FX32987" s="1595"/>
    </row>
    <row r="32988" spans="180:180">
      <c r="FX32988" s="1595"/>
    </row>
    <row r="32989" spans="180:180">
      <c r="FX32989" s="1595"/>
    </row>
    <row r="32990" spans="180:180">
      <c r="FX32990" s="1595"/>
    </row>
    <row r="32991" spans="180:180">
      <c r="FX32991" s="1595"/>
    </row>
    <row r="32992" spans="180:180">
      <c r="FX32992" s="1595"/>
    </row>
    <row r="32993" spans="180:180">
      <c r="FX32993" s="1595"/>
    </row>
    <row r="32994" spans="180:180">
      <c r="FX32994" s="1595"/>
    </row>
    <row r="32995" spans="180:180">
      <c r="FX32995" s="1595"/>
    </row>
    <row r="32996" spans="180:180">
      <c r="FX32996" s="1595"/>
    </row>
    <row r="32997" spans="180:180">
      <c r="FX32997" s="1595"/>
    </row>
    <row r="32998" spans="180:180">
      <c r="FX32998" s="1595"/>
    </row>
    <row r="32999" spans="180:180">
      <c r="FX32999" s="1595"/>
    </row>
    <row r="33000" spans="180:180">
      <c r="FX33000" s="1595"/>
    </row>
    <row r="33001" spans="180:180">
      <c r="FX33001" s="1595"/>
    </row>
    <row r="33003" spans="180:180">
      <c r="FX33003" s="1349"/>
    </row>
    <row r="33004" spans="180:180">
      <c r="FX33004" s="1349"/>
    </row>
    <row r="33005" spans="180:180">
      <c r="FX33005" s="1666"/>
    </row>
    <row r="33007" spans="180:180">
      <c r="FX33007" s="1349"/>
    </row>
    <row r="33008" spans="180:180">
      <c r="FX33008" s="1349"/>
    </row>
    <row r="33009" spans="180:180">
      <c r="FX33009" s="1349"/>
    </row>
    <row r="33010" spans="180:180">
      <c r="FX33010" s="1595"/>
    </row>
    <row r="33011" spans="180:180">
      <c r="FX33011" s="1595"/>
    </row>
    <row r="33012" spans="180:180">
      <c r="FX33012" s="1595"/>
    </row>
    <row r="33013" spans="180:180">
      <c r="FX33013" s="1595"/>
    </row>
    <row r="33014" spans="180:180">
      <c r="FX33014" s="1595"/>
    </row>
    <row r="33015" spans="180:180">
      <c r="FX33015" s="1595"/>
    </row>
    <row r="33016" spans="180:180">
      <c r="FX33016" s="1595"/>
    </row>
    <row r="33017" spans="180:180">
      <c r="FX33017" s="1595"/>
    </row>
    <row r="33018" spans="180:180">
      <c r="FX33018" s="1595"/>
    </row>
    <row r="33019" spans="180:180">
      <c r="FX33019" s="1595"/>
    </row>
    <row r="33020" spans="180:180">
      <c r="FX33020" s="1595"/>
    </row>
    <row r="33021" spans="180:180">
      <c r="FX33021" s="1595"/>
    </row>
    <row r="33022" spans="180:180">
      <c r="FX33022" s="1595"/>
    </row>
    <row r="33023" spans="180:180">
      <c r="FX33023" s="1595"/>
    </row>
    <row r="33024" spans="180:180">
      <c r="FX33024" s="1595"/>
    </row>
    <row r="33025" spans="180:180">
      <c r="FX33025" s="1595"/>
    </row>
    <row r="33026" spans="180:180">
      <c r="FX33026" s="1595"/>
    </row>
    <row r="33027" spans="180:180">
      <c r="FX33027" s="1595"/>
    </row>
    <row r="33028" spans="180:180">
      <c r="FX33028" s="1595"/>
    </row>
    <row r="33029" spans="180:180">
      <c r="FX33029" s="1595"/>
    </row>
    <row r="33030" spans="180:180">
      <c r="FX33030" s="1595"/>
    </row>
    <row r="33031" spans="180:180">
      <c r="FX33031" s="1595"/>
    </row>
    <row r="33032" spans="180:180">
      <c r="FX33032" s="1595"/>
    </row>
    <row r="33033" spans="180:180">
      <c r="FX33033" s="1595"/>
    </row>
    <row r="33034" spans="180:180">
      <c r="FX33034" s="1595"/>
    </row>
    <row r="33035" spans="180:180">
      <c r="FX33035" s="1595"/>
    </row>
    <row r="33036" spans="180:180">
      <c r="FX33036" s="1595"/>
    </row>
    <row r="33037" spans="180:180">
      <c r="FX33037" s="1595"/>
    </row>
    <row r="33038" spans="180:180">
      <c r="FX33038" s="1595"/>
    </row>
    <row r="33039" spans="180:180">
      <c r="FX33039" s="1595"/>
    </row>
    <row r="33040" spans="180:180">
      <c r="FX33040" s="1595"/>
    </row>
    <row r="33041" spans="180:180">
      <c r="FX33041" s="1595"/>
    </row>
    <row r="33042" spans="180:180">
      <c r="FX33042" s="1595"/>
    </row>
    <row r="33043" spans="180:180">
      <c r="FX33043" s="1595"/>
    </row>
    <row r="33044" spans="180:180">
      <c r="FX33044" s="1595"/>
    </row>
    <row r="33045" spans="180:180">
      <c r="FX33045" s="1595"/>
    </row>
    <row r="33046" spans="180:180">
      <c r="FX33046" s="1595"/>
    </row>
    <row r="33047" spans="180:180">
      <c r="FX33047" s="1595"/>
    </row>
    <row r="33048" spans="180:180">
      <c r="FX33048" s="1595"/>
    </row>
    <row r="33049" spans="180:180">
      <c r="FX33049" s="1595"/>
    </row>
    <row r="33051" spans="180:180">
      <c r="FX33051" s="1349"/>
    </row>
    <row r="33052" spans="180:180">
      <c r="FX33052" s="1349"/>
    </row>
    <row r="33053" spans="180:180">
      <c r="FX33053" s="1666"/>
    </row>
    <row r="33055" spans="180:180">
      <c r="FX33055" s="1349"/>
    </row>
    <row r="33056" spans="180:180">
      <c r="FX33056" s="1349"/>
    </row>
    <row r="33057" spans="180:180">
      <c r="FX33057" s="1349"/>
    </row>
    <row r="33058" spans="180:180">
      <c r="FX33058" s="1595"/>
    </row>
    <row r="33059" spans="180:180">
      <c r="FX33059" s="1595"/>
    </row>
    <row r="33060" spans="180:180">
      <c r="FX33060" s="1595"/>
    </row>
    <row r="33061" spans="180:180">
      <c r="FX33061" s="1595"/>
    </row>
    <row r="33062" spans="180:180">
      <c r="FX33062" s="1595"/>
    </row>
    <row r="33063" spans="180:180">
      <c r="FX33063" s="1595"/>
    </row>
    <row r="33064" spans="180:180">
      <c r="FX33064" s="1595"/>
    </row>
    <row r="33065" spans="180:180">
      <c r="FX33065" s="1595"/>
    </row>
    <row r="33066" spans="180:180">
      <c r="FX33066" s="1595"/>
    </row>
    <row r="33067" spans="180:180">
      <c r="FX33067" s="1595"/>
    </row>
    <row r="33068" spans="180:180">
      <c r="FX33068" s="1595"/>
    </row>
    <row r="33069" spans="180:180">
      <c r="FX33069" s="1595"/>
    </row>
    <row r="33070" spans="180:180">
      <c r="FX33070" s="1595"/>
    </row>
    <row r="33071" spans="180:180">
      <c r="FX33071" s="1595"/>
    </row>
    <row r="33072" spans="180:180">
      <c r="FX33072" s="1595"/>
    </row>
    <row r="33073" spans="180:180">
      <c r="FX33073" s="1595"/>
    </row>
    <row r="33074" spans="180:180">
      <c r="FX33074" s="1595"/>
    </row>
    <row r="33075" spans="180:180">
      <c r="FX33075" s="1595"/>
    </row>
    <row r="33076" spans="180:180">
      <c r="FX33076" s="1595"/>
    </row>
    <row r="33077" spans="180:180">
      <c r="FX33077" s="1595"/>
    </row>
    <row r="33078" spans="180:180">
      <c r="FX33078" s="1595"/>
    </row>
    <row r="33079" spans="180:180">
      <c r="FX33079" s="1595"/>
    </row>
    <row r="33080" spans="180:180">
      <c r="FX33080" s="1595"/>
    </row>
    <row r="33081" spans="180:180">
      <c r="FX33081" s="1595"/>
    </row>
    <row r="33082" spans="180:180">
      <c r="FX33082" s="1595"/>
    </row>
    <row r="33083" spans="180:180">
      <c r="FX33083" s="1595"/>
    </row>
    <row r="33084" spans="180:180">
      <c r="FX33084" s="1595"/>
    </row>
    <row r="33085" spans="180:180">
      <c r="FX33085" s="1595"/>
    </row>
    <row r="33086" spans="180:180">
      <c r="FX33086" s="1595"/>
    </row>
    <row r="33087" spans="180:180">
      <c r="FX33087" s="1595"/>
    </row>
    <row r="33088" spans="180:180">
      <c r="FX33088" s="1595"/>
    </row>
    <row r="33089" spans="180:180">
      <c r="FX33089" s="1595"/>
    </row>
    <row r="33090" spans="180:180">
      <c r="FX33090" s="1595"/>
    </row>
    <row r="33091" spans="180:180">
      <c r="FX33091" s="1595"/>
    </row>
    <row r="33092" spans="180:180">
      <c r="FX33092" s="1595"/>
    </row>
    <row r="33093" spans="180:180">
      <c r="FX33093" s="1595"/>
    </row>
    <row r="33094" spans="180:180">
      <c r="FX33094" s="1595"/>
    </row>
    <row r="33095" spans="180:180">
      <c r="FX33095" s="1595"/>
    </row>
    <row r="33096" spans="180:180">
      <c r="FX33096" s="1595"/>
    </row>
    <row r="33097" spans="180:180">
      <c r="FX33097" s="1595"/>
    </row>
    <row r="33099" spans="180:180">
      <c r="FX33099" s="1349"/>
    </row>
    <row r="33100" spans="180:180">
      <c r="FX33100" s="1349"/>
    </row>
    <row r="33101" spans="180:180">
      <c r="FX33101" s="1666"/>
    </row>
    <row r="33103" spans="180:180">
      <c r="FX33103" s="1349"/>
    </row>
    <row r="33104" spans="180:180">
      <c r="FX33104" s="1349"/>
    </row>
    <row r="33105" spans="180:180">
      <c r="FX33105" s="1349"/>
    </row>
    <row r="33106" spans="180:180">
      <c r="FX33106" s="1595"/>
    </row>
    <row r="33107" spans="180:180">
      <c r="FX33107" s="1595"/>
    </row>
    <row r="33108" spans="180:180">
      <c r="FX33108" s="1595"/>
    </row>
    <row r="33109" spans="180:180">
      <c r="FX33109" s="1595"/>
    </row>
    <row r="33110" spans="180:180">
      <c r="FX33110" s="1595"/>
    </row>
    <row r="33111" spans="180:180">
      <c r="FX33111" s="1595"/>
    </row>
    <row r="33112" spans="180:180">
      <c r="FX33112" s="1595"/>
    </row>
    <row r="33113" spans="180:180">
      <c r="FX33113" s="1595"/>
    </row>
    <row r="33114" spans="180:180">
      <c r="FX33114" s="1595"/>
    </row>
    <row r="33115" spans="180:180">
      <c r="FX33115" s="1595"/>
    </row>
    <row r="33116" spans="180:180">
      <c r="FX33116" s="1595"/>
    </row>
    <row r="33117" spans="180:180">
      <c r="FX33117" s="1595"/>
    </row>
    <row r="33118" spans="180:180">
      <c r="FX33118" s="1595"/>
    </row>
    <row r="33119" spans="180:180">
      <c r="FX33119" s="1595"/>
    </row>
    <row r="33120" spans="180:180">
      <c r="FX33120" s="1595"/>
    </row>
    <row r="33121" spans="180:180">
      <c r="FX33121" s="1595"/>
    </row>
    <row r="33122" spans="180:180">
      <c r="FX33122" s="1595"/>
    </row>
    <row r="33123" spans="180:180">
      <c r="FX33123" s="1595"/>
    </row>
    <row r="33124" spans="180:180">
      <c r="FX33124" s="1595"/>
    </row>
    <row r="33125" spans="180:180">
      <c r="FX33125" s="1595"/>
    </row>
    <row r="33126" spans="180:180">
      <c r="FX33126" s="1595"/>
    </row>
    <row r="33127" spans="180:180">
      <c r="FX33127" s="1595"/>
    </row>
    <row r="33128" spans="180:180">
      <c r="FX33128" s="1595"/>
    </row>
    <row r="33129" spans="180:180">
      <c r="FX33129" s="1595"/>
    </row>
    <row r="33130" spans="180:180">
      <c r="FX33130" s="1595"/>
    </row>
    <row r="33131" spans="180:180">
      <c r="FX33131" s="1595"/>
    </row>
    <row r="33132" spans="180:180">
      <c r="FX33132" s="1595"/>
    </row>
    <row r="33133" spans="180:180">
      <c r="FX33133" s="1595"/>
    </row>
    <row r="33134" spans="180:180">
      <c r="FX33134" s="1595"/>
    </row>
    <row r="33135" spans="180:180">
      <c r="FX33135" s="1595"/>
    </row>
    <row r="33136" spans="180:180">
      <c r="FX33136" s="1595"/>
    </row>
    <row r="33137" spans="180:180">
      <c r="FX33137" s="1595"/>
    </row>
    <row r="33138" spans="180:180">
      <c r="FX33138" s="1595"/>
    </row>
    <row r="33139" spans="180:180">
      <c r="FX33139" s="1595"/>
    </row>
    <row r="33140" spans="180:180">
      <c r="FX33140" s="1595"/>
    </row>
    <row r="33141" spans="180:180">
      <c r="FX33141" s="1595"/>
    </row>
    <row r="33142" spans="180:180">
      <c r="FX33142" s="1595"/>
    </row>
    <row r="33143" spans="180:180">
      <c r="FX33143" s="1595"/>
    </row>
    <row r="33144" spans="180:180">
      <c r="FX33144" s="1595"/>
    </row>
    <row r="33145" spans="180:180">
      <c r="FX33145" s="1595"/>
    </row>
    <row r="33147" spans="180:180">
      <c r="FX33147" s="1349"/>
    </row>
    <row r="33148" spans="180:180">
      <c r="FX33148" s="1349"/>
    </row>
    <row r="33149" spans="180:180">
      <c r="FX33149" s="1666"/>
    </row>
    <row r="33151" spans="180:180">
      <c r="FX33151" s="1349"/>
    </row>
    <row r="33152" spans="180:180">
      <c r="FX33152" s="1349"/>
    </row>
    <row r="33153" spans="180:180">
      <c r="FX33153" s="1349"/>
    </row>
    <row r="33154" spans="180:180">
      <c r="FX33154" s="1595"/>
    </row>
    <row r="33155" spans="180:180">
      <c r="FX33155" s="1595"/>
    </row>
    <row r="33156" spans="180:180">
      <c r="FX33156" s="1595"/>
    </row>
    <row r="33157" spans="180:180">
      <c r="FX33157" s="1595"/>
    </row>
    <row r="33158" spans="180:180">
      <c r="FX33158" s="1595"/>
    </row>
    <row r="33159" spans="180:180">
      <c r="FX33159" s="1595"/>
    </row>
    <row r="33160" spans="180:180">
      <c r="FX33160" s="1595"/>
    </row>
    <row r="33161" spans="180:180">
      <c r="FX33161" s="1595"/>
    </row>
    <row r="33162" spans="180:180">
      <c r="FX33162" s="1595"/>
    </row>
    <row r="33163" spans="180:180">
      <c r="FX33163" s="1595"/>
    </row>
    <row r="33164" spans="180:180">
      <c r="FX33164" s="1595"/>
    </row>
    <row r="33165" spans="180:180">
      <c r="FX33165" s="1595"/>
    </row>
    <row r="33166" spans="180:180">
      <c r="FX33166" s="1595"/>
    </row>
    <row r="33167" spans="180:180">
      <c r="FX33167" s="1595"/>
    </row>
    <row r="33168" spans="180:180">
      <c r="FX33168" s="1595"/>
    </row>
    <row r="33169" spans="180:180">
      <c r="FX33169" s="1595"/>
    </row>
    <row r="33170" spans="180:180">
      <c r="FX33170" s="1595"/>
    </row>
    <row r="33171" spans="180:180">
      <c r="FX33171" s="1595"/>
    </row>
    <row r="33172" spans="180:180">
      <c r="FX33172" s="1595"/>
    </row>
    <row r="33173" spans="180:180">
      <c r="FX33173" s="1595"/>
    </row>
    <row r="33174" spans="180:180">
      <c r="FX33174" s="1595"/>
    </row>
    <row r="33175" spans="180:180">
      <c r="FX33175" s="1595"/>
    </row>
    <row r="33176" spans="180:180">
      <c r="FX33176" s="1595"/>
    </row>
    <row r="33177" spans="180:180">
      <c r="FX33177" s="1595"/>
    </row>
    <row r="33178" spans="180:180">
      <c r="FX33178" s="1595"/>
    </row>
    <row r="33179" spans="180:180">
      <c r="FX33179" s="1595"/>
    </row>
    <row r="33180" spans="180:180">
      <c r="FX33180" s="1595"/>
    </row>
    <row r="33181" spans="180:180">
      <c r="FX33181" s="1595"/>
    </row>
    <row r="33182" spans="180:180">
      <c r="FX33182" s="1595"/>
    </row>
    <row r="33183" spans="180:180">
      <c r="FX33183" s="1595"/>
    </row>
    <row r="33184" spans="180:180">
      <c r="FX33184" s="1595"/>
    </row>
    <row r="33185" spans="180:180">
      <c r="FX33185" s="1595"/>
    </row>
    <row r="33186" spans="180:180">
      <c r="FX33186" s="1595"/>
    </row>
    <row r="33187" spans="180:180">
      <c r="FX33187" s="1595"/>
    </row>
    <row r="33188" spans="180:180">
      <c r="FX33188" s="1595"/>
    </row>
    <row r="33189" spans="180:180">
      <c r="FX33189" s="1595"/>
    </row>
    <row r="33190" spans="180:180">
      <c r="FX33190" s="1595"/>
    </row>
    <row r="33191" spans="180:180">
      <c r="FX33191" s="1595"/>
    </row>
    <row r="33192" spans="180:180">
      <c r="FX33192" s="1595"/>
    </row>
    <row r="33193" spans="180:180">
      <c r="FX33193" s="1595"/>
    </row>
    <row r="33195" spans="180:180">
      <c r="FX33195" s="1349"/>
    </row>
    <row r="33196" spans="180:180">
      <c r="FX33196" s="1349"/>
    </row>
    <row r="33197" spans="180:180">
      <c r="FX33197" s="1666"/>
    </row>
    <row r="33199" spans="180:180">
      <c r="FX33199" s="1349"/>
    </row>
    <row r="33200" spans="180:180">
      <c r="FX33200" s="1349"/>
    </row>
    <row r="33201" spans="180:180">
      <c r="FX33201" s="1349"/>
    </row>
    <row r="33202" spans="180:180">
      <c r="FX33202" s="1595"/>
    </row>
    <row r="33203" spans="180:180">
      <c r="FX33203" s="1595"/>
    </row>
    <row r="33204" spans="180:180">
      <c r="FX33204" s="1595"/>
    </row>
    <row r="33205" spans="180:180">
      <c r="FX33205" s="1595"/>
    </row>
    <row r="33206" spans="180:180">
      <c r="FX33206" s="1595"/>
    </row>
    <row r="33207" spans="180:180">
      <c r="FX33207" s="1595"/>
    </row>
    <row r="33208" spans="180:180">
      <c r="FX33208" s="1595"/>
    </row>
    <row r="33209" spans="180:180">
      <c r="FX33209" s="1595"/>
    </row>
    <row r="33210" spans="180:180">
      <c r="FX33210" s="1595"/>
    </row>
    <row r="33211" spans="180:180">
      <c r="FX33211" s="1595"/>
    </row>
    <row r="33212" spans="180:180">
      <c r="FX33212" s="1595"/>
    </row>
    <row r="33213" spans="180:180">
      <c r="FX33213" s="1595"/>
    </row>
    <row r="33214" spans="180:180">
      <c r="FX33214" s="1595"/>
    </row>
    <row r="33215" spans="180:180">
      <c r="FX33215" s="1595"/>
    </row>
    <row r="33216" spans="180:180">
      <c r="FX33216" s="1595"/>
    </row>
    <row r="33217" spans="180:180">
      <c r="FX33217" s="1595"/>
    </row>
    <row r="33218" spans="180:180">
      <c r="FX33218" s="1595"/>
    </row>
    <row r="33219" spans="180:180">
      <c r="FX33219" s="1595"/>
    </row>
    <row r="33220" spans="180:180">
      <c r="FX33220" s="1595"/>
    </row>
    <row r="33221" spans="180:180">
      <c r="FX33221" s="1595"/>
    </row>
    <row r="33222" spans="180:180">
      <c r="FX33222" s="1595"/>
    </row>
    <row r="33223" spans="180:180">
      <c r="FX33223" s="1595"/>
    </row>
    <row r="33224" spans="180:180">
      <c r="FX33224" s="1595"/>
    </row>
    <row r="33225" spans="180:180">
      <c r="FX33225" s="1595"/>
    </row>
    <row r="33226" spans="180:180">
      <c r="FX33226" s="1595"/>
    </row>
    <row r="33227" spans="180:180">
      <c r="FX33227" s="1595"/>
    </row>
    <row r="33228" spans="180:180">
      <c r="FX33228" s="1595"/>
    </row>
    <row r="33229" spans="180:180">
      <c r="FX33229" s="1595"/>
    </row>
    <row r="33230" spans="180:180">
      <c r="FX33230" s="1595"/>
    </row>
    <row r="33231" spans="180:180">
      <c r="FX33231" s="1595"/>
    </row>
    <row r="33232" spans="180:180">
      <c r="FX33232" s="1595"/>
    </row>
    <row r="33233" spans="180:180">
      <c r="FX33233" s="1595"/>
    </row>
    <row r="33234" spans="180:180">
      <c r="FX33234" s="1595"/>
    </row>
    <row r="33235" spans="180:180">
      <c r="FX33235" s="1595"/>
    </row>
    <row r="33236" spans="180:180">
      <c r="FX33236" s="1595"/>
    </row>
    <row r="33237" spans="180:180">
      <c r="FX33237" s="1595"/>
    </row>
    <row r="33238" spans="180:180">
      <c r="FX33238" s="1595"/>
    </row>
    <row r="33239" spans="180:180">
      <c r="FX33239" s="1595"/>
    </row>
    <row r="33240" spans="180:180">
      <c r="FX33240" s="1595"/>
    </row>
    <row r="33241" spans="180:180">
      <c r="FX33241" s="1595"/>
    </row>
    <row r="33243" spans="180:180">
      <c r="FX33243" s="1349"/>
    </row>
    <row r="33244" spans="180:180">
      <c r="FX33244" s="1349"/>
    </row>
    <row r="33245" spans="180:180">
      <c r="FX33245" s="1666"/>
    </row>
    <row r="33247" spans="180:180">
      <c r="FX33247" s="1349"/>
    </row>
    <row r="33248" spans="180:180">
      <c r="FX33248" s="1349"/>
    </row>
    <row r="33249" spans="180:180">
      <c r="FX33249" s="1349"/>
    </row>
    <row r="33250" spans="180:180">
      <c r="FX33250" s="1595"/>
    </row>
    <row r="33251" spans="180:180">
      <c r="FX33251" s="1595"/>
    </row>
    <row r="33252" spans="180:180">
      <c r="FX33252" s="1595"/>
    </row>
    <row r="33253" spans="180:180">
      <c r="FX33253" s="1595"/>
    </row>
    <row r="33254" spans="180:180">
      <c r="FX33254" s="1595"/>
    </row>
    <row r="33255" spans="180:180">
      <c r="FX33255" s="1595"/>
    </row>
    <row r="33256" spans="180:180">
      <c r="FX33256" s="1595"/>
    </row>
    <row r="33257" spans="180:180">
      <c r="FX33257" s="1595"/>
    </row>
    <row r="33258" spans="180:180">
      <c r="FX33258" s="1595"/>
    </row>
    <row r="33259" spans="180:180">
      <c r="FX33259" s="1595"/>
    </row>
    <row r="33260" spans="180:180">
      <c r="FX33260" s="1595"/>
    </row>
    <row r="33261" spans="180:180">
      <c r="FX33261" s="1595"/>
    </row>
    <row r="33262" spans="180:180">
      <c r="FX33262" s="1595"/>
    </row>
    <row r="33263" spans="180:180">
      <c r="FX33263" s="1595"/>
    </row>
    <row r="33264" spans="180:180">
      <c r="FX33264" s="1595"/>
    </row>
    <row r="33265" spans="180:180">
      <c r="FX33265" s="1595"/>
    </row>
    <row r="33266" spans="180:180">
      <c r="FX33266" s="1595"/>
    </row>
    <row r="33267" spans="180:180">
      <c r="FX33267" s="1595"/>
    </row>
    <row r="33268" spans="180:180">
      <c r="FX33268" s="1595"/>
    </row>
    <row r="33269" spans="180:180">
      <c r="FX33269" s="1595"/>
    </row>
    <row r="33270" spans="180:180">
      <c r="FX33270" s="1595"/>
    </row>
    <row r="33271" spans="180:180">
      <c r="FX33271" s="1595"/>
    </row>
    <row r="33272" spans="180:180">
      <c r="FX33272" s="1595"/>
    </row>
    <row r="33273" spans="180:180">
      <c r="FX33273" s="1595"/>
    </row>
    <row r="33274" spans="180:180">
      <c r="FX33274" s="1595"/>
    </row>
    <row r="33275" spans="180:180">
      <c r="FX33275" s="1595"/>
    </row>
    <row r="33276" spans="180:180">
      <c r="FX33276" s="1595"/>
    </row>
    <row r="33277" spans="180:180">
      <c r="FX33277" s="1595"/>
    </row>
    <row r="33278" spans="180:180">
      <c r="FX33278" s="1595"/>
    </row>
    <row r="33279" spans="180:180">
      <c r="FX33279" s="1595"/>
    </row>
    <row r="33280" spans="180:180">
      <c r="FX33280" s="1595"/>
    </row>
    <row r="33281" spans="180:180">
      <c r="FX33281" s="1595"/>
    </row>
    <row r="33282" spans="180:180">
      <c r="FX33282" s="1595"/>
    </row>
    <row r="33283" spans="180:180">
      <c r="FX33283" s="1595"/>
    </row>
    <row r="33284" spans="180:180">
      <c r="FX33284" s="1595"/>
    </row>
    <row r="33285" spans="180:180">
      <c r="FX33285" s="1595"/>
    </row>
    <row r="33286" spans="180:180">
      <c r="FX33286" s="1595"/>
    </row>
    <row r="33287" spans="180:180">
      <c r="FX33287" s="1595"/>
    </row>
    <row r="33288" spans="180:180">
      <c r="FX33288" s="1595"/>
    </row>
    <row r="33289" spans="180:180">
      <c r="FX33289" s="1595"/>
    </row>
    <row r="33291" spans="180:180">
      <c r="FX33291" s="1349"/>
    </row>
    <row r="33292" spans="180:180">
      <c r="FX33292" s="1349"/>
    </row>
    <row r="33293" spans="180:180">
      <c r="FX33293" s="1666"/>
    </row>
    <row r="33295" spans="180:180">
      <c r="FX33295" s="1349"/>
    </row>
    <row r="33296" spans="180:180">
      <c r="FX33296" s="1349"/>
    </row>
    <row r="33297" spans="180:180">
      <c r="FX33297" s="1349"/>
    </row>
    <row r="33298" spans="180:180">
      <c r="FX33298" s="1595"/>
    </row>
    <row r="33299" spans="180:180">
      <c r="FX33299" s="1595"/>
    </row>
    <row r="33300" spans="180:180">
      <c r="FX33300" s="1595"/>
    </row>
    <row r="33301" spans="180:180">
      <c r="FX33301" s="1595"/>
    </row>
    <row r="33302" spans="180:180">
      <c r="FX33302" s="1595"/>
    </row>
    <row r="33303" spans="180:180">
      <c r="FX33303" s="1595"/>
    </row>
    <row r="33304" spans="180:180">
      <c r="FX33304" s="1595"/>
    </row>
    <row r="33305" spans="180:180">
      <c r="FX33305" s="1595"/>
    </row>
    <row r="33306" spans="180:180">
      <c r="FX33306" s="1595"/>
    </row>
    <row r="33307" spans="180:180">
      <c r="FX33307" s="1595"/>
    </row>
    <row r="33308" spans="180:180">
      <c r="FX33308" s="1595"/>
    </row>
    <row r="33309" spans="180:180">
      <c r="FX33309" s="1595"/>
    </row>
    <row r="33310" spans="180:180">
      <c r="FX33310" s="1595"/>
    </row>
    <row r="33311" spans="180:180">
      <c r="FX33311" s="1595"/>
    </row>
    <row r="33312" spans="180:180">
      <c r="FX33312" s="1595"/>
    </row>
    <row r="33313" spans="180:180">
      <c r="FX33313" s="1595"/>
    </row>
    <row r="33314" spans="180:180">
      <c r="FX33314" s="1595"/>
    </row>
    <row r="33315" spans="180:180">
      <c r="FX33315" s="1595"/>
    </row>
    <row r="33316" spans="180:180">
      <c r="FX33316" s="1595"/>
    </row>
    <row r="33317" spans="180:180">
      <c r="FX33317" s="1595"/>
    </row>
    <row r="33318" spans="180:180">
      <c r="FX33318" s="1595"/>
    </row>
    <row r="33319" spans="180:180">
      <c r="FX33319" s="1595"/>
    </row>
    <row r="33320" spans="180:180">
      <c r="FX33320" s="1595"/>
    </row>
    <row r="33321" spans="180:180">
      <c r="FX33321" s="1595"/>
    </row>
    <row r="33322" spans="180:180">
      <c r="FX33322" s="1595"/>
    </row>
    <row r="33323" spans="180:180">
      <c r="FX33323" s="1595"/>
    </row>
    <row r="33324" spans="180:180">
      <c r="FX33324" s="1595"/>
    </row>
    <row r="33325" spans="180:180">
      <c r="FX33325" s="1595"/>
    </row>
    <row r="33326" spans="180:180">
      <c r="FX33326" s="1595"/>
    </row>
    <row r="33327" spans="180:180">
      <c r="FX33327" s="1595"/>
    </row>
    <row r="33328" spans="180:180">
      <c r="FX33328" s="1595"/>
    </row>
    <row r="33329" spans="180:180">
      <c r="FX33329" s="1595"/>
    </row>
    <row r="33330" spans="180:180">
      <c r="FX33330" s="1595"/>
    </row>
    <row r="33331" spans="180:180">
      <c r="FX33331" s="1595"/>
    </row>
    <row r="33332" spans="180:180">
      <c r="FX33332" s="1595"/>
    </row>
    <row r="33333" spans="180:180">
      <c r="FX33333" s="1595"/>
    </row>
    <row r="33334" spans="180:180">
      <c r="FX33334" s="1595"/>
    </row>
    <row r="33335" spans="180:180">
      <c r="FX33335" s="1595"/>
    </row>
    <row r="33336" spans="180:180">
      <c r="FX33336" s="1595"/>
    </row>
    <row r="33337" spans="180:180">
      <c r="FX33337" s="1595"/>
    </row>
    <row r="33339" spans="180:180">
      <c r="FX33339" s="1349"/>
    </row>
    <row r="33340" spans="180:180">
      <c r="FX33340" s="1349"/>
    </row>
    <row r="33341" spans="180:180">
      <c r="FX33341" s="1666"/>
    </row>
    <row r="33343" spans="180:180">
      <c r="FX33343" s="1349"/>
    </row>
    <row r="33344" spans="180:180">
      <c r="FX33344" s="1349"/>
    </row>
    <row r="33345" spans="180:180">
      <c r="FX33345" s="1349"/>
    </row>
    <row r="33346" spans="180:180">
      <c r="FX33346" s="1595"/>
    </row>
    <row r="33347" spans="180:180">
      <c r="FX33347" s="1595"/>
    </row>
    <row r="33348" spans="180:180">
      <c r="FX33348" s="1595"/>
    </row>
    <row r="33349" spans="180:180">
      <c r="FX33349" s="1595"/>
    </row>
    <row r="33350" spans="180:180">
      <c r="FX33350" s="1595"/>
    </row>
    <row r="33351" spans="180:180">
      <c r="FX33351" s="1595"/>
    </row>
    <row r="33352" spans="180:180">
      <c r="FX33352" s="1595"/>
    </row>
    <row r="33353" spans="180:180">
      <c r="FX33353" s="1595"/>
    </row>
    <row r="33354" spans="180:180">
      <c r="FX33354" s="1595"/>
    </row>
    <row r="33355" spans="180:180">
      <c r="FX33355" s="1595"/>
    </row>
    <row r="33356" spans="180:180">
      <c r="FX33356" s="1595"/>
    </row>
    <row r="33357" spans="180:180">
      <c r="FX33357" s="1595"/>
    </row>
    <row r="33358" spans="180:180">
      <c r="FX33358" s="1595"/>
    </row>
    <row r="33359" spans="180:180">
      <c r="FX33359" s="1595"/>
    </row>
    <row r="33360" spans="180:180">
      <c r="FX33360" s="1595"/>
    </row>
    <row r="33361" spans="180:180">
      <c r="FX33361" s="1595"/>
    </row>
    <row r="33362" spans="180:180">
      <c r="FX33362" s="1595"/>
    </row>
    <row r="33363" spans="180:180">
      <c r="FX33363" s="1595"/>
    </row>
    <row r="33364" spans="180:180">
      <c r="FX33364" s="1595"/>
    </row>
    <row r="33365" spans="180:180">
      <c r="FX33365" s="1595"/>
    </row>
    <row r="33366" spans="180:180">
      <c r="FX33366" s="1595"/>
    </row>
    <row r="33367" spans="180:180">
      <c r="FX33367" s="1595"/>
    </row>
    <row r="33368" spans="180:180">
      <c r="FX33368" s="1595"/>
    </row>
    <row r="33369" spans="180:180">
      <c r="FX33369" s="1595"/>
    </row>
    <row r="33370" spans="180:180">
      <c r="FX33370" s="1595"/>
    </row>
    <row r="33371" spans="180:180">
      <c r="FX33371" s="1595"/>
    </row>
    <row r="33372" spans="180:180">
      <c r="FX33372" s="1595"/>
    </row>
    <row r="33373" spans="180:180">
      <c r="FX33373" s="1595"/>
    </row>
    <row r="33374" spans="180:180">
      <c r="FX33374" s="1595"/>
    </row>
    <row r="33375" spans="180:180">
      <c r="FX33375" s="1595"/>
    </row>
    <row r="33376" spans="180:180">
      <c r="FX33376" s="1595"/>
    </row>
    <row r="33377" spans="180:180">
      <c r="FX33377" s="1595"/>
    </row>
    <row r="33378" spans="180:180">
      <c r="FX33378" s="1595"/>
    </row>
    <row r="33379" spans="180:180">
      <c r="FX33379" s="1595"/>
    </row>
    <row r="33380" spans="180:180">
      <c r="FX33380" s="1595"/>
    </row>
    <row r="33381" spans="180:180">
      <c r="FX33381" s="1595"/>
    </row>
    <row r="33382" spans="180:180">
      <c r="FX33382" s="1595"/>
    </row>
    <row r="33383" spans="180:180">
      <c r="FX33383" s="1595"/>
    </row>
    <row r="33384" spans="180:180">
      <c r="FX33384" s="1595"/>
    </row>
    <row r="33385" spans="180:180">
      <c r="FX33385" s="1595"/>
    </row>
    <row r="33387" spans="180:180">
      <c r="FX33387" s="1349"/>
    </row>
    <row r="33388" spans="180:180">
      <c r="FX33388" s="1349"/>
    </row>
    <row r="33389" spans="180:180">
      <c r="FX33389" s="1666"/>
    </row>
    <row r="33391" spans="180:180">
      <c r="FX33391" s="1349"/>
    </row>
    <row r="33392" spans="180:180">
      <c r="FX33392" s="1349"/>
    </row>
    <row r="33393" spans="180:180">
      <c r="FX33393" s="1349"/>
    </row>
    <row r="33394" spans="180:180">
      <c r="FX33394" s="1595"/>
    </row>
    <row r="33395" spans="180:180">
      <c r="FX33395" s="1595"/>
    </row>
    <row r="33396" spans="180:180">
      <c r="FX33396" s="1595"/>
    </row>
    <row r="33397" spans="180:180">
      <c r="FX33397" s="1595"/>
    </row>
    <row r="33398" spans="180:180">
      <c r="FX33398" s="1595"/>
    </row>
    <row r="33399" spans="180:180">
      <c r="FX33399" s="1595"/>
    </row>
    <row r="33400" spans="180:180">
      <c r="FX33400" s="1595"/>
    </row>
    <row r="33401" spans="180:180">
      <c r="FX33401" s="1595"/>
    </row>
    <row r="33402" spans="180:180">
      <c r="FX33402" s="1595"/>
    </row>
    <row r="33403" spans="180:180">
      <c r="FX33403" s="1595"/>
    </row>
    <row r="33404" spans="180:180">
      <c r="FX33404" s="1595"/>
    </row>
    <row r="33405" spans="180:180">
      <c r="FX33405" s="1595"/>
    </row>
    <row r="33406" spans="180:180">
      <c r="FX33406" s="1595"/>
    </row>
    <row r="33407" spans="180:180">
      <c r="FX33407" s="1595"/>
    </row>
    <row r="33408" spans="180:180">
      <c r="FX33408" s="1595"/>
    </row>
    <row r="33409" spans="180:180">
      <c r="FX33409" s="1595"/>
    </row>
    <row r="33410" spans="180:180">
      <c r="FX33410" s="1595"/>
    </row>
    <row r="33411" spans="180:180">
      <c r="FX33411" s="1595"/>
    </row>
    <row r="33412" spans="180:180">
      <c r="FX33412" s="1595"/>
    </row>
    <row r="33413" spans="180:180">
      <c r="FX33413" s="1595"/>
    </row>
    <row r="33414" spans="180:180">
      <c r="FX33414" s="1595"/>
    </row>
    <row r="33415" spans="180:180">
      <c r="FX33415" s="1595"/>
    </row>
    <row r="33416" spans="180:180">
      <c r="FX33416" s="1595"/>
    </row>
    <row r="33417" spans="180:180">
      <c r="FX33417" s="1595"/>
    </row>
    <row r="33418" spans="180:180">
      <c r="FX33418" s="1595"/>
    </row>
    <row r="33419" spans="180:180">
      <c r="FX33419" s="1595"/>
    </row>
    <row r="33420" spans="180:180">
      <c r="FX33420" s="1595"/>
    </row>
    <row r="33421" spans="180:180">
      <c r="FX33421" s="1595"/>
    </row>
    <row r="33422" spans="180:180">
      <c r="FX33422" s="1595"/>
    </row>
    <row r="33423" spans="180:180">
      <c r="FX33423" s="1595"/>
    </row>
    <row r="33424" spans="180:180">
      <c r="FX33424" s="1595"/>
    </row>
    <row r="33425" spans="180:180">
      <c r="FX33425" s="1595"/>
    </row>
    <row r="33426" spans="180:180">
      <c r="FX33426" s="1595"/>
    </row>
    <row r="33427" spans="180:180">
      <c r="FX33427" s="1595"/>
    </row>
    <row r="33428" spans="180:180">
      <c r="FX33428" s="1595"/>
    </row>
    <row r="33429" spans="180:180">
      <c r="FX33429" s="1595"/>
    </row>
    <row r="33430" spans="180:180">
      <c r="FX33430" s="1595"/>
    </row>
    <row r="33431" spans="180:180">
      <c r="FX33431" s="1595"/>
    </row>
    <row r="33432" spans="180:180">
      <c r="FX33432" s="1595"/>
    </row>
    <row r="33433" spans="180:180">
      <c r="FX33433" s="1595"/>
    </row>
    <row r="33435" spans="180:180">
      <c r="FX33435" s="1349"/>
    </row>
    <row r="33436" spans="180:180">
      <c r="FX33436" s="1349"/>
    </row>
    <row r="33437" spans="180:180">
      <c r="FX33437" s="1666"/>
    </row>
    <row r="33439" spans="180:180">
      <c r="FX33439" s="1349"/>
    </row>
    <row r="33440" spans="180:180">
      <c r="FX33440" s="1349"/>
    </row>
    <row r="33441" spans="180:180">
      <c r="FX33441" s="1349"/>
    </row>
    <row r="33442" spans="180:180">
      <c r="FX33442" s="1595"/>
    </row>
    <row r="33443" spans="180:180">
      <c r="FX33443" s="1595"/>
    </row>
    <row r="33444" spans="180:180">
      <c r="FX33444" s="1595"/>
    </row>
    <row r="33445" spans="180:180">
      <c r="FX33445" s="1595"/>
    </row>
    <row r="33446" spans="180:180">
      <c r="FX33446" s="1595"/>
    </row>
    <row r="33447" spans="180:180">
      <c r="FX33447" s="1595"/>
    </row>
    <row r="33448" spans="180:180">
      <c r="FX33448" s="1595"/>
    </row>
    <row r="33449" spans="180:180">
      <c r="FX33449" s="1595"/>
    </row>
    <row r="33450" spans="180:180">
      <c r="FX33450" s="1595"/>
    </row>
    <row r="33451" spans="180:180">
      <c r="FX33451" s="1595"/>
    </row>
    <row r="33452" spans="180:180">
      <c r="FX33452" s="1595"/>
    </row>
    <row r="33453" spans="180:180">
      <c r="FX33453" s="1595"/>
    </row>
    <row r="33454" spans="180:180">
      <c r="FX33454" s="1595"/>
    </row>
    <row r="33455" spans="180:180">
      <c r="FX33455" s="1595"/>
    </row>
    <row r="33456" spans="180:180">
      <c r="FX33456" s="1595"/>
    </row>
    <row r="33457" spans="180:180">
      <c r="FX33457" s="1595"/>
    </row>
    <row r="33458" spans="180:180">
      <c r="FX33458" s="1595"/>
    </row>
    <row r="33459" spans="180:180">
      <c r="FX33459" s="1595"/>
    </row>
    <row r="33460" spans="180:180">
      <c r="FX33460" s="1595"/>
    </row>
    <row r="33461" spans="180:180">
      <c r="FX33461" s="1595"/>
    </row>
    <row r="33462" spans="180:180">
      <c r="FX33462" s="1595"/>
    </row>
    <row r="33463" spans="180:180">
      <c r="FX33463" s="1595"/>
    </row>
    <row r="33464" spans="180:180">
      <c r="FX33464" s="1595"/>
    </row>
    <row r="33465" spans="180:180">
      <c r="FX33465" s="1595"/>
    </row>
    <row r="33466" spans="180:180">
      <c r="FX33466" s="1595"/>
    </row>
    <row r="33467" spans="180:180">
      <c r="FX33467" s="1595"/>
    </row>
    <row r="33468" spans="180:180">
      <c r="FX33468" s="1595"/>
    </row>
    <row r="33469" spans="180:180">
      <c r="FX33469" s="1595"/>
    </row>
    <row r="33470" spans="180:180">
      <c r="FX33470" s="1595"/>
    </row>
    <row r="33471" spans="180:180">
      <c r="FX33471" s="1595"/>
    </row>
    <row r="33472" spans="180:180">
      <c r="FX33472" s="1595"/>
    </row>
    <row r="33473" spans="180:180">
      <c r="FX33473" s="1595"/>
    </row>
    <row r="33474" spans="180:180">
      <c r="FX33474" s="1595"/>
    </row>
    <row r="33475" spans="180:180">
      <c r="FX33475" s="1595"/>
    </row>
    <row r="33476" spans="180:180">
      <c r="FX33476" s="1595"/>
    </row>
    <row r="33477" spans="180:180">
      <c r="FX33477" s="1595"/>
    </row>
    <row r="33478" spans="180:180">
      <c r="FX33478" s="1595"/>
    </row>
    <row r="33479" spans="180:180">
      <c r="FX33479" s="1595"/>
    </row>
    <row r="33480" spans="180:180">
      <c r="FX33480" s="1595"/>
    </row>
    <row r="33481" spans="180:180">
      <c r="FX33481" s="1595"/>
    </row>
    <row r="33483" spans="180:180">
      <c r="FX33483" s="1349"/>
    </row>
    <row r="33484" spans="180:180">
      <c r="FX33484" s="1349"/>
    </row>
    <row r="33485" spans="180:180">
      <c r="FX33485" s="1666"/>
    </row>
    <row r="33487" spans="180:180">
      <c r="FX33487" s="1349"/>
    </row>
    <row r="33488" spans="180:180">
      <c r="FX33488" s="1349"/>
    </row>
    <row r="33489" spans="180:180">
      <c r="FX33489" s="1349"/>
    </row>
    <row r="33490" spans="180:180">
      <c r="FX33490" s="1595"/>
    </row>
    <row r="33491" spans="180:180">
      <c r="FX33491" s="1595"/>
    </row>
    <row r="33492" spans="180:180">
      <c r="FX33492" s="1595"/>
    </row>
    <row r="33493" spans="180:180">
      <c r="FX33493" s="1595"/>
    </row>
    <row r="33494" spans="180:180">
      <c r="FX33494" s="1595"/>
    </row>
    <row r="33495" spans="180:180">
      <c r="FX33495" s="1595"/>
    </row>
    <row r="33496" spans="180:180">
      <c r="FX33496" s="1595"/>
    </row>
    <row r="33497" spans="180:180">
      <c r="FX33497" s="1595"/>
    </row>
    <row r="33498" spans="180:180">
      <c r="FX33498" s="1595"/>
    </row>
    <row r="33499" spans="180:180">
      <c r="FX33499" s="1595"/>
    </row>
    <row r="33500" spans="180:180">
      <c r="FX33500" s="1595"/>
    </row>
    <row r="33501" spans="180:180">
      <c r="FX33501" s="1595"/>
    </row>
    <row r="33502" spans="180:180">
      <c r="FX33502" s="1595"/>
    </row>
    <row r="33503" spans="180:180">
      <c r="FX33503" s="1595"/>
    </row>
    <row r="33504" spans="180:180">
      <c r="FX33504" s="1595"/>
    </row>
    <row r="33505" spans="180:180">
      <c r="FX33505" s="1595"/>
    </row>
    <row r="33506" spans="180:180">
      <c r="FX33506" s="1595"/>
    </row>
    <row r="33507" spans="180:180">
      <c r="FX33507" s="1595"/>
    </row>
    <row r="33508" spans="180:180">
      <c r="FX33508" s="1595"/>
    </row>
    <row r="33509" spans="180:180">
      <c r="FX33509" s="1595"/>
    </row>
    <row r="33510" spans="180:180">
      <c r="FX33510" s="1595"/>
    </row>
    <row r="33511" spans="180:180">
      <c r="FX33511" s="1595"/>
    </row>
    <row r="33512" spans="180:180">
      <c r="FX33512" s="1595"/>
    </row>
    <row r="33513" spans="180:180">
      <c r="FX33513" s="1595"/>
    </row>
    <row r="33514" spans="180:180">
      <c r="FX33514" s="1595"/>
    </row>
    <row r="33515" spans="180:180">
      <c r="FX33515" s="1595"/>
    </row>
    <row r="33516" spans="180:180">
      <c r="FX33516" s="1595"/>
    </row>
    <row r="33517" spans="180:180">
      <c r="FX33517" s="1595"/>
    </row>
    <row r="33518" spans="180:180">
      <c r="FX33518" s="1595"/>
    </row>
    <row r="33519" spans="180:180">
      <c r="FX33519" s="1595"/>
    </row>
    <row r="33520" spans="180:180">
      <c r="FX33520" s="1595"/>
    </row>
    <row r="33521" spans="180:180">
      <c r="FX33521" s="1595"/>
    </row>
    <row r="33522" spans="180:180">
      <c r="FX33522" s="1595"/>
    </row>
    <row r="33523" spans="180:180">
      <c r="FX33523" s="1595"/>
    </row>
    <row r="33524" spans="180:180">
      <c r="FX33524" s="1595"/>
    </row>
    <row r="33525" spans="180:180">
      <c r="FX33525" s="1595"/>
    </row>
    <row r="33526" spans="180:180">
      <c r="FX33526" s="1595"/>
    </row>
    <row r="33527" spans="180:180">
      <c r="FX33527" s="1595"/>
    </row>
    <row r="33528" spans="180:180">
      <c r="FX33528" s="1595"/>
    </row>
    <row r="33529" spans="180:180">
      <c r="FX33529" s="1595"/>
    </row>
    <row r="33531" spans="180:180">
      <c r="FX33531" s="1349"/>
    </row>
    <row r="33532" spans="180:180">
      <c r="FX33532" s="1349"/>
    </row>
    <row r="33533" spans="180:180">
      <c r="FX33533" s="1666"/>
    </row>
    <row r="33535" spans="180:180">
      <c r="FX33535" s="1349"/>
    </row>
    <row r="33536" spans="180:180">
      <c r="FX33536" s="1349"/>
    </row>
    <row r="33537" spans="180:180">
      <c r="FX33537" s="1349"/>
    </row>
    <row r="33538" spans="180:180">
      <c r="FX33538" s="1595"/>
    </row>
    <row r="33539" spans="180:180">
      <c r="FX33539" s="1595"/>
    </row>
    <row r="33540" spans="180:180">
      <c r="FX33540" s="1595"/>
    </row>
    <row r="33541" spans="180:180">
      <c r="FX33541" s="1595"/>
    </row>
    <row r="33542" spans="180:180">
      <c r="FX33542" s="1595"/>
    </row>
    <row r="33543" spans="180:180">
      <c r="FX33543" s="1595"/>
    </row>
    <row r="33544" spans="180:180">
      <c r="FX33544" s="1595"/>
    </row>
    <row r="33545" spans="180:180">
      <c r="FX33545" s="1595"/>
    </row>
    <row r="33546" spans="180:180">
      <c r="FX33546" s="1595"/>
    </row>
    <row r="33547" spans="180:180">
      <c r="FX33547" s="1595"/>
    </row>
    <row r="33548" spans="180:180">
      <c r="FX33548" s="1595"/>
    </row>
    <row r="33549" spans="180:180">
      <c r="FX33549" s="1595"/>
    </row>
    <row r="33550" spans="180:180">
      <c r="FX33550" s="1595"/>
    </row>
    <row r="33551" spans="180:180">
      <c r="FX33551" s="1595"/>
    </row>
    <row r="33552" spans="180:180">
      <c r="FX33552" s="1595"/>
    </row>
    <row r="33553" spans="180:180">
      <c r="FX33553" s="1595"/>
    </row>
    <row r="33554" spans="180:180">
      <c r="FX33554" s="1595"/>
    </row>
    <row r="33555" spans="180:180">
      <c r="FX33555" s="1595"/>
    </row>
    <row r="33556" spans="180:180">
      <c r="FX33556" s="1595"/>
    </row>
    <row r="33557" spans="180:180">
      <c r="FX33557" s="1595"/>
    </row>
    <row r="33558" spans="180:180">
      <c r="FX33558" s="1595"/>
    </row>
    <row r="33559" spans="180:180">
      <c r="FX33559" s="1595"/>
    </row>
    <row r="33560" spans="180:180">
      <c r="FX33560" s="1595"/>
    </row>
    <row r="33561" spans="180:180">
      <c r="FX33561" s="1595"/>
    </row>
    <row r="33562" spans="180:180">
      <c r="FX33562" s="1595"/>
    </row>
    <row r="33563" spans="180:180">
      <c r="FX33563" s="1595"/>
    </row>
    <row r="33564" spans="180:180">
      <c r="FX33564" s="1595"/>
    </row>
    <row r="33565" spans="180:180">
      <c r="FX33565" s="1595"/>
    </row>
    <row r="33566" spans="180:180">
      <c r="FX33566" s="1595"/>
    </row>
    <row r="33567" spans="180:180">
      <c r="FX33567" s="1595"/>
    </row>
    <row r="33568" spans="180:180">
      <c r="FX33568" s="1595"/>
    </row>
    <row r="33569" spans="180:180">
      <c r="FX33569" s="1595"/>
    </row>
    <row r="33570" spans="180:180">
      <c r="FX33570" s="1595"/>
    </row>
    <row r="33571" spans="180:180">
      <c r="FX33571" s="1595"/>
    </row>
    <row r="33572" spans="180:180">
      <c r="FX33572" s="1595"/>
    </row>
    <row r="33573" spans="180:180">
      <c r="FX33573" s="1595"/>
    </row>
    <row r="33574" spans="180:180">
      <c r="FX33574" s="1595"/>
    </row>
    <row r="33575" spans="180:180">
      <c r="FX33575" s="1595"/>
    </row>
    <row r="33576" spans="180:180">
      <c r="FX33576" s="1595"/>
    </row>
    <row r="33577" spans="180:180">
      <c r="FX33577" s="1595"/>
    </row>
    <row r="33579" spans="180:180">
      <c r="FX33579" s="1349"/>
    </row>
    <row r="33580" spans="180:180">
      <c r="FX33580" s="1349"/>
    </row>
    <row r="33581" spans="180:180">
      <c r="FX33581" s="1666"/>
    </row>
    <row r="33583" spans="180:180">
      <c r="FX33583" s="1349"/>
    </row>
    <row r="33584" spans="180:180">
      <c r="FX33584" s="1349"/>
    </row>
    <row r="33585" spans="180:180">
      <c r="FX33585" s="1349"/>
    </row>
    <row r="33586" spans="180:180">
      <c r="FX33586" s="1595"/>
    </row>
    <row r="33587" spans="180:180">
      <c r="FX33587" s="1595"/>
    </row>
    <row r="33588" spans="180:180">
      <c r="FX33588" s="1595"/>
    </row>
    <row r="33589" spans="180:180">
      <c r="FX33589" s="1595"/>
    </row>
    <row r="33590" spans="180:180">
      <c r="FX33590" s="1595"/>
    </row>
    <row r="33591" spans="180:180">
      <c r="FX33591" s="1595"/>
    </row>
    <row r="33592" spans="180:180">
      <c r="FX33592" s="1595"/>
    </row>
    <row r="33593" spans="180:180">
      <c r="FX33593" s="1595"/>
    </row>
    <row r="33594" spans="180:180">
      <c r="FX33594" s="1595"/>
    </row>
    <row r="33595" spans="180:180">
      <c r="FX33595" s="1595"/>
    </row>
    <row r="33596" spans="180:180">
      <c r="FX33596" s="1595"/>
    </row>
    <row r="33597" spans="180:180">
      <c r="FX33597" s="1595"/>
    </row>
    <row r="33598" spans="180:180">
      <c r="FX33598" s="1595"/>
    </row>
    <row r="33599" spans="180:180">
      <c r="FX33599" s="1595"/>
    </row>
    <row r="33600" spans="180:180">
      <c r="FX33600" s="1595"/>
    </row>
    <row r="33601" spans="180:180">
      <c r="FX33601" s="1595"/>
    </row>
    <row r="33602" spans="180:180">
      <c r="FX33602" s="1595"/>
    </row>
    <row r="33603" spans="180:180">
      <c r="FX33603" s="1595"/>
    </row>
    <row r="33604" spans="180:180">
      <c r="FX33604" s="1595"/>
    </row>
    <row r="33605" spans="180:180">
      <c r="FX33605" s="1595"/>
    </row>
    <row r="33606" spans="180:180">
      <c r="FX33606" s="1595"/>
    </row>
    <row r="33607" spans="180:180">
      <c r="FX33607" s="1595"/>
    </row>
    <row r="33608" spans="180:180">
      <c r="FX33608" s="1595"/>
    </row>
    <row r="33609" spans="180:180">
      <c r="FX33609" s="1595"/>
    </row>
    <row r="33610" spans="180:180">
      <c r="FX33610" s="1595"/>
    </row>
    <row r="33611" spans="180:180">
      <c r="FX33611" s="1595"/>
    </row>
    <row r="33612" spans="180:180">
      <c r="FX33612" s="1595"/>
    </row>
    <row r="33613" spans="180:180">
      <c r="FX33613" s="1595"/>
    </row>
    <row r="33614" spans="180:180">
      <c r="FX33614" s="1595"/>
    </row>
    <row r="33615" spans="180:180">
      <c r="FX33615" s="1595"/>
    </row>
    <row r="33616" spans="180:180">
      <c r="FX33616" s="1595"/>
    </row>
    <row r="33617" spans="180:180">
      <c r="FX33617" s="1595"/>
    </row>
    <row r="33618" spans="180:180">
      <c r="FX33618" s="1595"/>
    </row>
    <row r="33619" spans="180:180">
      <c r="FX33619" s="1595"/>
    </row>
    <row r="33620" spans="180:180">
      <c r="FX33620" s="1595"/>
    </row>
    <row r="33621" spans="180:180">
      <c r="FX33621" s="1595"/>
    </row>
    <row r="33622" spans="180:180">
      <c r="FX33622" s="1595"/>
    </row>
    <row r="33623" spans="180:180">
      <c r="FX33623" s="1595"/>
    </row>
    <row r="33624" spans="180:180">
      <c r="FX33624" s="1595"/>
    </row>
    <row r="33625" spans="180:180">
      <c r="FX33625" s="1595"/>
    </row>
    <row r="33627" spans="180:180">
      <c r="FX33627" s="1349"/>
    </row>
    <row r="33628" spans="180:180">
      <c r="FX33628" s="1349"/>
    </row>
    <row r="33629" spans="180:180">
      <c r="FX33629" s="1666"/>
    </row>
    <row r="33631" spans="180:180">
      <c r="FX33631" s="1349"/>
    </row>
    <row r="33632" spans="180:180">
      <c r="FX33632" s="1349"/>
    </row>
    <row r="33633" spans="180:180">
      <c r="FX33633" s="1349"/>
    </row>
    <row r="33634" spans="180:180">
      <c r="FX33634" s="1595"/>
    </row>
    <row r="33635" spans="180:180">
      <c r="FX33635" s="1595"/>
    </row>
    <row r="33636" spans="180:180">
      <c r="FX33636" s="1595"/>
    </row>
    <row r="33637" spans="180:180">
      <c r="FX33637" s="1595"/>
    </row>
    <row r="33638" spans="180:180">
      <c r="FX33638" s="1595"/>
    </row>
    <row r="33639" spans="180:180">
      <c r="FX33639" s="1595"/>
    </row>
    <row r="33640" spans="180:180">
      <c r="FX33640" s="1595"/>
    </row>
    <row r="33641" spans="180:180">
      <c r="FX33641" s="1595"/>
    </row>
    <row r="33642" spans="180:180">
      <c r="FX33642" s="1595"/>
    </row>
    <row r="33643" spans="180:180">
      <c r="FX33643" s="1595"/>
    </row>
    <row r="33644" spans="180:180">
      <c r="FX33644" s="1595"/>
    </row>
    <row r="33645" spans="180:180">
      <c r="FX33645" s="1595"/>
    </row>
    <row r="33646" spans="180:180">
      <c r="FX33646" s="1595"/>
    </row>
    <row r="33647" spans="180:180">
      <c r="FX33647" s="1595"/>
    </row>
    <row r="33648" spans="180:180">
      <c r="FX33648" s="1595"/>
    </row>
    <row r="33649" spans="180:180">
      <c r="FX33649" s="1595"/>
    </row>
    <row r="33650" spans="180:180">
      <c r="FX33650" s="1595"/>
    </row>
    <row r="33651" spans="180:180">
      <c r="FX33651" s="1595"/>
    </row>
    <row r="33652" spans="180:180">
      <c r="FX33652" s="1595"/>
    </row>
    <row r="33653" spans="180:180">
      <c r="FX33653" s="1595"/>
    </row>
    <row r="33654" spans="180:180">
      <c r="FX33654" s="1595"/>
    </row>
    <row r="33655" spans="180:180">
      <c r="FX33655" s="1595"/>
    </row>
    <row r="33656" spans="180:180">
      <c r="FX33656" s="1595"/>
    </row>
    <row r="33657" spans="180:180">
      <c r="FX33657" s="1595"/>
    </row>
    <row r="33658" spans="180:180">
      <c r="FX33658" s="1595"/>
    </row>
    <row r="33659" spans="180:180">
      <c r="FX33659" s="1595"/>
    </row>
    <row r="33660" spans="180:180">
      <c r="FX33660" s="1595"/>
    </row>
    <row r="33661" spans="180:180">
      <c r="FX33661" s="1595"/>
    </row>
    <row r="33662" spans="180:180">
      <c r="FX33662" s="1595"/>
    </row>
    <row r="33663" spans="180:180">
      <c r="FX33663" s="1595"/>
    </row>
    <row r="33664" spans="180:180">
      <c r="FX33664" s="1595"/>
    </row>
    <row r="33665" spans="180:180">
      <c r="FX33665" s="1595"/>
    </row>
    <row r="33666" spans="180:180">
      <c r="FX33666" s="1595"/>
    </row>
    <row r="33667" spans="180:180">
      <c r="FX33667" s="1595"/>
    </row>
    <row r="33668" spans="180:180">
      <c r="FX33668" s="1595"/>
    </row>
    <row r="33669" spans="180:180">
      <c r="FX33669" s="1595"/>
    </row>
    <row r="33670" spans="180:180">
      <c r="FX33670" s="1595"/>
    </row>
    <row r="33671" spans="180:180">
      <c r="FX33671" s="1595"/>
    </row>
    <row r="33672" spans="180:180">
      <c r="FX33672" s="1595"/>
    </row>
    <row r="33673" spans="180:180">
      <c r="FX33673" s="1595"/>
    </row>
    <row r="33675" spans="180:180">
      <c r="FX33675" s="1349"/>
    </row>
    <row r="33676" spans="180:180">
      <c r="FX33676" s="1349"/>
    </row>
    <row r="33677" spans="180:180">
      <c r="FX33677" s="1666"/>
    </row>
    <row r="33679" spans="180:180">
      <c r="FX33679" s="1349"/>
    </row>
    <row r="33680" spans="180:180">
      <c r="FX33680" s="1349"/>
    </row>
    <row r="33681" spans="180:180">
      <c r="FX33681" s="1349"/>
    </row>
    <row r="33682" spans="180:180">
      <c r="FX33682" s="1595"/>
    </row>
    <row r="33683" spans="180:180">
      <c r="FX33683" s="1595"/>
    </row>
    <row r="33684" spans="180:180">
      <c r="FX33684" s="1595"/>
    </row>
    <row r="33685" spans="180:180">
      <c r="FX33685" s="1595"/>
    </row>
    <row r="33686" spans="180:180">
      <c r="FX33686" s="1595"/>
    </row>
    <row r="33687" spans="180:180">
      <c r="FX33687" s="1595"/>
    </row>
    <row r="33688" spans="180:180">
      <c r="FX33688" s="1595"/>
    </row>
    <row r="33689" spans="180:180">
      <c r="FX33689" s="1595"/>
    </row>
    <row r="33690" spans="180:180">
      <c r="FX33690" s="1595"/>
    </row>
    <row r="33691" spans="180:180">
      <c r="FX33691" s="1595"/>
    </row>
    <row r="33692" spans="180:180">
      <c r="FX33692" s="1595"/>
    </row>
    <row r="33693" spans="180:180">
      <c r="FX33693" s="1595"/>
    </row>
    <row r="33694" spans="180:180">
      <c r="FX33694" s="1595"/>
    </row>
    <row r="33695" spans="180:180">
      <c r="FX33695" s="1595"/>
    </row>
    <row r="33696" spans="180:180">
      <c r="FX33696" s="1595"/>
    </row>
    <row r="33697" spans="180:180">
      <c r="FX33697" s="1595"/>
    </row>
    <row r="33698" spans="180:180">
      <c r="FX33698" s="1595"/>
    </row>
    <row r="33699" spans="180:180">
      <c r="FX33699" s="1595"/>
    </row>
    <row r="33700" spans="180:180">
      <c r="FX33700" s="1595"/>
    </row>
    <row r="33701" spans="180:180">
      <c r="FX33701" s="1595"/>
    </row>
    <row r="33702" spans="180:180">
      <c r="FX33702" s="1595"/>
    </row>
    <row r="33703" spans="180:180">
      <c r="FX33703" s="1595"/>
    </row>
    <row r="33704" spans="180:180">
      <c r="FX33704" s="1595"/>
    </row>
    <row r="33705" spans="180:180">
      <c r="FX33705" s="1595"/>
    </row>
    <row r="33706" spans="180:180">
      <c r="FX33706" s="1595"/>
    </row>
    <row r="33707" spans="180:180">
      <c r="FX33707" s="1595"/>
    </row>
    <row r="33708" spans="180:180">
      <c r="FX33708" s="1595"/>
    </row>
    <row r="33709" spans="180:180">
      <c r="FX33709" s="1595"/>
    </row>
    <row r="33710" spans="180:180">
      <c r="FX33710" s="1595"/>
    </row>
    <row r="33711" spans="180:180">
      <c r="FX33711" s="1595"/>
    </row>
    <row r="33712" spans="180:180">
      <c r="FX33712" s="1595"/>
    </row>
    <row r="33713" spans="180:180">
      <c r="FX33713" s="1595"/>
    </row>
    <row r="33714" spans="180:180">
      <c r="FX33714" s="1595"/>
    </row>
    <row r="33715" spans="180:180">
      <c r="FX33715" s="1595"/>
    </row>
    <row r="33716" spans="180:180">
      <c r="FX33716" s="1595"/>
    </row>
    <row r="33717" spans="180:180">
      <c r="FX33717" s="1595"/>
    </row>
    <row r="33718" spans="180:180">
      <c r="FX33718" s="1595"/>
    </row>
    <row r="33719" spans="180:180">
      <c r="FX33719" s="1595"/>
    </row>
    <row r="33720" spans="180:180">
      <c r="FX33720" s="1595"/>
    </row>
    <row r="33721" spans="180:180">
      <c r="FX33721" s="1595"/>
    </row>
    <row r="33723" spans="180:180">
      <c r="FX33723" s="1349"/>
    </row>
    <row r="33724" spans="180:180">
      <c r="FX33724" s="1349"/>
    </row>
    <row r="33725" spans="180:180">
      <c r="FX33725" s="1666"/>
    </row>
    <row r="33727" spans="180:180">
      <c r="FX33727" s="1349"/>
    </row>
    <row r="33728" spans="180:180">
      <c r="FX33728" s="1349"/>
    </row>
    <row r="33729" spans="180:180">
      <c r="FX33729" s="1349"/>
    </row>
    <row r="33730" spans="180:180">
      <c r="FX33730" s="1595"/>
    </row>
    <row r="33731" spans="180:180">
      <c r="FX33731" s="1595"/>
    </row>
    <row r="33732" spans="180:180">
      <c r="FX33732" s="1595"/>
    </row>
    <row r="33733" spans="180:180">
      <c r="FX33733" s="1595"/>
    </row>
    <row r="33734" spans="180:180">
      <c r="FX33734" s="1595"/>
    </row>
    <row r="33735" spans="180:180">
      <c r="FX33735" s="1595"/>
    </row>
    <row r="33736" spans="180:180">
      <c r="FX33736" s="1595"/>
    </row>
    <row r="33737" spans="180:180">
      <c r="FX33737" s="1595"/>
    </row>
    <row r="33738" spans="180:180">
      <c r="FX33738" s="1595"/>
    </row>
    <row r="33739" spans="180:180">
      <c r="FX33739" s="1595"/>
    </row>
    <row r="33740" spans="180:180">
      <c r="FX33740" s="1595"/>
    </row>
    <row r="33741" spans="180:180">
      <c r="FX33741" s="1595"/>
    </row>
    <row r="33742" spans="180:180">
      <c r="FX33742" s="1595"/>
    </row>
    <row r="33743" spans="180:180">
      <c r="FX33743" s="1595"/>
    </row>
    <row r="33744" spans="180:180">
      <c r="FX33744" s="1595"/>
    </row>
    <row r="33745" spans="180:180">
      <c r="FX33745" s="1595"/>
    </row>
    <row r="33746" spans="180:180">
      <c r="FX33746" s="1595"/>
    </row>
    <row r="33747" spans="180:180">
      <c r="FX33747" s="1595"/>
    </row>
    <row r="33748" spans="180:180">
      <c r="FX33748" s="1595"/>
    </row>
    <row r="33749" spans="180:180">
      <c r="FX33749" s="1595"/>
    </row>
    <row r="33750" spans="180:180">
      <c r="FX33750" s="1595"/>
    </row>
    <row r="33751" spans="180:180">
      <c r="FX33751" s="1595"/>
    </row>
    <row r="33752" spans="180:180">
      <c r="FX33752" s="1595"/>
    </row>
    <row r="33753" spans="180:180">
      <c r="FX33753" s="1595"/>
    </row>
    <row r="33754" spans="180:180">
      <c r="FX33754" s="1595"/>
    </row>
    <row r="33755" spans="180:180">
      <c r="FX33755" s="1595"/>
    </row>
    <row r="33756" spans="180:180">
      <c r="FX33756" s="1595"/>
    </row>
    <row r="33757" spans="180:180">
      <c r="FX33757" s="1595"/>
    </row>
    <row r="33758" spans="180:180">
      <c r="FX33758" s="1595"/>
    </row>
    <row r="33759" spans="180:180">
      <c r="FX33759" s="1595"/>
    </row>
    <row r="33760" spans="180:180">
      <c r="FX33760" s="1595"/>
    </row>
    <row r="33761" spans="180:180">
      <c r="FX33761" s="1595"/>
    </row>
    <row r="33762" spans="180:180">
      <c r="FX33762" s="1595"/>
    </row>
    <row r="33763" spans="180:180">
      <c r="FX33763" s="1595"/>
    </row>
    <row r="33764" spans="180:180">
      <c r="FX33764" s="1595"/>
    </row>
    <row r="33765" spans="180:180">
      <c r="FX33765" s="1595"/>
    </row>
    <row r="33766" spans="180:180">
      <c r="FX33766" s="1595"/>
    </row>
    <row r="33767" spans="180:180">
      <c r="FX33767" s="1595"/>
    </row>
    <row r="33768" spans="180:180">
      <c r="FX33768" s="1595"/>
    </row>
    <row r="33769" spans="180:180">
      <c r="FX33769" s="1595"/>
    </row>
    <row r="33771" spans="180:180">
      <c r="FX33771" s="1349"/>
    </row>
    <row r="33772" spans="180:180">
      <c r="FX33772" s="1349"/>
    </row>
    <row r="33773" spans="180:180">
      <c r="FX33773" s="1666"/>
    </row>
    <row r="33775" spans="180:180">
      <c r="FX33775" s="1349"/>
    </row>
    <row r="33776" spans="180:180">
      <c r="FX33776" s="1349"/>
    </row>
    <row r="33777" spans="180:180">
      <c r="FX33777" s="1349"/>
    </row>
    <row r="33778" spans="180:180">
      <c r="FX33778" s="1595"/>
    </row>
    <row r="33779" spans="180:180">
      <c r="FX33779" s="1595"/>
    </row>
    <row r="33780" spans="180:180">
      <c r="FX33780" s="1595"/>
    </row>
    <row r="33781" spans="180:180">
      <c r="FX33781" s="1595"/>
    </row>
    <row r="33782" spans="180:180">
      <c r="FX33782" s="1595"/>
    </row>
    <row r="33783" spans="180:180">
      <c r="FX33783" s="1595"/>
    </row>
    <row r="33784" spans="180:180">
      <c r="FX33784" s="1595"/>
    </row>
    <row r="33785" spans="180:180">
      <c r="FX33785" s="1595"/>
    </row>
    <row r="33786" spans="180:180">
      <c r="FX33786" s="1595"/>
    </row>
    <row r="33787" spans="180:180">
      <c r="FX33787" s="1595"/>
    </row>
    <row r="33788" spans="180:180">
      <c r="FX33788" s="1595"/>
    </row>
    <row r="33789" spans="180:180">
      <c r="FX33789" s="1595"/>
    </row>
    <row r="33790" spans="180:180">
      <c r="FX33790" s="1595"/>
    </row>
    <row r="33791" spans="180:180">
      <c r="FX33791" s="1595"/>
    </row>
    <row r="33792" spans="180:180">
      <c r="FX33792" s="1595"/>
    </row>
    <row r="33793" spans="180:180">
      <c r="FX33793" s="1595"/>
    </row>
    <row r="33794" spans="180:180">
      <c r="FX33794" s="1595"/>
    </row>
    <row r="33795" spans="180:180">
      <c r="FX33795" s="1595"/>
    </row>
    <row r="33796" spans="180:180">
      <c r="FX33796" s="1595"/>
    </row>
    <row r="33797" spans="180:180">
      <c r="FX33797" s="1595"/>
    </row>
    <row r="33798" spans="180:180">
      <c r="FX33798" s="1595"/>
    </row>
    <row r="33799" spans="180:180">
      <c r="FX33799" s="1595"/>
    </row>
    <row r="33800" spans="180:180">
      <c r="FX33800" s="1595"/>
    </row>
    <row r="33801" spans="180:180">
      <c r="FX33801" s="1595"/>
    </row>
    <row r="33802" spans="180:180">
      <c r="FX33802" s="1595"/>
    </row>
    <row r="33803" spans="180:180">
      <c r="FX33803" s="1595"/>
    </row>
    <row r="33804" spans="180:180">
      <c r="FX33804" s="1595"/>
    </row>
    <row r="33805" spans="180:180">
      <c r="FX33805" s="1595"/>
    </row>
    <row r="33806" spans="180:180">
      <c r="FX33806" s="1595"/>
    </row>
    <row r="33807" spans="180:180">
      <c r="FX33807" s="1595"/>
    </row>
    <row r="33808" spans="180:180">
      <c r="FX33808" s="1595"/>
    </row>
    <row r="33809" spans="180:180">
      <c r="FX33809" s="1595"/>
    </row>
    <row r="33810" spans="180:180">
      <c r="FX33810" s="1595"/>
    </row>
    <row r="33811" spans="180:180">
      <c r="FX33811" s="1595"/>
    </row>
    <row r="33812" spans="180:180">
      <c r="FX33812" s="1595"/>
    </row>
    <row r="33813" spans="180:180">
      <c r="FX33813" s="1595"/>
    </row>
    <row r="33814" spans="180:180">
      <c r="FX33814" s="1595"/>
    </row>
    <row r="33815" spans="180:180">
      <c r="FX33815" s="1595"/>
    </row>
    <row r="33816" spans="180:180">
      <c r="FX33816" s="1595"/>
    </row>
    <row r="33817" spans="180:180">
      <c r="FX33817" s="1595"/>
    </row>
    <row r="33819" spans="180:180">
      <c r="FX33819" s="1349"/>
    </row>
    <row r="33820" spans="180:180">
      <c r="FX33820" s="1349"/>
    </row>
    <row r="33821" spans="180:180">
      <c r="FX33821" s="1666"/>
    </row>
    <row r="33823" spans="180:180">
      <c r="FX33823" s="1349"/>
    </row>
    <row r="33824" spans="180:180">
      <c r="FX33824" s="1349"/>
    </row>
    <row r="33825" spans="180:180">
      <c r="FX33825" s="1349"/>
    </row>
    <row r="33826" spans="180:180">
      <c r="FX33826" s="1595"/>
    </row>
    <row r="33827" spans="180:180">
      <c r="FX33827" s="1595"/>
    </row>
    <row r="33828" spans="180:180">
      <c r="FX33828" s="1595"/>
    </row>
    <row r="33829" spans="180:180">
      <c r="FX33829" s="1595"/>
    </row>
    <row r="33830" spans="180:180">
      <c r="FX33830" s="1595"/>
    </row>
    <row r="33831" spans="180:180">
      <c r="FX33831" s="1595"/>
    </row>
    <row r="33832" spans="180:180">
      <c r="FX33832" s="1595"/>
    </row>
    <row r="33833" spans="180:180">
      <c r="FX33833" s="1595"/>
    </row>
    <row r="33834" spans="180:180">
      <c r="FX33834" s="1595"/>
    </row>
    <row r="33835" spans="180:180">
      <c r="FX33835" s="1595"/>
    </row>
    <row r="33836" spans="180:180">
      <c r="FX33836" s="1595"/>
    </row>
    <row r="33837" spans="180:180">
      <c r="FX33837" s="1595"/>
    </row>
    <row r="33838" spans="180:180">
      <c r="FX33838" s="1595"/>
    </row>
    <row r="33839" spans="180:180">
      <c r="FX33839" s="1595"/>
    </row>
    <row r="33840" spans="180:180">
      <c r="FX33840" s="1595"/>
    </row>
    <row r="33841" spans="180:180">
      <c r="FX33841" s="1595"/>
    </row>
    <row r="33842" spans="180:180">
      <c r="FX33842" s="1595"/>
    </row>
    <row r="33843" spans="180:180">
      <c r="FX33843" s="1595"/>
    </row>
    <row r="33844" spans="180:180">
      <c r="FX33844" s="1595"/>
    </row>
    <row r="33845" spans="180:180">
      <c r="FX33845" s="1595"/>
    </row>
    <row r="33846" spans="180:180">
      <c r="FX33846" s="1595"/>
    </row>
    <row r="33847" spans="180:180">
      <c r="FX33847" s="1595"/>
    </row>
    <row r="33848" spans="180:180">
      <c r="FX33848" s="1595"/>
    </row>
    <row r="33849" spans="180:180">
      <c r="FX33849" s="1595"/>
    </row>
    <row r="33850" spans="180:180">
      <c r="FX33850" s="1595"/>
    </row>
    <row r="33851" spans="180:180">
      <c r="FX33851" s="1595"/>
    </row>
    <row r="33852" spans="180:180">
      <c r="FX33852" s="1595"/>
    </row>
    <row r="33853" spans="180:180">
      <c r="FX33853" s="1595"/>
    </row>
    <row r="33854" spans="180:180">
      <c r="FX33854" s="1595"/>
    </row>
    <row r="33855" spans="180:180">
      <c r="FX33855" s="1595"/>
    </row>
    <row r="33856" spans="180:180">
      <c r="FX33856" s="1595"/>
    </row>
    <row r="33857" spans="180:180">
      <c r="FX33857" s="1595"/>
    </row>
    <row r="33858" spans="180:180">
      <c r="FX33858" s="1595"/>
    </row>
    <row r="33859" spans="180:180">
      <c r="FX33859" s="1595"/>
    </row>
    <row r="33860" spans="180:180">
      <c r="FX33860" s="1595"/>
    </row>
    <row r="33861" spans="180:180">
      <c r="FX33861" s="1595"/>
    </row>
    <row r="33862" spans="180:180">
      <c r="FX33862" s="1595"/>
    </row>
    <row r="33863" spans="180:180">
      <c r="FX33863" s="1595"/>
    </row>
    <row r="33864" spans="180:180">
      <c r="FX33864" s="1595"/>
    </row>
    <row r="33865" spans="180:180">
      <c r="FX33865" s="1595"/>
    </row>
    <row r="33867" spans="180:180">
      <c r="FX33867" s="1349"/>
    </row>
    <row r="33868" spans="180:180">
      <c r="FX33868" s="1349"/>
    </row>
    <row r="33869" spans="180:180">
      <c r="FX33869" s="1666"/>
    </row>
    <row r="33871" spans="180:180">
      <c r="FX33871" s="1349"/>
    </row>
    <row r="33872" spans="180:180">
      <c r="FX33872" s="1349"/>
    </row>
    <row r="33873" spans="180:180">
      <c r="FX33873" s="1349"/>
    </row>
    <row r="33874" spans="180:180">
      <c r="FX33874" s="1595"/>
    </row>
    <row r="33875" spans="180:180">
      <c r="FX33875" s="1595"/>
    </row>
    <row r="33876" spans="180:180">
      <c r="FX33876" s="1595"/>
    </row>
    <row r="33877" spans="180:180">
      <c r="FX33877" s="1595"/>
    </row>
    <row r="33878" spans="180:180">
      <c r="FX33878" s="1595"/>
    </row>
    <row r="33879" spans="180:180">
      <c r="FX33879" s="1595"/>
    </row>
    <row r="33880" spans="180:180">
      <c r="FX33880" s="1595"/>
    </row>
    <row r="33881" spans="180:180">
      <c r="FX33881" s="1595"/>
    </row>
    <row r="33882" spans="180:180">
      <c r="FX33882" s="1595"/>
    </row>
    <row r="33883" spans="180:180">
      <c r="FX33883" s="1595"/>
    </row>
    <row r="33884" spans="180:180">
      <c r="FX33884" s="1595"/>
    </row>
    <row r="33885" spans="180:180">
      <c r="FX33885" s="1595"/>
    </row>
    <row r="33886" spans="180:180">
      <c r="FX33886" s="1595"/>
    </row>
    <row r="33887" spans="180:180">
      <c r="FX33887" s="1595"/>
    </row>
    <row r="33888" spans="180:180">
      <c r="FX33888" s="1595"/>
    </row>
    <row r="33889" spans="180:180">
      <c r="FX33889" s="1595"/>
    </row>
    <row r="33890" spans="180:180">
      <c r="FX33890" s="1595"/>
    </row>
    <row r="33891" spans="180:180">
      <c r="FX33891" s="1595"/>
    </row>
    <row r="33892" spans="180:180">
      <c r="FX33892" s="1595"/>
    </row>
    <row r="33893" spans="180:180">
      <c r="FX33893" s="1595"/>
    </row>
    <row r="33894" spans="180:180">
      <c r="FX33894" s="1595"/>
    </row>
    <row r="33895" spans="180:180">
      <c r="FX33895" s="1595"/>
    </row>
    <row r="33896" spans="180:180">
      <c r="FX33896" s="1595"/>
    </row>
    <row r="33897" spans="180:180">
      <c r="FX33897" s="1595"/>
    </row>
    <row r="33898" spans="180:180">
      <c r="FX33898" s="1595"/>
    </row>
    <row r="33899" spans="180:180">
      <c r="FX33899" s="1595"/>
    </row>
    <row r="33900" spans="180:180">
      <c r="FX33900" s="1595"/>
    </row>
    <row r="33901" spans="180:180">
      <c r="FX33901" s="1595"/>
    </row>
    <row r="33902" spans="180:180">
      <c r="FX33902" s="1595"/>
    </row>
    <row r="33903" spans="180:180">
      <c r="FX33903" s="1595"/>
    </row>
    <row r="33904" spans="180:180">
      <c r="FX33904" s="1595"/>
    </row>
    <row r="33905" spans="180:180">
      <c r="FX33905" s="1595"/>
    </row>
    <row r="33906" spans="180:180">
      <c r="FX33906" s="1595"/>
    </row>
    <row r="33907" spans="180:180">
      <c r="FX33907" s="1595"/>
    </row>
    <row r="33908" spans="180:180">
      <c r="FX33908" s="1595"/>
    </row>
    <row r="33909" spans="180:180">
      <c r="FX33909" s="1595"/>
    </row>
    <row r="33910" spans="180:180">
      <c r="FX33910" s="1595"/>
    </row>
    <row r="33911" spans="180:180">
      <c r="FX33911" s="1595"/>
    </row>
    <row r="33912" spans="180:180">
      <c r="FX33912" s="1595"/>
    </row>
    <row r="33913" spans="180:180">
      <c r="FX33913" s="1595"/>
    </row>
    <row r="33915" spans="180:180">
      <c r="FX33915" s="1349"/>
    </row>
    <row r="33916" spans="180:180">
      <c r="FX33916" s="1349"/>
    </row>
    <row r="33917" spans="180:180">
      <c r="FX33917" s="1666"/>
    </row>
    <row r="33919" spans="180:180">
      <c r="FX33919" s="1349"/>
    </row>
    <row r="33920" spans="180:180">
      <c r="FX33920" s="1349"/>
    </row>
    <row r="33921" spans="180:180">
      <c r="FX33921" s="1349"/>
    </row>
    <row r="33922" spans="180:180">
      <c r="FX33922" s="1595"/>
    </row>
    <row r="33923" spans="180:180">
      <c r="FX33923" s="1595"/>
    </row>
    <row r="33924" spans="180:180">
      <c r="FX33924" s="1595"/>
    </row>
    <row r="33925" spans="180:180">
      <c r="FX33925" s="1595"/>
    </row>
    <row r="33926" spans="180:180">
      <c r="FX33926" s="1595"/>
    </row>
    <row r="33927" spans="180:180">
      <c r="FX33927" s="1595"/>
    </row>
    <row r="33928" spans="180:180">
      <c r="FX33928" s="1595"/>
    </row>
    <row r="33929" spans="180:180">
      <c r="FX33929" s="1595"/>
    </row>
    <row r="33930" spans="180:180">
      <c r="FX33930" s="1595"/>
    </row>
    <row r="33931" spans="180:180">
      <c r="FX33931" s="1595"/>
    </row>
    <row r="33932" spans="180:180">
      <c r="FX33932" s="1595"/>
    </row>
    <row r="33933" spans="180:180">
      <c r="FX33933" s="1595"/>
    </row>
    <row r="33934" spans="180:180">
      <c r="FX33934" s="1595"/>
    </row>
    <row r="33935" spans="180:180">
      <c r="FX33935" s="1595"/>
    </row>
    <row r="33936" spans="180:180">
      <c r="FX33936" s="1595"/>
    </row>
    <row r="33937" spans="180:180">
      <c r="FX33937" s="1595"/>
    </row>
    <row r="33938" spans="180:180">
      <c r="FX33938" s="1595"/>
    </row>
    <row r="33939" spans="180:180">
      <c r="FX33939" s="1595"/>
    </row>
    <row r="33940" spans="180:180">
      <c r="FX33940" s="1595"/>
    </row>
    <row r="33941" spans="180:180">
      <c r="FX33941" s="1595"/>
    </row>
    <row r="33942" spans="180:180">
      <c r="FX33942" s="1595"/>
    </row>
    <row r="33943" spans="180:180">
      <c r="FX33943" s="1595"/>
    </row>
    <row r="33944" spans="180:180">
      <c r="FX33944" s="1595"/>
    </row>
    <row r="33945" spans="180:180">
      <c r="FX33945" s="1595"/>
    </row>
    <row r="33946" spans="180:180">
      <c r="FX33946" s="1595"/>
    </row>
    <row r="33947" spans="180:180">
      <c r="FX33947" s="1595"/>
    </row>
    <row r="33948" spans="180:180">
      <c r="FX33948" s="1595"/>
    </row>
    <row r="33949" spans="180:180">
      <c r="FX33949" s="1595"/>
    </row>
    <row r="33950" spans="180:180">
      <c r="FX33950" s="1595"/>
    </row>
    <row r="33951" spans="180:180">
      <c r="FX33951" s="1595"/>
    </row>
    <row r="33952" spans="180:180">
      <c r="FX33952" s="1595"/>
    </row>
    <row r="33953" spans="180:180">
      <c r="FX33953" s="1595"/>
    </row>
    <row r="33954" spans="180:180">
      <c r="FX33954" s="1595"/>
    </row>
    <row r="33955" spans="180:180">
      <c r="FX33955" s="1595"/>
    </row>
    <row r="33956" spans="180:180">
      <c r="FX33956" s="1595"/>
    </row>
    <row r="33957" spans="180:180">
      <c r="FX33957" s="1595"/>
    </row>
    <row r="33958" spans="180:180">
      <c r="FX33958" s="1595"/>
    </row>
    <row r="33959" spans="180:180">
      <c r="FX33959" s="1595"/>
    </row>
    <row r="33960" spans="180:180">
      <c r="FX33960" s="1595"/>
    </row>
    <row r="33961" spans="180:180">
      <c r="FX33961" s="1595"/>
    </row>
    <row r="33963" spans="180:180">
      <c r="FX33963" s="1349"/>
    </row>
    <row r="33964" spans="180:180">
      <c r="FX33964" s="1349"/>
    </row>
    <row r="33965" spans="180:180">
      <c r="FX33965" s="1666"/>
    </row>
    <row r="33967" spans="180:180">
      <c r="FX33967" s="1349"/>
    </row>
    <row r="33968" spans="180:180">
      <c r="FX33968" s="1349"/>
    </row>
    <row r="33969" spans="180:180">
      <c r="FX33969" s="1349"/>
    </row>
    <row r="33970" spans="180:180">
      <c r="FX33970" s="1595"/>
    </row>
    <row r="33971" spans="180:180">
      <c r="FX33971" s="1595"/>
    </row>
    <row r="33972" spans="180:180">
      <c r="FX33972" s="1595"/>
    </row>
    <row r="33973" spans="180:180">
      <c r="FX33973" s="1595"/>
    </row>
    <row r="33974" spans="180:180">
      <c r="FX33974" s="1595"/>
    </row>
    <row r="33975" spans="180:180">
      <c r="FX33975" s="1595"/>
    </row>
    <row r="33976" spans="180:180">
      <c r="FX33976" s="1595"/>
    </row>
    <row r="33977" spans="180:180">
      <c r="FX33977" s="1595"/>
    </row>
    <row r="33978" spans="180:180">
      <c r="FX33978" s="1595"/>
    </row>
    <row r="33979" spans="180:180">
      <c r="FX33979" s="1595"/>
    </row>
    <row r="33980" spans="180:180">
      <c r="FX33980" s="1595"/>
    </row>
    <row r="33981" spans="180:180">
      <c r="FX33981" s="1595"/>
    </row>
    <row r="33982" spans="180:180">
      <c r="FX33982" s="1595"/>
    </row>
    <row r="33983" spans="180:180">
      <c r="FX33983" s="1595"/>
    </row>
    <row r="33984" spans="180:180">
      <c r="FX33984" s="1595"/>
    </row>
    <row r="33985" spans="180:180">
      <c r="FX33985" s="1595"/>
    </row>
    <row r="33986" spans="180:180">
      <c r="FX33986" s="1595"/>
    </row>
    <row r="33987" spans="180:180">
      <c r="FX33987" s="1595"/>
    </row>
    <row r="33988" spans="180:180">
      <c r="FX33988" s="1595"/>
    </row>
    <row r="33989" spans="180:180">
      <c r="FX33989" s="1595"/>
    </row>
    <row r="33990" spans="180:180">
      <c r="FX33990" s="1595"/>
    </row>
    <row r="33991" spans="180:180">
      <c r="FX33991" s="1595"/>
    </row>
    <row r="33992" spans="180:180">
      <c r="FX33992" s="1595"/>
    </row>
    <row r="33993" spans="180:180">
      <c r="FX33993" s="1595"/>
    </row>
    <row r="33994" spans="180:180">
      <c r="FX33994" s="1595"/>
    </row>
    <row r="33995" spans="180:180">
      <c r="FX33995" s="1595"/>
    </row>
    <row r="33996" spans="180:180">
      <c r="FX33996" s="1595"/>
    </row>
    <row r="33997" spans="180:180">
      <c r="FX33997" s="1595"/>
    </row>
    <row r="33998" spans="180:180">
      <c r="FX33998" s="1595"/>
    </row>
    <row r="33999" spans="180:180">
      <c r="FX33999" s="1595"/>
    </row>
    <row r="34000" spans="180:180">
      <c r="FX34000" s="1595"/>
    </row>
    <row r="34001" spans="180:180">
      <c r="FX34001" s="1595"/>
    </row>
    <row r="34002" spans="180:180">
      <c r="FX34002" s="1595"/>
    </row>
    <row r="34003" spans="180:180">
      <c r="FX34003" s="1595"/>
    </row>
    <row r="34004" spans="180:180">
      <c r="FX34004" s="1595"/>
    </row>
    <row r="34005" spans="180:180">
      <c r="FX34005" s="1595"/>
    </row>
    <row r="34006" spans="180:180">
      <c r="FX34006" s="1595"/>
    </row>
    <row r="34007" spans="180:180">
      <c r="FX34007" s="1595"/>
    </row>
    <row r="34008" spans="180:180">
      <c r="FX34008" s="1595"/>
    </row>
    <row r="34009" spans="180:180">
      <c r="FX34009" s="1595"/>
    </row>
    <row r="34011" spans="180:180">
      <c r="FX34011" s="1349"/>
    </row>
    <row r="34012" spans="180:180">
      <c r="FX34012" s="1349"/>
    </row>
    <row r="34013" spans="180:180">
      <c r="FX34013" s="1666"/>
    </row>
    <row r="34015" spans="180:180">
      <c r="FX34015" s="1349"/>
    </row>
    <row r="34016" spans="180:180">
      <c r="FX34016" s="1349"/>
    </row>
    <row r="34017" spans="180:180">
      <c r="FX34017" s="1349"/>
    </row>
    <row r="34018" spans="180:180">
      <c r="FX34018" s="1595"/>
    </row>
    <row r="34019" spans="180:180">
      <c r="FX34019" s="1595"/>
    </row>
    <row r="34020" spans="180:180">
      <c r="FX34020" s="1595"/>
    </row>
    <row r="34021" spans="180:180">
      <c r="FX34021" s="1595"/>
    </row>
    <row r="34022" spans="180:180">
      <c r="FX34022" s="1595"/>
    </row>
    <row r="34023" spans="180:180">
      <c r="FX34023" s="1595"/>
    </row>
    <row r="34024" spans="180:180">
      <c r="FX34024" s="1595"/>
    </row>
    <row r="34025" spans="180:180">
      <c r="FX34025" s="1595"/>
    </row>
    <row r="34026" spans="180:180">
      <c r="FX34026" s="1595"/>
    </row>
    <row r="34027" spans="180:180">
      <c r="FX34027" s="1595"/>
    </row>
    <row r="34028" spans="180:180">
      <c r="FX34028" s="1595"/>
    </row>
    <row r="34029" spans="180:180">
      <c r="FX34029" s="1595"/>
    </row>
    <row r="34030" spans="180:180">
      <c r="FX34030" s="1595"/>
    </row>
    <row r="34031" spans="180:180">
      <c r="FX34031" s="1595"/>
    </row>
    <row r="34032" spans="180:180">
      <c r="FX34032" s="1595"/>
    </row>
    <row r="34033" spans="180:180">
      <c r="FX34033" s="1595"/>
    </row>
    <row r="34034" spans="180:180">
      <c r="FX34034" s="1595"/>
    </row>
    <row r="34035" spans="180:180">
      <c r="FX34035" s="1595"/>
    </row>
    <row r="34036" spans="180:180">
      <c r="FX34036" s="1595"/>
    </row>
    <row r="34037" spans="180:180">
      <c r="FX34037" s="1595"/>
    </row>
    <row r="34038" spans="180:180">
      <c r="FX34038" s="1595"/>
    </row>
    <row r="34039" spans="180:180">
      <c r="FX34039" s="1595"/>
    </row>
    <row r="34040" spans="180:180">
      <c r="FX34040" s="1595"/>
    </row>
    <row r="34041" spans="180:180">
      <c r="FX34041" s="1595"/>
    </row>
    <row r="34042" spans="180:180">
      <c r="FX34042" s="1595"/>
    </row>
    <row r="34043" spans="180:180">
      <c r="FX34043" s="1595"/>
    </row>
    <row r="34044" spans="180:180">
      <c r="FX34044" s="1595"/>
    </row>
    <row r="34045" spans="180:180">
      <c r="FX34045" s="1595"/>
    </row>
    <row r="34046" spans="180:180">
      <c r="FX34046" s="1595"/>
    </row>
    <row r="34047" spans="180:180">
      <c r="FX34047" s="1595"/>
    </row>
    <row r="34048" spans="180:180">
      <c r="FX34048" s="1595"/>
    </row>
    <row r="34049" spans="180:180">
      <c r="FX34049" s="1595"/>
    </row>
    <row r="34050" spans="180:180">
      <c r="FX34050" s="1595"/>
    </row>
    <row r="34051" spans="180:180">
      <c r="FX34051" s="1595"/>
    </row>
    <row r="34052" spans="180:180">
      <c r="FX34052" s="1595"/>
    </row>
    <row r="34053" spans="180:180">
      <c r="FX34053" s="1595"/>
    </row>
    <row r="34054" spans="180:180">
      <c r="FX34054" s="1595"/>
    </row>
    <row r="34055" spans="180:180">
      <c r="FX34055" s="1595"/>
    </row>
    <row r="34056" spans="180:180">
      <c r="FX34056" s="1595"/>
    </row>
    <row r="34057" spans="180:180">
      <c r="FX34057" s="1595"/>
    </row>
    <row r="34059" spans="180:180">
      <c r="FX34059" s="1349"/>
    </row>
    <row r="34060" spans="180:180">
      <c r="FX34060" s="1349"/>
    </row>
    <row r="34061" spans="180:180">
      <c r="FX34061" s="1666"/>
    </row>
    <row r="34063" spans="180:180">
      <c r="FX34063" s="1349"/>
    </row>
    <row r="34064" spans="180:180">
      <c r="FX34064" s="1349"/>
    </row>
    <row r="34065" spans="180:180">
      <c r="FX34065" s="1349"/>
    </row>
    <row r="34066" spans="180:180">
      <c r="FX34066" s="1595"/>
    </row>
    <row r="34067" spans="180:180">
      <c r="FX34067" s="1595"/>
    </row>
    <row r="34068" spans="180:180">
      <c r="FX34068" s="1595"/>
    </row>
    <row r="34069" spans="180:180">
      <c r="FX34069" s="1595"/>
    </row>
    <row r="34070" spans="180:180">
      <c r="FX34070" s="1595"/>
    </row>
    <row r="34071" spans="180:180">
      <c r="FX34071" s="1595"/>
    </row>
    <row r="34072" spans="180:180">
      <c r="FX34072" s="1595"/>
    </row>
    <row r="34073" spans="180:180">
      <c r="FX34073" s="1595"/>
    </row>
    <row r="34074" spans="180:180">
      <c r="FX34074" s="1595"/>
    </row>
    <row r="34075" spans="180:180">
      <c r="FX34075" s="1595"/>
    </row>
    <row r="34076" spans="180:180">
      <c r="FX34076" s="1595"/>
    </row>
    <row r="34077" spans="180:180">
      <c r="FX34077" s="1595"/>
    </row>
    <row r="34078" spans="180:180">
      <c r="FX34078" s="1595"/>
    </row>
    <row r="34079" spans="180:180">
      <c r="FX34079" s="1595"/>
    </row>
    <row r="34080" spans="180:180">
      <c r="FX34080" s="1595"/>
    </row>
    <row r="34081" spans="180:180">
      <c r="FX34081" s="1595"/>
    </row>
    <row r="34082" spans="180:180">
      <c r="FX34082" s="1595"/>
    </row>
    <row r="34083" spans="180:180">
      <c r="FX34083" s="1595"/>
    </row>
    <row r="34084" spans="180:180">
      <c r="FX34084" s="1595"/>
    </row>
    <row r="34085" spans="180:180">
      <c r="FX34085" s="1595"/>
    </row>
    <row r="34086" spans="180:180">
      <c r="FX34086" s="1595"/>
    </row>
    <row r="34087" spans="180:180">
      <c r="FX34087" s="1595"/>
    </row>
    <row r="34088" spans="180:180">
      <c r="FX34088" s="1595"/>
    </row>
    <row r="34089" spans="180:180">
      <c r="FX34089" s="1595"/>
    </row>
    <row r="34090" spans="180:180">
      <c r="FX34090" s="1595"/>
    </row>
    <row r="34091" spans="180:180">
      <c r="FX34091" s="1595"/>
    </row>
    <row r="34092" spans="180:180">
      <c r="FX34092" s="1595"/>
    </row>
    <row r="34093" spans="180:180">
      <c r="FX34093" s="1595"/>
    </row>
    <row r="34094" spans="180:180">
      <c r="FX34094" s="1595"/>
    </row>
    <row r="34095" spans="180:180">
      <c r="FX34095" s="1595"/>
    </row>
    <row r="34096" spans="180:180">
      <c r="FX34096" s="1595"/>
    </row>
    <row r="34097" spans="180:180">
      <c r="FX34097" s="1595"/>
    </row>
    <row r="34098" spans="180:180">
      <c r="FX34098" s="1595"/>
    </row>
    <row r="34099" spans="180:180">
      <c r="FX34099" s="1595"/>
    </row>
    <row r="34100" spans="180:180">
      <c r="FX34100" s="1595"/>
    </row>
    <row r="34101" spans="180:180">
      <c r="FX34101" s="1595"/>
    </row>
    <row r="34102" spans="180:180">
      <c r="FX34102" s="1595"/>
    </row>
    <row r="34103" spans="180:180">
      <c r="FX34103" s="1595"/>
    </row>
    <row r="34104" spans="180:180">
      <c r="FX34104" s="1595"/>
    </row>
    <row r="34105" spans="180:180">
      <c r="FX34105" s="1595"/>
    </row>
    <row r="34107" spans="180:180">
      <c r="FX34107" s="1349"/>
    </row>
    <row r="34108" spans="180:180">
      <c r="FX34108" s="1349"/>
    </row>
    <row r="34109" spans="180:180">
      <c r="FX34109" s="1666"/>
    </row>
    <row r="34111" spans="180:180">
      <c r="FX34111" s="1349"/>
    </row>
    <row r="34112" spans="180:180">
      <c r="FX34112" s="1349"/>
    </row>
    <row r="34113" spans="180:180">
      <c r="FX34113" s="1349"/>
    </row>
    <row r="34114" spans="180:180">
      <c r="FX34114" s="1595"/>
    </row>
    <row r="34115" spans="180:180">
      <c r="FX34115" s="1595"/>
    </row>
    <row r="34116" spans="180:180">
      <c r="FX34116" s="1595"/>
    </row>
    <row r="34117" spans="180:180">
      <c r="FX34117" s="1595"/>
    </row>
    <row r="34118" spans="180:180">
      <c r="FX34118" s="1595"/>
    </row>
    <row r="34119" spans="180:180">
      <c r="FX34119" s="1595"/>
    </row>
    <row r="34120" spans="180:180">
      <c r="FX34120" s="1595"/>
    </row>
    <row r="34121" spans="180:180">
      <c r="FX34121" s="1595"/>
    </row>
    <row r="34122" spans="180:180">
      <c r="FX34122" s="1595"/>
    </row>
    <row r="34123" spans="180:180">
      <c r="FX34123" s="1595"/>
    </row>
    <row r="34124" spans="180:180">
      <c r="FX34124" s="1595"/>
    </row>
    <row r="34125" spans="180:180">
      <c r="FX34125" s="1595"/>
    </row>
    <row r="34126" spans="180:180">
      <c r="FX34126" s="1595"/>
    </row>
    <row r="34127" spans="180:180">
      <c r="FX34127" s="1595"/>
    </row>
    <row r="34128" spans="180:180">
      <c r="FX34128" s="1595"/>
    </row>
    <row r="34129" spans="180:180">
      <c r="FX34129" s="1595"/>
    </row>
    <row r="34130" spans="180:180">
      <c r="FX34130" s="1595"/>
    </row>
    <row r="34131" spans="180:180">
      <c r="FX34131" s="1595"/>
    </row>
    <row r="34132" spans="180:180">
      <c r="FX34132" s="1595"/>
    </row>
    <row r="34133" spans="180:180">
      <c r="FX34133" s="1595"/>
    </row>
    <row r="34134" spans="180:180">
      <c r="FX34134" s="1595"/>
    </row>
    <row r="34135" spans="180:180">
      <c r="FX34135" s="1595"/>
    </row>
    <row r="34136" spans="180:180">
      <c r="FX34136" s="1595"/>
    </row>
    <row r="34137" spans="180:180">
      <c r="FX34137" s="1595"/>
    </row>
    <row r="34138" spans="180:180">
      <c r="FX34138" s="1595"/>
    </row>
    <row r="34139" spans="180:180">
      <c r="FX34139" s="1595"/>
    </row>
    <row r="34140" spans="180:180">
      <c r="FX34140" s="1595"/>
    </row>
    <row r="34141" spans="180:180">
      <c r="FX34141" s="1595"/>
    </row>
    <row r="34142" spans="180:180">
      <c r="FX34142" s="1595"/>
    </row>
    <row r="34143" spans="180:180">
      <c r="FX34143" s="1595"/>
    </row>
    <row r="34144" spans="180:180">
      <c r="FX34144" s="1595"/>
    </row>
    <row r="34145" spans="180:180">
      <c r="FX34145" s="1595"/>
    </row>
    <row r="34146" spans="180:180">
      <c r="FX34146" s="1595"/>
    </row>
    <row r="34147" spans="180:180">
      <c r="FX34147" s="1595"/>
    </row>
    <row r="34148" spans="180:180">
      <c r="FX34148" s="1595"/>
    </row>
    <row r="34149" spans="180:180">
      <c r="FX34149" s="1595"/>
    </row>
    <row r="34150" spans="180:180">
      <c r="FX34150" s="1595"/>
    </row>
    <row r="34151" spans="180:180">
      <c r="FX34151" s="1595"/>
    </row>
    <row r="34152" spans="180:180">
      <c r="FX34152" s="1595"/>
    </row>
    <row r="34153" spans="180:180">
      <c r="FX34153" s="1595"/>
    </row>
    <row r="34155" spans="180:180">
      <c r="FX34155" s="1349"/>
    </row>
    <row r="34156" spans="180:180">
      <c r="FX34156" s="1349"/>
    </row>
    <row r="34157" spans="180:180">
      <c r="FX34157" s="1666"/>
    </row>
    <row r="34159" spans="180:180">
      <c r="FX34159" s="1349"/>
    </row>
    <row r="34160" spans="180:180">
      <c r="FX34160" s="1349"/>
    </row>
    <row r="34161" spans="180:180">
      <c r="FX34161" s="1349"/>
    </row>
    <row r="34162" spans="180:180">
      <c r="FX34162" s="1595"/>
    </row>
    <row r="34163" spans="180:180">
      <c r="FX34163" s="1595"/>
    </row>
    <row r="34164" spans="180:180">
      <c r="FX34164" s="1595"/>
    </row>
    <row r="34165" spans="180:180">
      <c r="FX34165" s="1595"/>
    </row>
    <row r="34166" spans="180:180">
      <c r="FX34166" s="1595"/>
    </row>
    <row r="34167" spans="180:180">
      <c r="FX34167" s="1595"/>
    </row>
    <row r="34168" spans="180:180">
      <c r="FX34168" s="1595"/>
    </row>
    <row r="34169" spans="180:180">
      <c r="FX34169" s="1595"/>
    </row>
    <row r="34170" spans="180:180">
      <c r="FX34170" s="1595"/>
    </row>
    <row r="34171" spans="180:180">
      <c r="FX34171" s="1595"/>
    </row>
    <row r="34172" spans="180:180">
      <c r="FX34172" s="1595"/>
    </row>
    <row r="34173" spans="180:180">
      <c r="FX34173" s="1595"/>
    </row>
    <row r="34174" spans="180:180">
      <c r="FX34174" s="1595"/>
    </row>
    <row r="34175" spans="180:180">
      <c r="FX34175" s="1595"/>
    </row>
    <row r="34176" spans="180:180">
      <c r="FX34176" s="1595"/>
    </row>
    <row r="34177" spans="180:180">
      <c r="FX34177" s="1595"/>
    </row>
    <row r="34178" spans="180:180">
      <c r="FX34178" s="1595"/>
    </row>
    <row r="34179" spans="180:180">
      <c r="FX34179" s="1595"/>
    </row>
    <row r="34180" spans="180:180">
      <c r="FX34180" s="1595"/>
    </row>
    <row r="34181" spans="180:180">
      <c r="FX34181" s="1595"/>
    </row>
    <row r="34182" spans="180:180">
      <c r="FX34182" s="1595"/>
    </row>
    <row r="34183" spans="180:180">
      <c r="FX34183" s="1595"/>
    </row>
    <row r="34184" spans="180:180">
      <c r="FX34184" s="1595"/>
    </row>
    <row r="34185" spans="180:180">
      <c r="FX34185" s="1595"/>
    </row>
    <row r="34186" spans="180:180">
      <c r="FX34186" s="1595"/>
    </row>
    <row r="34187" spans="180:180">
      <c r="FX34187" s="1595"/>
    </row>
    <row r="34188" spans="180:180">
      <c r="FX34188" s="1595"/>
    </row>
    <row r="34189" spans="180:180">
      <c r="FX34189" s="1595"/>
    </row>
    <row r="34190" spans="180:180">
      <c r="FX34190" s="1595"/>
    </row>
    <row r="34191" spans="180:180">
      <c r="FX34191" s="1595"/>
    </row>
    <row r="34192" spans="180:180">
      <c r="FX34192" s="1595"/>
    </row>
    <row r="34193" spans="180:180">
      <c r="FX34193" s="1595"/>
    </row>
    <row r="34194" spans="180:180">
      <c r="FX34194" s="1595"/>
    </row>
    <row r="34195" spans="180:180">
      <c r="FX34195" s="1595"/>
    </row>
    <row r="34196" spans="180:180">
      <c r="FX34196" s="1595"/>
    </row>
    <row r="34197" spans="180:180">
      <c r="FX34197" s="1595"/>
    </row>
    <row r="34198" spans="180:180">
      <c r="FX34198" s="1595"/>
    </row>
    <row r="34199" spans="180:180">
      <c r="FX34199" s="1595"/>
    </row>
    <row r="34200" spans="180:180">
      <c r="FX34200" s="1595"/>
    </row>
    <row r="34201" spans="180:180">
      <c r="FX34201" s="1595"/>
    </row>
    <row r="34203" spans="180:180">
      <c r="FX34203" s="1349"/>
    </row>
    <row r="34204" spans="180:180">
      <c r="FX34204" s="1349"/>
    </row>
    <row r="34205" spans="180:180">
      <c r="FX34205" s="1666"/>
    </row>
    <row r="34207" spans="180:180">
      <c r="FX34207" s="1349"/>
    </row>
    <row r="34208" spans="180:180">
      <c r="FX34208" s="1349"/>
    </row>
    <row r="34209" spans="180:180">
      <c r="FX34209" s="1349"/>
    </row>
    <row r="34210" spans="180:180">
      <c r="FX34210" s="1595"/>
    </row>
    <row r="34211" spans="180:180">
      <c r="FX34211" s="1595"/>
    </row>
    <row r="34212" spans="180:180">
      <c r="FX34212" s="1595"/>
    </row>
    <row r="34213" spans="180:180">
      <c r="FX34213" s="1595"/>
    </row>
    <row r="34214" spans="180:180">
      <c r="FX34214" s="1595"/>
    </row>
    <row r="34215" spans="180:180">
      <c r="FX34215" s="1595"/>
    </row>
    <row r="34216" spans="180:180">
      <c r="FX34216" s="1595"/>
    </row>
    <row r="34217" spans="180:180">
      <c r="FX34217" s="1595"/>
    </row>
    <row r="34218" spans="180:180">
      <c r="FX34218" s="1595"/>
    </row>
    <row r="34219" spans="180:180">
      <c r="FX34219" s="1595"/>
    </row>
    <row r="34220" spans="180:180">
      <c r="FX34220" s="1595"/>
    </row>
    <row r="34221" spans="180:180">
      <c r="FX34221" s="1595"/>
    </row>
    <row r="34222" spans="180:180">
      <c r="FX34222" s="1595"/>
    </row>
    <row r="34223" spans="180:180">
      <c r="FX34223" s="1595"/>
    </row>
    <row r="34224" spans="180:180">
      <c r="FX34224" s="1595"/>
    </row>
    <row r="34225" spans="180:180">
      <c r="FX34225" s="1595"/>
    </row>
    <row r="34226" spans="180:180">
      <c r="FX34226" s="1595"/>
    </row>
    <row r="34227" spans="180:180">
      <c r="FX34227" s="1595"/>
    </row>
    <row r="34228" spans="180:180">
      <c r="FX34228" s="1595"/>
    </row>
    <row r="34229" spans="180:180">
      <c r="FX34229" s="1595"/>
    </row>
    <row r="34230" spans="180:180">
      <c r="FX34230" s="1595"/>
    </row>
    <row r="34231" spans="180:180">
      <c r="FX34231" s="1595"/>
    </row>
    <row r="34232" spans="180:180">
      <c r="FX34232" s="1595"/>
    </row>
    <row r="34233" spans="180:180">
      <c r="FX34233" s="1595"/>
    </row>
    <row r="34234" spans="180:180">
      <c r="FX34234" s="1595"/>
    </row>
    <row r="34235" spans="180:180">
      <c r="FX34235" s="1595"/>
    </row>
    <row r="34236" spans="180:180">
      <c r="FX34236" s="1595"/>
    </row>
    <row r="34237" spans="180:180">
      <c r="FX34237" s="1595"/>
    </row>
    <row r="34238" spans="180:180">
      <c r="FX34238" s="1595"/>
    </row>
    <row r="34239" spans="180:180">
      <c r="FX34239" s="1595"/>
    </row>
    <row r="34240" spans="180:180">
      <c r="FX34240" s="1595"/>
    </row>
    <row r="34241" spans="180:180">
      <c r="FX34241" s="1595"/>
    </row>
    <row r="34242" spans="180:180">
      <c r="FX34242" s="1595"/>
    </row>
    <row r="34243" spans="180:180">
      <c r="FX34243" s="1595"/>
    </row>
    <row r="34244" spans="180:180">
      <c r="FX34244" s="1595"/>
    </row>
    <row r="34245" spans="180:180">
      <c r="FX34245" s="1595"/>
    </row>
    <row r="34246" spans="180:180">
      <c r="FX34246" s="1595"/>
    </row>
    <row r="34247" spans="180:180">
      <c r="FX34247" s="1595"/>
    </row>
    <row r="34248" spans="180:180">
      <c r="FX34248" s="1595"/>
    </row>
    <row r="34249" spans="180:180">
      <c r="FX34249" s="1595"/>
    </row>
    <row r="34251" spans="180:180">
      <c r="FX34251" s="1349"/>
    </row>
    <row r="34252" spans="180:180">
      <c r="FX34252" s="1349"/>
    </row>
    <row r="34253" spans="180:180">
      <c r="FX34253" s="1666"/>
    </row>
    <row r="34255" spans="180:180">
      <c r="FX34255" s="1349"/>
    </row>
    <row r="34256" spans="180:180">
      <c r="FX34256" s="1349"/>
    </row>
    <row r="34257" spans="180:180">
      <c r="FX34257" s="1349"/>
    </row>
    <row r="34258" spans="180:180">
      <c r="FX34258" s="1595"/>
    </row>
    <row r="34259" spans="180:180">
      <c r="FX34259" s="1595"/>
    </row>
    <row r="34260" spans="180:180">
      <c r="FX34260" s="1595"/>
    </row>
    <row r="34261" spans="180:180">
      <c r="FX34261" s="1595"/>
    </row>
    <row r="34262" spans="180:180">
      <c r="FX34262" s="1595"/>
    </row>
    <row r="34263" spans="180:180">
      <c r="FX34263" s="1595"/>
    </row>
    <row r="34264" spans="180:180">
      <c r="FX34264" s="1595"/>
    </row>
    <row r="34265" spans="180:180">
      <c r="FX34265" s="1595"/>
    </row>
    <row r="34266" spans="180:180">
      <c r="FX34266" s="1595"/>
    </row>
    <row r="34267" spans="180:180">
      <c r="FX34267" s="1595"/>
    </row>
    <row r="34268" spans="180:180">
      <c r="FX34268" s="1595"/>
    </row>
    <row r="34269" spans="180:180">
      <c r="FX34269" s="1595"/>
    </row>
    <row r="34270" spans="180:180">
      <c r="FX34270" s="1595"/>
    </row>
    <row r="34271" spans="180:180">
      <c r="FX34271" s="1595"/>
    </row>
    <row r="34272" spans="180:180">
      <c r="FX34272" s="1595"/>
    </row>
    <row r="34273" spans="180:180">
      <c r="FX34273" s="1595"/>
    </row>
    <row r="34274" spans="180:180">
      <c r="FX34274" s="1595"/>
    </row>
    <row r="34275" spans="180:180">
      <c r="FX34275" s="1595"/>
    </row>
    <row r="34276" spans="180:180">
      <c r="FX34276" s="1595"/>
    </row>
    <row r="34277" spans="180:180">
      <c r="FX34277" s="1595"/>
    </row>
    <row r="34278" spans="180:180">
      <c r="FX34278" s="1595"/>
    </row>
    <row r="34279" spans="180:180">
      <c r="FX34279" s="1595"/>
    </row>
    <row r="34280" spans="180:180">
      <c r="FX34280" s="1595"/>
    </row>
    <row r="34281" spans="180:180">
      <c r="FX34281" s="1595"/>
    </row>
    <row r="34282" spans="180:180">
      <c r="FX34282" s="1595"/>
    </row>
    <row r="34283" spans="180:180">
      <c r="FX34283" s="1595"/>
    </row>
    <row r="34284" spans="180:180">
      <c r="FX34284" s="1595"/>
    </row>
    <row r="34285" spans="180:180">
      <c r="FX34285" s="1595"/>
    </row>
    <row r="34286" spans="180:180">
      <c r="FX34286" s="1595"/>
    </row>
    <row r="34287" spans="180:180">
      <c r="FX34287" s="1595"/>
    </row>
    <row r="34288" spans="180:180">
      <c r="FX34288" s="1595"/>
    </row>
    <row r="34289" spans="180:180">
      <c r="FX34289" s="1595"/>
    </row>
    <row r="34290" spans="180:180">
      <c r="FX34290" s="1595"/>
    </row>
    <row r="34291" spans="180:180">
      <c r="FX34291" s="1595"/>
    </row>
    <row r="34292" spans="180:180">
      <c r="FX34292" s="1595"/>
    </row>
    <row r="34293" spans="180:180">
      <c r="FX34293" s="1595"/>
    </row>
    <row r="34294" spans="180:180">
      <c r="FX34294" s="1595"/>
    </row>
    <row r="34295" spans="180:180">
      <c r="FX34295" s="1595"/>
    </row>
    <row r="34296" spans="180:180">
      <c r="FX34296" s="1595"/>
    </row>
    <row r="34297" spans="180:180">
      <c r="FX34297" s="1595"/>
    </row>
    <row r="34299" spans="180:180">
      <c r="FX34299" s="1349"/>
    </row>
    <row r="34300" spans="180:180">
      <c r="FX34300" s="1349"/>
    </row>
    <row r="34301" spans="180:180">
      <c r="FX34301" s="1666"/>
    </row>
    <row r="34303" spans="180:180">
      <c r="FX34303" s="1349"/>
    </row>
    <row r="34304" spans="180:180">
      <c r="FX34304" s="1349"/>
    </row>
    <row r="34305" spans="180:180">
      <c r="FX34305" s="1349"/>
    </row>
    <row r="34306" spans="180:180">
      <c r="FX34306" s="1595"/>
    </row>
    <row r="34307" spans="180:180">
      <c r="FX34307" s="1595"/>
    </row>
    <row r="34308" spans="180:180">
      <c r="FX34308" s="1595"/>
    </row>
    <row r="34309" spans="180:180">
      <c r="FX34309" s="1595"/>
    </row>
    <row r="34310" spans="180:180">
      <c r="FX34310" s="1595"/>
    </row>
    <row r="34311" spans="180:180">
      <c r="FX34311" s="1595"/>
    </row>
    <row r="34312" spans="180:180">
      <c r="FX34312" s="1595"/>
    </row>
    <row r="34313" spans="180:180">
      <c r="FX34313" s="1595"/>
    </row>
    <row r="34314" spans="180:180">
      <c r="FX34314" s="1595"/>
    </row>
    <row r="34315" spans="180:180">
      <c r="FX34315" s="1595"/>
    </row>
    <row r="34316" spans="180:180">
      <c r="FX34316" s="1595"/>
    </row>
    <row r="34317" spans="180:180">
      <c r="FX34317" s="1595"/>
    </row>
    <row r="34318" spans="180:180">
      <c r="FX34318" s="1595"/>
    </row>
    <row r="34319" spans="180:180">
      <c r="FX34319" s="1595"/>
    </row>
    <row r="34320" spans="180:180">
      <c r="FX34320" s="1595"/>
    </row>
    <row r="34321" spans="180:180">
      <c r="FX34321" s="1595"/>
    </row>
    <row r="34322" spans="180:180">
      <c r="FX34322" s="1595"/>
    </row>
    <row r="34323" spans="180:180">
      <c r="FX34323" s="1595"/>
    </row>
    <row r="34324" spans="180:180">
      <c r="FX34324" s="1595"/>
    </row>
    <row r="34325" spans="180:180">
      <c r="FX34325" s="1595"/>
    </row>
    <row r="34326" spans="180:180">
      <c r="FX34326" s="1595"/>
    </row>
    <row r="34327" spans="180:180">
      <c r="FX34327" s="1595"/>
    </row>
    <row r="34328" spans="180:180">
      <c r="FX34328" s="1595"/>
    </row>
    <row r="34329" spans="180:180">
      <c r="FX34329" s="1595"/>
    </row>
    <row r="34330" spans="180:180">
      <c r="FX34330" s="1595"/>
    </row>
    <row r="34331" spans="180:180">
      <c r="FX34331" s="1595"/>
    </row>
    <row r="34332" spans="180:180">
      <c r="FX34332" s="1595"/>
    </row>
    <row r="34333" spans="180:180">
      <c r="FX34333" s="1595"/>
    </row>
    <row r="34334" spans="180:180">
      <c r="FX34334" s="1595"/>
    </row>
    <row r="34335" spans="180:180">
      <c r="FX34335" s="1595"/>
    </row>
    <row r="34336" spans="180:180">
      <c r="FX34336" s="1595"/>
    </row>
    <row r="34337" spans="180:180">
      <c r="FX34337" s="1595"/>
    </row>
    <row r="34338" spans="180:180">
      <c r="FX34338" s="1595"/>
    </row>
    <row r="34339" spans="180:180">
      <c r="FX34339" s="1595"/>
    </row>
    <row r="34340" spans="180:180">
      <c r="FX34340" s="1595"/>
    </row>
    <row r="34341" spans="180:180">
      <c r="FX34341" s="1595"/>
    </row>
    <row r="34342" spans="180:180">
      <c r="FX34342" s="1595"/>
    </row>
    <row r="34343" spans="180:180">
      <c r="FX34343" s="1595"/>
    </row>
    <row r="34344" spans="180:180">
      <c r="FX34344" s="1595"/>
    </row>
    <row r="34345" spans="180:180">
      <c r="FX34345" s="1595"/>
    </row>
    <row r="34347" spans="180:180">
      <c r="FX34347" s="1349"/>
    </row>
    <row r="34348" spans="180:180">
      <c r="FX34348" s="1349"/>
    </row>
    <row r="34349" spans="180:180">
      <c r="FX34349" s="1666"/>
    </row>
    <row r="34351" spans="180:180">
      <c r="FX34351" s="1349"/>
    </row>
    <row r="34352" spans="180:180">
      <c r="FX34352" s="1349"/>
    </row>
    <row r="34353" spans="180:180">
      <c r="FX34353" s="1349"/>
    </row>
    <row r="34354" spans="180:180">
      <c r="FX34354" s="1595"/>
    </row>
    <row r="34355" spans="180:180">
      <c r="FX34355" s="1595"/>
    </row>
    <row r="34356" spans="180:180">
      <c r="FX34356" s="1595"/>
    </row>
    <row r="34357" spans="180:180">
      <c r="FX34357" s="1595"/>
    </row>
    <row r="34358" spans="180:180">
      <c r="FX34358" s="1595"/>
    </row>
    <row r="34359" spans="180:180">
      <c r="FX34359" s="1595"/>
    </row>
    <row r="34360" spans="180:180">
      <c r="FX34360" s="1595"/>
    </row>
    <row r="34361" spans="180:180">
      <c r="FX34361" s="1595"/>
    </row>
    <row r="34362" spans="180:180">
      <c r="FX34362" s="1595"/>
    </row>
    <row r="34363" spans="180:180">
      <c r="FX34363" s="1595"/>
    </row>
    <row r="34364" spans="180:180">
      <c r="FX34364" s="1595"/>
    </row>
    <row r="34365" spans="180:180">
      <c r="FX34365" s="1595"/>
    </row>
    <row r="34366" spans="180:180">
      <c r="FX34366" s="1595"/>
    </row>
    <row r="34367" spans="180:180">
      <c r="FX34367" s="1595"/>
    </row>
    <row r="34368" spans="180:180">
      <c r="FX34368" s="1595"/>
    </row>
    <row r="34369" spans="180:180">
      <c r="FX34369" s="1595"/>
    </row>
    <row r="34370" spans="180:180">
      <c r="FX34370" s="1595"/>
    </row>
    <row r="34371" spans="180:180">
      <c r="FX34371" s="1595"/>
    </row>
    <row r="34372" spans="180:180">
      <c r="FX34372" s="1595"/>
    </row>
    <row r="34373" spans="180:180">
      <c r="FX34373" s="1595"/>
    </row>
    <row r="34374" spans="180:180">
      <c r="FX34374" s="1595"/>
    </row>
    <row r="34375" spans="180:180">
      <c r="FX34375" s="1595"/>
    </row>
    <row r="34376" spans="180:180">
      <c r="FX34376" s="1595"/>
    </row>
    <row r="34377" spans="180:180">
      <c r="FX34377" s="1595"/>
    </row>
    <row r="34378" spans="180:180">
      <c r="FX34378" s="1595"/>
    </row>
    <row r="34379" spans="180:180">
      <c r="FX34379" s="1595"/>
    </row>
    <row r="34380" spans="180:180">
      <c r="FX34380" s="1595"/>
    </row>
    <row r="34381" spans="180:180">
      <c r="FX34381" s="1595"/>
    </row>
    <row r="34382" spans="180:180">
      <c r="FX34382" s="1595"/>
    </row>
    <row r="34383" spans="180:180">
      <c r="FX34383" s="1595"/>
    </row>
    <row r="34384" spans="180:180">
      <c r="FX34384" s="1595"/>
    </row>
    <row r="34385" spans="180:180">
      <c r="FX34385" s="1595"/>
    </row>
    <row r="34386" spans="180:180">
      <c r="FX34386" s="1595"/>
    </row>
    <row r="34387" spans="180:180">
      <c r="FX34387" s="1595"/>
    </row>
    <row r="34388" spans="180:180">
      <c r="FX34388" s="1595"/>
    </row>
    <row r="34389" spans="180:180">
      <c r="FX34389" s="1595"/>
    </row>
    <row r="34390" spans="180:180">
      <c r="FX34390" s="1595"/>
    </row>
    <row r="34391" spans="180:180">
      <c r="FX34391" s="1595"/>
    </row>
    <row r="34392" spans="180:180">
      <c r="FX34392" s="1595"/>
    </row>
    <row r="34393" spans="180:180">
      <c r="FX34393" s="1595"/>
    </row>
    <row r="34395" spans="180:180">
      <c r="FX34395" s="1349"/>
    </row>
    <row r="34396" spans="180:180">
      <c r="FX34396" s="1349"/>
    </row>
    <row r="34397" spans="180:180">
      <c r="FX34397" s="1666"/>
    </row>
    <row r="34399" spans="180:180">
      <c r="FX34399" s="1349"/>
    </row>
    <row r="34400" spans="180:180">
      <c r="FX34400" s="1349"/>
    </row>
    <row r="34401" spans="180:180">
      <c r="FX34401" s="1349"/>
    </row>
    <row r="34402" spans="180:180">
      <c r="FX34402" s="1595"/>
    </row>
    <row r="34403" spans="180:180">
      <c r="FX34403" s="1595"/>
    </row>
    <row r="34404" spans="180:180">
      <c r="FX34404" s="1595"/>
    </row>
    <row r="34405" spans="180:180">
      <c r="FX34405" s="1595"/>
    </row>
    <row r="34406" spans="180:180">
      <c r="FX34406" s="1595"/>
    </row>
    <row r="34407" spans="180:180">
      <c r="FX34407" s="1595"/>
    </row>
    <row r="34408" spans="180:180">
      <c r="FX34408" s="1595"/>
    </row>
    <row r="34409" spans="180:180">
      <c r="FX34409" s="1595"/>
    </row>
    <row r="34410" spans="180:180">
      <c r="FX34410" s="1595"/>
    </row>
    <row r="34411" spans="180:180">
      <c r="FX34411" s="1595"/>
    </row>
    <row r="34412" spans="180:180">
      <c r="FX34412" s="1595"/>
    </row>
    <row r="34413" spans="180:180">
      <c r="FX34413" s="1595"/>
    </row>
    <row r="34414" spans="180:180">
      <c r="FX34414" s="1595"/>
    </row>
    <row r="34415" spans="180:180">
      <c r="FX34415" s="1595"/>
    </row>
    <row r="34416" spans="180:180">
      <c r="FX34416" s="1595"/>
    </row>
    <row r="34417" spans="180:180">
      <c r="FX34417" s="1595"/>
    </row>
    <row r="34418" spans="180:180">
      <c r="FX34418" s="1595"/>
    </row>
    <row r="34419" spans="180:180">
      <c r="FX34419" s="1595"/>
    </row>
    <row r="34420" spans="180:180">
      <c r="FX34420" s="1595"/>
    </row>
    <row r="34421" spans="180:180">
      <c r="FX34421" s="1595"/>
    </row>
    <row r="34422" spans="180:180">
      <c r="FX34422" s="1595"/>
    </row>
    <row r="34423" spans="180:180">
      <c r="FX34423" s="1595"/>
    </row>
    <row r="34424" spans="180:180">
      <c r="FX34424" s="1595"/>
    </row>
    <row r="34425" spans="180:180">
      <c r="FX34425" s="1595"/>
    </row>
    <row r="34426" spans="180:180">
      <c r="FX34426" s="1595"/>
    </row>
    <row r="34427" spans="180:180">
      <c r="FX34427" s="1595"/>
    </row>
    <row r="34428" spans="180:180">
      <c r="FX34428" s="1595"/>
    </row>
    <row r="34429" spans="180:180">
      <c r="FX34429" s="1595"/>
    </row>
    <row r="34430" spans="180:180">
      <c r="FX34430" s="1595"/>
    </row>
    <row r="34431" spans="180:180">
      <c r="FX34431" s="1595"/>
    </row>
    <row r="34432" spans="180:180">
      <c r="FX34432" s="1595"/>
    </row>
    <row r="34433" spans="180:180">
      <c r="FX34433" s="1595"/>
    </row>
    <row r="34434" spans="180:180">
      <c r="FX34434" s="1595"/>
    </row>
    <row r="34435" spans="180:180">
      <c r="FX34435" s="1595"/>
    </row>
    <row r="34436" spans="180:180">
      <c r="FX34436" s="1595"/>
    </row>
    <row r="34437" spans="180:180">
      <c r="FX34437" s="1595"/>
    </row>
    <row r="34438" spans="180:180">
      <c r="FX34438" s="1595"/>
    </row>
    <row r="34439" spans="180:180">
      <c r="FX34439" s="1595"/>
    </row>
    <row r="34440" spans="180:180">
      <c r="FX34440" s="1595"/>
    </row>
    <row r="34441" spans="180:180">
      <c r="FX34441" s="1595"/>
    </row>
    <row r="34443" spans="180:180">
      <c r="FX34443" s="1349"/>
    </row>
    <row r="34444" spans="180:180">
      <c r="FX34444" s="1349"/>
    </row>
    <row r="34445" spans="180:180">
      <c r="FX34445" s="1666"/>
    </row>
    <row r="34447" spans="180:180">
      <c r="FX34447" s="1349"/>
    </row>
    <row r="34448" spans="180:180">
      <c r="FX34448" s="1349"/>
    </row>
    <row r="34449" spans="180:180">
      <c r="FX34449" s="1349"/>
    </row>
    <row r="34450" spans="180:180">
      <c r="FX34450" s="1595"/>
    </row>
    <row r="34451" spans="180:180">
      <c r="FX34451" s="1595"/>
    </row>
    <row r="34452" spans="180:180">
      <c r="FX34452" s="1595"/>
    </row>
    <row r="34453" spans="180:180">
      <c r="FX34453" s="1595"/>
    </row>
    <row r="34454" spans="180:180">
      <c r="FX34454" s="1595"/>
    </row>
    <row r="34455" spans="180:180">
      <c r="FX34455" s="1595"/>
    </row>
    <row r="34456" spans="180:180">
      <c r="FX34456" s="1595"/>
    </row>
    <row r="34457" spans="180:180">
      <c r="FX34457" s="1595"/>
    </row>
    <row r="34458" spans="180:180">
      <c r="FX34458" s="1595"/>
    </row>
    <row r="34459" spans="180:180">
      <c r="FX34459" s="1595"/>
    </row>
    <row r="34460" spans="180:180">
      <c r="FX34460" s="1595"/>
    </row>
    <row r="34461" spans="180:180">
      <c r="FX34461" s="1595"/>
    </row>
    <row r="34462" spans="180:180">
      <c r="FX34462" s="1595"/>
    </row>
    <row r="34463" spans="180:180">
      <c r="FX34463" s="1595"/>
    </row>
    <row r="34464" spans="180:180">
      <c r="FX34464" s="1595"/>
    </row>
    <row r="34465" spans="180:180">
      <c r="FX34465" s="1595"/>
    </row>
    <row r="34466" spans="180:180">
      <c r="FX34466" s="1595"/>
    </row>
    <row r="34467" spans="180:180">
      <c r="FX34467" s="1595"/>
    </row>
    <row r="34468" spans="180:180">
      <c r="FX34468" s="1595"/>
    </row>
    <row r="34469" spans="180:180">
      <c r="FX34469" s="1595"/>
    </row>
    <row r="34470" spans="180:180">
      <c r="FX34470" s="1595"/>
    </row>
    <row r="34471" spans="180:180">
      <c r="FX34471" s="1595"/>
    </row>
    <row r="34472" spans="180:180">
      <c r="FX34472" s="1595"/>
    </row>
    <row r="34473" spans="180:180">
      <c r="FX34473" s="1595"/>
    </row>
    <row r="34474" spans="180:180">
      <c r="FX34474" s="1595"/>
    </row>
    <row r="34475" spans="180:180">
      <c r="FX34475" s="1595"/>
    </row>
    <row r="34476" spans="180:180">
      <c r="FX34476" s="1595"/>
    </row>
    <row r="34477" spans="180:180">
      <c r="FX34477" s="1595"/>
    </row>
    <row r="34478" spans="180:180">
      <c r="FX34478" s="1595"/>
    </row>
    <row r="34479" spans="180:180">
      <c r="FX34479" s="1595"/>
    </row>
    <row r="34480" spans="180:180">
      <c r="FX34480" s="1595"/>
    </row>
    <row r="34481" spans="180:180">
      <c r="FX34481" s="1595"/>
    </row>
    <row r="34482" spans="180:180">
      <c r="FX34482" s="1595"/>
    </row>
    <row r="34483" spans="180:180">
      <c r="FX34483" s="1595"/>
    </row>
    <row r="34484" spans="180:180">
      <c r="FX34484" s="1595"/>
    </row>
    <row r="34485" spans="180:180">
      <c r="FX34485" s="1595"/>
    </row>
    <row r="34486" spans="180:180">
      <c r="FX34486" s="1595"/>
    </row>
    <row r="34487" spans="180:180">
      <c r="FX34487" s="1595"/>
    </row>
    <row r="34488" spans="180:180">
      <c r="FX34488" s="1595"/>
    </row>
    <row r="34489" spans="180:180">
      <c r="FX34489" s="1595"/>
    </row>
    <row r="34491" spans="180:180">
      <c r="FX34491" s="1349"/>
    </row>
    <row r="34492" spans="180:180">
      <c r="FX34492" s="1349"/>
    </row>
    <row r="34493" spans="180:180">
      <c r="FX34493" s="1666"/>
    </row>
    <row r="34495" spans="180:180">
      <c r="FX34495" s="1349"/>
    </row>
    <row r="34496" spans="180:180">
      <c r="FX34496" s="1349"/>
    </row>
    <row r="34497" spans="180:180">
      <c r="FX34497" s="1349"/>
    </row>
    <row r="34498" spans="180:180">
      <c r="FX34498" s="1595"/>
    </row>
    <row r="34499" spans="180:180">
      <c r="FX34499" s="1595"/>
    </row>
    <row r="34500" spans="180:180">
      <c r="FX34500" s="1595"/>
    </row>
    <row r="34501" spans="180:180">
      <c r="FX34501" s="1595"/>
    </row>
    <row r="34502" spans="180:180">
      <c r="FX34502" s="1595"/>
    </row>
    <row r="34503" spans="180:180">
      <c r="FX34503" s="1595"/>
    </row>
    <row r="34504" spans="180:180">
      <c r="FX34504" s="1595"/>
    </row>
    <row r="34505" spans="180:180">
      <c r="FX34505" s="1595"/>
    </row>
    <row r="34506" spans="180:180">
      <c r="FX34506" s="1595"/>
    </row>
    <row r="34507" spans="180:180">
      <c r="FX34507" s="1595"/>
    </row>
    <row r="34508" spans="180:180">
      <c r="FX34508" s="1595"/>
    </row>
    <row r="34509" spans="180:180">
      <c r="FX34509" s="1595"/>
    </row>
    <row r="34510" spans="180:180">
      <c r="FX34510" s="1595"/>
    </row>
    <row r="34511" spans="180:180">
      <c r="FX34511" s="1595"/>
    </row>
    <row r="34512" spans="180:180">
      <c r="FX34512" s="1595"/>
    </row>
    <row r="34513" spans="180:180">
      <c r="FX34513" s="1595"/>
    </row>
    <row r="34514" spans="180:180">
      <c r="FX34514" s="1595"/>
    </row>
    <row r="34515" spans="180:180">
      <c r="FX34515" s="1595"/>
    </row>
    <row r="34516" spans="180:180">
      <c r="FX34516" s="1595"/>
    </row>
    <row r="34517" spans="180:180">
      <c r="FX34517" s="1595"/>
    </row>
    <row r="34518" spans="180:180">
      <c r="FX34518" s="1595"/>
    </row>
    <row r="34519" spans="180:180">
      <c r="FX34519" s="1595"/>
    </row>
    <row r="34520" spans="180:180">
      <c r="FX34520" s="1595"/>
    </row>
    <row r="34521" spans="180:180">
      <c r="FX34521" s="1595"/>
    </row>
    <row r="34522" spans="180:180">
      <c r="FX34522" s="1595"/>
    </row>
    <row r="34523" spans="180:180">
      <c r="FX34523" s="1595"/>
    </row>
    <row r="34524" spans="180:180">
      <c r="FX34524" s="1595"/>
    </row>
    <row r="34525" spans="180:180">
      <c r="FX34525" s="1595"/>
    </row>
    <row r="34526" spans="180:180">
      <c r="FX34526" s="1595"/>
    </row>
    <row r="34527" spans="180:180">
      <c r="FX34527" s="1595"/>
    </row>
    <row r="34528" spans="180:180">
      <c r="FX34528" s="1595"/>
    </row>
    <row r="34529" spans="180:180">
      <c r="FX34529" s="1595"/>
    </row>
    <row r="34530" spans="180:180">
      <c r="FX34530" s="1595"/>
    </row>
    <row r="34531" spans="180:180">
      <c r="FX34531" s="1595"/>
    </row>
    <row r="34532" spans="180:180">
      <c r="FX34532" s="1595"/>
    </row>
    <row r="34533" spans="180:180">
      <c r="FX34533" s="1595"/>
    </row>
    <row r="34534" spans="180:180">
      <c r="FX34534" s="1595"/>
    </row>
    <row r="34535" spans="180:180">
      <c r="FX34535" s="1595"/>
    </row>
    <row r="34536" spans="180:180">
      <c r="FX34536" s="1595"/>
    </row>
    <row r="34537" spans="180:180">
      <c r="FX34537" s="1595"/>
    </row>
    <row r="34539" spans="180:180">
      <c r="FX34539" s="1349"/>
    </row>
    <row r="34540" spans="180:180">
      <c r="FX34540" s="1349"/>
    </row>
    <row r="34541" spans="180:180">
      <c r="FX34541" s="1666"/>
    </row>
    <row r="34543" spans="180:180">
      <c r="FX34543" s="1349"/>
    </row>
    <row r="34544" spans="180:180">
      <c r="FX34544" s="1349"/>
    </row>
    <row r="34545" spans="180:180">
      <c r="FX34545" s="1349"/>
    </row>
    <row r="34546" spans="180:180">
      <c r="FX34546" s="1595"/>
    </row>
    <row r="34547" spans="180:180">
      <c r="FX34547" s="1595"/>
    </row>
    <row r="34548" spans="180:180">
      <c r="FX34548" s="1595"/>
    </row>
    <row r="34549" spans="180:180">
      <c r="FX34549" s="1595"/>
    </row>
    <row r="34550" spans="180:180">
      <c r="FX34550" s="1595"/>
    </row>
    <row r="34551" spans="180:180">
      <c r="FX34551" s="1595"/>
    </row>
    <row r="34552" spans="180:180">
      <c r="FX34552" s="1595"/>
    </row>
    <row r="34553" spans="180:180">
      <c r="FX34553" s="1595"/>
    </row>
    <row r="34554" spans="180:180">
      <c r="FX34554" s="1595"/>
    </row>
    <row r="34555" spans="180:180">
      <c r="FX34555" s="1595"/>
    </row>
    <row r="34556" spans="180:180">
      <c r="FX34556" s="1595"/>
    </row>
    <row r="34557" spans="180:180">
      <c r="FX34557" s="1595"/>
    </row>
    <row r="34558" spans="180:180">
      <c r="FX34558" s="1595"/>
    </row>
    <row r="34559" spans="180:180">
      <c r="FX34559" s="1595"/>
    </row>
    <row r="34560" spans="180:180">
      <c r="FX34560" s="1595"/>
    </row>
    <row r="34561" spans="180:180">
      <c r="FX34561" s="1595"/>
    </row>
    <row r="34562" spans="180:180">
      <c r="FX34562" s="1595"/>
    </row>
    <row r="34563" spans="180:180">
      <c r="FX34563" s="1595"/>
    </row>
    <row r="34564" spans="180:180">
      <c r="FX34564" s="1595"/>
    </row>
    <row r="34565" spans="180:180">
      <c r="FX34565" s="1595"/>
    </row>
    <row r="34566" spans="180:180">
      <c r="FX34566" s="1595"/>
    </row>
    <row r="34567" spans="180:180">
      <c r="FX34567" s="1595"/>
    </row>
    <row r="34568" spans="180:180">
      <c r="FX34568" s="1595"/>
    </row>
    <row r="34569" spans="180:180">
      <c r="FX34569" s="1595"/>
    </row>
    <row r="34570" spans="180:180">
      <c r="FX34570" s="1595"/>
    </row>
    <row r="34571" spans="180:180">
      <c r="FX34571" s="1595"/>
    </row>
    <row r="34572" spans="180:180">
      <c r="FX34572" s="1595"/>
    </row>
    <row r="34573" spans="180:180">
      <c r="FX34573" s="1595"/>
    </row>
    <row r="34574" spans="180:180">
      <c r="FX34574" s="1595"/>
    </row>
    <row r="34575" spans="180:180">
      <c r="FX34575" s="1595"/>
    </row>
    <row r="34576" spans="180:180">
      <c r="FX34576" s="1595"/>
    </row>
    <row r="34577" spans="180:180">
      <c r="FX34577" s="1595"/>
    </row>
    <row r="34578" spans="180:180">
      <c r="FX34578" s="1595"/>
    </row>
    <row r="34579" spans="180:180">
      <c r="FX34579" s="1595"/>
    </row>
    <row r="34580" spans="180:180">
      <c r="FX34580" s="1595"/>
    </row>
    <row r="34581" spans="180:180">
      <c r="FX34581" s="1595"/>
    </row>
    <row r="34582" spans="180:180">
      <c r="FX34582" s="1595"/>
    </row>
    <row r="34583" spans="180:180">
      <c r="FX34583" s="1595"/>
    </row>
    <row r="34584" spans="180:180">
      <c r="FX34584" s="1595"/>
    </row>
    <row r="34585" spans="180:180">
      <c r="FX34585" s="1595"/>
    </row>
    <row r="34587" spans="180:180">
      <c r="FX34587" s="1349"/>
    </row>
    <row r="34588" spans="180:180">
      <c r="FX34588" s="1349"/>
    </row>
    <row r="34589" spans="180:180">
      <c r="FX34589" s="1666"/>
    </row>
    <row r="34591" spans="180:180">
      <c r="FX34591" s="1349"/>
    </row>
    <row r="34592" spans="180:180">
      <c r="FX34592" s="1349"/>
    </row>
    <row r="34593" spans="180:180">
      <c r="FX34593" s="1349"/>
    </row>
    <row r="34594" spans="180:180">
      <c r="FX34594" s="1595"/>
    </row>
    <row r="34595" spans="180:180">
      <c r="FX34595" s="1595"/>
    </row>
    <row r="34596" spans="180:180">
      <c r="FX34596" s="1595"/>
    </row>
    <row r="34597" spans="180:180">
      <c r="FX34597" s="1595"/>
    </row>
    <row r="34598" spans="180:180">
      <c r="FX34598" s="1595"/>
    </row>
    <row r="34599" spans="180:180">
      <c r="FX34599" s="1595"/>
    </row>
    <row r="34600" spans="180:180">
      <c r="FX34600" s="1595"/>
    </row>
    <row r="34601" spans="180:180">
      <c r="FX34601" s="1595"/>
    </row>
    <row r="34602" spans="180:180">
      <c r="FX34602" s="1595"/>
    </row>
    <row r="34603" spans="180:180">
      <c r="FX34603" s="1595"/>
    </row>
    <row r="34604" spans="180:180">
      <c r="FX34604" s="1595"/>
    </row>
    <row r="34605" spans="180:180">
      <c r="FX34605" s="1595"/>
    </row>
    <row r="34606" spans="180:180">
      <c r="FX34606" s="1595"/>
    </row>
    <row r="34607" spans="180:180">
      <c r="FX34607" s="1595"/>
    </row>
    <row r="34608" spans="180:180">
      <c r="FX34608" s="1595"/>
    </row>
    <row r="34609" spans="180:180">
      <c r="FX34609" s="1595"/>
    </row>
    <row r="34610" spans="180:180">
      <c r="FX34610" s="1595"/>
    </row>
    <row r="34611" spans="180:180">
      <c r="FX34611" s="1595"/>
    </row>
    <row r="34612" spans="180:180">
      <c r="FX34612" s="1595"/>
    </row>
    <row r="34613" spans="180:180">
      <c r="FX34613" s="1595"/>
    </row>
    <row r="34614" spans="180:180">
      <c r="FX34614" s="1595"/>
    </row>
    <row r="34615" spans="180:180">
      <c r="FX34615" s="1595"/>
    </row>
    <row r="34616" spans="180:180">
      <c r="FX34616" s="1595"/>
    </row>
    <row r="34617" spans="180:180">
      <c r="FX34617" s="1595"/>
    </row>
    <row r="34618" spans="180:180">
      <c r="FX34618" s="1595"/>
    </row>
    <row r="34619" spans="180:180">
      <c r="FX34619" s="1595"/>
    </row>
    <row r="34620" spans="180:180">
      <c r="FX34620" s="1595"/>
    </row>
    <row r="34621" spans="180:180">
      <c r="FX34621" s="1595"/>
    </row>
    <row r="34622" spans="180:180">
      <c r="FX34622" s="1595"/>
    </row>
    <row r="34623" spans="180:180">
      <c r="FX34623" s="1595"/>
    </row>
    <row r="34624" spans="180:180">
      <c r="FX34624" s="1595"/>
    </row>
    <row r="34625" spans="180:180">
      <c r="FX34625" s="1595"/>
    </row>
    <row r="34626" spans="180:180">
      <c r="FX34626" s="1595"/>
    </row>
    <row r="34627" spans="180:180">
      <c r="FX34627" s="1595"/>
    </row>
    <row r="34628" spans="180:180">
      <c r="FX34628" s="1595"/>
    </row>
    <row r="34629" spans="180:180">
      <c r="FX34629" s="1595"/>
    </row>
    <row r="34630" spans="180:180">
      <c r="FX34630" s="1595"/>
    </row>
    <row r="34631" spans="180:180">
      <c r="FX34631" s="1595"/>
    </row>
    <row r="34632" spans="180:180">
      <c r="FX34632" s="1595"/>
    </row>
    <row r="34633" spans="180:180">
      <c r="FX34633" s="1595"/>
    </row>
    <row r="34635" spans="180:180">
      <c r="FX34635" s="1349"/>
    </row>
    <row r="34636" spans="180:180">
      <c r="FX34636" s="1349"/>
    </row>
    <row r="34637" spans="180:180">
      <c r="FX34637" s="1666"/>
    </row>
    <row r="34639" spans="180:180">
      <c r="FX34639" s="1349"/>
    </row>
    <row r="34640" spans="180:180">
      <c r="FX34640" s="1349"/>
    </row>
    <row r="34641" spans="180:180">
      <c r="FX34641" s="1349"/>
    </row>
    <row r="34642" spans="180:180">
      <c r="FX34642" s="1595"/>
    </row>
    <row r="34643" spans="180:180">
      <c r="FX34643" s="1595"/>
    </row>
    <row r="34644" spans="180:180">
      <c r="FX34644" s="1595"/>
    </row>
    <row r="34645" spans="180:180">
      <c r="FX34645" s="1595"/>
    </row>
    <row r="34646" spans="180:180">
      <c r="FX34646" s="1595"/>
    </row>
    <row r="34647" spans="180:180">
      <c r="FX34647" s="1595"/>
    </row>
    <row r="34648" spans="180:180">
      <c r="FX34648" s="1595"/>
    </row>
    <row r="34649" spans="180:180">
      <c r="FX34649" s="1595"/>
    </row>
    <row r="34650" spans="180:180">
      <c r="FX34650" s="1595"/>
    </row>
    <row r="34651" spans="180:180">
      <c r="FX34651" s="1595"/>
    </row>
    <row r="34652" spans="180:180">
      <c r="FX34652" s="1595"/>
    </row>
    <row r="34653" spans="180:180">
      <c r="FX34653" s="1595"/>
    </row>
    <row r="34654" spans="180:180">
      <c r="FX34654" s="1595"/>
    </row>
    <row r="34655" spans="180:180">
      <c r="FX34655" s="1595"/>
    </row>
    <row r="34656" spans="180:180">
      <c r="FX34656" s="1595"/>
    </row>
    <row r="34657" spans="180:180">
      <c r="FX34657" s="1595"/>
    </row>
    <row r="34658" spans="180:180">
      <c r="FX34658" s="1595"/>
    </row>
    <row r="34659" spans="180:180">
      <c r="FX34659" s="1595"/>
    </row>
    <row r="34660" spans="180:180">
      <c r="FX34660" s="1595"/>
    </row>
    <row r="34661" spans="180:180">
      <c r="FX34661" s="1595"/>
    </row>
    <row r="34662" spans="180:180">
      <c r="FX34662" s="1595"/>
    </row>
    <row r="34663" spans="180:180">
      <c r="FX34663" s="1595"/>
    </row>
    <row r="34664" spans="180:180">
      <c r="FX34664" s="1595"/>
    </row>
    <row r="34665" spans="180:180">
      <c r="FX34665" s="1595"/>
    </row>
    <row r="34666" spans="180:180">
      <c r="FX34666" s="1595"/>
    </row>
    <row r="34667" spans="180:180">
      <c r="FX34667" s="1595"/>
    </row>
    <row r="34668" spans="180:180">
      <c r="FX34668" s="1595"/>
    </row>
    <row r="34669" spans="180:180">
      <c r="FX34669" s="1595"/>
    </row>
    <row r="34670" spans="180:180">
      <c r="FX34670" s="1595"/>
    </row>
    <row r="34671" spans="180:180">
      <c r="FX34671" s="1595"/>
    </row>
    <row r="34672" spans="180:180">
      <c r="FX34672" s="1595"/>
    </row>
    <row r="34673" spans="180:180">
      <c r="FX34673" s="1595"/>
    </row>
    <row r="34674" spans="180:180">
      <c r="FX34674" s="1595"/>
    </row>
    <row r="34675" spans="180:180">
      <c r="FX34675" s="1595"/>
    </row>
    <row r="34676" spans="180:180">
      <c r="FX34676" s="1595"/>
    </row>
    <row r="34677" spans="180:180">
      <c r="FX34677" s="1595"/>
    </row>
    <row r="34678" spans="180:180">
      <c r="FX34678" s="1595"/>
    </row>
    <row r="34679" spans="180:180">
      <c r="FX34679" s="1595"/>
    </row>
    <row r="34680" spans="180:180">
      <c r="FX34680" s="1595"/>
    </row>
    <row r="34681" spans="180:180">
      <c r="FX34681" s="1595"/>
    </row>
    <row r="34683" spans="180:180">
      <c r="FX34683" s="1349"/>
    </row>
    <row r="34684" spans="180:180">
      <c r="FX34684" s="1349"/>
    </row>
    <row r="34685" spans="180:180">
      <c r="FX34685" s="1666"/>
    </row>
    <row r="34687" spans="180:180">
      <c r="FX34687" s="1349"/>
    </row>
    <row r="34688" spans="180:180">
      <c r="FX34688" s="1349"/>
    </row>
    <row r="34689" spans="180:180">
      <c r="FX34689" s="1349"/>
    </row>
    <row r="34690" spans="180:180">
      <c r="FX34690" s="1595"/>
    </row>
    <row r="34691" spans="180:180">
      <c r="FX34691" s="1595"/>
    </row>
    <row r="34692" spans="180:180">
      <c r="FX34692" s="1595"/>
    </row>
    <row r="34693" spans="180:180">
      <c r="FX34693" s="1595"/>
    </row>
    <row r="34694" spans="180:180">
      <c r="FX34694" s="1595"/>
    </row>
    <row r="34695" spans="180:180">
      <c r="FX34695" s="1595"/>
    </row>
    <row r="34696" spans="180:180">
      <c r="FX34696" s="1595"/>
    </row>
    <row r="34697" spans="180:180">
      <c r="FX34697" s="1595"/>
    </row>
    <row r="34698" spans="180:180">
      <c r="FX34698" s="1595"/>
    </row>
    <row r="34699" spans="180:180">
      <c r="FX34699" s="1595"/>
    </row>
    <row r="34700" spans="180:180">
      <c r="FX34700" s="1595"/>
    </row>
    <row r="34701" spans="180:180">
      <c r="FX34701" s="1595"/>
    </row>
    <row r="34702" spans="180:180">
      <c r="FX34702" s="1595"/>
    </row>
    <row r="34703" spans="180:180">
      <c r="FX34703" s="1595"/>
    </row>
    <row r="34704" spans="180:180">
      <c r="FX34704" s="1595"/>
    </row>
    <row r="34705" spans="180:180">
      <c r="FX34705" s="1595"/>
    </row>
    <row r="34706" spans="180:180">
      <c r="FX34706" s="1595"/>
    </row>
    <row r="34707" spans="180:180">
      <c r="FX34707" s="1595"/>
    </row>
    <row r="34708" spans="180:180">
      <c r="FX34708" s="1595"/>
    </row>
    <row r="34709" spans="180:180">
      <c r="FX34709" s="1595"/>
    </row>
    <row r="34710" spans="180:180">
      <c r="FX34710" s="1595"/>
    </row>
    <row r="34711" spans="180:180">
      <c r="FX34711" s="1595"/>
    </row>
    <row r="34712" spans="180:180">
      <c r="FX34712" s="1595"/>
    </row>
    <row r="34713" spans="180:180">
      <c r="FX34713" s="1595"/>
    </row>
    <row r="34714" spans="180:180">
      <c r="FX34714" s="1595"/>
    </row>
    <row r="34715" spans="180:180">
      <c r="FX34715" s="1595"/>
    </row>
    <row r="34716" spans="180:180">
      <c r="FX34716" s="1595"/>
    </row>
    <row r="34717" spans="180:180">
      <c r="FX34717" s="1595"/>
    </row>
    <row r="34718" spans="180:180">
      <c r="FX34718" s="1595"/>
    </row>
    <row r="34719" spans="180:180">
      <c r="FX34719" s="1595"/>
    </row>
    <row r="34720" spans="180:180">
      <c r="FX34720" s="1595"/>
    </row>
    <row r="34721" spans="180:180">
      <c r="FX34721" s="1595"/>
    </row>
    <row r="34722" spans="180:180">
      <c r="FX34722" s="1595"/>
    </row>
    <row r="34723" spans="180:180">
      <c r="FX34723" s="1595"/>
    </row>
    <row r="34724" spans="180:180">
      <c r="FX34724" s="1595"/>
    </row>
    <row r="34725" spans="180:180">
      <c r="FX34725" s="1595"/>
    </row>
    <row r="34726" spans="180:180">
      <c r="FX34726" s="1595"/>
    </row>
    <row r="34727" spans="180:180">
      <c r="FX34727" s="1595"/>
    </row>
    <row r="34728" spans="180:180">
      <c r="FX34728" s="1595"/>
    </row>
    <row r="34729" spans="180:180">
      <c r="FX34729" s="1595"/>
    </row>
    <row r="34731" spans="180:180">
      <c r="FX34731" s="1349"/>
    </row>
    <row r="34732" spans="180:180">
      <c r="FX34732" s="1349"/>
    </row>
    <row r="34733" spans="180:180">
      <c r="FX34733" s="1666"/>
    </row>
    <row r="34735" spans="180:180">
      <c r="FX34735" s="1349"/>
    </row>
    <row r="34736" spans="180:180">
      <c r="FX34736" s="1349"/>
    </row>
    <row r="34737" spans="180:180">
      <c r="FX34737" s="1349"/>
    </row>
    <row r="34738" spans="180:180">
      <c r="FX34738" s="1595"/>
    </row>
    <row r="34739" spans="180:180">
      <c r="FX34739" s="1595"/>
    </row>
    <row r="34740" spans="180:180">
      <c r="FX34740" s="1595"/>
    </row>
    <row r="34741" spans="180:180">
      <c r="FX34741" s="1595"/>
    </row>
    <row r="34742" spans="180:180">
      <c r="FX34742" s="1595"/>
    </row>
    <row r="34743" spans="180:180">
      <c r="FX34743" s="1595"/>
    </row>
    <row r="34744" spans="180:180">
      <c r="FX34744" s="1595"/>
    </row>
    <row r="34745" spans="180:180">
      <c r="FX34745" s="1595"/>
    </row>
    <row r="34746" spans="180:180">
      <c r="FX34746" s="1595"/>
    </row>
    <row r="34747" spans="180:180">
      <c r="FX34747" s="1595"/>
    </row>
    <row r="34748" spans="180:180">
      <c r="FX34748" s="1595"/>
    </row>
    <row r="34749" spans="180:180">
      <c r="FX34749" s="1595"/>
    </row>
    <row r="34750" spans="180:180">
      <c r="FX34750" s="1595"/>
    </row>
    <row r="34751" spans="180:180">
      <c r="FX34751" s="1595"/>
    </row>
    <row r="34752" spans="180:180">
      <c r="FX34752" s="1595"/>
    </row>
    <row r="34753" spans="180:180">
      <c r="FX34753" s="1595"/>
    </row>
    <row r="34754" spans="180:180">
      <c r="FX34754" s="1595"/>
    </row>
    <row r="34755" spans="180:180">
      <c r="FX34755" s="1595"/>
    </row>
    <row r="34756" spans="180:180">
      <c r="FX34756" s="1595"/>
    </row>
    <row r="34757" spans="180:180">
      <c r="FX34757" s="1595"/>
    </row>
    <row r="34758" spans="180:180">
      <c r="FX34758" s="1595"/>
    </row>
    <row r="34759" spans="180:180">
      <c r="FX34759" s="1595"/>
    </row>
    <row r="34760" spans="180:180">
      <c r="FX34760" s="1595"/>
    </row>
    <row r="34761" spans="180:180">
      <c r="FX34761" s="1595"/>
    </row>
    <row r="34762" spans="180:180">
      <c r="FX34762" s="1595"/>
    </row>
    <row r="34763" spans="180:180">
      <c r="FX34763" s="1595"/>
    </row>
    <row r="34764" spans="180:180">
      <c r="FX34764" s="1595"/>
    </row>
    <row r="34765" spans="180:180">
      <c r="FX34765" s="1595"/>
    </row>
    <row r="34766" spans="180:180">
      <c r="FX34766" s="1595"/>
    </row>
    <row r="34767" spans="180:180">
      <c r="FX34767" s="1595"/>
    </row>
    <row r="34768" spans="180:180">
      <c r="FX34768" s="1595"/>
    </row>
    <row r="34769" spans="180:180">
      <c r="FX34769" s="1595"/>
    </row>
    <row r="34770" spans="180:180">
      <c r="FX34770" s="1595"/>
    </row>
    <row r="34771" spans="180:180">
      <c r="FX34771" s="1595"/>
    </row>
    <row r="34772" spans="180:180">
      <c r="FX34772" s="1595"/>
    </row>
    <row r="34773" spans="180:180">
      <c r="FX34773" s="1595"/>
    </row>
    <row r="34774" spans="180:180">
      <c r="FX34774" s="1595"/>
    </row>
    <row r="34775" spans="180:180">
      <c r="FX34775" s="1595"/>
    </row>
    <row r="34776" spans="180:180">
      <c r="FX34776" s="1595"/>
    </row>
    <row r="34777" spans="180:180">
      <c r="FX34777" s="1595"/>
    </row>
    <row r="34779" spans="180:180">
      <c r="FX34779" s="1349"/>
    </row>
    <row r="34780" spans="180:180">
      <c r="FX34780" s="1349"/>
    </row>
    <row r="34781" spans="180:180">
      <c r="FX34781" s="1666"/>
    </row>
    <row r="34783" spans="180:180">
      <c r="FX34783" s="1349"/>
    </row>
    <row r="34784" spans="180:180">
      <c r="FX34784" s="1349"/>
    </row>
    <row r="34785" spans="180:180">
      <c r="FX34785" s="1349"/>
    </row>
    <row r="34786" spans="180:180">
      <c r="FX34786" s="1595"/>
    </row>
    <row r="34787" spans="180:180">
      <c r="FX34787" s="1595"/>
    </row>
    <row r="34788" spans="180:180">
      <c r="FX34788" s="1595"/>
    </row>
    <row r="34789" spans="180:180">
      <c r="FX34789" s="1595"/>
    </row>
    <row r="34790" spans="180:180">
      <c r="FX34790" s="1595"/>
    </row>
    <row r="34791" spans="180:180">
      <c r="FX34791" s="1595"/>
    </row>
    <row r="34792" spans="180:180">
      <c r="FX34792" s="1595"/>
    </row>
    <row r="34793" spans="180:180">
      <c r="FX34793" s="1595"/>
    </row>
    <row r="34794" spans="180:180">
      <c r="FX34794" s="1595"/>
    </row>
    <row r="34795" spans="180:180">
      <c r="FX34795" s="1595"/>
    </row>
    <row r="34796" spans="180:180">
      <c r="FX34796" s="1595"/>
    </row>
    <row r="34797" spans="180:180">
      <c r="FX34797" s="1595"/>
    </row>
    <row r="34798" spans="180:180">
      <c r="FX34798" s="1595"/>
    </row>
    <row r="34799" spans="180:180">
      <c r="FX34799" s="1595"/>
    </row>
    <row r="34800" spans="180:180">
      <c r="FX34800" s="1595"/>
    </row>
    <row r="34801" spans="180:180">
      <c r="FX34801" s="1595"/>
    </row>
    <row r="34802" spans="180:180">
      <c r="FX34802" s="1595"/>
    </row>
    <row r="34803" spans="180:180">
      <c r="FX34803" s="1595"/>
    </row>
    <row r="34804" spans="180:180">
      <c r="FX34804" s="1595"/>
    </row>
    <row r="34805" spans="180:180">
      <c r="FX34805" s="1595"/>
    </row>
    <row r="34806" spans="180:180">
      <c r="FX34806" s="1595"/>
    </row>
    <row r="34807" spans="180:180">
      <c r="FX34807" s="1595"/>
    </row>
    <row r="34808" spans="180:180">
      <c r="FX34808" s="1595"/>
    </row>
    <row r="34809" spans="180:180">
      <c r="FX34809" s="1595"/>
    </row>
    <row r="34810" spans="180:180">
      <c r="FX34810" s="1595"/>
    </row>
    <row r="34811" spans="180:180">
      <c r="FX34811" s="1595"/>
    </row>
    <row r="34812" spans="180:180">
      <c r="FX34812" s="1595"/>
    </row>
    <row r="34813" spans="180:180">
      <c r="FX34813" s="1595"/>
    </row>
    <row r="34814" spans="180:180">
      <c r="FX34814" s="1595"/>
    </row>
    <row r="34815" spans="180:180">
      <c r="FX34815" s="1595"/>
    </row>
    <row r="34816" spans="180:180">
      <c r="FX34816" s="1595"/>
    </row>
    <row r="34817" spans="180:180">
      <c r="FX34817" s="1595"/>
    </row>
    <row r="34818" spans="180:180">
      <c r="FX34818" s="1595"/>
    </row>
    <row r="34819" spans="180:180">
      <c r="FX34819" s="1595"/>
    </row>
    <row r="34820" spans="180:180">
      <c r="FX34820" s="1595"/>
    </row>
    <row r="34821" spans="180:180">
      <c r="FX34821" s="1595"/>
    </row>
    <row r="34822" spans="180:180">
      <c r="FX34822" s="1595"/>
    </row>
    <row r="34823" spans="180:180">
      <c r="FX34823" s="1595"/>
    </row>
    <row r="34824" spans="180:180">
      <c r="FX34824" s="1595"/>
    </row>
    <row r="34825" spans="180:180">
      <c r="FX34825" s="1595"/>
    </row>
    <row r="34827" spans="180:180">
      <c r="FX34827" s="1349"/>
    </row>
    <row r="34828" spans="180:180">
      <c r="FX34828" s="1349"/>
    </row>
    <row r="34829" spans="180:180">
      <c r="FX34829" s="1666"/>
    </row>
    <row r="34831" spans="180:180">
      <c r="FX34831" s="1349"/>
    </row>
    <row r="34832" spans="180:180">
      <c r="FX34832" s="1349"/>
    </row>
    <row r="34833" spans="180:180">
      <c r="FX34833" s="1349"/>
    </row>
    <row r="34834" spans="180:180">
      <c r="FX34834" s="1595"/>
    </row>
    <row r="34835" spans="180:180">
      <c r="FX34835" s="1595"/>
    </row>
    <row r="34836" spans="180:180">
      <c r="FX34836" s="1595"/>
    </row>
    <row r="34837" spans="180:180">
      <c r="FX34837" s="1595"/>
    </row>
    <row r="34838" spans="180:180">
      <c r="FX34838" s="1595"/>
    </row>
    <row r="34839" spans="180:180">
      <c r="FX34839" s="1595"/>
    </row>
    <row r="34840" spans="180:180">
      <c r="FX34840" s="1595"/>
    </row>
    <row r="34841" spans="180:180">
      <c r="FX34841" s="1595"/>
    </row>
    <row r="34842" spans="180:180">
      <c r="FX34842" s="1595"/>
    </row>
    <row r="34843" spans="180:180">
      <c r="FX34843" s="1595"/>
    </row>
    <row r="34844" spans="180:180">
      <c r="FX34844" s="1595"/>
    </row>
    <row r="34845" spans="180:180">
      <c r="FX34845" s="1595"/>
    </row>
    <row r="34846" spans="180:180">
      <c r="FX34846" s="1595"/>
    </row>
    <row r="34847" spans="180:180">
      <c r="FX34847" s="1595"/>
    </row>
    <row r="34848" spans="180:180">
      <c r="FX34848" s="1595"/>
    </row>
    <row r="34849" spans="180:180">
      <c r="FX34849" s="1595"/>
    </row>
    <row r="34850" spans="180:180">
      <c r="FX34850" s="1595"/>
    </row>
    <row r="34851" spans="180:180">
      <c r="FX34851" s="1595"/>
    </row>
    <row r="34852" spans="180:180">
      <c r="FX34852" s="1595"/>
    </row>
    <row r="34853" spans="180:180">
      <c r="FX34853" s="1595"/>
    </row>
    <row r="34854" spans="180:180">
      <c r="FX34854" s="1595"/>
    </row>
    <row r="34855" spans="180:180">
      <c r="FX34855" s="1595"/>
    </row>
    <row r="34856" spans="180:180">
      <c r="FX34856" s="1595"/>
    </row>
    <row r="34857" spans="180:180">
      <c r="FX34857" s="1595"/>
    </row>
    <row r="34858" spans="180:180">
      <c r="FX34858" s="1595"/>
    </row>
    <row r="34859" spans="180:180">
      <c r="FX34859" s="1595"/>
    </row>
    <row r="34860" spans="180:180">
      <c r="FX34860" s="1595"/>
    </row>
    <row r="34861" spans="180:180">
      <c r="FX34861" s="1595"/>
    </row>
    <row r="34862" spans="180:180">
      <c r="FX34862" s="1595"/>
    </row>
    <row r="34863" spans="180:180">
      <c r="FX34863" s="1595"/>
    </row>
    <row r="34864" spans="180:180">
      <c r="FX34864" s="1595"/>
    </row>
    <row r="34865" spans="180:180">
      <c r="FX34865" s="1595"/>
    </row>
    <row r="34866" spans="180:180">
      <c r="FX34866" s="1595"/>
    </row>
    <row r="34867" spans="180:180">
      <c r="FX34867" s="1595"/>
    </row>
    <row r="34868" spans="180:180">
      <c r="FX34868" s="1595"/>
    </row>
    <row r="34869" spans="180:180">
      <c r="FX34869" s="1595"/>
    </row>
    <row r="34870" spans="180:180">
      <c r="FX34870" s="1595"/>
    </row>
    <row r="34871" spans="180:180">
      <c r="FX34871" s="1595"/>
    </row>
    <row r="34872" spans="180:180">
      <c r="FX34872" s="1595"/>
    </row>
    <row r="34873" spans="180:180">
      <c r="FX34873" s="1595"/>
    </row>
    <row r="34875" spans="180:180">
      <c r="FX34875" s="1349"/>
    </row>
    <row r="34876" spans="180:180">
      <c r="FX34876" s="1349"/>
    </row>
    <row r="34877" spans="180:180">
      <c r="FX34877" s="1666"/>
    </row>
    <row r="34879" spans="180:180">
      <c r="FX34879" s="1349"/>
    </row>
    <row r="34880" spans="180:180">
      <c r="FX34880" s="1349"/>
    </row>
    <row r="34881" spans="180:180">
      <c r="FX34881" s="1349"/>
    </row>
    <row r="34882" spans="180:180">
      <c r="FX34882" s="1595"/>
    </row>
    <row r="34883" spans="180:180">
      <c r="FX34883" s="1595"/>
    </row>
    <row r="34884" spans="180:180">
      <c r="FX34884" s="1595"/>
    </row>
    <row r="34885" spans="180:180">
      <c r="FX34885" s="1595"/>
    </row>
    <row r="34886" spans="180:180">
      <c r="FX34886" s="1595"/>
    </row>
    <row r="34887" spans="180:180">
      <c r="FX34887" s="1595"/>
    </row>
    <row r="34888" spans="180:180">
      <c r="FX34888" s="1595"/>
    </row>
    <row r="34889" spans="180:180">
      <c r="FX34889" s="1595"/>
    </row>
    <row r="34890" spans="180:180">
      <c r="FX34890" s="1595"/>
    </row>
    <row r="34891" spans="180:180">
      <c r="FX34891" s="1595"/>
    </row>
    <row r="34892" spans="180:180">
      <c r="FX34892" s="1595"/>
    </row>
    <row r="34893" spans="180:180">
      <c r="FX34893" s="1595"/>
    </row>
    <row r="34894" spans="180:180">
      <c r="FX34894" s="1595"/>
    </row>
    <row r="34895" spans="180:180">
      <c r="FX34895" s="1595"/>
    </row>
    <row r="34896" spans="180:180">
      <c r="FX34896" s="1595"/>
    </row>
    <row r="34897" spans="180:180">
      <c r="FX34897" s="1595"/>
    </row>
    <row r="34898" spans="180:180">
      <c r="FX34898" s="1595"/>
    </row>
    <row r="34899" spans="180:180">
      <c r="FX34899" s="1595"/>
    </row>
    <row r="34900" spans="180:180">
      <c r="FX34900" s="1595"/>
    </row>
    <row r="34901" spans="180:180">
      <c r="FX34901" s="1595"/>
    </row>
    <row r="34902" spans="180:180">
      <c r="FX34902" s="1595"/>
    </row>
    <row r="34903" spans="180:180">
      <c r="FX34903" s="1595"/>
    </row>
    <row r="34904" spans="180:180">
      <c r="FX34904" s="1595"/>
    </row>
    <row r="34905" spans="180:180">
      <c r="FX34905" s="1595"/>
    </row>
    <row r="34906" spans="180:180">
      <c r="FX34906" s="1595"/>
    </row>
    <row r="34907" spans="180:180">
      <c r="FX34907" s="1595"/>
    </row>
    <row r="34908" spans="180:180">
      <c r="FX34908" s="1595"/>
    </row>
    <row r="34909" spans="180:180">
      <c r="FX34909" s="1595"/>
    </row>
    <row r="34910" spans="180:180">
      <c r="FX34910" s="1595"/>
    </row>
    <row r="34911" spans="180:180">
      <c r="FX34911" s="1595"/>
    </row>
    <row r="34912" spans="180:180">
      <c r="FX34912" s="1595"/>
    </row>
    <row r="34913" spans="180:180">
      <c r="FX34913" s="1595"/>
    </row>
    <row r="34914" spans="180:180">
      <c r="FX34914" s="1595"/>
    </row>
    <row r="34915" spans="180:180">
      <c r="FX34915" s="1595"/>
    </row>
    <row r="34916" spans="180:180">
      <c r="FX34916" s="1595"/>
    </row>
    <row r="34917" spans="180:180">
      <c r="FX34917" s="1595"/>
    </row>
    <row r="34918" spans="180:180">
      <c r="FX34918" s="1595"/>
    </row>
    <row r="34919" spans="180:180">
      <c r="FX34919" s="1595"/>
    </row>
    <row r="34920" spans="180:180">
      <c r="FX34920" s="1595"/>
    </row>
    <row r="34921" spans="180:180">
      <c r="FX34921" s="1595"/>
    </row>
    <row r="34923" spans="180:180">
      <c r="FX34923" s="1349"/>
    </row>
    <row r="34924" spans="180:180">
      <c r="FX34924" s="1349"/>
    </row>
    <row r="34925" spans="180:180">
      <c r="FX34925" s="1666"/>
    </row>
    <row r="34927" spans="180:180">
      <c r="FX34927" s="1349"/>
    </row>
    <row r="34928" spans="180:180">
      <c r="FX34928" s="1349"/>
    </row>
    <row r="34929" spans="180:180">
      <c r="FX34929" s="1349"/>
    </row>
    <row r="34930" spans="180:180">
      <c r="FX34930" s="1595"/>
    </row>
    <row r="34931" spans="180:180">
      <c r="FX34931" s="1595"/>
    </row>
    <row r="34932" spans="180:180">
      <c r="FX34932" s="1595"/>
    </row>
    <row r="34933" spans="180:180">
      <c r="FX34933" s="1595"/>
    </row>
    <row r="34934" spans="180:180">
      <c r="FX34934" s="1595"/>
    </row>
    <row r="34935" spans="180:180">
      <c r="FX34935" s="1595"/>
    </row>
    <row r="34936" spans="180:180">
      <c r="FX34936" s="1595"/>
    </row>
    <row r="34937" spans="180:180">
      <c r="FX34937" s="1595"/>
    </row>
    <row r="34938" spans="180:180">
      <c r="FX34938" s="1595"/>
    </row>
    <row r="34939" spans="180:180">
      <c r="FX34939" s="1595"/>
    </row>
    <row r="34940" spans="180:180">
      <c r="FX34940" s="1595"/>
    </row>
    <row r="34941" spans="180:180">
      <c r="FX34941" s="1595"/>
    </row>
    <row r="34942" spans="180:180">
      <c r="FX34942" s="1595"/>
    </row>
    <row r="34943" spans="180:180">
      <c r="FX34943" s="1595"/>
    </row>
    <row r="34944" spans="180:180">
      <c r="FX34944" s="1595"/>
    </row>
    <row r="34945" spans="180:180">
      <c r="FX34945" s="1595"/>
    </row>
    <row r="34946" spans="180:180">
      <c r="FX34946" s="1595"/>
    </row>
    <row r="34947" spans="180:180">
      <c r="FX34947" s="1595"/>
    </row>
    <row r="34948" spans="180:180">
      <c r="FX34948" s="1595"/>
    </row>
    <row r="34949" spans="180:180">
      <c r="FX34949" s="1595"/>
    </row>
    <row r="34950" spans="180:180">
      <c r="FX34950" s="1595"/>
    </row>
    <row r="34951" spans="180:180">
      <c r="FX34951" s="1595"/>
    </row>
    <row r="34952" spans="180:180">
      <c r="FX34952" s="1595"/>
    </row>
    <row r="34953" spans="180:180">
      <c r="FX34953" s="1595"/>
    </row>
    <row r="34954" spans="180:180">
      <c r="FX34954" s="1595"/>
    </row>
    <row r="34955" spans="180:180">
      <c r="FX34955" s="1595"/>
    </row>
    <row r="34956" spans="180:180">
      <c r="FX34956" s="1595"/>
    </row>
    <row r="34957" spans="180:180">
      <c r="FX34957" s="1595"/>
    </row>
    <row r="34958" spans="180:180">
      <c r="FX34958" s="1595"/>
    </row>
    <row r="34959" spans="180:180">
      <c r="FX34959" s="1595"/>
    </row>
    <row r="34960" spans="180:180">
      <c r="FX34960" s="1595"/>
    </row>
    <row r="34961" spans="180:180">
      <c r="FX34961" s="1595"/>
    </row>
    <row r="34962" spans="180:180">
      <c r="FX34962" s="1595"/>
    </row>
    <row r="34963" spans="180:180">
      <c r="FX34963" s="1595"/>
    </row>
    <row r="34964" spans="180:180">
      <c r="FX34964" s="1595"/>
    </row>
    <row r="34965" spans="180:180">
      <c r="FX34965" s="1595"/>
    </row>
    <row r="34966" spans="180:180">
      <c r="FX34966" s="1595"/>
    </row>
    <row r="34967" spans="180:180">
      <c r="FX34967" s="1595"/>
    </row>
    <row r="34968" spans="180:180">
      <c r="FX34968" s="1595"/>
    </row>
    <row r="34969" spans="180:180">
      <c r="FX34969" s="1595"/>
    </row>
    <row r="34971" spans="180:180">
      <c r="FX34971" s="1349"/>
    </row>
    <row r="34972" spans="180:180">
      <c r="FX34972" s="1349"/>
    </row>
    <row r="34973" spans="180:180">
      <c r="FX34973" s="1666"/>
    </row>
    <row r="34975" spans="180:180">
      <c r="FX34975" s="1349"/>
    </row>
    <row r="34976" spans="180:180">
      <c r="FX34976" s="1349"/>
    </row>
    <row r="34977" spans="180:180">
      <c r="FX34977" s="1349"/>
    </row>
    <row r="34978" spans="180:180">
      <c r="FX34978" s="1595"/>
    </row>
    <row r="34979" spans="180:180">
      <c r="FX34979" s="1595"/>
    </row>
    <row r="34980" spans="180:180">
      <c r="FX34980" s="1595"/>
    </row>
    <row r="34981" spans="180:180">
      <c r="FX34981" s="1595"/>
    </row>
    <row r="34982" spans="180:180">
      <c r="FX34982" s="1595"/>
    </row>
    <row r="34983" spans="180:180">
      <c r="FX34983" s="1595"/>
    </row>
    <row r="34984" spans="180:180">
      <c r="FX34984" s="1595"/>
    </row>
    <row r="34985" spans="180:180">
      <c r="FX34985" s="1595"/>
    </row>
    <row r="34986" spans="180:180">
      <c r="FX34986" s="1595"/>
    </row>
    <row r="34987" spans="180:180">
      <c r="FX34987" s="1595"/>
    </row>
    <row r="34988" spans="180:180">
      <c r="FX34988" s="1595"/>
    </row>
    <row r="34989" spans="180:180">
      <c r="FX34989" s="1595"/>
    </row>
    <row r="34990" spans="180:180">
      <c r="FX34990" s="1595"/>
    </row>
    <row r="34991" spans="180:180">
      <c r="FX34991" s="1595"/>
    </row>
    <row r="34992" spans="180:180">
      <c r="FX34992" s="1595"/>
    </row>
    <row r="34993" spans="180:180">
      <c r="FX34993" s="1595"/>
    </row>
    <row r="34994" spans="180:180">
      <c r="FX34994" s="1595"/>
    </row>
    <row r="34995" spans="180:180">
      <c r="FX34995" s="1595"/>
    </row>
    <row r="34996" spans="180:180">
      <c r="FX34996" s="1595"/>
    </row>
    <row r="34997" spans="180:180">
      <c r="FX34997" s="1595"/>
    </row>
    <row r="34998" spans="180:180">
      <c r="FX34998" s="1595"/>
    </row>
    <row r="34999" spans="180:180">
      <c r="FX34999" s="1595"/>
    </row>
    <row r="35000" spans="180:180">
      <c r="FX35000" s="1595"/>
    </row>
    <row r="35001" spans="180:180">
      <c r="FX35001" s="1595"/>
    </row>
    <row r="35002" spans="180:180">
      <c r="FX35002" s="1595"/>
    </row>
    <row r="35003" spans="180:180">
      <c r="FX35003" s="1595"/>
    </row>
    <row r="35004" spans="180:180">
      <c r="FX35004" s="1595"/>
    </row>
    <row r="35005" spans="180:180">
      <c r="FX35005" s="1595"/>
    </row>
    <row r="35006" spans="180:180">
      <c r="FX35006" s="1595"/>
    </row>
    <row r="35007" spans="180:180">
      <c r="FX35007" s="1595"/>
    </row>
    <row r="35008" spans="180:180">
      <c r="FX35008" s="1595"/>
    </row>
    <row r="35009" spans="180:180">
      <c r="FX35009" s="1595"/>
    </row>
    <row r="35010" spans="180:180">
      <c r="FX35010" s="1595"/>
    </row>
    <row r="35011" spans="180:180">
      <c r="FX35011" s="1595"/>
    </row>
    <row r="35012" spans="180:180">
      <c r="FX35012" s="1595"/>
    </row>
    <row r="35013" spans="180:180">
      <c r="FX35013" s="1595"/>
    </row>
    <row r="35014" spans="180:180">
      <c r="FX35014" s="1595"/>
    </row>
    <row r="35015" spans="180:180">
      <c r="FX35015" s="1595"/>
    </row>
    <row r="35016" spans="180:180">
      <c r="FX35016" s="1595"/>
    </row>
    <row r="35017" spans="180:180">
      <c r="FX35017" s="1595"/>
    </row>
    <row r="35019" spans="180:180">
      <c r="FX35019" s="1349"/>
    </row>
    <row r="35020" spans="180:180">
      <c r="FX35020" s="1349"/>
    </row>
    <row r="35021" spans="180:180">
      <c r="FX35021" s="1666"/>
    </row>
    <row r="35023" spans="180:180">
      <c r="FX35023" s="1349"/>
    </row>
    <row r="35024" spans="180:180">
      <c r="FX35024" s="1349"/>
    </row>
    <row r="35025" spans="180:180">
      <c r="FX35025" s="1349"/>
    </row>
    <row r="35026" spans="180:180">
      <c r="FX35026" s="1595"/>
    </row>
    <row r="35027" spans="180:180">
      <c r="FX35027" s="1595"/>
    </row>
    <row r="35028" spans="180:180">
      <c r="FX35028" s="1595"/>
    </row>
    <row r="35029" spans="180:180">
      <c r="FX35029" s="1595"/>
    </row>
    <row r="35030" spans="180:180">
      <c r="FX35030" s="1595"/>
    </row>
    <row r="35031" spans="180:180">
      <c r="FX35031" s="1595"/>
    </row>
    <row r="35032" spans="180:180">
      <c r="FX35032" s="1595"/>
    </row>
    <row r="35033" spans="180:180">
      <c r="FX35033" s="1595"/>
    </row>
    <row r="35034" spans="180:180">
      <c r="FX35034" s="1595"/>
    </row>
    <row r="35035" spans="180:180">
      <c r="FX35035" s="1595"/>
    </row>
    <row r="35036" spans="180:180">
      <c r="FX35036" s="1595"/>
    </row>
    <row r="35037" spans="180:180">
      <c r="FX35037" s="1595"/>
    </row>
    <row r="35038" spans="180:180">
      <c r="FX35038" s="1595"/>
    </row>
    <row r="35039" spans="180:180">
      <c r="FX35039" s="1595"/>
    </row>
    <row r="35040" spans="180:180">
      <c r="FX35040" s="1595"/>
    </row>
    <row r="35041" spans="180:180">
      <c r="FX35041" s="1595"/>
    </row>
    <row r="35042" spans="180:180">
      <c r="FX35042" s="1595"/>
    </row>
    <row r="35043" spans="180:180">
      <c r="FX35043" s="1595"/>
    </row>
    <row r="35044" spans="180:180">
      <c r="FX35044" s="1595"/>
    </row>
    <row r="35045" spans="180:180">
      <c r="FX35045" s="1595"/>
    </row>
    <row r="35046" spans="180:180">
      <c r="FX35046" s="1595"/>
    </row>
    <row r="35047" spans="180:180">
      <c r="FX35047" s="1595"/>
    </row>
    <row r="35048" spans="180:180">
      <c r="FX35048" s="1595"/>
    </row>
    <row r="35049" spans="180:180">
      <c r="FX35049" s="1595"/>
    </row>
    <row r="35050" spans="180:180">
      <c r="FX35050" s="1595"/>
    </row>
    <row r="35051" spans="180:180">
      <c r="FX35051" s="1595"/>
    </row>
    <row r="35052" spans="180:180">
      <c r="FX35052" s="1595"/>
    </row>
    <row r="35053" spans="180:180">
      <c r="FX35053" s="1595"/>
    </row>
    <row r="35054" spans="180:180">
      <c r="FX35054" s="1595"/>
    </row>
    <row r="35055" spans="180:180">
      <c r="FX35055" s="1595"/>
    </row>
    <row r="35056" spans="180:180">
      <c r="FX35056" s="1595"/>
    </row>
    <row r="35057" spans="180:180">
      <c r="FX35057" s="1595"/>
    </row>
    <row r="35058" spans="180:180">
      <c r="FX35058" s="1595"/>
    </row>
    <row r="35059" spans="180:180">
      <c r="FX35059" s="1595"/>
    </row>
    <row r="35060" spans="180:180">
      <c r="FX35060" s="1595"/>
    </row>
    <row r="35061" spans="180:180">
      <c r="FX35061" s="1595"/>
    </row>
    <row r="35062" spans="180:180">
      <c r="FX35062" s="1595"/>
    </row>
    <row r="35063" spans="180:180">
      <c r="FX35063" s="1595"/>
    </row>
    <row r="35064" spans="180:180">
      <c r="FX35064" s="1595"/>
    </row>
    <row r="35065" spans="180:180">
      <c r="FX35065" s="1595"/>
    </row>
    <row r="35067" spans="180:180">
      <c r="FX35067" s="1349"/>
    </row>
    <row r="35068" spans="180:180">
      <c r="FX35068" s="1349"/>
    </row>
    <row r="35069" spans="180:180">
      <c r="FX35069" s="1666"/>
    </row>
    <row r="35071" spans="180:180">
      <c r="FX35071" s="1349"/>
    </row>
    <row r="35072" spans="180:180">
      <c r="FX35072" s="1349"/>
    </row>
    <row r="35073" spans="180:180">
      <c r="FX35073" s="1349"/>
    </row>
    <row r="35074" spans="180:180">
      <c r="FX35074" s="1595"/>
    </row>
    <row r="35075" spans="180:180">
      <c r="FX35075" s="1595"/>
    </row>
    <row r="35076" spans="180:180">
      <c r="FX35076" s="1595"/>
    </row>
    <row r="35077" spans="180:180">
      <c r="FX35077" s="1595"/>
    </row>
    <row r="35078" spans="180:180">
      <c r="FX35078" s="1595"/>
    </row>
    <row r="35079" spans="180:180">
      <c r="FX35079" s="1595"/>
    </row>
    <row r="35080" spans="180:180">
      <c r="FX35080" s="1595"/>
    </row>
    <row r="35081" spans="180:180">
      <c r="FX35081" s="1595"/>
    </row>
    <row r="35082" spans="180:180">
      <c r="FX35082" s="1595"/>
    </row>
    <row r="35083" spans="180:180">
      <c r="FX35083" s="1595"/>
    </row>
    <row r="35084" spans="180:180">
      <c r="FX35084" s="1595"/>
    </row>
    <row r="35085" spans="180:180">
      <c r="FX35085" s="1595"/>
    </row>
    <row r="35086" spans="180:180">
      <c r="FX35086" s="1595"/>
    </row>
    <row r="35087" spans="180:180">
      <c r="FX35087" s="1595"/>
    </row>
    <row r="35088" spans="180:180">
      <c r="FX35088" s="1595"/>
    </row>
    <row r="35089" spans="180:180">
      <c r="FX35089" s="1595"/>
    </row>
    <row r="35090" spans="180:180">
      <c r="FX35090" s="1595"/>
    </row>
    <row r="35091" spans="180:180">
      <c r="FX35091" s="1595"/>
    </row>
    <row r="35092" spans="180:180">
      <c r="FX35092" s="1595"/>
    </row>
    <row r="35093" spans="180:180">
      <c r="FX35093" s="1595"/>
    </row>
    <row r="35094" spans="180:180">
      <c r="FX35094" s="1595"/>
    </row>
    <row r="35095" spans="180:180">
      <c r="FX35095" s="1595"/>
    </row>
    <row r="35096" spans="180:180">
      <c r="FX35096" s="1595"/>
    </row>
    <row r="35097" spans="180:180">
      <c r="FX35097" s="1595"/>
    </row>
    <row r="35098" spans="180:180">
      <c r="FX35098" s="1595"/>
    </row>
    <row r="35099" spans="180:180">
      <c r="FX35099" s="1595"/>
    </row>
    <row r="35100" spans="180:180">
      <c r="FX35100" s="1595"/>
    </row>
    <row r="35101" spans="180:180">
      <c r="FX35101" s="1595"/>
    </row>
    <row r="35102" spans="180:180">
      <c r="FX35102" s="1595"/>
    </row>
    <row r="35103" spans="180:180">
      <c r="FX35103" s="1595"/>
    </row>
    <row r="35104" spans="180:180">
      <c r="FX35104" s="1595"/>
    </row>
    <row r="35105" spans="180:180">
      <c r="FX35105" s="1595"/>
    </row>
    <row r="35106" spans="180:180">
      <c r="FX35106" s="1595"/>
    </row>
    <row r="35107" spans="180:180">
      <c r="FX35107" s="1595"/>
    </row>
    <row r="35108" spans="180:180">
      <c r="FX35108" s="1595"/>
    </row>
    <row r="35109" spans="180:180">
      <c r="FX35109" s="1595"/>
    </row>
    <row r="35110" spans="180:180">
      <c r="FX35110" s="1595"/>
    </row>
    <row r="35111" spans="180:180">
      <c r="FX35111" s="1595"/>
    </row>
    <row r="35112" spans="180:180">
      <c r="FX35112" s="1595"/>
    </row>
    <row r="35113" spans="180:180">
      <c r="FX35113" s="1595"/>
    </row>
    <row r="35115" spans="180:180">
      <c r="FX35115" s="1349"/>
    </row>
    <row r="35116" spans="180:180">
      <c r="FX35116" s="1349"/>
    </row>
    <row r="35117" spans="180:180">
      <c r="FX35117" s="1666"/>
    </row>
    <row r="35119" spans="180:180">
      <c r="FX35119" s="1349"/>
    </row>
    <row r="35120" spans="180:180">
      <c r="FX35120" s="1349"/>
    </row>
    <row r="35121" spans="180:180">
      <c r="FX35121" s="1349"/>
    </row>
    <row r="35122" spans="180:180">
      <c r="FX35122" s="1595"/>
    </row>
    <row r="35123" spans="180:180">
      <c r="FX35123" s="1595"/>
    </row>
    <row r="35124" spans="180:180">
      <c r="FX35124" s="1595"/>
    </row>
    <row r="35125" spans="180:180">
      <c r="FX35125" s="1595"/>
    </row>
    <row r="35126" spans="180:180">
      <c r="FX35126" s="1595"/>
    </row>
    <row r="35127" spans="180:180">
      <c r="FX35127" s="1595"/>
    </row>
    <row r="35128" spans="180:180">
      <c r="FX35128" s="1595"/>
    </row>
    <row r="35129" spans="180:180">
      <c r="FX35129" s="1595"/>
    </row>
    <row r="35130" spans="180:180">
      <c r="FX35130" s="1595"/>
    </row>
    <row r="35131" spans="180:180">
      <c r="FX35131" s="1595"/>
    </row>
    <row r="35132" spans="180:180">
      <c r="FX35132" s="1595"/>
    </row>
    <row r="35133" spans="180:180">
      <c r="FX35133" s="1595"/>
    </row>
    <row r="35134" spans="180:180">
      <c r="FX35134" s="1595"/>
    </row>
    <row r="35135" spans="180:180">
      <c r="FX35135" s="1595"/>
    </row>
    <row r="35136" spans="180:180">
      <c r="FX35136" s="1595"/>
    </row>
    <row r="35137" spans="180:180">
      <c r="FX35137" s="1595"/>
    </row>
    <row r="35138" spans="180:180">
      <c r="FX35138" s="1595"/>
    </row>
    <row r="35139" spans="180:180">
      <c r="FX35139" s="1595"/>
    </row>
    <row r="35140" spans="180:180">
      <c r="FX35140" s="1595"/>
    </row>
    <row r="35141" spans="180:180">
      <c r="FX35141" s="1595"/>
    </row>
    <row r="35142" spans="180:180">
      <c r="FX35142" s="1595"/>
    </row>
    <row r="35143" spans="180:180">
      <c r="FX35143" s="1595"/>
    </row>
    <row r="35144" spans="180:180">
      <c r="FX35144" s="1595"/>
    </row>
    <row r="35145" spans="180:180">
      <c r="FX35145" s="1595"/>
    </row>
    <row r="35146" spans="180:180">
      <c r="FX35146" s="1595"/>
    </row>
    <row r="35147" spans="180:180">
      <c r="FX35147" s="1595"/>
    </row>
    <row r="35148" spans="180:180">
      <c r="FX35148" s="1595"/>
    </row>
    <row r="35149" spans="180:180">
      <c r="FX35149" s="1595"/>
    </row>
    <row r="35150" spans="180:180">
      <c r="FX35150" s="1595"/>
    </row>
    <row r="35151" spans="180:180">
      <c r="FX35151" s="1595"/>
    </row>
    <row r="35152" spans="180:180">
      <c r="FX35152" s="1595"/>
    </row>
    <row r="35153" spans="180:180">
      <c r="FX35153" s="1595"/>
    </row>
    <row r="35154" spans="180:180">
      <c r="FX35154" s="1595"/>
    </row>
    <row r="35155" spans="180:180">
      <c r="FX35155" s="1595"/>
    </row>
    <row r="35156" spans="180:180">
      <c r="FX35156" s="1595"/>
    </row>
    <row r="35157" spans="180:180">
      <c r="FX35157" s="1595"/>
    </row>
    <row r="35158" spans="180:180">
      <c r="FX35158" s="1595"/>
    </row>
    <row r="35159" spans="180:180">
      <c r="FX35159" s="1595"/>
    </row>
    <row r="35160" spans="180:180">
      <c r="FX35160" s="1595"/>
    </row>
    <row r="35161" spans="180:180">
      <c r="FX35161" s="1595"/>
    </row>
    <row r="35163" spans="180:180">
      <c r="FX35163" s="1349"/>
    </row>
    <row r="35164" spans="180:180">
      <c r="FX35164" s="1349"/>
    </row>
    <row r="35165" spans="180:180">
      <c r="FX35165" s="1666"/>
    </row>
    <row r="35167" spans="180:180">
      <c r="FX35167" s="1349"/>
    </row>
    <row r="35168" spans="180:180">
      <c r="FX35168" s="1349"/>
    </row>
    <row r="35169" spans="180:180">
      <c r="FX35169" s="1349"/>
    </row>
    <row r="35170" spans="180:180">
      <c r="FX35170" s="1595"/>
    </row>
    <row r="35171" spans="180:180">
      <c r="FX35171" s="1595"/>
    </row>
    <row r="35172" spans="180:180">
      <c r="FX35172" s="1595"/>
    </row>
    <row r="35173" spans="180:180">
      <c r="FX35173" s="1595"/>
    </row>
    <row r="35174" spans="180:180">
      <c r="FX35174" s="1595"/>
    </row>
    <row r="35175" spans="180:180">
      <c r="FX35175" s="1595"/>
    </row>
    <row r="35176" spans="180:180">
      <c r="FX35176" s="1595"/>
    </row>
    <row r="35177" spans="180:180">
      <c r="FX35177" s="1595"/>
    </row>
    <row r="35178" spans="180:180">
      <c r="FX35178" s="1595"/>
    </row>
    <row r="35179" spans="180:180">
      <c r="FX35179" s="1595"/>
    </row>
    <row r="35180" spans="180:180">
      <c r="FX35180" s="1595"/>
    </row>
    <row r="35181" spans="180:180">
      <c r="FX35181" s="1595"/>
    </row>
    <row r="35182" spans="180:180">
      <c r="FX35182" s="1595"/>
    </row>
    <row r="35183" spans="180:180">
      <c r="FX35183" s="1595"/>
    </row>
    <row r="35184" spans="180:180">
      <c r="FX35184" s="1595"/>
    </row>
    <row r="35185" spans="180:180">
      <c r="FX35185" s="1595"/>
    </row>
    <row r="35186" spans="180:180">
      <c r="FX35186" s="1595"/>
    </row>
    <row r="35187" spans="180:180">
      <c r="FX35187" s="1595"/>
    </row>
    <row r="35188" spans="180:180">
      <c r="FX35188" s="1595"/>
    </row>
    <row r="35189" spans="180:180">
      <c r="FX35189" s="1595"/>
    </row>
    <row r="35190" spans="180:180">
      <c r="FX35190" s="1595"/>
    </row>
    <row r="35191" spans="180:180">
      <c r="FX35191" s="1595"/>
    </row>
    <row r="35192" spans="180:180">
      <c r="FX35192" s="1595"/>
    </row>
    <row r="35193" spans="180:180">
      <c r="FX35193" s="1595"/>
    </row>
    <row r="35194" spans="180:180">
      <c r="FX35194" s="1595"/>
    </row>
    <row r="35195" spans="180:180">
      <c r="FX35195" s="1595"/>
    </row>
    <row r="35196" spans="180:180">
      <c r="FX35196" s="1595"/>
    </row>
    <row r="35197" spans="180:180">
      <c r="FX35197" s="1595"/>
    </row>
    <row r="35198" spans="180:180">
      <c r="FX35198" s="1595"/>
    </row>
    <row r="35199" spans="180:180">
      <c r="FX35199" s="1595"/>
    </row>
    <row r="35200" spans="180:180">
      <c r="FX35200" s="1595"/>
    </row>
    <row r="35201" spans="180:180">
      <c r="FX35201" s="1595"/>
    </row>
    <row r="35202" spans="180:180">
      <c r="FX35202" s="1595"/>
    </row>
    <row r="35203" spans="180:180">
      <c r="FX35203" s="1595"/>
    </row>
    <row r="35204" spans="180:180">
      <c r="FX35204" s="1595"/>
    </row>
    <row r="35205" spans="180:180">
      <c r="FX35205" s="1595"/>
    </row>
    <row r="35206" spans="180:180">
      <c r="FX35206" s="1595"/>
    </row>
    <row r="35207" spans="180:180">
      <c r="FX35207" s="1595"/>
    </row>
    <row r="35208" spans="180:180">
      <c r="FX35208" s="1595"/>
    </row>
    <row r="35209" spans="180:180">
      <c r="FX35209" s="1595"/>
    </row>
    <row r="35211" spans="180:180">
      <c r="FX35211" s="1349"/>
    </row>
    <row r="35212" spans="180:180">
      <c r="FX35212" s="1349"/>
    </row>
    <row r="35213" spans="180:180">
      <c r="FX35213" s="1666"/>
    </row>
    <row r="35215" spans="180:180">
      <c r="FX35215" s="1349"/>
    </row>
    <row r="35216" spans="180:180">
      <c r="FX35216" s="1349"/>
    </row>
    <row r="35217" spans="180:180">
      <c r="FX35217" s="1349"/>
    </row>
    <row r="35218" spans="180:180">
      <c r="FX35218" s="1595"/>
    </row>
    <row r="35219" spans="180:180">
      <c r="FX35219" s="1595"/>
    </row>
    <row r="35220" spans="180:180">
      <c r="FX35220" s="1595"/>
    </row>
    <row r="35221" spans="180:180">
      <c r="FX35221" s="1595"/>
    </row>
    <row r="35222" spans="180:180">
      <c r="FX35222" s="1595"/>
    </row>
    <row r="35223" spans="180:180">
      <c r="FX35223" s="1595"/>
    </row>
    <row r="35224" spans="180:180">
      <c r="FX35224" s="1595"/>
    </row>
    <row r="35225" spans="180:180">
      <c r="FX35225" s="1595"/>
    </row>
    <row r="35226" spans="180:180">
      <c r="FX35226" s="1595"/>
    </row>
    <row r="35227" spans="180:180">
      <c r="FX35227" s="1595"/>
    </row>
    <row r="35228" spans="180:180">
      <c r="FX35228" s="1595"/>
    </row>
    <row r="35229" spans="180:180">
      <c r="FX35229" s="1595"/>
    </row>
    <row r="35230" spans="180:180">
      <c r="FX35230" s="1595"/>
    </row>
    <row r="35231" spans="180:180">
      <c r="FX35231" s="1595"/>
    </row>
    <row r="35232" spans="180:180">
      <c r="FX35232" s="1595"/>
    </row>
    <row r="35233" spans="180:180">
      <c r="FX35233" s="1595"/>
    </row>
    <row r="35234" spans="180:180">
      <c r="FX35234" s="1595"/>
    </row>
    <row r="35235" spans="180:180">
      <c r="FX35235" s="1595"/>
    </row>
    <row r="35236" spans="180:180">
      <c r="FX35236" s="1595"/>
    </row>
    <row r="35237" spans="180:180">
      <c r="FX35237" s="1595"/>
    </row>
    <row r="35238" spans="180:180">
      <c r="FX35238" s="1595"/>
    </row>
    <row r="35239" spans="180:180">
      <c r="FX35239" s="1595"/>
    </row>
    <row r="35240" spans="180:180">
      <c r="FX35240" s="1595"/>
    </row>
    <row r="35241" spans="180:180">
      <c r="FX35241" s="1595"/>
    </row>
    <row r="35242" spans="180:180">
      <c r="FX35242" s="1595"/>
    </row>
    <row r="35243" spans="180:180">
      <c r="FX35243" s="1595"/>
    </row>
    <row r="35244" spans="180:180">
      <c r="FX35244" s="1595"/>
    </row>
    <row r="35245" spans="180:180">
      <c r="FX35245" s="1595"/>
    </row>
    <row r="35246" spans="180:180">
      <c r="FX35246" s="1595"/>
    </row>
    <row r="35247" spans="180:180">
      <c r="FX35247" s="1595"/>
    </row>
    <row r="35248" spans="180:180">
      <c r="FX35248" s="1595"/>
    </row>
    <row r="35249" spans="180:180">
      <c r="FX35249" s="1595"/>
    </row>
    <row r="35250" spans="180:180">
      <c r="FX35250" s="1595"/>
    </row>
    <row r="35251" spans="180:180">
      <c r="FX35251" s="1595"/>
    </row>
    <row r="35252" spans="180:180">
      <c r="FX35252" s="1595"/>
    </row>
    <row r="35253" spans="180:180">
      <c r="FX35253" s="1595"/>
    </row>
    <row r="35254" spans="180:180">
      <c r="FX35254" s="1595"/>
    </row>
    <row r="35255" spans="180:180">
      <c r="FX35255" s="1595"/>
    </row>
    <row r="35256" spans="180:180">
      <c r="FX35256" s="1595"/>
    </row>
    <row r="35257" spans="180:180">
      <c r="FX35257" s="1595"/>
    </row>
    <row r="35259" spans="180:180">
      <c r="FX35259" s="1349"/>
    </row>
    <row r="35260" spans="180:180">
      <c r="FX35260" s="1349"/>
    </row>
    <row r="35261" spans="180:180">
      <c r="FX35261" s="1666"/>
    </row>
    <row r="35263" spans="180:180">
      <c r="FX35263" s="1349"/>
    </row>
    <row r="35264" spans="180:180">
      <c r="FX35264" s="1349"/>
    </row>
    <row r="35265" spans="180:180">
      <c r="FX35265" s="1349"/>
    </row>
    <row r="35266" spans="180:180">
      <c r="FX35266" s="1595"/>
    </row>
    <row r="35267" spans="180:180">
      <c r="FX35267" s="1595"/>
    </row>
    <row r="35268" spans="180:180">
      <c r="FX35268" s="1595"/>
    </row>
    <row r="35269" spans="180:180">
      <c r="FX35269" s="1595"/>
    </row>
    <row r="35270" spans="180:180">
      <c r="FX35270" s="1595"/>
    </row>
    <row r="35271" spans="180:180">
      <c r="FX35271" s="1595"/>
    </row>
    <row r="35272" spans="180:180">
      <c r="FX35272" s="1595"/>
    </row>
    <row r="35273" spans="180:180">
      <c r="FX35273" s="1595"/>
    </row>
    <row r="35274" spans="180:180">
      <c r="FX35274" s="1595"/>
    </row>
    <row r="35275" spans="180:180">
      <c r="FX35275" s="1595"/>
    </row>
    <row r="35276" spans="180:180">
      <c r="FX35276" s="1595"/>
    </row>
    <row r="35277" spans="180:180">
      <c r="FX35277" s="1595"/>
    </row>
    <row r="35278" spans="180:180">
      <c r="FX35278" s="1595"/>
    </row>
    <row r="35279" spans="180:180">
      <c r="FX35279" s="1595"/>
    </row>
    <row r="35280" spans="180:180">
      <c r="FX35280" s="1595"/>
    </row>
    <row r="35281" spans="180:180">
      <c r="FX35281" s="1595"/>
    </row>
    <row r="35282" spans="180:180">
      <c r="FX35282" s="1595"/>
    </row>
    <row r="35283" spans="180:180">
      <c r="FX35283" s="1595"/>
    </row>
    <row r="35284" spans="180:180">
      <c r="FX35284" s="1595"/>
    </row>
    <row r="35285" spans="180:180">
      <c r="FX35285" s="1595"/>
    </row>
    <row r="35286" spans="180:180">
      <c r="FX35286" s="1595"/>
    </row>
    <row r="35287" spans="180:180">
      <c r="FX35287" s="1595"/>
    </row>
    <row r="35288" spans="180:180">
      <c r="FX35288" s="1595"/>
    </row>
    <row r="35289" spans="180:180">
      <c r="FX35289" s="1595"/>
    </row>
    <row r="35290" spans="180:180">
      <c r="FX35290" s="1595"/>
    </row>
    <row r="35291" spans="180:180">
      <c r="FX35291" s="1595"/>
    </row>
    <row r="35292" spans="180:180">
      <c r="FX35292" s="1595"/>
    </row>
    <row r="35293" spans="180:180">
      <c r="FX35293" s="1595"/>
    </row>
    <row r="35294" spans="180:180">
      <c r="FX35294" s="1595"/>
    </row>
    <row r="35295" spans="180:180">
      <c r="FX35295" s="1595"/>
    </row>
    <row r="35296" spans="180:180">
      <c r="FX35296" s="1595"/>
    </row>
    <row r="35297" spans="180:180">
      <c r="FX35297" s="1595"/>
    </row>
    <row r="35298" spans="180:180">
      <c r="FX35298" s="1595"/>
    </row>
    <row r="35299" spans="180:180">
      <c r="FX35299" s="1595"/>
    </row>
    <row r="35300" spans="180:180">
      <c r="FX35300" s="1595"/>
    </row>
    <row r="35301" spans="180:180">
      <c r="FX35301" s="1595"/>
    </row>
    <row r="35302" spans="180:180">
      <c r="FX35302" s="1595"/>
    </row>
    <row r="35303" spans="180:180">
      <c r="FX35303" s="1595"/>
    </row>
    <row r="35304" spans="180:180">
      <c r="FX35304" s="1595"/>
    </row>
    <row r="35305" spans="180:180">
      <c r="FX35305" s="1595"/>
    </row>
    <row r="35307" spans="180:180">
      <c r="FX35307" s="1349"/>
    </row>
    <row r="35308" spans="180:180">
      <c r="FX35308" s="1349"/>
    </row>
    <row r="35309" spans="180:180">
      <c r="FX35309" s="1666"/>
    </row>
    <row r="35311" spans="180:180">
      <c r="FX35311" s="1349"/>
    </row>
    <row r="35312" spans="180:180">
      <c r="FX35312" s="1349"/>
    </row>
    <row r="35313" spans="180:180">
      <c r="FX35313" s="1349"/>
    </row>
    <row r="35314" spans="180:180">
      <c r="FX35314" s="1595"/>
    </row>
    <row r="35315" spans="180:180">
      <c r="FX35315" s="1595"/>
    </row>
    <row r="35316" spans="180:180">
      <c r="FX35316" s="1595"/>
    </row>
    <row r="35317" spans="180:180">
      <c r="FX35317" s="1595"/>
    </row>
    <row r="35318" spans="180:180">
      <c r="FX35318" s="1595"/>
    </row>
    <row r="35319" spans="180:180">
      <c r="FX35319" s="1595"/>
    </row>
    <row r="35320" spans="180:180">
      <c r="FX35320" s="1595"/>
    </row>
    <row r="35321" spans="180:180">
      <c r="FX35321" s="1595"/>
    </row>
    <row r="35322" spans="180:180">
      <c r="FX35322" s="1595"/>
    </row>
    <row r="35323" spans="180:180">
      <c r="FX35323" s="1595"/>
    </row>
    <row r="35324" spans="180:180">
      <c r="FX35324" s="1595"/>
    </row>
    <row r="35325" spans="180:180">
      <c r="FX35325" s="1595"/>
    </row>
    <row r="35326" spans="180:180">
      <c r="FX35326" s="1595"/>
    </row>
    <row r="35327" spans="180:180">
      <c r="FX35327" s="1595"/>
    </row>
    <row r="35328" spans="180:180">
      <c r="FX35328" s="1595"/>
    </row>
    <row r="35329" spans="180:180">
      <c r="FX35329" s="1595"/>
    </row>
    <row r="35330" spans="180:180">
      <c r="FX35330" s="1595"/>
    </row>
    <row r="35331" spans="180:180">
      <c r="FX35331" s="1595"/>
    </row>
    <row r="35332" spans="180:180">
      <c r="FX35332" s="1595"/>
    </row>
    <row r="35333" spans="180:180">
      <c r="FX35333" s="1595"/>
    </row>
    <row r="35334" spans="180:180">
      <c r="FX35334" s="1595"/>
    </row>
    <row r="35335" spans="180:180">
      <c r="FX35335" s="1595"/>
    </row>
    <row r="35336" spans="180:180">
      <c r="FX35336" s="1595"/>
    </row>
    <row r="35337" spans="180:180">
      <c r="FX35337" s="1595"/>
    </row>
    <row r="35338" spans="180:180">
      <c r="FX35338" s="1595"/>
    </row>
    <row r="35339" spans="180:180">
      <c r="FX35339" s="1595"/>
    </row>
    <row r="35340" spans="180:180">
      <c r="FX35340" s="1595"/>
    </row>
    <row r="35341" spans="180:180">
      <c r="FX35341" s="1595"/>
    </row>
    <row r="35342" spans="180:180">
      <c r="FX35342" s="1595"/>
    </row>
    <row r="35343" spans="180:180">
      <c r="FX35343" s="1595"/>
    </row>
    <row r="35344" spans="180:180">
      <c r="FX35344" s="1595"/>
    </row>
    <row r="35345" spans="180:180">
      <c r="FX35345" s="1595"/>
    </row>
    <row r="35346" spans="180:180">
      <c r="FX35346" s="1595"/>
    </row>
    <row r="35347" spans="180:180">
      <c r="FX35347" s="1595"/>
    </row>
    <row r="35348" spans="180:180">
      <c r="FX35348" s="1595"/>
    </row>
    <row r="35349" spans="180:180">
      <c r="FX35349" s="1595"/>
    </row>
    <row r="35350" spans="180:180">
      <c r="FX35350" s="1595"/>
    </row>
    <row r="35351" spans="180:180">
      <c r="FX35351" s="1595"/>
    </row>
    <row r="35352" spans="180:180">
      <c r="FX35352" s="1595"/>
    </row>
    <row r="35353" spans="180:180">
      <c r="FX35353" s="1595"/>
    </row>
    <row r="35355" spans="180:180">
      <c r="FX35355" s="1349"/>
    </row>
    <row r="35356" spans="180:180">
      <c r="FX35356" s="1349"/>
    </row>
    <row r="35357" spans="180:180">
      <c r="FX35357" s="1666"/>
    </row>
    <row r="35359" spans="180:180">
      <c r="FX35359" s="1349"/>
    </row>
    <row r="35360" spans="180:180">
      <c r="FX35360" s="1349"/>
    </row>
    <row r="35361" spans="180:180">
      <c r="FX35361" s="1349"/>
    </row>
    <row r="35362" spans="180:180">
      <c r="FX35362" s="1595"/>
    </row>
    <row r="35363" spans="180:180">
      <c r="FX35363" s="1595"/>
    </row>
    <row r="35364" spans="180:180">
      <c r="FX35364" s="1595"/>
    </row>
    <row r="35365" spans="180:180">
      <c r="FX35365" s="1595"/>
    </row>
    <row r="35366" spans="180:180">
      <c r="FX35366" s="1595"/>
    </row>
    <row r="35367" spans="180:180">
      <c r="FX35367" s="1595"/>
    </row>
    <row r="35368" spans="180:180">
      <c r="FX35368" s="1595"/>
    </row>
    <row r="35369" spans="180:180">
      <c r="FX35369" s="1595"/>
    </row>
    <row r="35370" spans="180:180">
      <c r="FX35370" s="1595"/>
    </row>
    <row r="35371" spans="180:180">
      <c r="FX35371" s="1595"/>
    </row>
    <row r="35372" spans="180:180">
      <c r="FX35372" s="1595"/>
    </row>
    <row r="35373" spans="180:180">
      <c r="FX35373" s="1595"/>
    </row>
    <row r="35374" spans="180:180">
      <c r="FX35374" s="1595"/>
    </row>
    <row r="35375" spans="180:180">
      <c r="FX35375" s="1595"/>
    </row>
    <row r="35376" spans="180:180">
      <c r="FX35376" s="1595"/>
    </row>
    <row r="35377" spans="180:180">
      <c r="FX35377" s="1595"/>
    </row>
    <row r="35378" spans="180:180">
      <c r="FX35378" s="1595"/>
    </row>
    <row r="35379" spans="180:180">
      <c r="FX35379" s="1595"/>
    </row>
    <row r="35380" spans="180:180">
      <c r="FX35380" s="1595"/>
    </row>
    <row r="35381" spans="180:180">
      <c r="FX35381" s="1595"/>
    </row>
    <row r="35382" spans="180:180">
      <c r="FX35382" s="1595"/>
    </row>
    <row r="35383" spans="180:180">
      <c r="FX35383" s="1595"/>
    </row>
    <row r="35384" spans="180:180">
      <c r="FX35384" s="1595"/>
    </row>
    <row r="35385" spans="180:180">
      <c r="FX35385" s="1595"/>
    </row>
    <row r="35386" spans="180:180">
      <c r="FX35386" s="1595"/>
    </row>
    <row r="35387" spans="180:180">
      <c r="FX35387" s="1595"/>
    </row>
    <row r="35388" spans="180:180">
      <c r="FX35388" s="1595"/>
    </row>
    <row r="35389" spans="180:180">
      <c r="FX35389" s="1595"/>
    </row>
    <row r="35390" spans="180:180">
      <c r="FX35390" s="1595"/>
    </row>
    <row r="35391" spans="180:180">
      <c r="FX35391" s="1595"/>
    </row>
    <row r="35392" spans="180:180">
      <c r="FX35392" s="1595"/>
    </row>
    <row r="35393" spans="180:180">
      <c r="FX35393" s="1595"/>
    </row>
    <row r="35394" spans="180:180">
      <c r="FX35394" s="1595"/>
    </row>
    <row r="35395" spans="180:180">
      <c r="FX35395" s="1595"/>
    </row>
    <row r="35396" spans="180:180">
      <c r="FX35396" s="1595"/>
    </row>
    <row r="35397" spans="180:180">
      <c r="FX35397" s="1595"/>
    </row>
    <row r="35398" spans="180:180">
      <c r="FX35398" s="1595"/>
    </row>
    <row r="35399" spans="180:180">
      <c r="FX35399" s="1595"/>
    </row>
    <row r="35400" spans="180:180">
      <c r="FX35400" s="1595"/>
    </row>
    <row r="35401" spans="180:180">
      <c r="FX35401" s="1595"/>
    </row>
    <row r="35403" spans="180:180">
      <c r="FX35403" s="1349"/>
    </row>
    <row r="35404" spans="180:180">
      <c r="FX35404" s="1349"/>
    </row>
    <row r="35405" spans="180:180">
      <c r="FX35405" s="1666"/>
    </row>
    <row r="35407" spans="180:180">
      <c r="FX35407" s="1349"/>
    </row>
    <row r="35408" spans="180:180">
      <c r="FX35408" s="1349"/>
    </row>
    <row r="35409" spans="180:180">
      <c r="FX35409" s="1349"/>
    </row>
    <row r="35410" spans="180:180">
      <c r="FX35410" s="1595"/>
    </row>
    <row r="35411" spans="180:180">
      <c r="FX35411" s="1595"/>
    </row>
    <row r="35412" spans="180:180">
      <c r="FX35412" s="1595"/>
    </row>
    <row r="35413" spans="180:180">
      <c r="FX35413" s="1595"/>
    </row>
    <row r="35414" spans="180:180">
      <c r="FX35414" s="1595"/>
    </row>
    <row r="35415" spans="180:180">
      <c r="FX35415" s="1595"/>
    </row>
    <row r="35416" spans="180:180">
      <c r="FX35416" s="1595"/>
    </row>
    <row r="35417" spans="180:180">
      <c r="FX35417" s="1595"/>
    </row>
    <row r="35418" spans="180:180">
      <c r="FX35418" s="1595"/>
    </row>
    <row r="35419" spans="180:180">
      <c r="FX35419" s="1595"/>
    </row>
    <row r="35420" spans="180:180">
      <c r="FX35420" s="1595"/>
    </row>
    <row r="35421" spans="180:180">
      <c r="FX35421" s="1595"/>
    </row>
    <row r="35422" spans="180:180">
      <c r="FX35422" s="1595"/>
    </row>
    <row r="35423" spans="180:180">
      <c r="FX35423" s="1595"/>
    </row>
    <row r="35424" spans="180:180">
      <c r="FX35424" s="1595"/>
    </row>
    <row r="35425" spans="180:180">
      <c r="FX35425" s="1595"/>
    </row>
    <row r="35426" spans="180:180">
      <c r="FX35426" s="1595"/>
    </row>
    <row r="35427" spans="180:180">
      <c r="FX35427" s="1595"/>
    </row>
    <row r="35428" spans="180:180">
      <c r="FX35428" s="1595"/>
    </row>
    <row r="35429" spans="180:180">
      <c r="FX35429" s="1595"/>
    </row>
    <row r="35430" spans="180:180">
      <c r="FX35430" s="1595"/>
    </row>
    <row r="35431" spans="180:180">
      <c r="FX35431" s="1595"/>
    </row>
    <row r="35432" spans="180:180">
      <c r="FX35432" s="1595"/>
    </row>
    <row r="35433" spans="180:180">
      <c r="FX35433" s="1595"/>
    </row>
    <row r="35434" spans="180:180">
      <c r="FX35434" s="1595"/>
    </row>
    <row r="35435" spans="180:180">
      <c r="FX35435" s="1595"/>
    </row>
    <row r="35436" spans="180:180">
      <c r="FX35436" s="1595"/>
    </row>
    <row r="35437" spans="180:180">
      <c r="FX35437" s="1595"/>
    </row>
    <row r="35438" spans="180:180">
      <c r="FX35438" s="1595"/>
    </row>
    <row r="35439" spans="180:180">
      <c r="FX35439" s="1595"/>
    </row>
    <row r="35440" spans="180:180">
      <c r="FX35440" s="1595"/>
    </row>
    <row r="35441" spans="180:180">
      <c r="FX35441" s="1595"/>
    </row>
    <row r="35442" spans="180:180">
      <c r="FX35442" s="1595"/>
    </row>
    <row r="35443" spans="180:180">
      <c r="FX35443" s="1595"/>
    </row>
    <row r="35444" spans="180:180">
      <c r="FX35444" s="1595"/>
    </row>
    <row r="35445" spans="180:180">
      <c r="FX35445" s="1595"/>
    </row>
    <row r="35446" spans="180:180">
      <c r="FX35446" s="1595"/>
    </row>
    <row r="35447" spans="180:180">
      <c r="FX35447" s="1595"/>
    </row>
    <row r="35448" spans="180:180">
      <c r="FX35448" s="1595"/>
    </row>
    <row r="35449" spans="180:180">
      <c r="FX35449" s="1595"/>
    </row>
    <row r="35451" spans="180:180">
      <c r="FX35451" s="1349"/>
    </row>
    <row r="35452" spans="180:180">
      <c r="FX35452" s="1349"/>
    </row>
    <row r="35453" spans="180:180">
      <c r="FX35453" s="1666"/>
    </row>
    <row r="35455" spans="180:180">
      <c r="FX35455" s="1349"/>
    </row>
    <row r="35456" spans="180:180">
      <c r="FX35456" s="1349"/>
    </row>
    <row r="35457" spans="180:180">
      <c r="FX35457" s="1349"/>
    </row>
    <row r="35458" spans="180:180">
      <c r="FX35458" s="1595"/>
    </row>
    <row r="35459" spans="180:180">
      <c r="FX35459" s="1595"/>
    </row>
    <row r="35460" spans="180:180">
      <c r="FX35460" s="1595"/>
    </row>
    <row r="35461" spans="180:180">
      <c r="FX35461" s="1595"/>
    </row>
    <row r="35462" spans="180:180">
      <c r="FX35462" s="1595"/>
    </row>
    <row r="35463" spans="180:180">
      <c r="FX35463" s="1595"/>
    </row>
    <row r="35464" spans="180:180">
      <c r="FX35464" s="1595"/>
    </row>
    <row r="35465" spans="180:180">
      <c r="FX35465" s="1595"/>
    </row>
    <row r="35466" spans="180:180">
      <c r="FX35466" s="1595"/>
    </row>
    <row r="35467" spans="180:180">
      <c r="FX35467" s="1595"/>
    </row>
    <row r="35468" spans="180:180">
      <c r="FX35468" s="1595"/>
    </row>
    <row r="35469" spans="180:180">
      <c r="FX35469" s="1595"/>
    </row>
    <row r="35470" spans="180:180">
      <c r="FX35470" s="1595"/>
    </row>
    <row r="35471" spans="180:180">
      <c r="FX35471" s="1595"/>
    </row>
    <row r="35472" spans="180:180">
      <c r="FX35472" s="1595"/>
    </row>
    <row r="35473" spans="180:180">
      <c r="FX35473" s="1595"/>
    </row>
    <row r="35474" spans="180:180">
      <c r="FX35474" s="1595"/>
    </row>
    <row r="35475" spans="180:180">
      <c r="FX35475" s="1595"/>
    </row>
    <row r="35476" spans="180:180">
      <c r="FX35476" s="1595"/>
    </row>
    <row r="35477" spans="180:180">
      <c r="FX35477" s="1595"/>
    </row>
    <row r="35478" spans="180:180">
      <c r="FX35478" s="1595"/>
    </row>
    <row r="35479" spans="180:180">
      <c r="FX35479" s="1595"/>
    </row>
    <row r="35480" spans="180:180">
      <c r="FX35480" s="1595"/>
    </row>
    <row r="35481" spans="180:180">
      <c r="FX35481" s="1595"/>
    </row>
    <row r="35482" spans="180:180">
      <c r="FX35482" s="1595"/>
    </row>
    <row r="35483" spans="180:180">
      <c r="FX35483" s="1595"/>
    </row>
    <row r="35484" spans="180:180">
      <c r="FX35484" s="1595"/>
    </row>
    <row r="35485" spans="180:180">
      <c r="FX35485" s="1595"/>
    </row>
    <row r="35486" spans="180:180">
      <c r="FX35486" s="1595"/>
    </row>
    <row r="35487" spans="180:180">
      <c r="FX35487" s="1595"/>
    </row>
    <row r="35488" spans="180:180">
      <c r="FX35488" s="1595"/>
    </row>
    <row r="35489" spans="180:180">
      <c r="FX35489" s="1595"/>
    </row>
    <row r="35490" spans="180:180">
      <c r="FX35490" s="1595"/>
    </row>
    <row r="35491" spans="180:180">
      <c r="FX35491" s="1595"/>
    </row>
    <row r="35492" spans="180:180">
      <c r="FX35492" s="1595"/>
    </row>
    <row r="35493" spans="180:180">
      <c r="FX35493" s="1595"/>
    </row>
    <row r="35494" spans="180:180">
      <c r="FX35494" s="1595"/>
    </row>
    <row r="35495" spans="180:180">
      <c r="FX35495" s="1595"/>
    </row>
    <row r="35496" spans="180:180">
      <c r="FX35496" s="1595"/>
    </row>
    <row r="35497" spans="180:180">
      <c r="FX35497" s="1595"/>
    </row>
    <row r="35499" spans="180:180">
      <c r="FX35499" s="1349"/>
    </row>
    <row r="35500" spans="180:180">
      <c r="FX35500" s="1349"/>
    </row>
    <row r="35501" spans="180:180">
      <c r="FX35501" s="1666"/>
    </row>
    <row r="35503" spans="180:180">
      <c r="FX35503" s="1349"/>
    </row>
    <row r="35504" spans="180:180">
      <c r="FX35504" s="1349"/>
    </row>
    <row r="35505" spans="180:180">
      <c r="FX35505" s="1349"/>
    </row>
    <row r="35506" spans="180:180">
      <c r="FX35506" s="1595"/>
    </row>
    <row r="35507" spans="180:180">
      <c r="FX35507" s="1595"/>
    </row>
    <row r="35508" spans="180:180">
      <c r="FX35508" s="1595"/>
    </row>
    <row r="35509" spans="180:180">
      <c r="FX35509" s="1595"/>
    </row>
    <row r="35510" spans="180:180">
      <c r="FX35510" s="1595"/>
    </row>
    <row r="35511" spans="180:180">
      <c r="FX35511" s="1595"/>
    </row>
    <row r="35512" spans="180:180">
      <c r="FX35512" s="1595"/>
    </row>
    <row r="35513" spans="180:180">
      <c r="FX35513" s="1595"/>
    </row>
    <row r="35514" spans="180:180">
      <c r="FX35514" s="1595"/>
    </row>
    <row r="35515" spans="180:180">
      <c r="FX35515" s="1595"/>
    </row>
    <row r="35516" spans="180:180">
      <c r="FX35516" s="1595"/>
    </row>
    <row r="35517" spans="180:180">
      <c r="FX35517" s="1595"/>
    </row>
    <row r="35518" spans="180:180">
      <c r="FX35518" s="1595"/>
    </row>
    <row r="35519" spans="180:180">
      <c r="FX35519" s="1595"/>
    </row>
    <row r="35520" spans="180:180">
      <c r="FX35520" s="1595"/>
    </row>
    <row r="35521" spans="180:180">
      <c r="FX35521" s="1595"/>
    </row>
    <row r="35522" spans="180:180">
      <c r="FX35522" s="1595"/>
    </row>
    <row r="35523" spans="180:180">
      <c r="FX35523" s="1595"/>
    </row>
    <row r="35524" spans="180:180">
      <c r="FX35524" s="1595"/>
    </row>
    <row r="35525" spans="180:180">
      <c r="FX35525" s="1595"/>
    </row>
    <row r="35526" spans="180:180">
      <c r="FX35526" s="1595"/>
    </row>
    <row r="35527" spans="180:180">
      <c r="FX35527" s="1595"/>
    </row>
    <row r="35528" spans="180:180">
      <c r="FX35528" s="1595"/>
    </row>
    <row r="35529" spans="180:180">
      <c r="FX35529" s="1595"/>
    </row>
    <row r="35530" spans="180:180">
      <c r="FX35530" s="1595"/>
    </row>
    <row r="35531" spans="180:180">
      <c r="FX35531" s="1595"/>
    </row>
    <row r="35532" spans="180:180">
      <c r="FX35532" s="1595"/>
    </row>
    <row r="35533" spans="180:180">
      <c r="FX35533" s="1595"/>
    </row>
    <row r="35534" spans="180:180">
      <c r="FX35534" s="1595"/>
    </row>
    <row r="35535" spans="180:180">
      <c r="FX35535" s="1595"/>
    </row>
    <row r="35536" spans="180:180">
      <c r="FX35536" s="1595"/>
    </row>
    <row r="35537" spans="180:180">
      <c r="FX35537" s="1595"/>
    </row>
    <row r="35538" spans="180:180">
      <c r="FX35538" s="1595"/>
    </row>
    <row r="35539" spans="180:180">
      <c r="FX35539" s="1595"/>
    </row>
    <row r="35540" spans="180:180">
      <c r="FX35540" s="1595"/>
    </row>
    <row r="35541" spans="180:180">
      <c r="FX35541" s="1595"/>
    </row>
    <row r="35542" spans="180:180">
      <c r="FX35542" s="1595"/>
    </row>
    <row r="35543" spans="180:180">
      <c r="FX35543" s="1595"/>
    </row>
    <row r="35544" spans="180:180">
      <c r="FX35544" s="1595"/>
    </row>
    <row r="35545" spans="180:180">
      <c r="FX35545" s="1595"/>
    </row>
    <row r="35547" spans="180:180">
      <c r="FX35547" s="1349"/>
    </row>
    <row r="35548" spans="180:180">
      <c r="FX35548" s="1349"/>
    </row>
    <row r="35549" spans="180:180">
      <c r="FX35549" s="1666"/>
    </row>
    <row r="35551" spans="180:180">
      <c r="FX35551" s="1349"/>
    </row>
    <row r="35552" spans="180:180">
      <c r="FX35552" s="1349"/>
    </row>
    <row r="35553" spans="180:180">
      <c r="FX35553" s="1349"/>
    </row>
    <row r="35554" spans="180:180">
      <c r="FX35554" s="1595"/>
    </row>
    <row r="35555" spans="180:180">
      <c r="FX35555" s="1595"/>
    </row>
    <row r="35556" spans="180:180">
      <c r="FX35556" s="1595"/>
    </row>
    <row r="35557" spans="180:180">
      <c r="FX35557" s="1595"/>
    </row>
    <row r="35558" spans="180:180">
      <c r="FX35558" s="1595"/>
    </row>
    <row r="35559" spans="180:180">
      <c r="FX35559" s="1595"/>
    </row>
    <row r="35560" spans="180:180">
      <c r="FX35560" s="1595"/>
    </row>
    <row r="35561" spans="180:180">
      <c r="FX35561" s="1595"/>
    </row>
    <row r="35562" spans="180:180">
      <c r="FX35562" s="1595"/>
    </row>
    <row r="35563" spans="180:180">
      <c r="FX35563" s="1595"/>
    </row>
    <row r="35564" spans="180:180">
      <c r="FX35564" s="1595"/>
    </row>
    <row r="35565" spans="180:180">
      <c r="FX35565" s="1595"/>
    </row>
    <row r="35566" spans="180:180">
      <c r="FX35566" s="1595"/>
    </row>
    <row r="35567" spans="180:180">
      <c r="FX35567" s="1595"/>
    </row>
    <row r="35568" spans="180:180">
      <c r="FX35568" s="1595"/>
    </row>
    <row r="35569" spans="180:180">
      <c r="FX35569" s="1595"/>
    </row>
    <row r="35570" spans="180:180">
      <c r="FX35570" s="1595"/>
    </row>
    <row r="35571" spans="180:180">
      <c r="FX35571" s="1595"/>
    </row>
    <row r="35572" spans="180:180">
      <c r="FX35572" s="1595"/>
    </row>
    <row r="35573" spans="180:180">
      <c r="FX35573" s="1595"/>
    </row>
    <row r="35574" spans="180:180">
      <c r="FX35574" s="1595"/>
    </row>
    <row r="35575" spans="180:180">
      <c r="FX35575" s="1595"/>
    </row>
    <row r="35576" spans="180:180">
      <c r="FX35576" s="1595"/>
    </row>
    <row r="35577" spans="180:180">
      <c r="FX35577" s="1595"/>
    </row>
    <row r="35578" spans="180:180">
      <c r="FX35578" s="1595"/>
    </row>
    <row r="35579" spans="180:180">
      <c r="FX35579" s="1595"/>
    </row>
    <row r="35580" spans="180:180">
      <c r="FX35580" s="1595"/>
    </row>
    <row r="35581" spans="180:180">
      <c r="FX35581" s="1595"/>
    </row>
    <row r="35582" spans="180:180">
      <c r="FX35582" s="1595"/>
    </row>
    <row r="35583" spans="180:180">
      <c r="FX35583" s="1595"/>
    </row>
    <row r="35584" spans="180:180">
      <c r="FX35584" s="1595"/>
    </row>
    <row r="35585" spans="180:180">
      <c r="FX35585" s="1595"/>
    </row>
    <row r="35586" spans="180:180">
      <c r="FX35586" s="1595"/>
    </row>
    <row r="35587" spans="180:180">
      <c r="FX35587" s="1595"/>
    </row>
    <row r="35588" spans="180:180">
      <c r="FX35588" s="1595"/>
    </row>
    <row r="35589" spans="180:180">
      <c r="FX35589" s="1595"/>
    </row>
    <row r="35590" spans="180:180">
      <c r="FX35590" s="1595"/>
    </row>
    <row r="35591" spans="180:180">
      <c r="FX35591" s="1595"/>
    </row>
    <row r="35592" spans="180:180">
      <c r="FX35592" s="1595"/>
    </row>
    <row r="35593" spans="180:180">
      <c r="FX35593" s="1595"/>
    </row>
    <row r="35595" spans="180:180">
      <c r="FX35595" s="1349"/>
    </row>
    <row r="35596" spans="180:180">
      <c r="FX35596" s="1349"/>
    </row>
    <row r="35597" spans="180:180">
      <c r="FX35597" s="1666"/>
    </row>
    <row r="35599" spans="180:180">
      <c r="FX35599" s="1349"/>
    </row>
    <row r="35600" spans="180:180">
      <c r="FX35600" s="1349"/>
    </row>
    <row r="35601" spans="180:180">
      <c r="FX35601" s="1349"/>
    </row>
    <row r="35602" spans="180:180">
      <c r="FX35602" s="1595"/>
    </row>
    <row r="35603" spans="180:180">
      <c r="FX35603" s="1595"/>
    </row>
    <row r="35604" spans="180:180">
      <c r="FX35604" s="1595"/>
    </row>
    <row r="35605" spans="180:180">
      <c r="FX35605" s="1595"/>
    </row>
    <row r="35606" spans="180:180">
      <c r="FX35606" s="1595"/>
    </row>
    <row r="35607" spans="180:180">
      <c r="FX35607" s="1595"/>
    </row>
    <row r="35608" spans="180:180">
      <c r="FX35608" s="1595"/>
    </row>
    <row r="35609" spans="180:180">
      <c r="FX35609" s="1595"/>
    </row>
    <row r="35610" spans="180:180">
      <c r="FX35610" s="1595"/>
    </row>
    <row r="35611" spans="180:180">
      <c r="FX35611" s="1595"/>
    </row>
    <row r="35612" spans="180:180">
      <c r="FX35612" s="1595"/>
    </row>
    <row r="35613" spans="180:180">
      <c r="FX35613" s="1595"/>
    </row>
    <row r="35614" spans="180:180">
      <c r="FX35614" s="1595"/>
    </row>
    <row r="35615" spans="180:180">
      <c r="FX35615" s="1595"/>
    </row>
    <row r="35616" spans="180:180">
      <c r="FX35616" s="1595"/>
    </row>
    <row r="35617" spans="180:180">
      <c r="FX35617" s="1595"/>
    </row>
    <row r="35618" spans="180:180">
      <c r="FX35618" s="1595"/>
    </row>
    <row r="35619" spans="180:180">
      <c r="FX35619" s="1595"/>
    </row>
    <row r="35620" spans="180:180">
      <c r="FX35620" s="1595"/>
    </row>
    <row r="35621" spans="180:180">
      <c r="FX35621" s="1595"/>
    </row>
    <row r="35622" spans="180:180">
      <c r="FX35622" s="1595"/>
    </row>
    <row r="35623" spans="180:180">
      <c r="FX35623" s="1595"/>
    </row>
    <row r="35624" spans="180:180">
      <c r="FX35624" s="1595"/>
    </row>
    <row r="35625" spans="180:180">
      <c r="FX35625" s="1595"/>
    </row>
    <row r="35626" spans="180:180">
      <c r="FX35626" s="1595"/>
    </row>
    <row r="35627" spans="180:180">
      <c r="FX35627" s="1595"/>
    </row>
    <row r="35628" spans="180:180">
      <c r="FX35628" s="1595"/>
    </row>
    <row r="35629" spans="180:180">
      <c r="FX35629" s="1595"/>
    </row>
    <row r="35630" spans="180:180">
      <c r="FX35630" s="1595"/>
    </row>
    <row r="35631" spans="180:180">
      <c r="FX35631" s="1595"/>
    </row>
    <row r="35632" spans="180:180">
      <c r="FX35632" s="1595"/>
    </row>
    <row r="35633" spans="180:180">
      <c r="FX35633" s="1595"/>
    </row>
    <row r="35634" spans="180:180">
      <c r="FX35634" s="1595"/>
    </row>
    <row r="35635" spans="180:180">
      <c r="FX35635" s="1595"/>
    </row>
    <row r="35636" spans="180:180">
      <c r="FX35636" s="1595"/>
    </row>
    <row r="35637" spans="180:180">
      <c r="FX35637" s="1595"/>
    </row>
    <row r="35638" spans="180:180">
      <c r="FX35638" s="1595"/>
    </row>
    <row r="35639" spans="180:180">
      <c r="FX35639" s="1595"/>
    </row>
    <row r="35640" spans="180:180">
      <c r="FX35640" s="1595"/>
    </row>
    <row r="35641" spans="180:180">
      <c r="FX35641" s="1595"/>
    </row>
    <row r="35643" spans="180:180">
      <c r="FX35643" s="1349"/>
    </row>
    <row r="35644" spans="180:180">
      <c r="FX35644" s="1349"/>
    </row>
    <row r="35645" spans="180:180">
      <c r="FX35645" s="1666"/>
    </row>
    <row r="35647" spans="180:180">
      <c r="FX35647" s="1349"/>
    </row>
    <row r="35648" spans="180:180">
      <c r="FX35648" s="1349"/>
    </row>
    <row r="35649" spans="180:180">
      <c r="FX35649" s="1349"/>
    </row>
    <row r="35650" spans="180:180">
      <c r="FX35650" s="1595"/>
    </row>
    <row r="35651" spans="180:180">
      <c r="FX35651" s="1595"/>
    </row>
    <row r="35652" spans="180:180">
      <c r="FX35652" s="1595"/>
    </row>
    <row r="35653" spans="180:180">
      <c r="FX35653" s="1595"/>
    </row>
    <row r="35654" spans="180:180">
      <c r="FX35654" s="1595"/>
    </row>
    <row r="35655" spans="180:180">
      <c r="FX35655" s="1595"/>
    </row>
    <row r="35656" spans="180:180">
      <c r="FX35656" s="1595"/>
    </row>
    <row r="35657" spans="180:180">
      <c r="FX35657" s="1595"/>
    </row>
    <row r="35658" spans="180:180">
      <c r="FX35658" s="1595"/>
    </row>
    <row r="35659" spans="180:180">
      <c r="FX35659" s="1595"/>
    </row>
    <row r="35660" spans="180:180">
      <c r="FX35660" s="1595"/>
    </row>
    <row r="35661" spans="180:180">
      <c r="FX35661" s="1595"/>
    </row>
    <row r="35662" spans="180:180">
      <c r="FX35662" s="1595"/>
    </row>
    <row r="35663" spans="180:180">
      <c r="FX35663" s="1595"/>
    </row>
    <row r="35664" spans="180:180">
      <c r="FX35664" s="1595"/>
    </row>
    <row r="35665" spans="180:180">
      <c r="FX35665" s="1595"/>
    </row>
    <row r="35666" spans="180:180">
      <c r="FX35666" s="1595"/>
    </row>
    <row r="35667" spans="180:180">
      <c r="FX35667" s="1595"/>
    </row>
    <row r="35668" spans="180:180">
      <c r="FX35668" s="1595"/>
    </row>
    <row r="35669" spans="180:180">
      <c r="FX35669" s="1595"/>
    </row>
    <row r="35670" spans="180:180">
      <c r="FX35670" s="1595"/>
    </row>
    <row r="35671" spans="180:180">
      <c r="FX35671" s="1595"/>
    </row>
    <row r="35672" spans="180:180">
      <c r="FX35672" s="1595"/>
    </row>
    <row r="35673" spans="180:180">
      <c r="FX35673" s="1595"/>
    </row>
    <row r="35674" spans="180:180">
      <c r="FX35674" s="1595"/>
    </row>
    <row r="35675" spans="180:180">
      <c r="FX35675" s="1595"/>
    </row>
    <row r="35676" spans="180:180">
      <c r="FX35676" s="1595"/>
    </row>
    <row r="35677" spans="180:180">
      <c r="FX35677" s="1595"/>
    </row>
    <row r="35678" spans="180:180">
      <c r="FX35678" s="1595"/>
    </row>
    <row r="35679" spans="180:180">
      <c r="FX35679" s="1595"/>
    </row>
    <row r="35680" spans="180:180">
      <c r="FX35680" s="1595"/>
    </row>
    <row r="35681" spans="180:180">
      <c r="FX35681" s="1595"/>
    </row>
    <row r="35682" spans="180:180">
      <c r="FX35682" s="1595"/>
    </row>
    <row r="35683" spans="180:180">
      <c r="FX35683" s="1595"/>
    </row>
    <row r="35684" spans="180:180">
      <c r="FX35684" s="1595"/>
    </row>
    <row r="35685" spans="180:180">
      <c r="FX35685" s="1595"/>
    </row>
    <row r="35686" spans="180:180">
      <c r="FX35686" s="1595"/>
    </row>
    <row r="35687" spans="180:180">
      <c r="FX35687" s="1595"/>
    </row>
    <row r="35688" spans="180:180">
      <c r="FX35688" s="1595"/>
    </row>
    <row r="35689" spans="180:180">
      <c r="FX35689" s="1595"/>
    </row>
    <row r="35691" spans="180:180">
      <c r="FX35691" s="1349"/>
    </row>
    <row r="35692" spans="180:180">
      <c r="FX35692" s="1349"/>
    </row>
    <row r="35693" spans="180:180">
      <c r="FX35693" s="1666"/>
    </row>
    <row r="35695" spans="180:180">
      <c r="FX35695" s="1349"/>
    </row>
    <row r="35696" spans="180:180">
      <c r="FX35696" s="1349"/>
    </row>
    <row r="35697" spans="180:180">
      <c r="FX35697" s="1349"/>
    </row>
    <row r="35698" spans="180:180">
      <c r="FX35698" s="1595"/>
    </row>
    <row r="35699" spans="180:180">
      <c r="FX35699" s="1595"/>
    </row>
    <row r="35700" spans="180:180">
      <c r="FX35700" s="1595"/>
    </row>
    <row r="35701" spans="180:180">
      <c r="FX35701" s="1595"/>
    </row>
    <row r="35702" spans="180:180">
      <c r="FX35702" s="1595"/>
    </row>
    <row r="35703" spans="180:180">
      <c r="FX35703" s="1595"/>
    </row>
    <row r="35704" spans="180:180">
      <c r="FX35704" s="1595"/>
    </row>
    <row r="35705" spans="180:180">
      <c r="FX35705" s="1595"/>
    </row>
    <row r="35706" spans="180:180">
      <c r="FX35706" s="1595"/>
    </row>
    <row r="35707" spans="180:180">
      <c r="FX35707" s="1595"/>
    </row>
    <row r="35708" spans="180:180">
      <c r="FX35708" s="1595"/>
    </row>
    <row r="35709" spans="180:180">
      <c r="FX35709" s="1595"/>
    </row>
    <row r="35710" spans="180:180">
      <c r="FX35710" s="1595"/>
    </row>
    <row r="35711" spans="180:180">
      <c r="FX35711" s="1595"/>
    </row>
    <row r="35712" spans="180:180">
      <c r="FX35712" s="1595"/>
    </row>
    <row r="35713" spans="180:180">
      <c r="FX35713" s="1595"/>
    </row>
    <row r="35714" spans="180:180">
      <c r="FX35714" s="1595"/>
    </row>
    <row r="35715" spans="180:180">
      <c r="FX35715" s="1595"/>
    </row>
    <row r="35716" spans="180:180">
      <c r="FX35716" s="1595"/>
    </row>
    <row r="35717" spans="180:180">
      <c r="FX35717" s="1595"/>
    </row>
    <row r="35718" spans="180:180">
      <c r="FX35718" s="1595"/>
    </row>
    <row r="35719" spans="180:180">
      <c r="FX35719" s="1595"/>
    </row>
    <row r="35720" spans="180:180">
      <c r="FX35720" s="1595"/>
    </row>
    <row r="35721" spans="180:180">
      <c r="FX35721" s="1595"/>
    </row>
    <row r="35722" spans="180:180">
      <c r="FX35722" s="1595"/>
    </row>
    <row r="35723" spans="180:180">
      <c r="FX35723" s="1595"/>
    </row>
    <row r="35724" spans="180:180">
      <c r="FX35724" s="1595"/>
    </row>
    <row r="35725" spans="180:180">
      <c r="FX35725" s="1595"/>
    </row>
    <row r="35726" spans="180:180">
      <c r="FX35726" s="1595"/>
    </row>
    <row r="35727" spans="180:180">
      <c r="FX35727" s="1595"/>
    </row>
    <row r="35728" spans="180:180">
      <c r="FX35728" s="1595"/>
    </row>
    <row r="35729" spans="180:180">
      <c r="FX35729" s="1595"/>
    </row>
    <row r="35730" spans="180:180">
      <c r="FX35730" s="1595"/>
    </row>
    <row r="35731" spans="180:180">
      <c r="FX35731" s="1595"/>
    </row>
    <row r="35732" spans="180:180">
      <c r="FX35732" s="1595"/>
    </row>
    <row r="35733" spans="180:180">
      <c r="FX35733" s="1595"/>
    </row>
    <row r="35734" spans="180:180">
      <c r="FX35734" s="1595"/>
    </row>
    <row r="35735" spans="180:180">
      <c r="FX35735" s="1595"/>
    </row>
    <row r="35736" spans="180:180">
      <c r="FX35736" s="1595"/>
    </row>
    <row r="35737" spans="180:180">
      <c r="FX35737" s="1595"/>
    </row>
    <row r="35739" spans="180:180">
      <c r="FX35739" s="1349"/>
    </row>
    <row r="35740" spans="180:180">
      <c r="FX35740" s="1349"/>
    </row>
    <row r="35741" spans="180:180">
      <c r="FX35741" s="1666"/>
    </row>
    <row r="35743" spans="180:180">
      <c r="FX35743" s="1349"/>
    </row>
    <row r="35744" spans="180:180">
      <c r="FX35744" s="1349"/>
    </row>
    <row r="35745" spans="180:180">
      <c r="FX35745" s="1349"/>
    </row>
    <row r="35746" spans="180:180">
      <c r="FX35746" s="1595"/>
    </row>
    <row r="35747" spans="180:180">
      <c r="FX35747" s="1595"/>
    </row>
    <row r="35748" spans="180:180">
      <c r="FX35748" s="1595"/>
    </row>
    <row r="35749" spans="180:180">
      <c r="FX35749" s="1595"/>
    </row>
    <row r="35750" spans="180:180">
      <c r="FX35750" s="1595"/>
    </row>
    <row r="35751" spans="180:180">
      <c r="FX35751" s="1595"/>
    </row>
    <row r="35752" spans="180:180">
      <c r="FX35752" s="1595"/>
    </row>
    <row r="35753" spans="180:180">
      <c r="FX35753" s="1595"/>
    </row>
    <row r="35754" spans="180:180">
      <c r="FX35754" s="1595"/>
    </row>
    <row r="35755" spans="180:180">
      <c r="FX35755" s="1595"/>
    </row>
    <row r="35756" spans="180:180">
      <c r="FX35756" s="1595"/>
    </row>
    <row r="35757" spans="180:180">
      <c r="FX35757" s="1595"/>
    </row>
    <row r="35758" spans="180:180">
      <c r="FX35758" s="1595"/>
    </row>
    <row r="35759" spans="180:180">
      <c r="FX35759" s="1595"/>
    </row>
    <row r="35760" spans="180:180">
      <c r="FX35760" s="1595"/>
    </row>
    <row r="35761" spans="180:180">
      <c r="FX35761" s="1595"/>
    </row>
    <row r="35762" spans="180:180">
      <c r="FX35762" s="1595"/>
    </row>
    <row r="35763" spans="180:180">
      <c r="FX35763" s="1595"/>
    </row>
    <row r="35764" spans="180:180">
      <c r="FX35764" s="1595"/>
    </row>
    <row r="35765" spans="180:180">
      <c r="FX35765" s="1595"/>
    </row>
    <row r="35766" spans="180:180">
      <c r="FX35766" s="1595"/>
    </row>
    <row r="35767" spans="180:180">
      <c r="FX35767" s="1595"/>
    </row>
    <row r="35768" spans="180:180">
      <c r="FX35768" s="1595"/>
    </row>
    <row r="35769" spans="180:180">
      <c r="FX35769" s="1595"/>
    </row>
    <row r="35770" spans="180:180">
      <c r="FX35770" s="1595"/>
    </row>
    <row r="35771" spans="180:180">
      <c r="FX35771" s="1595"/>
    </row>
    <row r="35772" spans="180:180">
      <c r="FX35772" s="1595"/>
    </row>
    <row r="35773" spans="180:180">
      <c r="FX35773" s="1595"/>
    </row>
    <row r="35774" spans="180:180">
      <c r="FX35774" s="1595"/>
    </row>
    <row r="35775" spans="180:180">
      <c r="FX35775" s="1595"/>
    </row>
    <row r="35776" spans="180:180">
      <c r="FX35776" s="1595"/>
    </row>
    <row r="35777" spans="180:180">
      <c r="FX35777" s="1595"/>
    </row>
    <row r="35778" spans="180:180">
      <c r="FX35778" s="1595"/>
    </row>
    <row r="35779" spans="180:180">
      <c r="FX35779" s="1595"/>
    </row>
    <row r="35780" spans="180:180">
      <c r="FX35780" s="1595"/>
    </row>
    <row r="35781" spans="180:180">
      <c r="FX35781" s="1595"/>
    </row>
    <row r="35782" spans="180:180">
      <c r="FX35782" s="1595"/>
    </row>
    <row r="35783" spans="180:180">
      <c r="FX35783" s="1595"/>
    </row>
    <row r="35784" spans="180:180">
      <c r="FX35784" s="1595"/>
    </row>
    <row r="35785" spans="180:180">
      <c r="FX35785" s="1595"/>
    </row>
    <row r="35787" spans="180:180">
      <c r="FX35787" s="1349"/>
    </row>
    <row r="35788" spans="180:180">
      <c r="FX35788" s="1349"/>
    </row>
    <row r="35789" spans="180:180">
      <c r="FX35789" s="1666"/>
    </row>
    <row r="35791" spans="180:180">
      <c r="FX35791" s="1349"/>
    </row>
    <row r="35792" spans="180:180">
      <c r="FX35792" s="1349"/>
    </row>
    <row r="35793" spans="180:180">
      <c r="FX35793" s="1349"/>
    </row>
    <row r="35794" spans="180:180">
      <c r="FX35794" s="1595"/>
    </row>
    <row r="35795" spans="180:180">
      <c r="FX35795" s="1595"/>
    </row>
    <row r="35796" spans="180:180">
      <c r="FX35796" s="1595"/>
    </row>
    <row r="35797" spans="180:180">
      <c r="FX35797" s="1595"/>
    </row>
    <row r="35798" spans="180:180">
      <c r="FX35798" s="1595"/>
    </row>
    <row r="35799" spans="180:180">
      <c r="FX35799" s="1595"/>
    </row>
    <row r="35800" spans="180:180">
      <c r="FX35800" s="1595"/>
    </row>
    <row r="35801" spans="180:180">
      <c r="FX35801" s="1595"/>
    </row>
    <row r="35802" spans="180:180">
      <c r="FX35802" s="1595"/>
    </row>
    <row r="35803" spans="180:180">
      <c r="FX35803" s="1595"/>
    </row>
    <row r="35804" spans="180:180">
      <c r="FX35804" s="1595"/>
    </row>
    <row r="35805" spans="180:180">
      <c r="FX35805" s="1595"/>
    </row>
    <row r="35806" spans="180:180">
      <c r="FX35806" s="1595"/>
    </row>
    <row r="35807" spans="180:180">
      <c r="FX35807" s="1595"/>
    </row>
    <row r="35808" spans="180:180">
      <c r="FX35808" s="1595"/>
    </row>
    <row r="35809" spans="180:180">
      <c r="FX35809" s="1595"/>
    </row>
    <row r="35810" spans="180:180">
      <c r="FX35810" s="1595"/>
    </row>
    <row r="35811" spans="180:180">
      <c r="FX35811" s="1595"/>
    </row>
    <row r="35812" spans="180:180">
      <c r="FX35812" s="1595"/>
    </row>
    <row r="35813" spans="180:180">
      <c r="FX35813" s="1595"/>
    </row>
    <row r="35814" spans="180:180">
      <c r="FX35814" s="1595"/>
    </row>
    <row r="35815" spans="180:180">
      <c r="FX35815" s="1595"/>
    </row>
    <row r="35816" spans="180:180">
      <c r="FX35816" s="1595"/>
    </row>
    <row r="35817" spans="180:180">
      <c r="FX35817" s="1595"/>
    </row>
    <row r="35818" spans="180:180">
      <c r="FX35818" s="1595"/>
    </row>
    <row r="35819" spans="180:180">
      <c r="FX35819" s="1595"/>
    </row>
    <row r="35820" spans="180:180">
      <c r="FX35820" s="1595"/>
    </row>
    <row r="35821" spans="180:180">
      <c r="FX35821" s="1595"/>
    </row>
    <row r="35822" spans="180:180">
      <c r="FX35822" s="1595"/>
    </row>
    <row r="35823" spans="180:180">
      <c r="FX35823" s="1595"/>
    </row>
    <row r="35824" spans="180:180">
      <c r="FX35824" s="1595"/>
    </row>
    <row r="35825" spans="180:180">
      <c r="FX35825" s="1595"/>
    </row>
    <row r="35826" spans="180:180">
      <c r="FX35826" s="1595"/>
    </row>
    <row r="35827" spans="180:180">
      <c r="FX35827" s="1595"/>
    </row>
    <row r="35828" spans="180:180">
      <c r="FX35828" s="1595"/>
    </row>
    <row r="35829" spans="180:180">
      <c r="FX35829" s="1595"/>
    </row>
    <row r="35830" spans="180:180">
      <c r="FX35830" s="1595"/>
    </row>
    <row r="35831" spans="180:180">
      <c r="FX35831" s="1595"/>
    </row>
    <row r="35832" spans="180:180">
      <c r="FX35832" s="1595"/>
    </row>
    <row r="35833" spans="180:180">
      <c r="FX35833" s="1595"/>
    </row>
    <row r="35835" spans="180:180">
      <c r="FX35835" s="1349"/>
    </row>
    <row r="35836" spans="180:180">
      <c r="FX35836" s="1349"/>
    </row>
    <row r="35837" spans="180:180">
      <c r="FX35837" s="1666"/>
    </row>
    <row r="35839" spans="180:180">
      <c r="FX35839" s="1349"/>
    </row>
    <row r="35840" spans="180:180">
      <c r="FX35840" s="1349"/>
    </row>
    <row r="35841" spans="180:180">
      <c r="FX35841" s="1349"/>
    </row>
    <row r="35842" spans="180:180">
      <c r="FX35842" s="1595"/>
    </row>
    <row r="35843" spans="180:180">
      <c r="FX35843" s="1595"/>
    </row>
    <row r="35844" spans="180:180">
      <c r="FX35844" s="1595"/>
    </row>
    <row r="35845" spans="180:180">
      <c r="FX35845" s="1595"/>
    </row>
    <row r="35846" spans="180:180">
      <c r="FX35846" s="1595"/>
    </row>
    <row r="35847" spans="180:180">
      <c r="FX35847" s="1595"/>
    </row>
    <row r="35848" spans="180:180">
      <c r="FX35848" s="1595"/>
    </row>
    <row r="35849" spans="180:180">
      <c r="FX35849" s="1595"/>
    </row>
    <row r="35850" spans="180:180">
      <c r="FX35850" s="1595"/>
    </row>
    <row r="35851" spans="180:180">
      <c r="FX35851" s="1595"/>
    </row>
    <row r="35852" spans="180:180">
      <c r="FX35852" s="1595"/>
    </row>
    <row r="35853" spans="180:180">
      <c r="FX35853" s="1595"/>
    </row>
    <row r="35854" spans="180:180">
      <c r="FX35854" s="1595"/>
    </row>
    <row r="35855" spans="180:180">
      <c r="FX35855" s="1595"/>
    </row>
    <row r="35856" spans="180:180">
      <c r="FX35856" s="1595"/>
    </row>
    <row r="35857" spans="180:180">
      <c r="FX35857" s="1595"/>
    </row>
    <row r="35858" spans="180:180">
      <c r="FX35858" s="1595"/>
    </row>
    <row r="35859" spans="180:180">
      <c r="FX35859" s="1595"/>
    </row>
    <row r="35860" spans="180:180">
      <c r="FX35860" s="1595"/>
    </row>
    <row r="35861" spans="180:180">
      <c r="FX35861" s="1595"/>
    </row>
    <row r="35862" spans="180:180">
      <c r="FX35862" s="1595"/>
    </row>
    <row r="35863" spans="180:180">
      <c r="FX35863" s="1595"/>
    </row>
    <row r="35864" spans="180:180">
      <c r="FX35864" s="1595"/>
    </row>
    <row r="35865" spans="180:180">
      <c r="FX35865" s="1595"/>
    </row>
    <row r="35866" spans="180:180">
      <c r="FX35866" s="1595"/>
    </row>
    <row r="35867" spans="180:180">
      <c r="FX35867" s="1595"/>
    </row>
    <row r="35868" spans="180:180">
      <c r="FX35868" s="1595"/>
    </row>
    <row r="35869" spans="180:180">
      <c r="FX35869" s="1595"/>
    </row>
    <row r="35870" spans="180:180">
      <c r="FX35870" s="1595"/>
    </row>
    <row r="35871" spans="180:180">
      <c r="FX35871" s="1595"/>
    </row>
    <row r="35872" spans="180:180">
      <c r="FX35872" s="1595"/>
    </row>
    <row r="35873" spans="180:180">
      <c r="FX35873" s="1595"/>
    </row>
    <row r="35874" spans="180:180">
      <c r="FX35874" s="1595"/>
    </row>
    <row r="35875" spans="180:180">
      <c r="FX35875" s="1595"/>
    </row>
    <row r="35876" spans="180:180">
      <c r="FX35876" s="1595"/>
    </row>
    <row r="35877" spans="180:180">
      <c r="FX35877" s="1595"/>
    </row>
    <row r="35878" spans="180:180">
      <c r="FX35878" s="1595"/>
    </row>
    <row r="35879" spans="180:180">
      <c r="FX35879" s="1595"/>
    </row>
    <row r="35880" spans="180:180">
      <c r="FX35880" s="1595"/>
    </row>
    <row r="35881" spans="180:180">
      <c r="FX35881" s="1595"/>
    </row>
    <row r="35883" spans="180:180">
      <c r="FX35883" s="1349"/>
    </row>
    <row r="35884" spans="180:180">
      <c r="FX35884" s="1349"/>
    </row>
    <row r="35885" spans="180:180">
      <c r="FX35885" s="1666"/>
    </row>
    <row r="35887" spans="180:180">
      <c r="FX35887" s="1349"/>
    </row>
    <row r="35888" spans="180:180">
      <c r="FX35888" s="1349"/>
    </row>
    <row r="35889" spans="180:180">
      <c r="FX35889" s="1349"/>
    </row>
    <row r="35890" spans="180:180">
      <c r="FX35890" s="1595"/>
    </row>
    <row r="35891" spans="180:180">
      <c r="FX35891" s="1595"/>
    </row>
    <row r="35892" spans="180:180">
      <c r="FX35892" s="1595"/>
    </row>
    <row r="35893" spans="180:180">
      <c r="FX35893" s="1595"/>
    </row>
    <row r="35894" spans="180:180">
      <c r="FX35894" s="1595"/>
    </row>
    <row r="35895" spans="180:180">
      <c r="FX35895" s="1595"/>
    </row>
    <row r="35896" spans="180:180">
      <c r="FX35896" s="1595"/>
    </row>
    <row r="35897" spans="180:180">
      <c r="FX35897" s="1595"/>
    </row>
    <row r="35898" spans="180:180">
      <c r="FX35898" s="1595"/>
    </row>
    <row r="35899" spans="180:180">
      <c r="FX35899" s="1595"/>
    </row>
    <row r="35900" spans="180:180">
      <c r="FX35900" s="1595"/>
    </row>
    <row r="35901" spans="180:180">
      <c r="FX35901" s="1595"/>
    </row>
    <row r="35902" spans="180:180">
      <c r="FX35902" s="1595"/>
    </row>
    <row r="35903" spans="180:180">
      <c r="FX35903" s="1595"/>
    </row>
    <row r="35904" spans="180:180">
      <c r="FX35904" s="1595"/>
    </row>
    <row r="35905" spans="180:180">
      <c r="FX35905" s="1595"/>
    </row>
    <row r="35906" spans="180:180">
      <c r="FX35906" s="1595"/>
    </row>
    <row r="35907" spans="180:180">
      <c r="FX35907" s="1595"/>
    </row>
    <row r="35908" spans="180:180">
      <c r="FX35908" s="1595"/>
    </row>
    <row r="35909" spans="180:180">
      <c r="FX35909" s="1595"/>
    </row>
    <row r="35910" spans="180:180">
      <c r="FX35910" s="1595"/>
    </row>
    <row r="35911" spans="180:180">
      <c r="FX35911" s="1595"/>
    </row>
    <row r="35912" spans="180:180">
      <c r="FX35912" s="1595"/>
    </row>
    <row r="35913" spans="180:180">
      <c r="FX35913" s="1595"/>
    </row>
    <row r="35914" spans="180:180">
      <c r="FX35914" s="1595"/>
    </row>
    <row r="35915" spans="180:180">
      <c r="FX35915" s="1595"/>
    </row>
    <row r="35916" spans="180:180">
      <c r="FX35916" s="1595"/>
    </row>
    <row r="35917" spans="180:180">
      <c r="FX35917" s="1595"/>
    </row>
    <row r="35918" spans="180:180">
      <c r="FX35918" s="1595"/>
    </row>
    <row r="35919" spans="180:180">
      <c r="FX35919" s="1595"/>
    </row>
    <row r="35920" spans="180:180">
      <c r="FX35920" s="1595"/>
    </row>
    <row r="35921" spans="180:180">
      <c r="FX35921" s="1595"/>
    </row>
    <row r="35922" spans="180:180">
      <c r="FX35922" s="1595"/>
    </row>
    <row r="35923" spans="180:180">
      <c r="FX35923" s="1595"/>
    </row>
    <row r="35924" spans="180:180">
      <c r="FX35924" s="1595"/>
    </row>
    <row r="35925" spans="180:180">
      <c r="FX35925" s="1595"/>
    </row>
    <row r="35926" spans="180:180">
      <c r="FX35926" s="1595"/>
    </row>
    <row r="35927" spans="180:180">
      <c r="FX35927" s="1595"/>
    </row>
    <row r="35928" spans="180:180">
      <c r="FX35928" s="1595"/>
    </row>
    <row r="35929" spans="180:180">
      <c r="FX35929" s="1595"/>
    </row>
    <row r="35931" spans="180:180">
      <c r="FX35931" s="1349"/>
    </row>
    <row r="35932" spans="180:180">
      <c r="FX35932" s="1349"/>
    </row>
    <row r="35933" spans="180:180">
      <c r="FX35933" s="1666"/>
    </row>
    <row r="35935" spans="180:180">
      <c r="FX35935" s="1349"/>
    </row>
    <row r="35936" spans="180:180">
      <c r="FX35936" s="1349"/>
    </row>
    <row r="35937" spans="180:180">
      <c r="FX35937" s="1349"/>
    </row>
    <row r="35938" spans="180:180">
      <c r="FX35938" s="1595"/>
    </row>
    <row r="35939" spans="180:180">
      <c r="FX35939" s="1595"/>
    </row>
    <row r="35940" spans="180:180">
      <c r="FX35940" s="1595"/>
    </row>
    <row r="35941" spans="180:180">
      <c r="FX35941" s="1595"/>
    </row>
    <row r="35942" spans="180:180">
      <c r="FX35942" s="1595"/>
    </row>
    <row r="35943" spans="180:180">
      <c r="FX35943" s="1595"/>
    </row>
    <row r="35944" spans="180:180">
      <c r="FX35944" s="1595"/>
    </row>
    <row r="35945" spans="180:180">
      <c r="FX35945" s="1595"/>
    </row>
    <row r="35946" spans="180:180">
      <c r="FX35946" s="1595"/>
    </row>
    <row r="35947" spans="180:180">
      <c r="FX35947" s="1595"/>
    </row>
    <row r="35948" spans="180:180">
      <c r="FX35948" s="1595"/>
    </row>
    <row r="35949" spans="180:180">
      <c r="FX35949" s="1595"/>
    </row>
    <row r="35950" spans="180:180">
      <c r="FX35950" s="1595"/>
    </row>
    <row r="35951" spans="180:180">
      <c r="FX35951" s="1595"/>
    </row>
    <row r="35952" spans="180:180">
      <c r="FX35952" s="1595"/>
    </row>
    <row r="35953" spans="180:180">
      <c r="FX35953" s="1595"/>
    </row>
    <row r="35954" spans="180:180">
      <c r="FX35954" s="1595"/>
    </row>
    <row r="35955" spans="180:180">
      <c r="FX35955" s="1595"/>
    </row>
    <row r="35956" spans="180:180">
      <c r="FX35956" s="1595"/>
    </row>
    <row r="35957" spans="180:180">
      <c r="FX35957" s="1595"/>
    </row>
    <row r="35958" spans="180:180">
      <c r="FX35958" s="1595"/>
    </row>
    <row r="35959" spans="180:180">
      <c r="FX35959" s="1595"/>
    </row>
    <row r="35960" spans="180:180">
      <c r="FX35960" s="1595"/>
    </row>
    <row r="35961" spans="180:180">
      <c r="FX35961" s="1595"/>
    </row>
    <row r="35962" spans="180:180">
      <c r="FX35962" s="1595"/>
    </row>
    <row r="35963" spans="180:180">
      <c r="FX35963" s="1595"/>
    </row>
    <row r="35964" spans="180:180">
      <c r="FX35964" s="1595"/>
    </row>
    <row r="35965" spans="180:180">
      <c r="FX35965" s="1595"/>
    </row>
    <row r="35966" spans="180:180">
      <c r="FX35966" s="1595"/>
    </row>
    <row r="35967" spans="180:180">
      <c r="FX35967" s="1595"/>
    </row>
    <row r="35968" spans="180:180">
      <c r="FX35968" s="1595"/>
    </row>
    <row r="35969" spans="180:180">
      <c r="FX35969" s="1595"/>
    </row>
    <row r="35970" spans="180:180">
      <c r="FX35970" s="1595"/>
    </row>
    <row r="35971" spans="180:180">
      <c r="FX35971" s="1595"/>
    </row>
    <row r="35972" spans="180:180">
      <c r="FX35972" s="1595"/>
    </row>
    <row r="35973" spans="180:180">
      <c r="FX35973" s="1595"/>
    </row>
    <row r="35974" spans="180:180">
      <c r="FX35974" s="1595"/>
    </row>
    <row r="35975" spans="180:180">
      <c r="FX35975" s="1595"/>
    </row>
    <row r="35976" spans="180:180">
      <c r="FX35976" s="1595"/>
    </row>
    <row r="35977" spans="180:180">
      <c r="FX35977" s="1595"/>
    </row>
    <row r="35979" spans="180:180">
      <c r="FX35979" s="1349"/>
    </row>
    <row r="35980" spans="180:180">
      <c r="FX35980" s="1349"/>
    </row>
    <row r="35981" spans="180:180">
      <c r="FX35981" s="1666"/>
    </row>
    <row r="35983" spans="180:180">
      <c r="FX35983" s="1349"/>
    </row>
    <row r="35984" spans="180:180">
      <c r="FX35984" s="1349"/>
    </row>
    <row r="35985" spans="180:180">
      <c r="FX35985" s="1349"/>
    </row>
    <row r="35986" spans="180:180">
      <c r="FX35986" s="1595"/>
    </row>
    <row r="35987" spans="180:180">
      <c r="FX35987" s="1595"/>
    </row>
    <row r="35988" spans="180:180">
      <c r="FX35988" s="1595"/>
    </row>
    <row r="35989" spans="180:180">
      <c r="FX35989" s="1595"/>
    </row>
    <row r="35990" spans="180:180">
      <c r="FX35990" s="1595"/>
    </row>
    <row r="35991" spans="180:180">
      <c r="FX35991" s="1595"/>
    </row>
    <row r="35992" spans="180:180">
      <c r="FX35992" s="1595"/>
    </row>
    <row r="35993" spans="180:180">
      <c r="FX35993" s="1595"/>
    </row>
    <row r="35994" spans="180:180">
      <c r="FX35994" s="1595"/>
    </row>
    <row r="35995" spans="180:180">
      <c r="FX35995" s="1595"/>
    </row>
    <row r="35996" spans="180:180">
      <c r="FX35996" s="1595"/>
    </row>
    <row r="35997" spans="180:180">
      <c r="FX35997" s="1595"/>
    </row>
    <row r="35998" spans="180:180">
      <c r="FX35998" s="1595"/>
    </row>
    <row r="35999" spans="180:180">
      <c r="FX35999" s="1595"/>
    </row>
    <row r="36000" spans="180:180">
      <c r="FX36000" s="1595"/>
    </row>
    <row r="36001" spans="180:180">
      <c r="FX36001" s="1595"/>
    </row>
    <row r="36002" spans="180:180">
      <c r="FX36002" s="1595"/>
    </row>
    <row r="36003" spans="180:180">
      <c r="FX36003" s="1595"/>
    </row>
    <row r="36004" spans="180:180">
      <c r="FX36004" s="1595"/>
    </row>
    <row r="36005" spans="180:180">
      <c r="FX36005" s="1595"/>
    </row>
    <row r="36006" spans="180:180">
      <c r="FX36006" s="1595"/>
    </row>
    <row r="36007" spans="180:180">
      <c r="FX36007" s="1595"/>
    </row>
    <row r="36008" spans="180:180">
      <c r="FX36008" s="1595"/>
    </row>
    <row r="36009" spans="180:180">
      <c r="FX36009" s="1595"/>
    </row>
    <row r="36010" spans="180:180">
      <c r="FX36010" s="1595"/>
    </row>
    <row r="36011" spans="180:180">
      <c r="FX36011" s="1595"/>
    </row>
    <row r="36012" spans="180:180">
      <c r="FX36012" s="1595"/>
    </row>
    <row r="36013" spans="180:180">
      <c r="FX36013" s="1595"/>
    </row>
    <row r="36014" spans="180:180">
      <c r="FX36014" s="1595"/>
    </row>
    <row r="36015" spans="180:180">
      <c r="FX36015" s="1595"/>
    </row>
    <row r="36016" spans="180:180">
      <c r="FX36016" s="1595"/>
    </row>
    <row r="36017" spans="180:180">
      <c r="FX36017" s="1595"/>
    </row>
    <row r="36018" spans="180:180">
      <c r="FX36018" s="1595"/>
    </row>
    <row r="36019" spans="180:180">
      <c r="FX36019" s="1595"/>
    </row>
    <row r="36020" spans="180:180">
      <c r="FX36020" s="1595"/>
    </row>
    <row r="36021" spans="180:180">
      <c r="FX36021" s="1595"/>
    </row>
    <row r="36022" spans="180:180">
      <c r="FX36022" s="1595"/>
    </row>
    <row r="36023" spans="180:180">
      <c r="FX36023" s="1595"/>
    </row>
    <row r="36024" spans="180:180">
      <c r="FX36024" s="1595"/>
    </row>
    <row r="36025" spans="180:180">
      <c r="FX36025" s="1595"/>
    </row>
    <row r="36027" spans="180:180">
      <c r="FX36027" s="1349"/>
    </row>
    <row r="36028" spans="180:180">
      <c r="FX36028" s="1349"/>
    </row>
    <row r="36029" spans="180:180">
      <c r="FX36029" s="1666"/>
    </row>
    <row r="36031" spans="180:180">
      <c r="FX36031" s="1349"/>
    </row>
    <row r="36032" spans="180:180">
      <c r="FX36032" s="1349"/>
    </row>
    <row r="36033" spans="180:180">
      <c r="FX36033" s="1349"/>
    </row>
    <row r="36034" spans="180:180">
      <c r="FX36034" s="1595"/>
    </row>
    <row r="36035" spans="180:180">
      <c r="FX36035" s="1595"/>
    </row>
    <row r="36036" spans="180:180">
      <c r="FX36036" s="1595"/>
    </row>
    <row r="36037" spans="180:180">
      <c r="FX36037" s="1595"/>
    </row>
    <row r="36038" spans="180:180">
      <c r="FX36038" s="1595"/>
    </row>
    <row r="36039" spans="180:180">
      <c r="FX36039" s="1595"/>
    </row>
    <row r="36040" spans="180:180">
      <c r="FX36040" s="1595"/>
    </row>
    <row r="36041" spans="180:180">
      <c r="FX36041" s="1595"/>
    </row>
    <row r="36042" spans="180:180">
      <c r="FX36042" s="1595"/>
    </row>
    <row r="36043" spans="180:180">
      <c r="FX36043" s="1595"/>
    </row>
    <row r="36044" spans="180:180">
      <c r="FX36044" s="1595"/>
    </row>
    <row r="36045" spans="180:180">
      <c r="FX36045" s="1595"/>
    </row>
    <row r="36046" spans="180:180">
      <c r="FX36046" s="1595"/>
    </row>
    <row r="36047" spans="180:180">
      <c r="FX36047" s="1595"/>
    </row>
    <row r="36048" spans="180:180">
      <c r="FX36048" s="1595"/>
    </row>
    <row r="36049" spans="180:180">
      <c r="FX36049" s="1595"/>
    </row>
    <row r="36050" spans="180:180">
      <c r="FX36050" s="1595"/>
    </row>
    <row r="36051" spans="180:180">
      <c r="FX36051" s="1595"/>
    </row>
    <row r="36052" spans="180:180">
      <c r="FX36052" s="1595"/>
    </row>
    <row r="36053" spans="180:180">
      <c r="FX36053" s="1595"/>
    </row>
    <row r="36054" spans="180:180">
      <c r="FX36054" s="1595"/>
    </row>
    <row r="36055" spans="180:180">
      <c r="FX36055" s="1595"/>
    </row>
    <row r="36056" spans="180:180">
      <c r="FX36056" s="1595"/>
    </row>
    <row r="36057" spans="180:180">
      <c r="FX36057" s="1595"/>
    </row>
    <row r="36058" spans="180:180">
      <c r="FX36058" s="1595"/>
    </row>
    <row r="36059" spans="180:180">
      <c r="FX36059" s="1595"/>
    </row>
    <row r="36060" spans="180:180">
      <c r="FX36060" s="1595"/>
    </row>
    <row r="36061" spans="180:180">
      <c r="FX36061" s="1595"/>
    </row>
    <row r="36062" spans="180:180">
      <c r="FX36062" s="1595"/>
    </row>
    <row r="36063" spans="180:180">
      <c r="FX36063" s="1595"/>
    </row>
    <row r="36064" spans="180:180">
      <c r="FX36064" s="1595"/>
    </row>
    <row r="36065" spans="180:180">
      <c r="FX36065" s="1595"/>
    </row>
    <row r="36066" spans="180:180">
      <c r="FX36066" s="1595"/>
    </row>
    <row r="36067" spans="180:180">
      <c r="FX36067" s="1595"/>
    </row>
    <row r="36068" spans="180:180">
      <c r="FX36068" s="1595"/>
    </row>
    <row r="36069" spans="180:180">
      <c r="FX36069" s="1595"/>
    </row>
    <row r="36070" spans="180:180">
      <c r="FX36070" s="1595"/>
    </row>
    <row r="36071" spans="180:180">
      <c r="FX36071" s="1595"/>
    </row>
    <row r="36072" spans="180:180">
      <c r="FX36072" s="1595"/>
    </row>
    <row r="36073" spans="180:180">
      <c r="FX36073" s="1595"/>
    </row>
    <row r="36075" spans="180:180">
      <c r="FX36075" s="1349"/>
    </row>
    <row r="36076" spans="180:180">
      <c r="FX36076" s="1349"/>
    </row>
    <row r="36077" spans="180:180">
      <c r="FX36077" s="1666"/>
    </row>
    <row r="36079" spans="180:180">
      <c r="FX36079" s="1349"/>
    </row>
    <row r="36080" spans="180:180">
      <c r="FX36080" s="1349"/>
    </row>
    <row r="36081" spans="180:180">
      <c r="FX36081" s="1349"/>
    </row>
    <row r="36082" spans="180:180">
      <c r="FX36082" s="1595"/>
    </row>
    <row r="36083" spans="180:180">
      <c r="FX36083" s="1595"/>
    </row>
    <row r="36084" spans="180:180">
      <c r="FX36084" s="1595"/>
    </row>
    <row r="36085" spans="180:180">
      <c r="FX36085" s="1595"/>
    </row>
    <row r="36086" spans="180:180">
      <c r="FX36086" s="1595"/>
    </row>
    <row r="36087" spans="180:180">
      <c r="FX36087" s="1595"/>
    </row>
    <row r="36088" spans="180:180">
      <c r="FX36088" s="1595"/>
    </row>
    <row r="36089" spans="180:180">
      <c r="FX36089" s="1595"/>
    </row>
    <row r="36090" spans="180:180">
      <c r="FX36090" s="1595"/>
    </row>
    <row r="36091" spans="180:180">
      <c r="FX36091" s="1595"/>
    </row>
    <row r="36092" spans="180:180">
      <c r="FX36092" s="1595"/>
    </row>
    <row r="36093" spans="180:180">
      <c r="FX36093" s="1595"/>
    </row>
    <row r="36094" spans="180:180">
      <c r="FX36094" s="1595"/>
    </row>
    <row r="36095" spans="180:180">
      <c r="FX36095" s="1595"/>
    </row>
    <row r="36096" spans="180:180">
      <c r="FX36096" s="1595"/>
    </row>
    <row r="36097" spans="180:180">
      <c r="FX36097" s="1595"/>
    </row>
    <row r="36098" spans="180:180">
      <c r="FX36098" s="1595"/>
    </row>
    <row r="36099" spans="180:180">
      <c r="FX36099" s="1595"/>
    </row>
    <row r="36100" spans="180:180">
      <c r="FX36100" s="1595"/>
    </row>
    <row r="36101" spans="180:180">
      <c r="FX36101" s="1595"/>
    </row>
    <row r="36102" spans="180:180">
      <c r="FX36102" s="1595"/>
    </row>
    <row r="36103" spans="180:180">
      <c r="FX36103" s="1595"/>
    </row>
    <row r="36104" spans="180:180">
      <c r="FX36104" s="1595"/>
    </row>
    <row r="36105" spans="180:180">
      <c r="FX36105" s="1595"/>
    </row>
    <row r="36106" spans="180:180">
      <c r="FX36106" s="1595"/>
    </row>
    <row r="36107" spans="180:180">
      <c r="FX36107" s="1595"/>
    </row>
    <row r="36108" spans="180:180">
      <c r="FX36108" s="1595"/>
    </row>
    <row r="36109" spans="180:180">
      <c r="FX36109" s="1595"/>
    </row>
    <row r="36110" spans="180:180">
      <c r="FX36110" s="1595"/>
    </row>
    <row r="36111" spans="180:180">
      <c r="FX36111" s="1595"/>
    </row>
    <row r="36112" spans="180:180">
      <c r="FX36112" s="1595"/>
    </row>
    <row r="36113" spans="180:180">
      <c r="FX36113" s="1595"/>
    </row>
    <row r="36114" spans="180:180">
      <c r="FX36114" s="1595"/>
    </row>
    <row r="36115" spans="180:180">
      <c r="FX36115" s="1595"/>
    </row>
    <row r="36116" spans="180:180">
      <c r="FX36116" s="1595"/>
    </row>
    <row r="36117" spans="180:180">
      <c r="FX36117" s="1595"/>
    </row>
    <row r="36118" spans="180:180">
      <c r="FX36118" s="1595"/>
    </row>
    <row r="36119" spans="180:180">
      <c r="FX36119" s="1595"/>
    </row>
    <row r="36120" spans="180:180">
      <c r="FX36120" s="1595"/>
    </row>
    <row r="36121" spans="180:180">
      <c r="FX36121" s="1595"/>
    </row>
    <row r="36123" spans="180:180">
      <c r="FX36123" s="1349"/>
    </row>
    <row r="36124" spans="180:180">
      <c r="FX36124" s="1349"/>
    </row>
    <row r="36125" spans="180:180">
      <c r="FX36125" s="1666"/>
    </row>
    <row r="36127" spans="180:180">
      <c r="FX36127" s="1349"/>
    </row>
    <row r="36128" spans="180:180">
      <c r="FX36128" s="1349"/>
    </row>
    <row r="36129" spans="180:180">
      <c r="FX36129" s="1349"/>
    </row>
    <row r="36130" spans="180:180">
      <c r="FX36130" s="1595"/>
    </row>
    <row r="36131" spans="180:180">
      <c r="FX36131" s="1595"/>
    </row>
    <row r="36132" spans="180:180">
      <c r="FX36132" s="1595"/>
    </row>
    <row r="36133" spans="180:180">
      <c r="FX36133" s="1595"/>
    </row>
    <row r="36134" spans="180:180">
      <c r="FX36134" s="1595"/>
    </row>
    <row r="36135" spans="180:180">
      <c r="FX36135" s="1595"/>
    </row>
    <row r="36136" spans="180:180">
      <c r="FX36136" s="1595"/>
    </row>
    <row r="36137" spans="180:180">
      <c r="FX36137" s="1595"/>
    </row>
    <row r="36138" spans="180:180">
      <c r="FX36138" s="1595"/>
    </row>
    <row r="36139" spans="180:180">
      <c r="FX36139" s="1595"/>
    </row>
    <row r="36140" spans="180:180">
      <c r="FX36140" s="1595"/>
    </row>
    <row r="36141" spans="180:180">
      <c r="FX36141" s="1595"/>
    </row>
    <row r="36142" spans="180:180">
      <c r="FX36142" s="1595"/>
    </row>
    <row r="36143" spans="180:180">
      <c r="FX36143" s="1595"/>
    </row>
    <row r="36144" spans="180:180">
      <c r="FX36144" s="1595"/>
    </row>
    <row r="36145" spans="180:180">
      <c r="FX36145" s="1595"/>
    </row>
    <row r="36146" spans="180:180">
      <c r="FX36146" s="1595"/>
    </row>
    <row r="36147" spans="180:180">
      <c r="FX36147" s="1595"/>
    </row>
    <row r="36148" spans="180:180">
      <c r="FX36148" s="1595"/>
    </row>
    <row r="36149" spans="180:180">
      <c r="FX36149" s="1595"/>
    </row>
    <row r="36150" spans="180:180">
      <c r="FX36150" s="1595"/>
    </row>
    <row r="36151" spans="180:180">
      <c r="FX36151" s="1595"/>
    </row>
    <row r="36152" spans="180:180">
      <c r="FX36152" s="1595"/>
    </row>
    <row r="36153" spans="180:180">
      <c r="FX36153" s="1595"/>
    </row>
    <row r="36154" spans="180:180">
      <c r="FX36154" s="1595"/>
    </row>
    <row r="36155" spans="180:180">
      <c r="FX36155" s="1595"/>
    </row>
    <row r="36156" spans="180:180">
      <c r="FX36156" s="1595"/>
    </row>
    <row r="36157" spans="180:180">
      <c r="FX36157" s="1595"/>
    </row>
    <row r="36158" spans="180:180">
      <c r="FX36158" s="1595"/>
    </row>
    <row r="36159" spans="180:180">
      <c r="FX36159" s="1595"/>
    </row>
    <row r="36160" spans="180:180">
      <c r="FX36160" s="1595"/>
    </row>
    <row r="36161" spans="180:180">
      <c r="FX36161" s="1595"/>
    </row>
    <row r="36162" spans="180:180">
      <c r="FX36162" s="1595"/>
    </row>
    <row r="36163" spans="180:180">
      <c r="FX36163" s="1595"/>
    </row>
    <row r="36164" spans="180:180">
      <c r="FX36164" s="1595"/>
    </row>
    <row r="36165" spans="180:180">
      <c r="FX36165" s="1595"/>
    </row>
    <row r="36166" spans="180:180">
      <c r="FX36166" s="1595"/>
    </row>
    <row r="36167" spans="180:180">
      <c r="FX36167" s="1595"/>
    </row>
    <row r="36168" spans="180:180">
      <c r="FX36168" s="1595"/>
    </row>
    <row r="36169" spans="180:180">
      <c r="FX36169" s="1595"/>
    </row>
    <row r="36171" spans="180:180">
      <c r="FX36171" s="1349"/>
    </row>
    <row r="36172" spans="180:180">
      <c r="FX36172" s="1349"/>
    </row>
    <row r="36173" spans="180:180">
      <c r="FX36173" s="1666"/>
    </row>
    <row r="36175" spans="180:180">
      <c r="FX36175" s="1349"/>
    </row>
    <row r="36176" spans="180:180">
      <c r="FX36176" s="1349"/>
    </row>
    <row r="36177" spans="180:180">
      <c r="FX36177" s="1349"/>
    </row>
    <row r="36178" spans="180:180">
      <c r="FX36178" s="1595"/>
    </row>
    <row r="36179" spans="180:180">
      <c r="FX36179" s="1595"/>
    </row>
    <row r="36180" spans="180:180">
      <c r="FX36180" s="1595"/>
    </row>
    <row r="36181" spans="180:180">
      <c r="FX36181" s="1595"/>
    </row>
    <row r="36182" spans="180:180">
      <c r="FX36182" s="1595"/>
    </row>
    <row r="36183" spans="180:180">
      <c r="FX36183" s="1595"/>
    </row>
    <row r="36184" spans="180:180">
      <c r="FX36184" s="1595"/>
    </row>
    <row r="36185" spans="180:180">
      <c r="FX36185" s="1595"/>
    </row>
    <row r="36186" spans="180:180">
      <c r="FX36186" s="1595"/>
    </row>
    <row r="36187" spans="180:180">
      <c r="FX36187" s="1595"/>
    </row>
    <row r="36188" spans="180:180">
      <c r="FX36188" s="1595"/>
    </row>
    <row r="36189" spans="180:180">
      <c r="FX36189" s="1595"/>
    </row>
    <row r="36190" spans="180:180">
      <c r="FX36190" s="1595"/>
    </row>
    <row r="36191" spans="180:180">
      <c r="FX36191" s="1595"/>
    </row>
    <row r="36192" spans="180:180">
      <c r="FX36192" s="1595"/>
    </row>
    <row r="36193" spans="180:180">
      <c r="FX36193" s="1595"/>
    </row>
    <row r="36194" spans="180:180">
      <c r="FX36194" s="1595"/>
    </row>
    <row r="36195" spans="180:180">
      <c r="FX36195" s="1595"/>
    </row>
    <row r="36196" spans="180:180">
      <c r="FX36196" s="1595"/>
    </row>
    <row r="36197" spans="180:180">
      <c r="FX36197" s="1595"/>
    </row>
    <row r="36198" spans="180:180">
      <c r="FX36198" s="1595"/>
    </row>
    <row r="36199" spans="180:180">
      <c r="FX36199" s="1595"/>
    </row>
    <row r="36200" spans="180:180">
      <c r="FX36200" s="1595"/>
    </row>
    <row r="36201" spans="180:180">
      <c r="FX36201" s="1595"/>
    </row>
    <row r="36202" spans="180:180">
      <c r="FX36202" s="1595"/>
    </row>
    <row r="36203" spans="180:180">
      <c r="FX36203" s="1595"/>
    </row>
    <row r="36204" spans="180:180">
      <c r="FX36204" s="1595"/>
    </row>
    <row r="36205" spans="180:180">
      <c r="FX36205" s="1595"/>
    </row>
    <row r="36206" spans="180:180">
      <c r="FX36206" s="1595"/>
    </row>
    <row r="36207" spans="180:180">
      <c r="FX36207" s="1595"/>
    </row>
    <row r="36208" spans="180:180">
      <c r="FX36208" s="1595"/>
    </row>
    <row r="36209" spans="180:180">
      <c r="FX36209" s="1595"/>
    </row>
    <row r="36210" spans="180:180">
      <c r="FX36210" s="1595"/>
    </row>
    <row r="36211" spans="180:180">
      <c r="FX36211" s="1595"/>
    </row>
    <row r="36212" spans="180:180">
      <c r="FX36212" s="1595"/>
    </row>
    <row r="36213" spans="180:180">
      <c r="FX36213" s="1595"/>
    </row>
    <row r="36214" spans="180:180">
      <c r="FX36214" s="1595"/>
    </row>
    <row r="36215" spans="180:180">
      <c r="FX36215" s="1595"/>
    </row>
    <row r="36216" spans="180:180">
      <c r="FX36216" s="1595"/>
    </row>
    <row r="36217" spans="180:180">
      <c r="FX36217" s="1595"/>
    </row>
    <row r="36219" spans="180:180">
      <c r="FX36219" s="1349"/>
    </row>
    <row r="36220" spans="180:180">
      <c r="FX36220" s="1349"/>
    </row>
    <row r="36221" spans="180:180">
      <c r="FX36221" s="1666"/>
    </row>
    <row r="36223" spans="180:180">
      <c r="FX36223" s="1349"/>
    </row>
    <row r="36224" spans="180:180">
      <c r="FX36224" s="1349"/>
    </row>
    <row r="36225" spans="180:180">
      <c r="FX36225" s="1349"/>
    </row>
    <row r="36226" spans="180:180">
      <c r="FX36226" s="1595"/>
    </row>
    <row r="36227" spans="180:180">
      <c r="FX36227" s="1595"/>
    </row>
    <row r="36228" spans="180:180">
      <c r="FX36228" s="1595"/>
    </row>
    <row r="36229" spans="180:180">
      <c r="FX36229" s="1595"/>
    </row>
    <row r="36230" spans="180:180">
      <c r="FX36230" s="1595"/>
    </row>
    <row r="36231" spans="180:180">
      <c r="FX36231" s="1595"/>
    </row>
    <row r="36232" spans="180:180">
      <c r="FX36232" s="1595"/>
    </row>
    <row r="36233" spans="180:180">
      <c r="FX36233" s="1595"/>
    </row>
    <row r="36234" spans="180:180">
      <c r="FX36234" s="1595"/>
    </row>
    <row r="36235" spans="180:180">
      <c r="FX36235" s="1595"/>
    </row>
    <row r="36236" spans="180:180">
      <c r="FX36236" s="1595"/>
    </row>
    <row r="36237" spans="180:180">
      <c r="FX36237" s="1595"/>
    </row>
    <row r="36238" spans="180:180">
      <c r="FX36238" s="1595"/>
    </row>
    <row r="36239" spans="180:180">
      <c r="FX36239" s="1595"/>
    </row>
    <row r="36240" spans="180:180">
      <c r="FX36240" s="1595"/>
    </row>
    <row r="36241" spans="180:180">
      <c r="FX36241" s="1595"/>
    </row>
    <row r="36242" spans="180:180">
      <c r="FX36242" s="1595"/>
    </row>
    <row r="36243" spans="180:180">
      <c r="FX36243" s="1595"/>
    </row>
    <row r="36244" spans="180:180">
      <c r="FX36244" s="1595"/>
    </row>
    <row r="36245" spans="180:180">
      <c r="FX36245" s="1595"/>
    </row>
    <row r="36246" spans="180:180">
      <c r="FX36246" s="1595"/>
    </row>
    <row r="36247" spans="180:180">
      <c r="FX36247" s="1595"/>
    </row>
    <row r="36248" spans="180:180">
      <c r="FX36248" s="1595"/>
    </row>
    <row r="36249" spans="180:180">
      <c r="FX36249" s="1595"/>
    </row>
    <row r="36250" spans="180:180">
      <c r="FX36250" s="1595"/>
    </row>
    <row r="36251" spans="180:180">
      <c r="FX36251" s="1595"/>
    </row>
    <row r="36252" spans="180:180">
      <c r="FX36252" s="1595"/>
    </row>
    <row r="36253" spans="180:180">
      <c r="FX36253" s="1595"/>
    </row>
    <row r="36254" spans="180:180">
      <c r="FX36254" s="1595"/>
    </row>
    <row r="36255" spans="180:180">
      <c r="FX36255" s="1595"/>
    </row>
    <row r="36256" spans="180:180">
      <c r="FX36256" s="1595"/>
    </row>
    <row r="36257" spans="180:180">
      <c r="FX36257" s="1595"/>
    </row>
    <row r="36258" spans="180:180">
      <c r="FX36258" s="1595"/>
    </row>
    <row r="36259" spans="180:180">
      <c r="FX36259" s="1595"/>
    </row>
    <row r="36260" spans="180:180">
      <c r="FX36260" s="1595"/>
    </row>
    <row r="36261" spans="180:180">
      <c r="FX36261" s="1595"/>
    </row>
    <row r="36262" spans="180:180">
      <c r="FX36262" s="1595"/>
    </row>
    <row r="36263" spans="180:180">
      <c r="FX36263" s="1595"/>
    </row>
    <row r="36264" spans="180:180">
      <c r="FX36264" s="1595"/>
    </row>
    <row r="36265" spans="180:180">
      <c r="FX36265" s="1595"/>
    </row>
    <row r="36267" spans="180:180">
      <c r="FX36267" s="1349"/>
    </row>
    <row r="36268" spans="180:180">
      <c r="FX36268" s="1349"/>
    </row>
    <row r="36269" spans="180:180">
      <c r="FX36269" s="1666"/>
    </row>
    <row r="36271" spans="180:180">
      <c r="FX36271" s="1349"/>
    </row>
    <row r="36272" spans="180:180">
      <c r="FX36272" s="1349"/>
    </row>
    <row r="36273" spans="180:180">
      <c r="FX36273" s="1349"/>
    </row>
    <row r="36274" spans="180:180">
      <c r="FX36274" s="1595"/>
    </row>
    <row r="36275" spans="180:180">
      <c r="FX36275" s="1595"/>
    </row>
    <row r="36276" spans="180:180">
      <c r="FX36276" s="1595"/>
    </row>
    <row r="36277" spans="180:180">
      <c r="FX36277" s="1595"/>
    </row>
    <row r="36278" spans="180:180">
      <c r="FX36278" s="1595"/>
    </row>
    <row r="36279" spans="180:180">
      <c r="FX36279" s="1595"/>
    </row>
    <row r="36280" spans="180:180">
      <c r="FX36280" s="1595"/>
    </row>
    <row r="36281" spans="180:180">
      <c r="FX36281" s="1595"/>
    </row>
    <row r="36282" spans="180:180">
      <c r="FX36282" s="1595"/>
    </row>
    <row r="36283" spans="180:180">
      <c r="FX36283" s="1595"/>
    </row>
    <row r="36284" spans="180:180">
      <c r="FX36284" s="1595"/>
    </row>
    <row r="36285" spans="180:180">
      <c r="FX36285" s="1595"/>
    </row>
    <row r="36286" spans="180:180">
      <c r="FX36286" s="1595"/>
    </row>
    <row r="36287" spans="180:180">
      <c r="FX36287" s="1595"/>
    </row>
    <row r="36288" spans="180:180">
      <c r="FX36288" s="1595"/>
    </row>
    <row r="36289" spans="180:180">
      <c r="FX36289" s="1595"/>
    </row>
    <row r="36290" spans="180:180">
      <c r="FX36290" s="1595"/>
    </row>
    <row r="36291" spans="180:180">
      <c r="FX36291" s="1595"/>
    </row>
    <row r="36292" spans="180:180">
      <c r="FX36292" s="1595"/>
    </row>
    <row r="36293" spans="180:180">
      <c r="FX36293" s="1595"/>
    </row>
    <row r="36294" spans="180:180">
      <c r="FX36294" s="1595"/>
    </row>
    <row r="36295" spans="180:180">
      <c r="FX36295" s="1595"/>
    </row>
    <row r="36296" spans="180:180">
      <c r="FX36296" s="1595"/>
    </row>
    <row r="36297" spans="180:180">
      <c r="FX36297" s="1595"/>
    </row>
    <row r="36298" spans="180:180">
      <c r="FX36298" s="1595"/>
    </row>
    <row r="36299" spans="180:180">
      <c r="FX36299" s="1595"/>
    </row>
    <row r="36300" spans="180:180">
      <c r="FX36300" s="1595"/>
    </row>
    <row r="36301" spans="180:180">
      <c r="FX36301" s="1595"/>
    </row>
    <row r="36302" spans="180:180">
      <c r="FX36302" s="1595"/>
    </row>
    <row r="36303" spans="180:180">
      <c r="FX36303" s="1595"/>
    </row>
    <row r="36304" spans="180:180">
      <c r="FX36304" s="1595"/>
    </row>
    <row r="36305" spans="180:180">
      <c r="FX36305" s="1595"/>
    </row>
    <row r="36306" spans="180:180">
      <c r="FX36306" s="1595"/>
    </row>
    <row r="36307" spans="180:180">
      <c r="FX36307" s="1595"/>
    </row>
    <row r="36308" spans="180:180">
      <c r="FX36308" s="1595"/>
    </row>
    <row r="36309" spans="180:180">
      <c r="FX36309" s="1595"/>
    </row>
    <row r="36310" spans="180:180">
      <c r="FX36310" s="1595"/>
    </row>
    <row r="36311" spans="180:180">
      <c r="FX36311" s="1595"/>
    </row>
    <row r="36312" spans="180:180">
      <c r="FX36312" s="1595"/>
    </row>
    <row r="36313" spans="180:180">
      <c r="FX36313" s="1595"/>
    </row>
    <row r="36315" spans="180:180">
      <c r="FX36315" s="1349"/>
    </row>
    <row r="36316" spans="180:180">
      <c r="FX36316" s="1349"/>
    </row>
    <row r="36317" spans="180:180">
      <c r="FX36317" s="1666"/>
    </row>
    <row r="36319" spans="180:180">
      <c r="FX36319" s="1349"/>
    </row>
    <row r="36320" spans="180:180">
      <c r="FX36320" s="1349"/>
    </row>
    <row r="36321" spans="180:180">
      <c r="FX36321" s="1349"/>
    </row>
    <row r="36322" spans="180:180">
      <c r="FX36322" s="1595"/>
    </row>
    <row r="36323" spans="180:180">
      <c r="FX36323" s="1595"/>
    </row>
    <row r="36324" spans="180:180">
      <c r="FX36324" s="1595"/>
    </row>
    <row r="36325" spans="180:180">
      <c r="FX36325" s="1595"/>
    </row>
    <row r="36326" spans="180:180">
      <c r="FX36326" s="1595"/>
    </row>
    <row r="36327" spans="180:180">
      <c r="FX36327" s="1595"/>
    </row>
    <row r="36328" spans="180:180">
      <c r="FX36328" s="1595"/>
    </row>
    <row r="36329" spans="180:180">
      <c r="FX36329" s="1595"/>
    </row>
    <row r="36330" spans="180:180">
      <c r="FX36330" s="1595"/>
    </row>
    <row r="36331" spans="180:180">
      <c r="FX36331" s="1595"/>
    </row>
    <row r="36332" spans="180:180">
      <c r="FX36332" s="1595"/>
    </row>
    <row r="36333" spans="180:180">
      <c r="FX36333" s="1595"/>
    </row>
    <row r="36334" spans="180:180">
      <c r="FX36334" s="1595"/>
    </row>
    <row r="36335" spans="180:180">
      <c r="FX36335" s="1595"/>
    </row>
    <row r="36336" spans="180:180">
      <c r="FX36336" s="1595"/>
    </row>
    <row r="36337" spans="180:180">
      <c r="FX36337" s="1595"/>
    </row>
    <row r="36338" spans="180:180">
      <c r="FX36338" s="1595"/>
    </row>
    <row r="36339" spans="180:180">
      <c r="FX36339" s="1595"/>
    </row>
    <row r="36340" spans="180:180">
      <c r="FX36340" s="1595"/>
    </row>
    <row r="36341" spans="180:180">
      <c r="FX36341" s="1595"/>
    </row>
    <row r="36342" spans="180:180">
      <c r="FX36342" s="1595"/>
    </row>
    <row r="36343" spans="180:180">
      <c r="FX36343" s="1595"/>
    </row>
    <row r="36344" spans="180:180">
      <c r="FX36344" s="1595"/>
    </row>
    <row r="36345" spans="180:180">
      <c r="FX36345" s="1595"/>
    </row>
    <row r="36346" spans="180:180">
      <c r="FX36346" s="1595"/>
    </row>
    <row r="36347" spans="180:180">
      <c r="FX36347" s="1595"/>
    </row>
    <row r="36348" spans="180:180">
      <c r="FX36348" s="1595"/>
    </row>
    <row r="36349" spans="180:180">
      <c r="FX36349" s="1595"/>
    </row>
    <row r="36350" spans="180:180">
      <c r="FX36350" s="1595"/>
    </row>
    <row r="36351" spans="180:180">
      <c r="FX36351" s="1595"/>
    </row>
    <row r="36352" spans="180:180">
      <c r="FX36352" s="1595"/>
    </row>
    <row r="36353" spans="180:180">
      <c r="FX36353" s="1595"/>
    </row>
    <row r="36354" spans="180:180">
      <c r="FX36354" s="1595"/>
    </row>
    <row r="36355" spans="180:180">
      <c r="FX36355" s="1595"/>
    </row>
    <row r="36356" spans="180:180">
      <c r="FX36356" s="1595"/>
    </row>
    <row r="36357" spans="180:180">
      <c r="FX36357" s="1595"/>
    </row>
    <row r="36358" spans="180:180">
      <c r="FX36358" s="1595"/>
    </row>
    <row r="36359" spans="180:180">
      <c r="FX36359" s="1595"/>
    </row>
    <row r="36360" spans="180:180">
      <c r="FX36360" s="1595"/>
    </row>
    <row r="36361" spans="180:180">
      <c r="FX36361" s="1595"/>
    </row>
    <row r="36363" spans="180:180">
      <c r="FX36363" s="1349"/>
    </row>
    <row r="36364" spans="180:180">
      <c r="FX36364" s="1349"/>
    </row>
    <row r="36365" spans="180:180">
      <c r="FX36365" s="1666"/>
    </row>
    <row r="36367" spans="180:180">
      <c r="FX36367" s="1349"/>
    </row>
    <row r="36368" spans="180:180">
      <c r="FX36368" s="1349"/>
    </row>
    <row r="36369" spans="180:180">
      <c r="FX36369" s="1349"/>
    </row>
    <row r="36370" spans="180:180">
      <c r="FX36370" s="1595"/>
    </row>
    <row r="36371" spans="180:180">
      <c r="FX36371" s="1595"/>
    </row>
    <row r="36372" spans="180:180">
      <c r="FX36372" s="1595"/>
    </row>
    <row r="36373" spans="180:180">
      <c r="FX36373" s="1595"/>
    </row>
    <row r="36374" spans="180:180">
      <c r="FX36374" s="1595"/>
    </row>
    <row r="36375" spans="180:180">
      <c r="FX36375" s="1595"/>
    </row>
    <row r="36376" spans="180:180">
      <c r="FX36376" s="1595"/>
    </row>
    <row r="36377" spans="180:180">
      <c r="FX36377" s="1595"/>
    </row>
    <row r="36378" spans="180:180">
      <c r="FX36378" s="1595"/>
    </row>
    <row r="36379" spans="180:180">
      <c r="FX36379" s="1595"/>
    </row>
    <row r="36380" spans="180:180">
      <c r="FX36380" s="1595"/>
    </row>
    <row r="36381" spans="180:180">
      <c r="FX36381" s="1595"/>
    </row>
    <row r="36382" spans="180:180">
      <c r="FX36382" s="1595"/>
    </row>
    <row r="36383" spans="180:180">
      <c r="FX36383" s="1595"/>
    </row>
    <row r="36384" spans="180:180">
      <c r="FX36384" s="1595"/>
    </row>
    <row r="36385" spans="180:180">
      <c r="FX36385" s="1595"/>
    </row>
    <row r="36386" spans="180:180">
      <c r="FX36386" s="1595"/>
    </row>
    <row r="36387" spans="180:180">
      <c r="FX36387" s="1595"/>
    </row>
    <row r="36388" spans="180:180">
      <c r="FX36388" s="1595"/>
    </row>
    <row r="36389" spans="180:180">
      <c r="FX36389" s="1595"/>
    </row>
    <row r="36390" spans="180:180">
      <c r="FX36390" s="1595"/>
    </row>
    <row r="36391" spans="180:180">
      <c r="FX36391" s="1595"/>
    </row>
    <row r="36392" spans="180:180">
      <c r="FX36392" s="1595"/>
    </row>
    <row r="36393" spans="180:180">
      <c r="FX36393" s="1595"/>
    </row>
    <row r="36394" spans="180:180">
      <c r="FX36394" s="1595"/>
    </row>
    <row r="36395" spans="180:180">
      <c r="FX36395" s="1595"/>
    </row>
    <row r="36396" spans="180:180">
      <c r="FX36396" s="1595"/>
    </row>
    <row r="36397" spans="180:180">
      <c r="FX36397" s="1595"/>
    </row>
    <row r="36398" spans="180:180">
      <c r="FX36398" s="1595"/>
    </row>
    <row r="36399" spans="180:180">
      <c r="FX36399" s="1595"/>
    </row>
    <row r="36400" spans="180:180">
      <c r="FX36400" s="1595"/>
    </row>
    <row r="36401" spans="180:180">
      <c r="FX36401" s="1595"/>
    </row>
    <row r="36402" spans="180:180">
      <c r="FX36402" s="1595"/>
    </row>
    <row r="36403" spans="180:180">
      <c r="FX36403" s="1595"/>
    </row>
    <row r="36404" spans="180:180">
      <c r="FX36404" s="1595"/>
    </row>
    <row r="36405" spans="180:180">
      <c r="FX36405" s="1595"/>
    </row>
    <row r="36406" spans="180:180">
      <c r="FX36406" s="1595"/>
    </row>
    <row r="36407" spans="180:180">
      <c r="FX36407" s="1595"/>
    </row>
    <row r="36408" spans="180:180">
      <c r="FX36408" s="1595"/>
    </row>
    <row r="36409" spans="180:180">
      <c r="FX36409" s="1595"/>
    </row>
    <row r="36411" spans="180:180">
      <c r="FX36411" s="1349"/>
    </row>
    <row r="36412" spans="180:180">
      <c r="FX36412" s="1349"/>
    </row>
    <row r="36413" spans="180:180">
      <c r="FX36413" s="1666"/>
    </row>
    <row r="36415" spans="180:180">
      <c r="FX36415" s="1349"/>
    </row>
    <row r="36416" spans="180:180">
      <c r="FX36416" s="1349"/>
    </row>
    <row r="36417" spans="180:180">
      <c r="FX36417" s="1349"/>
    </row>
    <row r="36418" spans="180:180">
      <c r="FX36418" s="1595"/>
    </row>
    <row r="36419" spans="180:180">
      <c r="FX36419" s="1595"/>
    </row>
    <row r="36420" spans="180:180">
      <c r="FX36420" s="1595"/>
    </row>
    <row r="36421" spans="180:180">
      <c r="FX36421" s="1595"/>
    </row>
    <row r="36422" spans="180:180">
      <c r="FX36422" s="1595"/>
    </row>
    <row r="36423" spans="180:180">
      <c r="FX36423" s="1595"/>
    </row>
    <row r="36424" spans="180:180">
      <c r="FX36424" s="1595"/>
    </row>
    <row r="36425" spans="180:180">
      <c r="FX36425" s="1595"/>
    </row>
    <row r="36426" spans="180:180">
      <c r="FX36426" s="1595"/>
    </row>
    <row r="36427" spans="180:180">
      <c r="FX36427" s="1595"/>
    </row>
    <row r="36428" spans="180:180">
      <c r="FX36428" s="1595"/>
    </row>
    <row r="36429" spans="180:180">
      <c r="FX36429" s="1595"/>
    </row>
    <row r="36430" spans="180:180">
      <c r="FX36430" s="1595"/>
    </row>
    <row r="36431" spans="180:180">
      <c r="FX36431" s="1595"/>
    </row>
    <row r="36432" spans="180:180">
      <c r="FX36432" s="1595"/>
    </row>
    <row r="36433" spans="180:180">
      <c r="FX36433" s="1595"/>
    </row>
    <row r="36434" spans="180:180">
      <c r="FX36434" s="1595"/>
    </row>
    <row r="36435" spans="180:180">
      <c r="FX36435" s="1595"/>
    </row>
    <row r="36436" spans="180:180">
      <c r="FX36436" s="1595"/>
    </row>
    <row r="36437" spans="180:180">
      <c r="FX36437" s="1595"/>
    </row>
    <row r="36438" spans="180:180">
      <c r="FX36438" s="1595"/>
    </row>
    <row r="36439" spans="180:180">
      <c r="FX36439" s="1595"/>
    </row>
    <row r="36440" spans="180:180">
      <c r="FX36440" s="1595"/>
    </row>
    <row r="36441" spans="180:180">
      <c r="FX36441" s="1595"/>
    </row>
    <row r="36442" spans="180:180">
      <c r="FX36442" s="1595"/>
    </row>
    <row r="36443" spans="180:180">
      <c r="FX36443" s="1595"/>
    </row>
    <row r="36444" spans="180:180">
      <c r="FX36444" s="1595"/>
    </row>
    <row r="36445" spans="180:180">
      <c r="FX36445" s="1595"/>
    </row>
    <row r="36446" spans="180:180">
      <c r="FX36446" s="1595"/>
    </row>
    <row r="36447" spans="180:180">
      <c r="FX36447" s="1595"/>
    </row>
    <row r="36448" spans="180:180">
      <c r="FX36448" s="1595"/>
    </row>
    <row r="36449" spans="180:180">
      <c r="FX36449" s="1595"/>
    </row>
    <row r="36450" spans="180:180">
      <c r="FX36450" s="1595"/>
    </row>
    <row r="36451" spans="180:180">
      <c r="FX36451" s="1595"/>
    </row>
    <row r="36452" spans="180:180">
      <c r="FX36452" s="1595"/>
    </row>
    <row r="36453" spans="180:180">
      <c r="FX36453" s="1595"/>
    </row>
    <row r="36454" spans="180:180">
      <c r="FX36454" s="1595"/>
    </row>
    <row r="36455" spans="180:180">
      <c r="FX36455" s="1595"/>
    </row>
    <row r="36456" spans="180:180">
      <c r="FX36456" s="1595"/>
    </row>
    <row r="36457" spans="180:180">
      <c r="FX36457" s="1595"/>
    </row>
    <row r="36459" spans="180:180">
      <c r="FX36459" s="1349"/>
    </row>
    <row r="36460" spans="180:180">
      <c r="FX36460" s="1349"/>
    </row>
    <row r="36461" spans="180:180">
      <c r="FX36461" s="1666"/>
    </row>
    <row r="36463" spans="180:180">
      <c r="FX36463" s="1349"/>
    </row>
    <row r="36464" spans="180:180">
      <c r="FX36464" s="1349"/>
    </row>
    <row r="36465" spans="180:180">
      <c r="FX36465" s="1349"/>
    </row>
    <row r="36466" spans="180:180">
      <c r="FX36466" s="1595"/>
    </row>
    <row r="36467" spans="180:180">
      <c r="FX36467" s="1595"/>
    </row>
    <row r="36468" spans="180:180">
      <c r="FX36468" s="1595"/>
    </row>
    <row r="36469" spans="180:180">
      <c r="FX36469" s="1595"/>
    </row>
    <row r="36470" spans="180:180">
      <c r="FX36470" s="1595"/>
    </row>
    <row r="36471" spans="180:180">
      <c r="FX36471" s="1595"/>
    </row>
    <row r="36472" spans="180:180">
      <c r="FX36472" s="1595"/>
    </row>
    <row r="36473" spans="180:180">
      <c r="FX36473" s="1595"/>
    </row>
    <row r="36474" spans="180:180">
      <c r="FX36474" s="1595"/>
    </row>
    <row r="36475" spans="180:180">
      <c r="FX36475" s="1595"/>
    </row>
    <row r="36476" spans="180:180">
      <c r="FX36476" s="1595"/>
    </row>
    <row r="36477" spans="180:180">
      <c r="FX36477" s="1595"/>
    </row>
    <row r="36478" spans="180:180">
      <c r="FX36478" s="1595"/>
    </row>
    <row r="36479" spans="180:180">
      <c r="FX36479" s="1595"/>
    </row>
    <row r="36480" spans="180:180">
      <c r="FX36480" s="1595"/>
    </row>
    <row r="36481" spans="180:180">
      <c r="FX36481" s="1595"/>
    </row>
    <row r="36482" spans="180:180">
      <c r="FX36482" s="1595"/>
    </row>
    <row r="36483" spans="180:180">
      <c r="FX36483" s="1595"/>
    </row>
    <row r="36484" spans="180:180">
      <c r="FX36484" s="1595"/>
    </row>
    <row r="36485" spans="180:180">
      <c r="FX36485" s="1595"/>
    </row>
    <row r="36486" spans="180:180">
      <c r="FX36486" s="1595"/>
    </row>
    <row r="36487" spans="180:180">
      <c r="FX36487" s="1595"/>
    </row>
    <row r="36488" spans="180:180">
      <c r="FX36488" s="1595"/>
    </row>
    <row r="36489" spans="180:180">
      <c r="FX36489" s="1595"/>
    </row>
    <row r="36490" spans="180:180">
      <c r="FX36490" s="1595"/>
    </row>
    <row r="36491" spans="180:180">
      <c r="FX36491" s="1595"/>
    </row>
    <row r="36492" spans="180:180">
      <c r="FX36492" s="1595"/>
    </row>
    <row r="36493" spans="180:180">
      <c r="FX36493" s="1595"/>
    </row>
    <row r="36494" spans="180:180">
      <c r="FX36494" s="1595"/>
    </row>
    <row r="36495" spans="180:180">
      <c r="FX36495" s="1595"/>
    </row>
    <row r="36496" spans="180:180">
      <c r="FX36496" s="1595"/>
    </row>
    <row r="36497" spans="180:180">
      <c r="FX36497" s="1595"/>
    </row>
    <row r="36498" spans="180:180">
      <c r="FX36498" s="1595"/>
    </row>
    <row r="36499" spans="180:180">
      <c r="FX36499" s="1595"/>
    </row>
    <row r="36500" spans="180:180">
      <c r="FX36500" s="1595"/>
    </row>
    <row r="36501" spans="180:180">
      <c r="FX36501" s="1595"/>
    </row>
    <row r="36502" spans="180:180">
      <c r="FX36502" s="1595"/>
    </row>
    <row r="36503" spans="180:180">
      <c r="FX36503" s="1595"/>
    </row>
    <row r="36504" spans="180:180">
      <c r="FX36504" s="1595"/>
    </row>
    <row r="36505" spans="180:180">
      <c r="FX36505" s="1595"/>
    </row>
    <row r="36507" spans="180:180">
      <c r="FX36507" s="1349"/>
    </row>
    <row r="36508" spans="180:180">
      <c r="FX36508" s="1349"/>
    </row>
    <row r="36509" spans="180:180">
      <c r="FX36509" s="1666"/>
    </row>
    <row r="36511" spans="180:180">
      <c r="FX36511" s="1349"/>
    </row>
    <row r="36512" spans="180:180">
      <c r="FX36512" s="1349"/>
    </row>
    <row r="36513" spans="180:180">
      <c r="FX36513" s="1349"/>
    </row>
    <row r="36514" spans="180:180">
      <c r="FX36514" s="1595"/>
    </row>
    <row r="36515" spans="180:180">
      <c r="FX36515" s="1595"/>
    </row>
    <row r="36516" spans="180:180">
      <c r="FX36516" s="1595"/>
    </row>
    <row r="36517" spans="180:180">
      <c r="FX36517" s="1595"/>
    </row>
    <row r="36518" spans="180:180">
      <c r="FX36518" s="1595"/>
    </row>
    <row r="36519" spans="180:180">
      <c r="FX36519" s="1595"/>
    </row>
    <row r="36520" spans="180:180">
      <c r="FX36520" s="1595"/>
    </row>
    <row r="36521" spans="180:180">
      <c r="FX36521" s="1595"/>
    </row>
    <row r="36522" spans="180:180">
      <c r="FX36522" s="1595"/>
    </row>
    <row r="36523" spans="180:180">
      <c r="FX36523" s="1595"/>
    </row>
    <row r="36524" spans="180:180">
      <c r="FX36524" s="1595"/>
    </row>
    <row r="36525" spans="180:180">
      <c r="FX36525" s="1595"/>
    </row>
    <row r="36526" spans="180:180">
      <c r="FX36526" s="1595"/>
    </row>
    <row r="36527" spans="180:180">
      <c r="FX36527" s="1595"/>
    </row>
    <row r="36528" spans="180:180">
      <c r="FX36528" s="1595"/>
    </row>
    <row r="36529" spans="180:180">
      <c r="FX36529" s="1595"/>
    </row>
    <row r="36530" spans="180:180">
      <c r="FX36530" s="1595"/>
    </row>
    <row r="36531" spans="180:180">
      <c r="FX36531" s="1595"/>
    </row>
    <row r="36532" spans="180:180">
      <c r="FX36532" s="1595"/>
    </row>
    <row r="36533" spans="180:180">
      <c r="FX36533" s="1595"/>
    </row>
    <row r="36534" spans="180:180">
      <c r="FX36534" s="1595"/>
    </row>
    <row r="36535" spans="180:180">
      <c r="FX36535" s="1595"/>
    </row>
    <row r="36536" spans="180:180">
      <c r="FX36536" s="1595"/>
    </row>
    <row r="36537" spans="180:180">
      <c r="FX36537" s="1595"/>
    </row>
    <row r="36538" spans="180:180">
      <c r="FX36538" s="1595"/>
    </row>
    <row r="36539" spans="180:180">
      <c r="FX36539" s="1595"/>
    </row>
    <row r="36540" spans="180:180">
      <c r="FX36540" s="1595"/>
    </row>
    <row r="36541" spans="180:180">
      <c r="FX36541" s="1595"/>
    </row>
    <row r="36542" spans="180:180">
      <c r="FX36542" s="1595"/>
    </row>
    <row r="36543" spans="180:180">
      <c r="FX36543" s="1595"/>
    </row>
    <row r="36544" spans="180:180">
      <c r="FX36544" s="1595"/>
    </row>
    <row r="36545" spans="180:180">
      <c r="FX36545" s="1595"/>
    </row>
    <row r="36546" spans="180:180">
      <c r="FX36546" s="1595"/>
    </row>
    <row r="36547" spans="180:180">
      <c r="FX36547" s="1595"/>
    </row>
    <row r="36548" spans="180:180">
      <c r="FX36548" s="1595"/>
    </row>
    <row r="36549" spans="180:180">
      <c r="FX36549" s="1595"/>
    </row>
    <row r="36550" spans="180:180">
      <c r="FX36550" s="1595"/>
    </row>
    <row r="36551" spans="180:180">
      <c r="FX36551" s="1595"/>
    </row>
    <row r="36552" spans="180:180">
      <c r="FX36552" s="1595"/>
    </row>
    <row r="36553" spans="180:180">
      <c r="FX36553" s="1595"/>
    </row>
    <row r="36555" spans="180:180">
      <c r="FX36555" s="1349"/>
    </row>
    <row r="36556" spans="180:180">
      <c r="FX36556" s="1349"/>
    </row>
    <row r="36557" spans="180:180">
      <c r="FX36557" s="1666"/>
    </row>
    <row r="36559" spans="180:180">
      <c r="FX36559" s="1349"/>
    </row>
    <row r="36560" spans="180:180">
      <c r="FX36560" s="1349"/>
    </row>
    <row r="36561" spans="180:180">
      <c r="FX36561" s="1349"/>
    </row>
    <row r="36562" spans="180:180">
      <c r="FX36562" s="1595"/>
    </row>
    <row r="36563" spans="180:180">
      <c r="FX36563" s="1595"/>
    </row>
    <row r="36564" spans="180:180">
      <c r="FX36564" s="1595"/>
    </row>
    <row r="36565" spans="180:180">
      <c r="FX36565" s="1595"/>
    </row>
    <row r="36566" spans="180:180">
      <c r="FX36566" s="1595"/>
    </row>
    <row r="36567" spans="180:180">
      <c r="FX36567" s="1595"/>
    </row>
    <row r="36568" spans="180:180">
      <c r="FX36568" s="1595"/>
    </row>
    <row r="36569" spans="180:180">
      <c r="FX36569" s="1595"/>
    </row>
    <row r="36570" spans="180:180">
      <c r="FX36570" s="1595"/>
    </row>
    <row r="36571" spans="180:180">
      <c r="FX36571" s="1595"/>
    </row>
    <row r="36572" spans="180:180">
      <c r="FX36572" s="1595"/>
    </row>
    <row r="36573" spans="180:180">
      <c r="FX36573" s="1595"/>
    </row>
    <row r="36574" spans="180:180">
      <c r="FX36574" s="1595"/>
    </row>
    <row r="36575" spans="180:180">
      <c r="FX36575" s="1595"/>
    </row>
    <row r="36576" spans="180:180">
      <c r="FX36576" s="1595"/>
    </row>
    <row r="36577" spans="180:180">
      <c r="FX36577" s="1595"/>
    </row>
    <row r="36578" spans="180:180">
      <c r="FX36578" s="1595"/>
    </row>
    <row r="36579" spans="180:180">
      <c r="FX36579" s="1595"/>
    </row>
    <row r="36580" spans="180:180">
      <c r="FX36580" s="1595"/>
    </row>
    <row r="36581" spans="180:180">
      <c r="FX36581" s="1595"/>
    </row>
    <row r="36582" spans="180:180">
      <c r="FX36582" s="1595"/>
    </row>
    <row r="36583" spans="180:180">
      <c r="FX36583" s="1595"/>
    </row>
    <row r="36584" spans="180:180">
      <c r="FX36584" s="1595"/>
    </row>
    <row r="36585" spans="180:180">
      <c r="FX36585" s="1595"/>
    </row>
    <row r="36586" spans="180:180">
      <c r="FX36586" s="1595"/>
    </row>
    <row r="36587" spans="180:180">
      <c r="FX36587" s="1595"/>
    </row>
    <row r="36588" spans="180:180">
      <c r="FX36588" s="1595"/>
    </row>
    <row r="36589" spans="180:180">
      <c r="FX36589" s="1595"/>
    </row>
    <row r="36590" spans="180:180">
      <c r="FX36590" s="1595"/>
    </row>
    <row r="36591" spans="180:180">
      <c r="FX36591" s="1595"/>
    </row>
    <row r="36592" spans="180:180">
      <c r="FX36592" s="1595"/>
    </row>
    <row r="36593" spans="180:180">
      <c r="FX36593" s="1595"/>
    </row>
    <row r="36594" spans="180:180">
      <c r="FX36594" s="1595"/>
    </row>
    <row r="36595" spans="180:180">
      <c r="FX36595" s="1595"/>
    </row>
    <row r="36596" spans="180:180">
      <c r="FX36596" s="1595"/>
    </row>
    <row r="36597" spans="180:180">
      <c r="FX36597" s="1595"/>
    </row>
    <row r="36598" spans="180:180">
      <c r="FX36598" s="1595"/>
    </row>
    <row r="36599" spans="180:180">
      <c r="FX36599" s="1595"/>
    </row>
    <row r="36600" spans="180:180">
      <c r="FX36600" s="1595"/>
    </row>
    <row r="36601" spans="180:180">
      <c r="FX36601" s="1595"/>
    </row>
    <row r="36603" spans="180:180">
      <c r="FX36603" s="1349"/>
    </row>
    <row r="36604" spans="180:180">
      <c r="FX36604" s="1349"/>
    </row>
    <row r="36605" spans="180:180">
      <c r="FX36605" s="1666"/>
    </row>
    <row r="36607" spans="180:180">
      <c r="FX36607" s="1349"/>
    </row>
    <row r="36608" spans="180:180">
      <c r="FX36608" s="1349"/>
    </row>
    <row r="36609" spans="180:180">
      <c r="FX36609" s="1349"/>
    </row>
    <row r="36610" spans="180:180">
      <c r="FX36610" s="1595"/>
    </row>
    <row r="36611" spans="180:180">
      <c r="FX36611" s="1595"/>
    </row>
    <row r="36612" spans="180:180">
      <c r="FX36612" s="1595"/>
    </row>
    <row r="36613" spans="180:180">
      <c r="FX36613" s="1595"/>
    </row>
    <row r="36614" spans="180:180">
      <c r="FX36614" s="1595"/>
    </row>
    <row r="36615" spans="180:180">
      <c r="FX36615" s="1595"/>
    </row>
    <row r="36616" spans="180:180">
      <c r="FX36616" s="1595"/>
    </row>
    <row r="36617" spans="180:180">
      <c r="FX36617" s="1595"/>
    </row>
    <row r="36618" spans="180:180">
      <c r="FX36618" s="1595"/>
    </row>
    <row r="36619" spans="180:180">
      <c r="FX36619" s="1595"/>
    </row>
    <row r="36620" spans="180:180">
      <c r="FX36620" s="1595"/>
    </row>
    <row r="36621" spans="180:180">
      <c r="FX36621" s="1595"/>
    </row>
    <row r="36622" spans="180:180">
      <c r="FX36622" s="1595"/>
    </row>
    <row r="36623" spans="180:180">
      <c r="FX36623" s="1595"/>
    </row>
    <row r="36624" spans="180:180">
      <c r="FX36624" s="1595"/>
    </row>
    <row r="36625" spans="180:180">
      <c r="FX36625" s="1595"/>
    </row>
    <row r="36626" spans="180:180">
      <c r="FX36626" s="1595"/>
    </row>
    <row r="36627" spans="180:180">
      <c r="FX36627" s="1595"/>
    </row>
    <row r="36628" spans="180:180">
      <c r="FX36628" s="1595"/>
    </row>
    <row r="36629" spans="180:180">
      <c r="FX36629" s="1595"/>
    </row>
    <row r="36630" spans="180:180">
      <c r="FX36630" s="1595"/>
    </row>
    <row r="36631" spans="180:180">
      <c r="FX36631" s="1595"/>
    </row>
    <row r="36632" spans="180:180">
      <c r="FX36632" s="1595"/>
    </row>
    <row r="36633" spans="180:180">
      <c r="FX36633" s="1595"/>
    </row>
    <row r="36634" spans="180:180">
      <c r="FX36634" s="1595"/>
    </row>
    <row r="36635" spans="180:180">
      <c r="FX36635" s="1595"/>
    </row>
    <row r="36636" spans="180:180">
      <c r="FX36636" s="1595"/>
    </row>
    <row r="36637" spans="180:180">
      <c r="FX36637" s="1595"/>
    </row>
    <row r="36638" spans="180:180">
      <c r="FX36638" s="1595"/>
    </row>
    <row r="36639" spans="180:180">
      <c r="FX36639" s="1595"/>
    </row>
    <row r="36640" spans="180:180">
      <c r="FX36640" s="1595"/>
    </row>
    <row r="36641" spans="180:180">
      <c r="FX36641" s="1595"/>
    </row>
    <row r="36642" spans="180:180">
      <c r="FX36642" s="1595"/>
    </row>
    <row r="36643" spans="180:180">
      <c r="FX36643" s="1595"/>
    </row>
    <row r="36644" spans="180:180">
      <c r="FX36644" s="1595"/>
    </row>
    <row r="36645" spans="180:180">
      <c r="FX36645" s="1595"/>
    </row>
    <row r="36646" spans="180:180">
      <c r="FX36646" s="1595"/>
    </row>
    <row r="36647" spans="180:180">
      <c r="FX36647" s="1595"/>
    </row>
    <row r="36648" spans="180:180">
      <c r="FX36648" s="1595"/>
    </row>
    <row r="36649" spans="180:180">
      <c r="FX36649" s="1595"/>
    </row>
    <row r="36651" spans="180:180">
      <c r="FX36651" s="1349"/>
    </row>
    <row r="36652" spans="180:180">
      <c r="FX36652" s="1349"/>
    </row>
    <row r="36653" spans="180:180">
      <c r="FX36653" s="1666"/>
    </row>
    <row r="36655" spans="180:180">
      <c r="FX36655" s="1349"/>
    </row>
    <row r="36656" spans="180:180">
      <c r="FX36656" s="1349"/>
    </row>
    <row r="36657" spans="180:180">
      <c r="FX36657" s="1349"/>
    </row>
    <row r="36658" spans="180:180">
      <c r="FX36658" s="1595"/>
    </row>
    <row r="36659" spans="180:180">
      <c r="FX36659" s="1595"/>
    </row>
    <row r="36660" spans="180:180">
      <c r="FX36660" s="1595"/>
    </row>
    <row r="36661" spans="180:180">
      <c r="FX36661" s="1595"/>
    </row>
    <row r="36662" spans="180:180">
      <c r="FX36662" s="1595"/>
    </row>
    <row r="36663" spans="180:180">
      <c r="FX36663" s="1595"/>
    </row>
    <row r="36664" spans="180:180">
      <c r="FX36664" s="1595"/>
    </row>
    <row r="36665" spans="180:180">
      <c r="FX36665" s="1595"/>
    </row>
    <row r="36666" spans="180:180">
      <c r="FX36666" s="1595"/>
    </row>
    <row r="36667" spans="180:180">
      <c r="FX36667" s="1595"/>
    </row>
    <row r="36668" spans="180:180">
      <c r="FX36668" s="1595"/>
    </row>
    <row r="36669" spans="180:180">
      <c r="FX36669" s="1595"/>
    </row>
    <row r="36670" spans="180:180">
      <c r="FX36670" s="1595"/>
    </row>
    <row r="36671" spans="180:180">
      <c r="FX36671" s="1595"/>
    </row>
    <row r="36672" spans="180:180">
      <c r="FX36672" s="1595"/>
    </row>
    <row r="36673" spans="180:180">
      <c r="FX36673" s="1595"/>
    </row>
    <row r="36674" spans="180:180">
      <c r="FX36674" s="1595"/>
    </row>
    <row r="36675" spans="180:180">
      <c r="FX36675" s="1595"/>
    </row>
    <row r="36676" spans="180:180">
      <c r="FX36676" s="1595"/>
    </row>
    <row r="36677" spans="180:180">
      <c r="FX36677" s="1595"/>
    </row>
    <row r="36678" spans="180:180">
      <c r="FX36678" s="1595"/>
    </row>
    <row r="36679" spans="180:180">
      <c r="FX36679" s="1595"/>
    </row>
    <row r="36680" spans="180:180">
      <c r="FX36680" s="1595"/>
    </row>
    <row r="36681" spans="180:180">
      <c r="FX36681" s="1595"/>
    </row>
    <row r="36682" spans="180:180">
      <c r="FX36682" s="1595"/>
    </row>
    <row r="36683" spans="180:180">
      <c r="FX36683" s="1595"/>
    </row>
    <row r="36684" spans="180:180">
      <c r="FX36684" s="1595"/>
    </row>
    <row r="36685" spans="180:180">
      <c r="FX36685" s="1595"/>
    </row>
    <row r="36686" spans="180:180">
      <c r="FX36686" s="1595"/>
    </row>
    <row r="36687" spans="180:180">
      <c r="FX36687" s="1595"/>
    </row>
    <row r="36688" spans="180:180">
      <c r="FX36688" s="1595"/>
    </row>
    <row r="36689" spans="180:180">
      <c r="FX36689" s="1595"/>
    </row>
    <row r="36690" spans="180:180">
      <c r="FX36690" s="1595"/>
    </row>
    <row r="36691" spans="180:180">
      <c r="FX36691" s="1595"/>
    </row>
    <row r="36692" spans="180:180">
      <c r="FX36692" s="1595"/>
    </row>
    <row r="36693" spans="180:180">
      <c r="FX36693" s="1595"/>
    </row>
    <row r="36694" spans="180:180">
      <c r="FX36694" s="1595"/>
    </row>
    <row r="36695" spans="180:180">
      <c r="FX36695" s="1595"/>
    </row>
    <row r="36696" spans="180:180">
      <c r="FX36696" s="1595"/>
    </row>
    <row r="36697" spans="180:180">
      <c r="FX36697" s="1595"/>
    </row>
    <row r="36699" spans="180:180">
      <c r="FX36699" s="1349"/>
    </row>
    <row r="36700" spans="180:180">
      <c r="FX36700" s="1349"/>
    </row>
    <row r="36701" spans="180:180">
      <c r="FX36701" s="1666"/>
    </row>
    <row r="36703" spans="180:180">
      <c r="FX36703" s="1349"/>
    </row>
    <row r="36704" spans="180:180">
      <c r="FX36704" s="1349"/>
    </row>
    <row r="36705" spans="180:180">
      <c r="FX36705" s="1349"/>
    </row>
    <row r="36706" spans="180:180">
      <c r="FX36706" s="1595"/>
    </row>
    <row r="36707" spans="180:180">
      <c r="FX36707" s="1595"/>
    </row>
    <row r="36708" spans="180:180">
      <c r="FX36708" s="1595"/>
    </row>
    <row r="36709" spans="180:180">
      <c r="FX36709" s="1595"/>
    </row>
    <row r="36710" spans="180:180">
      <c r="FX36710" s="1595"/>
    </row>
    <row r="36711" spans="180:180">
      <c r="FX36711" s="1595"/>
    </row>
    <row r="36712" spans="180:180">
      <c r="FX36712" s="1595"/>
    </row>
    <row r="36713" spans="180:180">
      <c r="FX36713" s="1595"/>
    </row>
    <row r="36714" spans="180:180">
      <c r="FX36714" s="1595"/>
    </row>
    <row r="36715" spans="180:180">
      <c r="FX36715" s="1595"/>
    </row>
    <row r="36716" spans="180:180">
      <c r="FX36716" s="1595"/>
    </row>
    <row r="36717" spans="180:180">
      <c r="FX36717" s="1595"/>
    </row>
    <row r="36718" spans="180:180">
      <c r="FX36718" s="1595"/>
    </row>
    <row r="36719" spans="180:180">
      <c r="FX36719" s="1595"/>
    </row>
    <row r="36720" spans="180:180">
      <c r="FX36720" s="1595"/>
    </row>
    <row r="36721" spans="180:180">
      <c r="FX36721" s="1595"/>
    </row>
    <row r="36722" spans="180:180">
      <c r="FX36722" s="1595"/>
    </row>
    <row r="36723" spans="180:180">
      <c r="FX36723" s="1595"/>
    </row>
    <row r="36724" spans="180:180">
      <c r="FX36724" s="1595"/>
    </row>
    <row r="36725" spans="180:180">
      <c r="FX36725" s="1595"/>
    </row>
    <row r="36726" spans="180:180">
      <c r="FX36726" s="1595"/>
    </row>
    <row r="36727" spans="180:180">
      <c r="FX36727" s="1595"/>
    </row>
    <row r="36728" spans="180:180">
      <c r="FX36728" s="1595"/>
    </row>
    <row r="36729" spans="180:180">
      <c r="FX36729" s="1595"/>
    </row>
    <row r="36730" spans="180:180">
      <c r="FX36730" s="1595"/>
    </row>
    <row r="36731" spans="180:180">
      <c r="FX36731" s="1595"/>
    </row>
    <row r="36732" spans="180:180">
      <c r="FX36732" s="1595"/>
    </row>
    <row r="36733" spans="180:180">
      <c r="FX36733" s="1595"/>
    </row>
    <row r="36734" spans="180:180">
      <c r="FX36734" s="1595"/>
    </row>
    <row r="36735" spans="180:180">
      <c r="FX36735" s="1595"/>
    </row>
    <row r="36736" spans="180:180">
      <c r="FX36736" s="1595"/>
    </row>
    <row r="36737" spans="180:180">
      <c r="FX36737" s="1595"/>
    </row>
    <row r="36738" spans="180:180">
      <c r="FX36738" s="1595"/>
    </row>
    <row r="36739" spans="180:180">
      <c r="FX36739" s="1595"/>
    </row>
    <row r="36740" spans="180:180">
      <c r="FX36740" s="1595"/>
    </row>
    <row r="36741" spans="180:180">
      <c r="FX36741" s="1595"/>
    </row>
    <row r="36742" spans="180:180">
      <c r="FX36742" s="1595"/>
    </row>
    <row r="36743" spans="180:180">
      <c r="FX36743" s="1595"/>
    </row>
    <row r="36744" spans="180:180">
      <c r="FX36744" s="1595"/>
    </row>
    <row r="36745" spans="180:180">
      <c r="FX36745" s="1595"/>
    </row>
    <row r="36747" spans="180:180">
      <c r="FX36747" s="1349"/>
    </row>
    <row r="36748" spans="180:180">
      <c r="FX36748" s="1349"/>
    </row>
    <row r="36749" spans="180:180">
      <c r="FX36749" s="1666"/>
    </row>
    <row r="36751" spans="180:180">
      <c r="FX36751" s="1349"/>
    </row>
    <row r="36752" spans="180:180">
      <c r="FX36752" s="1349"/>
    </row>
    <row r="36753" spans="180:180">
      <c r="FX36753" s="1349"/>
    </row>
    <row r="36754" spans="180:180">
      <c r="FX36754" s="1595"/>
    </row>
    <row r="36755" spans="180:180">
      <c r="FX36755" s="1595"/>
    </row>
    <row r="36756" spans="180:180">
      <c r="FX36756" s="1595"/>
    </row>
    <row r="36757" spans="180:180">
      <c r="FX36757" s="1595"/>
    </row>
    <row r="36758" spans="180:180">
      <c r="FX36758" s="1595"/>
    </row>
    <row r="36759" spans="180:180">
      <c r="FX36759" s="1595"/>
    </row>
    <row r="36760" spans="180:180">
      <c r="FX36760" s="1595"/>
    </row>
    <row r="36761" spans="180:180">
      <c r="FX36761" s="1595"/>
    </row>
    <row r="36762" spans="180:180">
      <c r="FX36762" s="1595"/>
    </row>
    <row r="36763" spans="180:180">
      <c r="FX36763" s="1595"/>
    </row>
    <row r="36764" spans="180:180">
      <c r="FX36764" s="1595"/>
    </row>
    <row r="36765" spans="180:180">
      <c r="FX36765" s="1595"/>
    </row>
    <row r="36766" spans="180:180">
      <c r="FX36766" s="1595"/>
    </row>
    <row r="36767" spans="180:180">
      <c r="FX36767" s="1595"/>
    </row>
    <row r="36768" spans="180:180">
      <c r="FX36768" s="1595"/>
    </row>
    <row r="36769" spans="180:180">
      <c r="FX36769" s="1595"/>
    </row>
    <row r="36770" spans="180:180">
      <c r="FX36770" s="1595"/>
    </row>
    <row r="36771" spans="180:180">
      <c r="FX36771" s="1595"/>
    </row>
    <row r="36772" spans="180:180">
      <c r="FX36772" s="1595"/>
    </row>
    <row r="36773" spans="180:180">
      <c r="FX36773" s="1595"/>
    </row>
    <row r="36774" spans="180:180">
      <c r="FX36774" s="1595"/>
    </row>
    <row r="36775" spans="180:180">
      <c r="FX36775" s="1595"/>
    </row>
    <row r="36776" spans="180:180">
      <c r="FX36776" s="1595"/>
    </row>
    <row r="36777" spans="180:180">
      <c r="FX36777" s="1595"/>
    </row>
    <row r="36778" spans="180:180">
      <c r="FX36778" s="1595"/>
    </row>
    <row r="36779" spans="180:180">
      <c r="FX36779" s="1595"/>
    </row>
    <row r="36780" spans="180:180">
      <c r="FX36780" s="1595"/>
    </row>
    <row r="36781" spans="180:180">
      <c r="FX36781" s="1595"/>
    </row>
    <row r="36782" spans="180:180">
      <c r="FX36782" s="1595"/>
    </row>
    <row r="36783" spans="180:180">
      <c r="FX36783" s="1595"/>
    </row>
    <row r="36784" spans="180:180">
      <c r="FX36784" s="1595"/>
    </row>
    <row r="36785" spans="180:180">
      <c r="FX36785" s="1595"/>
    </row>
    <row r="36786" spans="180:180">
      <c r="FX36786" s="1595"/>
    </row>
    <row r="36787" spans="180:180">
      <c r="FX36787" s="1595"/>
    </row>
    <row r="36788" spans="180:180">
      <c r="FX36788" s="1595"/>
    </row>
    <row r="36789" spans="180:180">
      <c r="FX36789" s="1595"/>
    </row>
    <row r="36790" spans="180:180">
      <c r="FX36790" s="1595"/>
    </row>
    <row r="36791" spans="180:180">
      <c r="FX36791" s="1595"/>
    </row>
    <row r="36792" spans="180:180">
      <c r="FX36792" s="1595"/>
    </row>
    <row r="36793" spans="180:180">
      <c r="FX36793" s="1595"/>
    </row>
    <row r="36795" spans="180:180">
      <c r="FX36795" s="1349"/>
    </row>
    <row r="36796" spans="180:180">
      <c r="FX36796" s="1349"/>
    </row>
    <row r="36797" spans="180:180">
      <c r="FX36797" s="1666"/>
    </row>
    <row r="36799" spans="180:180">
      <c r="FX36799" s="1349"/>
    </row>
    <row r="36800" spans="180:180">
      <c r="FX36800" s="1349"/>
    </row>
    <row r="36801" spans="180:180">
      <c r="FX36801" s="1349"/>
    </row>
    <row r="36802" spans="180:180">
      <c r="FX36802" s="1595"/>
    </row>
    <row r="36803" spans="180:180">
      <c r="FX36803" s="1595"/>
    </row>
    <row r="36804" spans="180:180">
      <c r="FX36804" s="1595"/>
    </row>
    <row r="36805" spans="180:180">
      <c r="FX36805" s="1595"/>
    </row>
    <row r="36806" spans="180:180">
      <c r="FX36806" s="1595"/>
    </row>
    <row r="36807" spans="180:180">
      <c r="FX36807" s="1595"/>
    </row>
    <row r="36808" spans="180:180">
      <c r="FX36808" s="1595"/>
    </row>
    <row r="36809" spans="180:180">
      <c r="FX36809" s="1595"/>
    </row>
    <row r="36810" spans="180:180">
      <c r="FX36810" s="1595"/>
    </row>
    <row r="36811" spans="180:180">
      <c r="FX36811" s="1595"/>
    </row>
    <row r="36812" spans="180:180">
      <c r="FX36812" s="1595"/>
    </row>
    <row r="36813" spans="180:180">
      <c r="FX36813" s="1595"/>
    </row>
    <row r="36814" spans="180:180">
      <c r="FX36814" s="1595"/>
    </row>
    <row r="36815" spans="180:180">
      <c r="FX36815" s="1595"/>
    </row>
    <row r="36816" spans="180:180">
      <c r="FX36816" s="1595"/>
    </row>
    <row r="36817" spans="180:180">
      <c r="FX36817" s="1595"/>
    </row>
    <row r="36818" spans="180:180">
      <c r="FX36818" s="1595"/>
    </row>
    <row r="36819" spans="180:180">
      <c r="FX36819" s="1595"/>
    </row>
    <row r="36820" spans="180:180">
      <c r="FX36820" s="1595"/>
    </row>
    <row r="36821" spans="180:180">
      <c r="FX36821" s="1595"/>
    </row>
    <row r="36822" spans="180:180">
      <c r="FX36822" s="1595"/>
    </row>
    <row r="36823" spans="180:180">
      <c r="FX36823" s="1595"/>
    </row>
    <row r="36824" spans="180:180">
      <c r="FX36824" s="1595"/>
    </row>
    <row r="36825" spans="180:180">
      <c r="FX36825" s="1595"/>
    </row>
    <row r="36826" spans="180:180">
      <c r="FX36826" s="1595"/>
    </row>
    <row r="36827" spans="180:180">
      <c r="FX36827" s="1595"/>
    </row>
    <row r="36828" spans="180:180">
      <c r="FX36828" s="1595"/>
    </row>
    <row r="36829" spans="180:180">
      <c r="FX36829" s="1595"/>
    </row>
    <row r="36830" spans="180:180">
      <c r="FX36830" s="1595"/>
    </row>
    <row r="36831" spans="180:180">
      <c r="FX36831" s="1595"/>
    </row>
    <row r="36832" spans="180:180">
      <c r="FX36832" s="1595"/>
    </row>
    <row r="36833" spans="180:180">
      <c r="FX36833" s="1595"/>
    </row>
    <row r="36834" spans="180:180">
      <c r="FX36834" s="1595"/>
    </row>
    <row r="36835" spans="180:180">
      <c r="FX36835" s="1595"/>
    </row>
    <row r="36836" spans="180:180">
      <c r="FX36836" s="1595"/>
    </row>
    <row r="36837" spans="180:180">
      <c r="FX36837" s="1595"/>
    </row>
    <row r="36838" spans="180:180">
      <c r="FX36838" s="1595"/>
    </row>
    <row r="36839" spans="180:180">
      <c r="FX36839" s="1595"/>
    </row>
    <row r="36840" spans="180:180">
      <c r="FX36840" s="1595"/>
    </row>
    <row r="36841" spans="180:180">
      <c r="FX36841" s="1595"/>
    </row>
    <row r="36843" spans="180:180">
      <c r="FX36843" s="1349"/>
    </row>
    <row r="36844" spans="180:180">
      <c r="FX36844" s="1349"/>
    </row>
    <row r="36845" spans="180:180">
      <c r="FX36845" s="1666"/>
    </row>
    <row r="36847" spans="180:180">
      <c r="FX36847" s="1349"/>
    </row>
    <row r="36848" spans="180:180">
      <c r="FX36848" s="1349"/>
    </row>
    <row r="36849" spans="180:180">
      <c r="FX36849" s="1349"/>
    </row>
    <row r="36850" spans="180:180">
      <c r="FX36850" s="1595"/>
    </row>
    <row r="36851" spans="180:180">
      <c r="FX36851" s="1595"/>
    </row>
    <row r="36852" spans="180:180">
      <c r="FX36852" s="1595"/>
    </row>
    <row r="36853" spans="180:180">
      <c r="FX36853" s="1595"/>
    </row>
    <row r="36854" spans="180:180">
      <c r="FX36854" s="1595"/>
    </row>
    <row r="36855" spans="180:180">
      <c r="FX36855" s="1595"/>
    </row>
    <row r="36856" spans="180:180">
      <c r="FX36856" s="1595"/>
    </row>
    <row r="36857" spans="180:180">
      <c r="FX36857" s="1595"/>
    </row>
    <row r="36858" spans="180:180">
      <c r="FX36858" s="1595"/>
    </row>
    <row r="36859" spans="180:180">
      <c r="FX36859" s="1595"/>
    </row>
    <row r="36860" spans="180:180">
      <c r="FX36860" s="1595"/>
    </row>
    <row r="36861" spans="180:180">
      <c r="FX36861" s="1595"/>
    </row>
    <row r="36862" spans="180:180">
      <c r="FX36862" s="1595"/>
    </row>
    <row r="36863" spans="180:180">
      <c r="FX36863" s="1595"/>
    </row>
    <row r="36864" spans="180:180">
      <c r="FX36864" s="1595"/>
    </row>
    <row r="36865" spans="180:180">
      <c r="FX36865" s="1595"/>
    </row>
    <row r="36866" spans="180:180">
      <c r="FX36866" s="1595"/>
    </row>
    <row r="36867" spans="180:180">
      <c r="FX36867" s="1595"/>
    </row>
    <row r="36868" spans="180:180">
      <c r="FX36868" s="1595"/>
    </row>
    <row r="36869" spans="180:180">
      <c r="FX36869" s="1595"/>
    </row>
    <row r="36870" spans="180:180">
      <c r="FX36870" s="1595"/>
    </row>
    <row r="36871" spans="180:180">
      <c r="FX36871" s="1595"/>
    </row>
    <row r="36872" spans="180:180">
      <c r="FX36872" s="1595"/>
    </row>
    <row r="36873" spans="180:180">
      <c r="FX36873" s="1595"/>
    </row>
    <row r="36874" spans="180:180">
      <c r="FX36874" s="1595"/>
    </row>
    <row r="36875" spans="180:180">
      <c r="FX36875" s="1595"/>
    </row>
    <row r="36876" spans="180:180">
      <c r="FX36876" s="1595"/>
    </row>
    <row r="36877" spans="180:180">
      <c r="FX36877" s="1595"/>
    </row>
    <row r="36878" spans="180:180">
      <c r="FX36878" s="1595"/>
    </row>
    <row r="36879" spans="180:180">
      <c r="FX36879" s="1595"/>
    </row>
    <row r="36880" spans="180:180">
      <c r="FX36880" s="1595"/>
    </row>
    <row r="36881" spans="180:180">
      <c r="FX36881" s="1595"/>
    </row>
    <row r="36882" spans="180:180">
      <c r="FX36882" s="1595"/>
    </row>
    <row r="36883" spans="180:180">
      <c r="FX36883" s="1595"/>
    </row>
    <row r="36884" spans="180:180">
      <c r="FX36884" s="1595"/>
    </row>
    <row r="36885" spans="180:180">
      <c r="FX36885" s="1595"/>
    </row>
    <row r="36886" spans="180:180">
      <c r="FX36886" s="1595"/>
    </row>
    <row r="36887" spans="180:180">
      <c r="FX36887" s="1595"/>
    </row>
    <row r="36888" spans="180:180">
      <c r="FX36888" s="1595"/>
    </row>
    <row r="36889" spans="180:180">
      <c r="FX36889" s="1595"/>
    </row>
    <row r="36891" spans="180:180">
      <c r="FX36891" s="1349"/>
    </row>
    <row r="36892" spans="180:180">
      <c r="FX36892" s="1349"/>
    </row>
    <row r="36893" spans="180:180">
      <c r="FX36893" s="1666"/>
    </row>
    <row r="36895" spans="180:180">
      <c r="FX36895" s="1349"/>
    </row>
    <row r="36896" spans="180:180">
      <c r="FX36896" s="1349"/>
    </row>
    <row r="36897" spans="180:180">
      <c r="FX36897" s="1349"/>
    </row>
    <row r="36898" spans="180:180">
      <c r="FX36898" s="1595"/>
    </row>
    <row r="36899" spans="180:180">
      <c r="FX36899" s="1595"/>
    </row>
    <row r="36900" spans="180:180">
      <c r="FX36900" s="1595"/>
    </row>
    <row r="36901" spans="180:180">
      <c r="FX36901" s="1595"/>
    </row>
    <row r="36902" spans="180:180">
      <c r="FX36902" s="1595"/>
    </row>
    <row r="36903" spans="180:180">
      <c r="FX36903" s="1595"/>
    </row>
    <row r="36904" spans="180:180">
      <c r="FX36904" s="1595"/>
    </row>
    <row r="36905" spans="180:180">
      <c r="FX36905" s="1595"/>
    </row>
    <row r="36906" spans="180:180">
      <c r="FX36906" s="1595"/>
    </row>
    <row r="36907" spans="180:180">
      <c r="FX36907" s="1595"/>
    </row>
    <row r="36908" spans="180:180">
      <c r="FX36908" s="1595"/>
    </row>
    <row r="36909" spans="180:180">
      <c r="FX36909" s="1595"/>
    </row>
    <row r="36910" spans="180:180">
      <c r="FX36910" s="1595"/>
    </row>
    <row r="36911" spans="180:180">
      <c r="FX36911" s="1595"/>
    </row>
    <row r="36912" spans="180:180">
      <c r="FX36912" s="1595"/>
    </row>
    <row r="36913" spans="180:180">
      <c r="FX36913" s="1595"/>
    </row>
    <row r="36914" spans="180:180">
      <c r="FX36914" s="1595"/>
    </row>
    <row r="36915" spans="180:180">
      <c r="FX36915" s="1595"/>
    </row>
    <row r="36916" spans="180:180">
      <c r="FX36916" s="1595"/>
    </row>
    <row r="36917" spans="180:180">
      <c r="FX36917" s="1595"/>
    </row>
    <row r="36918" spans="180:180">
      <c r="FX36918" s="1595"/>
    </row>
    <row r="36919" spans="180:180">
      <c r="FX36919" s="1595"/>
    </row>
    <row r="36920" spans="180:180">
      <c r="FX36920" s="1595"/>
    </row>
    <row r="36921" spans="180:180">
      <c r="FX36921" s="1595"/>
    </row>
    <row r="36922" spans="180:180">
      <c r="FX36922" s="1595"/>
    </row>
    <row r="36923" spans="180:180">
      <c r="FX36923" s="1595"/>
    </row>
    <row r="36924" spans="180:180">
      <c r="FX36924" s="1595"/>
    </row>
    <row r="36925" spans="180:180">
      <c r="FX36925" s="1595"/>
    </row>
    <row r="36926" spans="180:180">
      <c r="FX36926" s="1595"/>
    </row>
    <row r="36927" spans="180:180">
      <c r="FX36927" s="1595"/>
    </row>
    <row r="36928" spans="180:180">
      <c r="FX36928" s="1595"/>
    </row>
    <row r="36929" spans="180:180">
      <c r="FX36929" s="1595"/>
    </row>
    <row r="36930" spans="180:180">
      <c r="FX36930" s="1595"/>
    </row>
    <row r="36931" spans="180:180">
      <c r="FX36931" s="1595"/>
    </row>
    <row r="36932" spans="180:180">
      <c r="FX36932" s="1595"/>
    </row>
    <row r="36933" spans="180:180">
      <c r="FX36933" s="1595"/>
    </row>
    <row r="36934" spans="180:180">
      <c r="FX36934" s="1595"/>
    </row>
    <row r="36935" spans="180:180">
      <c r="FX36935" s="1595"/>
    </row>
    <row r="36936" spans="180:180">
      <c r="FX36936" s="1595"/>
    </row>
    <row r="36937" spans="180:180">
      <c r="FX36937" s="1595"/>
    </row>
    <row r="36939" spans="180:180">
      <c r="FX36939" s="1349"/>
    </row>
    <row r="36940" spans="180:180">
      <c r="FX36940" s="1349"/>
    </row>
    <row r="36941" spans="180:180">
      <c r="FX36941" s="1666"/>
    </row>
    <row r="36943" spans="180:180">
      <c r="FX36943" s="1349"/>
    </row>
    <row r="36944" spans="180:180">
      <c r="FX36944" s="1349"/>
    </row>
    <row r="36945" spans="180:180">
      <c r="FX36945" s="1349"/>
    </row>
    <row r="36946" spans="180:180">
      <c r="FX36946" s="1595"/>
    </row>
    <row r="36947" spans="180:180">
      <c r="FX36947" s="1595"/>
    </row>
    <row r="36948" spans="180:180">
      <c r="FX36948" s="1595"/>
    </row>
    <row r="36949" spans="180:180">
      <c r="FX36949" s="1595"/>
    </row>
    <row r="36950" spans="180:180">
      <c r="FX36950" s="1595"/>
    </row>
    <row r="36951" spans="180:180">
      <c r="FX36951" s="1595"/>
    </row>
    <row r="36952" spans="180:180">
      <c r="FX36952" s="1595"/>
    </row>
    <row r="36953" spans="180:180">
      <c r="FX36953" s="1595"/>
    </row>
    <row r="36954" spans="180:180">
      <c r="FX36954" s="1595"/>
    </row>
    <row r="36955" spans="180:180">
      <c r="FX36955" s="1595"/>
    </row>
    <row r="36956" spans="180:180">
      <c r="FX36956" s="1595"/>
    </row>
    <row r="36957" spans="180:180">
      <c r="FX36957" s="1595"/>
    </row>
    <row r="36958" spans="180:180">
      <c r="FX36958" s="1595"/>
    </row>
    <row r="36959" spans="180:180">
      <c r="FX36959" s="1595"/>
    </row>
    <row r="36960" spans="180:180">
      <c r="FX36960" s="1595"/>
    </row>
    <row r="36961" spans="180:180">
      <c r="FX36961" s="1595"/>
    </row>
    <row r="36962" spans="180:180">
      <c r="FX36962" s="1595"/>
    </row>
    <row r="36963" spans="180:180">
      <c r="FX36963" s="1595"/>
    </row>
    <row r="36964" spans="180:180">
      <c r="FX36964" s="1595"/>
    </row>
    <row r="36965" spans="180:180">
      <c r="FX36965" s="1595"/>
    </row>
    <row r="36966" spans="180:180">
      <c r="FX36966" s="1595"/>
    </row>
    <row r="36967" spans="180:180">
      <c r="FX36967" s="1595"/>
    </row>
    <row r="36968" spans="180:180">
      <c r="FX36968" s="1595"/>
    </row>
    <row r="36969" spans="180:180">
      <c r="FX36969" s="1595"/>
    </row>
    <row r="36970" spans="180:180">
      <c r="FX36970" s="1595"/>
    </row>
    <row r="36971" spans="180:180">
      <c r="FX36971" s="1595"/>
    </row>
    <row r="36972" spans="180:180">
      <c r="FX36972" s="1595"/>
    </row>
    <row r="36973" spans="180:180">
      <c r="FX36973" s="1595"/>
    </row>
    <row r="36974" spans="180:180">
      <c r="FX36974" s="1595"/>
    </row>
    <row r="36975" spans="180:180">
      <c r="FX36975" s="1595"/>
    </row>
    <row r="36976" spans="180:180">
      <c r="FX36976" s="1595"/>
    </row>
    <row r="36977" spans="180:180">
      <c r="FX36977" s="1595"/>
    </row>
    <row r="36978" spans="180:180">
      <c r="FX36978" s="1595"/>
    </row>
    <row r="36979" spans="180:180">
      <c r="FX36979" s="1595"/>
    </row>
    <row r="36980" spans="180:180">
      <c r="FX36980" s="1595"/>
    </row>
    <row r="36981" spans="180:180">
      <c r="FX36981" s="1595"/>
    </row>
    <row r="36982" spans="180:180">
      <c r="FX36982" s="1595"/>
    </row>
    <row r="36983" spans="180:180">
      <c r="FX36983" s="1595"/>
    </row>
    <row r="36984" spans="180:180">
      <c r="FX36984" s="1595"/>
    </row>
    <row r="36985" spans="180:180">
      <c r="FX36985" s="1595"/>
    </row>
    <row r="36987" spans="180:180">
      <c r="FX36987" s="1349"/>
    </row>
    <row r="36988" spans="180:180">
      <c r="FX36988" s="1349"/>
    </row>
    <row r="36989" spans="180:180">
      <c r="FX36989" s="1666"/>
    </row>
    <row r="36991" spans="180:180">
      <c r="FX36991" s="1349"/>
    </row>
    <row r="36992" spans="180:180">
      <c r="FX36992" s="1349"/>
    </row>
    <row r="36993" spans="180:180">
      <c r="FX36993" s="1349"/>
    </row>
    <row r="36994" spans="180:180">
      <c r="FX36994" s="1595"/>
    </row>
    <row r="36995" spans="180:180">
      <c r="FX36995" s="1595"/>
    </row>
    <row r="36996" spans="180:180">
      <c r="FX36996" s="1595"/>
    </row>
    <row r="36997" spans="180:180">
      <c r="FX36997" s="1595"/>
    </row>
    <row r="36998" spans="180:180">
      <c r="FX36998" s="1595"/>
    </row>
    <row r="36999" spans="180:180">
      <c r="FX36999" s="1595"/>
    </row>
    <row r="37000" spans="180:180">
      <c r="FX37000" s="1595"/>
    </row>
    <row r="37001" spans="180:180">
      <c r="FX37001" s="1595"/>
    </row>
    <row r="37002" spans="180:180">
      <c r="FX37002" s="1595"/>
    </row>
    <row r="37003" spans="180:180">
      <c r="FX37003" s="1595"/>
    </row>
    <row r="37004" spans="180:180">
      <c r="FX37004" s="1595"/>
    </row>
    <row r="37005" spans="180:180">
      <c r="FX37005" s="1595"/>
    </row>
    <row r="37006" spans="180:180">
      <c r="FX37006" s="1595"/>
    </row>
    <row r="37007" spans="180:180">
      <c r="FX37007" s="1595"/>
    </row>
    <row r="37008" spans="180:180">
      <c r="FX37008" s="1595"/>
    </row>
    <row r="37009" spans="180:180">
      <c r="FX37009" s="1595"/>
    </row>
    <row r="37010" spans="180:180">
      <c r="FX37010" s="1595"/>
    </row>
    <row r="37011" spans="180:180">
      <c r="FX37011" s="1595"/>
    </row>
    <row r="37012" spans="180:180">
      <c r="FX37012" s="1595"/>
    </row>
    <row r="37013" spans="180:180">
      <c r="FX37013" s="1595"/>
    </row>
    <row r="37014" spans="180:180">
      <c r="FX37014" s="1595"/>
    </row>
    <row r="37015" spans="180:180">
      <c r="FX37015" s="1595"/>
    </row>
    <row r="37016" spans="180:180">
      <c r="FX37016" s="1595"/>
    </row>
    <row r="37017" spans="180:180">
      <c r="FX37017" s="1595"/>
    </row>
    <row r="37018" spans="180:180">
      <c r="FX37018" s="1595"/>
    </row>
    <row r="37019" spans="180:180">
      <c r="FX37019" s="1595"/>
    </row>
    <row r="37020" spans="180:180">
      <c r="FX37020" s="1595"/>
    </row>
    <row r="37021" spans="180:180">
      <c r="FX37021" s="1595"/>
    </row>
    <row r="37022" spans="180:180">
      <c r="FX37022" s="1595"/>
    </row>
    <row r="37023" spans="180:180">
      <c r="FX37023" s="1595"/>
    </row>
    <row r="37024" spans="180:180">
      <c r="FX37024" s="1595"/>
    </row>
    <row r="37025" spans="180:180">
      <c r="FX37025" s="1595"/>
    </row>
    <row r="37026" spans="180:180">
      <c r="FX37026" s="1595"/>
    </row>
    <row r="37027" spans="180:180">
      <c r="FX37027" s="1595"/>
    </row>
    <row r="37028" spans="180:180">
      <c r="FX37028" s="1595"/>
    </row>
    <row r="37029" spans="180:180">
      <c r="FX37029" s="1595"/>
    </row>
    <row r="37030" spans="180:180">
      <c r="FX37030" s="1595"/>
    </row>
    <row r="37031" spans="180:180">
      <c r="FX37031" s="1595"/>
    </row>
    <row r="37032" spans="180:180">
      <c r="FX37032" s="1595"/>
    </row>
    <row r="37033" spans="180:180">
      <c r="FX37033" s="1595"/>
    </row>
    <row r="37035" spans="180:180">
      <c r="FX37035" s="1349"/>
    </row>
    <row r="37036" spans="180:180">
      <c r="FX37036" s="1349"/>
    </row>
    <row r="37037" spans="180:180">
      <c r="FX37037" s="1666"/>
    </row>
    <row r="37039" spans="180:180">
      <c r="FX37039" s="1349"/>
    </row>
    <row r="37040" spans="180:180">
      <c r="FX37040" s="1349"/>
    </row>
    <row r="37041" spans="180:180">
      <c r="FX37041" s="1349"/>
    </row>
    <row r="37042" spans="180:180">
      <c r="FX37042" s="1595"/>
    </row>
    <row r="37043" spans="180:180">
      <c r="FX37043" s="1595"/>
    </row>
    <row r="37044" spans="180:180">
      <c r="FX37044" s="1595"/>
    </row>
    <row r="37045" spans="180:180">
      <c r="FX37045" s="1595"/>
    </row>
    <row r="37046" spans="180:180">
      <c r="FX37046" s="1595"/>
    </row>
    <row r="37047" spans="180:180">
      <c r="FX37047" s="1595"/>
    </row>
    <row r="37048" spans="180:180">
      <c r="FX37048" s="1595"/>
    </row>
    <row r="37049" spans="180:180">
      <c r="FX37049" s="1595"/>
    </row>
    <row r="37050" spans="180:180">
      <c r="FX37050" s="1595"/>
    </row>
    <row r="37051" spans="180:180">
      <c r="FX37051" s="1595"/>
    </row>
    <row r="37052" spans="180:180">
      <c r="FX37052" s="1595"/>
    </row>
    <row r="37053" spans="180:180">
      <c r="FX37053" s="1595"/>
    </row>
    <row r="37054" spans="180:180">
      <c r="FX37054" s="1595"/>
    </row>
    <row r="37055" spans="180:180">
      <c r="FX37055" s="1595"/>
    </row>
    <row r="37056" spans="180:180">
      <c r="FX37056" s="1595"/>
    </row>
    <row r="37057" spans="180:180">
      <c r="FX37057" s="1595"/>
    </row>
    <row r="37058" spans="180:180">
      <c r="FX37058" s="1595"/>
    </row>
    <row r="37059" spans="180:180">
      <c r="FX37059" s="1595"/>
    </row>
    <row r="37060" spans="180:180">
      <c r="FX37060" s="1595"/>
    </row>
    <row r="37061" spans="180:180">
      <c r="FX37061" s="1595"/>
    </row>
    <row r="37062" spans="180:180">
      <c r="FX37062" s="1595"/>
    </row>
    <row r="37063" spans="180:180">
      <c r="FX37063" s="1595"/>
    </row>
    <row r="37064" spans="180:180">
      <c r="FX37064" s="1595"/>
    </row>
    <row r="37065" spans="180:180">
      <c r="FX37065" s="1595"/>
    </row>
    <row r="37066" spans="180:180">
      <c r="FX37066" s="1595"/>
    </row>
    <row r="37067" spans="180:180">
      <c r="FX37067" s="1595"/>
    </row>
    <row r="37068" spans="180:180">
      <c r="FX37068" s="1595"/>
    </row>
    <row r="37069" spans="180:180">
      <c r="FX37069" s="1595"/>
    </row>
    <row r="37070" spans="180:180">
      <c r="FX37070" s="1595"/>
    </row>
    <row r="37071" spans="180:180">
      <c r="FX37071" s="1595"/>
    </row>
    <row r="37072" spans="180:180">
      <c r="FX37072" s="1595"/>
    </row>
    <row r="37073" spans="180:180">
      <c r="FX37073" s="1595"/>
    </row>
    <row r="37074" spans="180:180">
      <c r="FX37074" s="1595"/>
    </row>
    <row r="37075" spans="180:180">
      <c r="FX37075" s="1595"/>
    </row>
    <row r="37076" spans="180:180">
      <c r="FX37076" s="1595"/>
    </row>
    <row r="37077" spans="180:180">
      <c r="FX37077" s="1595"/>
    </row>
    <row r="37078" spans="180:180">
      <c r="FX37078" s="1595"/>
    </row>
    <row r="37079" spans="180:180">
      <c r="FX37079" s="1595"/>
    </row>
    <row r="37080" spans="180:180">
      <c r="FX37080" s="1595"/>
    </row>
    <row r="37081" spans="180:180">
      <c r="FX37081" s="1595"/>
    </row>
    <row r="37083" spans="180:180">
      <c r="FX37083" s="1349"/>
    </row>
    <row r="37084" spans="180:180">
      <c r="FX37084" s="1349"/>
    </row>
    <row r="37085" spans="180:180">
      <c r="FX37085" s="1666"/>
    </row>
    <row r="37087" spans="180:180">
      <c r="FX37087" s="1349"/>
    </row>
    <row r="37088" spans="180:180">
      <c r="FX37088" s="1349"/>
    </row>
    <row r="37089" spans="180:180">
      <c r="FX37089" s="1349"/>
    </row>
    <row r="37090" spans="180:180">
      <c r="FX37090" s="1595"/>
    </row>
    <row r="37091" spans="180:180">
      <c r="FX37091" s="1595"/>
    </row>
    <row r="37092" spans="180:180">
      <c r="FX37092" s="1595"/>
    </row>
    <row r="37093" spans="180:180">
      <c r="FX37093" s="1595"/>
    </row>
    <row r="37094" spans="180:180">
      <c r="FX37094" s="1595"/>
    </row>
    <row r="37095" spans="180:180">
      <c r="FX37095" s="1595"/>
    </row>
    <row r="37096" spans="180:180">
      <c r="FX37096" s="1595"/>
    </row>
    <row r="37097" spans="180:180">
      <c r="FX37097" s="1595"/>
    </row>
    <row r="37098" spans="180:180">
      <c r="FX37098" s="1595"/>
    </row>
    <row r="37099" spans="180:180">
      <c r="FX37099" s="1595"/>
    </row>
    <row r="37100" spans="180:180">
      <c r="FX37100" s="1595"/>
    </row>
    <row r="37101" spans="180:180">
      <c r="FX37101" s="1595"/>
    </row>
    <row r="37102" spans="180:180">
      <c r="FX37102" s="1595"/>
    </row>
    <row r="37103" spans="180:180">
      <c r="FX37103" s="1595"/>
    </row>
    <row r="37104" spans="180:180">
      <c r="FX37104" s="1595"/>
    </row>
    <row r="37105" spans="180:180">
      <c r="FX37105" s="1595"/>
    </row>
    <row r="37106" spans="180:180">
      <c r="FX37106" s="1595"/>
    </row>
    <row r="37107" spans="180:180">
      <c r="FX37107" s="1595"/>
    </row>
    <row r="37108" spans="180:180">
      <c r="FX37108" s="1595"/>
    </row>
    <row r="37109" spans="180:180">
      <c r="FX37109" s="1595"/>
    </row>
    <row r="37110" spans="180:180">
      <c r="FX37110" s="1595"/>
    </row>
    <row r="37111" spans="180:180">
      <c r="FX37111" s="1595"/>
    </row>
    <row r="37112" spans="180:180">
      <c r="FX37112" s="1595"/>
    </row>
    <row r="37113" spans="180:180">
      <c r="FX37113" s="1595"/>
    </row>
    <row r="37114" spans="180:180">
      <c r="FX37114" s="1595"/>
    </row>
    <row r="37115" spans="180:180">
      <c r="FX37115" s="1595"/>
    </row>
    <row r="37116" spans="180:180">
      <c r="FX37116" s="1595"/>
    </row>
    <row r="37117" spans="180:180">
      <c r="FX37117" s="1595"/>
    </row>
    <row r="37118" spans="180:180">
      <c r="FX37118" s="1595"/>
    </row>
    <row r="37119" spans="180:180">
      <c r="FX37119" s="1595"/>
    </row>
    <row r="37120" spans="180:180">
      <c r="FX37120" s="1595"/>
    </row>
    <row r="37121" spans="180:180">
      <c r="FX37121" s="1595"/>
    </row>
    <row r="37122" spans="180:180">
      <c r="FX37122" s="1595"/>
    </row>
    <row r="37123" spans="180:180">
      <c r="FX37123" s="1595"/>
    </row>
    <row r="37124" spans="180:180">
      <c r="FX37124" s="1595"/>
    </row>
    <row r="37125" spans="180:180">
      <c r="FX37125" s="1595"/>
    </row>
    <row r="37126" spans="180:180">
      <c r="FX37126" s="1595"/>
    </row>
    <row r="37127" spans="180:180">
      <c r="FX37127" s="1595"/>
    </row>
    <row r="37128" spans="180:180">
      <c r="FX37128" s="1595"/>
    </row>
    <row r="37129" spans="180:180">
      <c r="FX37129" s="1595"/>
    </row>
    <row r="37131" spans="180:180">
      <c r="FX37131" s="1349"/>
    </row>
    <row r="37132" spans="180:180">
      <c r="FX37132" s="1349"/>
    </row>
    <row r="37133" spans="180:180">
      <c r="FX37133" s="1666"/>
    </row>
    <row r="37135" spans="180:180">
      <c r="FX37135" s="1349"/>
    </row>
    <row r="37136" spans="180:180">
      <c r="FX37136" s="1349"/>
    </row>
    <row r="37137" spans="180:180">
      <c r="FX37137" s="1349"/>
    </row>
    <row r="37138" spans="180:180">
      <c r="FX37138" s="1595"/>
    </row>
    <row r="37139" spans="180:180">
      <c r="FX37139" s="1595"/>
    </row>
    <row r="37140" spans="180:180">
      <c r="FX37140" s="1595"/>
    </row>
    <row r="37141" spans="180:180">
      <c r="FX37141" s="1595"/>
    </row>
    <row r="37142" spans="180:180">
      <c r="FX37142" s="1595"/>
    </row>
    <row r="37143" spans="180:180">
      <c r="FX37143" s="1595"/>
    </row>
    <row r="37144" spans="180:180">
      <c r="FX37144" s="1595"/>
    </row>
    <row r="37145" spans="180:180">
      <c r="FX37145" s="1595"/>
    </row>
    <row r="37146" spans="180:180">
      <c r="FX37146" s="1595"/>
    </row>
    <row r="37147" spans="180:180">
      <c r="FX37147" s="1595"/>
    </row>
    <row r="37148" spans="180:180">
      <c r="FX37148" s="1595"/>
    </row>
    <row r="37149" spans="180:180">
      <c r="FX37149" s="1595"/>
    </row>
    <row r="37150" spans="180:180">
      <c r="FX37150" s="1595"/>
    </row>
    <row r="37151" spans="180:180">
      <c r="FX37151" s="1595"/>
    </row>
    <row r="37152" spans="180:180">
      <c r="FX37152" s="1595"/>
    </row>
    <row r="37153" spans="180:180">
      <c r="FX37153" s="1595"/>
    </row>
    <row r="37154" spans="180:180">
      <c r="FX37154" s="1595"/>
    </row>
    <row r="37155" spans="180:180">
      <c r="FX37155" s="1595"/>
    </row>
    <row r="37156" spans="180:180">
      <c r="FX37156" s="1595"/>
    </row>
    <row r="37157" spans="180:180">
      <c r="FX37157" s="1595"/>
    </row>
    <row r="37158" spans="180:180">
      <c r="FX37158" s="1595"/>
    </row>
    <row r="37159" spans="180:180">
      <c r="FX37159" s="1595"/>
    </row>
    <row r="37160" spans="180:180">
      <c r="FX37160" s="1595"/>
    </row>
    <row r="37161" spans="180:180">
      <c r="FX37161" s="1595"/>
    </row>
    <row r="37162" spans="180:180">
      <c r="FX37162" s="1595"/>
    </row>
    <row r="37163" spans="180:180">
      <c r="FX37163" s="1595"/>
    </row>
    <row r="37164" spans="180:180">
      <c r="FX37164" s="1595"/>
    </row>
    <row r="37165" spans="180:180">
      <c r="FX37165" s="1595"/>
    </row>
    <row r="37166" spans="180:180">
      <c r="FX37166" s="1595"/>
    </row>
    <row r="37167" spans="180:180">
      <c r="FX37167" s="1595"/>
    </row>
    <row r="37168" spans="180:180">
      <c r="FX37168" s="1595"/>
    </row>
    <row r="37169" spans="180:180">
      <c r="FX37169" s="1595"/>
    </row>
    <row r="37170" spans="180:180">
      <c r="FX37170" s="1595"/>
    </row>
    <row r="37171" spans="180:180">
      <c r="FX37171" s="1595"/>
    </row>
    <row r="37172" spans="180:180">
      <c r="FX37172" s="1595"/>
    </row>
    <row r="37173" spans="180:180">
      <c r="FX37173" s="1595"/>
    </row>
    <row r="37174" spans="180:180">
      <c r="FX37174" s="1595"/>
    </row>
    <row r="37175" spans="180:180">
      <c r="FX37175" s="1595"/>
    </row>
    <row r="37176" spans="180:180">
      <c r="FX37176" s="1595"/>
    </row>
    <row r="37177" spans="180:180">
      <c r="FX37177" s="1595"/>
    </row>
    <row r="37179" spans="180:180">
      <c r="FX37179" s="1349"/>
    </row>
    <row r="37180" spans="180:180">
      <c r="FX37180" s="1349"/>
    </row>
    <row r="37181" spans="180:180">
      <c r="FX37181" s="1666"/>
    </row>
    <row r="37183" spans="180:180">
      <c r="FX37183" s="1349"/>
    </row>
    <row r="37184" spans="180:180">
      <c r="FX37184" s="1349"/>
    </row>
    <row r="37185" spans="180:180">
      <c r="FX37185" s="1349"/>
    </row>
    <row r="37186" spans="180:180">
      <c r="FX37186" s="1595"/>
    </row>
    <row r="37187" spans="180:180">
      <c r="FX37187" s="1595"/>
    </row>
    <row r="37188" spans="180:180">
      <c r="FX37188" s="1595"/>
    </row>
    <row r="37189" spans="180:180">
      <c r="FX37189" s="1595"/>
    </row>
    <row r="37190" spans="180:180">
      <c r="FX37190" s="1595"/>
    </row>
    <row r="37191" spans="180:180">
      <c r="FX37191" s="1595"/>
    </row>
    <row r="37192" spans="180:180">
      <c r="FX37192" s="1595"/>
    </row>
    <row r="37193" spans="180:180">
      <c r="FX37193" s="1595"/>
    </row>
    <row r="37194" spans="180:180">
      <c r="FX37194" s="1595"/>
    </row>
    <row r="37195" spans="180:180">
      <c r="FX37195" s="1595"/>
    </row>
    <row r="37196" spans="180:180">
      <c r="FX37196" s="1595"/>
    </row>
    <row r="37197" spans="180:180">
      <c r="FX37197" s="1595"/>
    </row>
    <row r="37198" spans="180:180">
      <c r="FX37198" s="1595"/>
    </row>
    <row r="37199" spans="180:180">
      <c r="FX37199" s="1595"/>
    </row>
    <row r="37200" spans="180:180">
      <c r="FX37200" s="1595"/>
    </row>
    <row r="37201" spans="180:180">
      <c r="FX37201" s="1595"/>
    </row>
    <row r="37202" spans="180:180">
      <c r="FX37202" s="1595"/>
    </row>
    <row r="37203" spans="180:180">
      <c r="FX37203" s="1595"/>
    </row>
    <row r="37204" spans="180:180">
      <c r="FX37204" s="1595"/>
    </row>
    <row r="37205" spans="180:180">
      <c r="FX37205" s="1595"/>
    </row>
    <row r="37206" spans="180:180">
      <c r="FX37206" s="1595"/>
    </row>
    <row r="37207" spans="180:180">
      <c r="FX37207" s="1595"/>
    </row>
    <row r="37208" spans="180:180">
      <c r="FX37208" s="1595"/>
    </row>
    <row r="37209" spans="180:180">
      <c r="FX37209" s="1595"/>
    </row>
    <row r="37210" spans="180:180">
      <c r="FX37210" s="1595"/>
    </row>
    <row r="37211" spans="180:180">
      <c r="FX37211" s="1595"/>
    </row>
    <row r="37212" spans="180:180">
      <c r="FX37212" s="1595"/>
    </row>
    <row r="37213" spans="180:180">
      <c r="FX37213" s="1595"/>
    </row>
    <row r="37214" spans="180:180">
      <c r="FX37214" s="1595"/>
    </row>
    <row r="37215" spans="180:180">
      <c r="FX37215" s="1595"/>
    </row>
    <row r="37216" spans="180:180">
      <c r="FX37216" s="1595"/>
    </row>
    <row r="37217" spans="180:180">
      <c r="FX37217" s="1595"/>
    </row>
    <row r="37218" spans="180:180">
      <c r="FX37218" s="1595"/>
    </row>
    <row r="37219" spans="180:180">
      <c r="FX37219" s="1595"/>
    </row>
    <row r="37220" spans="180:180">
      <c r="FX37220" s="1595"/>
    </row>
    <row r="37221" spans="180:180">
      <c r="FX37221" s="1595"/>
    </row>
    <row r="37222" spans="180:180">
      <c r="FX37222" s="1595"/>
    </row>
    <row r="37223" spans="180:180">
      <c r="FX37223" s="1595"/>
    </row>
    <row r="37224" spans="180:180">
      <c r="FX37224" s="1595"/>
    </row>
    <row r="37225" spans="180:180">
      <c r="FX37225" s="1595"/>
    </row>
    <row r="37227" spans="180:180">
      <c r="FX37227" s="1349"/>
    </row>
    <row r="37228" spans="180:180">
      <c r="FX37228" s="1349"/>
    </row>
    <row r="37229" spans="180:180">
      <c r="FX37229" s="1666"/>
    </row>
    <row r="37231" spans="180:180">
      <c r="FX37231" s="1349"/>
    </row>
    <row r="37232" spans="180:180">
      <c r="FX37232" s="1349"/>
    </row>
    <row r="37233" spans="180:180">
      <c r="FX37233" s="1349"/>
    </row>
    <row r="37234" spans="180:180">
      <c r="FX37234" s="1595"/>
    </row>
    <row r="37235" spans="180:180">
      <c r="FX37235" s="1595"/>
    </row>
    <row r="37236" spans="180:180">
      <c r="FX37236" s="1595"/>
    </row>
    <row r="37237" spans="180:180">
      <c r="FX37237" s="1595"/>
    </row>
    <row r="37238" spans="180:180">
      <c r="FX37238" s="1595"/>
    </row>
    <row r="37239" spans="180:180">
      <c r="FX37239" s="1595"/>
    </row>
    <row r="37240" spans="180:180">
      <c r="FX37240" s="1595"/>
    </row>
    <row r="37241" spans="180:180">
      <c r="FX37241" s="1595"/>
    </row>
    <row r="37242" spans="180:180">
      <c r="FX37242" s="1595"/>
    </row>
    <row r="37243" spans="180:180">
      <c r="FX37243" s="1595"/>
    </row>
    <row r="37244" spans="180:180">
      <c r="FX37244" s="1595"/>
    </row>
    <row r="37245" spans="180:180">
      <c r="FX37245" s="1595"/>
    </row>
    <row r="37246" spans="180:180">
      <c r="FX37246" s="1595"/>
    </row>
    <row r="37247" spans="180:180">
      <c r="FX37247" s="1595"/>
    </row>
    <row r="37248" spans="180:180">
      <c r="FX37248" s="1595"/>
    </row>
    <row r="37249" spans="180:180">
      <c r="FX37249" s="1595"/>
    </row>
    <row r="37250" spans="180:180">
      <c r="FX37250" s="1595"/>
    </row>
    <row r="37251" spans="180:180">
      <c r="FX37251" s="1595"/>
    </row>
    <row r="37252" spans="180:180">
      <c r="FX37252" s="1595"/>
    </row>
    <row r="37253" spans="180:180">
      <c r="FX37253" s="1595"/>
    </row>
    <row r="37254" spans="180:180">
      <c r="FX37254" s="1595"/>
    </row>
    <row r="37255" spans="180:180">
      <c r="FX37255" s="1595"/>
    </row>
    <row r="37256" spans="180:180">
      <c r="FX37256" s="1595"/>
    </row>
    <row r="37257" spans="180:180">
      <c r="FX37257" s="1595"/>
    </row>
    <row r="37258" spans="180:180">
      <c r="FX37258" s="1595"/>
    </row>
    <row r="37259" spans="180:180">
      <c r="FX37259" s="1595"/>
    </row>
    <row r="37260" spans="180:180">
      <c r="FX37260" s="1595"/>
    </row>
    <row r="37261" spans="180:180">
      <c r="FX37261" s="1595"/>
    </row>
    <row r="37262" spans="180:180">
      <c r="FX37262" s="1595"/>
    </row>
    <row r="37263" spans="180:180">
      <c r="FX37263" s="1595"/>
    </row>
    <row r="37264" spans="180:180">
      <c r="FX37264" s="1595"/>
    </row>
    <row r="37265" spans="180:180">
      <c r="FX37265" s="1595"/>
    </row>
    <row r="37266" spans="180:180">
      <c r="FX37266" s="1595"/>
    </row>
    <row r="37267" spans="180:180">
      <c r="FX37267" s="1595"/>
    </row>
    <row r="37268" spans="180:180">
      <c r="FX37268" s="1595"/>
    </row>
    <row r="37269" spans="180:180">
      <c r="FX37269" s="1595"/>
    </row>
    <row r="37270" spans="180:180">
      <c r="FX37270" s="1595"/>
    </row>
    <row r="37271" spans="180:180">
      <c r="FX37271" s="1595"/>
    </row>
    <row r="37272" spans="180:180">
      <c r="FX37272" s="1595"/>
    </row>
    <row r="37273" spans="180:180">
      <c r="FX37273" s="1595"/>
    </row>
    <row r="37275" spans="180:180">
      <c r="FX37275" s="1349"/>
    </row>
    <row r="37276" spans="180:180">
      <c r="FX37276" s="1349"/>
    </row>
    <row r="37277" spans="180:180">
      <c r="FX37277" s="1666"/>
    </row>
    <row r="37279" spans="180:180">
      <c r="FX37279" s="1349"/>
    </row>
    <row r="37280" spans="180:180">
      <c r="FX37280" s="1349"/>
    </row>
    <row r="37281" spans="180:180">
      <c r="FX37281" s="1349"/>
    </row>
    <row r="37282" spans="180:180">
      <c r="FX37282" s="1595"/>
    </row>
    <row r="37283" spans="180:180">
      <c r="FX37283" s="1595"/>
    </row>
    <row r="37284" spans="180:180">
      <c r="FX37284" s="1595"/>
    </row>
    <row r="37285" spans="180:180">
      <c r="FX37285" s="1595"/>
    </row>
    <row r="37286" spans="180:180">
      <c r="FX37286" s="1595"/>
    </row>
    <row r="37287" spans="180:180">
      <c r="FX37287" s="1595"/>
    </row>
    <row r="37288" spans="180:180">
      <c r="FX37288" s="1595"/>
    </row>
    <row r="37289" spans="180:180">
      <c r="FX37289" s="1595"/>
    </row>
    <row r="37290" spans="180:180">
      <c r="FX37290" s="1595"/>
    </row>
    <row r="37291" spans="180:180">
      <c r="FX37291" s="1595"/>
    </row>
    <row r="37292" spans="180:180">
      <c r="FX37292" s="1595"/>
    </row>
    <row r="37293" spans="180:180">
      <c r="FX37293" s="1595"/>
    </row>
    <row r="37294" spans="180:180">
      <c r="FX37294" s="1595"/>
    </row>
    <row r="37295" spans="180:180">
      <c r="FX37295" s="1595"/>
    </row>
    <row r="37296" spans="180:180">
      <c r="FX37296" s="1595"/>
    </row>
    <row r="37297" spans="180:180">
      <c r="FX37297" s="1595"/>
    </row>
    <row r="37298" spans="180:180">
      <c r="FX37298" s="1595"/>
    </row>
    <row r="37299" spans="180:180">
      <c r="FX37299" s="1595"/>
    </row>
    <row r="37300" spans="180:180">
      <c r="FX37300" s="1595"/>
    </row>
    <row r="37301" spans="180:180">
      <c r="FX37301" s="1595"/>
    </row>
    <row r="37302" spans="180:180">
      <c r="FX37302" s="1595"/>
    </row>
    <row r="37303" spans="180:180">
      <c r="FX37303" s="1595"/>
    </row>
    <row r="37304" spans="180:180">
      <c r="FX37304" s="1595"/>
    </row>
    <row r="37305" spans="180:180">
      <c r="FX37305" s="1595"/>
    </row>
    <row r="37306" spans="180:180">
      <c r="FX37306" s="1595"/>
    </row>
    <row r="37307" spans="180:180">
      <c r="FX37307" s="1595"/>
    </row>
    <row r="37308" spans="180:180">
      <c r="FX37308" s="1595"/>
    </row>
    <row r="37309" spans="180:180">
      <c r="FX37309" s="1595"/>
    </row>
    <row r="37310" spans="180:180">
      <c r="FX37310" s="1595"/>
    </row>
    <row r="37311" spans="180:180">
      <c r="FX37311" s="1595"/>
    </row>
    <row r="37312" spans="180:180">
      <c r="FX37312" s="1595"/>
    </row>
    <row r="37313" spans="180:180">
      <c r="FX37313" s="1595"/>
    </row>
    <row r="37314" spans="180:180">
      <c r="FX37314" s="1595"/>
    </row>
    <row r="37315" spans="180:180">
      <c r="FX37315" s="1595"/>
    </row>
    <row r="37316" spans="180:180">
      <c r="FX37316" s="1595"/>
    </row>
    <row r="37317" spans="180:180">
      <c r="FX37317" s="1595"/>
    </row>
    <row r="37318" spans="180:180">
      <c r="FX37318" s="1595"/>
    </row>
    <row r="37319" spans="180:180">
      <c r="FX37319" s="1595"/>
    </row>
    <row r="37320" spans="180:180">
      <c r="FX37320" s="1595"/>
    </row>
    <row r="37321" spans="180:180">
      <c r="FX37321" s="1595"/>
    </row>
    <row r="37323" spans="180:180">
      <c r="FX37323" s="1349"/>
    </row>
    <row r="37324" spans="180:180">
      <c r="FX37324" s="1349"/>
    </row>
    <row r="37325" spans="180:180">
      <c r="FX37325" s="1666"/>
    </row>
    <row r="37327" spans="180:180">
      <c r="FX37327" s="1349"/>
    </row>
    <row r="37328" spans="180:180">
      <c r="FX37328" s="1349"/>
    </row>
    <row r="37329" spans="180:180">
      <c r="FX37329" s="1349"/>
    </row>
    <row r="37330" spans="180:180">
      <c r="FX37330" s="1595"/>
    </row>
    <row r="37331" spans="180:180">
      <c r="FX37331" s="1595"/>
    </row>
    <row r="37332" spans="180:180">
      <c r="FX37332" s="1595"/>
    </row>
    <row r="37333" spans="180:180">
      <c r="FX37333" s="1595"/>
    </row>
    <row r="37334" spans="180:180">
      <c r="FX37334" s="1595"/>
    </row>
    <row r="37335" spans="180:180">
      <c r="FX37335" s="1595"/>
    </row>
    <row r="37336" spans="180:180">
      <c r="FX37336" s="1595"/>
    </row>
    <row r="37337" spans="180:180">
      <c r="FX37337" s="1595"/>
    </row>
    <row r="37338" spans="180:180">
      <c r="FX37338" s="1595"/>
    </row>
    <row r="37339" spans="180:180">
      <c r="FX37339" s="1595"/>
    </row>
    <row r="37340" spans="180:180">
      <c r="FX37340" s="1595"/>
    </row>
    <row r="37341" spans="180:180">
      <c r="FX37341" s="1595"/>
    </row>
    <row r="37342" spans="180:180">
      <c r="FX37342" s="1595"/>
    </row>
    <row r="37343" spans="180:180">
      <c r="FX37343" s="1595"/>
    </row>
    <row r="37344" spans="180:180">
      <c r="FX37344" s="1595"/>
    </row>
    <row r="37345" spans="180:180">
      <c r="FX37345" s="1595"/>
    </row>
    <row r="37346" spans="180:180">
      <c r="FX37346" s="1595"/>
    </row>
    <row r="37347" spans="180:180">
      <c r="FX37347" s="1595"/>
    </row>
    <row r="37348" spans="180:180">
      <c r="FX37348" s="1595"/>
    </row>
    <row r="37349" spans="180:180">
      <c r="FX37349" s="1595"/>
    </row>
    <row r="37350" spans="180:180">
      <c r="FX37350" s="1595"/>
    </row>
    <row r="37351" spans="180:180">
      <c r="FX37351" s="1595"/>
    </row>
    <row r="37352" spans="180:180">
      <c r="FX37352" s="1595"/>
    </row>
    <row r="37353" spans="180:180">
      <c r="FX37353" s="1595"/>
    </row>
    <row r="37354" spans="180:180">
      <c r="FX37354" s="1595"/>
    </row>
    <row r="37355" spans="180:180">
      <c r="FX37355" s="1595"/>
    </row>
    <row r="37356" spans="180:180">
      <c r="FX37356" s="1595"/>
    </row>
    <row r="37357" spans="180:180">
      <c r="FX37357" s="1595"/>
    </row>
    <row r="37358" spans="180:180">
      <c r="FX37358" s="1595"/>
    </row>
    <row r="37359" spans="180:180">
      <c r="FX37359" s="1595"/>
    </row>
    <row r="37360" spans="180:180">
      <c r="FX37360" s="1595"/>
    </row>
    <row r="37361" spans="180:180">
      <c r="FX37361" s="1595"/>
    </row>
    <row r="37362" spans="180:180">
      <c r="FX37362" s="1595"/>
    </row>
    <row r="37363" spans="180:180">
      <c r="FX37363" s="1595"/>
    </row>
    <row r="37364" spans="180:180">
      <c r="FX37364" s="1595"/>
    </row>
    <row r="37365" spans="180:180">
      <c r="FX37365" s="1595"/>
    </row>
    <row r="37366" spans="180:180">
      <c r="FX37366" s="1595"/>
    </row>
    <row r="37367" spans="180:180">
      <c r="FX37367" s="1595"/>
    </row>
    <row r="37368" spans="180:180">
      <c r="FX37368" s="1595"/>
    </row>
    <row r="37369" spans="180:180">
      <c r="FX37369" s="1595"/>
    </row>
    <row r="37371" spans="180:180">
      <c r="FX37371" s="1349"/>
    </row>
    <row r="37372" spans="180:180">
      <c r="FX37372" s="1349"/>
    </row>
    <row r="37373" spans="180:180">
      <c r="FX37373" s="1666"/>
    </row>
    <row r="37375" spans="180:180">
      <c r="FX37375" s="1349"/>
    </row>
    <row r="37376" spans="180:180">
      <c r="FX37376" s="1349"/>
    </row>
    <row r="37377" spans="180:180">
      <c r="FX37377" s="1349"/>
    </row>
    <row r="37378" spans="180:180">
      <c r="FX37378" s="1595"/>
    </row>
    <row r="37379" spans="180:180">
      <c r="FX37379" s="1595"/>
    </row>
    <row r="37380" spans="180:180">
      <c r="FX37380" s="1595"/>
    </row>
    <row r="37381" spans="180:180">
      <c r="FX37381" s="1595"/>
    </row>
    <row r="37382" spans="180:180">
      <c r="FX37382" s="1595"/>
    </row>
    <row r="37383" spans="180:180">
      <c r="FX37383" s="1595"/>
    </row>
    <row r="37384" spans="180:180">
      <c r="FX37384" s="1595"/>
    </row>
    <row r="37385" spans="180:180">
      <c r="FX37385" s="1595"/>
    </row>
    <row r="37386" spans="180:180">
      <c r="FX37386" s="1595"/>
    </row>
    <row r="37387" spans="180:180">
      <c r="FX37387" s="1595"/>
    </row>
    <row r="37388" spans="180:180">
      <c r="FX37388" s="1595"/>
    </row>
    <row r="37389" spans="180:180">
      <c r="FX37389" s="1595"/>
    </row>
    <row r="37390" spans="180:180">
      <c r="FX37390" s="1595"/>
    </row>
    <row r="37391" spans="180:180">
      <c r="FX37391" s="1595"/>
    </row>
    <row r="37392" spans="180:180">
      <c r="FX37392" s="1595"/>
    </row>
    <row r="37393" spans="180:180">
      <c r="FX37393" s="1595"/>
    </row>
    <row r="37394" spans="180:180">
      <c r="FX37394" s="1595"/>
    </row>
    <row r="37395" spans="180:180">
      <c r="FX37395" s="1595"/>
    </row>
    <row r="37396" spans="180:180">
      <c r="FX37396" s="1595"/>
    </row>
    <row r="37397" spans="180:180">
      <c r="FX37397" s="1595"/>
    </row>
    <row r="37398" spans="180:180">
      <c r="FX37398" s="1595"/>
    </row>
    <row r="37399" spans="180:180">
      <c r="FX37399" s="1595"/>
    </row>
    <row r="37400" spans="180:180">
      <c r="FX37400" s="1595"/>
    </row>
    <row r="37401" spans="180:180">
      <c r="FX37401" s="1595"/>
    </row>
    <row r="37402" spans="180:180">
      <c r="FX37402" s="1595"/>
    </row>
    <row r="37403" spans="180:180">
      <c r="FX37403" s="1595"/>
    </row>
    <row r="37404" spans="180:180">
      <c r="FX37404" s="1595"/>
    </row>
    <row r="37405" spans="180:180">
      <c r="FX37405" s="1595"/>
    </row>
    <row r="37406" spans="180:180">
      <c r="FX37406" s="1595"/>
    </row>
    <row r="37407" spans="180:180">
      <c r="FX37407" s="1595"/>
    </row>
    <row r="37408" spans="180:180">
      <c r="FX37408" s="1595"/>
    </row>
    <row r="37409" spans="180:180">
      <c r="FX37409" s="1595"/>
    </row>
    <row r="37410" spans="180:180">
      <c r="FX37410" s="1595"/>
    </row>
    <row r="37411" spans="180:180">
      <c r="FX37411" s="1595"/>
    </row>
    <row r="37412" spans="180:180">
      <c r="FX37412" s="1595"/>
    </row>
    <row r="37413" spans="180:180">
      <c r="FX37413" s="1595"/>
    </row>
    <row r="37414" spans="180:180">
      <c r="FX37414" s="1595"/>
    </row>
    <row r="37415" spans="180:180">
      <c r="FX37415" s="1595"/>
    </row>
    <row r="37416" spans="180:180">
      <c r="FX37416" s="1595"/>
    </row>
    <row r="37417" spans="180:180">
      <c r="FX37417" s="1595"/>
    </row>
    <row r="37419" spans="180:180">
      <c r="FX37419" s="1349"/>
    </row>
    <row r="37420" spans="180:180">
      <c r="FX37420" s="1349"/>
    </row>
    <row r="37421" spans="180:180">
      <c r="FX37421" s="1666"/>
    </row>
    <row r="37423" spans="180:180">
      <c r="FX37423" s="1349"/>
    </row>
    <row r="37424" spans="180:180">
      <c r="FX37424" s="1349"/>
    </row>
    <row r="37425" spans="180:180">
      <c r="FX37425" s="1349"/>
    </row>
    <row r="37426" spans="180:180">
      <c r="FX37426" s="1595"/>
    </row>
    <row r="37427" spans="180:180">
      <c r="FX37427" s="1595"/>
    </row>
    <row r="37428" spans="180:180">
      <c r="FX37428" s="1595"/>
    </row>
    <row r="37429" spans="180:180">
      <c r="FX37429" s="1595"/>
    </row>
    <row r="37430" spans="180:180">
      <c r="FX37430" s="1595"/>
    </row>
    <row r="37431" spans="180:180">
      <c r="FX37431" s="1595"/>
    </row>
    <row r="37432" spans="180:180">
      <c r="FX37432" s="1595"/>
    </row>
    <row r="37433" spans="180:180">
      <c r="FX37433" s="1595"/>
    </row>
    <row r="37434" spans="180:180">
      <c r="FX37434" s="1595"/>
    </row>
    <row r="37435" spans="180:180">
      <c r="FX37435" s="1595"/>
    </row>
    <row r="37436" spans="180:180">
      <c r="FX37436" s="1595"/>
    </row>
    <row r="37437" spans="180:180">
      <c r="FX37437" s="1595"/>
    </row>
    <row r="37438" spans="180:180">
      <c r="FX37438" s="1595"/>
    </row>
    <row r="37439" spans="180:180">
      <c r="FX37439" s="1595"/>
    </row>
    <row r="37440" spans="180:180">
      <c r="FX37440" s="1595"/>
    </row>
    <row r="37441" spans="180:180">
      <c r="FX37441" s="1595"/>
    </row>
    <row r="37442" spans="180:180">
      <c r="FX37442" s="1595"/>
    </row>
    <row r="37443" spans="180:180">
      <c r="FX37443" s="1595"/>
    </row>
    <row r="37444" spans="180:180">
      <c r="FX37444" s="1595"/>
    </row>
    <row r="37445" spans="180:180">
      <c r="FX37445" s="1595"/>
    </row>
    <row r="37446" spans="180:180">
      <c r="FX37446" s="1595"/>
    </row>
    <row r="37447" spans="180:180">
      <c r="FX37447" s="1595"/>
    </row>
    <row r="37448" spans="180:180">
      <c r="FX37448" s="1595"/>
    </row>
    <row r="37449" spans="180:180">
      <c r="FX37449" s="1595"/>
    </row>
    <row r="37450" spans="180:180">
      <c r="FX37450" s="1595"/>
    </row>
    <row r="37451" spans="180:180">
      <c r="FX37451" s="1595"/>
    </row>
    <row r="37452" spans="180:180">
      <c r="FX37452" s="1595"/>
    </row>
    <row r="37453" spans="180:180">
      <c r="FX37453" s="1595"/>
    </row>
    <row r="37454" spans="180:180">
      <c r="FX37454" s="1595"/>
    </row>
    <row r="37455" spans="180:180">
      <c r="FX37455" s="1595"/>
    </row>
    <row r="37456" spans="180:180">
      <c r="FX37456" s="1595"/>
    </row>
    <row r="37457" spans="180:180">
      <c r="FX37457" s="1595"/>
    </row>
    <row r="37458" spans="180:180">
      <c r="FX37458" s="1595"/>
    </row>
    <row r="37459" spans="180:180">
      <c r="FX37459" s="1595"/>
    </row>
    <row r="37460" spans="180:180">
      <c r="FX37460" s="1595"/>
    </row>
    <row r="37461" spans="180:180">
      <c r="FX37461" s="1595"/>
    </row>
    <row r="37462" spans="180:180">
      <c r="FX37462" s="1595"/>
    </row>
    <row r="37463" spans="180:180">
      <c r="FX37463" s="1595"/>
    </row>
    <row r="37464" spans="180:180">
      <c r="FX37464" s="1595"/>
    </row>
    <row r="37465" spans="180:180">
      <c r="FX37465" s="1595"/>
    </row>
    <row r="37467" spans="180:180">
      <c r="FX37467" s="1349"/>
    </row>
    <row r="37468" spans="180:180">
      <c r="FX37468" s="1349"/>
    </row>
    <row r="37469" spans="180:180">
      <c r="FX37469" s="1666"/>
    </row>
    <row r="37471" spans="180:180">
      <c r="FX37471" s="1349"/>
    </row>
    <row r="37472" spans="180:180">
      <c r="FX37472" s="1349"/>
    </row>
    <row r="37473" spans="180:180">
      <c r="FX37473" s="1349"/>
    </row>
    <row r="37474" spans="180:180">
      <c r="FX37474" s="1595"/>
    </row>
    <row r="37475" spans="180:180">
      <c r="FX37475" s="1595"/>
    </row>
    <row r="37476" spans="180:180">
      <c r="FX37476" s="1595"/>
    </row>
    <row r="37477" spans="180:180">
      <c r="FX37477" s="1595"/>
    </row>
    <row r="37478" spans="180:180">
      <c r="FX37478" s="1595"/>
    </row>
    <row r="37479" spans="180:180">
      <c r="FX37479" s="1595"/>
    </row>
    <row r="37480" spans="180:180">
      <c r="FX37480" s="1595"/>
    </row>
    <row r="37481" spans="180:180">
      <c r="FX37481" s="1595"/>
    </row>
    <row r="37482" spans="180:180">
      <c r="FX37482" s="1595"/>
    </row>
    <row r="37483" spans="180:180">
      <c r="FX37483" s="1595"/>
    </row>
    <row r="37484" spans="180:180">
      <c r="FX37484" s="1595"/>
    </row>
    <row r="37485" spans="180:180">
      <c r="FX37485" s="1595"/>
    </row>
    <row r="37486" spans="180:180">
      <c r="FX37486" s="1595"/>
    </row>
    <row r="37487" spans="180:180">
      <c r="FX37487" s="1595"/>
    </row>
    <row r="37488" spans="180:180">
      <c r="FX37488" s="1595"/>
    </row>
    <row r="37489" spans="180:180">
      <c r="FX37489" s="1595"/>
    </row>
    <row r="37490" spans="180:180">
      <c r="FX37490" s="1595"/>
    </row>
    <row r="37491" spans="180:180">
      <c r="FX37491" s="1595"/>
    </row>
    <row r="37492" spans="180:180">
      <c r="FX37492" s="1595"/>
    </row>
    <row r="37493" spans="180:180">
      <c r="FX37493" s="1595"/>
    </row>
    <row r="37494" spans="180:180">
      <c r="FX37494" s="1595"/>
    </row>
    <row r="37495" spans="180:180">
      <c r="FX37495" s="1595"/>
    </row>
    <row r="37496" spans="180:180">
      <c r="FX37496" s="1595"/>
    </row>
    <row r="37497" spans="180:180">
      <c r="FX37497" s="1595"/>
    </row>
    <row r="37498" spans="180:180">
      <c r="FX37498" s="1595"/>
    </row>
    <row r="37499" spans="180:180">
      <c r="FX37499" s="1595"/>
    </row>
    <row r="37500" spans="180:180">
      <c r="FX37500" s="1595"/>
    </row>
    <row r="37501" spans="180:180">
      <c r="FX37501" s="1595"/>
    </row>
    <row r="37502" spans="180:180">
      <c r="FX37502" s="1595"/>
    </row>
    <row r="37503" spans="180:180">
      <c r="FX37503" s="1595"/>
    </row>
    <row r="37504" spans="180:180">
      <c r="FX37504" s="1595"/>
    </row>
    <row r="37505" spans="180:180">
      <c r="FX37505" s="1595"/>
    </row>
    <row r="37506" spans="180:180">
      <c r="FX37506" s="1595"/>
    </row>
    <row r="37507" spans="180:180">
      <c r="FX37507" s="1595"/>
    </row>
    <row r="37508" spans="180:180">
      <c r="FX37508" s="1595"/>
    </row>
    <row r="37509" spans="180:180">
      <c r="FX37509" s="1595"/>
    </row>
    <row r="37510" spans="180:180">
      <c r="FX37510" s="1595"/>
    </row>
    <row r="37511" spans="180:180">
      <c r="FX37511" s="1595"/>
    </row>
    <row r="37512" spans="180:180">
      <c r="FX37512" s="1595"/>
    </row>
    <row r="37513" spans="180:180">
      <c r="FX37513" s="1595"/>
    </row>
    <row r="37515" spans="180:180">
      <c r="FX37515" s="1349"/>
    </row>
    <row r="37516" spans="180:180">
      <c r="FX37516" s="1349"/>
    </row>
    <row r="37517" spans="180:180">
      <c r="FX37517" s="1666"/>
    </row>
    <row r="37519" spans="180:180">
      <c r="FX37519" s="1349"/>
    </row>
    <row r="37520" spans="180:180">
      <c r="FX37520" s="1349"/>
    </row>
    <row r="37521" spans="180:180">
      <c r="FX37521" s="1349"/>
    </row>
    <row r="37522" spans="180:180">
      <c r="FX37522" s="1595"/>
    </row>
    <row r="37523" spans="180:180">
      <c r="FX37523" s="1595"/>
    </row>
    <row r="37524" spans="180:180">
      <c r="FX37524" s="1595"/>
    </row>
    <row r="37525" spans="180:180">
      <c r="FX37525" s="1595"/>
    </row>
    <row r="37526" spans="180:180">
      <c r="FX37526" s="1595"/>
    </row>
    <row r="37527" spans="180:180">
      <c r="FX37527" s="1595"/>
    </row>
    <row r="37528" spans="180:180">
      <c r="FX37528" s="1595"/>
    </row>
    <row r="37529" spans="180:180">
      <c r="FX37529" s="1595"/>
    </row>
    <row r="37530" spans="180:180">
      <c r="FX37530" s="1595"/>
    </row>
    <row r="37531" spans="180:180">
      <c r="FX37531" s="1595"/>
    </row>
    <row r="37532" spans="180:180">
      <c r="FX37532" s="1595"/>
    </row>
    <row r="37533" spans="180:180">
      <c r="FX37533" s="1595"/>
    </row>
    <row r="37534" spans="180:180">
      <c r="FX37534" s="1595"/>
    </row>
    <row r="37535" spans="180:180">
      <c r="FX37535" s="1595"/>
    </row>
    <row r="37536" spans="180:180">
      <c r="FX37536" s="1595"/>
    </row>
    <row r="37537" spans="180:180">
      <c r="FX37537" s="1595"/>
    </row>
    <row r="37538" spans="180:180">
      <c r="FX37538" s="1595"/>
    </row>
    <row r="37539" spans="180:180">
      <c r="FX37539" s="1595"/>
    </row>
    <row r="37540" spans="180:180">
      <c r="FX37540" s="1595"/>
    </row>
    <row r="37541" spans="180:180">
      <c r="FX37541" s="1595"/>
    </row>
    <row r="37542" spans="180:180">
      <c r="FX37542" s="1595"/>
    </row>
    <row r="37543" spans="180:180">
      <c r="FX37543" s="1595"/>
    </row>
    <row r="37544" spans="180:180">
      <c r="FX37544" s="1595"/>
    </row>
    <row r="37545" spans="180:180">
      <c r="FX37545" s="1595"/>
    </row>
    <row r="37546" spans="180:180">
      <c r="FX37546" s="1595"/>
    </row>
    <row r="37547" spans="180:180">
      <c r="FX37547" s="1595"/>
    </row>
    <row r="37548" spans="180:180">
      <c r="FX37548" s="1595"/>
    </row>
    <row r="37549" spans="180:180">
      <c r="FX37549" s="1595"/>
    </row>
    <row r="37550" spans="180:180">
      <c r="FX37550" s="1595"/>
    </row>
    <row r="37551" spans="180:180">
      <c r="FX37551" s="1595"/>
    </row>
    <row r="37552" spans="180:180">
      <c r="FX37552" s="1595"/>
    </row>
    <row r="37553" spans="180:180">
      <c r="FX37553" s="1595"/>
    </row>
    <row r="37554" spans="180:180">
      <c r="FX37554" s="1595"/>
    </row>
    <row r="37555" spans="180:180">
      <c r="FX37555" s="1595"/>
    </row>
    <row r="37556" spans="180:180">
      <c r="FX37556" s="1595"/>
    </row>
    <row r="37557" spans="180:180">
      <c r="FX37557" s="1595"/>
    </row>
    <row r="37558" spans="180:180">
      <c r="FX37558" s="1595"/>
    </row>
    <row r="37559" spans="180:180">
      <c r="FX37559" s="1595"/>
    </row>
    <row r="37560" spans="180:180">
      <c r="FX37560" s="1595"/>
    </row>
    <row r="37561" spans="180:180">
      <c r="FX37561" s="1595"/>
    </row>
    <row r="37563" spans="180:180">
      <c r="FX37563" s="1349"/>
    </row>
    <row r="37564" spans="180:180">
      <c r="FX37564" s="1349"/>
    </row>
    <row r="37565" spans="180:180">
      <c r="FX37565" s="1666"/>
    </row>
    <row r="37567" spans="180:180">
      <c r="FX37567" s="1349"/>
    </row>
    <row r="37568" spans="180:180">
      <c r="FX37568" s="1349"/>
    </row>
    <row r="37569" spans="180:180">
      <c r="FX37569" s="1349"/>
    </row>
    <row r="37570" spans="180:180">
      <c r="FX37570" s="1595"/>
    </row>
    <row r="37571" spans="180:180">
      <c r="FX37571" s="1595"/>
    </row>
    <row r="37572" spans="180:180">
      <c r="FX37572" s="1595"/>
    </row>
    <row r="37573" spans="180:180">
      <c r="FX37573" s="1595"/>
    </row>
    <row r="37574" spans="180:180">
      <c r="FX37574" s="1595"/>
    </row>
    <row r="37575" spans="180:180">
      <c r="FX37575" s="1595"/>
    </row>
    <row r="37576" spans="180:180">
      <c r="FX37576" s="1595"/>
    </row>
    <row r="37577" spans="180:180">
      <c r="FX37577" s="1595"/>
    </row>
    <row r="37578" spans="180:180">
      <c r="FX37578" s="1595"/>
    </row>
    <row r="37579" spans="180:180">
      <c r="FX37579" s="1595"/>
    </row>
    <row r="37580" spans="180:180">
      <c r="FX37580" s="1595"/>
    </row>
    <row r="37581" spans="180:180">
      <c r="FX37581" s="1595"/>
    </row>
    <row r="37582" spans="180:180">
      <c r="FX37582" s="1595"/>
    </row>
    <row r="37583" spans="180:180">
      <c r="FX37583" s="1595"/>
    </row>
    <row r="37584" spans="180:180">
      <c r="FX37584" s="1595"/>
    </row>
    <row r="37585" spans="180:180">
      <c r="FX37585" s="1595"/>
    </row>
    <row r="37586" spans="180:180">
      <c r="FX37586" s="1595"/>
    </row>
    <row r="37587" spans="180:180">
      <c r="FX37587" s="1595"/>
    </row>
    <row r="37588" spans="180:180">
      <c r="FX37588" s="1595"/>
    </row>
    <row r="37589" spans="180:180">
      <c r="FX37589" s="1595"/>
    </row>
    <row r="37590" spans="180:180">
      <c r="FX37590" s="1595"/>
    </row>
    <row r="37591" spans="180:180">
      <c r="FX37591" s="1595"/>
    </row>
    <row r="37592" spans="180:180">
      <c r="FX37592" s="1595"/>
    </row>
    <row r="37593" spans="180:180">
      <c r="FX37593" s="1595"/>
    </row>
    <row r="37594" spans="180:180">
      <c r="FX37594" s="1595"/>
    </row>
    <row r="37595" spans="180:180">
      <c r="FX37595" s="1595"/>
    </row>
    <row r="37596" spans="180:180">
      <c r="FX37596" s="1595"/>
    </row>
    <row r="37597" spans="180:180">
      <c r="FX37597" s="1595"/>
    </row>
    <row r="37598" spans="180:180">
      <c r="FX37598" s="1595"/>
    </row>
    <row r="37599" spans="180:180">
      <c r="FX37599" s="1595"/>
    </row>
    <row r="37600" spans="180:180">
      <c r="FX37600" s="1595"/>
    </row>
    <row r="37601" spans="180:180">
      <c r="FX37601" s="1595"/>
    </row>
    <row r="37602" spans="180:180">
      <c r="FX37602" s="1595"/>
    </row>
    <row r="37603" spans="180:180">
      <c r="FX37603" s="1595"/>
    </row>
    <row r="37604" spans="180:180">
      <c r="FX37604" s="1595"/>
    </row>
    <row r="37605" spans="180:180">
      <c r="FX37605" s="1595"/>
    </row>
    <row r="37606" spans="180:180">
      <c r="FX37606" s="1595"/>
    </row>
    <row r="37607" spans="180:180">
      <c r="FX37607" s="1595"/>
    </row>
    <row r="37608" spans="180:180">
      <c r="FX37608" s="1595"/>
    </row>
    <row r="37609" spans="180:180">
      <c r="FX37609" s="1595"/>
    </row>
    <row r="37611" spans="180:180">
      <c r="FX37611" s="1349"/>
    </row>
    <row r="37612" spans="180:180">
      <c r="FX37612" s="1349"/>
    </row>
    <row r="37613" spans="180:180">
      <c r="FX37613" s="1666"/>
    </row>
    <row r="37615" spans="180:180">
      <c r="FX37615" s="1349"/>
    </row>
    <row r="37616" spans="180:180">
      <c r="FX37616" s="1349"/>
    </row>
    <row r="37617" spans="180:180">
      <c r="FX37617" s="1349"/>
    </row>
    <row r="37618" spans="180:180">
      <c r="FX37618" s="1595"/>
    </row>
    <row r="37619" spans="180:180">
      <c r="FX37619" s="1595"/>
    </row>
    <row r="37620" spans="180:180">
      <c r="FX37620" s="1595"/>
    </row>
    <row r="37621" spans="180:180">
      <c r="FX37621" s="1595"/>
    </row>
    <row r="37622" spans="180:180">
      <c r="FX37622" s="1595"/>
    </row>
    <row r="37623" spans="180:180">
      <c r="FX37623" s="1595"/>
    </row>
    <row r="37624" spans="180:180">
      <c r="FX37624" s="1595"/>
    </row>
    <row r="37625" spans="180:180">
      <c r="FX37625" s="1595"/>
    </row>
    <row r="37626" spans="180:180">
      <c r="FX37626" s="1595"/>
    </row>
    <row r="37627" spans="180:180">
      <c r="FX37627" s="1595"/>
    </row>
    <row r="37628" spans="180:180">
      <c r="FX37628" s="1595"/>
    </row>
    <row r="37629" spans="180:180">
      <c r="FX37629" s="1595"/>
    </row>
    <row r="37630" spans="180:180">
      <c r="FX37630" s="1595"/>
    </row>
    <row r="37631" spans="180:180">
      <c r="FX37631" s="1595"/>
    </row>
    <row r="37632" spans="180:180">
      <c r="FX37632" s="1595"/>
    </row>
    <row r="37633" spans="180:180">
      <c r="FX37633" s="1595"/>
    </row>
    <row r="37634" spans="180:180">
      <c r="FX37634" s="1595"/>
    </row>
    <row r="37635" spans="180:180">
      <c r="FX37635" s="1595"/>
    </row>
    <row r="37636" spans="180:180">
      <c r="FX37636" s="1595"/>
    </row>
    <row r="37637" spans="180:180">
      <c r="FX37637" s="1595"/>
    </row>
    <row r="37638" spans="180:180">
      <c r="FX37638" s="1595"/>
    </row>
    <row r="37639" spans="180:180">
      <c r="FX37639" s="1595"/>
    </row>
    <row r="37640" spans="180:180">
      <c r="FX37640" s="1595"/>
    </row>
    <row r="37641" spans="180:180">
      <c r="FX37641" s="1595"/>
    </row>
    <row r="37642" spans="180:180">
      <c r="FX37642" s="1595"/>
    </row>
    <row r="37643" spans="180:180">
      <c r="FX37643" s="1595"/>
    </row>
    <row r="37644" spans="180:180">
      <c r="FX37644" s="1595"/>
    </row>
    <row r="37645" spans="180:180">
      <c r="FX37645" s="1595"/>
    </row>
    <row r="37646" spans="180:180">
      <c r="FX37646" s="1595"/>
    </row>
    <row r="37647" spans="180:180">
      <c r="FX37647" s="1595"/>
    </row>
    <row r="37648" spans="180:180">
      <c r="FX37648" s="1595"/>
    </row>
    <row r="37649" spans="180:180">
      <c r="FX37649" s="1595"/>
    </row>
    <row r="37650" spans="180:180">
      <c r="FX37650" s="1595"/>
    </row>
    <row r="37651" spans="180:180">
      <c r="FX37651" s="1595"/>
    </row>
    <row r="37652" spans="180:180">
      <c r="FX37652" s="1595"/>
    </row>
    <row r="37653" spans="180:180">
      <c r="FX37653" s="1595"/>
    </row>
    <row r="37654" spans="180:180">
      <c r="FX37654" s="1595"/>
    </row>
    <row r="37655" spans="180:180">
      <c r="FX37655" s="1595"/>
    </row>
    <row r="37656" spans="180:180">
      <c r="FX37656" s="1595"/>
    </row>
    <row r="37657" spans="180:180">
      <c r="FX37657" s="1595"/>
    </row>
    <row r="37659" spans="180:180">
      <c r="FX37659" s="1349"/>
    </row>
    <row r="37660" spans="180:180">
      <c r="FX37660" s="1349"/>
    </row>
    <row r="37661" spans="180:180">
      <c r="FX37661" s="1666"/>
    </row>
    <row r="37663" spans="180:180">
      <c r="FX37663" s="1349"/>
    </row>
    <row r="37664" spans="180:180">
      <c r="FX37664" s="1349"/>
    </row>
    <row r="37665" spans="180:180">
      <c r="FX37665" s="1349"/>
    </row>
    <row r="37666" spans="180:180">
      <c r="FX37666" s="1595"/>
    </row>
    <row r="37667" spans="180:180">
      <c r="FX37667" s="1595"/>
    </row>
    <row r="37668" spans="180:180">
      <c r="FX37668" s="1595"/>
    </row>
    <row r="37669" spans="180:180">
      <c r="FX37669" s="1595"/>
    </row>
    <row r="37670" spans="180:180">
      <c r="FX37670" s="1595"/>
    </row>
    <row r="37671" spans="180:180">
      <c r="FX37671" s="1595"/>
    </row>
    <row r="37672" spans="180:180">
      <c r="FX37672" s="1595"/>
    </row>
    <row r="37673" spans="180:180">
      <c r="FX37673" s="1595"/>
    </row>
    <row r="37674" spans="180:180">
      <c r="FX37674" s="1595"/>
    </row>
    <row r="37675" spans="180:180">
      <c r="FX37675" s="1595"/>
    </row>
    <row r="37676" spans="180:180">
      <c r="FX37676" s="1595"/>
    </row>
    <row r="37677" spans="180:180">
      <c r="FX37677" s="1595"/>
    </row>
    <row r="37678" spans="180:180">
      <c r="FX37678" s="1595"/>
    </row>
    <row r="37679" spans="180:180">
      <c r="FX37679" s="1595"/>
    </row>
    <row r="37680" spans="180:180">
      <c r="FX37680" s="1595"/>
    </row>
    <row r="37681" spans="180:180">
      <c r="FX37681" s="1595"/>
    </row>
    <row r="37682" spans="180:180">
      <c r="FX37682" s="1595"/>
    </row>
    <row r="37683" spans="180:180">
      <c r="FX37683" s="1595"/>
    </row>
    <row r="37684" spans="180:180">
      <c r="FX37684" s="1595"/>
    </row>
    <row r="37685" spans="180:180">
      <c r="FX37685" s="1595"/>
    </row>
    <row r="37686" spans="180:180">
      <c r="FX37686" s="1595"/>
    </row>
    <row r="37687" spans="180:180">
      <c r="FX37687" s="1595"/>
    </row>
    <row r="37688" spans="180:180">
      <c r="FX37688" s="1595"/>
    </row>
    <row r="37689" spans="180:180">
      <c r="FX37689" s="1595"/>
    </row>
    <row r="37690" spans="180:180">
      <c r="FX37690" s="1595"/>
    </row>
    <row r="37691" spans="180:180">
      <c r="FX37691" s="1595"/>
    </row>
    <row r="37692" spans="180:180">
      <c r="FX37692" s="1595"/>
    </row>
    <row r="37693" spans="180:180">
      <c r="FX37693" s="1595"/>
    </row>
    <row r="37694" spans="180:180">
      <c r="FX37694" s="1595"/>
    </row>
    <row r="37695" spans="180:180">
      <c r="FX37695" s="1595"/>
    </row>
    <row r="37696" spans="180:180">
      <c r="FX37696" s="1595"/>
    </row>
    <row r="37697" spans="180:180">
      <c r="FX37697" s="1595"/>
    </row>
    <row r="37698" spans="180:180">
      <c r="FX37698" s="1595"/>
    </row>
    <row r="37699" spans="180:180">
      <c r="FX37699" s="1595"/>
    </row>
    <row r="37700" spans="180:180">
      <c r="FX37700" s="1595"/>
    </row>
    <row r="37701" spans="180:180">
      <c r="FX37701" s="1595"/>
    </row>
    <row r="37702" spans="180:180">
      <c r="FX37702" s="1595"/>
    </row>
    <row r="37703" spans="180:180">
      <c r="FX37703" s="1595"/>
    </row>
    <row r="37704" spans="180:180">
      <c r="FX37704" s="1595"/>
    </row>
    <row r="37705" spans="180:180">
      <c r="FX37705" s="1595"/>
    </row>
    <row r="37707" spans="180:180">
      <c r="FX37707" s="1349"/>
    </row>
    <row r="37708" spans="180:180">
      <c r="FX37708" s="1349"/>
    </row>
    <row r="37709" spans="180:180">
      <c r="FX37709" s="1666"/>
    </row>
    <row r="37711" spans="180:180">
      <c r="FX37711" s="1349"/>
    </row>
    <row r="37712" spans="180:180">
      <c r="FX37712" s="1349"/>
    </row>
    <row r="37713" spans="180:180">
      <c r="FX37713" s="1349"/>
    </row>
    <row r="37714" spans="180:180">
      <c r="FX37714" s="1595"/>
    </row>
    <row r="37715" spans="180:180">
      <c r="FX37715" s="1595"/>
    </row>
    <row r="37716" spans="180:180">
      <c r="FX37716" s="1595"/>
    </row>
    <row r="37717" spans="180:180">
      <c r="FX37717" s="1595"/>
    </row>
    <row r="37718" spans="180:180">
      <c r="FX37718" s="1595"/>
    </row>
    <row r="37719" spans="180:180">
      <c r="FX37719" s="1595"/>
    </row>
    <row r="37720" spans="180:180">
      <c r="FX37720" s="1595"/>
    </row>
    <row r="37721" spans="180:180">
      <c r="FX37721" s="1595"/>
    </row>
    <row r="37722" spans="180:180">
      <c r="FX37722" s="1595"/>
    </row>
    <row r="37723" spans="180:180">
      <c r="FX37723" s="1595"/>
    </row>
    <row r="37724" spans="180:180">
      <c r="FX37724" s="1595"/>
    </row>
    <row r="37725" spans="180:180">
      <c r="FX37725" s="1595"/>
    </row>
    <row r="37726" spans="180:180">
      <c r="FX37726" s="1595"/>
    </row>
    <row r="37727" spans="180:180">
      <c r="FX37727" s="1595"/>
    </row>
    <row r="37728" spans="180:180">
      <c r="FX37728" s="1595"/>
    </row>
    <row r="37729" spans="180:180">
      <c r="FX37729" s="1595"/>
    </row>
    <row r="37730" spans="180:180">
      <c r="FX37730" s="1595"/>
    </row>
    <row r="37731" spans="180:180">
      <c r="FX37731" s="1595"/>
    </row>
    <row r="37732" spans="180:180">
      <c r="FX37732" s="1595"/>
    </row>
    <row r="37733" spans="180:180">
      <c r="FX37733" s="1595"/>
    </row>
    <row r="37734" spans="180:180">
      <c r="FX37734" s="1595"/>
    </row>
    <row r="37735" spans="180:180">
      <c r="FX37735" s="1595"/>
    </row>
    <row r="37736" spans="180:180">
      <c r="FX37736" s="1595"/>
    </row>
    <row r="37737" spans="180:180">
      <c r="FX37737" s="1595"/>
    </row>
    <row r="37738" spans="180:180">
      <c r="FX37738" s="1595"/>
    </row>
    <row r="37739" spans="180:180">
      <c r="FX37739" s="1595"/>
    </row>
    <row r="37740" spans="180:180">
      <c r="FX37740" s="1595"/>
    </row>
    <row r="37741" spans="180:180">
      <c r="FX37741" s="1595"/>
    </row>
    <row r="37742" spans="180:180">
      <c r="FX37742" s="1595"/>
    </row>
    <row r="37743" spans="180:180">
      <c r="FX37743" s="1595"/>
    </row>
    <row r="37744" spans="180:180">
      <c r="FX37744" s="1595"/>
    </row>
    <row r="37745" spans="180:180">
      <c r="FX37745" s="1595"/>
    </row>
    <row r="37746" spans="180:180">
      <c r="FX37746" s="1595"/>
    </row>
    <row r="37747" spans="180:180">
      <c r="FX37747" s="1595"/>
    </row>
    <row r="37748" spans="180:180">
      <c r="FX37748" s="1595"/>
    </row>
    <row r="37749" spans="180:180">
      <c r="FX37749" s="1595"/>
    </row>
    <row r="37750" spans="180:180">
      <c r="FX37750" s="1595"/>
    </row>
    <row r="37751" spans="180:180">
      <c r="FX37751" s="1595"/>
    </row>
    <row r="37752" spans="180:180">
      <c r="FX37752" s="1595"/>
    </row>
    <row r="37753" spans="180:180">
      <c r="FX37753" s="1595"/>
    </row>
    <row r="37755" spans="180:180">
      <c r="FX37755" s="1349"/>
    </row>
    <row r="37756" spans="180:180">
      <c r="FX37756" s="1349"/>
    </row>
    <row r="37757" spans="180:180">
      <c r="FX37757" s="1666"/>
    </row>
    <row r="37759" spans="180:180">
      <c r="FX37759" s="1349"/>
    </row>
    <row r="37760" spans="180:180">
      <c r="FX37760" s="1349"/>
    </row>
    <row r="37761" spans="180:180">
      <c r="FX37761" s="1349"/>
    </row>
    <row r="37762" spans="180:180">
      <c r="FX37762" s="1595"/>
    </row>
    <row r="37763" spans="180:180">
      <c r="FX37763" s="1595"/>
    </row>
    <row r="37764" spans="180:180">
      <c r="FX37764" s="1595"/>
    </row>
    <row r="37765" spans="180:180">
      <c r="FX37765" s="1595"/>
    </row>
    <row r="37766" spans="180:180">
      <c r="FX37766" s="1595"/>
    </row>
    <row r="37767" spans="180:180">
      <c r="FX37767" s="1595"/>
    </row>
    <row r="37768" spans="180:180">
      <c r="FX37768" s="1595"/>
    </row>
    <row r="37769" spans="180:180">
      <c r="FX37769" s="1595"/>
    </row>
    <row r="37770" spans="180:180">
      <c r="FX37770" s="1595"/>
    </row>
    <row r="37771" spans="180:180">
      <c r="FX37771" s="1595"/>
    </row>
    <row r="37772" spans="180:180">
      <c r="FX37772" s="1595"/>
    </row>
    <row r="37773" spans="180:180">
      <c r="FX37773" s="1595"/>
    </row>
    <row r="37774" spans="180:180">
      <c r="FX37774" s="1595"/>
    </row>
    <row r="37775" spans="180:180">
      <c r="FX37775" s="1595"/>
    </row>
    <row r="37776" spans="180:180">
      <c r="FX37776" s="1595"/>
    </row>
    <row r="37777" spans="180:180">
      <c r="FX37777" s="1595"/>
    </row>
    <row r="37778" spans="180:180">
      <c r="FX37778" s="1595"/>
    </row>
    <row r="37779" spans="180:180">
      <c r="FX37779" s="1595"/>
    </row>
    <row r="37780" spans="180:180">
      <c r="FX37780" s="1595"/>
    </row>
    <row r="37781" spans="180:180">
      <c r="FX37781" s="1595"/>
    </row>
    <row r="37782" spans="180:180">
      <c r="FX37782" s="1595"/>
    </row>
    <row r="37783" spans="180:180">
      <c r="FX37783" s="1595"/>
    </row>
    <row r="37784" spans="180:180">
      <c r="FX37784" s="1595"/>
    </row>
    <row r="37785" spans="180:180">
      <c r="FX37785" s="1595"/>
    </row>
    <row r="37786" spans="180:180">
      <c r="FX37786" s="1595"/>
    </row>
    <row r="37787" spans="180:180">
      <c r="FX37787" s="1595"/>
    </row>
    <row r="37788" spans="180:180">
      <c r="FX37788" s="1595"/>
    </row>
    <row r="37789" spans="180:180">
      <c r="FX37789" s="1595"/>
    </row>
    <row r="37790" spans="180:180">
      <c r="FX37790" s="1595"/>
    </row>
    <row r="37791" spans="180:180">
      <c r="FX37791" s="1595"/>
    </row>
    <row r="37792" spans="180:180">
      <c r="FX37792" s="1595"/>
    </row>
    <row r="37793" spans="180:180">
      <c r="FX37793" s="1595"/>
    </row>
    <row r="37794" spans="180:180">
      <c r="FX37794" s="1595"/>
    </row>
    <row r="37795" spans="180:180">
      <c r="FX37795" s="1595"/>
    </row>
    <row r="37796" spans="180:180">
      <c r="FX37796" s="1595"/>
    </row>
    <row r="37797" spans="180:180">
      <c r="FX37797" s="1595"/>
    </row>
    <row r="37798" spans="180:180">
      <c r="FX37798" s="1595"/>
    </row>
    <row r="37799" spans="180:180">
      <c r="FX37799" s="1595"/>
    </row>
    <row r="37800" spans="180:180">
      <c r="FX37800" s="1595"/>
    </row>
    <row r="37801" spans="180:180">
      <c r="FX37801" s="1595"/>
    </row>
    <row r="37803" spans="180:180">
      <c r="FX37803" s="1349"/>
    </row>
    <row r="37804" spans="180:180">
      <c r="FX37804" s="1349"/>
    </row>
    <row r="37805" spans="180:180">
      <c r="FX37805" s="1666"/>
    </row>
    <row r="37807" spans="180:180">
      <c r="FX37807" s="1349"/>
    </row>
    <row r="37808" spans="180:180">
      <c r="FX37808" s="1349"/>
    </row>
    <row r="37809" spans="180:180">
      <c r="FX37809" s="1349"/>
    </row>
    <row r="37810" spans="180:180">
      <c r="FX37810" s="1595"/>
    </row>
    <row r="37811" spans="180:180">
      <c r="FX37811" s="1595"/>
    </row>
    <row r="37812" spans="180:180">
      <c r="FX37812" s="1595"/>
    </row>
    <row r="37813" spans="180:180">
      <c r="FX37813" s="1595"/>
    </row>
    <row r="37814" spans="180:180">
      <c r="FX37814" s="1595"/>
    </row>
    <row r="37815" spans="180:180">
      <c r="FX37815" s="1595"/>
    </row>
    <row r="37816" spans="180:180">
      <c r="FX37816" s="1595"/>
    </row>
    <row r="37817" spans="180:180">
      <c r="FX37817" s="1595"/>
    </row>
    <row r="37818" spans="180:180">
      <c r="FX37818" s="1595"/>
    </row>
    <row r="37819" spans="180:180">
      <c r="FX37819" s="1595"/>
    </row>
    <row r="37820" spans="180:180">
      <c r="FX37820" s="1595"/>
    </row>
    <row r="37821" spans="180:180">
      <c r="FX37821" s="1595"/>
    </row>
    <row r="37822" spans="180:180">
      <c r="FX37822" s="1595"/>
    </row>
    <row r="37823" spans="180:180">
      <c r="FX37823" s="1595"/>
    </row>
    <row r="37824" spans="180:180">
      <c r="FX37824" s="1595"/>
    </row>
    <row r="37825" spans="180:180">
      <c r="FX37825" s="1595"/>
    </row>
    <row r="37826" spans="180:180">
      <c r="FX37826" s="1595"/>
    </row>
    <row r="37827" spans="180:180">
      <c r="FX37827" s="1595"/>
    </row>
    <row r="37828" spans="180:180">
      <c r="FX37828" s="1595"/>
    </row>
    <row r="37829" spans="180:180">
      <c r="FX37829" s="1595"/>
    </row>
    <row r="37830" spans="180:180">
      <c r="FX37830" s="1595"/>
    </row>
    <row r="37831" spans="180:180">
      <c r="FX37831" s="1595"/>
    </row>
    <row r="37832" spans="180:180">
      <c r="FX37832" s="1595"/>
    </row>
    <row r="37833" spans="180:180">
      <c r="FX37833" s="1595"/>
    </row>
    <row r="37834" spans="180:180">
      <c r="FX37834" s="1595"/>
    </row>
    <row r="37835" spans="180:180">
      <c r="FX37835" s="1595"/>
    </row>
    <row r="37836" spans="180:180">
      <c r="FX37836" s="1595"/>
    </row>
    <row r="37837" spans="180:180">
      <c r="FX37837" s="1595"/>
    </row>
    <row r="37838" spans="180:180">
      <c r="FX37838" s="1595"/>
    </row>
    <row r="37839" spans="180:180">
      <c r="FX37839" s="1595"/>
    </row>
    <row r="37840" spans="180:180">
      <c r="FX37840" s="1595"/>
    </row>
    <row r="37841" spans="180:180">
      <c r="FX37841" s="1595"/>
    </row>
    <row r="37842" spans="180:180">
      <c r="FX37842" s="1595"/>
    </row>
    <row r="37843" spans="180:180">
      <c r="FX37843" s="1595"/>
    </row>
    <row r="37844" spans="180:180">
      <c r="FX37844" s="1595"/>
    </row>
    <row r="37845" spans="180:180">
      <c r="FX37845" s="1595"/>
    </row>
    <row r="37846" spans="180:180">
      <c r="FX37846" s="1595"/>
    </row>
    <row r="37847" spans="180:180">
      <c r="FX37847" s="1595"/>
    </row>
    <row r="37848" spans="180:180">
      <c r="FX37848" s="1595"/>
    </row>
    <row r="37849" spans="180:180">
      <c r="FX37849" s="1595"/>
    </row>
    <row r="37851" spans="180:180">
      <c r="FX37851" s="1349"/>
    </row>
    <row r="37852" spans="180:180">
      <c r="FX37852" s="1349"/>
    </row>
    <row r="37853" spans="180:180">
      <c r="FX37853" s="1666"/>
    </row>
    <row r="37855" spans="180:180">
      <c r="FX37855" s="1349"/>
    </row>
    <row r="37856" spans="180:180">
      <c r="FX37856" s="1349"/>
    </row>
    <row r="37857" spans="180:180">
      <c r="FX37857" s="1349"/>
    </row>
    <row r="37858" spans="180:180">
      <c r="FX37858" s="1595"/>
    </row>
    <row r="37859" spans="180:180">
      <c r="FX37859" s="1595"/>
    </row>
    <row r="37860" spans="180:180">
      <c r="FX37860" s="1595"/>
    </row>
    <row r="37861" spans="180:180">
      <c r="FX37861" s="1595"/>
    </row>
    <row r="37862" spans="180:180">
      <c r="FX37862" s="1595"/>
    </row>
    <row r="37863" spans="180:180">
      <c r="FX37863" s="1595"/>
    </row>
    <row r="37864" spans="180:180">
      <c r="FX37864" s="1595"/>
    </row>
    <row r="37865" spans="180:180">
      <c r="FX37865" s="1595"/>
    </row>
    <row r="37866" spans="180:180">
      <c r="FX37866" s="1595"/>
    </row>
    <row r="37867" spans="180:180">
      <c r="FX37867" s="1595"/>
    </row>
    <row r="37868" spans="180:180">
      <c r="FX37868" s="1595"/>
    </row>
    <row r="37869" spans="180:180">
      <c r="FX37869" s="1595"/>
    </row>
    <row r="37870" spans="180:180">
      <c r="FX37870" s="1595"/>
    </row>
    <row r="37871" spans="180:180">
      <c r="FX37871" s="1595"/>
    </row>
    <row r="37872" spans="180:180">
      <c r="FX37872" s="1595"/>
    </row>
    <row r="37873" spans="180:180">
      <c r="FX37873" s="1595"/>
    </row>
    <row r="37874" spans="180:180">
      <c r="FX37874" s="1595"/>
    </row>
    <row r="37875" spans="180:180">
      <c r="FX37875" s="1595"/>
    </row>
    <row r="37876" spans="180:180">
      <c r="FX37876" s="1595"/>
    </row>
    <row r="37877" spans="180:180">
      <c r="FX37877" s="1595"/>
    </row>
    <row r="37878" spans="180:180">
      <c r="FX37878" s="1595"/>
    </row>
    <row r="37879" spans="180:180">
      <c r="FX37879" s="1595"/>
    </row>
    <row r="37880" spans="180:180">
      <c r="FX37880" s="1595"/>
    </row>
    <row r="37881" spans="180:180">
      <c r="FX37881" s="1595"/>
    </row>
    <row r="37882" spans="180:180">
      <c r="FX37882" s="1595"/>
    </row>
    <row r="37883" spans="180:180">
      <c r="FX37883" s="1595"/>
    </row>
    <row r="37884" spans="180:180">
      <c r="FX37884" s="1595"/>
    </row>
    <row r="37885" spans="180:180">
      <c r="FX37885" s="1595"/>
    </row>
    <row r="37886" spans="180:180">
      <c r="FX37886" s="1595"/>
    </row>
    <row r="37887" spans="180:180">
      <c r="FX37887" s="1595"/>
    </row>
    <row r="37888" spans="180:180">
      <c r="FX37888" s="1595"/>
    </row>
    <row r="37889" spans="180:180">
      <c r="FX37889" s="1595"/>
    </row>
    <row r="37890" spans="180:180">
      <c r="FX37890" s="1595"/>
    </row>
    <row r="37891" spans="180:180">
      <c r="FX37891" s="1595"/>
    </row>
    <row r="37892" spans="180:180">
      <c r="FX37892" s="1595"/>
    </row>
    <row r="37893" spans="180:180">
      <c r="FX37893" s="1595"/>
    </row>
    <row r="37894" spans="180:180">
      <c r="FX37894" s="1595"/>
    </row>
    <row r="37895" spans="180:180">
      <c r="FX37895" s="1595"/>
    </row>
    <row r="37896" spans="180:180">
      <c r="FX37896" s="1595"/>
    </row>
    <row r="37897" spans="180:180">
      <c r="FX37897" s="1595"/>
    </row>
    <row r="37899" spans="180:180">
      <c r="FX37899" s="1349"/>
    </row>
    <row r="37900" spans="180:180">
      <c r="FX37900" s="1349"/>
    </row>
    <row r="37901" spans="180:180">
      <c r="FX37901" s="1666"/>
    </row>
    <row r="37903" spans="180:180">
      <c r="FX37903" s="1349"/>
    </row>
    <row r="37904" spans="180:180">
      <c r="FX37904" s="1349"/>
    </row>
    <row r="37905" spans="180:180">
      <c r="FX37905" s="1349"/>
    </row>
    <row r="37906" spans="180:180">
      <c r="FX37906" s="1595"/>
    </row>
    <row r="37907" spans="180:180">
      <c r="FX37907" s="1595"/>
    </row>
    <row r="37908" spans="180:180">
      <c r="FX37908" s="1595"/>
    </row>
    <row r="37909" spans="180:180">
      <c r="FX37909" s="1595"/>
    </row>
    <row r="37910" spans="180:180">
      <c r="FX37910" s="1595"/>
    </row>
    <row r="37911" spans="180:180">
      <c r="FX37911" s="1595"/>
    </row>
    <row r="37912" spans="180:180">
      <c r="FX37912" s="1595"/>
    </row>
    <row r="37913" spans="180:180">
      <c r="FX37913" s="1595"/>
    </row>
    <row r="37914" spans="180:180">
      <c r="FX37914" s="1595"/>
    </row>
    <row r="37915" spans="180:180">
      <c r="FX37915" s="1595"/>
    </row>
    <row r="37916" spans="180:180">
      <c r="FX37916" s="1595"/>
    </row>
    <row r="37917" spans="180:180">
      <c r="FX37917" s="1595"/>
    </row>
    <row r="37918" spans="180:180">
      <c r="FX37918" s="1595"/>
    </row>
    <row r="37919" spans="180:180">
      <c r="FX37919" s="1595"/>
    </row>
    <row r="37920" spans="180:180">
      <c r="FX37920" s="1595"/>
    </row>
    <row r="37921" spans="180:180">
      <c r="FX37921" s="1595"/>
    </row>
    <row r="37922" spans="180:180">
      <c r="FX37922" s="1595"/>
    </row>
    <row r="37923" spans="180:180">
      <c r="FX37923" s="1595"/>
    </row>
    <row r="37924" spans="180:180">
      <c r="FX37924" s="1595"/>
    </row>
    <row r="37925" spans="180:180">
      <c r="FX37925" s="1595"/>
    </row>
    <row r="37926" spans="180:180">
      <c r="FX37926" s="1595"/>
    </row>
    <row r="37927" spans="180:180">
      <c r="FX37927" s="1595"/>
    </row>
    <row r="37928" spans="180:180">
      <c r="FX37928" s="1595"/>
    </row>
    <row r="37929" spans="180:180">
      <c r="FX37929" s="1595"/>
    </row>
    <row r="37930" spans="180:180">
      <c r="FX37930" s="1595"/>
    </row>
    <row r="37931" spans="180:180">
      <c r="FX37931" s="1595"/>
    </row>
    <row r="37932" spans="180:180">
      <c r="FX37932" s="1595"/>
    </row>
    <row r="37933" spans="180:180">
      <c r="FX37933" s="1595"/>
    </row>
    <row r="37934" spans="180:180">
      <c r="FX37934" s="1595"/>
    </row>
    <row r="37935" spans="180:180">
      <c r="FX37935" s="1595"/>
    </row>
    <row r="37936" spans="180:180">
      <c r="FX37936" s="1595"/>
    </row>
    <row r="37937" spans="180:180">
      <c r="FX37937" s="1595"/>
    </row>
    <row r="37938" spans="180:180">
      <c r="FX37938" s="1595"/>
    </row>
    <row r="37939" spans="180:180">
      <c r="FX37939" s="1595"/>
    </row>
    <row r="37940" spans="180:180">
      <c r="FX37940" s="1595"/>
    </row>
    <row r="37941" spans="180:180">
      <c r="FX37941" s="1595"/>
    </row>
    <row r="37942" spans="180:180">
      <c r="FX37942" s="1595"/>
    </row>
    <row r="37943" spans="180:180">
      <c r="FX37943" s="1595"/>
    </row>
    <row r="37944" spans="180:180">
      <c r="FX37944" s="1595"/>
    </row>
    <row r="37945" spans="180:180">
      <c r="FX37945" s="1595"/>
    </row>
    <row r="37947" spans="180:180">
      <c r="FX37947" s="1349"/>
    </row>
    <row r="37948" spans="180:180">
      <c r="FX37948" s="1349"/>
    </row>
    <row r="37949" spans="180:180">
      <c r="FX37949" s="1666"/>
    </row>
    <row r="37951" spans="180:180">
      <c r="FX37951" s="1349"/>
    </row>
    <row r="37952" spans="180:180">
      <c r="FX37952" s="1349"/>
    </row>
    <row r="37953" spans="180:180">
      <c r="FX37953" s="1349"/>
    </row>
    <row r="37954" spans="180:180">
      <c r="FX37954" s="1595"/>
    </row>
    <row r="37955" spans="180:180">
      <c r="FX37955" s="1595"/>
    </row>
    <row r="37956" spans="180:180">
      <c r="FX37956" s="1595"/>
    </row>
    <row r="37957" spans="180:180">
      <c r="FX37957" s="1595"/>
    </row>
    <row r="37958" spans="180:180">
      <c r="FX37958" s="1595"/>
    </row>
    <row r="37959" spans="180:180">
      <c r="FX37959" s="1595"/>
    </row>
    <row r="37960" spans="180:180">
      <c r="FX37960" s="1595"/>
    </row>
    <row r="37961" spans="180:180">
      <c r="FX37961" s="1595"/>
    </row>
    <row r="37962" spans="180:180">
      <c r="FX37962" s="1595"/>
    </row>
    <row r="37963" spans="180:180">
      <c r="FX37963" s="1595"/>
    </row>
    <row r="37964" spans="180:180">
      <c r="FX37964" s="1595"/>
    </row>
    <row r="37965" spans="180:180">
      <c r="FX37965" s="1595"/>
    </row>
    <row r="37966" spans="180:180">
      <c r="FX37966" s="1595"/>
    </row>
    <row r="37967" spans="180:180">
      <c r="FX37967" s="1595"/>
    </row>
    <row r="37968" spans="180:180">
      <c r="FX37968" s="1595"/>
    </row>
    <row r="37969" spans="180:180">
      <c r="FX37969" s="1595"/>
    </row>
    <row r="37970" spans="180:180">
      <c r="FX37970" s="1595"/>
    </row>
    <row r="37971" spans="180:180">
      <c r="FX37971" s="1595"/>
    </row>
    <row r="37972" spans="180:180">
      <c r="FX37972" s="1595"/>
    </row>
    <row r="37973" spans="180:180">
      <c r="FX37973" s="1595"/>
    </row>
    <row r="37974" spans="180:180">
      <c r="FX37974" s="1595"/>
    </row>
    <row r="37975" spans="180:180">
      <c r="FX37975" s="1595"/>
    </row>
    <row r="37976" spans="180:180">
      <c r="FX37976" s="1595"/>
    </row>
    <row r="37977" spans="180:180">
      <c r="FX37977" s="1595"/>
    </row>
    <row r="37978" spans="180:180">
      <c r="FX37978" s="1595"/>
    </row>
    <row r="37979" spans="180:180">
      <c r="FX37979" s="1595"/>
    </row>
    <row r="37980" spans="180:180">
      <c r="FX37980" s="1595"/>
    </row>
    <row r="37981" spans="180:180">
      <c r="FX37981" s="1595"/>
    </row>
    <row r="37982" spans="180:180">
      <c r="FX37982" s="1595"/>
    </row>
    <row r="37983" spans="180:180">
      <c r="FX37983" s="1595"/>
    </row>
    <row r="37984" spans="180:180">
      <c r="FX37984" s="1595"/>
    </row>
    <row r="37985" spans="180:180">
      <c r="FX37985" s="1595"/>
    </row>
    <row r="37986" spans="180:180">
      <c r="FX37986" s="1595"/>
    </row>
    <row r="37987" spans="180:180">
      <c r="FX37987" s="1595"/>
    </row>
    <row r="37988" spans="180:180">
      <c r="FX37988" s="1595"/>
    </row>
    <row r="37989" spans="180:180">
      <c r="FX37989" s="1595"/>
    </row>
    <row r="37990" spans="180:180">
      <c r="FX37990" s="1595"/>
    </row>
    <row r="37991" spans="180:180">
      <c r="FX37991" s="1595"/>
    </row>
    <row r="37992" spans="180:180">
      <c r="FX37992" s="1595"/>
    </row>
    <row r="37993" spans="180:180">
      <c r="FX37993" s="1595"/>
    </row>
    <row r="37995" spans="180:180">
      <c r="FX37995" s="1349"/>
    </row>
    <row r="37996" spans="180:180">
      <c r="FX37996" s="1349"/>
    </row>
    <row r="37997" spans="180:180">
      <c r="FX37997" s="1666"/>
    </row>
    <row r="37999" spans="180:180">
      <c r="FX37999" s="1349"/>
    </row>
    <row r="38000" spans="180:180">
      <c r="FX38000" s="1349"/>
    </row>
    <row r="38001" spans="180:180">
      <c r="FX38001" s="1349"/>
    </row>
    <row r="38002" spans="180:180">
      <c r="FX38002" s="1595"/>
    </row>
    <row r="38003" spans="180:180">
      <c r="FX38003" s="1595"/>
    </row>
    <row r="38004" spans="180:180">
      <c r="FX38004" s="1595"/>
    </row>
    <row r="38005" spans="180:180">
      <c r="FX38005" s="1595"/>
    </row>
    <row r="38006" spans="180:180">
      <c r="FX38006" s="1595"/>
    </row>
    <row r="38007" spans="180:180">
      <c r="FX38007" s="1595"/>
    </row>
    <row r="38008" spans="180:180">
      <c r="FX38008" s="1595"/>
    </row>
    <row r="38009" spans="180:180">
      <c r="FX38009" s="1595"/>
    </row>
    <row r="38010" spans="180:180">
      <c r="FX38010" s="1595"/>
    </row>
    <row r="38011" spans="180:180">
      <c r="FX38011" s="1595"/>
    </row>
    <row r="38012" spans="180:180">
      <c r="FX38012" s="1595"/>
    </row>
    <row r="38013" spans="180:180">
      <c r="FX38013" s="1595"/>
    </row>
    <row r="38014" spans="180:180">
      <c r="FX38014" s="1595"/>
    </row>
    <row r="38015" spans="180:180">
      <c r="FX38015" s="1595"/>
    </row>
    <row r="38016" spans="180:180">
      <c r="FX38016" s="1595"/>
    </row>
    <row r="38017" spans="180:180">
      <c r="FX38017" s="1595"/>
    </row>
    <row r="38018" spans="180:180">
      <c r="FX38018" s="1595"/>
    </row>
    <row r="38019" spans="180:180">
      <c r="FX38019" s="1595"/>
    </row>
    <row r="38020" spans="180:180">
      <c r="FX38020" s="1595"/>
    </row>
    <row r="38021" spans="180:180">
      <c r="FX38021" s="1595"/>
    </row>
    <row r="38022" spans="180:180">
      <c r="FX38022" s="1595"/>
    </row>
    <row r="38023" spans="180:180">
      <c r="FX38023" s="1595"/>
    </row>
    <row r="38024" spans="180:180">
      <c r="FX38024" s="1595"/>
    </row>
    <row r="38025" spans="180:180">
      <c r="FX38025" s="1595"/>
    </row>
    <row r="38026" spans="180:180">
      <c r="FX38026" s="1595"/>
    </row>
    <row r="38027" spans="180:180">
      <c r="FX38027" s="1595"/>
    </row>
    <row r="38028" spans="180:180">
      <c r="FX38028" s="1595"/>
    </row>
    <row r="38029" spans="180:180">
      <c r="FX38029" s="1595"/>
    </row>
    <row r="38030" spans="180:180">
      <c r="FX38030" s="1595"/>
    </row>
    <row r="38031" spans="180:180">
      <c r="FX38031" s="1595"/>
    </row>
    <row r="38032" spans="180:180">
      <c r="FX38032" s="1595"/>
    </row>
    <row r="38033" spans="180:180">
      <c r="FX38033" s="1595"/>
    </row>
    <row r="38034" spans="180:180">
      <c r="FX38034" s="1595"/>
    </row>
    <row r="38035" spans="180:180">
      <c r="FX38035" s="1595"/>
    </row>
    <row r="38036" spans="180:180">
      <c r="FX38036" s="1595"/>
    </row>
    <row r="38037" spans="180:180">
      <c r="FX38037" s="1595"/>
    </row>
    <row r="38038" spans="180:180">
      <c r="FX38038" s="1595"/>
    </row>
    <row r="38039" spans="180:180">
      <c r="FX38039" s="1595"/>
    </row>
    <row r="38040" spans="180:180">
      <c r="FX38040" s="1595"/>
    </row>
    <row r="38041" spans="180:180">
      <c r="FX38041" s="1595"/>
    </row>
    <row r="38043" spans="180:180">
      <c r="FX38043" s="1349"/>
    </row>
    <row r="38044" spans="180:180">
      <c r="FX38044" s="1349"/>
    </row>
    <row r="38045" spans="180:180">
      <c r="FX38045" s="1666"/>
    </row>
    <row r="38047" spans="180:180">
      <c r="FX38047" s="1349"/>
    </row>
    <row r="38048" spans="180:180">
      <c r="FX38048" s="1349"/>
    </row>
    <row r="38049" spans="180:180">
      <c r="FX38049" s="1349"/>
    </row>
    <row r="38050" spans="180:180">
      <c r="FX38050" s="1595"/>
    </row>
    <row r="38051" spans="180:180">
      <c r="FX38051" s="1595"/>
    </row>
    <row r="38052" spans="180:180">
      <c r="FX38052" s="1595"/>
    </row>
    <row r="38053" spans="180:180">
      <c r="FX38053" s="1595"/>
    </row>
    <row r="38054" spans="180:180">
      <c r="FX38054" s="1595"/>
    </row>
    <row r="38055" spans="180:180">
      <c r="FX38055" s="1595"/>
    </row>
    <row r="38056" spans="180:180">
      <c r="FX38056" s="1595"/>
    </row>
    <row r="38057" spans="180:180">
      <c r="FX38057" s="1595"/>
    </row>
    <row r="38058" spans="180:180">
      <c r="FX38058" s="1595"/>
    </row>
    <row r="38059" spans="180:180">
      <c r="FX38059" s="1595"/>
    </row>
    <row r="38060" spans="180:180">
      <c r="FX38060" s="1595"/>
    </row>
    <row r="38061" spans="180:180">
      <c r="FX38061" s="1595"/>
    </row>
    <row r="38062" spans="180:180">
      <c r="FX38062" s="1595"/>
    </row>
    <row r="38063" spans="180:180">
      <c r="FX38063" s="1595"/>
    </row>
    <row r="38064" spans="180:180">
      <c r="FX38064" s="1595"/>
    </row>
    <row r="38065" spans="180:180">
      <c r="FX38065" s="1595"/>
    </row>
    <row r="38066" spans="180:180">
      <c r="FX38066" s="1595"/>
    </row>
    <row r="38067" spans="180:180">
      <c r="FX38067" s="1595"/>
    </row>
    <row r="38068" spans="180:180">
      <c r="FX38068" s="1595"/>
    </row>
    <row r="38069" spans="180:180">
      <c r="FX38069" s="1595"/>
    </row>
    <row r="38070" spans="180:180">
      <c r="FX38070" s="1595"/>
    </row>
    <row r="38071" spans="180:180">
      <c r="FX38071" s="1595"/>
    </row>
    <row r="38072" spans="180:180">
      <c r="FX38072" s="1595"/>
    </row>
    <row r="38073" spans="180:180">
      <c r="FX38073" s="1595"/>
    </row>
    <row r="38074" spans="180:180">
      <c r="FX38074" s="1595"/>
    </row>
    <row r="38075" spans="180:180">
      <c r="FX38075" s="1595"/>
    </row>
    <row r="38076" spans="180:180">
      <c r="FX38076" s="1595"/>
    </row>
    <row r="38077" spans="180:180">
      <c r="FX38077" s="1595"/>
    </row>
    <row r="38078" spans="180:180">
      <c r="FX38078" s="1595"/>
    </row>
    <row r="38079" spans="180:180">
      <c r="FX38079" s="1595"/>
    </row>
    <row r="38080" spans="180:180">
      <c r="FX38080" s="1595"/>
    </row>
    <row r="38081" spans="180:180">
      <c r="FX38081" s="1595"/>
    </row>
    <row r="38082" spans="180:180">
      <c r="FX38082" s="1595"/>
    </row>
    <row r="38083" spans="180:180">
      <c r="FX38083" s="1595"/>
    </row>
    <row r="38084" spans="180:180">
      <c r="FX38084" s="1595"/>
    </row>
    <row r="38085" spans="180:180">
      <c r="FX38085" s="1595"/>
    </row>
    <row r="38086" spans="180:180">
      <c r="FX38086" s="1595"/>
    </row>
    <row r="38087" spans="180:180">
      <c r="FX38087" s="1595"/>
    </row>
    <row r="38088" spans="180:180">
      <c r="FX38088" s="1595"/>
    </row>
    <row r="38089" spans="180:180">
      <c r="FX38089" s="1595"/>
    </row>
    <row r="38091" spans="180:180">
      <c r="FX38091" s="1349"/>
    </row>
    <row r="38092" spans="180:180">
      <c r="FX38092" s="1349"/>
    </row>
    <row r="38093" spans="180:180">
      <c r="FX38093" s="1666"/>
    </row>
    <row r="38095" spans="180:180">
      <c r="FX38095" s="1349"/>
    </row>
    <row r="38096" spans="180:180">
      <c r="FX38096" s="1349"/>
    </row>
    <row r="38097" spans="180:180">
      <c r="FX38097" s="1349"/>
    </row>
    <row r="38098" spans="180:180">
      <c r="FX38098" s="1595"/>
    </row>
    <row r="38099" spans="180:180">
      <c r="FX38099" s="1595"/>
    </row>
    <row r="38100" spans="180:180">
      <c r="FX38100" s="1595"/>
    </row>
    <row r="38101" spans="180:180">
      <c r="FX38101" s="1595"/>
    </row>
    <row r="38102" spans="180:180">
      <c r="FX38102" s="1595"/>
    </row>
    <row r="38103" spans="180:180">
      <c r="FX38103" s="1595"/>
    </row>
    <row r="38104" spans="180:180">
      <c r="FX38104" s="1595"/>
    </row>
    <row r="38105" spans="180:180">
      <c r="FX38105" s="1595"/>
    </row>
    <row r="38106" spans="180:180">
      <c r="FX38106" s="1595"/>
    </row>
    <row r="38107" spans="180:180">
      <c r="FX38107" s="1595"/>
    </row>
    <row r="38108" spans="180:180">
      <c r="FX38108" s="1595"/>
    </row>
    <row r="38109" spans="180:180">
      <c r="FX38109" s="1595"/>
    </row>
    <row r="38110" spans="180:180">
      <c r="FX38110" s="1595"/>
    </row>
    <row r="38111" spans="180:180">
      <c r="FX38111" s="1595"/>
    </row>
    <row r="38112" spans="180:180">
      <c r="FX38112" s="1595"/>
    </row>
    <row r="38113" spans="180:180">
      <c r="FX38113" s="1595"/>
    </row>
    <row r="38114" spans="180:180">
      <c r="FX38114" s="1595"/>
    </row>
    <row r="38115" spans="180:180">
      <c r="FX38115" s="1595"/>
    </row>
    <row r="38116" spans="180:180">
      <c r="FX38116" s="1595"/>
    </row>
    <row r="38117" spans="180:180">
      <c r="FX38117" s="1595"/>
    </row>
    <row r="38118" spans="180:180">
      <c r="FX38118" s="1595"/>
    </row>
    <row r="38119" spans="180:180">
      <c r="FX38119" s="1595"/>
    </row>
    <row r="38120" spans="180:180">
      <c r="FX38120" s="1595"/>
    </row>
    <row r="38121" spans="180:180">
      <c r="FX38121" s="1595"/>
    </row>
    <row r="38122" spans="180:180">
      <c r="FX38122" s="1595"/>
    </row>
    <row r="38123" spans="180:180">
      <c r="FX38123" s="1595"/>
    </row>
    <row r="38124" spans="180:180">
      <c r="FX38124" s="1595"/>
    </row>
    <row r="38125" spans="180:180">
      <c r="FX38125" s="1595"/>
    </row>
    <row r="38126" spans="180:180">
      <c r="FX38126" s="1595"/>
    </row>
    <row r="38127" spans="180:180">
      <c r="FX38127" s="1595"/>
    </row>
    <row r="38128" spans="180:180">
      <c r="FX38128" s="1595"/>
    </row>
    <row r="38129" spans="180:180">
      <c r="FX38129" s="1595"/>
    </row>
    <row r="38130" spans="180:180">
      <c r="FX38130" s="1595"/>
    </row>
    <row r="38131" spans="180:180">
      <c r="FX38131" s="1595"/>
    </row>
    <row r="38132" spans="180:180">
      <c r="FX38132" s="1595"/>
    </row>
    <row r="38133" spans="180:180">
      <c r="FX38133" s="1595"/>
    </row>
    <row r="38134" spans="180:180">
      <c r="FX38134" s="1595"/>
    </row>
    <row r="38135" spans="180:180">
      <c r="FX38135" s="1595"/>
    </row>
    <row r="38136" spans="180:180">
      <c r="FX38136" s="1595"/>
    </row>
    <row r="38137" spans="180:180">
      <c r="FX38137" s="1595"/>
    </row>
    <row r="38139" spans="180:180">
      <c r="FX38139" s="1349"/>
    </row>
    <row r="38140" spans="180:180">
      <c r="FX38140" s="1349"/>
    </row>
    <row r="38141" spans="180:180">
      <c r="FX38141" s="1666"/>
    </row>
    <row r="38143" spans="180:180">
      <c r="FX38143" s="1349"/>
    </row>
    <row r="38144" spans="180:180">
      <c r="FX38144" s="1349"/>
    </row>
    <row r="38145" spans="180:180">
      <c r="FX38145" s="1349"/>
    </row>
    <row r="38146" spans="180:180">
      <c r="FX38146" s="1595"/>
    </row>
    <row r="38147" spans="180:180">
      <c r="FX38147" s="1595"/>
    </row>
    <row r="38148" spans="180:180">
      <c r="FX38148" s="1595"/>
    </row>
    <row r="38149" spans="180:180">
      <c r="FX38149" s="1595"/>
    </row>
    <row r="38150" spans="180:180">
      <c r="FX38150" s="1595"/>
    </row>
    <row r="38151" spans="180:180">
      <c r="FX38151" s="1595"/>
    </row>
    <row r="38152" spans="180:180">
      <c r="FX38152" s="1595"/>
    </row>
    <row r="38153" spans="180:180">
      <c r="FX38153" s="1595"/>
    </row>
    <row r="38154" spans="180:180">
      <c r="FX38154" s="1595"/>
    </row>
    <row r="38155" spans="180:180">
      <c r="FX38155" s="1595"/>
    </row>
    <row r="38156" spans="180:180">
      <c r="FX38156" s="1595"/>
    </row>
    <row r="38157" spans="180:180">
      <c r="FX38157" s="1595"/>
    </row>
    <row r="38158" spans="180:180">
      <c r="FX38158" s="1595"/>
    </row>
    <row r="38159" spans="180:180">
      <c r="FX38159" s="1595"/>
    </row>
    <row r="38160" spans="180:180">
      <c r="FX38160" s="1595"/>
    </row>
    <row r="38161" spans="180:180">
      <c r="FX38161" s="1595"/>
    </row>
    <row r="38162" spans="180:180">
      <c r="FX38162" s="1595"/>
    </row>
    <row r="38163" spans="180:180">
      <c r="FX38163" s="1595"/>
    </row>
    <row r="38164" spans="180:180">
      <c r="FX38164" s="1595"/>
    </row>
    <row r="38165" spans="180:180">
      <c r="FX38165" s="1595"/>
    </row>
    <row r="38166" spans="180:180">
      <c r="FX38166" s="1595"/>
    </row>
    <row r="38167" spans="180:180">
      <c r="FX38167" s="1595"/>
    </row>
    <row r="38168" spans="180:180">
      <c r="FX38168" s="1595"/>
    </row>
    <row r="38169" spans="180:180">
      <c r="FX38169" s="1595"/>
    </row>
    <row r="38170" spans="180:180">
      <c r="FX38170" s="1595"/>
    </row>
    <row r="38171" spans="180:180">
      <c r="FX38171" s="1595"/>
    </row>
    <row r="38172" spans="180:180">
      <c r="FX38172" s="1595"/>
    </row>
    <row r="38173" spans="180:180">
      <c r="FX38173" s="1595"/>
    </row>
    <row r="38174" spans="180:180">
      <c r="FX38174" s="1595"/>
    </row>
    <row r="38175" spans="180:180">
      <c r="FX38175" s="1595"/>
    </row>
    <row r="38176" spans="180:180">
      <c r="FX38176" s="1595"/>
    </row>
    <row r="38177" spans="180:180">
      <c r="FX38177" s="1595"/>
    </row>
    <row r="38178" spans="180:180">
      <c r="FX38178" s="1595"/>
    </row>
    <row r="38179" spans="180:180">
      <c r="FX38179" s="1595"/>
    </row>
    <row r="38180" spans="180:180">
      <c r="FX38180" s="1595"/>
    </row>
    <row r="38181" spans="180:180">
      <c r="FX38181" s="1595"/>
    </row>
    <row r="38182" spans="180:180">
      <c r="FX38182" s="1595"/>
    </row>
    <row r="38183" spans="180:180">
      <c r="FX38183" s="1595"/>
    </row>
    <row r="38184" spans="180:180">
      <c r="FX38184" s="1595"/>
    </row>
    <row r="38185" spans="180:180">
      <c r="FX38185" s="1595"/>
    </row>
    <row r="38187" spans="180:180">
      <c r="FX38187" s="1349"/>
    </row>
    <row r="38188" spans="180:180">
      <c r="FX38188" s="1349"/>
    </row>
    <row r="38189" spans="180:180">
      <c r="FX38189" s="1666"/>
    </row>
    <row r="38191" spans="180:180">
      <c r="FX38191" s="1349"/>
    </row>
    <row r="38192" spans="180:180">
      <c r="FX38192" s="1349"/>
    </row>
    <row r="38193" spans="180:180">
      <c r="FX38193" s="1349"/>
    </row>
    <row r="38194" spans="180:180">
      <c r="FX38194" s="1595"/>
    </row>
    <row r="38195" spans="180:180">
      <c r="FX38195" s="1595"/>
    </row>
    <row r="38196" spans="180:180">
      <c r="FX38196" s="1595"/>
    </row>
    <row r="38197" spans="180:180">
      <c r="FX38197" s="1595"/>
    </row>
    <row r="38198" spans="180:180">
      <c r="FX38198" s="1595"/>
    </row>
    <row r="38199" spans="180:180">
      <c r="FX38199" s="1595"/>
    </row>
    <row r="38200" spans="180:180">
      <c r="FX38200" s="1595"/>
    </row>
    <row r="38201" spans="180:180">
      <c r="FX38201" s="1595"/>
    </row>
    <row r="38202" spans="180:180">
      <c r="FX38202" s="1595"/>
    </row>
    <row r="38203" spans="180:180">
      <c r="FX38203" s="1595"/>
    </row>
    <row r="38204" spans="180:180">
      <c r="FX38204" s="1595"/>
    </row>
    <row r="38205" spans="180:180">
      <c r="FX38205" s="1595"/>
    </row>
    <row r="38206" spans="180:180">
      <c r="FX38206" s="1595"/>
    </row>
    <row r="38207" spans="180:180">
      <c r="FX38207" s="1595"/>
    </row>
    <row r="38208" spans="180:180">
      <c r="FX38208" s="1595"/>
    </row>
    <row r="38209" spans="180:180">
      <c r="FX38209" s="1595"/>
    </row>
    <row r="38210" spans="180:180">
      <c r="FX38210" s="1595"/>
    </row>
    <row r="38211" spans="180:180">
      <c r="FX38211" s="1595"/>
    </row>
    <row r="38212" spans="180:180">
      <c r="FX38212" s="1595"/>
    </row>
    <row r="38213" spans="180:180">
      <c r="FX38213" s="1595"/>
    </row>
    <row r="38214" spans="180:180">
      <c r="FX38214" s="1595"/>
    </row>
    <row r="38215" spans="180:180">
      <c r="FX38215" s="1595"/>
    </row>
    <row r="38216" spans="180:180">
      <c r="FX38216" s="1595"/>
    </row>
    <row r="38217" spans="180:180">
      <c r="FX38217" s="1595"/>
    </row>
    <row r="38218" spans="180:180">
      <c r="FX38218" s="1595"/>
    </row>
    <row r="38219" spans="180:180">
      <c r="FX38219" s="1595"/>
    </row>
    <row r="38220" spans="180:180">
      <c r="FX38220" s="1595"/>
    </row>
    <row r="38221" spans="180:180">
      <c r="FX38221" s="1595"/>
    </row>
    <row r="38222" spans="180:180">
      <c r="FX38222" s="1595"/>
    </row>
    <row r="38223" spans="180:180">
      <c r="FX38223" s="1595"/>
    </row>
    <row r="38224" spans="180:180">
      <c r="FX38224" s="1595"/>
    </row>
    <row r="38225" spans="180:180">
      <c r="FX38225" s="1595"/>
    </row>
    <row r="38226" spans="180:180">
      <c r="FX38226" s="1595"/>
    </row>
    <row r="38227" spans="180:180">
      <c r="FX38227" s="1595"/>
    </row>
    <row r="38228" spans="180:180">
      <c r="FX38228" s="1595"/>
    </row>
    <row r="38229" spans="180:180">
      <c r="FX38229" s="1595"/>
    </row>
    <row r="38230" spans="180:180">
      <c r="FX38230" s="1595"/>
    </row>
    <row r="38231" spans="180:180">
      <c r="FX38231" s="1595"/>
    </row>
    <row r="38232" spans="180:180">
      <c r="FX38232" s="1595"/>
    </row>
    <row r="38233" spans="180:180">
      <c r="FX38233" s="1595"/>
    </row>
    <row r="38235" spans="180:180">
      <c r="FX38235" s="1349"/>
    </row>
    <row r="38236" spans="180:180">
      <c r="FX38236" s="1349"/>
    </row>
    <row r="38237" spans="180:180">
      <c r="FX38237" s="1666"/>
    </row>
    <row r="38239" spans="180:180">
      <c r="FX38239" s="1349"/>
    </row>
    <row r="38240" spans="180:180">
      <c r="FX38240" s="1349"/>
    </row>
    <row r="38241" spans="180:180">
      <c r="FX38241" s="1349"/>
    </row>
    <row r="38242" spans="180:180">
      <c r="FX38242" s="1595"/>
    </row>
    <row r="38243" spans="180:180">
      <c r="FX38243" s="1595"/>
    </row>
    <row r="38244" spans="180:180">
      <c r="FX38244" s="1595"/>
    </row>
    <row r="38245" spans="180:180">
      <c r="FX38245" s="1595"/>
    </row>
    <row r="38246" spans="180:180">
      <c r="FX38246" s="1595"/>
    </row>
    <row r="38247" spans="180:180">
      <c r="FX38247" s="1595"/>
    </row>
    <row r="38248" spans="180:180">
      <c r="FX38248" s="1595"/>
    </row>
    <row r="38249" spans="180:180">
      <c r="FX38249" s="1595"/>
    </row>
    <row r="38250" spans="180:180">
      <c r="FX38250" s="1595"/>
    </row>
    <row r="38251" spans="180:180">
      <c r="FX38251" s="1595"/>
    </row>
    <row r="38252" spans="180:180">
      <c r="FX38252" s="1595"/>
    </row>
    <row r="38253" spans="180:180">
      <c r="FX38253" s="1595"/>
    </row>
    <row r="38254" spans="180:180">
      <c r="FX38254" s="1595"/>
    </row>
    <row r="38255" spans="180:180">
      <c r="FX38255" s="1595"/>
    </row>
    <row r="38256" spans="180:180">
      <c r="FX38256" s="1595"/>
    </row>
    <row r="38257" spans="180:180">
      <c r="FX38257" s="1595"/>
    </row>
    <row r="38258" spans="180:180">
      <c r="FX38258" s="1595"/>
    </row>
    <row r="38259" spans="180:180">
      <c r="FX38259" s="1595"/>
    </row>
    <row r="38260" spans="180:180">
      <c r="FX38260" s="1595"/>
    </row>
    <row r="38261" spans="180:180">
      <c r="FX38261" s="1595"/>
    </row>
    <row r="38262" spans="180:180">
      <c r="FX38262" s="1595"/>
    </row>
    <row r="38263" spans="180:180">
      <c r="FX38263" s="1595"/>
    </row>
    <row r="38264" spans="180:180">
      <c r="FX38264" s="1595"/>
    </row>
    <row r="38265" spans="180:180">
      <c r="FX38265" s="1595"/>
    </row>
    <row r="38266" spans="180:180">
      <c r="FX38266" s="1595"/>
    </row>
    <row r="38267" spans="180:180">
      <c r="FX38267" s="1595"/>
    </row>
    <row r="38268" spans="180:180">
      <c r="FX38268" s="1595"/>
    </row>
    <row r="38269" spans="180:180">
      <c r="FX38269" s="1595"/>
    </row>
    <row r="38270" spans="180:180">
      <c r="FX38270" s="1595"/>
    </row>
    <row r="38271" spans="180:180">
      <c r="FX38271" s="1595"/>
    </row>
    <row r="38272" spans="180:180">
      <c r="FX38272" s="1595"/>
    </row>
    <row r="38273" spans="180:180">
      <c r="FX38273" s="1595"/>
    </row>
    <row r="38274" spans="180:180">
      <c r="FX38274" s="1595"/>
    </row>
    <row r="38275" spans="180:180">
      <c r="FX38275" s="1595"/>
    </row>
    <row r="38276" spans="180:180">
      <c r="FX38276" s="1595"/>
    </row>
    <row r="38277" spans="180:180">
      <c r="FX38277" s="1595"/>
    </row>
    <row r="38278" spans="180:180">
      <c r="FX38278" s="1595"/>
    </row>
    <row r="38279" spans="180:180">
      <c r="FX38279" s="1595"/>
    </row>
    <row r="38280" spans="180:180">
      <c r="FX38280" s="1595"/>
    </row>
    <row r="38281" spans="180:180">
      <c r="FX38281" s="1595"/>
    </row>
    <row r="38283" spans="180:180">
      <c r="FX38283" s="1349"/>
    </row>
    <row r="38284" spans="180:180">
      <c r="FX38284" s="1349"/>
    </row>
    <row r="38285" spans="180:180">
      <c r="FX38285" s="1666"/>
    </row>
    <row r="38287" spans="180:180">
      <c r="FX38287" s="1349"/>
    </row>
    <row r="38288" spans="180:180">
      <c r="FX38288" s="1349"/>
    </row>
    <row r="38289" spans="180:180">
      <c r="FX38289" s="1349"/>
    </row>
    <row r="38290" spans="180:180">
      <c r="FX38290" s="1595"/>
    </row>
    <row r="38291" spans="180:180">
      <c r="FX38291" s="1595"/>
    </row>
    <row r="38292" spans="180:180">
      <c r="FX38292" s="1595"/>
    </row>
    <row r="38293" spans="180:180">
      <c r="FX38293" s="1595"/>
    </row>
    <row r="38294" spans="180:180">
      <c r="FX38294" s="1595"/>
    </row>
    <row r="38295" spans="180:180">
      <c r="FX38295" s="1595"/>
    </row>
    <row r="38296" spans="180:180">
      <c r="FX38296" s="1595"/>
    </row>
    <row r="38297" spans="180:180">
      <c r="FX38297" s="1595"/>
    </row>
    <row r="38298" spans="180:180">
      <c r="FX38298" s="1595"/>
    </row>
    <row r="38299" spans="180:180">
      <c r="FX38299" s="1595"/>
    </row>
    <row r="38300" spans="180:180">
      <c r="FX38300" s="1595"/>
    </row>
    <row r="38301" spans="180:180">
      <c r="FX38301" s="1595"/>
    </row>
    <row r="38302" spans="180:180">
      <c r="FX38302" s="1595"/>
    </row>
    <row r="38303" spans="180:180">
      <c r="FX38303" s="1595"/>
    </row>
    <row r="38304" spans="180:180">
      <c r="FX38304" s="1595"/>
    </row>
    <row r="38305" spans="180:180">
      <c r="FX38305" s="1595"/>
    </row>
    <row r="38306" spans="180:180">
      <c r="FX38306" s="1595"/>
    </row>
    <row r="38307" spans="180:180">
      <c r="FX38307" s="1595"/>
    </row>
    <row r="38308" spans="180:180">
      <c r="FX38308" s="1595"/>
    </row>
    <row r="38309" spans="180:180">
      <c r="FX38309" s="1595"/>
    </row>
    <row r="38310" spans="180:180">
      <c r="FX38310" s="1595"/>
    </row>
    <row r="38311" spans="180:180">
      <c r="FX38311" s="1595"/>
    </row>
    <row r="38312" spans="180:180">
      <c r="FX38312" s="1595"/>
    </row>
    <row r="38313" spans="180:180">
      <c r="FX38313" s="1595"/>
    </row>
    <row r="38314" spans="180:180">
      <c r="FX38314" s="1595"/>
    </row>
    <row r="38315" spans="180:180">
      <c r="FX38315" s="1595"/>
    </row>
    <row r="38316" spans="180:180">
      <c r="FX38316" s="1595"/>
    </row>
    <row r="38317" spans="180:180">
      <c r="FX38317" s="1595"/>
    </row>
    <row r="38318" spans="180:180">
      <c r="FX38318" s="1595"/>
    </row>
    <row r="38319" spans="180:180">
      <c r="FX38319" s="1595"/>
    </row>
    <row r="38320" spans="180:180">
      <c r="FX38320" s="1595"/>
    </row>
    <row r="38321" spans="180:180">
      <c r="FX38321" s="1595"/>
    </row>
    <row r="38322" spans="180:180">
      <c r="FX38322" s="1595"/>
    </row>
    <row r="38323" spans="180:180">
      <c r="FX38323" s="1595"/>
    </row>
    <row r="38324" spans="180:180">
      <c r="FX38324" s="1595"/>
    </row>
    <row r="38325" spans="180:180">
      <c r="FX38325" s="1595"/>
    </row>
    <row r="38326" spans="180:180">
      <c r="FX38326" s="1595"/>
    </row>
    <row r="38327" spans="180:180">
      <c r="FX38327" s="1595"/>
    </row>
    <row r="38328" spans="180:180">
      <c r="FX38328" s="1595"/>
    </row>
    <row r="38329" spans="180:180">
      <c r="FX38329" s="1595"/>
    </row>
    <row r="38331" spans="180:180">
      <c r="FX38331" s="1349"/>
    </row>
    <row r="38332" spans="180:180">
      <c r="FX38332" s="1349"/>
    </row>
    <row r="38333" spans="180:180">
      <c r="FX38333" s="1666"/>
    </row>
    <row r="38335" spans="180:180">
      <c r="FX38335" s="1349"/>
    </row>
    <row r="38336" spans="180:180">
      <c r="FX38336" s="1349"/>
    </row>
    <row r="38337" spans="180:180">
      <c r="FX38337" s="1349"/>
    </row>
    <row r="38338" spans="180:180">
      <c r="FX38338" s="1595"/>
    </row>
    <row r="38339" spans="180:180">
      <c r="FX38339" s="1595"/>
    </row>
    <row r="38340" spans="180:180">
      <c r="FX38340" s="1595"/>
    </row>
    <row r="38341" spans="180:180">
      <c r="FX38341" s="1595"/>
    </row>
    <row r="38342" spans="180:180">
      <c r="FX38342" s="1595"/>
    </row>
    <row r="38343" spans="180:180">
      <c r="FX38343" s="1595"/>
    </row>
    <row r="38344" spans="180:180">
      <c r="FX38344" s="1595"/>
    </row>
    <row r="38345" spans="180:180">
      <c r="FX38345" s="1595"/>
    </row>
    <row r="38346" spans="180:180">
      <c r="FX38346" s="1595"/>
    </row>
    <row r="38347" spans="180:180">
      <c r="FX38347" s="1595"/>
    </row>
    <row r="38348" spans="180:180">
      <c r="FX38348" s="1595"/>
    </row>
    <row r="38349" spans="180:180">
      <c r="FX38349" s="1595"/>
    </row>
    <row r="38350" spans="180:180">
      <c r="FX38350" s="1595"/>
    </row>
    <row r="38351" spans="180:180">
      <c r="FX38351" s="1595"/>
    </row>
    <row r="38352" spans="180:180">
      <c r="FX38352" s="1595"/>
    </row>
    <row r="38353" spans="180:180">
      <c r="FX38353" s="1595"/>
    </row>
    <row r="38354" spans="180:180">
      <c r="FX38354" s="1595"/>
    </row>
    <row r="38355" spans="180:180">
      <c r="FX38355" s="1595"/>
    </row>
    <row r="38356" spans="180:180">
      <c r="FX38356" s="1595"/>
    </row>
    <row r="38357" spans="180:180">
      <c r="FX38357" s="1595"/>
    </row>
    <row r="38358" spans="180:180">
      <c r="FX38358" s="1595"/>
    </row>
    <row r="38359" spans="180:180">
      <c r="FX38359" s="1595"/>
    </row>
    <row r="38360" spans="180:180">
      <c r="FX38360" s="1595"/>
    </row>
    <row r="38361" spans="180:180">
      <c r="FX38361" s="1595"/>
    </row>
    <row r="38362" spans="180:180">
      <c r="FX38362" s="1595"/>
    </row>
    <row r="38363" spans="180:180">
      <c r="FX38363" s="1595"/>
    </row>
    <row r="38364" spans="180:180">
      <c r="FX38364" s="1595"/>
    </row>
    <row r="38365" spans="180:180">
      <c r="FX38365" s="1595"/>
    </row>
    <row r="38366" spans="180:180">
      <c r="FX38366" s="1595"/>
    </row>
    <row r="38367" spans="180:180">
      <c r="FX38367" s="1595"/>
    </row>
    <row r="38368" spans="180:180">
      <c r="FX38368" s="1595"/>
    </row>
    <row r="38369" spans="180:180">
      <c r="FX38369" s="1595"/>
    </row>
    <row r="38370" spans="180:180">
      <c r="FX38370" s="1595"/>
    </row>
    <row r="38371" spans="180:180">
      <c r="FX38371" s="1595"/>
    </row>
    <row r="38372" spans="180:180">
      <c r="FX38372" s="1595"/>
    </row>
    <row r="38373" spans="180:180">
      <c r="FX38373" s="1595"/>
    </row>
    <row r="38374" spans="180:180">
      <c r="FX38374" s="1595"/>
    </row>
    <row r="38375" spans="180:180">
      <c r="FX38375" s="1595"/>
    </row>
    <row r="38376" spans="180:180">
      <c r="FX38376" s="1595"/>
    </row>
    <row r="38377" spans="180:180">
      <c r="FX38377" s="1595"/>
    </row>
    <row r="38379" spans="180:180">
      <c r="FX38379" s="1349"/>
    </row>
    <row r="38380" spans="180:180">
      <c r="FX38380" s="1349"/>
    </row>
    <row r="38381" spans="180:180">
      <c r="FX38381" s="1666"/>
    </row>
    <row r="38383" spans="180:180">
      <c r="FX38383" s="1349"/>
    </row>
    <row r="38384" spans="180:180">
      <c r="FX38384" s="1349"/>
    </row>
    <row r="38385" spans="180:180">
      <c r="FX38385" s="1349"/>
    </row>
    <row r="38386" spans="180:180">
      <c r="FX38386" s="1595"/>
    </row>
    <row r="38387" spans="180:180">
      <c r="FX38387" s="1595"/>
    </row>
    <row r="38388" spans="180:180">
      <c r="FX38388" s="1595"/>
    </row>
    <row r="38389" spans="180:180">
      <c r="FX38389" s="1595"/>
    </row>
    <row r="38390" spans="180:180">
      <c r="FX38390" s="1595"/>
    </row>
    <row r="38391" spans="180:180">
      <c r="FX38391" s="1595"/>
    </row>
    <row r="38392" spans="180:180">
      <c r="FX38392" s="1595"/>
    </row>
    <row r="38393" spans="180:180">
      <c r="FX38393" s="1595"/>
    </row>
    <row r="38394" spans="180:180">
      <c r="FX38394" s="1595"/>
    </row>
    <row r="38395" spans="180:180">
      <c r="FX38395" s="1595"/>
    </row>
    <row r="38396" spans="180:180">
      <c r="FX38396" s="1595"/>
    </row>
    <row r="38397" spans="180:180">
      <c r="FX38397" s="1595"/>
    </row>
    <row r="38398" spans="180:180">
      <c r="FX38398" s="1595"/>
    </row>
    <row r="38399" spans="180:180">
      <c r="FX38399" s="1595"/>
    </row>
    <row r="38400" spans="180:180">
      <c r="FX38400" s="1595"/>
    </row>
    <row r="38401" spans="180:180">
      <c r="FX38401" s="1595"/>
    </row>
    <row r="38402" spans="180:180">
      <c r="FX38402" s="1595"/>
    </row>
    <row r="38403" spans="180:180">
      <c r="FX38403" s="1595"/>
    </row>
    <row r="38404" spans="180:180">
      <c r="FX38404" s="1595"/>
    </row>
    <row r="38405" spans="180:180">
      <c r="FX38405" s="1595"/>
    </row>
    <row r="38406" spans="180:180">
      <c r="FX38406" s="1595"/>
    </row>
    <row r="38407" spans="180:180">
      <c r="FX38407" s="1595"/>
    </row>
    <row r="38408" spans="180:180">
      <c r="FX38408" s="1595"/>
    </row>
    <row r="38409" spans="180:180">
      <c r="FX38409" s="1595"/>
    </row>
    <row r="38410" spans="180:180">
      <c r="FX38410" s="1595"/>
    </row>
    <row r="38411" spans="180:180">
      <c r="FX38411" s="1595"/>
    </row>
    <row r="38412" spans="180:180">
      <c r="FX38412" s="1595"/>
    </row>
    <row r="38413" spans="180:180">
      <c r="FX38413" s="1595"/>
    </row>
    <row r="38414" spans="180:180">
      <c r="FX38414" s="1595"/>
    </row>
    <row r="38415" spans="180:180">
      <c r="FX38415" s="1595"/>
    </row>
    <row r="38416" spans="180:180">
      <c r="FX38416" s="1595"/>
    </row>
    <row r="38417" spans="180:180">
      <c r="FX38417" s="1595"/>
    </row>
    <row r="38418" spans="180:180">
      <c r="FX38418" s="1595"/>
    </row>
    <row r="38419" spans="180:180">
      <c r="FX38419" s="1595"/>
    </row>
    <row r="38420" spans="180:180">
      <c r="FX38420" s="1595"/>
    </row>
    <row r="38421" spans="180:180">
      <c r="FX38421" s="1595"/>
    </row>
    <row r="38422" spans="180:180">
      <c r="FX38422" s="1595"/>
    </row>
    <row r="38423" spans="180:180">
      <c r="FX38423" s="1595"/>
    </row>
    <row r="38424" spans="180:180">
      <c r="FX38424" s="1595"/>
    </row>
    <row r="38425" spans="180:180">
      <c r="FX38425" s="1595"/>
    </row>
    <row r="38427" spans="180:180">
      <c r="FX38427" s="1349"/>
    </row>
    <row r="38428" spans="180:180">
      <c r="FX38428" s="1349"/>
    </row>
    <row r="38429" spans="180:180">
      <c r="FX38429" s="1666"/>
    </row>
    <row r="38431" spans="180:180">
      <c r="FX38431" s="1349"/>
    </row>
    <row r="38432" spans="180:180">
      <c r="FX38432" s="1349"/>
    </row>
    <row r="38433" spans="180:180">
      <c r="FX38433" s="1349"/>
    </row>
    <row r="38434" spans="180:180">
      <c r="FX38434" s="1595"/>
    </row>
    <row r="38435" spans="180:180">
      <c r="FX38435" s="1595"/>
    </row>
    <row r="38436" spans="180:180">
      <c r="FX38436" s="1595"/>
    </row>
    <row r="38437" spans="180:180">
      <c r="FX38437" s="1595"/>
    </row>
    <row r="38438" spans="180:180">
      <c r="FX38438" s="1595"/>
    </row>
    <row r="38439" spans="180:180">
      <c r="FX38439" s="1595"/>
    </row>
    <row r="38440" spans="180:180">
      <c r="FX38440" s="1595"/>
    </row>
    <row r="38441" spans="180:180">
      <c r="FX38441" s="1595"/>
    </row>
    <row r="38442" spans="180:180">
      <c r="FX38442" s="1595"/>
    </row>
    <row r="38443" spans="180:180">
      <c r="FX38443" s="1595"/>
    </row>
    <row r="38444" spans="180:180">
      <c r="FX38444" s="1595"/>
    </row>
    <row r="38445" spans="180:180">
      <c r="FX38445" s="1595"/>
    </row>
    <row r="38446" spans="180:180">
      <c r="FX38446" s="1595"/>
    </row>
    <row r="38447" spans="180:180">
      <c r="FX38447" s="1595"/>
    </row>
    <row r="38448" spans="180:180">
      <c r="FX38448" s="1595"/>
    </row>
    <row r="38449" spans="180:180">
      <c r="FX38449" s="1595"/>
    </row>
    <row r="38450" spans="180:180">
      <c r="FX38450" s="1595"/>
    </row>
    <row r="38451" spans="180:180">
      <c r="FX38451" s="1595"/>
    </row>
    <row r="38452" spans="180:180">
      <c r="FX38452" s="1595"/>
    </row>
    <row r="38453" spans="180:180">
      <c r="FX38453" s="1595"/>
    </row>
    <row r="38454" spans="180:180">
      <c r="FX38454" s="1595"/>
    </row>
    <row r="38455" spans="180:180">
      <c r="FX38455" s="1595"/>
    </row>
    <row r="38456" spans="180:180">
      <c r="FX38456" s="1595"/>
    </row>
    <row r="38457" spans="180:180">
      <c r="FX38457" s="1595"/>
    </row>
    <row r="38458" spans="180:180">
      <c r="FX38458" s="1595"/>
    </row>
    <row r="38459" spans="180:180">
      <c r="FX38459" s="1595"/>
    </row>
    <row r="38460" spans="180:180">
      <c r="FX38460" s="1595"/>
    </row>
    <row r="38461" spans="180:180">
      <c r="FX38461" s="1595"/>
    </row>
    <row r="38462" spans="180:180">
      <c r="FX38462" s="1595"/>
    </row>
    <row r="38463" spans="180:180">
      <c r="FX38463" s="1595"/>
    </row>
    <row r="38464" spans="180:180">
      <c r="FX38464" s="1595"/>
    </row>
    <row r="38465" spans="180:180">
      <c r="FX38465" s="1595"/>
    </row>
    <row r="38466" spans="180:180">
      <c r="FX38466" s="1595"/>
    </row>
    <row r="38467" spans="180:180">
      <c r="FX38467" s="1595"/>
    </row>
    <row r="38468" spans="180:180">
      <c r="FX38468" s="1595"/>
    </row>
    <row r="38469" spans="180:180">
      <c r="FX38469" s="1595"/>
    </row>
    <row r="38470" spans="180:180">
      <c r="FX38470" s="1595"/>
    </row>
    <row r="38471" spans="180:180">
      <c r="FX38471" s="1595"/>
    </row>
    <row r="38472" spans="180:180">
      <c r="FX38472" s="1595"/>
    </row>
    <row r="38473" spans="180:180">
      <c r="FX38473" s="1595"/>
    </row>
    <row r="38475" spans="180:180">
      <c r="FX38475" s="1349"/>
    </row>
    <row r="38476" spans="180:180">
      <c r="FX38476" s="1349"/>
    </row>
    <row r="38477" spans="180:180">
      <c r="FX38477" s="1666"/>
    </row>
    <row r="38479" spans="180:180">
      <c r="FX38479" s="1349"/>
    </row>
    <row r="38480" spans="180:180">
      <c r="FX38480" s="1349"/>
    </row>
    <row r="38481" spans="180:180">
      <c r="FX38481" s="1349"/>
    </row>
    <row r="38482" spans="180:180">
      <c r="FX38482" s="1595"/>
    </row>
    <row r="38483" spans="180:180">
      <c r="FX38483" s="1595"/>
    </row>
    <row r="38484" spans="180:180">
      <c r="FX38484" s="1595"/>
    </row>
    <row r="38485" spans="180:180">
      <c r="FX38485" s="1595"/>
    </row>
    <row r="38486" spans="180:180">
      <c r="FX38486" s="1595"/>
    </row>
    <row r="38487" spans="180:180">
      <c r="FX38487" s="1595"/>
    </row>
    <row r="38488" spans="180:180">
      <c r="FX38488" s="1595"/>
    </row>
    <row r="38489" spans="180:180">
      <c r="FX38489" s="1595"/>
    </row>
    <row r="38490" spans="180:180">
      <c r="FX38490" s="1595"/>
    </row>
    <row r="38491" spans="180:180">
      <c r="FX38491" s="1595"/>
    </row>
    <row r="38492" spans="180:180">
      <c r="FX38492" s="1595"/>
    </row>
    <row r="38493" spans="180:180">
      <c r="FX38493" s="1595"/>
    </row>
    <row r="38494" spans="180:180">
      <c r="FX38494" s="1595"/>
    </row>
    <row r="38495" spans="180:180">
      <c r="FX38495" s="1595"/>
    </row>
    <row r="38496" spans="180:180">
      <c r="FX38496" s="1595"/>
    </row>
    <row r="38497" spans="180:180">
      <c r="FX38497" s="1595"/>
    </row>
    <row r="38498" spans="180:180">
      <c r="FX38498" s="1595"/>
    </row>
    <row r="38499" spans="180:180">
      <c r="FX38499" s="1595"/>
    </row>
    <row r="38500" spans="180:180">
      <c r="FX38500" s="1595"/>
    </row>
    <row r="38501" spans="180:180">
      <c r="FX38501" s="1595"/>
    </row>
    <row r="38502" spans="180:180">
      <c r="FX38502" s="1595"/>
    </row>
    <row r="38503" spans="180:180">
      <c r="FX38503" s="1595"/>
    </row>
    <row r="38504" spans="180:180">
      <c r="FX38504" s="1595"/>
    </row>
    <row r="38505" spans="180:180">
      <c r="FX38505" s="1595"/>
    </row>
    <row r="38506" spans="180:180">
      <c r="FX38506" s="1595"/>
    </row>
    <row r="38507" spans="180:180">
      <c r="FX38507" s="1595"/>
    </row>
    <row r="38508" spans="180:180">
      <c r="FX38508" s="1595"/>
    </row>
    <row r="38509" spans="180:180">
      <c r="FX38509" s="1595"/>
    </row>
    <row r="38510" spans="180:180">
      <c r="FX38510" s="1595"/>
    </row>
    <row r="38511" spans="180:180">
      <c r="FX38511" s="1595"/>
    </row>
    <row r="38512" spans="180:180">
      <c r="FX38512" s="1595"/>
    </row>
    <row r="38513" spans="180:180">
      <c r="FX38513" s="1595"/>
    </row>
    <row r="38514" spans="180:180">
      <c r="FX38514" s="1595"/>
    </row>
    <row r="38515" spans="180:180">
      <c r="FX38515" s="1595"/>
    </row>
    <row r="38516" spans="180:180">
      <c r="FX38516" s="1595"/>
    </row>
    <row r="38517" spans="180:180">
      <c r="FX38517" s="1595"/>
    </row>
    <row r="38518" spans="180:180">
      <c r="FX38518" s="1595"/>
    </row>
    <row r="38519" spans="180:180">
      <c r="FX38519" s="1595"/>
    </row>
    <row r="38520" spans="180:180">
      <c r="FX38520" s="1595"/>
    </row>
    <row r="38521" spans="180:180">
      <c r="FX38521" s="1595"/>
    </row>
    <row r="38523" spans="180:180">
      <c r="FX38523" s="1349"/>
    </row>
    <row r="38524" spans="180:180">
      <c r="FX38524" s="1349"/>
    </row>
    <row r="38525" spans="180:180">
      <c r="FX38525" s="1666"/>
    </row>
    <row r="38527" spans="180:180">
      <c r="FX38527" s="1349"/>
    </row>
    <row r="38528" spans="180:180">
      <c r="FX38528" s="1349"/>
    </row>
    <row r="38529" spans="180:180">
      <c r="FX38529" s="1349"/>
    </row>
    <row r="38530" spans="180:180">
      <c r="FX38530" s="1595"/>
    </row>
    <row r="38531" spans="180:180">
      <c r="FX38531" s="1595"/>
    </row>
    <row r="38532" spans="180:180">
      <c r="FX38532" s="1595"/>
    </row>
    <row r="38533" spans="180:180">
      <c r="FX38533" s="1595"/>
    </row>
    <row r="38534" spans="180:180">
      <c r="FX38534" s="1595"/>
    </row>
    <row r="38535" spans="180:180">
      <c r="FX38535" s="1595"/>
    </row>
    <row r="38536" spans="180:180">
      <c r="FX38536" s="1595"/>
    </row>
    <row r="38537" spans="180:180">
      <c r="FX38537" s="1595"/>
    </row>
    <row r="38538" spans="180:180">
      <c r="FX38538" s="1595"/>
    </row>
    <row r="38539" spans="180:180">
      <c r="FX38539" s="1595"/>
    </row>
    <row r="38540" spans="180:180">
      <c r="FX38540" s="1595"/>
    </row>
    <row r="38541" spans="180:180">
      <c r="FX38541" s="1595"/>
    </row>
    <row r="38542" spans="180:180">
      <c r="FX38542" s="1595"/>
    </row>
    <row r="38543" spans="180:180">
      <c r="FX38543" s="1595"/>
    </row>
    <row r="38544" spans="180:180">
      <c r="FX38544" s="1595"/>
    </row>
    <row r="38545" spans="180:180">
      <c r="FX38545" s="1595"/>
    </row>
    <row r="38546" spans="180:180">
      <c r="FX38546" s="1595"/>
    </row>
    <row r="38547" spans="180:180">
      <c r="FX38547" s="1595"/>
    </row>
    <row r="38548" spans="180:180">
      <c r="FX38548" s="1595"/>
    </row>
    <row r="38549" spans="180:180">
      <c r="FX38549" s="1595"/>
    </row>
    <row r="38550" spans="180:180">
      <c r="FX38550" s="1595"/>
    </row>
    <row r="38551" spans="180:180">
      <c r="FX38551" s="1595"/>
    </row>
    <row r="38552" spans="180:180">
      <c r="FX38552" s="1595"/>
    </row>
    <row r="38553" spans="180:180">
      <c r="FX38553" s="1595"/>
    </row>
    <row r="38554" spans="180:180">
      <c r="FX38554" s="1595"/>
    </row>
    <row r="38555" spans="180:180">
      <c r="FX38555" s="1595"/>
    </row>
    <row r="38556" spans="180:180">
      <c r="FX38556" s="1595"/>
    </row>
    <row r="38557" spans="180:180">
      <c r="FX38557" s="1595"/>
    </row>
    <row r="38558" spans="180:180">
      <c r="FX38558" s="1595"/>
    </row>
    <row r="38559" spans="180:180">
      <c r="FX38559" s="1595"/>
    </row>
    <row r="38560" spans="180:180">
      <c r="FX38560" s="1595"/>
    </row>
    <row r="38561" spans="180:180">
      <c r="FX38561" s="1595"/>
    </row>
    <row r="38562" spans="180:180">
      <c r="FX38562" s="1595"/>
    </row>
    <row r="38563" spans="180:180">
      <c r="FX38563" s="1595"/>
    </row>
    <row r="38564" spans="180:180">
      <c r="FX38564" s="1595"/>
    </row>
    <row r="38565" spans="180:180">
      <c r="FX38565" s="1595"/>
    </row>
    <row r="38566" spans="180:180">
      <c r="FX38566" s="1595"/>
    </row>
    <row r="38567" spans="180:180">
      <c r="FX38567" s="1595"/>
    </row>
    <row r="38568" spans="180:180">
      <c r="FX38568" s="1595"/>
    </row>
    <row r="38569" spans="180:180">
      <c r="FX38569" s="1595"/>
    </row>
    <row r="38571" spans="180:180">
      <c r="FX38571" s="1349"/>
    </row>
    <row r="38572" spans="180:180">
      <c r="FX38572" s="1349"/>
    </row>
    <row r="38573" spans="180:180">
      <c r="FX38573" s="1666"/>
    </row>
    <row r="38575" spans="180:180">
      <c r="FX38575" s="1349"/>
    </row>
    <row r="38576" spans="180:180">
      <c r="FX38576" s="1349"/>
    </row>
    <row r="38577" spans="180:180">
      <c r="FX38577" s="1349"/>
    </row>
    <row r="38578" spans="180:180">
      <c r="FX38578" s="1595"/>
    </row>
    <row r="38579" spans="180:180">
      <c r="FX38579" s="1595"/>
    </row>
    <row r="38580" spans="180:180">
      <c r="FX38580" s="1595"/>
    </row>
    <row r="38581" spans="180:180">
      <c r="FX38581" s="1595"/>
    </row>
    <row r="38582" spans="180:180">
      <c r="FX38582" s="1595"/>
    </row>
    <row r="38583" spans="180:180">
      <c r="FX38583" s="1595"/>
    </row>
    <row r="38584" spans="180:180">
      <c r="FX38584" s="1595"/>
    </row>
    <row r="38585" spans="180:180">
      <c r="FX38585" s="1595"/>
    </row>
    <row r="38586" spans="180:180">
      <c r="FX38586" s="1595"/>
    </row>
    <row r="38587" spans="180:180">
      <c r="FX38587" s="1595"/>
    </row>
    <row r="38588" spans="180:180">
      <c r="FX38588" s="1595"/>
    </row>
    <row r="38589" spans="180:180">
      <c r="FX38589" s="1595"/>
    </row>
    <row r="38590" spans="180:180">
      <c r="FX38590" s="1595"/>
    </row>
    <row r="38591" spans="180:180">
      <c r="FX38591" s="1595"/>
    </row>
    <row r="38592" spans="180:180">
      <c r="FX38592" s="1595"/>
    </row>
    <row r="38593" spans="180:180">
      <c r="FX38593" s="1595"/>
    </row>
    <row r="38594" spans="180:180">
      <c r="FX38594" s="1595"/>
    </row>
    <row r="38595" spans="180:180">
      <c r="FX38595" s="1595"/>
    </row>
    <row r="38596" spans="180:180">
      <c r="FX38596" s="1595"/>
    </row>
    <row r="38597" spans="180:180">
      <c r="FX38597" s="1595"/>
    </row>
    <row r="38598" spans="180:180">
      <c r="FX38598" s="1595"/>
    </row>
    <row r="38599" spans="180:180">
      <c r="FX38599" s="1595"/>
    </row>
    <row r="38600" spans="180:180">
      <c r="FX38600" s="1595"/>
    </row>
    <row r="38601" spans="180:180">
      <c r="FX38601" s="1595"/>
    </row>
    <row r="38602" spans="180:180">
      <c r="FX38602" s="1595"/>
    </row>
    <row r="38603" spans="180:180">
      <c r="FX38603" s="1595"/>
    </row>
    <row r="38604" spans="180:180">
      <c r="FX38604" s="1595"/>
    </row>
    <row r="38605" spans="180:180">
      <c r="FX38605" s="1595"/>
    </row>
    <row r="38606" spans="180:180">
      <c r="FX38606" s="1595"/>
    </row>
    <row r="38607" spans="180:180">
      <c r="FX38607" s="1595"/>
    </row>
    <row r="38608" spans="180:180">
      <c r="FX38608" s="1595"/>
    </row>
    <row r="38609" spans="180:180">
      <c r="FX38609" s="1595"/>
    </row>
    <row r="38610" spans="180:180">
      <c r="FX38610" s="1595"/>
    </row>
    <row r="38611" spans="180:180">
      <c r="FX38611" s="1595"/>
    </row>
    <row r="38612" spans="180:180">
      <c r="FX38612" s="1595"/>
    </row>
    <row r="38613" spans="180:180">
      <c r="FX38613" s="1595"/>
    </row>
    <row r="38614" spans="180:180">
      <c r="FX38614" s="1595"/>
    </row>
    <row r="38615" spans="180:180">
      <c r="FX38615" s="1595"/>
    </row>
    <row r="38616" spans="180:180">
      <c r="FX38616" s="1595"/>
    </row>
    <row r="38617" spans="180:180">
      <c r="FX38617" s="1595"/>
    </row>
    <row r="38619" spans="180:180">
      <c r="FX38619" s="1349"/>
    </row>
    <row r="38620" spans="180:180">
      <c r="FX38620" s="1349"/>
    </row>
    <row r="38621" spans="180:180">
      <c r="FX38621" s="1666"/>
    </row>
    <row r="38623" spans="180:180">
      <c r="FX38623" s="1349"/>
    </row>
    <row r="38624" spans="180:180">
      <c r="FX38624" s="1349"/>
    </row>
    <row r="38625" spans="180:180">
      <c r="FX38625" s="1349"/>
    </row>
    <row r="38626" spans="180:180">
      <c r="FX38626" s="1595"/>
    </row>
    <row r="38627" spans="180:180">
      <c r="FX38627" s="1595"/>
    </row>
    <row r="38628" spans="180:180">
      <c r="FX38628" s="1595"/>
    </row>
    <row r="38629" spans="180:180">
      <c r="FX38629" s="1595"/>
    </row>
    <row r="38630" spans="180:180">
      <c r="FX38630" s="1595"/>
    </row>
    <row r="38631" spans="180:180">
      <c r="FX38631" s="1595"/>
    </row>
    <row r="38632" spans="180:180">
      <c r="FX38632" s="1595"/>
    </row>
    <row r="38633" spans="180:180">
      <c r="FX38633" s="1595"/>
    </row>
    <row r="38634" spans="180:180">
      <c r="FX38634" s="1595"/>
    </row>
    <row r="38635" spans="180:180">
      <c r="FX38635" s="1595"/>
    </row>
    <row r="38636" spans="180:180">
      <c r="FX38636" s="1595"/>
    </row>
    <row r="38637" spans="180:180">
      <c r="FX38637" s="1595"/>
    </row>
    <row r="38638" spans="180:180">
      <c r="FX38638" s="1595"/>
    </row>
    <row r="38639" spans="180:180">
      <c r="FX38639" s="1595"/>
    </row>
    <row r="38640" spans="180:180">
      <c r="FX38640" s="1595"/>
    </row>
    <row r="38641" spans="180:180">
      <c r="FX38641" s="1595"/>
    </row>
    <row r="38642" spans="180:180">
      <c r="FX38642" s="1595"/>
    </row>
    <row r="38643" spans="180:180">
      <c r="FX38643" s="1595"/>
    </row>
    <row r="38644" spans="180:180">
      <c r="FX38644" s="1595"/>
    </row>
    <row r="38645" spans="180:180">
      <c r="FX38645" s="1595"/>
    </row>
    <row r="38646" spans="180:180">
      <c r="FX38646" s="1595"/>
    </row>
    <row r="38647" spans="180:180">
      <c r="FX38647" s="1595"/>
    </row>
    <row r="38648" spans="180:180">
      <c r="FX38648" s="1595"/>
    </row>
    <row r="38649" spans="180:180">
      <c r="FX38649" s="1595"/>
    </row>
    <row r="38650" spans="180:180">
      <c r="FX38650" s="1595"/>
    </row>
    <row r="38651" spans="180:180">
      <c r="FX38651" s="1595"/>
    </row>
    <row r="38652" spans="180:180">
      <c r="FX38652" s="1595"/>
    </row>
    <row r="38653" spans="180:180">
      <c r="FX38653" s="1595"/>
    </row>
    <row r="38654" spans="180:180">
      <c r="FX38654" s="1595"/>
    </row>
    <row r="38655" spans="180:180">
      <c r="FX38655" s="1595"/>
    </row>
    <row r="38656" spans="180:180">
      <c r="FX38656" s="1595"/>
    </row>
    <row r="38657" spans="180:180">
      <c r="FX38657" s="1595"/>
    </row>
    <row r="38658" spans="180:180">
      <c r="FX38658" s="1595"/>
    </row>
    <row r="38659" spans="180:180">
      <c r="FX38659" s="1595"/>
    </row>
    <row r="38660" spans="180:180">
      <c r="FX38660" s="1595"/>
    </row>
    <row r="38661" spans="180:180">
      <c r="FX38661" s="1595"/>
    </row>
    <row r="38662" spans="180:180">
      <c r="FX38662" s="1595"/>
    </row>
    <row r="38663" spans="180:180">
      <c r="FX38663" s="1595"/>
    </row>
    <row r="38664" spans="180:180">
      <c r="FX38664" s="1595"/>
    </row>
    <row r="38665" spans="180:180">
      <c r="FX38665" s="1595"/>
    </row>
    <row r="38667" spans="180:180">
      <c r="FX38667" s="1349"/>
    </row>
    <row r="38668" spans="180:180">
      <c r="FX38668" s="1349"/>
    </row>
    <row r="38669" spans="180:180">
      <c r="FX38669" s="1666"/>
    </row>
    <row r="38671" spans="180:180">
      <c r="FX38671" s="1349"/>
    </row>
    <row r="38672" spans="180:180">
      <c r="FX38672" s="1349"/>
    </row>
    <row r="38673" spans="180:180">
      <c r="FX38673" s="1349"/>
    </row>
    <row r="38674" spans="180:180">
      <c r="FX38674" s="1595"/>
    </row>
    <row r="38675" spans="180:180">
      <c r="FX38675" s="1595"/>
    </row>
    <row r="38676" spans="180:180">
      <c r="FX38676" s="1595"/>
    </row>
    <row r="38677" spans="180:180">
      <c r="FX38677" s="1595"/>
    </row>
    <row r="38678" spans="180:180">
      <c r="FX38678" s="1595"/>
    </row>
    <row r="38679" spans="180:180">
      <c r="FX38679" s="1595"/>
    </row>
    <row r="38680" spans="180:180">
      <c r="FX38680" s="1595"/>
    </row>
    <row r="38681" spans="180:180">
      <c r="FX38681" s="1595"/>
    </row>
    <row r="38682" spans="180:180">
      <c r="FX38682" s="1595"/>
    </row>
    <row r="38683" spans="180:180">
      <c r="FX38683" s="1595"/>
    </row>
    <row r="38684" spans="180:180">
      <c r="FX38684" s="1595"/>
    </row>
    <row r="38685" spans="180:180">
      <c r="FX38685" s="1595"/>
    </row>
    <row r="38686" spans="180:180">
      <c r="FX38686" s="1595"/>
    </row>
    <row r="38687" spans="180:180">
      <c r="FX38687" s="1595"/>
    </row>
    <row r="38688" spans="180:180">
      <c r="FX38688" s="1595"/>
    </row>
    <row r="38689" spans="180:180">
      <c r="FX38689" s="1595"/>
    </row>
    <row r="38690" spans="180:180">
      <c r="FX38690" s="1595"/>
    </row>
    <row r="38691" spans="180:180">
      <c r="FX38691" s="1595"/>
    </row>
    <row r="38692" spans="180:180">
      <c r="FX38692" s="1595"/>
    </row>
    <row r="38693" spans="180:180">
      <c r="FX38693" s="1595"/>
    </row>
    <row r="38694" spans="180:180">
      <c r="FX38694" s="1595"/>
    </row>
    <row r="38695" spans="180:180">
      <c r="FX38695" s="1595"/>
    </row>
    <row r="38696" spans="180:180">
      <c r="FX38696" s="1595"/>
    </row>
    <row r="38697" spans="180:180">
      <c r="FX38697" s="1595"/>
    </row>
    <row r="38698" spans="180:180">
      <c r="FX38698" s="1595"/>
    </row>
    <row r="38699" spans="180:180">
      <c r="FX38699" s="1595"/>
    </row>
    <row r="38700" spans="180:180">
      <c r="FX38700" s="1595"/>
    </row>
    <row r="38701" spans="180:180">
      <c r="FX38701" s="1595"/>
    </row>
    <row r="38702" spans="180:180">
      <c r="FX38702" s="1595"/>
    </row>
    <row r="38703" spans="180:180">
      <c r="FX38703" s="1595"/>
    </row>
    <row r="38704" spans="180:180">
      <c r="FX38704" s="1595"/>
    </row>
    <row r="38705" spans="180:180">
      <c r="FX38705" s="1595"/>
    </row>
    <row r="38706" spans="180:180">
      <c r="FX38706" s="1595"/>
    </row>
    <row r="38707" spans="180:180">
      <c r="FX38707" s="1595"/>
    </row>
    <row r="38708" spans="180:180">
      <c r="FX38708" s="1595"/>
    </row>
    <row r="38709" spans="180:180">
      <c r="FX38709" s="1595"/>
    </row>
    <row r="38710" spans="180:180">
      <c r="FX38710" s="1595"/>
    </row>
    <row r="38711" spans="180:180">
      <c r="FX38711" s="1595"/>
    </row>
    <row r="38712" spans="180:180">
      <c r="FX38712" s="1595"/>
    </row>
    <row r="38713" spans="180:180">
      <c r="FX38713" s="1595"/>
    </row>
    <row r="38715" spans="180:180">
      <c r="FX38715" s="1349"/>
    </row>
    <row r="38716" spans="180:180">
      <c r="FX38716" s="1349"/>
    </row>
    <row r="38717" spans="180:180">
      <c r="FX38717" s="1666"/>
    </row>
    <row r="38719" spans="180:180">
      <c r="FX38719" s="1349"/>
    </row>
    <row r="38720" spans="180:180">
      <c r="FX38720" s="1349"/>
    </row>
    <row r="38721" spans="180:180">
      <c r="FX38721" s="1349"/>
    </row>
    <row r="38722" spans="180:180">
      <c r="FX38722" s="1595"/>
    </row>
    <row r="38723" spans="180:180">
      <c r="FX38723" s="1595"/>
    </row>
    <row r="38724" spans="180:180">
      <c r="FX38724" s="1595"/>
    </row>
    <row r="38725" spans="180:180">
      <c r="FX38725" s="1595"/>
    </row>
    <row r="38726" spans="180:180">
      <c r="FX38726" s="1595"/>
    </row>
    <row r="38727" spans="180:180">
      <c r="FX38727" s="1595"/>
    </row>
    <row r="38728" spans="180:180">
      <c r="FX38728" s="1595"/>
    </row>
    <row r="38729" spans="180:180">
      <c r="FX38729" s="1595"/>
    </row>
    <row r="38730" spans="180:180">
      <c r="FX38730" s="1595"/>
    </row>
    <row r="38731" spans="180:180">
      <c r="FX38731" s="1595"/>
    </row>
    <row r="38732" spans="180:180">
      <c r="FX38732" s="1595"/>
    </row>
    <row r="38733" spans="180:180">
      <c r="FX38733" s="1595"/>
    </row>
    <row r="38734" spans="180:180">
      <c r="FX38734" s="1595"/>
    </row>
    <row r="38735" spans="180:180">
      <c r="FX38735" s="1595"/>
    </row>
    <row r="38736" spans="180:180">
      <c r="FX38736" s="1595"/>
    </row>
    <row r="38737" spans="180:180">
      <c r="FX38737" s="1595"/>
    </row>
    <row r="38738" spans="180:180">
      <c r="FX38738" s="1595"/>
    </row>
    <row r="38739" spans="180:180">
      <c r="FX38739" s="1595"/>
    </row>
    <row r="38740" spans="180:180">
      <c r="FX38740" s="1595"/>
    </row>
    <row r="38741" spans="180:180">
      <c r="FX38741" s="1595"/>
    </row>
    <row r="38742" spans="180:180">
      <c r="FX38742" s="1595"/>
    </row>
    <row r="38743" spans="180:180">
      <c r="FX38743" s="1595"/>
    </row>
    <row r="38744" spans="180:180">
      <c r="FX38744" s="1595"/>
    </row>
    <row r="38745" spans="180:180">
      <c r="FX38745" s="1595"/>
    </row>
    <row r="38746" spans="180:180">
      <c r="FX38746" s="1595"/>
    </row>
    <row r="38747" spans="180:180">
      <c r="FX38747" s="1595"/>
    </row>
    <row r="38748" spans="180:180">
      <c r="FX38748" s="1595"/>
    </row>
    <row r="38749" spans="180:180">
      <c r="FX38749" s="1595"/>
    </row>
    <row r="38750" spans="180:180">
      <c r="FX38750" s="1595"/>
    </row>
    <row r="38751" spans="180:180">
      <c r="FX38751" s="1595"/>
    </row>
    <row r="38752" spans="180:180">
      <c r="FX38752" s="1595"/>
    </row>
    <row r="38753" spans="180:180">
      <c r="FX38753" s="1595"/>
    </row>
    <row r="38754" spans="180:180">
      <c r="FX38754" s="1595"/>
    </row>
    <row r="38755" spans="180:180">
      <c r="FX38755" s="1595"/>
    </row>
    <row r="38756" spans="180:180">
      <c r="FX38756" s="1595"/>
    </row>
    <row r="38757" spans="180:180">
      <c r="FX38757" s="1595"/>
    </row>
    <row r="38758" spans="180:180">
      <c r="FX38758" s="1595"/>
    </row>
    <row r="38759" spans="180:180">
      <c r="FX38759" s="1595"/>
    </row>
    <row r="38760" spans="180:180">
      <c r="FX38760" s="1595"/>
    </row>
    <row r="38761" spans="180:180">
      <c r="FX38761" s="1595"/>
    </row>
    <row r="38763" spans="180:180">
      <c r="FX38763" s="1349"/>
    </row>
    <row r="38764" spans="180:180">
      <c r="FX38764" s="1349"/>
    </row>
    <row r="38765" spans="180:180">
      <c r="FX38765" s="1666"/>
    </row>
    <row r="38767" spans="180:180">
      <c r="FX38767" s="1349"/>
    </row>
    <row r="38768" spans="180:180">
      <c r="FX38768" s="1349"/>
    </row>
    <row r="38769" spans="180:180">
      <c r="FX38769" s="1349"/>
    </row>
    <row r="38770" spans="180:180">
      <c r="FX38770" s="1595"/>
    </row>
    <row r="38771" spans="180:180">
      <c r="FX38771" s="1595"/>
    </row>
    <row r="38772" spans="180:180">
      <c r="FX38772" s="1595"/>
    </row>
    <row r="38773" spans="180:180">
      <c r="FX38773" s="1595"/>
    </row>
    <row r="38774" spans="180:180">
      <c r="FX38774" s="1595"/>
    </row>
    <row r="38775" spans="180:180">
      <c r="FX38775" s="1595"/>
    </row>
    <row r="38776" spans="180:180">
      <c r="FX38776" s="1595"/>
    </row>
    <row r="38777" spans="180:180">
      <c r="FX38777" s="1595"/>
    </row>
    <row r="38778" spans="180:180">
      <c r="FX38778" s="1595"/>
    </row>
    <row r="38779" spans="180:180">
      <c r="FX38779" s="1595"/>
    </row>
    <row r="38780" spans="180:180">
      <c r="FX38780" s="1595"/>
    </row>
    <row r="38781" spans="180:180">
      <c r="FX38781" s="1595"/>
    </row>
    <row r="38782" spans="180:180">
      <c r="FX38782" s="1595"/>
    </row>
    <row r="38783" spans="180:180">
      <c r="FX38783" s="1595"/>
    </row>
    <row r="38784" spans="180:180">
      <c r="FX38784" s="1595"/>
    </row>
    <row r="38785" spans="180:180">
      <c r="FX38785" s="1595"/>
    </row>
    <row r="38786" spans="180:180">
      <c r="FX38786" s="1595"/>
    </row>
    <row r="38787" spans="180:180">
      <c r="FX38787" s="1595"/>
    </row>
    <row r="38788" spans="180:180">
      <c r="FX38788" s="1595"/>
    </row>
    <row r="38789" spans="180:180">
      <c r="FX38789" s="1595"/>
    </row>
    <row r="38790" spans="180:180">
      <c r="FX38790" s="1595"/>
    </row>
    <row r="38791" spans="180:180">
      <c r="FX38791" s="1595"/>
    </row>
    <row r="38792" spans="180:180">
      <c r="FX38792" s="1595"/>
    </row>
    <row r="38793" spans="180:180">
      <c r="FX38793" s="1595"/>
    </row>
    <row r="38794" spans="180:180">
      <c r="FX38794" s="1595"/>
    </row>
    <row r="38795" spans="180:180">
      <c r="FX38795" s="1595"/>
    </row>
    <row r="38796" spans="180:180">
      <c r="FX38796" s="1595"/>
    </row>
    <row r="38797" spans="180:180">
      <c r="FX38797" s="1595"/>
    </row>
    <row r="38798" spans="180:180">
      <c r="FX38798" s="1595"/>
    </row>
    <row r="38799" spans="180:180">
      <c r="FX38799" s="1595"/>
    </row>
    <row r="38800" spans="180:180">
      <c r="FX38800" s="1595"/>
    </row>
    <row r="38801" spans="180:180">
      <c r="FX38801" s="1595"/>
    </row>
    <row r="38802" spans="180:180">
      <c r="FX38802" s="1595"/>
    </row>
    <row r="38803" spans="180:180">
      <c r="FX38803" s="1595"/>
    </row>
    <row r="38804" spans="180:180">
      <c r="FX38804" s="1595"/>
    </row>
    <row r="38805" spans="180:180">
      <c r="FX38805" s="1595"/>
    </row>
    <row r="38806" spans="180:180">
      <c r="FX38806" s="1595"/>
    </row>
    <row r="38807" spans="180:180">
      <c r="FX38807" s="1595"/>
    </row>
    <row r="38808" spans="180:180">
      <c r="FX38808" s="1595"/>
    </row>
    <row r="38809" spans="180:180">
      <c r="FX38809" s="1595"/>
    </row>
    <row r="38811" spans="180:180">
      <c r="FX38811" s="1349"/>
    </row>
    <row r="38812" spans="180:180">
      <c r="FX38812" s="1349"/>
    </row>
    <row r="38813" spans="180:180">
      <c r="FX38813" s="1666"/>
    </row>
    <row r="38815" spans="180:180">
      <c r="FX38815" s="1349"/>
    </row>
    <row r="38816" spans="180:180">
      <c r="FX38816" s="1349"/>
    </row>
    <row r="38817" spans="180:180">
      <c r="FX38817" s="1349"/>
    </row>
    <row r="38818" spans="180:180">
      <c r="FX38818" s="1595"/>
    </row>
    <row r="38819" spans="180:180">
      <c r="FX38819" s="1595"/>
    </row>
    <row r="38820" spans="180:180">
      <c r="FX38820" s="1595"/>
    </row>
    <row r="38821" spans="180:180">
      <c r="FX38821" s="1595"/>
    </row>
    <row r="38822" spans="180:180">
      <c r="FX38822" s="1595"/>
    </row>
    <row r="38823" spans="180:180">
      <c r="FX38823" s="1595"/>
    </row>
    <row r="38824" spans="180:180">
      <c r="FX38824" s="1595"/>
    </row>
    <row r="38825" spans="180:180">
      <c r="FX38825" s="1595"/>
    </row>
    <row r="38826" spans="180:180">
      <c r="FX38826" s="1595"/>
    </row>
    <row r="38827" spans="180:180">
      <c r="FX38827" s="1595"/>
    </row>
    <row r="38828" spans="180:180">
      <c r="FX38828" s="1595"/>
    </row>
    <row r="38829" spans="180:180">
      <c r="FX38829" s="1595"/>
    </row>
    <row r="38830" spans="180:180">
      <c r="FX38830" s="1595"/>
    </row>
    <row r="38831" spans="180:180">
      <c r="FX38831" s="1595"/>
    </row>
    <row r="38832" spans="180:180">
      <c r="FX38832" s="1595"/>
    </row>
    <row r="38833" spans="180:180">
      <c r="FX38833" s="1595"/>
    </row>
    <row r="38834" spans="180:180">
      <c r="FX38834" s="1595"/>
    </row>
    <row r="38835" spans="180:180">
      <c r="FX38835" s="1595"/>
    </row>
    <row r="38836" spans="180:180">
      <c r="FX38836" s="1595"/>
    </row>
    <row r="38837" spans="180:180">
      <c r="FX38837" s="1595"/>
    </row>
    <row r="38838" spans="180:180">
      <c r="FX38838" s="1595"/>
    </row>
    <row r="38839" spans="180:180">
      <c r="FX38839" s="1595"/>
    </row>
    <row r="38840" spans="180:180">
      <c r="FX38840" s="1595"/>
    </row>
    <row r="38841" spans="180:180">
      <c r="FX38841" s="1595"/>
    </row>
    <row r="38842" spans="180:180">
      <c r="FX38842" s="1595"/>
    </row>
    <row r="38843" spans="180:180">
      <c r="FX38843" s="1595"/>
    </row>
    <row r="38844" spans="180:180">
      <c r="FX38844" s="1595"/>
    </row>
    <row r="38845" spans="180:180">
      <c r="FX38845" s="1595"/>
    </row>
    <row r="38846" spans="180:180">
      <c r="FX38846" s="1595"/>
    </row>
    <row r="38847" spans="180:180">
      <c r="FX38847" s="1595"/>
    </row>
    <row r="38848" spans="180:180">
      <c r="FX38848" s="1595"/>
    </row>
    <row r="38849" spans="180:180">
      <c r="FX38849" s="1595"/>
    </row>
    <row r="38850" spans="180:180">
      <c r="FX38850" s="1595"/>
    </row>
    <row r="38851" spans="180:180">
      <c r="FX38851" s="1595"/>
    </row>
    <row r="38852" spans="180:180">
      <c r="FX38852" s="1595"/>
    </row>
    <row r="38853" spans="180:180">
      <c r="FX38853" s="1595"/>
    </row>
    <row r="38854" spans="180:180">
      <c r="FX38854" s="1595"/>
    </row>
    <row r="38855" spans="180:180">
      <c r="FX38855" s="1595"/>
    </row>
    <row r="38856" spans="180:180">
      <c r="FX38856" s="1595"/>
    </row>
    <row r="38857" spans="180:180">
      <c r="FX38857" s="1595"/>
    </row>
    <row r="38859" spans="180:180">
      <c r="FX38859" s="1349"/>
    </row>
    <row r="38860" spans="180:180">
      <c r="FX38860" s="1349"/>
    </row>
    <row r="38861" spans="180:180">
      <c r="FX38861" s="1666"/>
    </row>
    <row r="38863" spans="180:180">
      <c r="FX38863" s="1349"/>
    </row>
    <row r="38864" spans="180:180">
      <c r="FX38864" s="1349"/>
    </row>
    <row r="38865" spans="180:180">
      <c r="FX38865" s="1349"/>
    </row>
    <row r="38866" spans="180:180">
      <c r="FX38866" s="1595"/>
    </row>
    <row r="38867" spans="180:180">
      <c r="FX38867" s="1595"/>
    </row>
    <row r="38868" spans="180:180">
      <c r="FX38868" s="1595"/>
    </row>
    <row r="38869" spans="180:180">
      <c r="FX38869" s="1595"/>
    </row>
    <row r="38870" spans="180:180">
      <c r="FX38870" s="1595"/>
    </row>
    <row r="38871" spans="180:180">
      <c r="FX38871" s="1595"/>
    </row>
    <row r="38872" spans="180:180">
      <c r="FX38872" s="1595"/>
    </row>
    <row r="38873" spans="180:180">
      <c r="FX38873" s="1595"/>
    </row>
    <row r="38874" spans="180:180">
      <c r="FX38874" s="1595"/>
    </row>
    <row r="38875" spans="180:180">
      <c r="FX38875" s="1595"/>
    </row>
    <row r="38876" spans="180:180">
      <c r="FX38876" s="1595"/>
    </row>
    <row r="38877" spans="180:180">
      <c r="FX38877" s="1595"/>
    </row>
    <row r="38878" spans="180:180">
      <c r="FX38878" s="1595"/>
    </row>
    <row r="38879" spans="180:180">
      <c r="FX38879" s="1595"/>
    </row>
    <row r="38880" spans="180:180">
      <c r="FX38880" s="1595"/>
    </row>
    <row r="38881" spans="180:180">
      <c r="FX38881" s="1595"/>
    </row>
    <row r="38882" spans="180:180">
      <c r="FX38882" s="1595"/>
    </row>
    <row r="38883" spans="180:180">
      <c r="FX38883" s="1595"/>
    </row>
    <row r="38884" spans="180:180">
      <c r="FX38884" s="1595"/>
    </row>
    <row r="38885" spans="180:180">
      <c r="FX38885" s="1595"/>
    </row>
    <row r="38886" spans="180:180">
      <c r="FX38886" s="1595"/>
    </row>
    <row r="38887" spans="180:180">
      <c r="FX38887" s="1595"/>
    </row>
    <row r="38888" spans="180:180">
      <c r="FX38888" s="1595"/>
    </row>
    <row r="38889" spans="180:180">
      <c r="FX38889" s="1595"/>
    </row>
    <row r="38890" spans="180:180">
      <c r="FX38890" s="1595"/>
    </row>
    <row r="38891" spans="180:180">
      <c r="FX38891" s="1595"/>
    </row>
    <row r="38892" spans="180:180">
      <c r="FX38892" s="1595"/>
    </row>
    <row r="38893" spans="180:180">
      <c r="FX38893" s="1595"/>
    </row>
    <row r="38894" spans="180:180">
      <c r="FX38894" s="1595"/>
    </row>
    <row r="38895" spans="180:180">
      <c r="FX38895" s="1595"/>
    </row>
    <row r="38896" spans="180:180">
      <c r="FX38896" s="1595"/>
    </row>
    <row r="38897" spans="180:180">
      <c r="FX38897" s="1595"/>
    </row>
    <row r="38898" spans="180:180">
      <c r="FX38898" s="1595"/>
    </row>
    <row r="38899" spans="180:180">
      <c r="FX38899" s="1595"/>
    </row>
    <row r="38900" spans="180:180">
      <c r="FX38900" s="1595"/>
    </row>
    <row r="38901" spans="180:180">
      <c r="FX38901" s="1595"/>
    </row>
    <row r="38902" spans="180:180">
      <c r="FX38902" s="1595"/>
    </row>
    <row r="38903" spans="180:180">
      <c r="FX38903" s="1595"/>
    </row>
    <row r="38904" spans="180:180">
      <c r="FX38904" s="1595"/>
    </row>
    <row r="38905" spans="180:180">
      <c r="FX38905" s="1595"/>
    </row>
    <row r="38907" spans="180:180">
      <c r="FX38907" s="1349"/>
    </row>
    <row r="38908" spans="180:180">
      <c r="FX38908" s="1349"/>
    </row>
    <row r="38909" spans="180:180">
      <c r="FX38909" s="1666"/>
    </row>
    <row r="38911" spans="180:180">
      <c r="FX38911" s="1349"/>
    </row>
    <row r="38912" spans="180:180">
      <c r="FX38912" s="1349"/>
    </row>
    <row r="38913" spans="180:180">
      <c r="FX38913" s="1349"/>
    </row>
    <row r="38914" spans="180:180">
      <c r="FX38914" s="1595"/>
    </row>
    <row r="38915" spans="180:180">
      <c r="FX38915" s="1595"/>
    </row>
    <row r="38916" spans="180:180">
      <c r="FX38916" s="1595"/>
    </row>
    <row r="38917" spans="180:180">
      <c r="FX38917" s="1595"/>
    </row>
    <row r="38918" spans="180:180">
      <c r="FX38918" s="1595"/>
    </row>
    <row r="38919" spans="180:180">
      <c r="FX38919" s="1595"/>
    </row>
    <row r="38920" spans="180:180">
      <c r="FX38920" s="1595"/>
    </row>
    <row r="38921" spans="180:180">
      <c r="FX38921" s="1595"/>
    </row>
    <row r="38922" spans="180:180">
      <c r="FX38922" s="1595"/>
    </row>
    <row r="38923" spans="180:180">
      <c r="FX38923" s="1595"/>
    </row>
    <row r="38924" spans="180:180">
      <c r="FX38924" s="1595"/>
    </row>
    <row r="38925" spans="180:180">
      <c r="FX38925" s="1595"/>
    </row>
    <row r="38926" spans="180:180">
      <c r="FX38926" s="1595"/>
    </row>
    <row r="38927" spans="180:180">
      <c r="FX38927" s="1595"/>
    </row>
    <row r="38928" spans="180:180">
      <c r="FX38928" s="1595"/>
    </row>
    <row r="38929" spans="180:180">
      <c r="FX38929" s="1595"/>
    </row>
    <row r="38930" spans="180:180">
      <c r="FX38930" s="1595"/>
    </row>
    <row r="38931" spans="180:180">
      <c r="FX38931" s="1595"/>
    </row>
    <row r="38932" spans="180:180">
      <c r="FX38932" s="1595"/>
    </row>
    <row r="38933" spans="180:180">
      <c r="FX38933" s="1595"/>
    </row>
    <row r="38934" spans="180:180">
      <c r="FX38934" s="1595"/>
    </row>
    <row r="38935" spans="180:180">
      <c r="FX38935" s="1595"/>
    </row>
    <row r="38936" spans="180:180">
      <c r="FX38936" s="1595"/>
    </row>
    <row r="38937" spans="180:180">
      <c r="FX38937" s="1595"/>
    </row>
    <row r="38938" spans="180:180">
      <c r="FX38938" s="1595"/>
    </row>
    <row r="38939" spans="180:180">
      <c r="FX38939" s="1595"/>
    </row>
    <row r="38940" spans="180:180">
      <c r="FX38940" s="1595"/>
    </row>
    <row r="38941" spans="180:180">
      <c r="FX38941" s="1595"/>
    </row>
    <row r="38942" spans="180:180">
      <c r="FX38942" s="1595"/>
    </row>
    <row r="38943" spans="180:180">
      <c r="FX38943" s="1595"/>
    </row>
    <row r="38944" spans="180:180">
      <c r="FX38944" s="1595"/>
    </row>
    <row r="38945" spans="180:180">
      <c r="FX38945" s="1595"/>
    </row>
    <row r="38946" spans="180:180">
      <c r="FX38946" s="1595"/>
    </row>
    <row r="38947" spans="180:180">
      <c r="FX38947" s="1595"/>
    </row>
    <row r="38948" spans="180:180">
      <c r="FX38948" s="1595"/>
    </row>
    <row r="38949" spans="180:180">
      <c r="FX38949" s="1595"/>
    </row>
    <row r="38950" spans="180:180">
      <c r="FX38950" s="1595"/>
    </row>
    <row r="38951" spans="180:180">
      <c r="FX38951" s="1595"/>
    </row>
    <row r="38952" spans="180:180">
      <c r="FX38952" s="1595"/>
    </row>
    <row r="38953" spans="180:180">
      <c r="FX38953" s="1595"/>
    </row>
    <row r="38955" spans="180:180">
      <c r="FX38955" s="1349"/>
    </row>
    <row r="38956" spans="180:180">
      <c r="FX38956" s="1349"/>
    </row>
    <row r="38957" spans="180:180">
      <c r="FX38957" s="1666"/>
    </row>
    <row r="38959" spans="180:180">
      <c r="FX38959" s="1349"/>
    </row>
    <row r="38960" spans="180:180">
      <c r="FX38960" s="1349"/>
    </row>
    <row r="38961" spans="180:180">
      <c r="FX38961" s="1349"/>
    </row>
    <row r="38962" spans="180:180">
      <c r="FX38962" s="1595"/>
    </row>
    <row r="38963" spans="180:180">
      <c r="FX38963" s="1595"/>
    </row>
    <row r="38964" spans="180:180">
      <c r="FX38964" s="1595"/>
    </row>
    <row r="38965" spans="180:180">
      <c r="FX38965" s="1595"/>
    </row>
    <row r="38966" spans="180:180">
      <c r="FX38966" s="1595"/>
    </row>
    <row r="38967" spans="180:180">
      <c r="FX38967" s="1595"/>
    </row>
    <row r="38968" spans="180:180">
      <c r="FX38968" s="1595"/>
    </row>
    <row r="38969" spans="180:180">
      <c r="FX38969" s="1595"/>
    </row>
    <row r="38970" spans="180:180">
      <c r="FX38970" s="1595"/>
    </row>
    <row r="38971" spans="180:180">
      <c r="FX38971" s="1595"/>
    </row>
    <row r="38972" spans="180:180">
      <c r="FX38972" s="1595"/>
    </row>
    <row r="38973" spans="180:180">
      <c r="FX38973" s="1595"/>
    </row>
    <row r="38974" spans="180:180">
      <c r="FX38974" s="1595"/>
    </row>
    <row r="38975" spans="180:180">
      <c r="FX38975" s="1595"/>
    </row>
    <row r="38976" spans="180:180">
      <c r="FX38976" s="1595"/>
    </row>
    <row r="38977" spans="180:180">
      <c r="FX38977" s="1595"/>
    </row>
    <row r="38978" spans="180:180">
      <c r="FX38978" s="1595"/>
    </row>
    <row r="38979" spans="180:180">
      <c r="FX38979" s="1595"/>
    </row>
    <row r="38980" spans="180:180">
      <c r="FX38980" s="1595"/>
    </row>
    <row r="38981" spans="180:180">
      <c r="FX38981" s="1595"/>
    </row>
    <row r="38982" spans="180:180">
      <c r="FX38982" s="1595"/>
    </row>
    <row r="38983" spans="180:180">
      <c r="FX38983" s="1595"/>
    </row>
    <row r="38984" spans="180:180">
      <c r="FX38984" s="1595"/>
    </row>
    <row r="38985" spans="180:180">
      <c r="FX38985" s="1595"/>
    </row>
    <row r="38986" spans="180:180">
      <c r="FX38986" s="1595"/>
    </row>
    <row r="38987" spans="180:180">
      <c r="FX38987" s="1595"/>
    </row>
    <row r="38988" spans="180:180">
      <c r="FX38988" s="1595"/>
    </row>
    <row r="38989" spans="180:180">
      <c r="FX38989" s="1595"/>
    </row>
    <row r="38990" spans="180:180">
      <c r="FX38990" s="1595"/>
    </row>
    <row r="38991" spans="180:180">
      <c r="FX38991" s="1595"/>
    </row>
    <row r="38992" spans="180:180">
      <c r="FX38992" s="1595"/>
    </row>
    <row r="38993" spans="180:180">
      <c r="FX38993" s="1595"/>
    </row>
    <row r="38994" spans="180:180">
      <c r="FX38994" s="1595"/>
    </row>
    <row r="38995" spans="180:180">
      <c r="FX38995" s="1595"/>
    </row>
    <row r="38996" spans="180:180">
      <c r="FX38996" s="1595"/>
    </row>
    <row r="38997" spans="180:180">
      <c r="FX38997" s="1595"/>
    </row>
    <row r="38998" spans="180:180">
      <c r="FX38998" s="1595"/>
    </row>
    <row r="38999" spans="180:180">
      <c r="FX38999" s="1595"/>
    </row>
    <row r="39000" spans="180:180">
      <c r="FX39000" s="1595"/>
    </row>
    <row r="39001" spans="180:180">
      <c r="FX39001" s="1595"/>
    </row>
    <row r="39003" spans="180:180">
      <c r="FX39003" s="1349"/>
    </row>
    <row r="39004" spans="180:180">
      <c r="FX39004" s="1349"/>
    </row>
    <row r="39005" spans="180:180">
      <c r="FX39005" s="1666"/>
    </row>
    <row r="39007" spans="180:180">
      <c r="FX39007" s="1349"/>
    </row>
    <row r="39008" spans="180:180">
      <c r="FX39008" s="1349"/>
    </row>
    <row r="39009" spans="180:180">
      <c r="FX39009" s="1349"/>
    </row>
    <row r="39010" spans="180:180">
      <c r="FX39010" s="1595"/>
    </row>
    <row r="39011" spans="180:180">
      <c r="FX39011" s="1595"/>
    </row>
    <row r="39012" spans="180:180">
      <c r="FX39012" s="1595"/>
    </row>
    <row r="39013" spans="180:180">
      <c r="FX39013" s="1595"/>
    </row>
    <row r="39014" spans="180:180">
      <c r="FX39014" s="1595"/>
    </row>
    <row r="39015" spans="180:180">
      <c r="FX39015" s="1595"/>
    </row>
    <row r="39016" spans="180:180">
      <c r="FX39016" s="1595"/>
    </row>
    <row r="39017" spans="180:180">
      <c r="FX39017" s="1595"/>
    </row>
    <row r="39018" spans="180:180">
      <c r="FX39018" s="1595"/>
    </row>
    <row r="39019" spans="180:180">
      <c r="FX39019" s="1595"/>
    </row>
    <row r="39020" spans="180:180">
      <c r="FX39020" s="1595"/>
    </row>
    <row r="39021" spans="180:180">
      <c r="FX39021" s="1595"/>
    </row>
    <row r="39022" spans="180:180">
      <c r="FX39022" s="1595"/>
    </row>
    <row r="39023" spans="180:180">
      <c r="FX39023" s="1595"/>
    </row>
    <row r="39024" spans="180:180">
      <c r="FX39024" s="1595"/>
    </row>
    <row r="39025" spans="180:180">
      <c r="FX39025" s="1595"/>
    </row>
    <row r="39026" spans="180:180">
      <c r="FX39026" s="1595"/>
    </row>
    <row r="39027" spans="180:180">
      <c r="FX39027" s="1595"/>
    </row>
    <row r="39028" spans="180:180">
      <c r="FX39028" s="1595"/>
    </row>
    <row r="39029" spans="180:180">
      <c r="FX39029" s="1595"/>
    </row>
    <row r="39030" spans="180:180">
      <c r="FX39030" s="1595"/>
    </row>
    <row r="39031" spans="180:180">
      <c r="FX39031" s="1595"/>
    </row>
    <row r="39032" spans="180:180">
      <c r="FX39032" s="1595"/>
    </row>
    <row r="39033" spans="180:180">
      <c r="FX39033" s="1595"/>
    </row>
    <row r="39034" spans="180:180">
      <c r="FX39034" s="1595"/>
    </row>
    <row r="39035" spans="180:180">
      <c r="FX39035" s="1595"/>
    </row>
    <row r="39036" spans="180:180">
      <c r="FX39036" s="1595"/>
    </row>
    <row r="39037" spans="180:180">
      <c r="FX39037" s="1595"/>
    </row>
    <row r="39038" spans="180:180">
      <c r="FX39038" s="1595"/>
    </row>
    <row r="39039" spans="180:180">
      <c r="FX39039" s="1595"/>
    </row>
    <row r="39040" spans="180:180">
      <c r="FX39040" s="1595"/>
    </row>
    <row r="39041" spans="180:180">
      <c r="FX39041" s="1595"/>
    </row>
    <row r="39042" spans="180:180">
      <c r="FX39042" s="1595"/>
    </row>
    <row r="39043" spans="180:180">
      <c r="FX39043" s="1595"/>
    </row>
    <row r="39044" spans="180:180">
      <c r="FX39044" s="1595"/>
    </row>
    <row r="39045" spans="180:180">
      <c r="FX39045" s="1595"/>
    </row>
    <row r="39046" spans="180:180">
      <c r="FX39046" s="1595"/>
    </row>
    <row r="39047" spans="180:180">
      <c r="FX39047" s="1595"/>
    </row>
    <row r="39048" spans="180:180">
      <c r="FX39048" s="1595"/>
    </row>
    <row r="39049" spans="180:180">
      <c r="FX39049" s="1595"/>
    </row>
    <row r="39051" spans="180:180">
      <c r="FX39051" s="1349"/>
    </row>
    <row r="39052" spans="180:180">
      <c r="FX39052" s="1349"/>
    </row>
    <row r="39053" spans="180:180">
      <c r="FX39053" s="1666"/>
    </row>
    <row r="39055" spans="180:180">
      <c r="FX39055" s="1349"/>
    </row>
    <row r="39056" spans="180:180">
      <c r="FX39056" s="1349"/>
    </row>
    <row r="39057" spans="180:180">
      <c r="FX39057" s="1349"/>
    </row>
    <row r="39058" spans="180:180">
      <c r="FX39058" s="1595"/>
    </row>
    <row r="39059" spans="180:180">
      <c r="FX39059" s="1595"/>
    </row>
    <row r="39060" spans="180:180">
      <c r="FX39060" s="1595"/>
    </row>
    <row r="39061" spans="180:180">
      <c r="FX39061" s="1595"/>
    </row>
    <row r="39062" spans="180:180">
      <c r="FX39062" s="1595"/>
    </row>
    <row r="39063" spans="180:180">
      <c r="FX39063" s="1595"/>
    </row>
    <row r="39064" spans="180:180">
      <c r="FX39064" s="1595"/>
    </row>
    <row r="39065" spans="180:180">
      <c r="FX39065" s="1595"/>
    </row>
    <row r="39066" spans="180:180">
      <c r="FX39066" s="1595"/>
    </row>
    <row r="39067" spans="180:180">
      <c r="FX39067" s="1595"/>
    </row>
    <row r="39068" spans="180:180">
      <c r="FX39068" s="1595"/>
    </row>
    <row r="39069" spans="180:180">
      <c r="FX39069" s="1595"/>
    </row>
    <row r="39070" spans="180:180">
      <c r="FX39070" s="1595"/>
    </row>
    <row r="39071" spans="180:180">
      <c r="FX39071" s="1595"/>
    </row>
    <row r="39072" spans="180:180">
      <c r="FX39072" s="1595"/>
    </row>
    <row r="39073" spans="180:180">
      <c r="FX39073" s="1595"/>
    </row>
    <row r="39074" spans="180:180">
      <c r="FX39074" s="1595"/>
    </row>
    <row r="39075" spans="180:180">
      <c r="FX39075" s="1595"/>
    </row>
    <row r="39076" spans="180:180">
      <c r="FX39076" s="1595"/>
    </row>
    <row r="39077" spans="180:180">
      <c r="FX39077" s="1595"/>
    </row>
    <row r="39078" spans="180:180">
      <c r="FX39078" s="1595"/>
    </row>
    <row r="39079" spans="180:180">
      <c r="FX39079" s="1595"/>
    </row>
    <row r="39080" spans="180:180">
      <c r="FX39080" s="1595"/>
    </row>
    <row r="39081" spans="180:180">
      <c r="FX39081" s="1595"/>
    </row>
    <row r="39082" spans="180:180">
      <c r="FX39082" s="1595"/>
    </row>
    <row r="39083" spans="180:180">
      <c r="FX39083" s="1595"/>
    </row>
    <row r="39084" spans="180:180">
      <c r="FX39084" s="1595"/>
    </row>
    <row r="39085" spans="180:180">
      <c r="FX39085" s="1595"/>
    </row>
    <row r="39086" spans="180:180">
      <c r="FX39086" s="1595"/>
    </row>
    <row r="39087" spans="180:180">
      <c r="FX39087" s="1595"/>
    </row>
    <row r="39088" spans="180:180">
      <c r="FX39088" s="1595"/>
    </row>
    <row r="39089" spans="180:180">
      <c r="FX39089" s="1595"/>
    </row>
    <row r="39090" spans="180:180">
      <c r="FX39090" s="1595"/>
    </row>
    <row r="39091" spans="180:180">
      <c r="FX39091" s="1595"/>
    </row>
    <row r="39092" spans="180:180">
      <c r="FX39092" s="1595"/>
    </row>
    <row r="39093" spans="180:180">
      <c r="FX39093" s="1595"/>
    </row>
    <row r="39094" spans="180:180">
      <c r="FX39094" s="1595"/>
    </row>
    <row r="39095" spans="180:180">
      <c r="FX39095" s="1595"/>
    </row>
    <row r="39096" spans="180:180">
      <c r="FX39096" s="1595"/>
    </row>
    <row r="39097" spans="180:180">
      <c r="FX39097" s="1595"/>
    </row>
    <row r="39099" spans="180:180">
      <c r="FX39099" s="1349"/>
    </row>
    <row r="39100" spans="180:180">
      <c r="FX39100" s="1349"/>
    </row>
    <row r="39101" spans="180:180">
      <c r="FX39101" s="1666"/>
    </row>
    <row r="39103" spans="180:180">
      <c r="FX39103" s="1349"/>
    </row>
    <row r="39104" spans="180:180">
      <c r="FX39104" s="1349"/>
    </row>
    <row r="39105" spans="180:180">
      <c r="FX39105" s="1349"/>
    </row>
    <row r="39106" spans="180:180">
      <c r="FX39106" s="1595"/>
    </row>
    <row r="39107" spans="180:180">
      <c r="FX39107" s="1595"/>
    </row>
    <row r="39108" spans="180:180">
      <c r="FX39108" s="1595"/>
    </row>
    <row r="39109" spans="180:180">
      <c r="FX39109" s="1595"/>
    </row>
    <row r="39110" spans="180:180">
      <c r="FX39110" s="1595"/>
    </row>
    <row r="39111" spans="180:180">
      <c r="FX39111" s="1595"/>
    </row>
    <row r="39112" spans="180:180">
      <c r="FX39112" s="1595"/>
    </row>
    <row r="39113" spans="180:180">
      <c r="FX39113" s="1595"/>
    </row>
    <row r="39114" spans="180:180">
      <c r="FX39114" s="1595"/>
    </row>
    <row r="39115" spans="180:180">
      <c r="FX39115" s="1595"/>
    </row>
    <row r="39116" spans="180:180">
      <c r="FX39116" s="1595"/>
    </row>
    <row r="39117" spans="180:180">
      <c r="FX39117" s="1595"/>
    </row>
    <row r="39118" spans="180:180">
      <c r="FX39118" s="1595"/>
    </row>
    <row r="39119" spans="180:180">
      <c r="FX39119" s="1595"/>
    </row>
    <row r="39120" spans="180:180">
      <c r="FX39120" s="1595"/>
    </row>
    <row r="39121" spans="180:180">
      <c r="FX39121" s="1595"/>
    </row>
    <row r="39122" spans="180:180">
      <c r="FX39122" s="1595"/>
    </row>
    <row r="39123" spans="180:180">
      <c r="FX39123" s="1595"/>
    </row>
    <row r="39124" spans="180:180">
      <c r="FX39124" s="1595"/>
    </row>
    <row r="39125" spans="180:180">
      <c r="FX39125" s="1595"/>
    </row>
    <row r="39126" spans="180:180">
      <c r="FX39126" s="1595"/>
    </row>
    <row r="39127" spans="180:180">
      <c r="FX39127" s="1595"/>
    </row>
    <row r="39128" spans="180:180">
      <c r="FX39128" s="1595"/>
    </row>
    <row r="39129" spans="180:180">
      <c r="FX39129" s="1595"/>
    </row>
    <row r="39130" spans="180:180">
      <c r="FX39130" s="1595"/>
    </row>
    <row r="39131" spans="180:180">
      <c r="FX39131" s="1595"/>
    </row>
    <row r="39132" spans="180:180">
      <c r="FX39132" s="1595"/>
    </row>
    <row r="39133" spans="180:180">
      <c r="FX39133" s="1595"/>
    </row>
    <row r="39134" spans="180:180">
      <c r="FX39134" s="1595"/>
    </row>
    <row r="39135" spans="180:180">
      <c r="FX39135" s="1595"/>
    </row>
    <row r="39136" spans="180:180">
      <c r="FX39136" s="1595"/>
    </row>
    <row r="39137" spans="180:180">
      <c r="FX39137" s="1595"/>
    </row>
    <row r="39138" spans="180:180">
      <c r="FX39138" s="1595"/>
    </row>
    <row r="39139" spans="180:180">
      <c r="FX39139" s="1595"/>
    </row>
    <row r="39140" spans="180:180">
      <c r="FX39140" s="1595"/>
    </row>
    <row r="39141" spans="180:180">
      <c r="FX39141" s="1595"/>
    </row>
    <row r="39142" spans="180:180">
      <c r="FX39142" s="1595"/>
    </row>
    <row r="39143" spans="180:180">
      <c r="FX39143" s="1595"/>
    </row>
    <row r="39144" spans="180:180">
      <c r="FX39144" s="1595"/>
    </row>
    <row r="39145" spans="180:180">
      <c r="FX39145" s="1595"/>
    </row>
    <row r="39147" spans="180:180">
      <c r="FX39147" s="1349"/>
    </row>
    <row r="39148" spans="180:180">
      <c r="FX39148" s="1349"/>
    </row>
    <row r="39149" spans="180:180">
      <c r="FX39149" s="1666"/>
    </row>
    <row r="39151" spans="180:180">
      <c r="FX39151" s="1349"/>
    </row>
    <row r="39152" spans="180:180">
      <c r="FX39152" s="1349"/>
    </row>
    <row r="39153" spans="180:180">
      <c r="FX39153" s="1349"/>
    </row>
    <row r="39154" spans="180:180">
      <c r="FX39154" s="1595"/>
    </row>
    <row r="39155" spans="180:180">
      <c r="FX39155" s="1595"/>
    </row>
    <row r="39156" spans="180:180">
      <c r="FX39156" s="1595"/>
    </row>
    <row r="39157" spans="180:180">
      <c r="FX39157" s="1595"/>
    </row>
    <row r="39158" spans="180:180">
      <c r="FX39158" s="1595"/>
    </row>
    <row r="39159" spans="180:180">
      <c r="FX39159" s="1595"/>
    </row>
    <row r="39160" spans="180:180">
      <c r="FX39160" s="1595"/>
    </row>
    <row r="39161" spans="180:180">
      <c r="FX39161" s="1595"/>
    </row>
    <row r="39162" spans="180:180">
      <c r="FX39162" s="1595"/>
    </row>
    <row r="39163" spans="180:180">
      <c r="FX39163" s="1595"/>
    </row>
    <row r="39164" spans="180:180">
      <c r="FX39164" s="1595"/>
    </row>
    <row r="39165" spans="180:180">
      <c r="FX39165" s="1595"/>
    </row>
    <row r="39166" spans="180:180">
      <c r="FX39166" s="1595"/>
    </row>
    <row r="39167" spans="180:180">
      <c r="FX39167" s="1595"/>
    </row>
    <row r="39168" spans="180:180">
      <c r="FX39168" s="1595"/>
    </row>
    <row r="39169" spans="180:180">
      <c r="FX39169" s="1595"/>
    </row>
    <row r="39170" spans="180:180">
      <c r="FX39170" s="1595"/>
    </row>
    <row r="39171" spans="180:180">
      <c r="FX39171" s="1595"/>
    </row>
    <row r="39172" spans="180:180">
      <c r="FX39172" s="1595"/>
    </row>
    <row r="39173" spans="180:180">
      <c r="FX39173" s="1595"/>
    </row>
    <row r="39174" spans="180:180">
      <c r="FX39174" s="1595"/>
    </row>
    <row r="39175" spans="180:180">
      <c r="FX39175" s="1595"/>
    </row>
    <row r="39176" spans="180:180">
      <c r="FX39176" s="1595"/>
    </row>
    <row r="39177" spans="180:180">
      <c r="FX39177" s="1595"/>
    </row>
    <row r="39178" spans="180:180">
      <c r="FX39178" s="1595"/>
    </row>
    <row r="39179" spans="180:180">
      <c r="FX39179" s="1595"/>
    </row>
    <row r="39180" spans="180:180">
      <c r="FX39180" s="1595"/>
    </row>
    <row r="39181" spans="180:180">
      <c r="FX39181" s="1595"/>
    </row>
    <row r="39182" spans="180:180">
      <c r="FX39182" s="1595"/>
    </row>
    <row r="39183" spans="180:180">
      <c r="FX39183" s="1595"/>
    </row>
    <row r="39184" spans="180:180">
      <c r="FX39184" s="1595"/>
    </row>
    <row r="39185" spans="180:180">
      <c r="FX39185" s="1595"/>
    </row>
    <row r="39186" spans="180:180">
      <c r="FX39186" s="1595"/>
    </row>
    <row r="39187" spans="180:180">
      <c r="FX39187" s="1595"/>
    </row>
    <row r="39188" spans="180:180">
      <c r="FX39188" s="1595"/>
    </row>
    <row r="39189" spans="180:180">
      <c r="FX39189" s="1595"/>
    </row>
    <row r="39190" spans="180:180">
      <c r="FX39190" s="1595"/>
    </row>
    <row r="39191" spans="180:180">
      <c r="FX39191" s="1595"/>
    </row>
    <row r="39192" spans="180:180">
      <c r="FX39192" s="1595"/>
    </row>
    <row r="39193" spans="180:180">
      <c r="FX39193" s="1595"/>
    </row>
    <row r="39195" spans="180:180">
      <c r="FX39195" s="1349"/>
    </row>
    <row r="39196" spans="180:180">
      <c r="FX39196" s="1349"/>
    </row>
    <row r="39197" spans="180:180">
      <c r="FX39197" s="1666"/>
    </row>
    <row r="39199" spans="180:180">
      <c r="FX39199" s="1349"/>
    </row>
    <row r="39200" spans="180:180">
      <c r="FX39200" s="1349"/>
    </row>
    <row r="39201" spans="180:180">
      <c r="FX39201" s="1349"/>
    </row>
    <row r="39202" spans="180:180">
      <c r="FX39202" s="1595"/>
    </row>
    <row r="39203" spans="180:180">
      <c r="FX39203" s="1595"/>
    </row>
    <row r="39204" spans="180:180">
      <c r="FX39204" s="1595"/>
    </row>
    <row r="39205" spans="180:180">
      <c r="FX39205" s="1595"/>
    </row>
    <row r="39206" spans="180:180">
      <c r="FX39206" s="1595"/>
    </row>
    <row r="39207" spans="180:180">
      <c r="FX39207" s="1595"/>
    </row>
    <row r="39208" spans="180:180">
      <c r="FX39208" s="1595"/>
    </row>
    <row r="39209" spans="180:180">
      <c r="FX39209" s="1595"/>
    </row>
    <row r="39210" spans="180:180">
      <c r="FX39210" s="1595"/>
    </row>
    <row r="39211" spans="180:180">
      <c r="FX39211" s="1595"/>
    </row>
    <row r="39212" spans="180:180">
      <c r="FX39212" s="1595"/>
    </row>
    <row r="39213" spans="180:180">
      <c r="FX39213" s="1595"/>
    </row>
    <row r="39214" spans="180:180">
      <c r="FX39214" s="1595"/>
    </row>
    <row r="39215" spans="180:180">
      <c r="FX39215" s="1595"/>
    </row>
    <row r="39216" spans="180:180">
      <c r="FX39216" s="1595"/>
    </row>
    <row r="39217" spans="180:180">
      <c r="FX39217" s="1595"/>
    </row>
    <row r="39218" spans="180:180">
      <c r="FX39218" s="1595"/>
    </row>
    <row r="39219" spans="180:180">
      <c r="FX39219" s="1595"/>
    </row>
    <row r="39220" spans="180:180">
      <c r="FX39220" s="1595"/>
    </row>
    <row r="39221" spans="180:180">
      <c r="FX39221" s="1595"/>
    </row>
    <row r="39222" spans="180:180">
      <c r="FX39222" s="1595"/>
    </row>
    <row r="39223" spans="180:180">
      <c r="FX39223" s="1595"/>
    </row>
    <row r="39224" spans="180:180">
      <c r="FX39224" s="1595"/>
    </row>
    <row r="39225" spans="180:180">
      <c r="FX39225" s="1595"/>
    </row>
    <row r="39226" spans="180:180">
      <c r="FX39226" s="1595"/>
    </row>
    <row r="39227" spans="180:180">
      <c r="FX39227" s="1595"/>
    </row>
    <row r="39228" spans="180:180">
      <c r="FX39228" s="1595"/>
    </row>
    <row r="39229" spans="180:180">
      <c r="FX39229" s="1595"/>
    </row>
    <row r="39230" spans="180:180">
      <c r="FX39230" s="1595"/>
    </row>
    <row r="39231" spans="180:180">
      <c r="FX39231" s="1595"/>
    </row>
    <row r="39232" spans="180:180">
      <c r="FX39232" s="1595"/>
    </row>
    <row r="39233" spans="180:180">
      <c r="FX39233" s="1595"/>
    </row>
    <row r="39234" spans="180:180">
      <c r="FX39234" s="1595"/>
    </row>
    <row r="39235" spans="180:180">
      <c r="FX39235" s="1595"/>
    </row>
    <row r="39236" spans="180:180">
      <c r="FX39236" s="1595"/>
    </row>
    <row r="39237" spans="180:180">
      <c r="FX39237" s="1595"/>
    </row>
    <row r="39238" spans="180:180">
      <c r="FX39238" s="1595"/>
    </row>
    <row r="39239" spans="180:180">
      <c r="FX39239" s="1595"/>
    </row>
    <row r="39240" spans="180:180">
      <c r="FX39240" s="1595"/>
    </row>
    <row r="39241" spans="180:180">
      <c r="FX39241" s="1595"/>
    </row>
    <row r="39243" spans="180:180">
      <c r="FX39243" s="1349"/>
    </row>
    <row r="39244" spans="180:180">
      <c r="FX39244" s="1349"/>
    </row>
    <row r="39245" spans="180:180">
      <c r="FX39245" s="1666"/>
    </row>
    <row r="39247" spans="180:180">
      <c r="FX39247" s="1349"/>
    </row>
    <row r="39248" spans="180:180">
      <c r="FX39248" s="1349"/>
    </row>
    <row r="39249" spans="180:180">
      <c r="FX39249" s="1349"/>
    </row>
    <row r="39250" spans="180:180">
      <c r="FX39250" s="1595"/>
    </row>
    <row r="39251" spans="180:180">
      <c r="FX39251" s="1595"/>
    </row>
    <row r="39252" spans="180:180">
      <c r="FX39252" s="1595"/>
    </row>
    <row r="39253" spans="180:180">
      <c r="FX39253" s="1595"/>
    </row>
    <row r="39254" spans="180:180">
      <c r="FX39254" s="1595"/>
    </row>
    <row r="39255" spans="180:180">
      <c r="FX39255" s="1595"/>
    </row>
    <row r="39256" spans="180:180">
      <c r="FX39256" s="1595"/>
    </row>
    <row r="39257" spans="180:180">
      <c r="FX39257" s="1595"/>
    </row>
    <row r="39258" spans="180:180">
      <c r="FX39258" s="1595"/>
    </row>
    <row r="39259" spans="180:180">
      <c r="FX39259" s="1595"/>
    </row>
    <row r="39260" spans="180:180">
      <c r="FX39260" s="1595"/>
    </row>
    <row r="39261" spans="180:180">
      <c r="FX39261" s="1595"/>
    </row>
    <row r="39262" spans="180:180">
      <c r="FX39262" s="1595"/>
    </row>
    <row r="39263" spans="180:180">
      <c r="FX39263" s="1595"/>
    </row>
    <row r="39264" spans="180:180">
      <c r="FX39264" s="1595"/>
    </row>
    <row r="39265" spans="180:180">
      <c r="FX39265" s="1595"/>
    </row>
    <row r="39266" spans="180:180">
      <c r="FX39266" s="1595"/>
    </row>
    <row r="39267" spans="180:180">
      <c r="FX39267" s="1595"/>
    </row>
    <row r="39268" spans="180:180">
      <c r="FX39268" s="1595"/>
    </row>
    <row r="39269" spans="180:180">
      <c r="FX39269" s="1595"/>
    </row>
    <row r="39270" spans="180:180">
      <c r="FX39270" s="1595"/>
    </row>
    <row r="39271" spans="180:180">
      <c r="FX39271" s="1595"/>
    </row>
    <row r="39272" spans="180:180">
      <c r="FX39272" s="1595"/>
    </row>
    <row r="39273" spans="180:180">
      <c r="FX39273" s="1595"/>
    </row>
    <row r="39274" spans="180:180">
      <c r="FX39274" s="1595"/>
    </row>
    <row r="39275" spans="180:180">
      <c r="FX39275" s="1595"/>
    </row>
    <row r="39276" spans="180:180">
      <c r="FX39276" s="1595"/>
    </row>
    <row r="39277" spans="180:180">
      <c r="FX39277" s="1595"/>
    </row>
    <row r="39278" spans="180:180">
      <c r="FX39278" s="1595"/>
    </row>
    <row r="39279" spans="180:180">
      <c r="FX39279" s="1595"/>
    </row>
    <row r="39280" spans="180:180">
      <c r="FX39280" s="1595"/>
    </row>
    <row r="39281" spans="180:180">
      <c r="FX39281" s="1595"/>
    </row>
    <row r="39282" spans="180:180">
      <c r="FX39282" s="1595"/>
    </row>
    <row r="39283" spans="180:180">
      <c r="FX39283" s="1595"/>
    </row>
    <row r="39284" spans="180:180">
      <c r="FX39284" s="1595"/>
    </row>
    <row r="39285" spans="180:180">
      <c r="FX39285" s="1595"/>
    </row>
    <row r="39286" spans="180:180">
      <c r="FX39286" s="1595"/>
    </row>
    <row r="39287" spans="180:180">
      <c r="FX39287" s="1595"/>
    </row>
    <row r="39288" spans="180:180">
      <c r="FX39288" s="1595"/>
    </row>
    <row r="39289" spans="180:180">
      <c r="FX39289" s="1595"/>
    </row>
    <row r="39291" spans="180:180">
      <c r="FX39291" s="1349"/>
    </row>
    <row r="39292" spans="180:180">
      <c r="FX39292" s="1349"/>
    </row>
    <row r="39293" spans="180:180">
      <c r="FX39293" s="1666"/>
    </row>
    <row r="39295" spans="180:180">
      <c r="FX39295" s="1349"/>
    </row>
    <row r="39296" spans="180:180">
      <c r="FX39296" s="1349"/>
    </row>
    <row r="39297" spans="180:180">
      <c r="FX39297" s="1349"/>
    </row>
    <row r="39298" spans="180:180">
      <c r="FX39298" s="1595"/>
    </row>
    <row r="39299" spans="180:180">
      <c r="FX39299" s="1595"/>
    </row>
    <row r="39300" spans="180:180">
      <c r="FX39300" s="1595"/>
    </row>
    <row r="39301" spans="180:180">
      <c r="FX39301" s="1595"/>
    </row>
    <row r="39302" spans="180:180">
      <c r="FX39302" s="1595"/>
    </row>
    <row r="39303" spans="180:180">
      <c r="FX39303" s="1595"/>
    </row>
    <row r="39304" spans="180:180">
      <c r="FX39304" s="1595"/>
    </row>
    <row r="39305" spans="180:180">
      <c r="FX39305" s="1595"/>
    </row>
    <row r="39306" spans="180:180">
      <c r="FX39306" s="1595"/>
    </row>
    <row r="39307" spans="180:180">
      <c r="FX39307" s="1595"/>
    </row>
    <row r="39308" spans="180:180">
      <c r="FX39308" s="1595"/>
    </row>
    <row r="39309" spans="180:180">
      <c r="FX39309" s="1595"/>
    </row>
    <row r="39310" spans="180:180">
      <c r="FX39310" s="1595"/>
    </row>
    <row r="39311" spans="180:180">
      <c r="FX39311" s="1595"/>
    </row>
    <row r="39312" spans="180:180">
      <c r="FX39312" s="1595"/>
    </row>
    <row r="39313" spans="180:180">
      <c r="FX39313" s="1595"/>
    </row>
    <row r="39314" spans="180:180">
      <c r="FX39314" s="1595"/>
    </row>
    <row r="39315" spans="180:180">
      <c r="FX39315" s="1595"/>
    </row>
    <row r="39316" spans="180:180">
      <c r="FX39316" s="1595"/>
    </row>
    <row r="39317" spans="180:180">
      <c r="FX39317" s="1595"/>
    </row>
    <row r="39318" spans="180:180">
      <c r="FX39318" s="1595"/>
    </row>
    <row r="39319" spans="180:180">
      <c r="FX39319" s="1595"/>
    </row>
    <row r="39320" spans="180:180">
      <c r="FX39320" s="1595"/>
    </row>
    <row r="39321" spans="180:180">
      <c r="FX39321" s="1595"/>
    </row>
    <row r="39322" spans="180:180">
      <c r="FX39322" s="1595"/>
    </row>
    <row r="39323" spans="180:180">
      <c r="FX39323" s="1595"/>
    </row>
    <row r="39324" spans="180:180">
      <c r="FX39324" s="1595"/>
    </row>
    <row r="39325" spans="180:180">
      <c r="FX39325" s="1595"/>
    </row>
    <row r="39326" spans="180:180">
      <c r="FX39326" s="1595"/>
    </row>
    <row r="39327" spans="180:180">
      <c r="FX39327" s="1595"/>
    </row>
    <row r="39328" spans="180:180">
      <c r="FX39328" s="1595"/>
    </row>
    <row r="39329" spans="180:180">
      <c r="FX39329" s="1595"/>
    </row>
    <row r="39330" spans="180:180">
      <c r="FX39330" s="1595"/>
    </row>
    <row r="39331" spans="180:180">
      <c r="FX39331" s="1595"/>
    </row>
    <row r="39332" spans="180:180">
      <c r="FX39332" s="1595"/>
    </row>
    <row r="39333" spans="180:180">
      <c r="FX39333" s="1595"/>
    </row>
    <row r="39334" spans="180:180">
      <c r="FX39334" s="1595"/>
    </row>
    <row r="39335" spans="180:180">
      <c r="FX39335" s="1595"/>
    </row>
    <row r="39336" spans="180:180">
      <c r="FX39336" s="1595"/>
    </row>
    <row r="39337" spans="180:180">
      <c r="FX39337" s="1595"/>
    </row>
    <row r="39339" spans="180:180">
      <c r="FX39339" s="1349"/>
    </row>
    <row r="39340" spans="180:180">
      <c r="FX39340" s="1349"/>
    </row>
    <row r="39341" spans="180:180">
      <c r="FX39341" s="1666"/>
    </row>
    <row r="39343" spans="180:180">
      <c r="FX39343" s="1349"/>
    </row>
    <row r="39344" spans="180:180">
      <c r="FX39344" s="1349"/>
    </row>
    <row r="39345" spans="180:180">
      <c r="FX39345" s="1349"/>
    </row>
    <row r="39346" spans="180:180">
      <c r="FX39346" s="1595"/>
    </row>
    <row r="39347" spans="180:180">
      <c r="FX39347" s="1595"/>
    </row>
    <row r="39348" spans="180:180">
      <c r="FX39348" s="1595"/>
    </row>
    <row r="39349" spans="180:180">
      <c r="FX39349" s="1595"/>
    </row>
    <row r="39350" spans="180:180">
      <c r="FX39350" s="1595"/>
    </row>
    <row r="39351" spans="180:180">
      <c r="FX39351" s="1595"/>
    </row>
    <row r="39352" spans="180:180">
      <c r="FX39352" s="1595"/>
    </row>
    <row r="39353" spans="180:180">
      <c r="FX39353" s="1595"/>
    </row>
    <row r="39354" spans="180:180">
      <c r="FX39354" s="1595"/>
    </row>
    <row r="39355" spans="180:180">
      <c r="FX39355" s="1595"/>
    </row>
    <row r="39356" spans="180:180">
      <c r="FX39356" s="1595"/>
    </row>
    <row r="39357" spans="180:180">
      <c r="FX39357" s="1595"/>
    </row>
    <row r="39358" spans="180:180">
      <c r="FX39358" s="1595"/>
    </row>
    <row r="39359" spans="180:180">
      <c r="FX39359" s="1595"/>
    </row>
    <row r="39360" spans="180:180">
      <c r="FX39360" s="1595"/>
    </row>
    <row r="39361" spans="180:180">
      <c r="FX39361" s="1595"/>
    </row>
    <row r="39362" spans="180:180">
      <c r="FX39362" s="1595"/>
    </row>
    <row r="39363" spans="180:180">
      <c r="FX39363" s="1595"/>
    </row>
    <row r="39364" spans="180:180">
      <c r="FX39364" s="1595"/>
    </row>
    <row r="39365" spans="180:180">
      <c r="FX39365" s="1595"/>
    </row>
    <row r="39366" spans="180:180">
      <c r="FX39366" s="1595"/>
    </row>
    <row r="39367" spans="180:180">
      <c r="FX39367" s="1595"/>
    </row>
    <row r="39368" spans="180:180">
      <c r="FX39368" s="1595"/>
    </row>
    <row r="39369" spans="180:180">
      <c r="FX39369" s="1595"/>
    </row>
    <row r="39370" spans="180:180">
      <c r="FX39370" s="1595"/>
    </row>
    <row r="39371" spans="180:180">
      <c r="FX39371" s="1595"/>
    </row>
    <row r="39372" spans="180:180">
      <c r="FX39372" s="1595"/>
    </row>
    <row r="39373" spans="180:180">
      <c r="FX39373" s="1595"/>
    </row>
    <row r="39374" spans="180:180">
      <c r="FX39374" s="1595"/>
    </row>
    <row r="39375" spans="180:180">
      <c r="FX39375" s="1595"/>
    </row>
    <row r="39376" spans="180:180">
      <c r="FX39376" s="1595"/>
    </row>
    <row r="39377" spans="180:180">
      <c r="FX39377" s="1595"/>
    </row>
    <row r="39378" spans="180:180">
      <c r="FX39378" s="1595"/>
    </row>
    <row r="39379" spans="180:180">
      <c r="FX39379" s="1595"/>
    </row>
    <row r="39380" spans="180:180">
      <c r="FX39380" s="1595"/>
    </row>
    <row r="39381" spans="180:180">
      <c r="FX39381" s="1595"/>
    </row>
    <row r="39382" spans="180:180">
      <c r="FX39382" s="1595"/>
    </row>
    <row r="39383" spans="180:180">
      <c r="FX39383" s="1595"/>
    </row>
    <row r="39384" spans="180:180">
      <c r="FX39384" s="1595"/>
    </row>
    <row r="39385" spans="180:180">
      <c r="FX39385" s="1595"/>
    </row>
    <row r="39387" spans="180:180">
      <c r="FX39387" s="1349"/>
    </row>
    <row r="39388" spans="180:180">
      <c r="FX39388" s="1349"/>
    </row>
    <row r="39389" spans="180:180">
      <c r="FX39389" s="1666"/>
    </row>
    <row r="39391" spans="180:180">
      <c r="FX39391" s="1349"/>
    </row>
    <row r="39392" spans="180:180">
      <c r="FX39392" s="1349"/>
    </row>
    <row r="39393" spans="180:180">
      <c r="FX39393" s="1349"/>
    </row>
    <row r="39394" spans="180:180">
      <c r="FX39394" s="1595"/>
    </row>
    <row r="39395" spans="180:180">
      <c r="FX39395" s="1595"/>
    </row>
    <row r="39396" spans="180:180">
      <c r="FX39396" s="1595"/>
    </row>
    <row r="39397" spans="180:180">
      <c r="FX39397" s="1595"/>
    </row>
    <row r="39398" spans="180:180">
      <c r="FX39398" s="1595"/>
    </row>
    <row r="39399" spans="180:180">
      <c r="FX39399" s="1595"/>
    </row>
    <row r="39400" spans="180:180">
      <c r="FX39400" s="1595"/>
    </row>
    <row r="39401" spans="180:180">
      <c r="FX39401" s="1595"/>
    </row>
    <row r="39402" spans="180:180">
      <c r="FX39402" s="1595"/>
    </row>
    <row r="39403" spans="180:180">
      <c r="FX39403" s="1595"/>
    </row>
    <row r="39404" spans="180:180">
      <c r="FX39404" s="1595"/>
    </row>
    <row r="39405" spans="180:180">
      <c r="FX39405" s="1595"/>
    </row>
    <row r="39406" spans="180:180">
      <c r="FX39406" s="1595"/>
    </row>
    <row r="39407" spans="180:180">
      <c r="FX39407" s="1595"/>
    </row>
    <row r="39408" spans="180:180">
      <c r="FX39408" s="1595"/>
    </row>
    <row r="39409" spans="180:180">
      <c r="FX39409" s="1595"/>
    </row>
    <row r="39410" spans="180:180">
      <c r="FX39410" s="1595"/>
    </row>
    <row r="39411" spans="180:180">
      <c r="FX39411" s="1595"/>
    </row>
    <row r="39412" spans="180:180">
      <c r="FX39412" s="1595"/>
    </row>
    <row r="39413" spans="180:180">
      <c r="FX39413" s="1595"/>
    </row>
    <row r="39414" spans="180:180">
      <c r="FX39414" s="1595"/>
    </row>
    <row r="39415" spans="180:180">
      <c r="FX39415" s="1595"/>
    </row>
    <row r="39416" spans="180:180">
      <c r="FX39416" s="1595"/>
    </row>
    <row r="39417" spans="180:180">
      <c r="FX39417" s="1595"/>
    </row>
    <row r="39418" spans="180:180">
      <c r="FX39418" s="1595"/>
    </row>
    <row r="39419" spans="180:180">
      <c r="FX39419" s="1595"/>
    </row>
    <row r="39420" spans="180:180">
      <c r="FX39420" s="1595"/>
    </row>
    <row r="39421" spans="180:180">
      <c r="FX39421" s="1595"/>
    </row>
    <row r="39422" spans="180:180">
      <c r="FX39422" s="1595"/>
    </row>
    <row r="39423" spans="180:180">
      <c r="FX39423" s="1595"/>
    </row>
    <row r="39424" spans="180:180">
      <c r="FX39424" s="1595"/>
    </row>
    <row r="39425" spans="180:180">
      <c r="FX39425" s="1595"/>
    </row>
    <row r="39426" spans="180:180">
      <c r="FX39426" s="1595"/>
    </row>
    <row r="39427" spans="180:180">
      <c r="FX39427" s="1595"/>
    </row>
    <row r="39428" spans="180:180">
      <c r="FX39428" s="1595"/>
    </row>
    <row r="39429" spans="180:180">
      <c r="FX39429" s="1595"/>
    </row>
    <row r="39430" spans="180:180">
      <c r="FX39430" s="1595"/>
    </row>
    <row r="39431" spans="180:180">
      <c r="FX39431" s="1595"/>
    </row>
    <row r="39432" spans="180:180">
      <c r="FX39432" s="1595"/>
    </row>
    <row r="39433" spans="180:180">
      <c r="FX39433" s="1595"/>
    </row>
    <row r="39435" spans="180:180">
      <c r="FX39435" s="1349"/>
    </row>
    <row r="39436" spans="180:180">
      <c r="FX39436" s="1349"/>
    </row>
    <row r="39437" spans="180:180">
      <c r="FX39437" s="1666"/>
    </row>
    <row r="39439" spans="180:180">
      <c r="FX39439" s="1349"/>
    </row>
    <row r="39440" spans="180:180">
      <c r="FX39440" s="1349"/>
    </row>
    <row r="39441" spans="180:180">
      <c r="FX39441" s="1349"/>
    </row>
    <row r="39442" spans="180:180">
      <c r="FX39442" s="1595"/>
    </row>
    <row r="39443" spans="180:180">
      <c r="FX39443" s="1595"/>
    </row>
    <row r="39444" spans="180:180">
      <c r="FX39444" s="1595"/>
    </row>
    <row r="39445" spans="180:180">
      <c r="FX39445" s="1595"/>
    </row>
    <row r="39446" spans="180:180">
      <c r="FX39446" s="1595"/>
    </row>
    <row r="39447" spans="180:180">
      <c r="FX39447" s="1595"/>
    </row>
    <row r="39448" spans="180:180">
      <c r="FX39448" s="1595"/>
    </row>
    <row r="39449" spans="180:180">
      <c r="FX39449" s="1595"/>
    </row>
    <row r="39450" spans="180:180">
      <c r="FX39450" s="1595"/>
    </row>
    <row r="39451" spans="180:180">
      <c r="FX39451" s="1595"/>
    </row>
    <row r="39452" spans="180:180">
      <c r="FX39452" s="1595"/>
    </row>
    <row r="39453" spans="180:180">
      <c r="FX39453" s="1595"/>
    </row>
    <row r="39454" spans="180:180">
      <c r="FX39454" s="1595"/>
    </row>
    <row r="39455" spans="180:180">
      <c r="FX39455" s="1595"/>
    </row>
    <row r="39456" spans="180:180">
      <c r="FX39456" s="1595"/>
    </row>
    <row r="39457" spans="180:180">
      <c r="FX39457" s="1595"/>
    </row>
    <row r="39458" spans="180:180">
      <c r="FX39458" s="1595"/>
    </row>
    <row r="39459" spans="180:180">
      <c r="FX39459" s="1595"/>
    </row>
    <row r="39460" spans="180:180">
      <c r="FX39460" s="1595"/>
    </row>
    <row r="39461" spans="180:180">
      <c r="FX39461" s="1595"/>
    </row>
    <row r="39462" spans="180:180">
      <c r="FX39462" s="1595"/>
    </row>
    <row r="39463" spans="180:180">
      <c r="FX39463" s="1595"/>
    </row>
    <row r="39464" spans="180:180">
      <c r="FX39464" s="1595"/>
    </row>
    <row r="39465" spans="180:180">
      <c r="FX39465" s="1595"/>
    </row>
    <row r="39466" spans="180:180">
      <c r="FX39466" s="1595"/>
    </row>
    <row r="39467" spans="180:180">
      <c r="FX39467" s="1595"/>
    </row>
    <row r="39468" spans="180:180">
      <c r="FX39468" s="1595"/>
    </row>
    <row r="39469" spans="180:180">
      <c r="FX39469" s="1595"/>
    </row>
    <row r="39470" spans="180:180">
      <c r="FX39470" s="1595"/>
    </row>
    <row r="39471" spans="180:180">
      <c r="FX39471" s="1595"/>
    </row>
    <row r="39472" spans="180:180">
      <c r="FX39472" s="1595"/>
    </row>
    <row r="39473" spans="180:180">
      <c r="FX39473" s="1595"/>
    </row>
    <row r="39474" spans="180:180">
      <c r="FX39474" s="1595"/>
    </row>
    <row r="39475" spans="180:180">
      <c r="FX39475" s="1595"/>
    </row>
    <row r="39476" spans="180:180">
      <c r="FX39476" s="1595"/>
    </row>
    <row r="39477" spans="180:180">
      <c r="FX39477" s="1595"/>
    </row>
    <row r="39478" spans="180:180">
      <c r="FX39478" s="1595"/>
    </row>
    <row r="39479" spans="180:180">
      <c r="FX39479" s="1595"/>
    </row>
    <row r="39480" spans="180:180">
      <c r="FX39480" s="1595"/>
    </row>
    <row r="39481" spans="180:180">
      <c r="FX39481" s="1595"/>
    </row>
    <row r="39483" spans="180:180">
      <c r="FX39483" s="1349"/>
    </row>
    <row r="39484" spans="180:180">
      <c r="FX39484" s="1349"/>
    </row>
    <row r="39485" spans="180:180">
      <c r="FX39485" s="1666"/>
    </row>
    <row r="39487" spans="180:180">
      <c r="FX39487" s="1349"/>
    </row>
    <row r="39488" spans="180:180">
      <c r="FX39488" s="1349"/>
    </row>
    <row r="39489" spans="180:180">
      <c r="FX39489" s="1349"/>
    </row>
    <row r="39490" spans="180:180">
      <c r="FX39490" s="1595"/>
    </row>
    <row r="39491" spans="180:180">
      <c r="FX39491" s="1595"/>
    </row>
    <row r="39492" spans="180:180">
      <c r="FX39492" s="1595"/>
    </row>
    <row r="39493" spans="180:180">
      <c r="FX39493" s="1595"/>
    </row>
    <row r="39494" spans="180:180">
      <c r="FX39494" s="1595"/>
    </row>
    <row r="39495" spans="180:180">
      <c r="FX39495" s="1595"/>
    </row>
    <row r="39496" spans="180:180">
      <c r="FX39496" s="1595"/>
    </row>
    <row r="39497" spans="180:180">
      <c r="FX39497" s="1595"/>
    </row>
    <row r="39498" spans="180:180">
      <c r="FX39498" s="1595"/>
    </row>
    <row r="39499" spans="180:180">
      <c r="FX39499" s="1595"/>
    </row>
    <row r="39500" spans="180:180">
      <c r="FX39500" s="1595"/>
    </row>
    <row r="39501" spans="180:180">
      <c r="FX39501" s="1595"/>
    </row>
    <row r="39502" spans="180:180">
      <c r="FX39502" s="1595"/>
    </row>
    <row r="39503" spans="180:180">
      <c r="FX39503" s="1595"/>
    </row>
    <row r="39504" spans="180:180">
      <c r="FX39504" s="1595"/>
    </row>
    <row r="39505" spans="180:180">
      <c r="FX39505" s="1595"/>
    </row>
    <row r="39506" spans="180:180">
      <c r="FX39506" s="1595"/>
    </row>
    <row r="39507" spans="180:180">
      <c r="FX39507" s="1595"/>
    </row>
    <row r="39508" spans="180:180">
      <c r="FX39508" s="1595"/>
    </row>
    <row r="39509" spans="180:180">
      <c r="FX39509" s="1595"/>
    </row>
    <row r="39510" spans="180:180">
      <c r="FX39510" s="1595"/>
    </row>
    <row r="39511" spans="180:180">
      <c r="FX39511" s="1595"/>
    </row>
    <row r="39512" spans="180:180">
      <c r="FX39512" s="1595"/>
    </row>
    <row r="39513" spans="180:180">
      <c r="FX39513" s="1595"/>
    </row>
    <row r="39514" spans="180:180">
      <c r="FX39514" s="1595"/>
    </row>
    <row r="39515" spans="180:180">
      <c r="FX39515" s="1595"/>
    </row>
    <row r="39516" spans="180:180">
      <c r="FX39516" s="1595"/>
    </row>
    <row r="39517" spans="180:180">
      <c r="FX39517" s="1595"/>
    </row>
    <row r="39518" spans="180:180">
      <c r="FX39518" s="1595"/>
    </row>
    <row r="39519" spans="180:180">
      <c r="FX39519" s="1595"/>
    </row>
    <row r="39520" spans="180:180">
      <c r="FX39520" s="1595"/>
    </row>
    <row r="39521" spans="180:180">
      <c r="FX39521" s="1595"/>
    </row>
    <row r="39522" spans="180:180">
      <c r="FX39522" s="1595"/>
    </row>
    <row r="39523" spans="180:180">
      <c r="FX39523" s="1595"/>
    </row>
    <row r="39524" spans="180:180">
      <c r="FX39524" s="1595"/>
    </row>
    <row r="39525" spans="180:180">
      <c r="FX39525" s="1595"/>
    </row>
    <row r="39526" spans="180:180">
      <c r="FX39526" s="1595"/>
    </row>
    <row r="39527" spans="180:180">
      <c r="FX39527" s="1595"/>
    </row>
    <row r="39528" spans="180:180">
      <c r="FX39528" s="1595"/>
    </row>
    <row r="39529" spans="180:180">
      <c r="FX39529" s="1595"/>
    </row>
    <row r="39531" spans="180:180">
      <c r="FX39531" s="1349"/>
    </row>
    <row r="39532" spans="180:180">
      <c r="FX39532" s="1349"/>
    </row>
    <row r="39533" spans="180:180">
      <c r="FX39533" s="1666"/>
    </row>
    <row r="39535" spans="180:180">
      <c r="FX39535" s="1349"/>
    </row>
    <row r="39536" spans="180:180">
      <c r="FX39536" s="1349"/>
    </row>
    <row r="39537" spans="180:180">
      <c r="FX39537" s="1349"/>
    </row>
    <row r="39538" spans="180:180">
      <c r="FX39538" s="1595"/>
    </row>
    <row r="39539" spans="180:180">
      <c r="FX39539" s="1595"/>
    </row>
    <row r="39540" spans="180:180">
      <c r="FX39540" s="1595"/>
    </row>
    <row r="39541" spans="180:180">
      <c r="FX39541" s="1595"/>
    </row>
    <row r="39542" spans="180:180">
      <c r="FX39542" s="1595"/>
    </row>
    <row r="39543" spans="180:180">
      <c r="FX39543" s="1595"/>
    </row>
    <row r="39544" spans="180:180">
      <c r="FX39544" s="1595"/>
    </row>
    <row r="39545" spans="180:180">
      <c r="FX39545" s="1595"/>
    </row>
    <row r="39546" spans="180:180">
      <c r="FX39546" s="1595"/>
    </row>
    <row r="39547" spans="180:180">
      <c r="FX39547" s="1595"/>
    </row>
    <row r="39548" spans="180:180">
      <c r="FX39548" s="1595"/>
    </row>
    <row r="39549" spans="180:180">
      <c r="FX39549" s="1595"/>
    </row>
    <row r="39550" spans="180:180">
      <c r="FX39550" s="1595"/>
    </row>
    <row r="39551" spans="180:180">
      <c r="FX39551" s="1595"/>
    </row>
    <row r="39552" spans="180:180">
      <c r="FX39552" s="1595"/>
    </row>
    <row r="39553" spans="180:180">
      <c r="FX39553" s="1595"/>
    </row>
    <row r="39554" spans="180:180">
      <c r="FX39554" s="1595"/>
    </row>
    <row r="39555" spans="180:180">
      <c r="FX39555" s="1595"/>
    </row>
    <row r="39556" spans="180:180">
      <c r="FX39556" s="1595"/>
    </row>
    <row r="39557" spans="180:180">
      <c r="FX39557" s="1595"/>
    </row>
    <row r="39558" spans="180:180">
      <c r="FX39558" s="1595"/>
    </row>
    <row r="39559" spans="180:180">
      <c r="FX39559" s="1595"/>
    </row>
    <row r="39560" spans="180:180">
      <c r="FX39560" s="1595"/>
    </row>
    <row r="39561" spans="180:180">
      <c r="FX39561" s="1595"/>
    </row>
    <row r="39562" spans="180:180">
      <c r="FX39562" s="1595"/>
    </row>
    <row r="39563" spans="180:180">
      <c r="FX39563" s="1595"/>
    </row>
    <row r="39564" spans="180:180">
      <c r="FX39564" s="1595"/>
    </row>
    <row r="39565" spans="180:180">
      <c r="FX39565" s="1595"/>
    </row>
    <row r="39566" spans="180:180">
      <c r="FX39566" s="1595"/>
    </row>
    <row r="39567" spans="180:180">
      <c r="FX39567" s="1595"/>
    </row>
    <row r="39568" spans="180:180">
      <c r="FX39568" s="1595"/>
    </row>
    <row r="39569" spans="180:180">
      <c r="FX39569" s="1595"/>
    </row>
    <row r="39570" spans="180:180">
      <c r="FX39570" s="1595"/>
    </row>
    <row r="39571" spans="180:180">
      <c r="FX39571" s="1595"/>
    </row>
    <row r="39572" spans="180:180">
      <c r="FX39572" s="1595"/>
    </row>
    <row r="39573" spans="180:180">
      <c r="FX39573" s="1595"/>
    </row>
    <row r="39574" spans="180:180">
      <c r="FX39574" s="1595"/>
    </row>
    <row r="39575" spans="180:180">
      <c r="FX39575" s="1595"/>
    </row>
    <row r="39576" spans="180:180">
      <c r="FX39576" s="1595"/>
    </row>
    <row r="39577" spans="180:180">
      <c r="FX39577" s="1595"/>
    </row>
    <row r="39579" spans="180:180">
      <c r="FX39579" s="1349"/>
    </row>
    <row r="39580" spans="180:180">
      <c r="FX39580" s="1349"/>
    </row>
    <row r="39581" spans="180:180">
      <c r="FX39581" s="1666"/>
    </row>
    <row r="39583" spans="180:180">
      <c r="FX39583" s="1349"/>
    </row>
    <row r="39584" spans="180:180">
      <c r="FX39584" s="1349"/>
    </row>
    <row r="39585" spans="180:180">
      <c r="FX39585" s="1349"/>
    </row>
    <row r="39586" spans="180:180">
      <c r="FX39586" s="1595"/>
    </row>
    <row r="39587" spans="180:180">
      <c r="FX39587" s="1595"/>
    </row>
    <row r="39588" spans="180:180">
      <c r="FX39588" s="1595"/>
    </row>
    <row r="39589" spans="180:180">
      <c r="FX39589" s="1595"/>
    </row>
    <row r="39590" spans="180:180">
      <c r="FX39590" s="1595"/>
    </row>
    <row r="39591" spans="180:180">
      <c r="FX39591" s="1595"/>
    </row>
    <row r="39592" spans="180:180">
      <c r="FX39592" s="1595"/>
    </row>
    <row r="39593" spans="180:180">
      <c r="FX39593" s="1595"/>
    </row>
    <row r="39594" spans="180:180">
      <c r="FX39594" s="1595"/>
    </row>
    <row r="39595" spans="180:180">
      <c r="FX39595" s="1595"/>
    </row>
    <row r="39596" spans="180:180">
      <c r="FX39596" s="1595"/>
    </row>
    <row r="39597" spans="180:180">
      <c r="FX39597" s="1595"/>
    </row>
    <row r="39598" spans="180:180">
      <c r="FX39598" s="1595"/>
    </row>
    <row r="39599" spans="180:180">
      <c r="FX39599" s="1595"/>
    </row>
    <row r="39600" spans="180:180">
      <c r="FX39600" s="1595"/>
    </row>
    <row r="39601" spans="180:180">
      <c r="FX39601" s="1595"/>
    </row>
    <row r="39602" spans="180:180">
      <c r="FX39602" s="1595"/>
    </row>
    <row r="39603" spans="180:180">
      <c r="FX39603" s="1595"/>
    </row>
    <row r="39604" spans="180:180">
      <c r="FX39604" s="1595"/>
    </row>
    <row r="39605" spans="180:180">
      <c r="FX39605" s="1595"/>
    </row>
    <row r="39606" spans="180:180">
      <c r="FX39606" s="1595"/>
    </row>
    <row r="39607" spans="180:180">
      <c r="FX39607" s="1595"/>
    </row>
    <row r="39608" spans="180:180">
      <c r="FX39608" s="1595"/>
    </row>
    <row r="39609" spans="180:180">
      <c r="FX39609" s="1595"/>
    </row>
    <row r="39610" spans="180:180">
      <c r="FX39610" s="1595"/>
    </row>
    <row r="39611" spans="180:180">
      <c r="FX39611" s="1595"/>
    </row>
    <row r="39612" spans="180:180">
      <c r="FX39612" s="1595"/>
    </row>
    <row r="39613" spans="180:180">
      <c r="FX39613" s="1595"/>
    </row>
    <row r="39614" spans="180:180">
      <c r="FX39614" s="1595"/>
    </row>
    <row r="39615" spans="180:180">
      <c r="FX39615" s="1595"/>
    </row>
    <row r="39616" spans="180:180">
      <c r="FX39616" s="1595"/>
    </row>
    <row r="39617" spans="180:180">
      <c r="FX39617" s="1595"/>
    </row>
    <row r="39618" spans="180:180">
      <c r="FX39618" s="1595"/>
    </row>
    <row r="39619" spans="180:180">
      <c r="FX39619" s="1595"/>
    </row>
    <row r="39620" spans="180:180">
      <c r="FX39620" s="1595"/>
    </row>
    <row r="39621" spans="180:180">
      <c r="FX39621" s="1595"/>
    </row>
    <row r="39622" spans="180:180">
      <c r="FX39622" s="1595"/>
    </row>
    <row r="39623" spans="180:180">
      <c r="FX39623" s="1595"/>
    </row>
    <row r="39624" spans="180:180">
      <c r="FX39624" s="1595"/>
    </row>
    <row r="39625" spans="180:180">
      <c r="FX39625" s="1595"/>
    </row>
    <row r="39627" spans="180:180">
      <c r="FX39627" s="1349"/>
    </row>
    <row r="39628" spans="180:180">
      <c r="FX39628" s="1349"/>
    </row>
    <row r="39629" spans="180:180">
      <c r="FX39629" s="1666"/>
    </row>
    <row r="39631" spans="180:180">
      <c r="FX39631" s="1349"/>
    </row>
    <row r="39632" spans="180:180">
      <c r="FX39632" s="1349"/>
    </row>
    <row r="39633" spans="180:180">
      <c r="FX39633" s="1349"/>
    </row>
    <row r="39634" spans="180:180">
      <c r="FX39634" s="1595"/>
    </row>
    <row r="39635" spans="180:180">
      <c r="FX39635" s="1595"/>
    </row>
    <row r="39636" spans="180:180">
      <c r="FX39636" s="1595"/>
    </row>
    <row r="39637" spans="180:180">
      <c r="FX39637" s="1595"/>
    </row>
    <row r="39638" spans="180:180">
      <c r="FX39638" s="1595"/>
    </row>
    <row r="39639" spans="180:180">
      <c r="FX39639" s="1595"/>
    </row>
    <row r="39640" spans="180:180">
      <c r="FX39640" s="1595"/>
    </row>
    <row r="39641" spans="180:180">
      <c r="FX39641" s="1595"/>
    </row>
    <row r="39642" spans="180:180">
      <c r="FX39642" s="1595"/>
    </row>
    <row r="39643" spans="180:180">
      <c r="FX39643" s="1595"/>
    </row>
    <row r="39644" spans="180:180">
      <c r="FX39644" s="1595"/>
    </row>
    <row r="39645" spans="180:180">
      <c r="FX39645" s="1595"/>
    </row>
    <row r="39646" spans="180:180">
      <c r="FX39646" s="1595"/>
    </row>
    <row r="39647" spans="180:180">
      <c r="FX39647" s="1595"/>
    </row>
    <row r="39648" spans="180:180">
      <c r="FX39648" s="1595"/>
    </row>
    <row r="39649" spans="180:180">
      <c r="FX39649" s="1595"/>
    </row>
    <row r="39650" spans="180:180">
      <c r="FX39650" s="1595"/>
    </row>
    <row r="39651" spans="180:180">
      <c r="FX39651" s="1595"/>
    </row>
    <row r="39652" spans="180:180">
      <c r="FX39652" s="1595"/>
    </row>
    <row r="39653" spans="180:180">
      <c r="FX39653" s="1595"/>
    </row>
    <row r="39654" spans="180:180">
      <c r="FX39654" s="1595"/>
    </row>
    <row r="39655" spans="180:180">
      <c r="FX39655" s="1595"/>
    </row>
    <row r="39656" spans="180:180">
      <c r="FX39656" s="1595"/>
    </row>
    <row r="39657" spans="180:180">
      <c r="FX39657" s="1595"/>
    </row>
    <row r="39658" spans="180:180">
      <c r="FX39658" s="1595"/>
    </row>
    <row r="39659" spans="180:180">
      <c r="FX39659" s="1595"/>
    </row>
    <row r="39660" spans="180:180">
      <c r="FX39660" s="1595"/>
    </row>
    <row r="39661" spans="180:180">
      <c r="FX39661" s="1595"/>
    </row>
    <row r="39662" spans="180:180">
      <c r="FX39662" s="1595"/>
    </row>
    <row r="39663" spans="180:180">
      <c r="FX39663" s="1595"/>
    </row>
    <row r="39664" spans="180:180">
      <c r="FX39664" s="1595"/>
    </row>
    <row r="39665" spans="180:180">
      <c r="FX39665" s="1595"/>
    </row>
    <row r="39666" spans="180:180">
      <c r="FX39666" s="1595"/>
    </row>
    <row r="39667" spans="180:180">
      <c r="FX39667" s="1595"/>
    </row>
    <row r="39668" spans="180:180">
      <c r="FX39668" s="1595"/>
    </row>
    <row r="39669" spans="180:180">
      <c r="FX39669" s="1595"/>
    </row>
    <row r="39670" spans="180:180">
      <c r="FX39670" s="1595"/>
    </row>
    <row r="39671" spans="180:180">
      <c r="FX39671" s="1595"/>
    </row>
    <row r="39672" spans="180:180">
      <c r="FX39672" s="1595"/>
    </row>
    <row r="39673" spans="180:180">
      <c r="FX39673" s="1595"/>
    </row>
    <row r="39675" spans="180:180">
      <c r="FX39675" s="1349"/>
    </row>
    <row r="39676" spans="180:180">
      <c r="FX39676" s="1349"/>
    </row>
    <row r="39677" spans="180:180">
      <c r="FX39677" s="1666"/>
    </row>
    <row r="39679" spans="180:180">
      <c r="FX39679" s="1349"/>
    </row>
    <row r="39680" spans="180:180">
      <c r="FX39680" s="1349"/>
    </row>
    <row r="39681" spans="180:180">
      <c r="FX39681" s="1349"/>
    </row>
    <row r="39682" spans="180:180">
      <c r="FX39682" s="1595"/>
    </row>
    <row r="39683" spans="180:180">
      <c r="FX39683" s="1595"/>
    </row>
    <row r="39684" spans="180:180">
      <c r="FX39684" s="1595"/>
    </row>
    <row r="39685" spans="180:180">
      <c r="FX39685" s="1595"/>
    </row>
    <row r="39686" spans="180:180">
      <c r="FX39686" s="1595"/>
    </row>
    <row r="39687" spans="180:180">
      <c r="FX39687" s="1595"/>
    </row>
    <row r="39688" spans="180:180">
      <c r="FX39688" s="1595"/>
    </row>
    <row r="39689" spans="180:180">
      <c r="FX39689" s="1595"/>
    </row>
    <row r="39690" spans="180:180">
      <c r="FX39690" s="1595"/>
    </row>
    <row r="39691" spans="180:180">
      <c r="FX39691" s="1595"/>
    </row>
    <row r="39692" spans="180:180">
      <c r="FX39692" s="1595"/>
    </row>
    <row r="39693" spans="180:180">
      <c r="FX39693" s="1595"/>
    </row>
    <row r="39694" spans="180:180">
      <c r="FX39694" s="1595"/>
    </row>
    <row r="39695" spans="180:180">
      <c r="FX39695" s="1595"/>
    </row>
    <row r="39696" spans="180:180">
      <c r="FX39696" s="1595"/>
    </row>
    <row r="39697" spans="180:180">
      <c r="FX39697" s="1595"/>
    </row>
    <row r="39698" spans="180:180">
      <c r="FX39698" s="1595"/>
    </row>
    <row r="39699" spans="180:180">
      <c r="FX39699" s="1595"/>
    </row>
    <row r="39700" spans="180:180">
      <c r="FX39700" s="1595"/>
    </row>
    <row r="39701" spans="180:180">
      <c r="FX39701" s="1595"/>
    </row>
    <row r="39702" spans="180:180">
      <c r="FX39702" s="1595"/>
    </row>
    <row r="39703" spans="180:180">
      <c r="FX39703" s="1595"/>
    </row>
    <row r="39704" spans="180:180">
      <c r="FX39704" s="1595"/>
    </row>
    <row r="39705" spans="180:180">
      <c r="FX39705" s="1595"/>
    </row>
    <row r="39706" spans="180:180">
      <c r="FX39706" s="1595"/>
    </row>
    <row r="39707" spans="180:180">
      <c r="FX39707" s="1595"/>
    </row>
    <row r="39708" spans="180:180">
      <c r="FX39708" s="1595"/>
    </row>
    <row r="39709" spans="180:180">
      <c r="FX39709" s="1595"/>
    </row>
    <row r="39710" spans="180:180">
      <c r="FX39710" s="1595"/>
    </row>
    <row r="39711" spans="180:180">
      <c r="FX39711" s="1595"/>
    </row>
    <row r="39712" spans="180:180">
      <c r="FX39712" s="1595"/>
    </row>
    <row r="39713" spans="180:180">
      <c r="FX39713" s="1595"/>
    </row>
    <row r="39714" spans="180:180">
      <c r="FX39714" s="1595"/>
    </row>
    <row r="39715" spans="180:180">
      <c r="FX39715" s="1595"/>
    </row>
    <row r="39716" spans="180:180">
      <c r="FX39716" s="1595"/>
    </row>
    <row r="39717" spans="180:180">
      <c r="FX39717" s="1595"/>
    </row>
    <row r="39718" spans="180:180">
      <c r="FX39718" s="1595"/>
    </row>
    <row r="39719" spans="180:180">
      <c r="FX39719" s="1595"/>
    </row>
    <row r="39720" spans="180:180">
      <c r="FX39720" s="1595"/>
    </row>
    <row r="39721" spans="180:180">
      <c r="FX39721" s="1595"/>
    </row>
    <row r="39723" spans="180:180">
      <c r="FX39723" s="1349"/>
    </row>
    <row r="39724" spans="180:180">
      <c r="FX39724" s="1349"/>
    </row>
    <row r="39725" spans="180:180">
      <c r="FX39725" s="1666"/>
    </row>
    <row r="39727" spans="180:180">
      <c r="FX39727" s="1349"/>
    </row>
    <row r="39728" spans="180:180">
      <c r="FX39728" s="1349"/>
    </row>
    <row r="39729" spans="180:180">
      <c r="FX39729" s="1349"/>
    </row>
    <row r="39730" spans="180:180">
      <c r="FX39730" s="1595"/>
    </row>
    <row r="39731" spans="180:180">
      <c r="FX39731" s="1595"/>
    </row>
    <row r="39732" spans="180:180">
      <c r="FX39732" s="1595"/>
    </row>
    <row r="39733" spans="180:180">
      <c r="FX39733" s="1595"/>
    </row>
    <row r="39734" spans="180:180">
      <c r="FX39734" s="1595"/>
    </row>
    <row r="39735" spans="180:180">
      <c r="FX39735" s="1595"/>
    </row>
    <row r="39736" spans="180:180">
      <c r="FX39736" s="1595"/>
    </row>
    <row r="39737" spans="180:180">
      <c r="FX39737" s="1595"/>
    </row>
    <row r="39738" spans="180:180">
      <c r="FX39738" s="1595"/>
    </row>
    <row r="39739" spans="180:180">
      <c r="FX39739" s="1595"/>
    </row>
    <row r="39740" spans="180:180">
      <c r="FX39740" s="1595"/>
    </row>
    <row r="39741" spans="180:180">
      <c r="FX39741" s="1595"/>
    </row>
    <row r="39742" spans="180:180">
      <c r="FX39742" s="1595"/>
    </row>
    <row r="39743" spans="180:180">
      <c r="FX39743" s="1595"/>
    </row>
    <row r="39744" spans="180:180">
      <c r="FX39744" s="1595"/>
    </row>
    <row r="39745" spans="180:180">
      <c r="FX39745" s="1595"/>
    </row>
    <row r="39746" spans="180:180">
      <c r="FX39746" s="1595"/>
    </row>
    <row r="39747" spans="180:180">
      <c r="FX39747" s="1595"/>
    </row>
    <row r="39748" spans="180:180">
      <c r="FX39748" s="1595"/>
    </row>
    <row r="39749" spans="180:180">
      <c r="FX39749" s="1595"/>
    </row>
    <row r="39750" spans="180:180">
      <c r="FX39750" s="1595"/>
    </row>
    <row r="39751" spans="180:180">
      <c r="FX39751" s="1595"/>
    </row>
    <row r="39752" spans="180:180">
      <c r="FX39752" s="1595"/>
    </row>
    <row r="39753" spans="180:180">
      <c r="FX39753" s="1595"/>
    </row>
    <row r="39754" spans="180:180">
      <c r="FX39754" s="1595"/>
    </row>
    <row r="39755" spans="180:180">
      <c r="FX39755" s="1595"/>
    </row>
    <row r="39756" spans="180:180">
      <c r="FX39756" s="1595"/>
    </row>
    <row r="39757" spans="180:180">
      <c r="FX39757" s="1595"/>
    </row>
    <row r="39758" spans="180:180">
      <c r="FX39758" s="1595"/>
    </row>
    <row r="39759" spans="180:180">
      <c r="FX39759" s="1595"/>
    </row>
    <row r="39760" spans="180:180">
      <c r="FX39760" s="1595"/>
    </row>
    <row r="39761" spans="180:180">
      <c r="FX39761" s="1595"/>
    </row>
    <row r="39762" spans="180:180">
      <c r="FX39762" s="1595"/>
    </row>
    <row r="39763" spans="180:180">
      <c r="FX39763" s="1595"/>
    </row>
    <row r="39764" spans="180:180">
      <c r="FX39764" s="1595"/>
    </row>
    <row r="39765" spans="180:180">
      <c r="FX39765" s="1595"/>
    </row>
    <row r="39766" spans="180:180">
      <c r="FX39766" s="1595"/>
    </row>
    <row r="39767" spans="180:180">
      <c r="FX39767" s="1595"/>
    </row>
    <row r="39768" spans="180:180">
      <c r="FX39768" s="1595"/>
    </row>
    <row r="39769" spans="180:180">
      <c r="FX39769" s="1595"/>
    </row>
    <row r="39771" spans="180:180">
      <c r="FX39771" s="1349"/>
    </row>
    <row r="39772" spans="180:180">
      <c r="FX39772" s="1349"/>
    </row>
    <row r="39773" spans="180:180">
      <c r="FX39773" s="1666"/>
    </row>
    <row r="39775" spans="180:180">
      <c r="FX39775" s="1349"/>
    </row>
    <row r="39776" spans="180:180">
      <c r="FX39776" s="1349"/>
    </row>
    <row r="39777" spans="180:180">
      <c r="FX39777" s="1349"/>
    </row>
    <row r="39778" spans="180:180">
      <c r="FX39778" s="1595"/>
    </row>
    <row r="39779" spans="180:180">
      <c r="FX39779" s="1595"/>
    </row>
    <row r="39780" spans="180:180">
      <c r="FX39780" s="1595"/>
    </row>
    <row r="39781" spans="180:180">
      <c r="FX39781" s="1595"/>
    </row>
    <row r="39782" spans="180:180">
      <c r="FX39782" s="1595"/>
    </row>
    <row r="39783" spans="180:180">
      <c r="FX39783" s="1595"/>
    </row>
    <row r="39784" spans="180:180">
      <c r="FX39784" s="1595"/>
    </row>
    <row r="39785" spans="180:180">
      <c r="FX39785" s="1595"/>
    </row>
    <row r="39786" spans="180:180">
      <c r="FX39786" s="1595"/>
    </row>
    <row r="39787" spans="180:180">
      <c r="FX39787" s="1595"/>
    </row>
    <row r="39788" spans="180:180">
      <c r="FX39788" s="1595"/>
    </row>
    <row r="39789" spans="180:180">
      <c r="FX39789" s="1595"/>
    </row>
    <row r="39790" spans="180:180">
      <c r="FX39790" s="1595"/>
    </row>
    <row r="39791" spans="180:180">
      <c r="FX39791" s="1595"/>
    </row>
    <row r="39792" spans="180:180">
      <c r="FX39792" s="1595"/>
    </row>
    <row r="39793" spans="180:180">
      <c r="FX39793" s="1595"/>
    </row>
    <row r="39794" spans="180:180">
      <c r="FX39794" s="1595"/>
    </row>
    <row r="39795" spans="180:180">
      <c r="FX39795" s="1595"/>
    </row>
    <row r="39796" spans="180:180">
      <c r="FX39796" s="1595"/>
    </row>
    <row r="39797" spans="180:180">
      <c r="FX39797" s="1595"/>
    </row>
    <row r="39798" spans="180:180">
      <c r="FX39798" s="1595"/>
    </row>
    <row r="39799" spans="180:180">
      <c r="FX39799" s="1595"/>
    </row>
    <row r="39800" spans="180:180">
      <c r="FX39800" s="1595"/>
    </row>
    <row r="39801" spans="180:180">
      <c r="FX39801" s="1595"/>
    </row>
    <row r="39802" spans="180:180">
      <c r="FX39802" s="1595"/>
    </row>
    <row r="39803" spans="180:180">
      <c r="FX39803" s="1595"/>
    </row>
    <row r="39804" spans="180:180">
      <c r="FX39804" s="1595"/>
    </row>
    <row r="39805" spans="180:180">
      <c r="FX39805" s="1595"/>
    </row>
    <row r="39806" spans="180:180">
      <c r="FX39806" s="1595"/>
    </row>
    <row r="39807" spans="180:180">
      <c r="FX39807" s="1595"/>
    </row>
    <row r="39808" spans="180:180">
      <c r="FX39808" s="1595"/>
    </row>
    <row r="39809" spans="180:180">
      <c r="FX39809" s="1595"/>
    </row>
    <row r="39810" spans="180:180">
      <c r="FX39810" s="1595"/>
    </row>
    <row r="39811" spans="180:180">
      <c r="FX39811" s="1595"/>
    </row>
    <row r="39812" spans="180:180">
      <c r="FX39812" s="1595"/>
    </row>
    <row r="39813" spans="180:180">
      <c r="FX39813" s="1595"/>
    </row>
    <row r="39814" spans="180:180">
      <c r="FX39814" s="1595"/>
    </row>
    <row r="39815" spans="180:180">
      <c r="FX39815" s="1595"/>
    </row>
    <row r="39816" spans="180:180">
      <c r="FX39816" s="1595"/>
    </row>
    <row r="39817" spans="180:180">
      <c r="FX39817" s="1595"/>
    </row>
    <row r="39819" spans="180:180">
      <c r="FX39819" s="1349"/>
    </row>
    <row r="39820" spans="180:180">
      <c r="FX39820" s="1349"/>
    </row>
    <row r="39821" spans="180:180">
      <c r="FX39821" s="1666"/>
    </row>
    <row r="39823" spans="180:180">
      <c r="FX39823" s="1349"/>
    </row>
    <row r="39824" spans="180:180">
      <c r="FX39824" s="1349"/>
    </row>
    <row r="39825" spans="180:180">
      <c r="FX39825" s="1349"/>
    </row>
    <row r="39826" spans="180:180">
      <c r="FX39826" s="1595"/>
    </row>
    <row r="39827" spans="180:180">
      <c r="FX39827" s="1595"/>
    </row>
    <row r="39828" spans="180:180">
      <c r="FX39828" s="1595"/>
    </row>
    <row r="39829" spans="180:180">
      <c r="FX39829" s="1595"/>
    </row>
    <row r="39830" spans="180:180">
      <c r="FX39830" s="1595"/>
    </row>
    <row r="39831" spans="180:180">
      <c r="FX39831" s="1595"/>
    </row>
    <row r="39832" spans="180:180">
      <c r="FX39832" s="1595"/>
    </row>
    <row r="39833" spans="180:180">
      <c r="FX39833" s="1595"/>
    </row>
    <row r="39834" spans="180:180">
      <c r="FX39834" s="1595"/>
    </row>
    <row r="39835" spans="180:180">
      <c r="FX39835" s="1595"/>
    </row>
    <row r="39836" spans="180:180">
      <c r="FX39836" s="1595"/>
    </row>
    <row r="39837" spans="180:180">
      <c r="FX39837" s="1595"/>
    </row>
    <row r="39838" spans="180:180">
      <c r="FX39838" s="1595"/>
    </row>
    <row r="39839" spans="180:180">
      <c r="FX39839" s="1595"/>
    </row>
    <row r="39840" spans="180:180">
      <c r="FX39840" s="1595"/>
    </row>
    <row r="39841" spans="180:180">
      <c r="FX39841" s="1595"/>
    </row>
    <row r="39842" spans="180:180">
      <c r="FX39842" s="1595"/>
    </row>
    <row r="39843" spans="180:180">
      <c r="FX39843" s="1595"/>
    </row>
    <row r="39844" spans="180:180">
      <c r="FX39844" s="1595"/>
    </row>
    <row r="39845" spans="180:180">
      <c r="FX39845" s="1595"/>
    </row>
    <row r="39846" spans="180:180">
      <c r="FX39846" s="1595"/>
    </row>
    <row r="39847" spans="180:180">
      <c r="FX39847" s="1595"/>
    </row>
    <row r="39848" spans="180:180">
      <c r="FX39848" s="1595"/>
    </row>
    <row r="39849" spans="180:180">
      <c r="FX39849" s="1595"/>
    </row>
    <row r="39850" spans="180:180">
      <c r="FX39850" s="1595"/>
    </row>
    <row r="39851" spans="180:180">
      <c r="FX39851" s="1595"/>
    </row>
    <row r="39852" spans="180:180">
      <c r="FX39852" s="1595"/>
    </row>
    <row r="39853" spans="180:180">
      <c r="FX39853" s="1595"/>
    </row>
    <row r="39854" spans="180:180">
      <c r="FX39854" s="1595"/>
    </row>
    <row r="39855" spans="180:180">
      <c r="FX39855" s="1595"/>
    </row>
    <row r="39856" spans="180:180">
      <c r="FX39856" s="1595"/>
    </row>
    <row r="39857" spans="180:180">
      <c r="FX39857" s="1595"/>
    </row>
    <row r="39858" spans="180:180">
      <c r="FX39858" s="1595"/>
    </row>
    <row r="39859" spans="180:180">
      <c r="FX39859" s="1595"/>
    </row>
    <row r="39860" spans="180:180">
      <c r="FX39860" s="1595"/>
    </row>
    <row r="39861" spans="180:180">
      <c r="FX39861" s="1595"/>
    </row>
    <row r="39862" spans="180:180">
      <c r="FX39862" s="1595"/>
    </row>
    <row r="39863" spans="180:180">
      <c r="FX39863" s="1595"/>
    </row>
    <row r="39864" spans="180:180">
      <c r="FX39864" s="1595"/>
    </row>
    <row r="39865" spans="180:180">
      <c r="FX39865" s="1595"/>
    </row>
    <row r="39867" spans="180:180">
      <c r="FX39867" s="1349"/>
    </row>
    <row r="39868" spans="180:180">
      <c r="FX39868" s="1349"/>
    </row>
    <row r="39869" spans="180:180">
      <c r="FX39869" s="1666"/>
    </row>
    <row r="39871" spans="180:180">
      <c r="FX39871" s="1349"/>
    </row>
    <row r="39872" spans="180:180">
      <c r="FX39872" s="1349"/>
    </row>
    <row r="39873" spans="180:180">
      <c r="FX39873" s="1349"/>
    </row>
    <row r="39874" spans="180:180">
      <c r="FX39874" s="1595"/>
    </row>
    <row r="39875" spans="180:180">
      <c r="FX39875" s="1595"/>
    </row>
    <row r="39876" spans="180:180">
      <c r="FX39876" s="1595"/>
    </row>
    <row r="39877" spans="180:180">
      <c r="FX39877" s="1595"/>
    </row>
    <row r="39878" spans="180:180">
      <c r="FX39878" s="1595"/>
    </row>
    <row r="39879" spans="180:180">
      <c r="FX39879" s="1595"/>
    </row>
    <row r="39880" spans="180:180">
      <c r="FX39880" s="1595"/>
    </row>
    <row r="39881" spans="180:180">
      <c r="FX39881" s="1595"/>
    </row>
    <row r="39882" spans="180:180">
      <c r="FX39882" s="1595"/>
    </row>
    <row r="39883" spans="180:180">
      <c r="FX39883" s="1595"/>
    </row>
    <row r="39884" spans="180:180">
      <c r="FX39884" s="1595"/>
    </row>
    <row r="39885" spans="180:180">
      <c r="FX39885" s="1595"/>
    </row>
    <row r="39886" spans="180:180">
      <c r="FX39886" s="1595"/>
    </row>
    <row r="39887" spans="180:180">
      <c r="FX39887" s="1595"/>
    </row>
    <row r="39888" spans="180:180">
      <c r="FX39888" s="1595"/>
    </row>
    <row r="39889" spans="180:180">
      <c r="FX39889" s="1595"/>
    </row>
    <row r="39890" spans="180:180">
      <c r="FX39890" s="1595"/>
    </row>
    <row r="39891" spans="180:180">
      <c r="FX39891" s="1595"/>
    </row>
    <row r="39892" spans="180:180">
      <c r="FX39892" s="1595"/>
    </row>
    <row r="39893" spans="180:180">
      <c r="FX39893" s="1595"/>
    </row>
    <row r="39894" spans="180:180">
      <c r="FX39894" s="1595"/>
    </row>
    <row r="39895" spans="180:180">
      <c r="FX39895" s="1595"/>
    </row>
    <row r="39896" spans="180:180">
      <c r="FX39896" s="1595"/>
    </row>
    <row r="39897" spans="180:180">
      <c r="FX39897" s="1595"/>
    </row>
    <row r="39898" spans="180:180">
      <c r="FX39898" s="1595"/>
    </row>
    <row r="39899" spans="180:180">
      <c r="FX39899" s="1595"/>
    </row>
    <row r="39900" spans="180:180">
      <c r="FX39900" s="1595"/>
    </row>
    <row r="39901" spans="180:180">
      <c r="FX39901" s="1595"/>
    </row>
    <row r="39902" spans="180:180">
      <c r="FX39902" s="1595"/>
    </row>
    <row r="39903" spans="180:180">
      <c r="FX39903" s="1595"/>
    </row>
    <row r="39904" spans="180:180">
      <c r="FX39904" s="1595"/>
    </row>
    <row r="39905" spans="180:180">
      <c r="FX39905" s="1595"/>
    </row>
    <row r="39906" spans="180:180">
      <c r="FX39906" s="1595"/>
    </row>
    <row r="39907" spans="180:180">
      <c r="FX39907" s="1595"/>
    </row>
    <row r="39908" spans="180:180">
      <c r="FX39908" s="1595"/>
    </row>
    <row r="39909" spans="180:180">
      <c r="FX39909" s="1595"/>
    </row>
    <row r="39910" spans="180:180">
      <c r="FX39910" s="1595"/>
    </row>
    <row r="39911" spans="180:180">
      <c r="FX39911" s="1595"/>
    </row>
    <row r="39912" spans="180:180">
      <c r="FX39912" s="1595"/>
    </row>
    <row r="39913" spans="180:180">
      <c r="FX39913" s="1595"/>
    </row>
    <row r="39915" spans="180:180">
      <c r="FX39915" s="1349"/>
    </row>
    <row r="39916" spans="180:180">
      <c r="FX39916" s="1349"/>
    </row>
    <row r="39917" spans="180:180">
      <c r="FX39917" s="1666"/>
    </row>
    <row r="39919" spans="180:180">
      <c r="FX39919" s="1349"/>
    </row>
    <row r="39920" spans="180:180">
      <c r="FX39920" s="1349"/>
    </row>
    <row r="39921" spans="180:180">
      <c r="FX39921" s="1349"/>
    </row>
    <row r="39922" spans="180:180">
      <c r="FX39922" s="1595"/>
    </row>
    <row r="39923" spans="180:180">
      <c r="FX39923" s="1595"/>
    </row>
    <row r="39924" spans="180:180">
      <c r="FX39924" s="1595"/>
    </row>
    <row r="39925" spans="180:180">
      <c r="FX39925" s="1595"/>
    </row>
    <row r="39926" spans="180:180">
      <c r="FX39926" s="1595"/>
    </row>
    <row r="39927" spans="180:180">
      <c r="FX39927" s="1595"/>
    </row>
    <row r="39928" spans="180:180">
      <c r="FX39928" s="1595"/>
    </row>
    <row r="39929" spans="180:180">
      <c r="FX39929" s="1595"/>
    </row>
    <row r="39930" spans="180:180">
      <c r="FX39930" s="1595"/>
    </row>
    <row r="39931" spans="180:180">
      <c r="FX39931" s="1595"/>
    </row>
    <row r="39932" spans="180:180">
      <c r="FX39932" s="1595"/>
    </row>
    <row r="39933" spans="180:180">
      <c r="FX39933" s="1595"/>
    </row>
    <row r="39934" spans="180:180">
      <c r="FX39934" s="1595"/>
    </row>
    <row r="39935" spans="180:180">
      <c r="FX39935" s="1595"/>
    </row>
    <row r="39936" spans="180:180">
      <c r="FX39936" s="1595"/>
    </row>
    <row r="39937" spans="180:180">
      <c r="FX39937" s="1595"/>
    </row>
    <row r="39938" spans="180:180">
      <c r="FX39938" s="1595"/>
    </row>
    <row r="39939" spans="180:180">
      <c r="FX39939" s="1595"/>
    </row>
    <row r="39940" spans="180:180">
      <c r="FX39940" s="1595"/>
    </row>
    <row r="39941" spans="180:180">
      <c r="FX39941" s="1595"/>
    </row>
    <row r="39942" spans="180:180">
      <c r="FX39942" s="1595"/>
    </row>
    <row r="39943" spans="180:180">
      <c r="FX39943" s="1595"/>
    </row>
    <row r="39944" spans="180:180">
      <c r="FX39944" s="1595"/>
    </row>
    <row r="39945" spans="180:180">
      <c r="FX39945" s="1595"/>
    </row>
    <row r="39946" spans="180:180">
      <c r="FX39946" s="1595"/>
    </row>
    <row r="39947" spans="180:180">
      <c r="FX39947" s="1595"/>
    </row>
    <row r="39948" spans="180:180">
      <c r="FX39948" s="1595"/>
    </row>
    <row r="39949" spans="180:180">
      <c r="FX39949" s="1595"/>
    </row>
    <row r="39950" spans="180:180">
      <c r="FX39950" s="1595"/>
    </row>
    <row r="39951" spans="180:180">
      <c r="FX39951" s="1595"/>
    </row>
    <row r="39952" spans="180:180">
      <c r="FX39952" s="1595"/>
    </row>
    <row r="39953" spans="180:180">
      <c r="FX39953" s="1595"/>
    </row>
    <row r="39954" spans="180:180">
      <c r="FX39954" s="1595"/>
    </row>
    <row r="39955" spans="180:180">
      <c r="FX39955" s="1595"/>
    </row>
    <row r="39956" spans="180:180">
      <c r="FX39956" s="1595"/>
    </row>
    <row r="39957" spans="180:180">
      <c r="FX39957" s="1595"/>
    </row>
    <row r="39958" spans="180:180">
      <c r="FX39958" s="1595"/>
    </row>
    <row r="39959" spans="180:180">
      <c r="FX39959" s="1595"/>
    </row>
    <row r="39960" spans="180:180">
      <c r="FX39960" s="1595"/>
    </row>
    <row r="39961" spans="180:180">
      <c r="FX39961" s="1595"/>
    </row>
    <row r="39963" spans="180:180">
      <c r="FX39963" s="1349"/>
    </row>
    <row r="39964" spans="180:180">
      <c r="FX39964" s="1349"/>
    </row>
    <row r="39965" spans="180:180">
      <c r="FX39965" s="1666"/>
    </row>
    <row r="39967" spans="180:180">
      <c r="FX39967" s="1349"/>
    </row>
    <row r="39968" spans="180:180">
      <c r="FX39968" s="1349"/>
    </row>
    <row r="39969" spans="180:180">
      <c r="FX39969" s="1349"/>
    </row>
    <row r="39970" spans="180:180">
      <c r="FX39970" s="1595"/>
    </row>
    <row r="39971" spans="180:180">
      <c r="FX39971" s="1595"/>
    </row>
    <row r="39972" spans="180:180">
      <c r="FX39972" s="1595"/>
    </row>
    <row r="39973" spans="180:180">
      <c r="FX39973" s="1595"/>
    </row>
    <row r="39974" spans="180:180">
      <c r="FX39974" s="1595"/>
    </row>
    <row r="39975" spans="180:180">
      <c r="FX39975" s="1595"/>
    </row>
    <row r="39976" spans="180:180">
      <c r="FX39976" s="1595"/>
    </row>
    <row r="39977" spans="180:180">
      <c r="FX39977" s="1595"/>
    </row>
    <row r="39978" spans="180:180">
      <c r="FX39978" s="1595"/>
    </row>
    <row r="39979" spans="180:180">
      <c r="FX39979" s="1595"/>
    </row>
    <row r="39980" spans="180:180">
      <c r="FX39980" s="1595"/>
    </row>
    <row r="39981" spans="180:180">
      <c r="FX39981" s="1595"/>
    </row>
    <row r="39982" spans="180:180">
      <c r="FX39982" s="1595"/>
    </row>
    <row r="39983" spans="180:180">
      <c r="FX39983" s="1595"/>
    </row>
    <row r="39984" spans="180:180">
      <c r="FX39984" s="1595"/>
    </row>
    <row r="39985" spans="180:180">
      <c r="FX39985" s="1595"/>
    </row>
    <row r="39986" spans="180:180">
      <c r="FX39986" s="1595"/>
    </row>
    <row r="39987" spans="180:180">
      <c r="FX39987" s="1595"/>
    </row>
    <row r="39988" spans="180:180">
      <c r="FX39988" s="1595"/>
    </row>
    <row r="39989" spans="180:180">
      <c r="FX39989" s="1595"/>
    </row>
    <row r="39990" spans="180:180">
      <c r="FX39990" s="1595"/>
    </row>
    <row r="39991" spans="180:180">
      <c r="FX39991" s="1595"/>
    </row>
    <row r="39992" spans="180:180">
      <c r="FX39992" s="1595"/>
    </row>
    <row r="39993" spans="180:180">
      <c r="FX39993" s="1595"/>
    </row>
    <row r="39994" spans="180:180">
      <c r="FX39994" s="1595"/>
    </row>
    <row r="39995" spans="180:180">
      <c r="FX39995" s="1595"/>
    </row>
    <row r="39996" spans="180:180">
      <c r="FX39996" s="1595"/>
    </row>
    <row r="39997" spans="180:180">
      <c r="FX39997" s="1595"/>
    </row>
    <row r="39998" spans="180:180">
      <c r="FX39998" s="1595"/>
    </row>
    <row r="39999" spans="180:180">
      <c r="FX39999" s="1595"/>
    </row>
    <row r="40000" spans="180:180">
      <c r="FX40000" s="1595"/>
    </row>
    <row r="40001" spans="180:180">
      <c r="FX40001" s="1595"/>
    </row>
    <row r="40002" spans="180:180">
      <c r="FX40002" s="1595"/>
    </row>
    <row r="40003" spans="180:180">
      <c r="FX40003" s="1595"/>
    </row>
    <row r="40004" spans="180:180">
      <c r="FX40004" s="1595"/>
    </row>
    <row r="40005" spans="180:180">
      <c r="FX40005" s="1595"/>
    </row>
    <row r="40006" spans="180:180">
      <c r="FX40006" s="1595"/>
    </row>
    <row r="40007" spans="180:180">
      <c r="FX40007" s="1595"/>
    </row>
    <row r="40008" spans="180:180">
      <c r="FX40008" s="1595"/>
    </row>
    <row r="40009" spans="180:180">
      <c r="FX40009" s="1595"/>
    </row>
    <row r="40011" spans="180:180">
      <c r="FX40011" s="1349"/>
    </row>
    <row r="40012" spans="180:180">
      <c r="FX40012" s="1349"/>
    </row>
    <row r="40013" spans="180:180">
      <c r="FX40013" s="1666"/>
    </row>
    <row r="40015" spans="180:180">
      <c r="FX40015" s="1349"/>
    </row>
    <row r="40016" spans="180:180">
      <c r="FX40016" s="1349"/>
    </row>
    <row r="40017" spans="180:180">
      <c r="FX40017" s="1349"/>
    </row>
    <row r="40018" spans="180:180">
      <c r="FX40018" s="1595"/>
    </row>
    <row r="40019" spans="180:180">
      <c r="FX40019" s="1595"/>
    </row>
    <row r="40020" spans="180:180">
      <c r="FX40020" s="1595"/>
    </row>
    <row r="40021" spans="180:180">
      <c r="FX40021" s="1595"/>
    </row>
    <row r="40022" spans="180:180">
      <c r="FX40022" s="1595"/>
    </row>
    <row r="40023" spans="180:180">
      <c r="FX40023" s="1595"/>
    </row>
    <row r="40024" spans="180:180">
      <c r="FX40024" s="1595"/>
    </row>
    <row r="40025" spans="180:180">
      <c r="FX40025" s="1595"/>
    </row>
    <row r="40026" spans="180:180">
      <c r="FX40026" s="1595"/>
    </row>
    <row r="40027" spans="180:180">
      <c r="FX40027" s="1595"/>
    </row>
    <row r="40028" spans="180:180">
      <c r="FX40028" s="1595"/>
    </row>
    <row r="40029" spans="180:180">
      <c r="FX40029" s="1595"/>
    </row>
    <row r="40030" spans="180:180">
      <c r="FX40030" s="1595"/>
    </row>
    <row r="40031" spans="180:180">
      <c r="FX40031" s="1595"/>
    </row>
    <row r="40032" spans="180:180">
      <c r="FX40032" s="1595"/>
    </row>
    <row r="40033" spans="180:180">
      <c r="FX40033" s="1595"/>
    </row>
    <row r="40034" spans="180:180">
      <c r="FX40034" s="1595"/>
    </row>
    <row r="40035" spans="180:180">
      <c r="FX40035" s="1595"/>
    </row>
    <row r="40036" spans="180:180">
      <c r="FX40036" s="1595"/>
    </row>
    <row r="40037" spans="180:180">
      <c r="FX40037" s="1595"/>
    </row>
    <row r="40038" spans="180:180">
      <c r="FX40038" s="1595"/>
    </row>
    <row r="40039" spans="180:180">
      <c r="FX40039" s="1595"/>
    </row>
    <row r="40040" spans="180:180">
      <c r="FX40040" s="1595"/>
    </row>
    <row r="40041" spans="180:180">
      <c r="FX40041" s="1595"/>
    </row>
    <row r="40042" spans="180:180">
      <c r="FX40042" s="1595"/>
    </row>
    <row r="40043" spans="180:180">
      <c r="FX40043" s="1595"/>
    </row>
    <row r="40044" spans="180:180">
      <c r="FX40044" s="1595"/>
    </row>
    <row r="40045" spans="180:180">
      <c r="FX40045" s="1595"/>
    </row>
    <row r="40046" spans="180:180">
      <c r="FX40046" s="1595"/>
    </row>
    <row r="40047" spans="180:180">
      <c r="FX40047" s="1595"/>
    </row>
    <row r="40048" spans="180:180">
      <c r="FX40048" s="1595"/>
    </row>
    <row r="40049" spans="180:180">
      <c r="FX40049" s="1595"/>
    </row>
    <row r="40050" spans="180:180">
      <c r="FX40050" s="1595"/>
    </row>
    <row r="40051" spans="180:180">
      <c r="FX40051" s="1595"/>
    </row>
    <row r="40052" spans="180:180">
      <c r="FX40052" s="1595"/>
    </row>
    <row r="40053" spans="180:180">
      <c r="FX40053" s="1595"/>
    </row>
    <row r="40054" spans="180:180">
      <c r="FX40054" s="1595"/>
    </row>
    <row r="40055" spans="180:180">
      <c r="FX40055" s="1595"/>
    </row>
    <row r="40056" spans="180:180">
      <c r="FX40056" s="1595"/>
    </row>
    <row r="40057" spans="180:180">
      <c r="FX40057" s="1595"/>
    </row>
    <row r="40059" spans="180:180">
      <c r="FX40059" s="1349"/>
    </row>
    <row r="40060" spans="180:180">
      <c r="FX40060" s="1349"/>
    </row>
    <row r="40061" spans="180:180">
      <c r="FX40061" s="1666"/>
    </row>
    <row r="40063" spans="180:180">
      <c r="FX40063" s="1349"/>
    </row>
    <row r="40064" spans="180:180">
      <c r="FX40064" s="1349"/>
    </row>
    <row r="40065" spans="180:180">
      <c r="FX40065" s="1349"/>
    </row>
    <row r="40066" spans="180:180">
      <c r="FX40066" s="1595"/>
    </row>
    <row r="40067" spans="180:180">
      <c r="FX40067" s="1595"/>
    </row>
    <row r="40068" spans="180:180">
      <c r="FX40068" s="1595"/>
    </row>
    <row r="40069" spans="180:180">
      <c r="FX40069" s="1595"/>
    </row>
    <row r="40070" spans="180:180">
      <c r="FX40070" s="1595"/>
    </row>
    <row r="40071" spans="180:180">
      <c r="FX40071" s="1595"/>
    </row>
    <row r="40072" spans="180:180">
      <c r="FX40072" s="1595"/>
    </row>
    <row r="40073" spans="180:180">
      <c r="FX40073" s="1595"/>
    </row>
    <row r="40074" spans="180:180">
      <c r="FX40074" s="1595"/>
    </row>
    <row r="40075" spans="180:180">
      <c r="FX40075" s="1595"/>
    </row>
    <row r="40076" spans="180:180">
      <c r="FX40076" s="1595"/>
    </row>
    <row r="40077" spans="180:180">
      <c r="FX40077" s="1595"/>
    </row>
    <row r="40078" spans="180:180">
      <c r="FX40078" s="1595"/>
    </row>
    <row r="40079" spans="180:180">
      <c r="FX40079" s="1595"/>
    </row>
    <row r="40080" spans="180:180">
      <c r="FX40080" s="1595"/>
    </row>
    <row r="40081" spans="180:180">
      <c r="FX40081" s="1595"/>
    </row>
    <row r="40082" spans="180:180">
      <c r="FX40082" s="1595"/>
    </row>
    <row r="40083" spans="180:180">
      <c r="FX40083" s="1595"/>
    </row>
    <row r="40084" spans="180:180">
      <c r="FX40084" s="1595"/>
    </row>
    <row r="40085" spans="180:180">
      <c r="FX40085" s="1595"/>
    </row>
    <row r="40086" spans="180:180">
      <c r="FX40086" s="1595"/>
    </row>
    <row r="40087" spans="180:180">
      <c r="FX40087" s="1595"/>
    </row>
    <row r="40088" spans="180:180">
      <c r="FX40088" s="1595"/>
    </row>
    <row r="40089" spans="180:180">
      <c r="FX40089" s="1595"/>
    </row>
    <row r="40090" spans="180:180">
      <c r="FX40090" s="1595"/>
    </row>
    <row r="40091" spans="180:180">
      <c r="FX40091" s="1595"/>
    </row>
    <row r="40092" spans="180:180">
      <c r="FX40092" s="1595"/>
    </row>
    <row r="40093" spans="180:180">
      <c r="FX40093" s="1595"/>
    </row>
    <row r="40094" spans="180:180">
      <c r="FX40094" s="1595"/>
    </row>
    <row r="40095" spans="180:180">
      <c r="FX40095" s="1595"/>
    </row>
    <row r="40096" spans="180:180">
      <c r="FX40096" s="1595"/>
    </row>
    <row r="40097" spans="180:180">
      <c r="FX40097" s="1595"/>
    </row>
    <row r="40098" spans="180:180">
      <c r="FX40098" s="1595"/>
    </row>
    <row r="40099" spans="180:180">
      <c r="FX40099" s="1595"/>
    </row>
    <row r="40100" spans="180:180">
      <c r="FX40100" s="1595"/>
    </row>
    <row r="40101" spans="180:180">
      <c r="FX40101" s="1595"/>
    </row>
    <row r="40102" spans="180:180">
      <c r="FX40102" s="1595"/>
    </row>
    <row r="40103" spans="180:180">
      <c r="FX40103" s="1595"/>
    </row>
    <row r="40104" spans="180:180">
      <c r="FX40104" s="1595"/>
    </row>
    <row r="40105" spans="180:180">
      <c r="FX40105" s="1595"/>
    </row>
    <row r="40107" spans="180:180">
      <c r="FX40107" s="1349"/>
    </row>
    <row r="40108" spans="180:180">
      <c r="FX40108" s="1349"/>
    </row>
    <row r="40109" spans="180:180">
      <c r="FX40109" s="1666"/>
    </row>
    <row r="40111" spans="180:180">
      <c r="FX40111" s="1349"/>
    </row>
    <row r="40112" spans="180:180">
      <c r="FX40112" s="1349"/>
    </row>
    <row r="40113" spans="180:180">
      <c r="FX40113" s="1349"/>
    </row>
    <row r="40114" spans="180:180">
      <c r="FX40114" s="1595"/>
    </row>
    <row r="40115" spans="180:180">
      <c r="FX40115" s="1595"/>
    </row>
    <row r="40116" spans="180:180">
      <c r="FX40116" s="1595"/>
    </row>
    <row r="40117" spans="180:180">
      <c r="FX40117" s="1595"/>
    </row>
    <row r="40118" spans="180:180">
      <c r="FX40118" s="1595"/>
    </row>
    <row r="40119" spans="180:180">
      <c r="FX40119" s="1595"/>
    </row>
    <row r="40120" spans="180:180">
      <c r="FX40120" s="1595"/>
    </row>
    <row r="40121" spans="180:180">
      <c r="FX40121" s="1595"/>
    </row>
    <row r="40122" spans="180:180">
      <c r="FX40122" s="1595"/>
    </row>
    <row r="40123" spans="180:180">
      <c r="FX40123" s="1595"/>
    </row>
    <row r="40124" spans="180:180">
      <c r="FX40124" s="1595"/>
    </row>
    <row r="40125" spans="180:180">
      <c r="FX40125" s="1595"/>
    </row>
    <row r="40126" spans="180:180">
      <c r="FX40126" s="1595"/>
    </row>
    <row r="40127" spans="180:180">
      <c r="FX40127" s="1595"/>
    </row>
    <row r="40128" spans="180:180">
      <c r="FX40128" s="1595"/>
    </row>
    <row r="40129" spans="180:180">
      <c r="FX40129" s="1595"/>
    </row>
    <row r="40130" spans="180:180">
      <c r="FX40130" s="1595"/>
    </row>
    <row r="40131" spans="180:180">
      <c r="FX40131" s="1595"/>
    </row>
    <row r="40132" spans="180:180">
      <c r="FX40132" s="1595"/>
    </row>
    <row r="40133" spans="180:180">
      <c r="FX40133" s="1595"/>
    </row>
    <row r="40134" spans="180:180">
      <c r="FX40134" s="1595"/>
    </row>
    <row r="40135" spans="180:180">
      <c r="FX40135" s="1595"/>
    </row>
    <row r="40136" spans="180:180">
      <c r="FX40136" s="1595"/>
    </row>
    <row r="40137" spans="180:180">
      <c r="FX40137" s="1595"/>
    </row>
    <row r="40138" spans="180:180">
      <c r="FX40138" s="1595"/>
    </row>
    <row r="40139" spans="180:180">
      <c r="FX40139" s="1595"/>
    </row>
    <row r="40140" spans="180:180">
      <c r="FX40140" s="1595"/>
    </row>
    <row r="40141" spans="180:180">
      <c r="FX40141" s="1595"/>
    </row>
    <row r="40142" spans="180:180">
      <c r="FX40142" s="1595"/>
    </row>
    <row r="40143" spans="180:180">
      <c r="FX40143" s="1595"/>
    </row>
    <row r="40144" spans="180:180">
      <c r="FX40144" s="1595"/>
    </row>
    <row r="40145" spans="180:180">
      <c r="FX40145" s="1595"/>
    </row>
    <row r="40146" spans="180:180">
      <c r="FX40146" s="1595"/>
    </row>
    <row r="40147" spans="180:180">
      <c r="FX40147" s="1595"/>
    </row>
    <row r="40148" spans="180:180">
      <c r="FX40148" s="1595"/>
    </row>
    <row r="40149" spans="180:180">
      <c r="FX40149" s="1595"/>
    </row>
    <row r="40150" spans="180:180">
      <c r="FX40150" s="1595"/>
    </row>
    <row r="40151" spans="180:180">
      <c r="FX40151" s="1595"/>
    </row>
    <row r="40152" spans="180:180">
      <c r="FX40152" s="1595"/>
    </row>
    <row r="40153" spans="180:180">
      <c r="FX40153" s="1595"/>
    </row>
    <row r="40155" spans="180:180">
      <c r="FX40155" s="1349"/>
    </row>
    <row r="40156" spans="180:180">
      <c r="FX40156" s="1349"/>
    </row>
    <row r="40157" spans="180:180">
      <c r="FX40157" s="1666"/>
    </row>
    <row r="40159" spans="180:180">
      <c r="FX40159" s="1349"/>
    </row>
    <row r="40160" spans="180:180">
      <c r="FX40160" s="1349"/>
    </row>
    <row r="40161" spans="180:180">
      <c r="FX40161" s="1349"/>
    </row>
    <row r="40162" spans="180:180">
      <c r="FX40162" s="1595"/>
    </row>
    <row r="40163" spans="180:180">
      <c r="FX40163" s="1595"/>
    </row>
    <row r="40164" spans="180:180">
      <c r="FX40164" s="1595"/>
    </row>
    <row r="40165" spans="180:180">
      <c r="FX40165" s="1595"/>
    </row>
    <row r="40166" spans="180:180">
      <c r="FX40166" s="1595"/>
    </row>
    <row r="40167" spans="180:180">
      <c r="FX40167" s="1595"/>
    </row>
    <row r="40168" spans="180:180">
      <c r="FX40168" s="1595"/>
    </row>
    <row r="40169" spans="180:180">
      <c r="FX40169" s="1595"/>
    </row>
    <row r="40170" spans="180:180">
      <c r="FX40170" s="1595"/>
    </row>
    <row r="40171" spans="180:180">
      <c r="FX40171" s="1595"/>
    </row>
    <row r="40172" spans="180:180">
      <c r="FX40172" s="1595"/>
    </row>
    <row r="40173" spans="180:180">
      <c r="FX40173" s="1595"/>
    </row>
    <row r="40174" spans="180:180">
      <c r="FX40174" s="1595"/>
    </row>
    <row r="40175" spans="180:180">
      <c r="FX40175" s="1595"/>
    </row>
    <row r="40176" spans="180:180">
      <c r="FX40176" s="1595"/>
    </row>
    <row r="40177" spans="180:180">
      <c r="FX40177" s="1595"/>
    </row>
    <row r="40178" spans="180:180">
      <c r="FX40178" s="1595"/>
    </row>
    <row r="40179" spans="180:180">
      <c r="FX40179" s="1595"/>
    </row>
    <row r="40180" spans="180:180">
      <c r="FX40180" s="1595"/>
    </row>
    <row r="40181" spans="180:180">
      <c r="FX40181" s="1595"/>
    </row>
    <row r="40182" spans="180:180">
      <c r="FX40182" s="1595"/>
    </row>
    <row r="40183" spans="180:180">
      <c r="FX40183" s="1595"/>
    </row>
    <row r="40184" spans="180:180">
      <c r="FX40184" s="1595"/>
    </row>
    <row r="40185" spans="180:180">
      <c r="FX40185" s="1595"/>
    </row>
    <row r="40186" spans="180:180">
      <c r="FX40186" s="1595"/>
    </row>
    <row r="40187" spans="180:180">
      <c r="FX40187" s="1595"/>
    </row>
    <row r="40188" spans="180:180">
      <c r="FX40188" s="1595"/>
    </row>
    <row r="40189" spans="180:180">
      <c r="FX40189" s="1595"/>
    </row>
    <row r="40190" spans="180:180">
      <c r="FX40190" s="1595"/>
    </row>
    <row r="40191" spans="180:180">
      <c r="FX40191" s="1595"/>
    </row>
    <row r="40192" spans="180:180">
      <c r="FX40192" s="1595"/>
    </row>
    <row r="40193" spans="180:180">
      <c r="FX40193" s="1595"/>
    </row>
    <row r="40194" spans="180:180">
      <c r="FX40194" s="1595"/>
    </row>
    <row r="40195" spans="180:180">
      <c r="FX40195" s="1595"/>
    </row>
    <row r="40196" spans="180:180">
      <c r="FX40196" s="1595"/>
    </row>
    <row r="40197" spans="180:180">
      <c r="FX40197" s="1595"/>
    </row>
    <row r="40198" spans="180:180">
      <c r="FX40198" s="1595"/>
    </row>
    <row r="40199" spans="180:180">
      <c r="FX40199" s="1595"/>
    </row>
    <row r="40200" spans="180:180">
      <c r="FX40200" s="1595"/>
    </row>
    <row r="40201" spans="180:180">
      <c r="FX40201" s="1595"/>
    </row>
    <row r="40203" spans="180:180">
      <c r="FX40203" s="1349"/>
    </row>
    <row r="40204" spans="180:180">
      <c r="FX40204" s="1349"/>
    </row>
    <row r="40205" spans="180:180">
      <c r="FX40205" s="1666"/>
    </row>
    <row r="40207" spans="180:180">
      <c r="FX40207" s="1349"/>
    </row>
    <row r="40208" spans="180:180">
      <c r="FX40208" s="1349"/>
    </row>
    <row r="40209" spans="180:180">
      <c r="FX40209" s="1349"/>
    </row>
    <row r="40210" spans="180:180">
      <c r="FX40210" s="1595"/>
    </row>
    <row r="40211" spans="180:180">
      <c r="FX40211" s="1595"/>
    </row>
    <row r="40212" spans="180:180">
      <c r="FX40212" s="1595"/>
    </row>
    <row r="40213" spans="180:180">
      <c r="FX40213" s="1595"/>
    </row>
    <row r="40214" spans="180:180">
      <c r="FX40214" s="1595"/>
    </row>
    <row r="40215" spans="180:180">
      <c r="FX40215" s="1595"/>
    </row>
    <row r="40216" spans="180:180">
      <c r="FX40216" s="1595"/>
    </row>
    <row r="40217" spans="180:180">
      <c r="FX40217" s="1595"/>
    </row>
    <row r="40218" spans="180:180">
      <c r="FX40218" s="1595"/>
    </row>
    <row r="40219" spans="180:180">
      <c r="FX40219" s="1595"/>
    </row>
    <row r="40220" spans="180:180">
      <c r="FX40220" s="1595"/>
    </row>
    <row r="40221" spans="180:180">
      <c r="FX40221" s="1595"/>
    </row>
    <row r="40222" spans="180:180">
      <c r="FX40222" s="1595"/>
    </row>
    <row r="40223" spans="180:180">
      <c r="FX40223" s="1595"/>
    </row>
    <row r="40224" spans="180:180">
      <c r="FX40224" s="1595"/>
    </row>
    <row r="40225" spans="180:180">
      <c r="FX40225" s="1595"/>
    </row>
    <row r="40226" spans="180:180">
      <c r="FX40226" s="1595"/>
    </row>
    <row r="40227" spans="180:180">
      <c r="FX40227" s="1595"/>
    </row>
    <row r="40228" spans="180:180">
      <c r="FX40228" s="1595"/>
    </row>
    <row r="40229" spans="180:180">
      <c r="FX40229" s="1595"/>
    </row>
    <row r="40230" spans="180:180">
      <c r="FX40230" s="1595"/>
    </row>
    <row r="40231" spans="180:180">
      <c r="FX40231" s="1595"/>
    </row>
    <row r="40232" spans="180:180">
      <c r="FX40232" s="1595"/>
    </row>
    <row r="40233" spans="180:180">
      <c r="FX40233" s="1595"/>
    </row>
    <row r="40234" spans="180:180">
      <c r="FX40234" s="1595"/>
    </row>
    <row r="40235" spans="180:180">
      <c r="FX40235" s="1595"/>
    </row>
    <row r="40236" spans="180:180">
      <c r="FX40236" s="1595"/>
    </row>
    <row r="40237" spans="180:180">
      <c r="FX40237" s="1595"/>
    </row>
    <row r="40238" spans="180:180">
      <c r="FX40238" s="1595"/>
    </row>
    <row r="40239" spans="180:180">
      <c r="FX40239" s="1595"/>
    </row>
    <row r="40240" spans="180:180">
      <c r="FX40240" s="1595"/>
    </row>
    <row r="40241" spans="180:180">
      <c r="FX40241" s="1595"/>
    </row>
    <row r="40242" spans="180:180">
      <c r="FX40242" s="1595"/>
    </row>
    <row r="40243" spans="180:180">
      <c r="FX40243" s="1595"/>
    </row>
    <row r="40244" spans="180:180">
      <c r="FX40244" s="1595"/>
    </row>
    <row r="40245" spans="180:180">
      <c r="FX40245" s="1595"/>
    </row>
    <row r="40246" spans="180:180">
      <c r="FX40246" s="1595"/>
    </row>
    <row r="40247" spans="180:180">
      <c r="FX40247" s="1595"/>
    </row>
    <row r="40248" spans="180:180">
      <c r="FX40248" s="1595"/>
    </row>
    <row r="40249" spans="180:180">
      <c r="FX40249" s="1595"/>
    </row>
    <row r="40251" spans="180:180">
      <c r="FX40251" s="1349"/>
    </row>
    <row r="40252" spans="180:180">
      <c r="FX40252" s="1349"/>
    </row>
    <row r="40253" spans="180:180">
      <c r="FX40253" s="1666"/>
    </row>
    <row r="40255" spans="180:180">
      <c r="FX40255" s="1349"/>
    </row>
    <row r="40256" spans="180:180">
      <c r="FX40256" s="1349"/>
    </row>
    <row r="40257" spans="180:180">
      <c r="FX40257" s="1349"/>
    </row>
    <row r="40258" spans="180:180">
      <c r="FX40258" s="1595"/>
    </row>
    <row r="40259" spans="180:180">
      <c r="FX40259" s="1595"/>
    </row>
    <row r="40260" spans="180:180">
      <c r="FX40260" s="1595"/>
    </row>
    <row r="40261" spans="180:180">
      <c r="FX40261" s="1595"/>
    </row>
    <row r="40262" spans="180:180">
      <c r="FX40262" s="1595"/>
    </row>
    <row r="40263" spans="180:180">
      <c r="FX40263" s="1595"/>
    </row>
    <row r="40264" spans="180:180">
      <c r="FX40264" s="1595"/>
    </row>
    <row r="40265" spans="180:180">
      <c r="FX40265" s="1595"/>
    </row>
    <row r="40266" spans="180:180">
      <c r="FX40266" s="1595"/>
    </row>
    <row r="40267" spans="180:180">
      <c r="FX40267" s="1595"/>
    </row>
    <row r="40268" spans="180:180">
      <c r="FX40268" s="1595"/>
    </row>
    <row r="40269" spans="180:180">
      <c r="FX40269" s="1595"/>
    </row>
    <row r="40270" spans="180:180">
      <c r="FX40270" s="1595"/>
    </row>
    <row r="40271" spans="180:180">
      <c r="FX40271" s="1595"/>
    </row>
    <row r="40272" spans="180:180">
      <c r="FX40272" s="1595"/>
    </row>
    <row r="40273" spans="180:180">
      <c r="FX40273" s="1595"/>
    </row>
    <row r="40274" spans="180:180">
      <c r="FX40274" s="1595"/>
    </row>
    <row r="40275" spans="180:180">
      <c r="FX40275" s="1595"/>
    </row>
    <row r="40276" spans="180:180">
      <c r="FX40276" s="1595"/>
    </row>
    <row r="40277" spans="180:180">
      <c r="FX40277" s="1595"/>
    </row>
    <row r="40278" spans="180:180">
      <c r="FX40278" s="1595"/>
    </row>
    <row r="40279" spans="180:180">
      <c r="FX40279" s="1595"/>
    </row>
    <row r="40280" spans="180:180">
      <c r="FX40280" s="1595"/>
    </row>
    <row r="40281" spans="180:180">
      <c r="FX40281" s="1595"/>
    </row>
    <row r="40282" spans="180:180">
      <c r="FX40282" s="1595"/>
    </row>
    <row r="40283" spans="180:180">
      <c r="FX40283" s="1595"/>
    </row>
    <row r="40284" spans="180:180">
      <c r="FX40284" s="1595"/>
    </row>
    <row r="40285" spans="180:180">
      <c r="FX40285" s="1595"/>
    </row>
    <row r="40286" spans="180:180">
      <c r="FX40286" s="1595"/>
    </row>
    <row r="40287" spans="180:180">
      <c r="FX40287" s="1595"/>
    </row>
    <row r="40288" spans="180:180">
      <c r="FX40288" s="1595"/>
    </row>
    <row r="40289" spans="180:180">
      <c r="FX40289" s="1595"/>
    </row>
    <row r="40290" spans="180:180">
      <c r="FX40290" s="1595"/>
    </row>
    <row r="40291" spans="180:180">
      <c r="FX40291" s="1595"/>
    </row>
    <row r="40292" spans="180:180">
      <c r="FX40292" s="1595"/>
    </row>
    <row r="40293" spans="180:180">
      <c r="FX40293" s="1595"/>
    </row>
    <row r="40294" spans="180:180">
      <c r="FX40294" s="1595"/>
    </row>
    <row r="40295" spans="180:180">
      <c r="FX40295" s="1595"/>
    </row>
    <row r="40296" spans="180:180">
      <c r="FX40296" s="1595"/>
    </row>
    <row r="40297" spans="180:180">
      <c r="FX40297" s="1595"/>
    </row>
    <row r="40299" spans="180:180">
      <c r="FX40299" s="1349"/>
    </row>
    <row r="40300" spans="180:180">
      <c r="FX40300" s="1349"/>
    </row>
    <row r="40301" spans="180:180">
      <c r="FX40301" s="1666"/>
    </row>
    <row r="40303" spans="180:180">
      <c r="FX40303" s="1349"/>
    </row>
    <row r="40304" spans="180:180">
      <c r="FX40304" s="1349"/>
    </row>
    <row r="40305" spans="180:180">
      <c r="FX40305" s="1349"/>
    </row>
    <row r="40306" spans="180:180">
      <c r="FX40306" s="1595"/>
    </row>
    <row r="40307" spans="180:180">
      <c r="FX40307" s="1595"/>
    </row>
    <row r="40308" spans="180:180">
      <c r="FX40308" s="1595"/>
    </row>
    <row r="40309" spans="180:180">
      <c r="FX40309" s="1595"/>
    </row>
    <row r="40310" spans="180:180">
      <c r="FX40310" s="1595"/>
    </row>
    <row r="40311" spans="180:180">
      <c r="FX40311" s="1595"/>
    </row>
    <row r="40312" spans="180:180">
      <c r="FX40312" s="1595"/>
    </row>
    <row r="40313" spans="180:180">
      <c r="FX40313" s="1595"/>
    </row>
    <row r="40314" spans="180:180">
      <c r="FX40314" s="1595"/>
    </row>
    <row r="40315" spans="180:180">
      <c r="FX40315" s="1595"/>
    </row>
    <row r="40316" spans="180:180">
      <c r="FX40316" s="1595"/>
    </row>
    <row r="40317" spans="180:180">
      <c r="FX40317" s="1595"/>
    </row>
    <row r="40318" spans="180:180">
      <c r="FX40318" s="1595"/>
    </row>
    <row r="40319" spans="180:180">
      <c r="FX40319" s="1595"/>
    </row>
    <row r="40320" spans="180:180">
      <c r="FX40320" s="1595"/>
    </row>
    <row r="40321" spans="180:180">
      <c r="FX40321" s="1595"/>
    </row>
    <row r="40322" spans="180:180">
      <c r="FX40322" s="1595"/>
    </row>
    <row r="40323" spans="180:180">
      <c r="FX40323" s="1595"/>
    </row>
    <row r="40324" spans="180:180">
      <c r="FX40324" s="1595"/>
    </row>
    <row r="40325" spans="180:180">
      <c r="FX40325" s="1595"/>
    </row>
    <row r="40326" spans="180:180">
      <c r="FX40326" s="1595"/>
    </row>
    <row r="40327" spans="180:180">
      <c r="FX40327" s="1595"/>
    </row>
    <row r="40328" spans="180:180">
      <c r="FX40328" s="1595"/>
    </row>
    <row r="40329" spans="180:180">
      <c r="FX40329" s="1595"/>
    </row>
    <row r="40330" spans="180:180">
      <c r="FX40330" s="1595"/>
    </row>
    <row r="40331" spans="180:180">
      <c r="FX40331" s="1595"/>
    </row>
    <row r="40332" spans="180:180">
      <c r="FX40332" s="1595"/>
    </row>
    <row r="40333" spans="180:180">
      <c r="FX40333" s="1595"/>
    </row>
    <row r="40334" spans="180:180">
      <c r="FX40334" s="1595"/>
    </row>
    <row r="40335" spans="180:180">
      <c r="FX40335" s="1595"/>
    </row>
    <row r="40336" spans="180:180">
      <c r="FX40336" s="1595"/>
    </row>
    <row r="40337" spans="180:180">
      <c r="FX40337" s="1595"/>
    </row>
    <row r="40338" spans="180:180">
      <c r="FX40338" s="1595"/>
    </row>
    <row r="40339" spans="180:180">
      <c r="FX40339" s="1595"/>
    </row>
    <row r="40340" spans="180:180">
      <c r="FX40340" s="1595"/>
    </row>
    <row r="40341" spans="180:180">
      <c r="FX40341" s="1595"/>
    </row>
    <row r="40342" spans="180:180">
      <c r="FX40342" s="1595"/>
    </row>
    <row r="40343" spans="180:180">
      <c r="FX40343" s="1595"/>
    </row>
    <row r="40344" spans="180:180">
      <c r="FX40344" s="1595"/>
    </row>
    <row r="40345" spans="180:180">
      <c r="FX40345" s="1595"/>
    </row>
    <row r="40347" spans="180:180">
      <c r="FX40347" s="1349"/>
    </row>
    <row r="40348" spans="180:180">
      <c r="FX40348" s="1349"/>
    </row>
    <row r="40349" spans="180:180">
      <c r="FX40349" s="1666"/>
    </row>
    <row r="40351" spans="180:180">
      <c r="FX40351" s="1349"/>
    </row>
    <row r="40352" spans="180:180">
      <c r="FX40352" s="1349"/>
    </row>
    <row r="40353" spans="180:180">
      <c r="FX40353" s="1349"/>
    </row>
    <row r="40354" spans="180:180">
      <c r="FX40354" s="1595"/>
    </row>
    <row r="40355" spans="180:180">
      <c r="FX40355" s="1595"/>
    </row>
    <row r="40356" spans="180:180">
      <c r="FX40356" s="1595"/>
    </row>
    <row r="40357" spans="180:180">
      <c r="FX40357" s="1595"/>
    </row>
    <row r="40358" spans="180:180">
      <c r="FX40358" s="1595"/>
    </row>
    <row r="40359" spans="180:180">
      <c r="FX40359" s="1595"/>
    </row>
    <row r="40360" spans="180:180">
      <c r="FX40360" s="1595"/>
    </row>
    <row r="40361" spans="180:180">
      <c r="FX40361" s="1595"/>
    </row>
    <row r="40362" spans="180:180">
      <c r="FX40362" s="1595"/>
    </row>
    <row r="40363" spans="180:180">
      <c r="FX40363" s="1595"/>
    </row>
    <row r="40364" spans="180:180">
      <c r="FX40364" s="1595"/>
    </row>
    <row r="40365" spans="180:180">
      <c r="FX40365" s="1595"/>
    </row>
    <row r="40366" spans="180:180">
      <c r="FX40366" s="1595"/>
    </row>
    <row r="40367" spans="180:180">
      <c r="FX40367" s="1595"/>
    </row>
    <row r="40368" spans="180:180">
      <c r="FX40368" s="1595"/>
    </row>
    <row r="40369" spans="180:180">
      <c r="FX40369" s="1595"/>
    </row>
    <row r="40370" spans="180:180">
      <c r="FX40370" s="1595"/>
    </row>
    <row r="40371" spans="180:180">
      <c r="FX40371" s="1595"/>
    </row>
    <row r="40372" spans="180:180">
      <c r="FX40372" s="1595"/>
    </row>
    <row r="40373" spans="180:180">
      <c r="FX40373" s="1595"/>
    </row>
    <row r="40374" spans="180:180">
      <c r="FX40374" s="1595"/>
    </row>
    <row r="40375" spans="180:180">
      <c r="FX40375" s="1595"/>
    </row>
    <row r="40376" spans="180:180">
      <c r="FX40376" s="1595"/>
    </row>
    <row r="40377" spans="180:180">
      <c r="FX40377" s="1595"/>
    </row>
    <row r="40378" spans="180:180">
      <c r="FX40378" s="1595"/>
    </row>
    <row r="40379" spans="180:180">
      <c r="FX40379" s="1595"/>
    </row>
    <row r="40380" spans="180:180">
      <c r="FX40380" s="1595"/>
    </row>
    <row r="40381" spans="180:180">
      <c r="FX40381" s="1595"/>
    </row>
    <row r="40382" spans="180:180">
      <c r="FX40382" s="1595"/>
    </row>
    <row r="40383" spans="180:180">
      <c r="FX40383" s="1595"/>
    </row>
    <row r="40384" spans="180:180">
      <c r="FX40384" s="1595"/>
    </row>
    <row r="40385" spans="180:180">
      <c r="FX40385" s="1595"/>
    </row>
    <row r="40386" spans="180:180">
      <c r="FX40386" s="1595"/>
    </row>
    <row r="40387" spans="180:180">
      <c r="FX40387" s="1595"/>
    </row>
    <row r="40388" spans="180:180">
      <c r="FX40388" s="1595"/>
    </row>
    <row r="40389" spans="180:180">
      <c r="FX40389" s="1595"/>
    </row>
    <row r="40390" spans="180:180">
      <c r="FX40390" s="1595"/>
    </row>
    <row r="40391" spans="180:180">
      <c r="FX40391" s="1595"/>
    </row>
    <row r="40392" spans="180:180">
      <c r="FX40392" s="1595"/>
    </row>
    <row r="40393" spans="180:180">
      <c r="FX40393" s="1595"/>
    </row>
    <row r="40395" spans="180:180">
      <c r="FX40395" s="1349"/>
    </row>
    <row r="40396" spans="180:180">
      <c r="FX40396" s="1349"/>
    </row>
    <row r="40397" spans="180:180">
      <c r="FX40397" s="1666"/>
    </row>
    <row r="40399" spans="180:180">
      <c r="FX40399" s="1349"/>
    </row>
    <row r="40400" spans="180:180">
      <c r="FX40400" s="1349"/>
    </row>
    <row r="40401" spans="180:180">
      <c r="FX40401" s="1349"/>
    </row>
    <row r="40402" spans="180:180">
      <c r="FX40402" s="1595"/>
    </row>
    <row r="40403" spans="180:180">
      <c r="FX40403" s="1595"/>
    </row>
    <row r="40404" spans="180:180">
      <c r="FX40404" s="1595"/>
    </row>
    <row r="40405" spans="180:180">
      <c r="FX40405" s="1595"/>
    </row>
    <row r="40406" spans="180:180">
      <c r="FX40406" s="1595"/>
    </row>
    <row r="40407" spans="180:180">
      <c r="FX40407" s="1595"/>
    </row>
    <row r="40408" spans="180:180">
      <c r="FX40408" s="1595"/>
    </row>
    <row r="40409" spans="180:180">
      <c r="FX40409" s="1595"/>
    </row>
    <row r="40410" spans="180:180">
      <c r="FX40410" s="1595"/>
    </row>
    <row r="40411" spans="180:180">
      <c r="FX40411" s="1595"/>
    </row>
    <row r="40412" spans="180:180">
      <c r="FX40412" s="1595"/>
    </row>
    <row r="40413" spans="180:180">
      <c r="FX40413" s="1595"/>
    </row>
    <row r="40414" spans="180:180">
      <c r="FX40414" s="1595"/>
    </row>
    <row r="40415" spans="180:180">
      <c r="FX40415" s="1595"/>
    </row>
    <row r="40416" spans="180:180">
      <c r="FX40416" s="1595"/>
    </row>
    <row r="40417" spans="180:180">
      <c r="FX40417" s="1595"/>
    </row>
    <row r="40418" spans="180:180">
      <c r="FX40418" s="1595"/>
    </row>
    <row r="40419" spans="180:180">
      <c r="FX40419" s="1595"/>
    </row>
    <row r="40420" spans="180:180">
      <c r="FX40420" s="1595"/>
    </row>
    <row r="40421" spans="180:180">
      <c r="FX40421" s="1595"/>
    </row>
    <row r="40422" spans="180:180">
      <c r="FX40422" s="1595"/>
    </row>
    <row r="40423" spans="180:180">
      <c r="FX40423" s="1595"/>
    </row>
    <row r="40424" spans="180:180">
      <c r="FX40424" s="1595"/>
    </row>
    <row r="40425" spans="180:180">
      <c r="FX40425" s="1595"/>
    </row>
    <row r="40426" spans="180:180">
      <c r="FX40426" s="1595"/>
    </row>
    <row r="40427" spans="180:180">
      <c r="FX40427" s="1595"/>
    </row>
    <row r="40428" spans="180:180">
      <c r="FX40428" s="1595"/>
    </row>
    <row r="40429" spans="180:180">
      <c r="FX40429" s="1595"/>
    </row>
    <row r="40430" spans="180:180">
      <c r="FX40430" s="1595"/>
    </row>
    <row r="40431" spans="180:180">
      <c r="FX40431" s="1595"/>
    </row>
    <row r="40432" spans="180:180">
      <c r="FX40432" s="1595"/>
    </row>
    <row r="40433" spans="180:180">
      <c r="FX40433" s="1595"/>
    </row>
    <row r="40434" spans="180:180">
      <c r="FX40434" s="1595"/>
    </row>
    <row r="40435" spans="180:180">
      <c r="FX40435" s="1595"/>
    </row>
    <row r="40436" spans="180:180">
      <c r="FX40436" s="1595"/>
    </row>
    <row r="40437" spans="180:180">
      <c r="FX40437" s="1595"/>
    </row>
    <row r="40438" spans="180:180">
      <c r="FX40438" s="1595"/>
    </row>
    <row r="40439" spans="180:180">
      <c r="FX40439" s="1595"/>
    </row>
    <row r="40440" spans="180:180">
      <c r="FX40440" s="1595"/>
    </row>
    <row r="40441" spans="180:180">
      <c r="FX40441" s="1595"/>
    </row>
    <row r="40443" spans="180:180">
      <c r="FX40443" s="1349"/>
    </row>
    <row r="40444" spans="180:180">
      <c r="FX40444" s="1349"/>
    </row>
    <row r="40445" spans="180:180">
      <c r="FX40445" s="1666"/>
    </row>
    <row r="40447" spans="180:180">
      <c r="FX40447" s="1349"/>
    </row>
    <row r="40448" spans="180:180">
      <c r="FX40448" s="1349"/>
    </row>
    <row r="40449" spans="180:180">
      <c r="FX40449" s="1349"/>
    </row>
    <row r="40450" spans="180:180">
      <c r="FX40450" s="1595"/>
    </row>
    <row r="40451" spans="180:180">
      <c r="FX40451" s="1595"/>
    </row>
    <row r="40452" spans="180:180">
      <c r="FX40452" s="1595"/>
    </row>
    <row r="40453" spans="180:180">
      <c r="FX40453" s="1595"/>
    </row>
    <row r="40454" spans="180:180">
      <c r="FX40454" s="1595"/>
    </row>
    <row r="40455" spans="180:180">
      <c r="FX40455" s="1595"/>
    </row>
    <row r="40456" spans="180:180">
      <c r="FX40456" s="1595"/>
    </row>
    <row r="40457" spans="180:180">
      <c r="FX40457" s="1595"/>
    </row>
    <row r="40458" spans="180:180">
      <c r="FX40458" s="1595"/>
    </row>
    <row r="40459" spans="180:180">
      <c r="FX40459" s="1595"/>
    </row>
    <row r="40460" spans="180:180">
      <c r="FX40460" s="1595"/>
    </row>
    <row r="40461" spans="180:180">
      <c r="FX40461" s="1595"/>
    </row>
    <row r="40462" spans="180:180">
      <c r="FX40462" s="1595"/>
    </row>
    <row r="40463" spans="180:180">
      <c r="FX40463" s="1595"/>
    </row>
    <row r="40464" spans="180:180">
      <c r="FX40464" s="1595"/>
    </row>
    <row r="40465" spans="180:180">
      <c r="FX40465" s="1595"/>
    </row>
    <row r="40466" spans="180:180">
      <c r="FX40466" s="1595"/>
    </row>
    <row r="40467" spans="180:180">
      <c r="FX40467" s="1595"/>
    </row>
    <row r="40468" spans="180:180">
      <c r="FX40468" s="1595"/>
    </row>
    <row r="40469" spans="180:180">
      <c r="FX40469" s="1595"/>
    </row>
    <row r="40470" spans="180:180">
      <c r="FX40470" s="1595"/>
    </row>
    <row r="40471" spans="180:180">
      <c r="FX40471" s="1595"/>
    </row>
    <row r="40472" spans="180:180">
      <c r="FX40472" s="1595"/>
    </row>
    <row r="40473" spans="180:180">
      <c r="FX40473" s="1595"/>
    </row>
    <row r="40474" spans="180:180">
      <c r="FX40474" s="1595"/>
    </row>
    <row r="40475" spans="180:180">
      <c r="FX40475" s="1595"/>
    </row>
    <row r="40476" spans="180:180">
      <c r="FX40476" s="1595"/>
    </row>
    <row r="40477" spans="180:180">
      <c r="FX40477" s="1595"/>
    </row>
    <row r="40478" spans="180:180">
      <c r="FX40478" s="1595"/>
    </row>
    <row r="40479" spans="180:180">
      <c r="FX40479" s="1595"/>
    </row>
    <row r="40480" spans="180:180">
      <c r="FX40480" s="1595"/>
    </row>
    <row r="40481" spans="180:180">
      <c r="FX40481" s="1595"/>
    </row>
    <row r="40482" spans="180:180">
      <c r="FX40482" s="1595"/>
    </row>
    <row r="40483" spans="180:180">
      <c r="FX40483" s="1595"/>
    </row>
    <row r="40484" spans="180:180">
      <c r="FX40484" s="1595"/>
    </row>
    <row r="40485" spans="180:180">
      <c r="FX40485" s="1595"/>
    </row>
    <row r="40486" spans="180:180">
      <c r="FX40486" s="1595"/>
    </row>
    <row r="40487" spans="180:180">
      <c r="FX40487" s="1595"/>
    </row>
    <row r="40488" spans="180:180">
      <c r="FX40488" s="1595"/>
    </row>
    <row r="40489" spans="180:180">
      <c r="FX40489" s="1595"/>
    </row>
    <row r="40491" spans="180:180">
      <c r="FX40491" s="1349"/>
    </row>
    <row r="40492" spans="180:180">
      <c r="FX40492" s="1349"/>
    </row>
    <row r="40493" spans="180:180">
      <c r="FX40493" s="1666"/>
    </row>
    <row r="40495" spans="180:180">
      <c r="FX40495" s="1349"/>
    </row>
    <row r="40496" spans="180:180">
      <c r="FX40496" s="1349"/>
    </row>
    <row r="40497" spans="180:180">
      <c r="FX40497" s="1349"/>
    </row>
    <row r="40498" spans="180:180">
      <c r="FX40498" s="1595"/>
    </row>
    <row r="40499" spans="180:180">
      <c r="FX40499" s="1595"/>
    </row>
    <row r="40500" spans="180:180">
      <c r="FX40500" s="1595"/>
    </row>
    <row r="40501" spans="180:180">
      <c r="FX40501" s="1595"/>
    </row>
    <row r="40502" spans="180:180">
      <c r="FX40502" s="1595"/>
    </row>
    <row r="40503" spans="180:180">
      <c r="FX40503" s="1595"/>
    </row>
    <row r="40504" spans="180:180">
      <c r="FX40504" s="1595"/>
    </row>
    <row r="40505" spans="180:180">
      <c r="FX40505" s="1595"/>
    </row>
    <row r="40506" spans="180:180">
      <c r="FX40506" s="1595"/>
    </row>
    <row r="40507" spans="180:180">
      <c r="FX40507" s="1595"/>
    </row>
    <row r="40508" spans="180:180">
      <c r="FX40508" s="1595"/>
    </row>
    <row r="40509" spans="180:180">
      <c r="FX40509" s="1595"/>
    </row>
    <row r="40510" spans="180:180">
      <c r="FX40510" s="1595"/>
    </row>
    <row r="40511" spans="180:180">
      <c r="FX40511" s="1595"/>
    </row>
    <row r="40512" spans="180:180">
      <c r="FX40512" s="1595"/>
    </row>
    <row r="40513" spans="180:180">
      <c r="FX40513" s="1595"/>
    </row>
    <row r="40514" spans="180:180">
      <c r="FX40514" s="1595"/>
    </row>
    <row r="40515" spans="180:180">
      <c r="FX40515" s="1595"/>
    </row>
    <row r="40516" spans="180:180">
      <c r="FX40516" s="1595"/>
    </row>
    <row r="40517" spans="180:180">
      <c r="FX40517" s="1595"/>
    </row>
    <row r="40518" spans="180:180">
      <c r="FX40518" s="1595"/>
    </row>
    <row r="40519" spans="180:180">
      <c r="FX40519" s="1595"/>
    </row>
    <row r="40520" spans="180:180">
      <c r="FX40520" s="1595"/>
    </row>
    <row r="40521" spans="180:180">
      <c r="FX40521" s="1595"/>
    </row>
    <row r="40522" spans="180:180">
      <c r="FX40522" s="1595"/>
    </row>
    <row r="40523" spans="180:180">
      <c r="FX40523" s="1595"/>
    </row>
    <row r="40524" spans="180:180">
      <c r="FX40524" s="1595"/>
    </row>
    <row r="40525" spans="180:180">
      <c r="FX40525" s="1595"/>
    </row>
    <row r="40526" spans="180:180">
      <c r="FX40526" s="1595"/>
    </row>
    <row r="40527" spans="180:180">
      <c r="FX40527" s="1595"/>
    </row>
    <row r="40528" spans="180:180">
      <c r="FX40528" s="1595"/>
    </row>
    <row r="40529" spans="180:180">
      <c r="FX40529" s="1595"/>
    </row>
    <row r="40530" spans="180:180">
      <c r="FX40530" s="1595"/>
    </row>
    <row r="40531" spans="180:180">
      <c r="FX40531" s="1595"/>
    </row>
    <row r="40532" spans="180:180">
      <c r="FX40532" s="1595"/>
    </row>
    <row r="40533" spans="180:180">
      <c r="FX40533" s="1595"/>
    </row>
    <row r="40534" spans="180:180">
      <c r="FX40534" s="1595"/>
    </row>
    <row r="40535" spans="180:180">
      <c r="FX40535" s="1595"/>
    </row>
    <row r="40536" spans="180:180">
      <c r="FX40536" s="1595"/>
    </row>
    <row r="40537" spans="180:180">
      <c r="FX40537" s="1595"/>
    </row>
    <row r="40539" spans="180:180">
      <c r="FX40539" s="1349"/>
    </row>
    <row r="40540" spans="180:180">
      <c r="FX40540" s="1349"/>
    </row>
    <row r="40541" spans="180:180">
      <c r="FX40541" s="1666"/>
    </row>
    <row r="40543" spans="180:180">
      <c r="FX40543" s="1349"/>
    </row>
    <row r="40544" spans="180:180">
      <c r="FX40544" s="1349"/>
    </row>
    <row r="40545" spans="180:180">
      <c r="FX40545" s="1349"/>
    </row>
    <row r="40546" spans="180:180">
      <c r="FX40546" s="1595"/>
    </row>
    <row r="40547" spans="180:180">
      <c r="FX40547" s="1595"/>
    </row>
    <row r="40548" spans="180:180">
      <c r="FX40548" s="1595"/>
    </row>
    <row r="40549" spans="180:180">
      <c r="FX40549" s="1595"/>
    </row>
    <row r="40550" spans="180:180">
      <c r="FX40550" s="1595"/>
    </row>
    <row r="40551" spans="180:180">
      <c r="FX40551" s="1595"/>
    </row>
    <row r="40552" spans="180:180">
      <c r="FX40552" s="1595"/>
    </row>
    <row r="40553" spans="180:180">
      <c r="FX40553" s="1595"/>
    </row>
    <row r="40554" spans="180:180">
      <c r="FX40554" s="1595"/>
    </row>
    <row r="40555" spans="180:180">
      <c r="FX40555" s="1595"/>
    </row>
    <row r="40556" spans="180:180">
      <c r="FX40556" s="1595"/>
    </row>
    <row r="40557" spans="180:180">
      <c r="FX40557" s="1595"/>
    </row>
    <row r="40558" spans="180:180">
      <c r="FX40558" s="1595"/>
    </row>
    <row r="40559" spans="180:180">
      <c r="FX40559" s="1595"/>
    </row>
    <row r="40560" spans="180:180">
      <c r="FX40560" s="1595"/>
    </row>
    <row r="40561" spans="180:180">
      <c r="FX40561" s="1595"/>
    </row>
    <row r="40562" spans="180:180">
      <c r="FX40562" s="1595"/>
    </row>
    <row r="40563" spans="180:180">
      <c r="FX40563" s="1595"/>
    </row>
    <row r="40564" spans="180:180">
      <c r="FX40564" s="1595"/>
    </row>
    <row r="40565" spans="180:180">
      <c r="FX40565" s="1595"/>
    </row>
    <row r="40566" spans="180:180">
      <c r="FX40566" s="1595"/>
    </row>
    <row r="40567" spans="180:180">
      <c r="FX40567" s="1595"/>
    </row>
    <row r="40568" spans="180:180">
      <c r="FX40568" s="1595"/>
    </row>
    <row r="40569" spans="180:180">
      <c r="FX40569" s="1595"/>
    </row>
    <row r="40570" spans="180:180">
      <c r="FX40570" s="1595"/>
    </row>
    <row r="40571" spans="180:180">
      <c r="FX40571" s="1595"/>
    </row>
    <row r="40572" spans="180:180">
      <c r="FX40572" s="1595"/>
    </row>
    <row r="40573" spans="180:180">
      <c r="FX40573" s="1595"/>
    </row>
    <row r="40574" spans="180:180">
      <c r="FX40574" s="1595"/>
    </row>
    <row r="40575" spans="180:180">
      <c r="FX40575" s="1595"/>
    </row>
    <row r="40576" spans="180:180">
      <c r="FX40576" s="1595"/>
    </row>
    <row r="40577" spans="180:180">
      <c r="FX40577" s="1595"/>
    </row>
    <row r="40578" spans="180:180">
      <c r="FX40578" s="1595"/>
    </row>
    <row r="40579" spans="180:180">
      <c r="FX40579" s="1595"/>
    </row>
    <row r="40580" spans="180:180">
      <c r="FX40580" s="1595"/>
    </row>
    <row r="40581" spans="180:180">
      <c r="FX40581" s="1595"/>
    </row>
    <row r="40582" spans="180:180">
      <c r="FX40582" s="1595"/>
    </row>
    <row r="40583" spans="180:180">
      <c r="FX40583" s="1595"/>
    </row>
    <row r="40584" spans="180:180">
      <c r="FX40584" s="1595"/>
    </row>
    <row r="40585" spans="180:180">
      <c r="FX40585" s="1595"/>
    </row>
    <row r="40587" spans="180:180">
      <c r="FX40587" s="1349"/>
    </row>
    <row r="40588" spans="180:180">
      <c r="FX40588" s="1349"/>
    </row>
    <row r="40589" spans="180:180">
      <c r="FX40589" s="1666"/>
    </row>
    <row r="40591" spans="180:180">
      <c r="FX40591" s="1349"/>
    </row>
    <row r="40592" spans="180:180">
      <c r="FX40592" s="1349"/>
    </row>
    <row r="40593" spans="180:180">
      <c r="FX40593" s="1349"/>
    </row>
    <row r="40594" spans="180:180">
      <c r="FX40594" s="1595"/>
    </row>
    <row r="40595" spans="180:180">
      <c r="FX40595" s="1595"/>
    </row>
    <row r="40596" spans="180:180">
      <c r="FX40596" s="1595"/>
    </row>
    <row r="40597" spans="180:180">
      <c r="FX40597" s="1595"/>
    </row>
    <row r="40598" spans="180:180">
      <c r="FX40598" s="1595"/>
    </row>
    <row r="40599" spans="180:180">
      <c r="FX40599" s="1595"/>
    </row>
    <row r="40600" spans="180:180">
      <c r="FX40600" s="1595"/>
    </row>
    <row r="40601" spans="180:180">
      <c r="FX40601" s="1595"/>
    </row>
    <row r="40602" spans="180:180">
      <c r="FX40602" s="1595"/>
    </row>
    <row r="40603" spans="180:180">
      <c r="FX40603" s="1595"/>
    </row>
    <row r="40604" spans="180:180">
      <c r="FX40604" s="1595"/>
    </row>
    <row r="40605" spans="180:180">
      <c r="FX40605" s="1595"/>
    </row>
    <row r="40606" spans="180:180">
      <c r="FX40606" s="1595"/>
    </row>
    <row r="40607" spans="180:180">
      <c r="FX40607" s="1595"/>
    </row>
    <row r="40608" spans="180:180">
      <c r="FX40608" s="1595"/>
    </row>
    <row r="40609" spans="180:180">
      <c r="FX40609" s="1595"/>
    </row>
    <row r="40610" spans="180:180">
      <c r="FX40610" s="1595"/>
    </row>
    <row r="40611" spans="180:180">
      <c r="FX40611" s="1595"/>
    </row>
    <row r="40612" spans="180:180">
      <c r="FX40612" s="1595"/>
    </row>
    <row r="40613" spans="180:180">
      <c r="FX40613" s="1595"/>
    </row>
    <row r="40614" spans="180:180">
      <c r="FX40614" s="1595"/>
    </row>
    <row r="40615" spans="180:180">
      <c r="FX40615" s="1595"/>
    </row>
    <row r="40616" spans="180:180">
      <c r="FX40616" s="1595"/>
    </row>
    <row r="40617" spans="180:180">
      <c r="FX40617" s="1595"/>
    </row>
    <row r="40618" spans="180:180">
      <c r="FX40618" s="1595"/>
    </row>
    <row r="40619" spans="180:180">
      <c r="FX40619" s="1595"/>
    </row>
    <row r="40620" spans="180:180">
      <c r="FX40620" s="1595"/>
    </row>
    <row r="40621" spans="180:180">
      <c r="FX40621" s="1595"/>
    </row>
    <row r="40622" spans="180:180">
      <c r="FX40622" s="1595"/>
    </row>
    <row r="40623" spans="180:180">
      <c r="FX40623" s="1595"/>
    </row>
    <row r="40624" spans="180:180">
      <c r="FX40624" s="1595"/>
    </row>
    <row r="40625" spans="180:180">
      <c r="FX40625" s="1595"/>
    </row>
    <row r="40626" spans="180:180">
      <c r="FX40626" s="1595"/>
    </row>
    <row r="40627" spans="180:180">
      <c r="FX40627" s="1595"/>
    </row>
    <row r="40628" spans="180:180">
      <c r="FX40628" s="1595"/>
    </row>
    <row r="40629" spans="180:180">
      <c r="FX40629" s="1595"/>
    </row>
    <row r="40630" spans="180:180">
      <c r="FX40630" s="1595"/>
    </row>
    <row r="40631" spans="180:180">
      <c r="FX40631" s="1595"/>
    </row>
    <row r="40632" spans="180:180">
      <c r="FX40632" s="1595"/>
    </row>
    <row r="40633" spans="180:180">
      <c r="FX40633" s="1595"/>
    </row>
    <row r="40635" spans="180:180">
      <c r="FX40635" s="1349"/>
    </row>
    <row r="40636" spans="180:180">
      <c r="FX40636" s="1349"/>
    </row>
    <row r="40637" spans="180:180">
      <c r="FX40637" s="1666"/>
    </row>
    <row r="40639" spans="180:180">
      <c r="FX40639" s="1349"/>
    </row>
    <row r="40640" spans="180:180">
      <c r="FX40640" s="1349"/>
    </row>
    <row r="40641" spans="180:180">
      <c r="FX40641" s="1349"/>
    </row>
    <row r="40642" spans="180:180">
      <c r="FX40642" s="1595"/>
    </row>
    <row r="40643" spans="180:180">
      <c r="FX40643" s="1595"/>
    </row>
    <row r="40644" spans="180:180">
      <c r="FX40644" s="1595"/>
    </row>
    <row r="40645" spans="180:180">
      <c r="FX40645" s="1595"/>
    </row>
    <row r="40646" spans="180:180">
      <c r="FX40646" s="1595"/>
    </row>
    <row r="40647" spans="180:180">
      <c r="FX40647" s="1595"/>
    </row>
    <row r="40648" spans="180:180">
      <c r="FX40648" s="1595"/>
    </row>
    <row r="40649" spans="180:180">
      <c r="FX40649" s="1595"/>
    </row>
    <row r="40650" spans="180:180">
      <c r="FX40650" s="1595"/>
    </row>
    <row r="40651" spans="180:180">
      <c r="FX40651" s="1595"/>
    </row>
    <row r="40652" spans="180:180">
      <c r="FX40652" s="1595"/>
    </row>
    <row r="40653" spans="180:180">
      <c r="FX40653" s="1595"/>
    </row>
    <row r="40654" spans="180:180">
      <c r="FX40654" s="1595"/>
    </row>
    <row r="40655" spans="180:180">
      <c r="FX40655" s="1595"/>
    </row>
    <row r="40656" spans="180:180">
      <c r="FX40656" s="1595"/>
    </row>
    <row r="40657" spans="180:180">
      <c r="FX40657" s="1595"/>
    </row>
    <row r="40658" spans="180:180">
      <c r="FX40658" s="1595"/>
    </row>
    <row r="40659" spans="180:180">
      <c r="FX40659" s="1595"/>
    </row>
    <row r="40660" spans="180:180">
      <c r="FX40660" s="1595"/>
    </row>
    <row r="40661" spans="180:180">
      <c r="FX40661" s="1595"/>
    </row>
    <row r="40662" spans="180:180">
      <c r="FX40662" s="1595"/>
    </row>
    <row r="40663" spans="180:180">
      <c r="FX40663" s="1595"/>
    </row>
    <row r="40664" spans="180:180">
      <c r="FX40664" s="1595"/>
    </row>
    <row r="40665" spans="180:180">
      <c r="FX40665" s="1595"/>
    </row>
    <row r="40666" spans="180:180">
      <c r="FX40666" s="1595"/>
    </row>
    <row r="40667" spans="180:180">
      <c r="FX40667" s="1595"/>
    </row>
    <row r="40668" spans="180:180">
      <c r="FX40668" s="1595"/>
    </row>
    <row r="40669" spans="180:180">
      <c r="FX40669" s="1595"/>
    </row>
    <row r="40670" spans="180:180">
      <c r="FX40670" s="1595"/>
    </row>
    <row r="40671" spans="180:180">
      <c r="FX40671" s="1595"/>
    </row>
    <row r="40672" spans="180:180">
      <c r="FX40672" s="1595"/>
    </row>
    <row r="40673" spans="180:180">
      <c r="FX40673" s="1595"/>
    </row>
    <row r="40674" spans="180:180">
      <c r="FX40674" s="1595"/>
    </row>
    <row r="40675" spans="180:180">
      <c r="FX40675" s="1595"/>
    </row>
    <row r="40676" spans="180:180">
      <c r="FX40676" s="1595"/>
    </row>
    <row r="40677" spans="180:180">
      <c r="FX40677" s="1595"/>
    </row>
    <row r="40678" spans="180:180">
      <c r="FX40678" s="1595"/>
    </row>
    <row r="40679" spans="180:180">
      <c r="FX40679" s="1595"/>
    </row>
    <row r="40680" spans="180:180">
      <c r="FX40680" s="1595"/>
    </row>
    <row r="40681" spans="180:180">
      <c r="FX40681" s="1595"/>
    </row>
    <row r="40683" spans="180:180">
      <c r="FX40683" s="1349"/>
    </row>
    <row r="40684" spans="180:180">
      <c r="FX40684" s="1349"/>
    </row>
    <row r="40685" spans="180:180">
      <c r="FX40685" s="1666"/>
    </row>
    <row r="40687" spans="180:180">
      <c r="FX40687" s="1349"/>
    </row>
    <row r="40688" spans="180:180">
      <c r="FX40688" s="1349"/>
    </row>
    <row r="40689" spans="180:180">
      <c r="FX40689" s="1349"/>
    </row>
    <row r="40690" spans="180:180">
      <c r="FX40690" s="1595"/>
    </row>
    <row r="40691" spans="180:180">
      <c r="FX40691" s="1595"/>
    </row>
    <row r="40692" spans="180:180">
      <c r="FX40692" s="1595"/>
    </row>
    <row r="40693" spans="180:180">
      <c r="FX40693" s="1595"/>
    </row>
    <row r="40694" spans="180:180">
      <c r="FX40694" s="1595"/>
    </row>
    <row r="40695" spans="180:180">
      <c r="FX40695" s="1595"/>
    </row>
    <row r="40696" spans="180:180">
      <c r="FX40696" s="1595"/>
    </row>
    <row r="40697" spans="180:180">
      <c r="FX40697" s="1595"/>
    </row>
    <row r="40698" spans="180:180">
      <c r="FX40698" s="1595"/>
    </row>
    <row r="40699" spans="180:180">
      <c r="FX40699" s="1595"/>
    </row>
    <row r="40700" spans="180:180">
      <c r="FX40700" s="1595"/>
    </row>
    <row r="40701" spans="180:180">
      <c r="FX40701" s="1595"/>
    </row>
    <row r="40702" spans="180:180">
      <c r="FX40702" s="1595"/>
    </row>
    <row r="40703" spans="180:180">
      <c r="FX40703" s="1595"/>
    </row>
    <row r="40704" spans="180:180">
      <c r="FX40704" s="1595"/>
    </row>
    <row r="40705" spans="180:180">
      <c r="FX40705" s="1595"/>
    </row>
    <row r="40706" spans="180:180">
      <c r="FX40706" s="1595"/>
    </row>
    <row r="40707" spans="180:180">
      <c r="FX40707" s="1595"/>
    </row>
    <row r="40708" spans="180:180">
      <c r="FX40708" s="1595"/>
    </row>
    <row r="40709" spans="180:180">
      <c r="FX40709" s="1595"/>
    </row>
    <row r="40710" spans="180:180">
      <c r="FX40710" s="1595"/>
    </row>
    <row r="40711" spans="180:180">
      <c r="FX40711" s="1595"/>
    </row>
    <row r="40712" spans="180:180">
      <c r="FX40712" s="1595"/>
    </row>
    <row r="40713" spans="180:180">
      <c r="FX40713" s="1595"/>
    </row>
    <row r="40714" spans="180:180">
      <c r="FX40714" s="1595"/>
    </row>
    <row r="40715" spans="180:180">
      <c r="FX40715" s="1595"/>
    </row>
    <row r="40716" spans="180:180">
      <c r="FX40716" s="1595"/>
    </row>
    <row r="40717" spans="180:180">
      <c r="FX40717" s="1595"/>
    </row>
    <row r="40718" spans="180:180">
      <c r="FX40718" s="1595"/>
    </row>
    <row r="40719" spans="180:180">
      <c r="FX40719" s="1595"/>
    </row>
    <row r="40720" spans="180:180">
      <c r="FX40720" s="1595"/>
    </row>
    <row r="40721" spans="180:180">
      <c r="FX40721" s="1595"/>
    </row>
    <row r="40722" spans="180:180">
      <c r="FX40722" s="1595"/>
    </row>
    <row r="40723" spans="180:180">
      <c r="FX40723" s="1595"/>
    </row>
    <row r="40724" spans="180:180">
      <c r="FX40724" s="1595"/>
    </row>
    <row r="40725" spans="180:180">
      <c r="FX40725" s="1595"/>
    </row>
    <row r="40726" spans="180:180">
      <c r="FX40726" s="1595"/>
    </row>
    <row r="40727" spans="180:180">
      <c r="FX40727" s="1595"/>
    </row>
    <row r="40728" spans="180:180">
      <c r="FX40728" s="1595"/>
    </row>
    <row r="40729" spans="180:180">
      <c r="FX40729" s="1595"/>
    </row>
    <row r="40731" spans="180:180">
      <c r="FX40731" s="1349"/>
    </row>
    <row r="40732" spans="180:180">
      <c r="FX40732" s="1349"/>
    </row>
    <row r="40733" spans="180:180">
      <c r="FX40733" s="1666"/>
    </row>
    <row r="40735" spans="180:180">
      <c r="FX40735" s="1349"/>
    </row>
    <row r="40736" spans="180:180">
      <c r="FX40736" s="1349"/>
    </row>
    <row r="40737" spans="180:180">
      <c r="FX40737" s="1349"/>
    </row>
    <row r="40738" spans="180:180">
      <c r="FX40738" s="1595"/>
    </row>
    <row r="40739" spans="180:180">
      <c r="FX40739" s="1595"/>
    </row>
    <row r="40740" spans="180:180">
      <c r="FX40740" s="1595"/>
    </row>
    <row r="40741" spans="180:180">
      <c r="FX40741" s="1595"/>
    </row>
    <row r="40742" spans="180:180">
      <c r="FX40742" s="1595"/>
    </row>
    <row r="40743" spans="180:180">
      <c r="FX40743" s="1595"/>
    </row>
    <row r="40744" spans="180:180">
      <c r="FX40744" s="1595"/>
    </row>
    <row r="40745" spans="180:180">
      <c r="FX40745" s="1595"/>
    </row>
    <row r="40746" spans="180:180">
      <c r="FX40746" s="1595"/>
    </row>
    <row r="40747" spans="180:180">
      <c r="FX40747" s="1595"/>
    </row>
    <row r="40748" spans="180:180">
      <c r="FX40748" s="1595"/>
    </row>
    <row r="40749" spans="180:180">
      <c r="FX40749" s="1595"/>
    </row>
    <row r="40750" spans="180:180">
      <c r="FX40750" s="1595"/>
    </row>
    <row r="40751" spans="180:180">
      <c r="FX40751" s="1595"/>
    </row>
    <row r="40752" spans="180:180">
      <c r="FX40752" s="1595"/>
    </row>
    <row r="40753" spans="180:180">
      <c r="FX40753" s="1595"/>
    </row>
    <row r="40754" spans="180:180">
      <c r="FX40754" s="1595"/>
    </row>
    <row r="40755" spans="180:180">
      <c r="FX40755" s="1595"/>
    </row>
    <row r="40756" spans="180:180">
      <c r="FX40756" s="1595"/>
    </row>
    <row r="40757" spans="180:180">
      <c r="FX40757" s="1595"/>
    </row>
    <row r="40758" spans="180:180">
      <c r="FX40758" s="1595"/>
    </row>
    <row r="40759" spans="180:180">
      <c r="FX40759" s="1595"/>
    </row>
    <row r="40760" spans="180:180">
      <c r="FX40760" s="1595"/>
    </row>
    <row r="40761" spans="180:180">
      <c r="FX40761" s="1595"/>
    </row>
    <row r="40762" spans="180:180">
      <c r="FX40762" s="1595"/>
    </row>
    <row r="40763" spans="180:180">
      <c r="FX40763" s="1595"/>
    </row>
    <row r="40764" spans="180:180">
      <c r="FX40764" s="1595"/>
    </row>
    <row r="40765" spans="180:180">
      <c r="FX40765" s="1595"/>
    </row>
    <row r="40766" spans="180:180">
      <c r="FX40766" s="1595"/>
    </row>
    <row r="40767" spans="180:180">
      <c r="FX40767" s="1595"/>
    </row>
    <row r="40768" spans="180:180">
      <c r="FX40768" s="1595"/>
    </row>
    <row r="40769" spans="180:180">
      <c r="FX40769" s="1595"/>
    </row>
    <row r="40770" spans="180:180">
      <c r="FX40770" s="1595"/>
    </row>
    <row r="40771" spans="180:180">
      <c r="FX40771" s="1595"/>
    </row>
    <row r="40772" spans="180:180">
      <c r="FX40772" s="1595"/>
    </row>
    <row r="40773" spans="180:180">
      <c r="FX40773" s="1595"/>
    </row>
    <row r="40774" spans="180:180">
      <c r="FX40774" s="1595"/>
    </row>
    <row r="40775" spans="180:180">
      <c r="FX40775" s="1595"/>
    </row>
    <row r="40776" spans="180:180">
      <c r="FX40776" s="1595"/>
    </row>
    <row r="40777" spans="180:180">
      <c r="FX40777" s="1595"/>
    </row>
    <row r="40779" spans="180:180">
      <c r="FX40779" s="1349"/>
    </row>
    <row r="40780" spans="180:180">
      <c r="FX40780" s="1349"/>
    </row>
    <row r="40781" spans="180:180">
      <c r="FX40781" s="1666"/>
    </row>
    <row r="40783" spans="180:180">
      <c r="FX40783" s="1349"/>
    </row>
    <row r="40784" spans="180:180">
      <c r="FX40784" s="1349"/>
    </row>
    <row r="40785" spans="180:180">
      <c r="FX40785" s="1349"/>
    </row>
    <row r="40786" spans="180:180">
      <c r="FX40786" s="1595"/>
    </row>
    <row r="40787" spans="180:180">
      <c r="FX40787" s="1595"/>
    </row>
    <row r="40788" spans="180:180">
      <c r="FX40788" s="1595"/>
    </row>
    <row r="40789" spans="180:180">
      <c r="FX40789" s="1595"/>
    </row>
    <row r="40790" spans="180:180">
      <c r="FX40790" s="1595"/>
    </row>
    <row r="40791" spans="180:180">
      <c r="FX40791" s="1595"/>
    </row>
    <row r="40792" spans="180:180">
      <c r="FX40792" s="1595"/>
    </row>
    <row r="40793" spans="180:180">
      <c r="FX40793" s="1595"/>
    </row>
    <row r="40794" spans="180:180">
      <c r="FX40794" s="1595"/>
    </row>
    <row r="40795" spans="180:180">
      <c r="FX40795" s="1595"/>
    </row>
    <row r="40796" spans="180:180">
      <c r="FX40796" s="1595"/>
    </row>
    <row r="40797" spans="180:180">
      <c r="FX40797" s="1595"/>
    </row>
    <row r="40798" spans="180:180">
      <c r="FX40798" s="1595"/>
    </row>
    <row r="40799" spans="180:180">
      <c r="FX40799" s="1595"/>
    </row>
    <row r="40800" spans="180:180">
      <c r="FX40800" s="1595"/>
    </row>
    <row r="40801" spans="180:180">
      <c r="FX40801" s="1595"/>
    </row>
    <row r="40802" spans="180:180">
      <c r="FX40802" s="1595"/>
    </row>
    <row r="40803" spans="180:180">
      <c r="FX40803" s="1595"/>
    </row>
    <row r="40804" spans="180:180">
      <c r="FX40804" s="1595"/>
    </row>
    <row r="40805" spans="180:180">
      <c r="FX40805" s="1595"/>
    </row>
    <row r="40806" spans="180:180">
      <c r="FX40806" s="1595"/>
    </row>
    <row r="40807" spans="180:180">
      <c r="FX40807" s="1595"/>
    </row>
    <row r="40808" spans="180:180">
      <c r="FX40808" s="1595"/>
    </row>
    <row r="40809" spans="180:180">
      <c r="FX40809" s="1595"/>
    </row>
    <row r="40810" spans="180:180">
      <c r="FX40810" s="1595"/>
    </row>
    <row r="40811" spans="180:180">
      <c r="FX40811" s="1595"/>
    </row>
    <row r="40812" spans="180:180">
      <c r="FX40812" s="1595"/>
    </row>
    <row r="40813" spans="180:180">
      <c r="FX40813" s="1595"/>
    </row>
    <row r="40814" spans="180:180">
      <c r="FX40814" s="1595"/>
    </row>
    <row r="40815" spans="180:180">
      <c r="FX40815" s="1595"/>
    </row>
    <row r="40816" spans="180:180">
      <c r="FX40816" s="1595"/>
    </row>
    <row r="40817" spans="180:180">
      <c r="FX40817" s="1595"/>
    </row>
    <row r="40818" spans="180:180">
      <c r="FX40818" s="1595"/>
    </row>
    <row r="40819" spans="180:180">
      <c r="FX40819" s="1595"/>
    </row>
    <row r="40820" spans="180:180">
      <c r="FX40820" s="1595"/>
    </row>
    <row r="40821" spans="180:180">
      <c r="FX40821" s="1595"/>
    </row>
    <row r="40822" spans="180:180">
      <c r="FX40822" s="1595"/>
    </row>
    <row r="40823" spans="180:180">
      <c r="FX40823" s="1595"/>
    </row>
    <row r="40824" spans="180:180">
      <c r="FX40824" s="1595"/>
    </row>
    <row r="40825" spans="180:180">
      <c r="FX40825" s="1595"/>
    </row>
    <row r="40827" spans="180:180">
      <c r="FX40827" s="1349"/>
    </row>
    <row r="40828" spans="180:180">
      <c r="FX40828" s="1349"/>
    </row>
    <row r="40829" spans="180:180">
      <c r="FX40829" s="1666"/>
    </row>
    <row r="40831" spans="180:180">
      <c r="FX40831" s="1349"/>
    </row>
    <row r="40832" spans="180:180">
      <c r="FX40832" s="1349"/>
    </row>
    <row r="40833" spans="180:180">
      <c r="FX40833" s="1349"/>
    </row>
    <row r="40834" spans="180:180">
      <c r="FX40834" s="1595"/>
    </row>
    <row r="40835" spans="180:180">
      <c r="FX40835" s="1595"/>
    </row>
    <row r="40836" spans="180:180">
      <c r="FX40836" s="1595"/>
    </row>
    <row r="40837" spans="180:180">
      <c r="FX40837" s="1595"/>
    </row>
    <row r="40838" spans="180:180">
      <c r="FX40838" s="1595"/>
    </row>
    <row r="40839" spans="180:180">
      <c r="FX40839" s="1595"/>
    </row>
    <row r="40840" spans="180:180">
      <c r="FX40840" s="1595"/>
    </row>
    <row r="40841" spans="180:180">
      <c r="FX40841" s="1595"/>
    </row>
    <row r="40842" spans="180:180">
      <c r="FX40842" s="1595"/>
    </row>
    <row r="40843" spans="180:180">
      <c r="FX40843" s="1595"/>
    </row>
    <row r="40844" spans="180:180">
      <c r="FX40844" s="1595"/>
    </row>
    <row r="40845" spans="180:180">
      <c r="FX40845" s="1595"/>
    </row>
    <row r="40846" spans="180:180">
      <c r="FX40846" s="1595"/>
    </row>
    <row r="40847" spans="180:180">
      <c r="FX40847" s="1595"/>
    </row>
    <row r="40848" spans="180:180">
      <c r="FX40848" s="1595"/>
    </row>
    <row r="40849" spans="180:180">
      <c r="FX40849" s="1595"/>
    </row>
    <row r="40850" spans="180:180">
      <c r="FX40850" s="1595"/>
    </row>
    <row r="40851" spans="180:180">
      <c r="FX40851" s="1595"/>
    </row>
    <row r="40852" spans="180:180">
      <c r="FX40852" s="1595"/>
    </row>
    <row r="40853" spans="180:180">
      <c r="FX40853" s="1595"/>
    </row>
    <row r="40854" spans="180:180">
      <c r="FX40854" s="1595"/>
    </row>
    <row r="40855" spans="180:180">
      <c r="FX40855" s="1595"/>
    </row>
    <row r="40856" spans="180:180">
      <c r="FX40856" s="1595"/>
    </row>
    <row r="40857" spans="180:180">
      <c r="FX40857" s="1595"/>
    </row>
    <row r="40858" spans="180:180">
      <c r="FX40858" s="1595"/>
    </row>
    <row r="40859" spans="180:180">
      <c r="FX40859" s="1595"/>
    </row>
    <row r="40860" spans="180:180">
      <c r="FX40860" s="1595"/>
    </row>
    <row r="40861" spans="180:180">
      <c r="FX40861" s="1595"/>
    </row>
    <row r="40862" spans="180:180">
      <c r="FX40862" s="1595"/>
    </row>
    <row r="40863" spans="180:180">
      <c r="FX40863" s="1595"/>
    </row>
    <row r="40864" spans="180:180">
      <c r="FX40864" s="1595"/>
    </row>
    <row r="40865" spans="180:180">
      <c r="FX40865" s="1595"/>
    </row>
    <row r="40866" spans="180:180">
      <c r="FX40866" s="1595"/>
    </row>
    <row r="40867" spans="180:180">
      <c r="FX40867" s="1595"/>
    </row>
    <row r="40868" spans="180:180">
      <c r="FX40868" s="1595"/>
    </row>
    <row r="40869" spans="180:180">
      <c r="FX40869" s="1595"/>
    </row>
    <row r="40870" spans="180:180">
      <c r="FX40870" s="1595"/>
    </row>
    <row r="40871" spans="180:180">
      <c r="FX40871" s="1595"/>
    </row>
    <row r="40872" spans="180:180">
      <c r="FX40872" s="1595"/>
    </row>
    <row r="40873" spans="180:180">
      <c r="FX40873" s="1595"/>
    </row>
    <row r="40875" spans="180:180">
      <c r="FX40875" s="1349"/>
    </row>
    <row r="40876" spans="180:180">
      <c r="FX40876" s="1349"/>
    </row>
    <row r="40877" spans="180:180">
      <c r="FX40877" s="1666"/>
    </row>
    <row r="40879" spans="180:180">
      <c r="FX40879" s="1349"/>
    </row>
    <row r="40880" spans="180:180">
      <c r="FX40880" s="1349"/>
    </row>
    <row r="40881" spans="180:180">
      <c r="FX40881" s="1349"/>
    </row>
    <row r="40882" spans="180:180">
      <c r="FX40882" s="1595"/>
    </row>
    <row r="40883" spans="180:180">
      <c r="FX40883" s="1595"/>
    </row>
    <row r="40884" spans="180:180">
      <c r="FX40884" s="1595"/>
    </row>
    <row r="40885" spans="180:180">
      <c r="FX40885" s="1595"/>
    </row>
    <row r="40886" spans="180:180">
      <c r="FX40886" s="1595"/>
    </row>
    <row r="40887" spans="180:180">
      <c r="FX40887" s="1595"/>
    </row>
    <row r="40888" spans="180:180">
      <c r="FX40888" s="1595"/>
    </row>
    <row r="40889" spans="180:180">
      <c r="FX40889" s="1595"/>
    </row>
    <row r="40890" spans="180:180">
      <c r="FX40890" s="1595"/>
    </row>
    <row r="40891" spans="180:180">
      <c r="FX40891" s="1595"/>
    </row>
    <row r="40892" spans="180:180">
      <c r="FX40892" s="1595"/>
    </row>
    <row r="40893" spans="180:180">
      <c r="FX40893" s="1595"/>
    </row>
    <row r="40894" spans="180:180">
      <c r="FX40894" s="1595"/>
    </row>
    <row r="40895" spans="180:180">
      <c r="FX40895" s="1595"/>
    </row>
    <row r="40896" spans="180:180">
      <c r="FX40896" s="1595"/>
    </row>
    <row r="40897" spans="180:180">
      <c r="FX40897" s="1595"/>
    </row>
    <row r="40898" spans="180:180">
      <c r="FX40898" s="1595"/>
    </row>
    <row r="40899" spans="180:180">
      <c r="FX40899" s="1595"/>
    </row>
    <row r="40900" spans="180:180">
      <c r="FX40900" s="1595"/>
    </row>
    <row r="40901" spans="180:180">
      <c r="FX40901" s="1595"/>
    </row>
    <row r="40902" spans="180:180">
      <c r="FX40902" s="1595"/>
    </row>
    <row r="40903" spans="180:180">
      <c r="FX40903" s="1595"/>
    </row>
    <row r="40904" spans="180:180">
      <c r="FX40904" s="1595"/>
    </row>
    <row r="40905" spans="180:180">
      <c r="FX40905" s="1595"/>
    </row>
    <row r="40906" spans="180:180">
      <c r="FX40906" s="1595"/>
    </row>
    <row r="40907" spans="180:180">
      <c r="FX40907" s="1595"/>
    </row>
    <row r="40908" spans="180:180">
      <c r="FX40908" s="1595"/>
    </row>
    <row r="40909" spans="180:180">
      <c r="FX40909" s="1595"/>
    </row>
    <row r="40910" spans="180:180">
      <c r="FX40910" s="1595"/>
    </row>
    <row r="40911" spans="180:180">
      <c r="FX40911" s="1595"/>
    </row>
    <row r="40912" spans="180:180">
      <c r="FX40912" s="1595"/>
    </row>
    <row r="40913" spans="180:180">
      <c r="FX40913" s="1595"/>
    </row>
    <row r="40914" spans="180:180">
      <c r="FX40914" s="1595"/>
    </row>
    <row r="40915" spans="180:180">
      <c r="FX40915" s="1595"/>
    </row>
    <row r="40916" spans="180:180">
      <c r="FX40916" s="1595"/>
    </row>
    <row r="40917" spans="180:180">
      <c r="FX40917" s="1595"/>
    </row>
    <row r="40918" spans="180:180">
      <c r="FX40918" s="1595"/>
    </row>
    <row r="40919" spans="180:180">
      <c r="FX40919" s="1595"/>
    </row>
    <row r="40920" spans="180:180">
      <c r="FX40920" s="1595"/>
    </row>
    <row r="40921" spans="180:180">
      <c r="FX40921" s="1595"/>
    </row>
    <row r="40923" spans="180:180">
      <c r="FX40923" s="1349"/>
    </row>
    <row r="40924" spans="180:180">
      <c r="FX40924" s="1349"/>
    </row>
    <row r="40925" spans="180:180">
      <c r="FX40925" s="1666"/>
    </row>
    <row r="40927" spans="180:180">
      <c r="FX40927" s="1349"/>
    </row>
    <row r="40928" spans="180:180">
      <c r="FX40928" s="1349"/>
    </row>
    <row r="40929" spans="180:180">
      <c r="FX40929" s="1349"/>
    </row>
    <row r="40930" spans="180:180">
      <c r="FX40930" s="1595"/>
    </row>
    <row r="40931" spans="180:180">
      <c r="FX40931" s="1595"/>
    </row>
    <row r="40932" spans="180:180">
      <c r="FX40932" s="1595"/>
    </row>
    <row r="40933" spans="180:180">
      <c r="FX40933" s="1595"/>
    </row>
    <row r="40934" spans="180:180">
      <c r="FX40934" s="1595"/>
    </row>
    <row r="40935" spans="180:180">
      <c r="FX40935" s="1595"/>
    </row>
    <row r="40936" spans="180:180">
      <c r="FX40936" s="1595"/>
    </row>
    <row r="40937" spans="180:180">
      <c r="FX40937" s="1595"/>
    </row>
    <row r="40938" spans="180:180">
      <c r="FX40938" s="1595"/>
    </row>
    <row r="40939" spans="180:180">
      <c r="FX40939" s="1595"/>
    </row>
    <row r="40940" spans="180:180">
      <c r="FX40940" s="1595"/>
    </row>
    <row r="40941" spans="180:180">
      <c r="FX40941" s="1595"/>
    </row>
    <row r="40942" spans="180:180">
      <c r="FX40942" s="1595"/>
    </row>
    <row r="40943" spans="180:180">
      <c r="FX40943" s="1595"/>
    </row>
    <row r="40944" spans="180:180">
      <c r="FX40944" s="1595"/>
    </row>
    <row r="40945" spans="180:180">
      <c r="FX40945" s="1595"/>
    </row>
    <row r="40946" spans="180:180">
      <c r="FX40946" s="1595"/>
    </row>
    <row r="40947" spans="180:180">
      <c r="FX40947" s="1595"/>
    </row>
    <row r="40948" spans="180:180">
      <c r="FX40948" s="1595"/>
    </row>
    <row r="40949" spans="180:180">
      <c r="FX40949" s="1595"/>
    </row>
    <row r="40950" spans="180:180">
      <c r="FX40950" s="1595"/>
    </row>
    <row r="40951" spans="180:180">
      <c r="FX40951" s="1595"/>
    </row>
    <row r="40952" spans="180:180">
      <c r="FX40952" s="1595"/>
    </row>
    <row r="40953" spans="180:180">
      <c r="FX40953" s="1595"/>
    </row>
    <row r="40954" spans="180:180">
      <c r="FX40954" s="1595"/>
    </row>
    <row r="40955" spans="180:180">
      <c r="FX40955" s="1595"/>
    </row>
    <row r="40956" spans="180:180">
      <c r="FX40956" s="1595"/>
    </row>
    <row r="40957" spans="180:180">
      <c r="FX40957" s="1595"/>
    </row>
    <row r="40958" spans="180:180">
      <c r="FX40958" s="1595"/>
    </row>
    <row r="40959" spans="180:180">
      <c r="FX40959" s="1595"/>
    </row>
    <row r="40960" spans="180:180">
      <c r="FX40960" s="1595"/>
    </row>
    <row r="40961" spans="180:180">
      <c r="FX40961" s="1595"/>
    </row>
    <row r="40962" spans="180:180">
      <c r="FX40962" s="1595"/>
    </row>
    <row r="40963" spans="180:180">
      <c r="FX40963" s="1595"/>
    </row>
    <row r="40964" spans="180:180">
      <c r="FX40964" s="1595"/>
    </row>
    <row r="40965" spans="180:180">
      <c r="FX40965" s="1595"/>
    </row>
    <row r="40966" spans="180:180">
      <c r="FX40966" s="1595"/>
    </row>
    <row r="40967" spans="180:180">
      <c r="FX40967" s="1595"/>
    </row>
    <row r="40968" spans="180:180">
      <c r="FX40968" s="1595"/>
    </row>
    <row r="40969" spans="180:180">
      <c r="FX40969" s="1595"/>
    </row>
    <row r="40971" spans="180:180">
      <c r="FX40971" s="1349"/>
    </row>
    <row r="40972" spans="180:180">
      <c r="FX40972" s="1349"/>
    </row>
    <row r="40973" spans="180:180">
      <c r="FX40973" s="1666"/>
    </row>
    <row r="40975" spans="180:180">
      <c r="FX40975" s="1349"/>
    </row>
    <row r="40976" spans="180:180">
      <c r="FX40976" s="1349"/>
    </row>
    <row r="40977" spans="180:180">
      <c r="FX40977" s="1349"/>
    </row>
    <row r="40978" spans="180:180">
      <c r="FX40978" s="1595"/>
    </row>
    <row r="40979" spans="180:180">
      <c r="FX40979" s="1595"/>
    </row>
    <row r="40980" spans="180:180">
      <c r="FX40980" s="1595"/>
    </row>
    <row r="40981" spans="180:180">
      <c r="FX40981" s="1595"/>
    </row>
    <row r="40982" spans="180:180">
      <c r="FX40982" s="1595"/>
    </row>
    <row r="40983" spans="180:180">
      <c r="FX40983" s="1595"/>
    </row>
    <row r="40984" spans="180:180">
      <c r="FX40984" s="1595"/>
    </row>
    <row r="40985" spans="180:180">
      <c r="FX40985" s="1595"/>
    </row>
    <row r="40986" spans="180:180">
      <c r="FX40986" s="1595"/>
    </row>
    <row r="40987" spans="180:180">
      <c r="FX40987" s="1595"/>
    </row>
    <row r="40988" spans="180:180">
      <c r="FX40988" s="1595"/>
    </row>
    <row r="40989" spans="180:180">
      <c r="FX40989" s="1595"/>
    </row>
    <row r="40990" spans="180:180">
      <c r="FX40990" s="1595"/>
    </row>
    <row r="40991" spans="180:180">
      <c r="FX40991" s="1595"/>
    </row>
    <row r="40992" spans="180:180">
      <c r="FX40992" s="1595"/>
    </row>
    <row r="40993" spans="180:180">
      <c r="FX40993" s="1595"/>
    </row>
    <row r="40994" spans="180:180">
      <c r="FX40994" s="1595"/>
    </row>
    <row r="40995" spans="180:180">
      <c r="FX40995" s="1595"/>
    </row>
    <row r="40996" spans="180:180">
      <c r="FX40996" s="1595"/>
    </row>
    <row r="40997" spans="180:180">
      <c r="FX40997" s="1595"/>
    </row>
    <row r="40998" spans="180:180">
      <c r="FX40998" s="1595"/>
    </row>
    <row r="40999" spans="180:180">
      <c r="FX40999" s="1595"/>
    </row>
    <row r="41000" spans="180:180">
      <c r="FX41000" s="1595"/>
    </row>
    <row r="41001" spans="180:180">
      <c r="FX41001" s="1595"/>
    </row>
    <row r="41002" spans="180:180">
      <c r="FX41002" s="1595"/>
    </row>
    <row r="41003" spans="180:180">
      <c r="FX41003" s="1595"/>
    </row>
    <row r="41004" spans="180:180">
      <c r="FX41004" s="1595"/>
    </row>
    <row r="41005" spans="180:180">
      <c r="FX41005" s="1595"/>
    </row>
    <row r="41006" spans="180:180">
      <c r="FX41006" s="1595"/>
    </row>
    <row r="41007" spans="180:180">
      <c r="FX41007" s="1595"/>
    </row>
    <row r="41008" spans="180:180">
      <c r="FX41008" s="1595"/>
    </row>
    <row r="41009" spans="180:180">
      <c r="FX41009" s="1595"/>
    </row>
    <row r="41010" spans="180:180">
      <c r="FX41010" s="1595"/>
    </row>
    <row r="41011" spans="180:180">
      <c r="FX41011" s="1595"/>
    </row>
    <row r="41012" spans="180:180">
      <c r="FX41012" s="1595"/>
    </row>
    <row r="41013" spans="180:180">
      <c r="FX41013" s="1595"/>
    </row>
    <row r="41014" spans="180:180">
      <c r="FX41014" s="1595"/>
    </row>
    <row r="41015" spans="180:180">
      <c r="FX41015" s="1595"/>
    </row>
    <row r="41016" spans="180:180">
      <c r="FX41016" s="1595"/>
    </row>
    <row r="41017" spans="180:180">
      <c r="FX41017" s="1595"/>
    </row>
    <row r="41019" spans="180:180">
      <c r="FX41019" s="1349"/>
    </row>
    <row r="41020" spans="180:180">
      <c r="FX41020" s="1349"/>
    </row>
    <row r="41021" spans="180:180">
      <c r="FX41021" s="1666"/>
    </row>
    <row r="41023" spans="180:180">
      <c r="FX41023" s="1349"/>
    </row>
    <row r="41024" spans="180:180">
      <c r="FX41024" s="1349"/>
    </row>
    <row r="41025" spans="180:180">
      <c r="FX41025" s="1349"/>
    </row>
    <row r="41026" spans="180:180">
      <c r="FX41026" s="1595"/>
    </row>
    <row r="41027" spans="180:180">
      <c r="FX41027" s="1595"/>
    </row>
    <row r="41028" spans="180:180">
      <c r="FX41028" s="1595"/>
    </row>
    <row r="41029" spans="180:180">
      <c r="FX41029" s="1595"/>
    </row>
    <row r="41030" spans="180:180">
      <c r="FX41030" s="1595"/>
    </row>
    <row r="41031" spans="180:180">
      <c r="FX41031" s="1595"/>
    </row>
    <row r="41032" spans="180:180">
      <c r="FX41032" s="1595"/>
    </row>
    <row r="41033" spans="180:180">
      <c r="FX41033" s="1595"/>
    </row>
    <row r="41034" spans="180:180">
      <c r="FX41034" s="1595"/>
    </row>
    <row r="41035" spans="180:180">
      <c r="FX41035" s="1595"/>
    </row>
    <row r="41036" spans="180:180">
      <c r="FX41036" s="1595"/>
    </row>
    <row r="41037" spans="180:180">
      <c r="FX41037" s="1595"/>
    </row>
    <row r="41038" spans="180:180">
      <c r="FX41038" s="1595"/>
    </row>
    <row r="41039" spans="180:180">
      <c r="FX41039" s="1595"/>
    </row>
    <row r="41040" spans="180:180">
      <c r="FX41040" s="1595"/>
    </row>
    <row r="41041" spans="180:180">
      <c r="FX41041" s="1595"/>
    </row>
    <row r="41042" spans="180:180">
      <c r="FX41042" s="1595"/>
    </row>
    <row r="41043" spans="180:180">
      <c r="FX41043" s="1595"/>
    </row>
    <row r="41044" spans="180:180">
      <c r="FX41044" s="1595"/>
    </row>
    <row r="41045" spans="180:180">
      <c r="FX41045" s="1595"/>
    </row>
    <row r="41046" spans="180:180">
      <c r="FX41046" s="1595"/>
    </row>
    <row r="41047" spans="180:180">
      <c r="FX41047" s="1595"/>
    </row>
    <row r="41048" spans="180:180">
      <c r="FX41048" s="1595"/>
    </row>
    <row r="41049" spans="180:180">
      <c r="FX41049" s="1595"/>
    </row>
    <row r="41050" spans="180:180">
      <c r="FX41050" s="1595"/>
    </row>
    <row r="41051" spans="180:180">
      <c r="FX41051" s="1595"/>
    </row>
    <row r="41052" spans="180:180">
      <c r="FX41052" s="1595"/>
    </row>
    <row r="41053" spans="180:180">
      <c r="FX41053" s="1595"/>
    </row>
    <row r="41054" spans="180:180">
      <c r="FX41054" s="1595"/>
    </row>
    <row r="41055" spans="180:180">
      <c r="FX41055" s="1595"/>
    </row>
    <row r="41056" spans="180:180">
      <c r="FX41056" s="1595"/>
    </row>
    <row r="41057" spans="180:180">
      <c r="FX41057" s="1595"/>
    </row>
    <row r="41058" spans="180:180">
      <c r="FX41058" s="1595"/>
    </row>
    <row r="41059" spans="180:180">
      <c r="FX41059" s="1595"/>
    </row>
    <row r="41060" spans="180:180">
      <c r="FX41060" s="1595"/>
    </row>
    <row r="41061" spans="180:180">
      <c r="FX41061" s="1595"/>
    </row>
    <row r="41062" spans="180:180">
      <c r="FX41062" s="1595"/>
    </row>
    <row r="41063" spans="180:180">
      <c r="FX41063" s="1595"/>
    </row>
    <row r="41064" spans="180:180">
      <c r="FX41064" s="1595"/>
    </row>
    <row r="41065" spans="180:180">
      <c r="FX41065" s="1595"/>
    </row>
    <row r="41067" spans="180:180">
      <c r="FX41067" s="1349"/>
    </row>
    <row r="41068" spans="180:180">
      <c r="FX41068" s="1349"/>
    </row>
    <row r="41069" spans="180:180">
      <c r="FX41069" s="1666"/>
    </row>
    <row r="41071" spans="180:180">
      <c r="FX41071" s="1349"/>
    </row>
    <row r="41072" spans="180:180">
      <c r="FX41072" s="1349"/>
    </row>
    <row r="41073" spans="180:180">
      <c r="FX41073" s="1349"/>
    </row>
    <row r="41074" spans="180:180">
      <c r="FX41074" s="1595"/>
    </row>
    <row r="41075" spans="180:180">
      <c r="FX41075" s="1595"/>
    </row>
    <row r="41076" spans="180:180">
      <c r="FX41076" s="1595"/>
    </row>
    <row r="41077" spans="180:180">
      <c r="FX41077" s="1595"/>
    </row>
    <row r="41078" spans="180:180">
      <c r="FX41078" s="1595"/>
    </row>
    <row r="41079" spans="180:180">
      <c r="FX41079" s="1595"/>
    </row>
    <row r="41080" spans="180:180">
      <c r="FX41080" s="1595"/>
    </row>
    <row r="41081" spans="180:180">
      <c r="FX41081" s="1595"/>
    </row>
    <row r="41082" spans="180:180">
      <c r="FX41082" s="1595"/>
    </row>
    <row r="41083" spans="180:180">
      <c r="FX41083" s="1595"/>
    </row>
    <row r="41084" spans="180:180">
      <c r="FX41084" s="1595"/>
    </row>
    <row r="41085" spans="180:180">
      <c r="FX41085" s="1595"/>
    </row>
    <row r="41086" spans="180:180">
      <c r="FX41086" s="1595"/>
    </row>
    <row r="41087" spans="180:180">
      <c r="FX41087" s="1595"/>
    </row>
    <row r="41088" spans="180:180">
      <c r="FX41088" s="1595"/>
    </row>
    <row r="41089" spans="180:180">
      <c r="FX41089" s="1595"/>
    </row>
    <row r="41090" spans="180:180">
      <c r="FX41090" s="1595"/>
    </row>
    <row r="41091" spans="180:180">
      <c r="FX41091" s="1595"/>
    </row>
    <row r="41092" spans="180:180">
      <c r="FX41092" s="1595"/>
    </row>
    <row r="41093" spans="180:180">
      <c r="FX41093" s="1595"/>
    </row>
    <row r="41094" spans="180:180">
      <c r="FX41094" s="1595"/>
    </row>
    <row r="41095" spans="180:180">
      <c r="FX41095" s="1595"/>
    </row>
    <row r="41096" spans="180:180">
      <c r="FX41096" s="1595"/>
    </row>
    <row r="41097" spans="180:180">
      <c r="FX41097" s="1595"/>
    </row>
    <row r="41098" spans="180:180">
      <c r="FX41098" s="1595"/>
    </row>
    <row r="41099" spans="180:180">
      <c r="FX41099" s="1595"/>
    </row>
    <row r="41100" spans="180:180">
      <c r="FX41100" s="1595"/>
    </row>
    <row r="41101" spans="180:180">
      <c r="FX41101" s="1595"/>
    </row>
    <row r="41102" spans="180:180">
      <c r="FX41102" s="1595"/>
    </row>
    <row r="41103" spans="180:180">
      <c r="FX41103" s="1595"/>
    </row>
    <row r="41104" spans="180:180">
      <c r="FX41104" s="1595"/>
    </row>
    <row r="41105" spans="180:180">
      <c r="FX41105" s="1595"/>
    </row>
    <row r="41106" spans="180:180">
      <c r="FX41106" s="1595"/>
    </row>
    <row r="41107" spans="180:180">
      <c r="FX41107" s="1595"/>
    </row>
    <row r="41108" spans="180:180">
      <c r="FX41108" s="1595"/>
    </row>
    <row r="41109" spans="180:180">
      <c r="FX41109" s="1595"/>
    </row>
    <row r="41110" spans="180:180">
      <c r="FX41110" s="1595"/>
    </row>
    <row r="41111" spans="180:180">
      <c r="FX41111" s="1595"/>
    </row>
    <row r="41112" spans="180:180">
      <c r="FX41112" s="1595"/>
    </row>
    <row r="41113" spans="180:180">
      <c r="FX41113" s="1595"/>
    </row>
    <row r="41115" spans="180:180">
      <c r="FX41115" s="1349"/>
    </row>
    <row r="41116" spans="180:180">
      <c r="FX41116" s="1349"/>
    </row>
    <row r="41117" spans="180:180">
      <c r="FX41117" s="1666"/>
    </row>
    <row r="41119" spans="180:180">
      <c r="FX41119" s="1349"/>
    </row>
    <row r="41120" spans="180:180">
      <c r="FX41120" s="1349"/>
    </row>
    <row r="41121" spans="180:180">
      <c r="FX41121" s="1349"/>
    </row>
    <row r="41122" spans="180:180">
      <c r="FX41122" s="1595"/>
    </row>
    <row r="41123" spans="180:180">
      <c r="FX41123" s="1595"/>
    </row>
    <row r="41124" spans="180:180">
      <c r="FX41124" s="1595"/>
    </row>
    <row r="41125" spans="180:180">
      <c r="FX41125" s="1595"/>
    </row>
    <row r="41126" spans="180:180">
      <c r="FX41126" s="1595"/>
    </row>
    <row r="41127" spans="180:180">
      <c r="FX41127" s="1595"/>
    </row>
    <row r="41128" spans="180:180">
      <c r="FX41128" s="1595"/>
    </row>
    <row r="41129" spans="180:180">
      <c r="FX41129" s="1595"/>
    </row>
    <row r="41130" spans="180:180">
      <c r="FX41130" s="1595"/>
    </row>
    <row r="41131" spans="180:180">
      <c r="FX41131" s="1595"/>
    </row>
    <row r="41132" spans="180:180">
      <c r="FX41132" s="1595"/>
    </row>
    <row r="41133" spans="180:180">
      <c r="FX41133" s="1595"/>
    </row>
    <row r="41134" spans="180:180">
      <c r="FX41134" s="1595"/>
    </row>
    <row r="41135" spans="180:180">
      <c r="FX41135" s="1595"/>
    </row>
    <row r="41136" spans="180:180">
      <c r="FX41136" s="1595"/>
    </row>
    <row r="41137" spans="180:180">
      <c r="FX41137" s="1595"/>
    </row>
    <row r="41138" spans="180:180">
      <c r="FX41138" s="1595"/>
    </row>
    <row r="41139" spans="180:180">
      <c r="FX41139" s="1595"/>
    </row>
    <row r="41140" spans="180:180">
      <c r="FX41140" s="1595"/>
    </row>
    <row r="41141" spans="180:180">
      <c r="FX41141" s="1595"/>
    </row>
    <row r="41142" spans="180:180">
      <c r="FX41142" s="1595"/>
    </row>
    <row r="41143" spans="180:180">
      <c r="FX41143" s="1595"/>
    </row>
    <row r="41144" spans="180:180">
      <c r="FX41144" s="1595"/>
    </row>
    <row r="41145" spans="180:180">
      <c r="FX41145" s="1595"/>
    </row>
    <row r="41146" spans="180:180">
      <c r="FX41146" s="1595"/>
    </row>
    <row r="41147" spans="180:180">
      <c r="FX41147" s="1595"/>
    </row>
    <row r="41148" spans="180:180">
      <c r="FX41148" s="1595"/>
    </row>
    <row r="41149" spans="180:180">
      <c r="FX41149" s="1595"/>
    </row>
    <row r="41150" spans="180:180">
      <c r="FX41150" s="1595"/>
    </row>
    <row r="41151" spans="180:180">
      <c r="FX41151" s="1595"/>
    </row>
    <row r="41152" spans="180:180">
      <c r="FX41152" s="1595"/>
    </row>
    <row r="41153" spans="180:180">
      <c r="FX41153" s="1595"/>
    </row>
    <row r="41154" spans="180:180">
      <c r="FX41154" s="1595"/>
    </row>
    <row r="41155" spans="180:180">
      <c r="FX41155" s="1595"/>
    </row>
    <row r="41156" spans="180:180">
      <c r="FX41156" s="1595"/>
    </row>
    <row r="41157" spans="180:180">
      <c r="FX41157" s="1595"/>
    </row>
    <row r="41158" spans="180:180">
      <c r="FX41158" s="1595"/>
    </row>
    <row r="41159" spans="180:180">
      <c r="FX41159" s="1595"/>
    </row>
    <row r="41160" spans="180:180">
      <c r="FX41160" s="1595"/>
    </row>
    <row r="41161" spans="180:180">
      <c r="FX41161" s="1595"/>
    </row>
    <row r="41163" spans="180:180">
      <c r="FX41163" s="1349"/>
    </row>
    <row r="41164" spans="180:180">
      <c r="FX41164" s="1349"/>
    </row>
    <row r="41165" spans="180:180">
      <c r="FX41165" s="1666"/>
    </row>
    <row r="41167" spans="180:180">
      <c r="FX41167" s="1349"/>
    </row>
    <row r="41168" spans="180:180">
      <c r="FX41168" s="1349"/>
    </row>
    <row r="41169" spans="180:180">
      <c r="FX41169" s="1349"/>
    </row>
    <row r="41170" spans="180:180">
      <c r="FX41170" s="1595"/>
    </row>
    <row r="41171" spans="180:180">
      <c r="FX41171" s="1595"/>
    </row>
    <row r="41172" spans="180:180">
      <c r="FX41172" s="1595"/>
    </row>
    <row r="41173" spans="180:180">
      <c r="FX41173" s="1595"/>
    </row>
    <row r="41174" spans="180:180">
      <c r="FX41174" s="1595"/>
    </row>
    <row r="41175" spans="180:180">
      <c r="FX41175" s="1595"/>
    </row>
    <row r="41176" spans="180:180">
      <c r="FX41176" s="1595"/>
    </row>
    <row r="41177" spans="180:180">
      <c r="FX41177" s="1595"/>
    </row>
    <row r="41178" spans="180:180">
      <c r="FX41178" s="1595"/>
    </row>
    <row r="41179" spans="180:180">
      <c r="FX41179" s="1595"/>
    </row>
    <row r="41180" spans="180:180">
      <c r="FX41180" s="1595"/>
    </row>
    <row r="41181" spans="180:180">
      <c r="FX41181" s="1595"/>
    </row>
    <row r="41182" spans="180:180">
      <c r="FX41182" s="1595"/>
    </row>
    <row r="41183" spans="180:180">
      <c r="FX41183" s="1595"/>
    </row>
    <row r="41184" spans="180:180">
      <c r="FX41184" s="1595"/>
    </row>
    <row r="41185" spans="180:180">
      <c r="FX41185" s="1595"/>
    </row>
    <row r="41186" spans="180:180">
      <c r="FX41186" s="1595"/>
    </row>
    <row r="41187" spans="180:180">
      <c r="FX41187" s="1595"/>
    </row>
    <row r="41188" spans="180:180">
      <c r="FX41188" s="1595"/>
    </row>
    <row r="41189" spans="180:180">
      <c r="FX41189" s="1595"/>
    </row>
    <row r="41190" spans="180:180">
      <c r="FX41190" s="1595"/>
    </row>
    <row r="41191" spans="180:180">
      <c r="FX41191" s="1595"/>
    </row>
    <row r="41192" spans="180:180">
      <c r="FX41192" s="1595"/>
    </row>
    <row r="41193" spans="180:180">
      <c r="FX41193" s="1595"/>
    </row>
    <row r="41194" spans="180:180">
      <c r="FX41194" s="1595"/>
    </row>
    <row r="41195" spans="180:180">
      <c r="FX41195" s="1595"/>
    </row>
    <row r="41196" spans="180:180">
      <c r="FX41196" s="1595"/>
    </row>
    <row r="41197" spans="180:180">
      <c r="FX41197" s="1595"/>
    </row>
    <row r="41198" spans="180:180">
      <c r="FX41198" s="1595"/>
    </row>
    <row r="41199" spans="180:180">
      <c r="FX41199" s="1595"/>
    </row>
    <row r="41200" spans="180:180">
      <c r="FX41200" s="1595"/>
    </row>
    <row r="41201" spans="180:180">
      <c r="FX41201" s="1595"/>
    </row>
    <row r="41202" spans="180:180">
      <c r="FX41202" s="1595"/>
    </row>
    <row r="41203" spans="180:180">
      <c r="FX41203" s="1595"/>
    </row>
    <row r="41204" spans="180:180">
      <c r="FX41204" s="1595"/>
    </row>
    <row r="41205" spans="180:180">
      <c r="FX41205" s="1595"/>
    </row>
    <row r="41206" spans="180:180">
      <c r="FX41206" s="1595"/>
    </row>
    <row r="41207" spans="180:180">
      <c r="FX41207" s="1595"/>
    </row>
    <row r="41208" spans="180:180">
      <c r="FX41208" s="1595"/>
    </row>
    <row r="41209" spans="180:180">
      <c r="FX41209" s="1595"/>
    </row>
    <row r="41211" spans="180:180">
      <c r="FX41211" s="1349"/>
    </row>
    <row r="41212" spans="180:180">
      <c r="FX41212" s="1349"/>
    </row>
    <row r="41213" spans="180:180">
      <c r="FX41213" s="1666"/>
    </row>
    <row r="41215" spans="180:180">
      <c r="FX41215" s="1349"/>
    </row>
    <row r="41216" spans="180:180">
      <c r="FX41216" s="1349"/>
    </row>
    <row r="41217" spans="180:180">
      <c r="FX41217" s="1349"/>
    </row>
    <row r="41218" spans="180:180">
      <c r="FX41218" s="1595"/>
    </row>
    <row r="41219" spans="180:180">
      <c r="FX41219" s="1595"/>
    </row>
    <row r="41220" spans="180:180">
      <c r="FX41220" s="1595"/>
    </row>
    <row r="41221" spans="180:180">
      <c r="FX41221" s="1595"/>
    </row>
    <row r="41222" spans="180:180">
      <c r="FX41222" s="1595"/>
    </row>
    <row r="41223" spans="180:180">
      <c r="FX41223" s="1595"/>
    </row>
    <row r="41224" spans="180:180">
      <c r="FX41224" s="1595"/>
    </row>
    <row r="41225" spans="180:180">
      <c r="FX41225" s="1595"/>
    </row>
    <row r="41226" spans="180:180">
      <c r="FX41226" s="1595"/>
    </row>
    <row r="41227" spans="180:180">
      <c r="FX41227" s="1595"/>
    </row>
    <row r="41228" spans="180:180">
      <c r="FX41228" s="1595"/>
    </row>
    <row r="41229" spans="180:180">
      <c r="FX41229" s="1595"/>
    </row>
    <row r="41230" spans="180:180">
      <c r="FX41230" s="1595"/>
    </row>
    <row r="41231" spans="180:180">
      <c r="FX41231" s="1595"/>
    </row>
    <row r="41232" spans="180:180">
      <c r="FX41232" s="1595"/>
    </row>
    <row r="41233" spans="180:180">
      <c r="FX41233" s="1595"/>
    </row>
    <row r="41234" spans="180:180">
      <c r="FX41234" s="1595"/>
    </row>
    <row r="41235" spans="180:180">
      <c r="FX41235" s="1595"/>
    </row>
    <row r="41236" spans="180:180">
      <c r="FX41236" s="1595"/>
    </row>
    <row r="41237" spans="180:180">
      <c r="FX41237" s="1595"/>
    </row>
    <row r="41238" spans="180:180">
      <c r="FX41238" s="1595"/>
    </row>
    <row r="41239" spans="180:180">
      <c r="FX41239" s="1595"/>
    </row>
    <row r="41240" spans="180:180">
      <c r="FX41240" s="1595"/>
    </row>
    <row r="41241" spans="180:180">
      <c r="FX41241" s="1595"/>
    </row>
    <row r="41242" spans="180:180">
      <c r="FX41242" s="1595"/>
    </row>
    <row r="41243" spans="180:180">
      <c r="FX41243" s="1595"/>
    </row>
    <row r="41244" spans="180:180">
      <c r="FX41244" s="1595"/>
    </row>
    <row r="41245" spans="180:180">
      <c r="FX41245" s="1595"/>
    </row>
    <row r="41246" spans="180:180">
      <c r="FX41246" s="1595"/>
    </row>
    <row r="41247" spans="180:180">
      <c r="FX41247" s="1595"/>
    </row>
    <row r="41248" spans="180:180">
      <c r="FX41248" s="1595"/>
    </row>
    <row r="41249" spans="180:180">
      <c r="FX41249" s="1595"/>
    </row>
    <row r="41250" spans="180:180">
      <c r="FX41250" s="1595"/>
    </row>
    <row r="41251" spans="180:180">
      <c r="FX41251" s="1595"/>
    </row>
    <row r="41252" spans="180:180">
      <c r="FX41252" s="1595"/>
    </row>
    <row r="41253" spans="180:180">
      <c r="FX41253" s="1595"/>
    </row>
    <row r="41254" spans="180:180">
      <c r="FX41254" s="1595"/>
    </row>
    <row r="41255" spans="180:180">
      <c r="FX41255" s="1595"/>
    </row>
    <row r="41256" spans="180:180">
      <c r="FX41256" s="1595"/>
    </row>
    <row r="41257" spans="180:180">
      <c r="FX41257" s="1595"/>
    </row>
    <row r="41259" spans="180:180">
      <c r="FX41259" s="1349"/>
    </row>
    <row r="41260" spans="180:180">
      <c r="FX41260" s="1349"/>
    </row>
    <row r="41261" spans="180:180">
      <c r="FX41261" s="1666"/>
    </row>
    <row r="41263" spans="180:180">
      <c r="FX41263" s="1349"/>
    </row>
    <row r="41264" spans="180:180">
      <c r="FX41264" s="1349"/>
    </row>
    <row r="41265" spans="180:180">
      <c r="FX41265" s="1349"/>
    </row>
    <row r="41266" spans="180:180">
      <c r="FX41266" s="1595"/>
    </row>
    <row r="41267" spans="180:180">
      <c r="FX41267" s="1595"/>
    </row>
    <row r="41268" spans="180:180">
      <c r="FX41268" s="1595"/>
    </row>
    <row r="41269" spans="180:180">
      <c r="FX41269" s="1595"/>
    </row>
    <row r="41270" spans="180:180">
      <c r="FX41270" s="1595"/>
    </row>
    <row r="41271" spans="180:180">
      <c r="FX41271" s="1595"/>
    </row>
    <row r="41272" spans="180:180">
      <c r="FX41272" s="1595"/>
    </row>
    <row r="41273" spans="180:180">
      <c r="FX41273" s="1595"/>
    </row>
    <row r="41274" spans="180:180">
      <c r="FX41274" s="1595"/>
    </row>
    <row r="41275" spans="180:180">
      <c r="FX41275" s="1595"/>
    </row>
    <row r="41276" spans="180:180">
      <c r="FX41276" s="1595"/>
    </row>
    <row r="41277" spans="180:180">
      <c r="FX41277" s="1595"/>
    </row>
    <row r="41278" spans="180:180">
      <c r="FX41278" s="1595"/>
    </row>
    <row r="41279" spans="180:180">
      <c r="FX41279" s="1595"/>
    </row>
    <row r="41280" spans="180:180">
      <c r="FX41280" s="1595"/>
    </row>
    <row r="41281" spans="180:180">
      <c r="FX41281" s="1595"/>
    </row>
    <row r="41282" spans="180:180">
      <c r="FX41282" s="1595"/>
    </row>
    <row r="41283" spans="180:180">
      <c r="FX41283" s="1595"/>
    </row>
    <row r="41284" spans="180:180">
      <c r="FX41284" s="1595"/>
    </row>
    <row r="41285" spans="180:180">
      <c r="FX41285" s="1595"/>
    </row>
    <row r="41286" spans="180:180">
      <c r="FX41286" s="1595"/>
    </row>
    <row r="41287" spans="180:180">
      <c r="FX41287" s="1595"/>
    </row>
    <row r="41288" spans="180:180">
      <c r="FX41288" s="1595"/>
    </row>
    <row r="41289" spans="180:180">
      <c r="FX41289" s="1595"/>
    </row>
    <row r="41290" spans="180:180">
      <c r="FX41290" s="1595"/>
    </row>
    <row r="41291" spans="180:180">
      <c r="FX41291" s="1595"/>
    </row>
    <row r="41292" spans="180:180">
      <c r="FX41292" s="1595"/>
    </row>
    <row r="41293" spans="180:180">
      <c r="FX41293" s="1595"/>
    </row>
    <row r="41294" spans="180:180">
      <c r="FX41294" s="1595"/>
    </row>
    <row r="41295" spans="180:180">
      <c r="FX41295" s="1595"/>
    </row>
    <row r="41296" spans="180:180">
      <c r="FX41296" s="1595"/>
    </row>
    <row r="41297" spans="180:180">
      <c r="FX41297" s="1595"/>
    </row>
    <row r="41298" spans="180:180">
      <c r="FX41298" s="1595"/>
    </row>
    <row r="41299" spans="180:180">
      <c r="FX41299" s="1595"/>
    </row>
    <row r="41300" spans="180:180">
      <c r="FX41300" s="1595"/>
    </row>
    <row r="41301" spans="180:180">
      <c r="FX41301" s="1595"/>
    </row>
    <row r="41302" spans="180:180">
      <c r="FX41302" s="1595"/>
    </row>
    <row r="41303" spans="180:180">
      <c r="FX41303" s="1595"/>
    </row>
    <row r="41304" spans="180:180">
      <c r="FX41304" s="1595"/>
    </row>
    <row r="41305" spans="180:180">
      <c r="FX41305" s="1595"/>
    </row>
    <row r="41307" spans="180:180">
      <c r="FX41307" s="1349"/>
    </row>
    <row r="41308" spans="180:180">
      <c r="FX41308" s="1349"/>
    </row>
    <row r="41309" spans="180:180">
      <c r="FX41309" s="1666"/>
    </row>
    <row r="41311" spans="180:180">
      <c r="FX41311" s="1349"/>
    </row>
    <row r="41312" spans="180:180">
      <c r="FX41312" s="1349"/>
    </row>
    <row r="41313" spans="180:180">
      <c r="FX41313" s="1349"/>
    </row>
    <row r="41314" spans="180:180">
      <c r="FX41314" s="1595"/>
    </row>
    <row r="41315" spans="180:180">
      <c r="FX41315" s="1595"/>
    </row>
    <row r="41316" spans="180:180">
      <c r="FX41316" s="1595"/>
    </row>
    <row r="41317" spans="180:180">
      <c r="FX41317" s="1595"/>
    </row>
    <row r="41318" spans="180:180">
      <c r="FX41318" s="1595"/>
    </row>
    <row r="41319" spans="180:180">
      <c r="FX41319" s="1595"/>
    </row>
    <row r="41320" spans="180:180">
      <c r="FX41320" s="1595"/>
    </row>
    <row r="41321" spans="180:180">
      <c r="FX41321" s="1595"/>
    </row>
    <row r="41322" spans="180:180">
      <c r="FX41322" s="1595"/>
    </row>
    <row r="41323" spans="180:180">
      <c r="FX41323" s="1595"/>
    </row>
    <row r="41324" spans="180:180">
      <c r="FX41324" s="1595"/>
    </row>
    <row r="41325" spans="180:180">
      <c r="FX41325" s="1595"/>
    </row>
    <row r="41326" spans="180:180">
      <c r="FX41326" s="1595"/>
    </row>
    <row r="41327" spans="180:180">
      <c r="FX41327" s="1595"/>
    </row>
    <row r="41328" spans="180:180">
      <c r="FX41328" s="1595"/>
    </row>
    <row r="41329" spans="180:180">
      <c r="FX41329" s="1595"/>
    </row>
    <row r="41330" spans="180:180">
      <c r="FX41330" s="1595"/>
    </row>
    <row r="41331" spans="180:180">
      <c r="FX41331" s="1595"/>
    </row>
    <row r="41332" spans="180:180">
      <c r="FX41332" s="1595"/>
    </row>
    <row r="41333" spans="180:180">
      <c r="FX41333" s="1595"/>
    </row>
    <row r="41334" spans="180:180">
      <c r="FX41334" s="1595"/>
    </row>
    <row r="41335" spans="180:180">
      <c r="FX41335" s="1595"/>
    </row>
    <row r="41336" spans="180:180">
      <c r="FX41336" s="1595"/>
    </row>
    <row r="41337" spans="180:180">
      <c r="FX41337" s="1595"/>
    </row>
    <row r="41338" spans="180:180">
      <c r="FX41338" s="1595"/>
    </row>
    <row r="41339" spans="180:180">
      <c r="FX41339" s="1595"/>
    </row>
    <row r="41340" spans="180:180">
      <c r="FX41340" s="1595"/>
    </row>
    <row r="41341" spans="180:180">
      <c r="FX41341" s="1595"/>
    </row>
    <row r="41342" spans="180:180">
      <c r="FX41342" s="1595"/>
    </row>
    <row r="41343" spans="180:180">
      <c r="FX41343" s="1595"/>
    </row>
    <row r="41344" spans="180:180">
      <c r="FX41344" s="1595"/>
    </row>
    <row r="41345" spans="180:180">
      <c r="FX41345" s="1595"/>
    </row>
    <row r="41346" spans="180:180">
      <c r="FX41346" s="1595"/>
    </row>
    <row r="41347" spans="180:180">
      <c r="FX41347" s="1595"/>
    </row>
    <row r="41348" spans="180:180">
      <c r="FX41348" s="1595"/>
    </row>
    <row r="41349" spans="180:180">
      <c r="FX41349" s="1595"/>
    </row>
    <row r="41350" spans="180:180">
      <c r="FX41350" s="1595"/>
    </row>
    <row r="41351" spans="180:180">
      <c r="FX41351" s="1595"/>
    </row>
    <row r="41352" spans="180:180">
      <c r="FX41352" s="1595"/>
    </row>
    <row r="41353" spans="180:180">
      <c r="FX41353" s="1595"/>
    </row>
    <row r="41355" spans="180:180">
      <c r="FX41355" s="1349"/>
    </row>
    <row r="41356" spans="180:180">
      <c r="FX41356" s="1349"/>
    </row>
    <row r="41357" spans="180:180">
      <c r="FX41357" s="1666"/>
    </row>
    <row r="41359" spans="180:180">
      <c r="FX41359" s="1349"/>
    </row>
    <row r="41360" spans="180:180">
      <c r="FX41360" s="1349"/>
    </row>
    <row r="41361" spans="180:180">
      <c r="FX41361" s="1349"/>
    </row>
    <row r="41362" spans="180:180">
      <c r="FX41362" s="1595"/>
    </row>
    <row r="41363" spans="180:180">
      <c r="FX41363" s="1595"/>
    </row>
    <row r="41364" spans="180:180">
      <c r="FX41364" s="1595"/>
    </row>
    <row r="41365" spans="180:180">
      <c r="FX41365" s="1595"/>
    </row>
    <row r="41366" spans="180:180">
      <c r="FX41366" s="1595"/>
    </row>
    <row r="41367" spans="180:180">
      <c r="FX41367" s="1595"/>
    </row>
    <row r="41368" spans="180:180">
      <c r="FX41368" s="1595"/>
    </row>
    <row r="41369" spans="180:180">
      <c r="FX41369" s="1595"/>
    </row>
    <row r="41370" spans="180:180">
      <c r="FX41370" s="1595"/>
    </row>
    <row r="41371" spans="180:180">
      <c r="FX41371" s="1595"/>
    </row>
    <row r="41372" spans="180:180">
      <c r="FX41372" s="1595"/>
    </row>
    <row r="41373" spans="180:180">
      <c r="FX41373" s="1595"/>
    </row>
    <row r="41374" spans="180:180">
      <c r="FX41374" s="1595"/>
    </row>
    <row r="41375" spans="180:180">
      <c r="FX41375" s="1595"/>
    </row>
    <row r="41376" spans="180:180">
      <c r="FX41376" s="1595"/>
    </row>
    <row r="41377" spans="180:180">
      <c r="FX41377" s="1595"/>
    </row>
    <row r="41378" spans="180:180">
      <c r="FX41378" s="1595"/>
    </row>
    <row r="41379" spans="180:180">
      <c r="FX41379" s="1595"/>
    </row>
    <row r="41380" spans="180:180">
      <c r="FX41380" s="1595"/>
    </row>
    <row r="41381" spans="180:180">
      <c r="FX41381" s="1595"/>
    </row>
    <row r="41382" spans="180:180">
      <c r="FX41382" s="1595"/>
    </row>
    <row r="41383" spans="180:180">
      <c r="FX41383" s="1595"/>
    </row>
    <row r="41384" spans="180:180">
      <c r="FX41384" s="1595"/>
    </row>
    <row r="41385" spans="180:180">
      <c r="FX41385" s="1595"/>
    </row>
    <row r="41386" spans="180:180">
      <c r="FX41386" s="1595"/>
    </row>
    <row r="41387" spans="180:180">
      <c r="FX41387" s="1595"/>
    </row>
    <row r="41388" spans="180:180">
      <c r="FX41388" s="1595"/>
    </row>
    <row r="41389" spans="180:180">
      <c r="FX41389" s="1595"/>
    </row>
    <row r="41390" spans="180:180">
      <c r="FX41390" s="1595"/>
    </row>
    <row r="41391" spans="180:180">
      <c r="FX41391" s="1595"/>
    </row>
    <row r="41392" spans="180:180">
      <c r="FX41392" s="1595"/>
    </row>
    <row r="41393" spans="180:180">
      <c r="FX41393" s="1595"/>
    </row>
    <row r="41394" spans="180:180">
      <c r="FX41394" s="1595"/>
    </row>
    <row r="41395" spans="180:180">
      <c r="FX41395" s="1595"/>
    </row>
    <row r="41396" spans="180:180">
      <c r="FX41396" s="1595"/>
    </row>
    <row r="41397" spans="180:180">
      <c r="FX41397" s="1595"/>
    </row>
    <row r="41398" spans="180:180">
      <c r="FX41398" s="1595"/>
    </row>
    <row r="41399" spans="180:180">
      <c r="FX41399" s="1595"/>
    </row>
    <row r="41400" spans="180:180">
      <c r="FX41400" s="1595"/>
    </row>
    <row r="41401" spans="180:180">
      <c r="FX41401" s="1595"/>
    </row>
    <row r="41403" spans="180:180">
      <c r="FX41403" s="1349"/>
    </row>
    <row r="41404" spans="180:180">
      <c r="FX41404" s="1349"/>
    </row>
    <row r="41405" spans="180:180">
      <c r="FX41405" s="1666"/>
    </row>
    <row r="41407" spans="180:180">
      <c r="FX41407" s="1349"/>
    </row>
    <row r="41408" spans="180:180">
      <c r="FX41408" s="1349"/>
    </row>
    <row r="41409" spans="180:180">
      <c r="FX41409" s="1349"/>
    </row>
    <row r="41410" spans="180:180">
      <c r="FX41410" s="1595"/>
    </row>
    <row r="41411" spans="180:180">
      <c r="FX41411" s="1595"/>
    </row>
    <row r="41412" spans="180:180">
      <c r="FX41412" s="1595"/>
    </row>
    <row r="41413" spans="180:180">
      <c r="FX41413" s="1595"/>
    </row>
    <row r="41414" spans="180:180">
      <c r="FX41414" s="1595"/>
    </row>
    <row r="41415" spans="180:180">
      <c r="FX41415" s="1595"/>
    </row>
    <row r="41416" spans="180:180">
      <c r="FX41416" s="1595"/>
    </row>
    <row r="41417" spans="180:180">
      <c r="FX41417" s="1595"/>
    </row>
    <row r="41418" spans="180:180">
      <c r="FX41418" s="1595"/>
    </row>
    <row r="41419" spans="180:180">
      <c r="FX41419" s="1595"/>
    </row>
    <row r="41420" spans="180:180">
      <c r="FX41420" s="1595"/>
    </row>
    <row r="41421" spans="180:180">
      <c r="FX41421" s="1595"/>
    </row>
    <row r="41422" spans="180:180">
      <c r="FX41422" s="1595"/>
    </row>
    <row r="41423" spans="180:180">
      <c r="FX41423" s="1595"/>
    </row>
    <row r="41424" spans="180:180">
      <c r="FX41424" s="1595"/>
    </row>
    <row r="41425" spans="180:180">
      <c r="FX41425" s="1595"/>
    </row>
    <row r="41426" spans="180:180">
      <c r="FX41426" s="1595"/>
    </row>
    <row r="41427" spans="180:180">
      <c r="FX41427" s="1595"/>
    </row>
    <row r="41428" spans="180:180">
      <c r="FX41428" s="1595"/>
    </row>
    <row r="41429" spans="180:180">
      <c r="FX41429" s="1595"/>
    </row>
    <row r="41430" spans="180:180">
      <c r="FX41430" s="1595"/>
    </row>
    <row r="41431" spans="180:180">
      <c r="FX41431" s="1595"/>
    </row>
    <row r="41432" spans="180:180">
      <c r="FX41432" s="1595"/>
    </row>
    <row r="41433" spans="180:180">
      <c r="FX41433" s="1595"/>
    </row>
    <row r="41434" spans="180:180">
      <c r="FX41434" s="1595"/>
    </row>
    <row r="41435" spans="180:180">
      <c r="FX41435" s="1595"/>
    </row>
    <row r="41436" spans="180:180">
      <c r="FX41436" s="1595"/>
    </row>
    <row r="41437" spans="180:180">
      <c r="FX41437" s="1595"/>
    </row>
    <row r="41438" spans="180:180">
      <c r="FX41438" s="1595"/>
    </row>
    <row r="41439" spans="180:180">
      <c r="FX41439" s="1595"/>
    </row>
    <row r="41440" spans="180:180">
      <c r="FX41440" s="1595"/>
    </row>
    <row r="41441" spans="180:180">
      <c r="FX41441" s="1595"/>
    </row>
    <row r="41442" spans="180:180">
      <c r="FX41442" s="1595"/>
    </row>
    <row r="41443" spans="180:180">
      <c r="FX41443" s="1595"/>
    </row>
    <row r="41444" spans="180:180">
      <c r="FX41444" s="1595"/>
    </row>
    <row r="41445" spans="180:180">
      <c r="FX41445" s="1595"/>
    </row>
    <row r="41446" spans="180:180">
      <c r="FX41446" s="1595"/>
    </row>
    <row r="41447" spans="180:180">
      <c r="FX41447" s="1595"/>
    </row>
    <row r="41448" spans="180:180">
      <c r="FX41448" s="1595"/>
    </row>
    <row r="41449" spans="180:180">
      <c r="FX41449" s="1595"/>
    </row>
    <row r="41451" spans="180:180">
      <c r="FX41451" s="1349"/>
    </row>
    <row r="41452" spans="180:180">
      <c r="FX41452" s="1349"/>
    </row>
    <row r="41453" spans="180:180">
      <c r="FX41453" s="1666"/>
    </row>
    <row r="41455" spans="180:180">
      <c r="FX41455" s="1349"/>
    </row>
    <row r="41456" spans="180:180">
      <c r="FX41456" s="1349"/>
    </row>
    <row r="41457" spans="180:180">
      <c r="FX41457" s="1349"/>
    </row>
    <row r="41458" spans="180:180">
      <c r="FX41458" s="1595"/>
    </row>
    <row r="41459" spans="180:180">
      <c r="FX41459" s="1595"/>
    </row>
    <row r="41460" spans="180:180">
      <c r="FX41460" s="1595"/>
    </row>
    <row r="41461" spans="180:180">
      <c r="FX41461" s="1595"/>
    </row>
    <row r="41462" spans="180:180">
      <c r="FX41462" s="1595"/>
    </row>
    <row r="41463" spans="180:180">
      <c r="FX41463" s="1595"/>
    </row>
    <row r="41464" spans="180:180">
      <c r="FX41464" s="1595"/>
    </row>
    <row r="41465" spans="180:180">
      <c r="FX41465" s="1595"/>
    </row>
    <row r="41466" spans="180:180">
      <c r="FX41466" s="1595"/>
    </row>
    <row r="41467" spans="180:180">
      <c r="FX41467" s="1595"/>
    </row>
    <row r="41468" spans="180:180">
      <c r="FX41468" s="1595"/>
    </row>
    <row r="41469" spans="180:180">
      <c r="FX41469" s="1595"/>
    </row>
    <row r="41470" spans="180:180">
      <c r="FX41470" s="1595"/>
    </row>
    <row r="41471" spans="180:180">
      <c r="FX41471" s="1595"/>
    </row>
    <row r="41472" spans="180:180">
      <c r="FX41472" s="1595"/>
    </row>
    <row r="41473" spans="180:180">
      <c r="FX41473" s="1595"/>
    </row>
    <row r="41474" spans="180:180">
      <c r="FX41474" s="1595"/>
    </row>
    <row r="41475" spans="180:180">
      <c r="FX41475" s="1595"/>
    </row>
    <row r="41476" spans="180:180">
      <c r="FX41476" s="1595"/>
    </row>
    <row r="41477" spans="180:180">
      <c r="FX41477" s="1595"/>
    </row>
    <row r="41478" spans="180:180">
      <c r="FX41478" s="1595"/>
    </row>
    <row r="41479" spans="180:180">
      <c r="FX41479" s="1595"/>
    </row>
    <row r="41480" spans="180:180">
      <c r="FX41480" s="1595"/>
    </row>
    <row r="41481" spans="180:180">
      <c r="FX41481" s="1595"/>
    </row>
    <row r="41482" spans="180:180">
      <c r="FX41482" s="1595"/>
    </row>
    <row r="41483" spans="180:180">
      <c r="FX41483" s="1595"/>
    </row>
    <row r="41484" spans="180:180">
      <c r="FX41484" s="1595"/>
    </row>
    <row r="41485" spans="180:180">
      <c r="FX41485" s="1595"/>
    </row>
    <row r="41486" spans="180:180">
      <c r="FX41486" s="1595"/>
    </row>
    <row r="41487" spans="180:180">
      <c r="FX41487" s="1595"/>
    </row>
    <row r="41488" spans="180:180">
      <c r="FX41488" s="1595"/>
    </row>
    <row r="41489" spans="180:180">
      <c r="FX41489" s="1595"/>
    </row>
    <row r="41490" spans="180:180">
      <c r="FX41490" s="1595"/>
    </row>
    <row r="41491" spans="180:180">
      <c r="FX41491" s="1595"/>
    </row>
    <row r="41492" spans="180:180">
      <c r="FX41492" s="1595"/>
    </row>
    <row r="41493" spans="180:180">
      <c r="FX41493" s="1595"/>
    </row>
    <row r="41494" spans="180:180">
      <c r="FX41494" s="1595"/>
    </row>
    <row r="41495" spans="180:180">
      <c r="FX41495" s="1595"/>
    </row>
    <row r="41496" spans="180:180">
      <c r="FX41496" s="1595"/>
    </row>
    <row r="41497" spans="180:180">
      <c r="FX41497" s="1595"/>
    </row>
    <row r="41499" spans="180:180">
      <c r="FX41499" s="1349"/>
    </row>
    <row r="41500" spans="180:180">
      <c r="FX41500" s="1349"/>
    </row>
    <row r="41501" spans="180:180">
      <c r="FX41501" s="1666"/>
    </row>
    <row r="41503" spans="180:180">
      <c r="FX41503" s="1349"/>
    </row>
    <row r="41504" spans="180:180">
      <c r="FX41504" s="1349"/>
    </row>
    <row r="41505" spans="180:180">
      <c r="FX41505" s="1349"/>
    </row>
    <row r="41506" spans="180:180">
      <c r="FX41506" s="1595"/>
    </row>
    <row r="41507" spans="180:180">
      <c r="FX41507" s="1595"/>
    </row>
    <row r="41508" spans="180:180">
      <c r="FX41508" s="1595"/>
    </row>
    <row r="41509" spans="180:180">
      <c r="FX41509" s="1595"/>
    </row>
    <row r="41510" spans="180:180">
      <c r="FX41510" s="1595"/>
    </row>
    <row r="41511" spans="180:180">
      <c r="FX41511" s="1595"/>
    </row>
    <row r="41512" spans="180:180">
      <c r="FX41512" s="1595"/>
    </row>
    <row r="41513" spans="180:180">
      <c r="FX41513" s="1595"/>
    </row>
    <row r="41514" spans="180:180">
      <c r="FX41514" s="1595"/>
    </row>
    <row r="41515" spans="180:180">
      <c r="FX41515" s="1595"/>
    </row>
    <row r="41516" spans="180:180">
      <c r="FX41516" s="1595"/>
    </row>
    <row r="41517" spans="180:180">
      <c r="FX41517" s="1595"/>
    </row>
    <row r="41518" spans="180:180">
      <c r="FX41518" s="1595"/>
    </row>
    <row r="41519" spans="180:180">
      <c r="FX41519" s="1595"/>
    </row>
    <row r="41520" spans="180:180">
      <c r="FX41520" s="1595"/>
    </row>
    <row r="41521" spans="180:180">
      <c r="FX41521" s="1595"/>
    </row>
    <row r="41522" spans="180:180">
      <c r="FX41522" s="1595"/>
    </row>
    <row r="41523" spans="180:180">
      <c r="FX41523" s="1595"/>
    </row>
    <row r="41524" spans="180:180">
      <c r="FX41524" s="1595"/>
    </row>
    <row r="41525" spans="180:180">
      <c r="FX41525" s="1595"/>
    </row>
    <row r="41526" spans="180:180">
      <c r="FX41526" s="1595"/>
    </row>
    <row r="41527" spans="180:180">
      <c r="FX41527" s="1595"/>
    </row>
    <row r="41528" spans="180:180">
      <c r="FX41528" s="1595"/>
    </row>
    <row r="41529" spans="180:180">
      <c r="FX41529" s="1595"/>
    </row>
    <row r="41530" spans="180:180">
      <c r="FX41530" s="1595"/>
    </row>
    <row r="41531" spans="180:180">
      <c r="FX41531" s="1595"/>
    </row>
    <row r="41532" spans="180:180">
      <c r="FX41532" s="1595"/>
    </row>
    <row r="41533" spans="180:180">
      <c r="FX41533" s="1595"/>
    </row>
    <row r="41534" spans="180:180">
      <c r="FX41534" s="1595"/>
    </row>
    <row r="41535" spans="180:180">
      <c r="FX41535" s="1595"/>
    </row>
    <row r="41536" spans="180:180">
      <c r="FX41536" s="1595"/>
    </row>
    <row r="41537" spans="180:180">
      <c r="FX41537" s="1595"/>
    </row>
    <row r="41538" spans="180:180">
      <c r="FX41538" s="1595"/>
    </row>
    <row r="41539" spans="180:180">
      <c r="FX41539" s="1595"/>
    </row>
    <row r="41540" spans="180:180">
      <c r="FX41540" s="1595"/>
    </row>
    <row r="41541" spans="180:180">
      <c r="FX41541" s="1595"/>
    </row>
    <row r="41542" spans="180:180">
      <c r="FX41542" s="1595"/>
    </row>
    <row r="41543" spans="180:180">
      <c r="FX41543" s="1595"/>
    </row>
    <row r="41544" spans="180:180">
      <c r="FX41544" s="1595"/>
    </row>
    <row r="41545" spans="180:180">
      <c r="FX41545" s="1595"/>
    </row>
    <row r="41547" spans="180:180">
      <c r="FX41547" s="1349"/>
    </row>
    <row r="41548" spans="180:180">
      <c r="FX41548" s="1349"/>
    </row>
    <row r="41549" spans="180:180">
      <c r="FX41549" s="1666"/>
    </row>
    <row r="41551" spans="180:180">
      <c r="FX41551" s="1349"/>
    </row>
    <row r="41552" spans="180:180">
      <c r="FX41552" s="1349"/>
    </row>
    <row r="41553" spans="180:180">
      <c r="FX41553" s="1349"/>
    </row>
    <row r="41554" spans="180:180">
      <c r="FX41554" s="1595"/>
    </row>
    <row r="41555" spans="180:180">
      <c r="FX41555" s="1595"/>
    </row>
    <row r="41556" spans="180:180">
      <c r="FX41556" s="1595"/>
    </row>
    <row r="41557" spans="180:180">
      <c r="FX41557" s="1595"/>
    </row>
    <row r="41558" spans="180:180">
      <c r="FX41558" s="1595"/>
    </row>
    <row r="41559" spans="180:180">
      <c r="FX41559" s="1595"/>
    </row>
    <row r="41560" spans="180:180">
      <c r="FX41560" s="1595"/>
    </row>
    <row r="41561" spans="180:180">
      <c r="FX41561" s="1595"/>
    </row>
    <row r="41562" spans="180:180">
      <c r="FX41562" s="1595"/>
    </row>
    <row r="41563" spans="180:180">
      <c r="FX41563" s="1595"/>
    </row>
    <row r="41564" spans="180:180">
      <c r="FX41564" s="1595"/>
    </row>
    <row r="41565" spans="180:180">
      <c r="FX41565" s="1595"/>
    </row>
    <row r="41566" spans="180:180">
      <c r="FX41566" s="1595"/>
    </row>
    <row r="41567" spans="180:180">
      <c r="FX41567" s="1595"/>
    </row>
    <row r="41568" spans="180:180">
      <c r="FX41568" s="1595"/>
    </row>
    <row r="41569" spans="180:180">
      <c r="FX41569" s="1595"/>
    </row>
    <row r="41570" spans="180:180">
      <c r="FX41570" s="1595"/>
    </row>
    <row r="41571" spans="180:180">
      <c r="FX41571" s="1595"/>
    </row>
    <row r="41572" spans="180:180">
      <c r="FX41572" s="1595"/>
    </row>
    <row r="41573" spans="180:180">
      <c r="FX41573" s="1595"/>
    </row>
    <row r="41574" spans="180:180">
      <c r="FX41574" s="1595"/>
    </row>
    <row r="41575" spans="180:180">
      <c r="FX41575" s="1595"/>
    </row>
    <row r="41576" spans="180:180">
      <c r="FX41576" s="1595"/>
    </row>
    <row r="41577" spans="180:180">
      <c r="FX41577" s="1595"/>
    </row>
    <row r="41578" spans="180:180">
      <c r="FX41578" s="1595"/>
    </row>
    <row r="41579" spans="180:180">
      <c r="FX41579" s="1595"/>
    </row>
    <row r="41580" spans="180:180">
      <c r="FX41580" s="1595"/>
    </row>
    <row r="41581" spans="180:180">
      <c r="FX41581" s="1595"/>
    </row>
    <row r="41582" spans="180:180">
      <c r="FX41582" s="1595"/>
    </row>
    <row r="41583" spans="180:180">
      <c r="FX41583" s="1595"/>
    </row>
    <row r="41584" spans="180:180">
      <c r="FX41584" s="1595"/>
    </row>
    <row r="41585" spans="180:180">
      <c r="FX41585" s="1595"/>
    </row>
    <row r="41586" spans="180:180">
      <c r="FX41586" s="1595"/>
    </row>
    <row r="41587" spans="180:180">
      <c r="FX41587" s="1595"/>
    </row>
    <row r="41588" spans="180:180">
      <c r="FX41588" s="1595"/>
    </row>
    <row r="41589" spans="180:180">
      <c r="FX41589" s="1595"/>
    </row>
    <row r="41590" spans="180:180">
      <c r="FX41590" s="1595"/>
    </row>
    <row r="41591" spans="180:180">
      <c r="FX41591" s="1595"/>
    </row>
    <row r="41592" spans="180:180">
      <c r="FX41592" s="1595"/>
    </row>
    <row r="41593" spans="180:180">
      <c r="FX41593" s="1595"/>
    </row>
    <row r="41595" spans="180:180">
      <c r="FX41595" s="1349"/>
    </row>
    <row r="41596" spans="180:180">
      <c r="FX41596" s="1349"/>
    </row>
    <row r="41597" spans="180:180">
      <c r="FX41597" s="1666"/>
    </row>
    <row r="41599" spans="180:180">
      <c r="FX41599" s="1349"/>
    </row>
    <row r="41600" spans="180:180">
      <c r="FX41600" s="1349"/>
    </row>
    <row r="41601" spans="180:180">
      <c r="FX41601" s="1349"/>
    </row>
    <row r="41602" spans="180:180">
      <c r="FX41602" s="1595"/>
    </row>
    <row r="41603" spans="180:180">
      <c r="FX41603" s="1595"/>
    </row>
    <row r="41604" spans="180:180">
      <c r="FX41604" s="1595"/>
    </row>
    <row r="41605" spans="180:180">
      <c r="FX41605" s="1595"/>
    </row>
    <row r="41606" spans="180:180">
      <c r="FX41606" s="1595"/>
    </row>
    <row r="41607" spans="180:180">
      <c r="FX41607" s="1595"/>
    </row>
    <row r="41608" spans="180:180">
      <c r="FX41608" s="1595"/>
    </row>
    <row r="41609" spans="180:180">
      <c r="FX41609" s="1595"/>
    </row>
    <row r="41610" spans="180:180">
      <c r="FX41610" s="1595"/>
    </row>
    <row r="41611" spans="180:180">
      <c r="FX41611" s="1595"/>
    </row>
    <row r="41612" spans="180:180">
      <c r="FX41612" s="1595"/>
    </row>
    <row r="41613" spans="180:180">
      <c r="FX41613" s="1595"/>
    </row>
    <row r="41614" spans="180:180">
      <c r="FX41614" s="1595"/>
    </row>
    <row r="41615" spans="180:180">
      <c r="FX41615" s="1595"/>
    </row>
    <row r="41616" spans="180:180">
      <c r="FX41616" s="1595"/>
    </row>
    <row r="41617" spans="180:180">
      <c r="FX41617" s="1595"/>
    </row>
    <row r="41618" spans="180:180">
      <c r="FX41618" s="1595"/>
    </row>
    <row r="41619" spans="180:180">
      <c r="FX41619" s="1595"/>
    </row>
    <row r="41620" spans="180:180">
      <c r="FX41620" s="1595"/>
    </row>
    <row r="41621" spans="180:180">
      <c r="FX41621" s="1595"/>
    </row>
    <row r="41622" spans="180:180">
      <c r="FX41622" s="1595"/>
    </row>
    <row r="41623" spans="180:180">
      <c r="FX41623" s="1595"/>
    </row>
    <row r="41624" spans="180:180">
      <c r="FX41624" s="1595"/>
    </row>
    <row r="41625" spans="180:180">
      <c r="FX41625" s="1595"/>
    </row>
    <row r="41626" spans="180:180">
      <c r="FX41626" s="1595"/>
    </row>
    <row r="41627" spans="180:180">
      <c r="FX41627" s="1595"/>
    </row>
    <row r="41628" spans="180:180">
      <c r="FX41628" s="1595"/>
    </row>
    <row r="41629" spans="180:180">
      <c r="FX41629" s="1595"/>
    </row>
    <row r="41630" spans="180:180">
      <c r="FX41630" s="1595"/>
    </row>
    <row r="41631" spans="180:180">
      <c r="FX41631" s="1595"/>
    </row>
    <row r="41632" spans="180:180">
      <c r="FX41632" s="1595"/>
    </row>
    <row r="41633" spans="180:180">
      <c r="FX41633" s="1595"/>
    </row>
    <row r="41634" spans="180:180">
      <c r="FX41634" s="1595"/>
    </row>
    <row r="41635" spans="180:180">
      <c r="FX41635" s="1595"/>
    </row>
    <row r="41636" spans="180:180">
      <c r="FX41636" s="1595"/>
    </row>
    <row r="41637" spans="180:180">
      <c r="FX41637" s="1595"/>
    </row>
    <row r="41638" spans="180:180">
      <c r="FX41638" s="1595"/>
    </row>
    <row r="41639" spans="180:180">
      <c r="FX41639" s="1595"/>
    </row>
    <row r="41640" spans="180:180">
      <c r="FX41640" s="1595"/>
    </row>
    <row r="41641" spans="180:180">
      <c r="FX41641" s="1595"/>
    </row>
    <row r="41643" spans="180:180">
      <c r="FX41643" s="1349"/>
    </row>
    <row r="41644" spans="180:180">
      <c r="FX41644" s="1349"/>
    </row>
    <row r="41645" spans="180:180">
      <c r="FX41645" s="1666"/>
    </row>
    <row r="41647" spans="180:180">
      <c r="FX41647" s="1349"/>
    </row>
    <row r="41648" spans="180:180">
      <c r="FX41648" s="1349"/>
    </row>
    <row r="41649" spans="180:180">
      <c r="FX41649" s="1349"/>
    </row>
    <row r="41650" spans="180:180">
      <c r="FX41650" s="1595"/>
    </row>
    <row r="41651" spans="180:180">
      <c r="FX41651" s="1595"/>
    </row>
    <row r="41652" spans="180:180">
      <c r="FX41652" s="1595"/>
    </row>
    <row r="41653" spans="180:180">
      <c r="FX41653" s="1595"/>
    </row>
    <row r="41654" spans="180:180">
      <c r="FX41654" s="1595"/>
    </row>
    <row r="41655" spans="180:180">
      <c r="FX41655" s="1595"/>
    </row>
    <row r="41656" spans="180:180">
      <c r="FX41656" s="1595"/>
    </row>
    <row r="41657" spans="180:180">
      <c r="FX41657" s="1595"/>
    </row>
    <row r="41658" spans="180:180">
      <c r="FX41658" s="1595"/>
    </row>
    <row r="41659" spans="180:180">
      <c r="FX41659" s="1595"/>
    </row>
    <row r="41660" spans="180:180">
      <c r="FX41660" s="1595"/>
    </row>
    <row r="41661" spans="180:180">
      <c r="FX41661" s="1595"/>
    </row>
    <row r="41662" spans="180:180">
      <c r="FX41662" s="1595"/>
    </row>
    <row r="41663" spans="180:180">
      <c r="FX41663" s="1595"/>
    </row>
    <row r="41664" spans="180:180">
      <c r="FX41664" s="1595"/>
    </row>
    <row r="41665" spans="180:180">
      <c r="FX41665" s="1595"/>
    </row>
    <row r="41666" spans="180:180">
      <c r="FX41666" s="1595"/>
    </row>
    <row r="41667" spans="180:180">
      <c r="FX41667" s="1595"/>
    </row>
    <row r="41668" spans="180:180">
      <c r="FX41668" s="1595"/>
    </row>
    <row r="41669" spans="180:180">
      <c r="FX41669" s="1595"/>
    </row>
    <row r="41670" spans="180:180">
      <c r="FX41670" s="1595"/>
    </row>
    <row r="41671" spans="180:180">
      <c r="FX41671" s="1595"/>
    </row>
    <row r="41672" spans="180:180">
      <c r="FX41672" s="1595"/>
    </row>
    <row r="41673" spans="180:180">
      <c r="FX41673" s="1595"/>
    </row>
    <row r="41674" spans="180:180">
      <c r="FX41674" s="1595"/>
    </row>
    <row r="41675" spans="180:180">
      <c r="FX41675" s="1595"/>
    </row>
    <row r="41676" spans="180:180">
      <c r="FX41676" s="1595"/>
    </row>
    <row r="41677" spans="180:180">
      <c r="FX41677" s="1595"/>
    </row>
    <row r="41678" spans="180:180">
      <c r="FX41678" s="1595"/>
    </row>
    <row r="41679" spans="180:180">
      <c r="FX41679" s="1595"/>
    </row>
    <row r="41680" spans="180:180">
      <c r="FX41680" s="1595"/>
    </row>
    <row r="41681" spans="180:180">
      <c r="FX41681" s="1595"/>
    </row>
    <row r="41682" spans="180:180">
      <c r="FX41682" s="1595"/>
    </row>
    <row r="41683" spans="180:180">
      <c r="FX41683" s="1595"/>
    </row>
    <row r="41684" spans="180:180">
      <c r="FX41684" s="1595"/>
    </row>
    <row r="41685" spans="180:180">
      <c r="FX41685" s="1595"/>
    </row>
    <row r="41686" spans="180:180">
      <c r="FX41686" s="1595"/>
    </row>
    <row r="41687" spans="180:180">
      <c r="FX41687" s="1595"/>
    </row>
    <row r="41688" spans="180:180">
      <c r="FX41688" s="1595"/>
    </row>
    <row r="41689" spans="180:180">
      <c r="FX41689" s="1595"/>
    </row>
    <row r="41691" spans="180:180">
      <c r="FX41691" s="1349"/>
    </row>
    <row r="41692" spans="180:180">
      <c r="FX41692" s="1349"/>
    </row>
    <row r="41693" spans="180:180">
      <c r="FX41693" s="1666"/>
    </row>
    <row r="41695" spans="180:180">
      <c r="FX41695" s="1349"/>
    </row>
    <row r="41696" spans="180:180">
      <c r="FX41696" s="1349"/>
    </row>
    <row r="41697" spans="180:180">
      <c r="FX41697" s="1349"/>
    </row>
    <row r="41698" spans="180:180">
      <c r="FX41698" s="1595"/>
    </row>
    <row r="41699" spans="180:180">
      <c r="FX41699" s="1595"/>
    </row>
    <row r="41700" spans="180:180">
      <c r="FX41700" s="1595"/>
    </row>
    <row r="41701" spans="180:180">
      <c r="FX41701" s="1595"/>
    </row>
    <row r="41702" spans="180:180">
      <c r="FX41702" s="1595"/>
    </row>
    <row r="41703" spans="180:180">
      <c r="FX41703" s="1595"/>
    </row>
    <row r="41704" spans="180:180">
      <c r="FX41704" s="1595"/>
    </row>
    <row r="41705" spans="180:180">
      <c r="FX41705" s="1595"/>
    </row>
    <row r="41706" spans="180:180">
      <c r="FX41706" s="1595"/>
    </row>
    <row r="41707" spans="180:180">
      <c r="FX41707" s="1595"/>
    </row>
    <row r="41708" spans="180:180">
      <c r="FX41708" s="1595"/>
    </row>
    <row r="41709" spans="180:180">
      <c r="FX41709" s="1595"/>
    </row>
    <row r="41710" spans="180:180">
      <c r="FX41710" s="1595"/>
    </row>
    <row r="41711" spans="180:180">
      <c r="FX41711" s="1595"/>
    </row>
    <row r="41712" spans="180:180">
      <c r="FX41712" s="1595"/>
    </row>
    <row r="41713" spans="180:180">
      <c r="FX41713" s="1595"/>
    </row>
    <row r="41714" spans="180:180">
      <c r="FX41714" s="1595"/>
    </row>
    <row r="41715" spans="180:180">
      <c r="FX41715" s="1595"/>
    </row>
    <row r="41716" spans="180:180">
      <c r="FX41716" s="1595"/>
    </row>
    <row r="41717" spans="180:180">
      <c r="FX41717" s="1595"/>
    </row>
    <row r="41718" spans="180:180">
      <c r="FX41718" s="1595"/>
    </row>
    <row r="41719" spans="180:180">
      <c r="FX41719" s="1595"/>
    </row>
    <row r="41720" spans="180:180">
      <c r="FX41720" s="1595"/>
    </row>
    <row r="41721" spans="180:180">
      <c r="FX41721" s="1595"/>
    </row>
    <row r="41722" spans="180:180">
      <c r="FX41722" s="1595"/>
    </row>
    <row r="41723" spans="180:180">
      <c r="FX41723" s="1595"/>
    </row>
    <row r="41724" spans="180:180">
      <c r="FX41724" s="1595"/>
    </row>
    <row r="41725" spans="180:180">
      <c r="FX41725" s="1595"/>
    </row>
    <row r="41726" spans="180:180">
      <c r="FX41726" s="1595"/>
    </row>
    <row r="41727" spans="180:180">
      <c r="FX41727" s="1595"/>
    </row>
    <row r="41728" spans="180:180">
      <c r="FX41728" s="1595"/>
    </row>
    <row r="41729" spans="180:180">
      <c r="FX41729" s="1595"/>
    </row>
    <row r="41730" spans="180:180">
      <c r="FX41730" s="1595"/>
    </row>
    <row r="41731" spans="180:180">
      <c r="FX41731" s="1595"/>
    </row>
    <row r="41732" spans="180:180">
      <c r="FX41732" s="1595"/>
    </row>
    <row r="41733" spans="180:180">
      <c r="FX41733" s="1595"/>
    </row>
    <row r="41734" spans="180:180">
      <c r="FX41734" s="1595"/>
    </row>
    <row r="41735" spans="180:180">
      <c r="FX41735" s="1595"/>
    </row>
    <row r="41736" spans="180:180">
      <c r="FX41736" s="1595"/>
    </row>
    <row r="41737" spans="180:180">
      <c r="FX41737" s="1595"/>
    </row>
    <row r="41739" spans="180:180">
      <c r="FX41739" s="1349"/>
    </row>
    <row r="41740" spans="180:180">
      <c r="FX41740" s="1349"/>
    </row>
    <row r="41741" spans="180:180">
      <c r="FX41741" s="1666"/>
    </row>
    <row r="41743" spans="180:180">
      <c r="FX41743" s="1349"/>
    </row>
    <row r="41744" spans="180:180">
      <c r="FX41744" s="1349"/>
    </row>
    <row r="41745" spans="180:180">
      <c r="FX41745" s="1349"/>
    </row>
    <row r="41746" spans="180:180">
      <c r="FX41746" s="1595"/>
    </row>
    <row r="41747" spans="180:180">
      <c r="FX41747" s="1595"/>
    </row>
    <row r="41748" spans="180:180">
      <c r="FX41748" s="1595"/>
    </row>
    <row r="41749" spans="180:180">
      <c r="FX41749" s="1595"/>
    </row>
    <row r="41750" spans="180:180">
      <c r="FX41750" s="1595"/>
    </row>
    <row r="41751" spans="180:180">
      <c r="FX41751" s="1595"/>
    </row>
    <row r="41752" spans="180:180">
      <c r="FX41752" s="1595"/>
    </row>
    <row r="41753" spans="180:180">
      <c r="FX41753" s="1595"/>
    </row>
    <row r="41754" spans="180:180">
      <c r="FX41754" s="1595"/>
    </row>
    <row r="41755" spans="180:180">
      <c r="FX41755" s="1595"/>
    </row>
    <row r="41756" spans="180:180">
      <c r="FX41756" s="1595"/>
    </row>
    <row r="41757" spans="180:180">
      <c r="FX41757" s="1595"/>
    </row>
    <row r="41758" spans="180:180">
      <c r="FX41758" s="1595"/>
    </row>
    <row r="41759" spans="180:180">
      <c r="FX41759" s="1595"/>
    </row>
    <row r="41760" spans="180:180">
      <c r="FX41760" s="1595"/>
    </row>
    <row r="41761" spans="180:180">
      <c r="FX41761" s="1595"/>
    </row>
    <row r="41762" spans="180:180">
      <c r="FX41762" s="1595"/>
    </row>
    <row r="41763" spans="180:180">
      <c r="FX41763" s="1595"/>
    </row>
    <row r="41764" spans="180:180">
      <c r="FX41764" s="1595"/>
    </row>
    <row r="41765" spans="180:180">
      <c r="FX41765" s="1595"/>
    </row>
    <row r="41766" spans="180:180">
      <c r="FX41766" s="1595"/>
    </row>
    <row r="41767" spans="180:180">
      <c r="FX41767" s="1595"/>
    </row>
    <row r="41768" spans="180:180">
      <c r="FX41768" s="1595"/>
    </row>
    <row r="41769" spans="180:180">
      <c r="FX41769" s="1595"/>
    </row>
    <row r="41770" spans="180:180">
      <c r="FX41770" s="1595"/>
    </row>
    <row r="41771" spans="180:180">
      <c r="FX41771" s="1595"/>
    </row>
    <row r="41772" spans="180:180">
      <c r="FX41772" s="1595"/>
    </row>
    <row r="41773" spans="180:180">
      <c r="FX41773" s="1595"/>
    </row>
    <row r="41774" spans="180:180">
      <c r="FX41774" s="1595"/>
    </row>
    <row r="41775" spans="180:180">
      <c r="FX41775" s="1595"/>
    </row>
    <row r="41776" spans="180:180">
      <c r="FX41776" s="1595"/>
    </row>
    <row r="41777" spans="180:180">
      <c r="FX41777" s="1595"/>
    </row>
    <row r="41778" spans="180:180">
      <c r="FX41778" s="1595"/>
    </row>
    <row r="41779" spans="180:180">
      <c r="FX41779" s="1595"/>
    </row>
    <row r="41780" spans="180:180">
      <c r="FX41780" s="1595"/>
    </row>
    <row r="41781" spans="180:180">
      <c r="FX41781" s="1595"/>
    </row>
    <row r="41782" spans="180:180">
      <c r="FX41782" s="1595"/>
    </row>
    <row r="41783" spans="180:180">
      <c r="FX41783" s="1595"/>
    </row>
    <row r="41784" spans="180:180">
      <c r="FX41784" s="1595"/>
    </row>
    <row r="41785" spans="180:180">
      <c r="FX41785" s="1595"/>
    </row>
    <row r="41787" spans="180:180">
      <c r="FX41787" s="1349"/>
    </row>
    <row r="41788" spans="180:180">
      <c r="FX41788" s="1349"/>
    </row>
    <row r="41789" spans="180:180">
      <c r="FX41789" s="1666"/>
    </row>
    <row r="41791" spans="180:180">
      <c r="FX41791" s="1349"/>
    </row>
    <row r="41792" spans="180:180">
      <c r="FX41792" s="1349"/>
    </row>
    <row r="41793" spans="180:180">
      <c r="FX41793" s="1349"/>
    </row>
    <row r="41794" spans="180:180">
      <c r="FX41794" s="1595"/>
    </row>
    <row r="41795" spans="180:180">
      <c r="FX41795" s="1595"/>
    </row>
    <row r="41796" spans="180:180">
      <c r="FX41796" s="1595"/>
    </row>
    <row r="41797" spans="180:180">
      <c r="FX41797" s="1595"/>
    </row>
    <row r="41798" spans="180:180">
      <c r="FX41798" s="1595"/>
    </row>
    <row r="41799" spans="180:180">
      <c r="FX41799" s="1595"/>
    </row>
    <row r="41800" spans="180:180">
      <c r="FX41800" s="1595"/>
    </row>
    <row r="41801" spans="180:180">
      <c r="FX41801" s="1595"/>
    </row>
    <row r="41802" spans="180:180">
      <c r="FX41802" s="1595"/>
    </row>
    <row r="41803" spans="180:180">
      <c r="FX41803" s="1595"/>
    </row>
    <row r="41804" spans="180:180">
      <c r="FX41804" s="1595"/>
    </row>
    <row r="41805" spans="180:180">
      <c r="FX41805" s="1595"/>
    </row>
    <row r="41806" spans="180:180">
      <c r="FX41806" s="1595"/>
    </row>
    <row r="41807" spans="180:180">
      <c r="FX41807" s="1595"/>
    </row>
    <row r="41808" spans="180:180">
      <c r="FX41808" s="1595"/>
    </row>
    <row r="41809" spans="180:180">
      <c r="FX41809" s="1595"/>
    </row>
    <row r="41810" spans="180:180">
      <c r="FX41810" s="1595"/>
    </row>
    <row r="41811" spans="180:180">
      <c r="FX41811" s="1595"/>
    </row>
    <row r="41812" spans="180:180">
      <c r="FX41812" s="1595"/>
    </row>
    <row r="41813" spans="180:180">
      <c r="FX41813" s="1595"/>
    </row>
    <row r="41814" spans="180:180">
      <c r="FX41814" s="1595"/>
    </row>
    <row r="41815" spans="180:180">
      <c r="FX41815" s="1595"/>
    </row>
    <row r="41816" spans="180:180">
      <c r="FX41816" s="1595"/>
    </row>
    <row r="41817" spans="180:180">
      <c r="FX41817" s="1595"/>
    </row>
    <row r="41818" spans="180:180">
      <c r="FX41818" s="1595"/>
    </row>
    <row r="41819" spans="180:180">
      <c r="FX41819" s="1595"/>
    </row>
    <row r="41820" spans="180:180">
      <c r="FX41820" s="1595"/>
    </row>
    <row r="41821" spans="180:180">
      <c r="FX41821" s="1595"/>
    </row>
    <row r="41822" spans="180:180">
      <c r="FX41822" s="1595"/>
    </row>
    <row r="41823" spans="180:180">
      <c r="FX41823" s="1595"/>
    </row>
    <row r="41824" spans="180:180">
      <c r="FX41824" s="1595"/>
    </row>
    <row r="41825" spans="180:180">
      <c r="FX41825" s="1595"/>
    </row>
    <row r="41826" spans="180:180">
      <c r="FX41826" s="1595"/>
    </row>
    <row r="41827" spans="180:180">
      <c r="FX41827" s="1595"/>
    </row>
    <row r="41828" spans="180:180">
      <c r="FX41828" s="1595"/>
    </row>
    <row r="41829" spans="180:180">
      <c r="FX41829" s="1595"/>
    </row>
    <row r="41830" spans="180:180">
      <c r="FX41830" s="1595"/>
    </row>
    <row r="41831" spans="180:180">
      <c r="FX41831" s="1595"/>
    </row>
    <row r="41832" spans="180:180">
      <c r="FX41832" s="1595"/>
    </row>
    <row r="41833" spans="180:180">
      <c r="FX41833" s="1595"/>
    </row>
    <row r="41835" spans="180:180">
      <c r="FX41835" s="1349"/>
    </row>
    <row r="41836" spans="180:180">
      <c r="FX41836" s="1349"/>
    </row>
    <row r="41837" spans="180:180">
      <c r="FX41837" s="1666"/>
    </row>
    <row r="41839" spans="180:180">
      <c r="FX41839" s="1349"/>
    </row>
    <row r="41840" spans="180:180">
      <c r="FX41840" s="1349"/>
    </row>
    <row r="41841" spans="180:180">
      <c r="FX41841" s="1349"/>
    </row>
    <row r="41842" spans="180:180">
      <c r="FX41842" s="1595"/>
    </row>
    <row r="41843" spans="180:180">
      <c r="FX41843" s="1595"/>
    </row>
    <row r="41844" spans="180:180">
      <c r="FX41844" s="1595"/>
    </row>
    <row r="41845" spans="180:180">
      <c r="FX41845" s="1595"/>
    </row>
    <row r="41846" spans="180:180">
      <c r="FX41846" s="1595"/>
    </row>
    <row r="41847" spans="180:180">
      <c r="FX41847" s="1595"/>
    </row>
    <row r="41848" spans="180:180">
      <c r="FX41848" s="1595"/>
    </row>
    <row r="41849" spans="180:180">
      <c r="FX41849" s="1595"/>
    </row>
    <row r="41850" spans="180:180">
      <c r="FX41850" s="1595"/>
    </row>
    <row r="41851" spans="180:180">
      <c r="FX41851" s="1595"/>
    </row>
    <row r="41852" spans="180:180">
      <c r="FX41852" s="1595"/>
    </row>
    <row r="41853" spans="180:180">
      <c r="FX41853" s="1595"/>
    </row>
    <row r="41854" spans="180:180">
      <c r="FX41854" s="1595"/>
    </row>
    <row r="41855" spans="180:180">
      <c r="FX41855" s="1595"/>
    </row>
    <row r="41856" spans="180:180">
      <c r="FX41856" s="1595"/>
    </row>
    <row r="41857" spans="180:180">
      <c r="FX41857" s="1595"/>
    </row>
    <row r="41858" spans="180:180">
      <c r="FX41858" s="1595"/>
    </row>
    <row r="41859" spans="180:180">
      <c r="FX41859" s="1595"/>
    </row>
    <row r="41860" spans="180:180">
      <c r="FX41860" s="1595"/>
    </row>
    <row r="41861" spans="180:180">
      <c r="FX41861" s="1595"/>
    </row>
    <row r="41862" spans="180:180">
      <c r="FX41862" s="1595"/>
    </row>
    <row r="41863" spans="180:180">
      <c r="FX41863" s="1595"/>
    </row>
    <row r="41864" spans="180:180">
      <c r="FX41864" s="1595"/>
    </row>
    <row r="41865" spans="180:180">
      <c r="FX41865" s="1595"/>
    </row>
    <row r="41866" spans="180:180">
      <c r="FX41866" s="1595"/>
    </row>
    <row r="41867" spans="180:180">
      <c r="FX41867" s="1595"/>
    </row>
    <row r="41868" spans="180:180">
      <c r="FX41868" s="1595"/>
    </row>
    <row r="41869" spans="180:180">
      <c r="FX41869" s="1595"/>
    </row>
    <row r="41870" spans="180:180">
      <c r="FX41870" s="1595"/>
    </row>
    <row r="41871" spans="180:180">
      <c r="FX41871" s="1595"/>
    </row>
    <row r="41872" spans="180:180">
      <c r="FX41872" s="1595"/>
    </row>
    <row r="41873" spans="180:180">
      <c r="FX41873" s="1595"/>
    </row>
    <row r="41874" spans="180:180">
      <c r="FX41874" s="1595"/>
    </row>
    <row r="41875" spans="180:180">
      <c r="FX41875" s="1595"/>
    </row>
    <row r="41876" spans="180:180">
      <c r="FX41876" s="1595"/>
    </row>
    <row r="41877" spans="180:180">
      <c r="FX41877" s="1595"/>
    </row>
    <row r="41878" spans="180:180">
      <c r="FX41878" s="1595"/>
    </row>
    <row r="41879" spans="180:180">
      <c r="FX41879" s="1595"/>
    </row>
    <row r="41880" spans="180:180">
      <c r="FX41880" s="1595"/>
    </row>
    <row r="41881" spans="180:180">
      <c r="FX41881" s="1595"/>
    </row>
    <row r="41883" spans="180:180">
      <c r="FX41883" s="1349"/>
    </row>
    <row r="41884" spans="180:180">
      <c r="FX41884" s="1349"/>
    </row>
    <row r="41885" spans="180:180">
      <c r="FX41885" s="1666"/>
    </row>
    <row r="41887" spans="180:180">
      <c r="FX41887" s="1349"/>
    </row>
    <row r="41888" spans="180:180">
      <c r="FX41888" s="1349"/>
    </row>
    <row r="41889" spans="180:180">
      <c r="FX41889" s="1349"/>
    </row>
    <row r="41890" spans="180:180">
      <c r="FX41890" s="1595"/>
    </row>
    <row r="41891" spans="180:180">
      <c r="FX41891" s="1595"/>
    </row>
    <row r="41892" spans="180:180">
      <c r="FX41892" s="1595"/>
    </row>
    <row r="41893" spans="180:180">
      <c r="FX41893" s="1595"/>
    </row>
    <row r="41894" spans="180:180">
      <c r="FX41894" s="1595"/>
    </row>
    <row r="41895" spans="180:180">
      <c r="FX41895" s="1595"/>
    </row>
    <row r="41896" spans="180:180">
      <c r="FX41896" s="1595"/>
    </row>
    <row r="41897" spans="180:180">
      <c r="FX41897" s="1595"/>
    </row>
    <row r="41898" spans="180:180">
      <c r="FX41898" s="1595"/>
    </row>
    <row r="41899" spans="180:180">
      <c r="FX41899" s="1595"/>
    </row>
    <row r="41900" spans="180:180">
      <c r="FX41900" s="1595"/>
    </row>
    <row r="41901" spans="180:180">
      <c r="FX41901" s="1595"/>
    </row>
    <row r="41902" spans="180:180">
      <c r="FX41902" s="1595"/>
    </row>
    <row r="41903" spans="180:180">
      <c r="FX41903" s="1595"/>
    </row>
    <row r="41904" spans="180:180">
      <c r="FX41904" s="1595"/>
    </row>
    <row r="41905" spans="180:180">
      <c r="FX41905" s="1595"/>
    </row>
    <row r="41906" spans="180:180">
      <c r="FX41906" s="1595"/>
    </row>
    <row r="41907" spans="180:180">
      <c r="FX41907" s="1595"/>
    </row>
    <row r="41908" spans="180:180">
      <c r="FX41908" s="1595"/>
    </row>
    <row r="41909" spans="180:180">
      <c r="FX41909" s="1595"/>
    </row>
    <row r="41910" spans="180:180">
      <c r="FX41910" s="1595"/>
    </row>
    <row r="41911" spans="180:180">
      <c r="FX41911" s="1595"/>
    </row>
    <row r="41912" spans="180:180">
      <c r="FX41912" s="1595"/>
    </row>
    <row r="41913" spans="180:180">
      <c r="FX41913" s="1595"/>
    </row>
    <row r="41914" spans="180:180">
      <c r="FX41914" s="1595"/>
    </row>
    <row r="41915" spans="180:180">
      <c r="FX41915" s="1595"/>
    </row>
    <row r="41916" spans="180:180">
      <c r="FX41916" s="1595"/>
    </row>
    <row r="41917" spans="180:180">
      <c r="FX41917" s="1595"/>
    </row>
    <row r="41918" spans="180:180">
      <c r="FX41918" s="1595"/>
    </row>
    <row r="41919" spans="180:180">
      <c r="FX41919" s="1595"/>
    </row>
    <row r="41920" spans="180:180">
      <c r="FX41920" s="1595"/>
    </row>
    <row r="41921" spans="180:180">
      <c r="FX41921" s="1595"/>
    </row>
    <row r="41922" spans="180:180">
      <c r="FX41922" s="1595"/>
    </row>
    <row r="41923" spans="180:180">
      <c r="FX41923" s="1595"/>
    </row>
    <row r="41924" spans="180:180">
      <c r="FX41924" s="1595"/>
    </row>
    <row r="41925" spans="180:180">
      <c r="FX41925" s="1595"/>
    </row>
    <row r="41926" spans="180:180">
      <c r="FX41926" s="1595"/>
    </row>
    <row r="41927" spans="180:180">
      <c r="FX41927" s="1595"/>
    </row>
    <row r="41928" spans="180:180">
      <c r="FX41928" s="1595"/>
    </row>
    <row r="41929" spans="180:180">
      <c r="FX41929" s="1595"/>
    </row>
    <row r="41931" spans="180:180">
      <c r="FX41931" s="1349"/>
    </row>
    <row r="41932" spans="180:180">
      <c r="FX41932" s="1349"/>
    </row>
    <row r="41933" spans="180:180">
      <c r="FX41933" s="1666"/>
    </row>
    <row r="41935" spans="180:180">
      <c r="FX41935" s="1349"/>
    </row>
    <row r="41936" spans="180:180">
      <c r="FX41936" s="1349"/>
    </row>
    <row r="41937" spans="180:180">
      <c r="FX41937" s="1349"/>
    </row>
    <row r="41938" spans="180:180">
      <c r="FX41938" s="1595"/>
    </row>
    <row r="41939" spans="180:180">
      <c r="FX41939" s="1595"/>
    </row>
    <row r="41940" spans="180:180">
      <c r="FX41940" s="1595"/>
    </row>
    <row r="41941" spans="180:180">
      <c r="FX41941" s="1595"/>
    </row>
    <row r="41942" spans="180:180">
      <c r="FX41942" s="1595"/>
    </row>
    <row r="41943" spans="180:180">
      <c r="FX41943" s="1595"/>
    </row>
    <row r="41944" spans="180:180">
      <c r="FX41944" s="1595"/>
    </row>
    <row r="41945" spans="180:180">
      <c r="FX41945" s="1595"/>
    </row>
    <row r="41946" spans="180:180">
      <c r="FX41946" s="1595"/>
    </row>
    <row r="41947" spans="180:180">
      <c r="FX41947" s="1595"/>
    </row>
    <row r="41948" spans="180:180">
      <c r="FX41948" s="1595"/>
    </row>
    <row r="41949" spans="180:180">
      <c r="FX41949" s="1595"/>
    </row>
    <row r="41950" spans="180:180">
      <c r="FX41950" s="1595"/>
    </row>
    <row r="41951" spans="180:180">
      <c r="FX41951" s="1595"/>
    </row>
    <row r="41952" spans="180:180">
      <c r="FX41952" s="1595"/>
    </row>
    <row r="41953" spans="180:180">
      <c r="FX41953" s="1595"/>
    </row>
    <row r="41954" spans="180:180">
      <c r="FX41954" s="1595"/>
    </row>
    <row r="41955" spans="180:180">
      <c r="FX41955" s="1595"/>
    </row>
    <row r="41956" spans="180:180">
      <c r="FX41956" s="1595"/>
    </row>
    <row r="41957" spans="180:180">
      <c r="FX41957" s="1595"/>
    </row>
    <row r="41958" spans="180:180">
      <c r="FX41958" s="1595"/>
    </row>
    <row r="41959" spans="180:180">
      <c r="FX41959" s="1595"/>
    </row>
    <row r="41960" spans="180:180">
      <c r="FX41960" s="1595"/>
    </row>
    <row r="41961" spans="180:180">
      <c r="FX41961" s="1595"/>
    </row>
    <row r="41962" spans="180:180">
      <c r="FX41962" s="1595"/>
    </row>
    <row r="41963" spans="180:180">
      <c r="FX41963" s="1595"/>
    </row>
    <row r="41964" spans="180:180">
      <c r="FX41964" s="1595"/>
    </row>
    <row r="41965" spans="180:180">
      <c r="FX41965" s="1595"/>
    </row>
    <row r="41966" spans="180:180">
      <c r="FX41966" s="1595"/>
    </row>
    <row r="41967" spans="180:180">
      <c r="FX41967" s="1595"/>
    </row>
    <row r="41968" spans="180:180">
      <c r="FX41968" s="1595"/>
    </row>
    <row r="41969" spans="180:180">
      <c r="FX41969" s="1595"/>
    </row>
    <row r="41970" spans="180:180">
      <c r="FX41970" s="1595"/>
    </row>
    <row r="41971" spans="180:180">
      <c r="FX41971" s="1595"/>
    </row>
    <row r="41972" spans="180:180">
      <c r="FX41972" s="1595"/>
    </row>
    <row r="41973" spans="180:180">
      <c r="FX41973" s="1595"/>
    </row>
    <row r="41974" spans="180:180">
      <c r="FX41974" s="1595"/>
    </row>
    <row r="41975" spans="180:180">
      <c r="FX41975" s="1595"/>
    </row>
    <row r="41976" spans="180:180">
      <c r="FX41976" s="1595"/>
    </row>
    <row r="41977" spans="180:180">
      <c r="FX41977" s="1595"/>
    </row>
    <row r="41979" spans="180:180">
      <c r="FX41979" s="1349"/>
    </row>
    <row r="41980" spans="180:180">
      <c r="FX41980" s="1349"/>
    </row>
    <row r="41981" spans="180:180">
      <c r="FX41981" s="1666"/>
    </row>
    <row r="41983" spans="180:180">
      <c r="FX41983" s="1349"/>
    </row>
    <row r="41984" spans="180:180">
      <c r="FX41984" s="1349"/>
    </row>
    <row r="41985" spans="180:180">
      <c r="FX41985" s="1349"/>
    </row>
    <row r="41986" spans="180:180">
      <c r="FX41986" s="1595"/>
    </row>
    <row r="41987" spans="180:180">
      <c r="FX41987" s="1595"/>
    </row>
    <row r="41988" spans="180:180">
      <c r="FX41988" s="1595"/>
    </row>
    <row r="41989" spans="180:180">
      <c r="FX41989" s="1595"/>
    </row>
    <row r="41990" spans="180:180">
      <c r="FX41990" s="1595"/>
    </row>
    <row r="41991" spans="180:180">
      <c r="FX41991" s="1595"/>
    </row>
    <row r="41992" spans="180:180">
      <c r="FX41992" s="1595"/>
    </row>
    <row r="41993" spans="180:180">
      <c r="FX41993" s="1595"/>
    </row>
    <row r="41994" spans="180:180">
      <c r="FX41994" s="1595"/>
    </row>
    <row r="41995" spans="180:180">
      <c r="FX41995" s="1595"/>
    </row>
    <row r="41996" spans="180:180">
      <c r="FX41996" s="1595"/>
    </row>
    <row r="41997" spans="180:180">
      <c r="FX41997" s="1595"/>
    </row>
    <row r="41998" spans="180:180">
      <c r="FX41998" s="1595"/>
    </row>
    <row r="41999" spans="180:180">
      <c r="FX41999" s="1595"/>
    </row>
    <row r="42000" spans="180:180">
      <c r="FX42000" s="1595"/>
    </row>
    <row r="42001" spans="180:180">
      <c r="FX42001" s="1595"/>
    </row>
    <row r="42002" spans="180:180">
      <c r="FX42002" s="1595"/>
    </row>
    <row r="42003" spans="180:180">
      <c r="FX42003" s="1595"/>
    </row>
    <row r="42004" spans="180:180">
      <c r="FX42004" s="1595"/>
    </row>
    <row r="42005" spans="180:180">
      <c r="FX42005" s="1595"/>
    </row>
    <row r="42006" spans="180:180">
      <c r="FX42006" s="1595"/>
    </row>
    <row r="42007" spans="180:180">
      <c r="FX42007" s="1595"/>
    </row>
    <row r="42008" spans="180:180">
      <c r="FX42008" s="1595"/>
    </row>
    <row r="42009" spans="180:180">
      <c r="FX42009" s="1595"/>
    </row>
    <row r="42010" spans="180:180">
      <c r="FX42010" s="1595"/>
    </row>
    <row r="42011" spans="180:180">
      <c r="FX42011" s="1595"/>
    </row>
    <row r="42012" spans="180:180">
      <c r="FX42012" s="1595"/>
    </row>
    <row r="42013" spans="180:180">
      <c r="FX42013" s="1595"/>
    </row>
    <row r="42014" spans="180:180">
      <c r="FX42014" s="1595"/>
    </row>
    <row r="42015" spans="180:180">
      <c r="FX42015" s="1595"/>
    </row>
    <row r="42016" spans="180:180">
      <c r="FX42016" s="1595"/>
    </row>
    <row r="42017" spans="180:180">
      <c r="FX42017" s="1595"/>
    </row>
    <row r="42018" spans="180:180">
      <c r="FX42018" s="1595"/>
    </row>
    <row r="42019" spans="180:180">
      <c r="FX42019" s="1595"/>
    </row>
    <row r="42020" spans="180:180">
      <c r="FX42020" s="1595"/>
    </row>
    <row r="42021" spans="180:180">
      <c r="FX42021" s="1595"/>
    </row>
    <row r="42022" spans="180:180">
      <c r="FX42022" s="1595"/>
    </row>
    <row r="42023" spans="180:180">
      <c r="FX42023" s="1595"/>
    </row>
    <row r="42024" spans="180:180">
      <c r="FX42024" s="1595"/>
    </row>
    <row r="42025" spans="180:180">
      <c r="FX42025" s="1595"/>
    </row>
    <row r="42027" spans="180:180">
      <c r="FX42027" s="1349"/>
    </row>
    <row r="42028" spans="180:180">
      <c r="FX42028" s="1349"/>
    </row>
    <row r="42029" spans="180:180">
      <c r="FX42029" s="1666"/>
    </row>
    <row r="42031" spans="180:180">
      <c r="FX42031" s="1349"/>
    </row>
    <row r="42032" spans="180:180">
      <c r="FX42032" s="1349"/>
    </row>
    <row r="42033" spans="180:180">
      <c r="FX42033" s="1349"/>
    </row>
    <row r="42034" spans="180:180">
      <c r="FX42034" s="1595"/>
    </row>
    <row r="42035" spans="180:180">
      <c r="FX42035" s="1595"/>
    </row>
    <row r="42036" spans="180:180">
      <c r="FX42036" s="1595"/>
    </row>
    <row r="42037" spans="180:180">
      <c r="FX42037" s="1595"/>
    </row>
    <row r="42038" spans="180:180">
      <c r="FX42038" s="1595"/>
    </row>
    <row r="42039" spans="180:180">
      <c r="FX42039" s="1595"/>
    </row>
    <row r="42040" spans="180:180">
      <c r="FX42040" s="1595"/>
    </row>
    <row r="42041" spans="180:180">
      <c r="FX42041" s="1595"/>
    </row>
    <row r="42042" spans="180:180">
      <c r="FX42042" s="1595"/>
    </row>
    <row r="42043" spans="180:180">
      <c r="FX42043" s="1595"/>
    </row>
    <row r="42044" spans="180:180">
      <c r="FX42044" s="1595"/>
    </row>
    <row r="42045" spans="180:180">
      <c r="FX42045" s="1595"/>
    </row>
    <row r="42046" spans="180:180">
      <c r="FX42046" s="1595"/>
    </row>
    <row r="42047" spans="180:180">
      <c r="FX42047" s="1595"/>
    </row>
    <row r="42048" spans="180:180">
      <c r="FX42048" s="1595"/>
    </row>
    <row r="42049" spans="180:180">
      <c r="FX42049" s="1595"/>
    </row>
    <row r="42050" spans="180:180">
      <c r="FX42050" s="1595"/>
    </row>
    <row r="42051" spans="180:180">
      <c r="FX42051" s="1595"/>
    </row>
    <row r="42052" spans="180:180">
      <c r="FX42052" s="1595"/>
    </row>
    <row r="42053" spans="180:180">
      <c r="FX42053" s="1595"/>
    </row>
    <row r="42054" spans="180:180">
      <c r="FX42054" s="1595"/>
    </row>
    <row r="42055" spans="180:180">
      <c r="FX42055" s="1595"/>
    </row>
    <row r="42056" spans="180:180">
      <c r="FX42056" s="1595"/>
    </row>
    <row r="42057" spans="180:180">
      <c r="FX42057" s="1595"/>
    </row>
    <row r="42058" spans="180:180">
      <c r="FX42058" s="1595"/>
    </row>
    <row r="42059" spans="180:180">
      <c r="FX42059" s="1595"/>
    </row>
    <row r="42060" spans="180:180">
      <c r="FX42060" s="1595"/>
    </row>
    <row r="42061" spans="180:180">
      <c r="FX42061" s="1595"/>
    </row>
    <row r="42062" spans="180:180">
      <c r="FX42062" s="1595"/>
    </row>
    <row r="42063" spans="180:180">
      <c r="FX42063" s="1595"/>
    </row>
    <row r="42064" spans="180:180">
      <c r="FX42064" s="1595"/>
    </row>
    <row r="42065" spans="180:180">
      <c r="FX42065" s="1595"/>
    </row>
    <row r="42066" spans="180:180">
      <c r="FX42066" s="1595"/>
    </row>
    <row r="42067" spans="180:180">
      <c r="FX42067" s="1595"/>
    </row>
    <row r="42068" spans="180:180">
      <c r="FX42068" s="1595"/>
    </row>
    <row r="42069" spans="180:180">
      <c r="FX42069" s="1595"/>
    </row>
    <row r="42070" spans="180:180">
      <c r="FX42070" s="1595"/>
    </row>
    <row r="42071" spans="180:180">
      <c r="FX42071" s="1595"/>
    </row>
    <row r="42072" spans="180:180">
      <c r="FX42072" s="1595"/>
    </row>
    <row r="42073" spans="180:180">
      <c r="FX42073" s="1595"/>
    </row>
    <row r="42075" spans="180:180">
      <c r="FX42075" s="1349"/>
    </row>
    <row r="42076" spans="180:180">
      <c r="FX42076" s="1349"/>
    </row>
    <row r="42077" spans="180:180">
      <c r="FX42077" s="1666"/>
    </row>
    <row r="42079" spans="180:180">
      <c r="FX42079" s="1349"/>
    </row>
    <row r="42080" spans="180:180">
      <c r="FX42080" s="1349"/>
    </row>
    <row r="42081" spans="180:180">
      <c r="FX42081" s="1349"/>
    </row>
    <row r="42082" spans="180:180">
      <c r="FX42082" s="1595"/>
    </row>
    <row r="42083" spans="180:180">
      <c r="FX42083" s="1595"/>
    </row>
    <row r="42084" spans="180:180">
      <c r="FX42084" s="1595"/>
    </row>
    <row r="42085" spans="180:180">
      <c r="FX42085" s="1595"/>
    </row>
    <row r="42086" spans="180:180">
      <c r="FX42086" s="1595"/>
    </row>
    <row r="42087" spans="180:180">
      <c r="FX42087" s="1595"/>
    </row>
    <row r="42088" spans="180:180">
      <c r="FX42088" s="1595"/>
    </row>
    <row r="42089" spans="180:180">
      <c r="FX42089" s="1595"/>
    </row>
    <row r="42090" spans="180:180">
      <c r="FX42090" s="1595"/>
    </row>
    <row r="42091" spans="180:180">
      <c r="FX42091" s="1595"/>
    </row>
    <row r="42092" spans="180:180">
      <c r="FX42092" s="1595"/>
    </row>
    <row r="42093" spans="180:180">
      <c r="FX42093" s="1595"/>
    </row>
    <row r="42094" spans="180:180">
      <c r="FX42094" s="1595"/>
    </row>
    <row r="42095" spans="180:180">
      <c r="FX42095" s="1595"/>
    </row>
    <row r="42096" spans="180:180">
      <c r="FX42096" s="1595"/>
    </row>
    <row r="42097" spans="180:180">
      <c r="FX42097" s="1595"/>
    </row>
    <row r="42098" spans="180:180">
      <c r="FX42098" s="1595"/>
    </row>
    <row r="42099" spans="180:180">
      <c r="FX42099" s="1595"/>
    </row>
    <row r="42100" spans="180:180">
      <c r="FX42100" s="1595"/>
    </row>
    <row r="42101" spans="180:180">
      <c r="FX42101" s="1595"/>
    </row>
    <row r="42102" spans="180:180">
      <c r="FX42102" s="1595"/>
    </row>
    <row r="42103" spans="180:180">
      <c r="FX42103" s="1595"/>
    </row>
    <row r="42104" spans="180:180">
      <c r="FX42104" s="1595"/>
    </row>
    <row r="42105" spans="180:180">
      <c r="FX42105" s="1595"/>
    </row>
    <row r="42106" spans="180:180">
      <c r="FX42106" s="1595"/>
    </row>
    <row r="42107" spans="180:180">
      <c r="FX42107" s="1595"/>
    </row>
    <row r="42108" spans="180:180">
      <c r="FX42108" s="1595"/>
    </row>
    <row r="42109" spans="180:180">
      <c r="FX42109" s="1595"/>
    </row>
    <row r="42110" spans="180:180">
      <c r="FX42110" s="1595"/>
    </row>
    <row r="42111" spans="180:180">
      <c r="FX42111" s="1595"/>
    </row>
    <row r="42112" spans="180:180">
      <c r="FX42112" s="1595"/>
    </row>
    <row r="42113" spans="180:180">
      <c r="FX42113" s="1595"/>
    </row>
    <row r="42114" spans="180:180">
      <c r="FX42114" s="1595"/>
    </row>
    <row r="42115" spans="180:180">
      <c r="FX42115" s="1595"/>
    </row>
    <row r="42116" spans="180:180">
      <c r="FX42116" s="1595"/>
    </row>
    <row r="42117" spans="180:180">
      <c r="FX42117" s="1595"/>
    </row>
    <row r="42118" spans="180:180">
      <c r="FX42118" s="1595"/>
    </row>
    <row r="42119" spans="180:180">
      <c r="FX42119" s="1595"/>
    </row>
    <row r="42120" spans="180:180">
      <c r="FX42120" s="1595"/>
    </row>
    <row r="42121" spans="180:180">
      <c r="FX42121" s="1595"/>
    </row>
    <row r="42123" spans="180:180">
      <c r="FX42123" s="1349"/>
    </row>
    <row r="42124" spans="180:180">
      <c r="FX42124" s="1349"/>
    </row>
    <row r="42125" spans="180:180">
      <c r="FX42125" s="1666"/>
    </row>
    <row r="42127" spans="180:180">
      <c r="FX42127" s="1349"/>
    </row>
    <row r="42128" spans="180:180">
      <c r="FX42128" s="1349"/>
    </row>
    <row r="42129" spans="180:180">
      <c r="FX42129" s="1349"/>
    </row>
    <row r="42130" spans="180:180">
      <c r="FX42130" s="1595"/>
    </row>
    <row r="42131" spans="180:180">
      <c r="FX42131" s="1595"/>
    </row>
    <row r="42132" spans="180:180">
      <c r="FX42132" s="1595"/>
    </row>
    <row r="42133" spans="180:180">
      <c r="FX42133" s="1595"/>
    </row>
    <row r="42134" spans="180:180">
      <c r="FX42134" s="1595"/>
    </row>
    <row r="42135" spans="180:180">
      <c r="FX42135" s="1595"/>
    </row>
    <row r="42136" spans="180:180">
      <c r="FX42136" s="1595"/>
    </row>
    <row r="42137" spans="180:180">
      <c r="FX42137" s="1595"/>
    </row>
    <row r="42138" spans="180:180">
      <c r="FX42138" s="1595"/>
    </row>
    <row r="42139" spans="180:180">
      <c r="FX42139" s="1595"/>
    </row>
    <row r="42140" spans="180:180">
      <c r="FX42140" s="1595"/>
    </row>
    <row r="42141" spans="180:180">
      <c r="FX42141" s="1595"/>
    </row>
    <row r="42142" spans="180:180">
      <c r="FX42142" s="1595"/>
    </row>
    <row r="42143" spans="180:180">
      <c r="FX42143" s="1595"/>
    </row>
    <row r="42144" spans="180:180">
      <c r="FX42144" s="1595"/>
    </row>
    <row r="42145" spans="180:180">
      <c r="FX42145" s="1595"/>
    </row>
    <row r="42146" spans="180:180">
      <c r="FX42146" s="1595"/>
    </row>
    <row r="42147" spans="180:180">
      <c r="FX42147" s="1595"/>
    </row>
    <row r="42148" spans="180:180">
      <c r="FX42148" s="1595"/>
    </row>
    <row r="42149" spans="180:180">
      <c r="FX42149" s="1595"/>
    </row>
    <row r="42150" spans="180:180">
      <c r="FX42150" s="1595"/>
    </row>
    <row r="42151" spans="180:180">
      <c r="FX42151" s="1595"/>
    </row>
    <row r="42152" spans="180:180">
      <c r="FX42152" s="1595"/>
    </row>
    <row r="42153" spans="180:180">
      <c r="FX42153" s="1595"/>
    </row>
    <row r="42154" spans="180:180">
      <c r="FX42154" s="1595"/>
    </row>
    <row r="42155" spans="180:180">
      <c r="FX42155" s="1595"/>
    </row>
    <row r="42156" spans="180:180">
      <c r="FX42156" s="1595"/>
    </row>
    <row r="42157" spans="180:180">
      <c r="FX42157" s="1595"/>
    </row>
    <row r="42158" spans="180:180">
      <c r="FX42158" s="1595"/>
    </row>
    <row r="42159" spans="180:180">
      <c r="FX42159" s="1595"/>
    </row>
    <row r="42160" spans="180:180">
      <c r="FX42160" s="1595"/>
    </row>
    <row r="42161" spans="180:180">
      <c r="FX42161" s="1595"/>
    </row>
    <row r="42162" spans="180:180">
      <c r="FX42162" s="1595"/>
    </row>
    <row r="42163" spans="180:180">
      <c r="FX42163" s="1595"/>
    </row>
    <row r="42164" spans="180:180">
      <c r="FX42164" s="1595"/>
    </row>
    <row r="42165" spans="180:180">
      <c r="FX42165" s="1595"/>
    </row>
    <row r="42166" spans="180:180">
      <c r="FX42166" s="1595"/>
    </row>
    <row r="42167" spans="180:180">
      <c r="FX42167" s="1595"/>
    </row>
    <row r="42168" spans="180:180">
      <c r="FX42168" s="1595"/>
    </row>
    <row r="42169" spans="180:180">
      <c r="FX42169" s="1595"/>
    </row>
    <row r="42171" spans="180:180">
      <c r="FX42171" s="1349"/>
    </row>
    <row r="42172" spans="180:180">
      <c r="FX42172" s="1349"/>
    </row>
    <row r="42173" spans="180:180">
      <c r="FX42173" s="1666"/>
    </row>
    <row r="42175" spans="180:180">
      <c r="FX42175" s="1349"/>
    </row>
    <row r="42176" spans="180:180">
      <c r="FX42176" s="1349"/>
    </row>
    <row r="42177" spans="180:180">
      <c r="FX42177" s="1349"/>
    </row>
    <row r="42178" spans="180:180">
      <c r="FX42178" s="1595"/>
    </row>
    <row r="42179" spans="180:180">
      <c r="FX42179" s="1595"/>
    </row>
    <row r="42180" spans="180:180">
      <c r="FX42180" s="1595"/>
    </row>
    <row r="42181" spans="180:180">
      <c r="FX42181" s="1595"/>
    </row>
    <row r="42182" spans="180:180">
      <c r="FX42182" s="1595"/>
    </row>
    <row r="42183" spans="180:180">
      <c r="FX42183" s="1595"/>
    </row>
    <row r="42184" spans="180:180">
      <c r="FX42184" s="1595"/>
    </row>
    <row r="42185" spans="180:180">
      <c r="FX42185" s="1595"/>
    </row>
    <row r="42186" spans="180:180">
      <c r="FX42186" s="1595"/>
    </row>
    <row r="42187" spans="180:180">
      <c r="FX42187" s="1595"/>
    </row>
    <row r="42188" spans="180:180">
      <c r="FX42188" s="1595"/>
    </row>
    <row r="42189" spans="180:180">
      <c r="FX42189" s="1595"/>
    </row>
    <row r="42190" spans="180:180">
      <c r="FX42190" s="1595"/>
    </row>
    <row r="42191" spans="180:180">
      <c r="FX42191" s="1595"/>
    </row>
    <row r="42192" spans="180:180">
      <c r="FX42192" s="1595"/>
    </row>
    <row r="42193" spans="180:180">
      <c r="FX42193" s="1595"/>
    </row>
    <row r="42194" spans="180:180">
      <c r="FX42194" s="1595"/>
    </row>
    <row r="42195" spans="180:180">
      <c r="FX42195" s="1595"/>
    </row>
    <row r="42196" spans="180:180">
      <c r="FX42196" s="1595"/>
    </row>
    <row r="42197" spans="180:180">
      <c r="FX42197" s="1595"/>
    </row>
    <row r="42198" spans="180:180">
      <c r="FX42198" s="1595"/>
    </row>
    <row r="42199" spans="180:180">
      <c r="FX42199" s="1595"/>
    </row>
    <row r="42200" spans="180:180">
      <c r="FX42200" s="1595"/>
    </row>
    <row r="42201" spans="180:180">
      <c r="FX42201" s="1595"/>
    </row>
    <row r="42202" spans="180:180">
      <c r="FX42202" s="1595"/>
    </row>
    <row r="42203" spans="180:180">
      <c r="FX42203" s="1595"/>
    </row>
    <row r="42204" spans="180:180">
      <c r="FX42204" s="1595"/>
    </row>
    <row r="42205" spans="180:180">
      <c r="FX42205" s="1595"/>
    </row>
    <row r="42206" spans="180:180">
      <c r="FX42206" s="1595"/>
    </row>
    <row r="42207" spans="180:180">
      <c r="FX42207" s="1595"/>
    </row>
    <row r="42208" spans="180:180">
      <c r="FX42208" s="1595"/>
    </row>
    <row r="42209" spans="180:180">
      <c r="FX42209" s="1595"/>
    </row>
    <row r="42210" spans="180:180">
      <c r="FX42210" s="1595"/>
    </row>
    <row r="42211" spans="180:180">
      <c r="FX42211" s="1595"/>
    </row>
    <row r="42212" spans="180:180">
      <c r="FX42212" s="1595"/>
    </row>
    <row r="42213" spans="180:180">
      <c r="FX42213" s="1595"/>
    </row>
    <row r="42214" spans="180:180">
      <c r="FX42214" s="1595"/>
    </row>
    <row r="42215" spans="180:180">
      <c r="FX42215" s="1595"/>
    </row>
    <row r="42216" spans="180:180">
      <c r="FX42216" s="1595"/>
    </row>
    <row r="42217" spans="180:180">
      <c r="FX42217" s="1595"/>
    </row>
    <row r="42219" spans="180:180">
      <c r="FX42219" s="1349"/>
    </row>
    <row r="42220" spans="180:180">
      <c r="FX42220" s="1349"/>
    </row>
    <row r="42221" spans="180:180">
      <c r="FX42221" s="1666"/>
    </row>
    <row r="42223" spans="180:180">
      <c r="FX42223" s="1349"/>
    </row>
    <row r="42224" spans="180:180">
      <c r="FX42224" s="1349"/>
    </row>
    <row r="42225" spans="180:180">
      <c r="FX42225" s="1349"/>
    </row>
    <row r="42226" spans="180:180">
      <c r="FX42226" s="1595"/>
    </row>
    <row r="42227" spans="180:180">
      <c r="FX42227" s="1595"/>
    </row>
    <row r="42228" spans="180:180">
      <c r="FX42228" s="1595"/>
    </row>
    <row r="42229" spans="180:180">
      <c r="FX42229" s="1595"/>
    </row>
    <row r="42230" spans="180:180">
      <c r="FX42230" s="1595"/>
    </row>
    <row r="42231" spans="180:180">
      <c r="FX42231" s="1595"/>
    </row>
    <row r="42232" spans="180:180">
      <c r="FX42232" s="1595"/>
    </row>
    <row r="42233" spans="180:180">
      <c r="FX42233" s="1595"/>
    </row>
    <row r="42234" spans="180:180">
      <c r="FX42234" s="1595"/>
    </row>
    <row r="42235" spans="180:180">
      <c r="FX42235" s="1595"/>
    </row>
    <row r="42236" spans="180:180">
      <c r="FX42236" s="1595"/>
    </row>
    <row r="42237" spans="180:180">
      <c r="FX42237" s="1595"/>
    </row>
    <row r="42238" spans="180:180">
      <c r="FX42238" s="1595"/>
    </row>
    <row r="42239" spans="180:180">
      <c r="FX42239" s="1595"/>
    </row>
    <row r="42240" spans="180:180">
      <c r="FX42240" s="1595"/>
    </row>
    <row r="42241" spans="180:180">
      <c r="FX42241" s="1595"/>
    </row>
    <row r="42242" spans="180:180">
      <c r="FX42242" s="1595"/>
    </row>
    <row r="42243" spans="180:180">
      <c r="FX42243" s="1595"/>
    </row>
    <row r="42244" spans="180:180">
      <c r="FX42244" s="1595"/>
    </row>
    <row r="42245" spans="180:180">
      <c r="FX42245" s="1595"/>
    </row>
    <row r="42246" spans="180:180">
      <c r="FX42246" s="1595"/>
    </row>
    <row r="42247" spans="180:180">
      <c r="FX42247" s="1595"/>
    </row>
    <row r="42248" spans="180:180">
      <c r="FX42248" s="1595"/>
    </row>
    <row r="42249" spans="180:180">
      <c r="FX42249" s="1595"/>
    </row>
    <row r="42250" spans="180:180">
      <c r="FX42250" s="1595"/>
    </row>
    <row r="42251" spans="180:180">
      <c r="FX42251" s="1595"/>
    </row>
    <row r="42252" spans="180:180">
      <c r="FX42252" s="1595"/>
    </row>
    <row r="42253" spans="180:180">
      <c r="FX42253" s="1595"/>
    </row>
    <row r="42254" spans="180:180">
      <c r="FX42254" s="1595"/>
    </row>
    <row r="42255" spans="180:180">
      <c r="FX42255" s="1595"/>
    </row>
    <row r="42256" spans="180:180">
      <c r="FX42256" s="1595"/>
    </row>
    <row r="42257" spans="180:180">
      <c r="FX42257" s="1595"/>
    </row>
    <row r="42258" spans="180:180">
      <c r="FX42258" s="1595"/>
    </row>
    <row r="42259" spans="180:180">
      <c r="FX42259" s="1595"/>
    </row>
    <row r="42260" spans="180:180">
      <c r="FX42260" s="1595"/>
    </row>
    <row r="42261" spans="180:180">
      <c r="FX42261" s="1595"/>
    </row>
    <row r="42262" spans="180:180">
      <c r="FX42262" s="1595"/>
    </row>
    <row r="42263" spans="180:180">
      <c r="FX42263" s="1595"/>
    </row>
    <row r="42264" spans="180:180">
      <c r="FX42264" s="1595"/>
    </row>
    <row r="42265" spans="180:180">
      <c r="FX42265" s="1595"/>
    </row>
    <row r="42267" spans="180:180">
      <c r="FX42267" s="1349"/>
    </row>
    <row r="42268" spans="180:180">
      <c r="FX42268" s="1349"/>
    </row>
    <row r="42269" spans="180:180">
      <c r="FX42269" s="1666"/>
    </row>
    <row r="42271" spans="180:180">
      <c r="FX42271" s="1349"/>
    </row>
    <row r="42272" spans="180:180">
      <c r="FX42272" s="1349"/>
    </row>
    <row r="42273" spans="180:180">
      <c r="FX42273" s="1349"/>
    </row>
    <row r="42274" spans="180:180">
      <c r="FX42274" s="1595"/>
    </row>
    <row r="42275" spans="180:180">
      <c r="FX42275" s="1595"/>
    </row>
    <row r="42276" spans="180:180">
      <c r="FX42276" s="1595"/>
    </row>
    <row r="42277" spans="180:180">
      <c r="FX42277" s="1595"/>
    </row>
    <row r="42278" spans="180:180">
      <c r="FX42278" s="1595"/>
    </row>
    <row r="42279" spans="180:180">
      <c r="FX42279" s="1595"/>
    </row>
    <row r="42280" spans="180:180">
      <c r="FX42280" s="1595"/>
    </row>
    <row r="42281" spans="180:180">
      <c r="FX42281" s="1595"/>
    </row>
    <row r="42282" spans="180:180">
      <c r="FX42282" s="1595"/>
    </row>
    <row r="42283" spans="180:180">
      <c r="FX42283" s="1595"/>
    </row>
    <row r="42284" spans="180:180">
      <c r="FX42284" s="1595"/>
    </row>
    <row r="42285" spans="180:180">
      <c r="FX42285" s="1595"/>
    </row>
    <row r="42286" spans="180:180">
      <c r="FX42286" s="1595"/>
    </row>
    <row r="42287" spans="180:180">
      <c r="FX42287" s="1595"/>
    </row>
    <row r="42288" spans="180:180">
      <c r="FX42288" s="1595"/>
    </row>
    <row r="42289" spans="180:180">
      <c r="FX42289" s="1595"/>
    </row>
    <row r="42290" spans="180:180">
      <c r="FX42290" s="1595"/>
    </row>
    <row r="42291" spans="180:180">
      <c r="FX42291" s="1595"/>
    </row>
    <row r="42292" spans="180:180">
      <c r="FX42292" s="1595"/>
    </row>
    <row r="42293" spans="180:180">
      <c r="FX42293" s="1595"/>
    </row>
    <row r="42294" spans="180:180">
      <c r="FX42294" s="1595"/>
    </row>
    <row r="42295" spans="180:180">
      <c r="FX42295" s="1595"/>
    </row>
    <row r="42296" spans="180:180">
      <c r="FX42296" s="1595"/>
    </row>
    <row r="42297" spans="180:180">
      <c r="FX42297" s="1595"/>
    </row>
    <row r="42298" spans="180:180">
      <c r="FX42298" s="1595"/>
    </row>
    <row r="42299" spans="180:180">
      <c r="FX42299" s="1595"/>
    </row>
    <row r="42300" spans="180:180">
      <c r="FX42300" s="1595"/>
    </row>
    <row r="42301" spans="180:180">
      <c r="FX42301" s="1595"/>
    </row>
    <row r="42302" spans="180:180">
      <c r="FX42302" s="1595"/>
    </row>
    <row r="42303" spans="180:180">
      <c r="FX42303" s="1595"/>
    </row>
    <row r="42304" spans="180:180">
      <c r="FX42304" s="1595"/>
    </row>
    <row r="42305" spans="180:180">
      <c r="FX42305" s="1595"/>
    </row>
    <row r="42306" spans="180:180">
      <c r="FX42306" s="1595"/>
    </row>
    <row r="42307" spans="180:180">
      <c r="FX42307" s="1595"/>
    </row>
    <row r="42308" spans="180:180">
      <c r="FX42308" s="1595"/>
    </row>
    <row r="42309" spans="180:180">
      <c r="FX42309" s="1595"/>
    </row>
    <row r="42310" spans="180:180">
      <c r="FX42310" s="1595"/>
    </row>
    <row r="42311" spans="180:180">
      <c r="FX42311" s="1595"/>
    </row>
    <row r="42312" spans="180:180">
      <c r="FX42312" s="1595"/>
    </row>
    <row r="42313" spans="180:180">
      <c r="FX42313" s="1595"/>
    </row>
    <row r="42315" spans="180:180">
      <c r="FX42315" s="1349"/>
    </row>
    <row r="42316" spans="180:180">
      <c r="FX42316" s="1349"/>
    </row>
    <row r="42317" spans="180:180">
      <c r="FX42317" s="1666"/>
    </row>
    <row r="42319" spans="180:180">
      <c r="FX42319" s="1349"/>
    </row>
    <row r="42320" spans="180:180">
      <c r="FX42320" s="1349"/>
    </row>
    <row r="42321" spans="180:180">
      <c r="FX42321" s="1349"/>
    </row>
    <row r="42322" spans="180:180">
      <c r="FX42322" s="1595"/>
    </row>
    <row r="42323" spans="180:180">
      <c r="FX42323" s="1595"/>
    </row>
    <row r="42324" spans="180:180">
      <c r="FX42324" s="1595"/>
    </row>
    <row r="42325" spans="180:180">
      <c r="FX42325" s="1595"/>
    </row>
    <row r="42326" spans="180:180">
      <c r="FX42326" s="1595"/>
    </row>
    <row r="42327" spans="180:180">
      <c r="FX42327" s="1595"/>
    </row>
    <row r="42328" spans="180:180">
      <c r="FX42328" s="1595"/>
    </row>
    <row r="42329" spans="180:180">
      <c r="FX42329" s="1595"/>
    </row>
    <row r="42330" spans="180:180">
      <c r="FX42330" s="1595"/>
    </row>
    <row r="42331" spans="180:180">
      <c r="FX42331" s="1595"/>
    </row>
    <row r="42332" spans="180:180">
      <c r="FX42332" s="1595"/>
    </row>
    <row r="42333" spans="180:180">
      <c r="FX42333" s="1595"/>
    </row>
    <row r="42334" spans="180:180">
      <c r="FX42334" s="1595"/>
    </row>
    <row r="42335" spans="180:180">
      <c r="FX42335" s="1595"/>
    </row>
    <row r="42336" spans="180:180">
      <c r="FX42336" s="1595"/>
    </row>
    <row r="42337" spans="180:180">
      <c r="FX42337" s="1595"/>
    </row>
    <row r="42338" spans="180:180">
      <c r="FX42338" s="1595"/>
    </row>
    <row r="42339" spans="180:180">
      <c r="FX42339" s="1595"/>
    </row>
    <row r="42340" spans="180:180">
      <c r="FX42340" s="1595"/>
    </row>
    <row r="42341" spans="180:180">
      <c r="FX42341" s="1595"/>
    </row>
    <row r="42342" spans="180:180">
      <c r="FX42342" s="1595"/>
    </row>
    <row r="42343" spans="180:180">
      <c r="FX42343" s="1595"/>
    </row>
    <row r="42344" spans="180:180">
      <c r="FX42344" s="1595"/>
    </row>
    <row r="42345" spans="180:180">
      <c r="FX42345" s="1595"/>
    </row>
    <row r="42346" spans="180:180">
      <c r="FX42346" s="1595"/>
    </row>
    <row r="42347" spans="180:180">
      <c r="FX42347" s="1595"/>
    </row>
    <row r="42348" spans="180:180">
      <c r="FX42348" s="1595"/>
    </row>
    <row r="42349" spans="180:180">
      <c r="FX42349" s="1595"/>
    </row>
    <row r="42350" spans="180:180">
      <c r="FX42350" s="1595"/>
    </row>
    <row r="42351" spans="180:180">
      <c r="FX42351" s="1595"/>
    </row>
    <row r="42352" spans="180:180">
      <c r="FX42352" s="1595"/>
    </row>
    <row r="42353" spans="180:180">
      <c r="FX42353" s="1595"/>
    </row>
    <row r="42354" spans="180:180">
      <c r="FX42354" s="1595"/>
    </row>
    <row r="42355" spans="180:180">
      <c r="FX42355" s="1595"/>
    </row>
    <row r="42356" spans="180:180">
      <c r="FX42356" s="1595"/>
    </row>
    <row r="42357" spans="180:180">
      <c r="FX42357" s="1595"/>
    </row>
    <row r="42358" spans="180:180">
      <c r="FX42358" s="1595"/>
    </row>
    <row r="42359" spans="180:180">
      <c r="FX42359" s="1595"/>
    </row>
    <row r="42360" spans="180:180">
      <c r="FX42360" s="1595"/>
    </row>
    <row r="42361" spans="180:180">
      <c r="FX42361" s="1595"/>
    </row>
    <row r="42363" spans="180:180">
      <c r="FX42363" s="1349"/>
    </row>
    <row r="42364" spans="180:180">
      <c r="FX42364" s="1349"/>
    </row>
    <row r="42365" spans="180:180">
      <c r="FX42365" s="1666"/>
    </row>
    <row r="42367" spans="180:180">
      <c r="FX42367" s="1349"/>
    </row>
    <row r="42368" spans="180:180">
      <c r="FX42368" s="1349"/>
    </row>
    <row r="42369" spans="180:180">
      <c r="FX42369" s="1349"/>
    </row>
    <row r="42370" spans="180:180">
      <c r="FX42370" s="1595"/>
    </row>
    <row r="42371" spans="180:180">
      <c r="FX42371" s="1595"/>
    </row>
    <row r="42372" spans="180:180">
      <c r="FX42372" s="1595"/>
    </row>
    <row r="42373" spans="180:180">
      <c r="FX42373" s="1595"/>
    </row>
    <row r="42374" spans="180:180">
      <c r="FX42374" s="1595"/>
    </row>
    <row r="42375" spans="180:180">
      <c r="FX42375" s="1595"/>
    </row>
    <row r="42376" spans="180:180">
      <c r="FX42376" s="1595"/>
    </row>
    <row r="42377" spans="180:180">
      <c r="FX42377" s="1595"/>
    </row>
    <row r="42378" spans="180:180">
      <c r="FX42378" s="1595"/>
    </row>
    <row r="42379" spans="180:180">
      <c r="FX42379" s="1595"/>
    </row>
    <row r="42380" spans="180:180">
      <c r="FX42380" s="1595"/>
    </row>
    <row r="42381" spans="180:180">
      <c r="FX42381" s="1595"/>
    </row>
    <row r="42382" spans="180:180">
      <c r="FX42382" s="1595"/>
    </row>
    <row r="42383" spans="180:180">
      <c r="FX42383" s="1595"/>
    </row>
    <row r="42384" spans="180:180">
      <c r="FX42384" s="1595"/>
    </row>
    <row r="42385" spans="180:180">
      <c r="FX42385" s="1595"/>
    </row>
    <row r="42386" spans="180:180">
      <c r="FX42386" s="1595"/>
    </row>
    <row r="42387" spans="180:180">
      <c r="FX42387" s="1595"/>
    </row>
    <row r="42388" spans="180:180">
      <c r="FX42388" s="1595"/>
    </row>
    <row r="42389" spans="180:180">
      <c r="FX42389" s="1595"/>
    </row>
    <row r="42390" spans="180:180">
      <c r="FX42390" s="1595"/>
    </row>
    <row r="42391" spans="180:180">
      <c r="FX42391" s="1595"/>
    </row>
    <row r="42392" spans="180:180">
      <c r="FX42392" s="1595"/>
    </row>
    <row r="42393" spans="180:180">
      <c r="FX42393" s="1595"/>
    </row>
    <row r="42394" spans="180:180">
      <c r="FX42394" s="1595"/>
    </row>
    <row r="42395" spans="180:180">
      <c r="FX42395" s="1595"/>
    </row>
    <row r="42396" spans="180:180">
      <c r="FX42396" s="1595"/>
    </row>
    <row r="42397" spans="180:180">
      <c r="FX42397" s="1595"/>
    </row>
    <row r="42398" spans="180:180">
      <c r="FX42398" s="1595"/>
    </row>
    <row r="42399" spans="180:180">
      <c r="FX42399" s="1595"/>
    </row>
    <row r="42400" spans="180:180">
      <c r="FX42400" s="1595"/>
    </row>
    <row r="42401" spans="180:180">
      <c r="FX42401" s="1595"/>
    </row>
    <row r="42402" spans="180:180">
      <c r="FX42402" s="1595"/>
    </row>
    <row r="42403" spans="180:180">
      <c r="FX42403" s="1595"/>
    </row>
    <row r="42404" spans="180:180">
      <c r="FX42404" s="1595"/>
    </row>
    <row r="42405" spans="180:180">
      <c r="FX42405" s="1595"/>
    </row>
    <row r="42406" spans="180:180">
      <c r="FX42406" s="1595"/>
    </row>
    <row r="42407" spans="180:180">
      <c r="FX42407" s="1595"/>
    </row>
    <row r="42408" spans="180:180">
      <c r="FX42408" s="1595"/>
    </row>
    <row r="42409" spans="180:180">
      <c r="FX42409" s="1595"/>
    </row>
    <row r="42411" spans="180:180">
      <c r="FX42411" s="1349"/>
    </row>
    <row r="42412" spans="180:180">
      <c r="FX42412" s="1349"/>
    </row>
    <row r="42413" spans="180:180">
      <c r="FX42413" s="1666"/>
    </row>
    <row r="42415" spans="180:180">
      <c r="FX42415" s="1349"/>
    </row>
    <row r="42416" spans="180:180">
      <c r="FX42416" s="1349"/>
    </row>
    <row r="42417" spans="180:180">
      <c r="FX42417" s="1349"/>
    </row>
    <row r="42418" spans="180:180">
      <c r="FX42418" s="1595"/>
    </row>
    <row r="42419" spans="180:180">
      <c r="FX42419" s="1595"/>
    </row>
    <row r="42420" spans="180:180">
      <c r="FX42420" s="1595"/>
    </row>
    <row r="42421" spans="180:180">
      <c r="FX42421" s="1595"/>
    </row>
    <row r="42422" spans="180:180">
      <c r="FX42422" s="1595"/>
    </row>
    <row r="42423" spans="180:180">
      <c r="FX42423" s="1595"/>
    </row>
    <row r="42424" spans="180:180">
      <c r="FX42424" s="1595"/>
    </row>
    <row r="42425" spans="180:180">
      <c r="FX42425" s="1595"/>
    </row>
    <row r="42426" spans="180:180">
      <c r="FX42426" s="1595"/>
    </row>
    <row r="42427" spans="180:180">
      <c r="FX42427" s="1595"/>
    </row>
    <row r="42428" spans="180:180">
      <c r="FX42428" s="1595"/>
    </row>
    <row r="42429" spans="180:180">
      <c r="FX42429" s="1595"/>
    </row>
    <row r="42430" spans="180:180">
      <c r="FX42430" s="1595"/>
    </row>
    <row r="42431" spans="180:180">
      <c r="FX42431" s="1595"/>
    </row>
    <row r="42432" spans="180:180">
      <c r="FX42432" s="1595"/>
    </row>
    <row r="42433" spans="180:180">
      <c r="FX42433" s="1595"/>
    </row>
    <row r="42434" spans="180:180">
      <c r="FX42434" s="1595"/>
    </row>
    <row r="42435" spans="180:180">
      <c r="FX42435" s="1595"/>
    </row>
    <row r="42436" spans="180:180">
      <c r="FX42436" s="1595"/>
    </row>
    <row r="42437" spans="180:180">
      <c r="FX42437" s="1595"/>
    </row>
    <row r="42438" spans="180:180">
      <c r="FX42438" s="1595"/>
    </row>
    <row r="42439" spans="180:180">
      <c r="FX42439" s="1595"/>
    </row>
    <row r="42440" spans="180:180">
      <c r="FX42440" s="1595"/>
    </row>
    <row r="42441" spans="180:180">
      <c r="FX42441" s="1595"/>
    </row>
    <row r="42442" spans="180:180">
      <c r="FX42442" s="1595"/>
    </row>
    <row r="42443" spans="180:180">
      <c r="FX42443" s="1595"/>
    </row>
    <row r="42444" spans="180:180">
      <c r="FX42444" s="1595"/>
    </row>
    <row r="42445" spans="180:180">
      <c r="FX42445" s="1595"/>
    </row>
    <row r="42446" spans="180:180">
      <c r="FX42446" s="1595"/>
    </row>
    <row r="42447" spans="180:180">
      <c r="FX42447" s="1595"/>
    </row>
    <row r="42448" spans="180:180">
      <c r="FX42448" s="1595"/>
    </row>
    <row r="42449" spans="180:180">
      <c r="FX42449" s="1595"/>
    </row>
    <row r="42450" spans="180:180">
      <c r="FX42450" s="1595"/>
    </row>
    <row r="42451" spans="180:180">
      <c r="FX42451" s="1595"/>
    </row>
    <row r="42452" spans="180:180">
      <c r="FX42452" s="1595"/>
    </row>
    <row r="42453" spans="180:180">
      <c r="FX42453" s="1595"/>
    </row>
    <row r="42454" spans="180:180">
      <c r="FX42454" s="1595"/>
    </row>
    <row r="42455" spans="180:180">
      <c r="FX42455" s="1595"/>
    </row>
    <row r="42456" spans="180:180">
      <c r="FX42456" s="1595"/>
    </row>
    <row r="42457" spans="180:180">
      <c r="FX42457" s="1595"/>
    </row>
    <row r="42459" spans="180:180">
      <c r="FX42459" s="1349"/>
    </row>
    <row r="42460" spans="180:180">
      <c r="FX42460" s="1349"/>
    </row>
    <row r="42461" spans="180:180">
      <c r="FX42461" s="1666"/>
    </row>
    <row r="42463" spans="180:180">
      <c r="FX42463" s="1349"/>
    </row>
    <row r="42464" spans="180:180">
      <c r="FX42464" s="1349"/>
    </row>
    <row r="42465" spans="180:180">
      <c r="FX42465" s="1349"/>
    </row>
    <row r="42466" spans="180:180">
      <c r="FX42466" s="1595"/>
    </row>
    <row r="42467" spans="180:180">
      <c r="FX42467" s="1595"/>
    </row>
    <row r="42468" spans="180:180">
      <c r="FX42468" s="1595"/>
    </row>
    <row r="42469" spans="180:180">
      <c r="FX42469" s="1595"/>
    </row>
    <row r="42470" spans="180:180">
      <c r="FX42470" s="1595"/>
    </row>
    <row r="42471" spans="180:180">
      <c r="FX42471" s="1595"/>
    </row>
    <row r="42472" spans="180:180">
      <c r="FX42472" s="1595"/>
    </row>
    <row r="42473" spans="180:180">
      <c r="FX42473" s="1595"/>
    </row>
    <row r="42474" spans="180:180">
      <c r="FX42474" s="1595"/>
    </row>
    <row r="42475" spans="180:180">
      <c r="FX42475" s="1595"/>
    </row>
    <row r="42476" spans="180:180">
      <c r="FX42476" s="1595"/>
    </row>
    <row r="42477" spans="180:180">
      <c r="FX42477" s="1595"/>
    </row>
    <row r="42478" spans="180:180">
      <c r="FX42478" s="1595"/>
    </row>
    <row r="42479" spans="180:180">
      <c r="FX42479" s="1595"/>
    </row>
    <row r="42480" spans="180:180">
      <c r="FX42480" s="1595"/>
    </row>
    <row r="42481" spans="180:180">
      <c r="FX42481" s="1595"/>
    </row>
    <row r="42482" spans="180:180">
      <c r="FX42482" s="1595"/>
    </row>
    <row r="42483" spans="180:180">
      <c r="FX42483" s="1595"/>
    </row>
    <row r="42484" spans="180:180">
      <c r="FX42484" s="1595"/>
    </row>
    <row r="42485" spans="180:180">
      <c r="FX42485" s="1595"/>
    </row>
    <row r="42486" spans="180:180">
      <c r="FX42486" s="1595"/>
    </row>
    <row r="42487" spans="180:180">
      <c r="FX42487" s="1595"/>
    </row>
    <row r="42488" spans="180:180">
      <c r="FX42488" s="1595"/>
    </row>
    <row r="42489" spans="180:180">
      <c r="FX42489" s="1595"/>
    </row>
    <row r="42490" spans="180:180">
      <c r="FX42490" s="1595"/>
    </row>
    <row r="42491" spans="180:180">
      <c r="FX42491" s="1595"/>
    </row>
    <row r="42492" spans="180:180">
      <c r="FX42492" s="1595"/>
    </row>
    <row r="42493" spans="180:180">
      <c r="FX42493" s="1595"/>
    </row>
    <row r="42494" spans="180:180">
      <c r="FX42494" s="1595"/>
    </row>
    <row r="42495" spans="180:180">
      <c r="FX42495" s="1595"/>
    </row>
    <row r="42496" spans="180:180">
      <c r="FX42496" s="1595"/>
    </row>
    <row r="42497" spans="180:180">
      <c r="FX42497" s="1595"/>
    </row>
    <row r="42498" spans="180:180">
      <c r="FX42498" s="1595"/>
    </row>
    <row r="42499" spans="180:180">
      <c r="FX42499" s="1595"/>
    </row>
    <row r="42500" spans="180:180">
      <c r="FX42500" s="1595"/>
    </row>
    <row r="42501" spans="180:180">
      <c r="FX42501" s="1595"/>
    </row>
    <row r="42502" spans="180:180">
      <c r="FX42502" s="1595"/>
    </row>
    <row r="42503" spans="180:180">
      <c r="FX42503" s="1595"/>
    </row>
    <row r="42504" spans="180:180">
      <c r="FX42504" s="1595"/>
    </row>
    <row r="42505" spans="180:180">
      <c r="FX42505" s="1595"/>
    </row>
    <row r="42507" spans="180:180">
      <c r="FX42507" s="1349"/>
    </row>
    <row r="42508" spans="180:180">
      <c r="FX42508" s="1349"/>
    </row>
    <row r="42509" spans="180:180">
      <c r="FX42509" s="1666"/>
    </row>
    <row r="42511" spans="180:180">
      <c r="FX42511" s="1349"/>
    </row>
    <row r="42512" spans="180:180">
      <c r="FX42512" s="1349"/>
    </row>
    <row r="42513" spans="180:180">
      <c r="FX42513" s="1349"/>
    </row>
    <row r="42514" spans="180:180">
      <c r="FX42514" s="1595"/>
    </row>
    <row r="42515" spans="180:180">
      <c r="FX42515" s="1595"/>
    </row>
    <row r="42516" spans="180:180">
      <c r="FX42516" s="1595"/>
    </row>
    <row r="42517" spans="180:180">
      <c r="FX42517" s="1595"/>
    </row>
    <row r="42518" spans="180:180">
      <c r="FX42518" s="1595"/>
    </row>
    <row r="42519" spans="180:180">
      <c r="FX42519" s="1595"/>
    </row>
    <row r="42520" spans="180:180">
      <c r="FX42520" s="1595"/>
    </row>
    <row r="42521" spans="180:180">
      <c r="FX42521" s="1595"/>
    </row>
    <row r="42522" spans="180:180">
      <c r="FX42522" s="1595"/>
    </row>
    <row r="42523" spans="180:180">
      <c r="FX42523" s="1595"/>
    </row>
    <row r="42524" spans="180:180">
      <c r="FX42524" s="1595"/>
    </row>
    <row r="42525" spans="180:180">
      <c r="FX42525" s="1595"/>
    </row>
    <row r="42526" spans="180:180">
      <c r="FX42526" s="1595"/>
    </row>
    <row r="42527" spans="180:180">
      <c r="FX42527" s="1595"/>
    </row>
    <row r="42528" spans="180:180">
      <c r="FX42528" s="1595"/>
    </row>
    <row r="42529" spans="180:180">
      <c r="FX42529" s="1595"/>
    </row>
    <row r="42530" spans="180:180">
      <c r="FX42530" s="1595"/>
    </row>
    <row r="42531" spans="180:180">
      <c r="FX42531" s="1595"/>
    </row>
    <row r="42532" spans="180:180">
      <c r="FX42532" s="1595"/>
    </row>
    <row r="42533" spans="180:180">
      <c r="FX42533" s="1595"/>
    </row>
    <row r="42534" spans="180:180">
      <c r="FX42534" s="1595"/>
    </row>
    <row r="42535" spans="180:180">
      <c r="FX42535" s="1595"/>
    </row>
    <row r="42536" spans="180:180">
      <c r="FX42536" s="1595"/>
    </row>
    <row r="42537" spans="180:180">
      <c r="FX42537" s="1595"/>
    </row>
    <row r="42538" spans="180:180">
      <c r="FX42538" s="1595"/>
    </row>
    <row r="42539" spans="180:180">
      <c r="FX42539" s="1595"/>
    </row>
    <row r="42540" spans="180:180">
      <c r="FX42540" s="1595"/>
    </row>
    <row r="42541" spans="180:180">
      <c r="FX42541" s="1595"/>
    </row>
    <row r="42542" spans="180:180">
      <c r="FX42542" s="1595"/>
    </row>
    <row r="42543" spans="180:180">
      <c r="FX42543" s="1595"/>
    </row>
    <row r="42544" spans="180:180">
      <c r="FX42544" s="1595"/>
    </row>
    <row r="42545" spans="180:180">
      <c r="FX42545" s="1595"/>
    </row>
    <row r="42546" spans="180:180">
      <c r="FX42546" s="1595"/>
    </row>
    <row r="42547" spans="180:180">
      <c r="FX42547" s="1595"/>
    </row>
    <row r="42548" spans="180:180">
      <c r="FX42548" s="1595"/>
    </row>
    <row r="42549" spans="180:180">
      <c r="FX42549" s="1595"/>
    </row>
    <row r="42550" spans="180:180">
      <c r="FX42550" s="1595"/>
    </row>
    <row r="42551" spans="180:180">
      <c r="FX42551" s="1595"/>
    </row>
    <row r="42552" spans="180:180">
      <c r="FX42552" s="1595"/>
    </row>
    <row r="42553" spans="180:180">
      <c r="FX42553" s="1595"/>
    </row>
    <row r="42555" spans="180:180">
      <c r="FX42555" s="1349"/>
    </row>
    <row r="42556" spans="180:180">
      <c r="FX42556" s="1349"/>
    </row>
    <row r="42557" spans="180:180">
      <c r="FX42557" s="1666"/>
    </row>
    <row r="42559" spans="180:180">
      <c r="FX42559" s="1349"/>
    </row>
    <row r="42560" spans="180:180">
      <c r="FX42560" s="1349"/>
    </row>
    <row r="42561" spans="180:180">
      <c r="FX42561" s="1349"/>
    </row>
    <row r="42562" spans="180:180">
      <c r="FX42562" s="1595"/>
    </row>
    <row r="42563" spans="180:180">
      <c r="FX42563" s="1595"/>
    </row>
    <row r="42564" spans="180:180">
      <c r="FX42564" s="1595"/>
    </row>
    <row r="42565" spans="180:180">
      <c r="FX42565" s="1595"/>
    </row>
    <row r="42566" spans="180:180">
      <c r="FX42566" s="1595"/>
    </row>
    <row r="42567" spans="180:180">
      <c r="FX42567" s="1595"/>
    </row>
    <row r="42568" spans="180:180">
      <c r="FX42568" s="1595"/>
    </row>
    <row r="42569" spans="180:180">
      <c r="FX42569" s="1595"/>
    </row>
    <row r="42570" spans="180:180">
      <c r="FX42570" s="1595"/>
    </row>
    <row r="42571" spans="180:180">
      <c r="FX42571" s="1595"/>
    </row>
    <row r="42572" spans="180:180">
      <c r="FX42572" s="1595"/>
    </row>
    <row r="42573" spans="180:180">
      <c r="FX42573" s="1595"/>
    </row>
    <row r="42574" spans="180:180">
      <c r="FX42574" s="1595"/>
    </row>
    <row r="42575" spans="180:180">
      <c r="FX42575" s="1595"/>
    </row>
    <row r="42576" spans="180:180">
      <c r="FX42576" s="1595"/>
    </row>
    <row r="42577" spans="180:180">
      <c r="FX42577" s="1595"/>
    </row>
    <row r="42578" spans="180:180">
      <c r="FX42578" s="1595"/>
    </row>
    <row r="42579" spans="180:180">
      <c r="FX42579" s="1595"/>
    </row>
    <row r="42580" spans="180:180">
      <c r="FX42580" s="1595"/>
    </row>
    <row r="42581" spans="180:180">
      <c r="FX42581" s="1595"/>
    </row>
    <row r="42582" spans="180:180">
      <c r="FX42582" s="1595"/>
    </row>
    <row r="42583" spans="180:180">
      <c r="FX42583" s="1595"/>
    </row>
    <row r="42584" spans="180:180">
      <c r="FX42584" s="1595"/>
    </row>
    <row r="42585" spans="180:180">
      <c r="FX42585" s="1595"/>
    </row>
    <row r="42586" spans="180:180">
      <c r="FX42586" s="1595"/>
    </row>
    <row r="42587" spans="180:180">
      <c r="FX42587" s="1595"/>
    </row>
    <row r="42588" spans="180:180">
      <c r="FX42588" s="1595"/>
    </row>
    <row r="42589" spans="180:180">
      <c r="FX42589" s="1595"/>
    </row>
    <row r="42590" spans="180:180">
      <c r="FX42590" s="1595"/>
    </row>
    <row r="42591" spans="180:180">
      <c r="FX42591" s="1595"/>
    </row>
    <row r="42592" spans="180:180">
      <c r="FX42592" s="1595"/>
    </row>
    <row r="42593" spans="180:180">
      <c r="FX42593" s="1595"/>
    </row>
    <row r="42594" spans="180:180">
      <c r="FX42594" s="1595"/>
    </row>
    <row r="42595" spans="180:180">
      <c r="FX42595" s="1595"/>
    </row>
    <row r="42596" spans="180:180">
      <c r="FX42596" s="1595"/>
    </row>
    <row r="42597" spans="180:180">
      <c r="FX42597" s="1595"/>
    </row>
    <row r="42598" spans="180:180">
      <c r="FX42598" s="1595"/>
    </row>
    <row r="42599" spans="180:180">
      <c r="FX42599" s="1595"/>
    </row>
    <row r="42600" spans="180:180">
      <c r="FX42600" s="1595"/>
    </row>
    <row r="42601" spans="180:180">
      <c r="FX42601" s="1595"/>
    </row>
    <row r="42603" spans="180:180">
      <c r="FX42603" s="1349"/>
    </row>
    <row r="42604" spans="180:180">
      <c r="FX42604" s="1349"/>
    </row>
    <row r="42605" spans="180:180">
      <c r="FX42605" s="1666"/>
    </row>
    <row r="42607" spans="180:180">
      <c r="FX42607" s="1349"/>
    </row>
    <row r="42608" spans="180:180">
      <c r="FX42608" s="1349"/>
    </row>
    <row r="42609" spans="180:180">
      <c r="FX42609" s="1349"/>
    </row>
    <row r="42610" spans="180:180">
      <c r="FX42610" s="1595"/>
    </row>
    <row r="42611" spans="180:180">
      <c r="FX42611" s="1595"/>
    </row>
    <row r="42612" spans="180:180">
      <c r="FX42612" s="1595"/>
    </row>
    <row r="42613" spans="180:180">
      <c r="FX42613" s="1595"/>
    </row>
    <row r="42614" spans="180:180">
      <c r="FX42614" s="1595"/>
    </row>
    <row r="42615" spans="180:180">
      <c r="FX42615" s="1595"/>
    </row>
    <row r="42616" spans="180:180">
      <c r="FX42616" s="1595"/>
    </row>
    <row r="42617" spans="180:180">
      <c r="FX42617" s="1595"/>
    </row>
    <row r="42618" spans="180:180">
      <c r="FX42618" s="1595"/>
    </row>
    <row r="42619" spans="180:180">
      <c r="FX42619" s="1595"/>
    </row>
    <row r="42620" spans="180:180">
      <c r="FX42620" s="1595"/>
    </row>
    <row r="42621" spans="180:180">
      <c r="FX42621" s="1595"/>
    </row>
    <row r="42622" spans="180:180">
      <c r="FX42622" s="1595"/>
    </row>
    <row r="42623" spans="180:180">
      <c r="FX42623" s="1595"/>
    </row>
    <row r="42624" spans="180:180">
      <c r="FX42624" s="1595"/>
    </row>
    <row r="42625" spans="180:180">
      <c r="FX42625" s="1595"/>
    </row>
    <row r="42626" spans="180:180">
      <c r="FX42626" s="1595"/>
    </row>
    <row r="42627" spans="180:180">
      <c r="FX42627" s="1595"/>
    </row>
    <row r="42628" spans="180:180">
      <c r="FX42628" s="1595"/>
    </row>
    <row r="42629" spans="180:180">
      <c r="FX42629" s="1595"/>
    </row>
    <row r="42630" spans="180:180">
      <c r="FX42630" s="1595"/>
    </row>
    <row r="42631" spans="180:180">
      <c r="FX42631" s="1595"/>
    </row>
    <row r="42632" spans="180:180">
      <c r="FX42632" s="1595"/>
    </row>
    <row r="42633" spans="180:180">
      <c r="FX42633" s="1595"/>
    </row>
    <row r="42634" spans="180:180">
      <c r="FX42634" s="1595"/>
    </row>
    <row r="42635" spans="180:180">
      <c r="FX42635" s="1595"/>
    </row>
    <row r="42636" spans="180:180">
      <c r="FX42636" s="1595"/>
    </row>
    <row r="42637" spans="180:180">
      <c r="FX42637" s="1595"/>
    </row>
    <row r="42638" spans="180:180">
      <c r="FX42638" s="1595"/>
    </row>
    <row r="42639" spans="180:180">
      <c r="FX42639" s="1595"/>
    </row>
    <row r="42640" spans="180:180">
      <c r="FX42640" s="1595"/>
    </row>
    <row r="42641" spans="180:180">
      <c r="FX42641" s="1595"/>
    </row>
    <row r="42642" spans="180:180">
      <c r="FX42642" s="1595"/>
    </row>
    <row r="42643" spans="180:180">
      <c r="FX42643" s="1595"/>
    </row>
    <row r="42644" spans="180:180">
      <c r="FX42644" s="1595"/>
    </row>
    <row r="42645" spans="180:180">
      <c r="FX42645" s="1595"/>
    </row>
    <row r="42646" spans="180:180">
      <c r="FX42646" s="1595"/>
    </row>
    <row r="42647" spans="180:180">
      <c r="FX42647" s="1595"/>
    </row>
    <row r="42648" spans="180:180">
      <c r="FX42648" s="1595"/>
    </row>
    <row r="42649" spans="180:180">
      <c r="FX42649" s="1595"/>
    </row>
    <row r="42651" spans="180:180">
      <c r="FX42651" s="1349"/>
    </row>
    <row r="42652" spans="180:180">
      <c r="FX42652" s="1349"/>
    </row>
    <row r="42653" spans="180:180">
      <c r="FX42653" s="1666"/>
    </row>
    <row r="42655" spans="180:180">
      <c r="FX42655" s="1349"/>
    </row>
    <row r="42656" spans="180:180">
      <c r="FX42656" s="1349"/>
    </row>
    <row r="42657" spans="180:180">
      <c r="FX42657" s="1349"/>
    </row>
    <row r="42658" spans="180:180">
      <c r="FX42658" s="1595"/>
    </row>
    <row r="42659" spans="180:180">
      <c r="FX42659" s="1595"/>
    </row>
    <row r="42660" spans="180:180">
      <c r="FX42660" s="1595"/>
    </row>
    <row r="42661" spans="180:180">
      <c r="FX42661" s="1595"/>
    </row>
    <row r="42662" spans="180:180">
      <c r="FX42662" s="1595"/>
    </row>
    <row r="42663" spans="180:180">
      <c r="FX42663" s="1595"/>
    </row>
    <row r="42664" spans="180:180">
      <c r="FX42664" s="1595"/>
    </row>
    <row r="42665" spans="180:180">
      <c r="FX42665" s="1595"/>
    </row>
    <row r="42666" spans="180:180">
      <c r="FX42666" s="1595"/>
    </row>
    <row r="42667" spans="180:180">
      <c r="FX42667" s="1595"/>
    </row>
    <row r="42668" spans="180:180">
      <c r="FX42668" s="1595"/>
    </row>
    <row r="42669" spans="180:180">
      <c r="FX42669" s="1595"/>
    </row>
    <row r="42670" spans="180:180">
      <c r="FX42670" s="1595"/>
    </row>
    <row r="42671" spans="180:180">
      <c r="FX42671" s="1595"/>
    </row>
    <row r="42672" spans="180:180">
      <c r="FX42672" s="1595"/>
    </row>
    <row r="42673" spans="180:180">
      <c r="FX42673" s="1595"/>
    </row>
    <row r="42674" spans="180:180">
      <c r="FX42674" s="1595"/>
    </row>
    <row r="42675" spans="180:180">
      <c r="FX42675" s="1595"/>
    </row>
    <row r="42676" spans="180:180">
      <c r="FX42676" s="1595"/>
    </row>
    <row r="42677" spans="180:180">
      <c r="FX42677" s="1595"/>
    </row>
    <row r="42678" spans="180:180">
      <c r="FX42678" s="1595"/>
    </row>
    <row r="42679" spans="180:180">
      <c r="FX42679" s="1595"/>
    </row>
    <row r="42680" spans="180:180">
      <c r="FX42680" s="1595"/>
    </row>
    <row r="42681" spans="180:180">
      <c r="FX42681" s="1595"/>
    </row>
    <row r="42682" spans="180:180">
      <c r="FX42682" s="1595"/>
    </row>
    <row r="42683" spans="180:180">
      <c r="FX42683" s="1595"/>
    </row>
    <row r="42684" spans="180:180">
      <c r="FX42684" s="1595"/>
    </row>
    <row r="42685" spans="180:180">
      <c r="FX42685" s="1595"/>
    </row>
    <row r="42686" spans="180:180">
      <c r="FX42686" s="1595"/>
    </row>
    <row r="42687" spans="180:180">
      <c r="FX42687" s="1595"/>
    </row>
    <row r="42688" spans="180:180">
      <c r="FX42688" s="1595"/>
    </row>
    <row r="42689" spans="180:180">
      <c r="FX42689" s="1595"/>
    </row>
    <row r="42690" spans="180:180">
      <c r="FX42690" s="1595"/>
    </row>
    <row r="42691" spans="180:180">
      <c r="FX42691" s="1595"/>
    </row>
    <row r="42692" spans="180:180">
      <c r="FX42692" s="1595"/>
    </row>
    <row r="42693" spans="180:180">
      <c r="FX42693" s="1595"/>
    </row>
    <row r="42694" spans="180:180">
      <c r="FX42694" s="1595"/>
    </row>
    <row r="42695" spans="180:180">
      <c r="FX42695" s="1595"/>
    </row>
    <row r="42696" spans="180:180">
      <c r="FX42696" s="1595"/>
    </row>
    <row r="42697" spans="180:180">
      <c r="FX42697" s="1595"/>
    </row>
    <row r="42699" spans="180:180">
      <c r="FX42699" s="1349"/>
    </row>
    <row r="42700" spans="180:180">
      <c r="FX42700" s="1349"/>
    </row>
    <row r="42701" spans="180:180">
      <c r="FX42701" s="1666"/>
    </row>
    <row r="42703" spans="180:180">
      <c r="FX42703" s="1349"/>
    </row>
    <row r="42704" spans="180:180">
      <c r="FX42704" s="1349"/>
    </row>
    <row r="42705" spans="180:180">
      <c r="FX42705" s="1349"/>
    </row>
    <row r="42706" spans="180:180">
      <c r="FX42706" s="1595"/>
    </row>
    <row r="42707" spans="180:180">
      <c r="FX42707" s="1595"/>
    </row>
    <row r="42708" spans="180:180">
      <c r="FX42708" s="1595"/>
    </row>
    <row r="42709" spans="180:180">
      <c r="FX42709" s="1595"/>
    </row>
    <row r="42710" spans="180:180">
      <c r="FX42710" s="1595"/>
    </row>
    <row r="42711" spans="180:180">
      <c r="FX42711" s="1595"/>
    </row>
    <row r="42712" spans="180:180">
      <c r="FX42712" s="1595"/>
    </row>
    <row r="42713" spans="180:180">
      <c r="FX42713" s="1595"/>
    </row>
    <row r="42714" spans="180:180">
      <c r="FX42714" s="1595"/>
    </row>
    <row r="42715" spans="180:180">
      <c r="FX42715" s="1595"/>
    </row>
    <row r="42716" spans="180:180">
      <c r="FX42716" s="1595"/>
    </row>
    <row r="42717" spans="180:180">
      <c r="FX42717" s="1595"/>
    </row>
    <row r="42718" spans="180:180">
      <c r="FX42718" s="1595"/>
    </row>
    <row r="42719" spans="180:180">
      <c r="FX42719" s="1595"/>
    </row>
    <row r="42720" spans="180:180">
      <c r="FX42720" s="1595"/>
    </row>
    <row r="42721" spans="180:180">
      <c r="FX42721" s="1595"/>
    </row>
    <row r="42722" spans="180:180">
      <c r="FX42722" s="1595"/>
    </row>
    <row r="42723" spans="180:180">
      <c r="FX42723" s="1595"/>
    </row>
    <row r="42724" spans="180:180">
      <c r="FX42724" s="1595"/>
    </row>
    <row r="42725" spans="180:180">
      <c r="FX42725" s="1595"/>
    </row>
    <row r="42726" spans="180:180">
      <c r="FX42726" s="1595"/>
    </row>
    <row r="42727" spans="180:180">
      <c r="FX42727" s="1595"/>
    </row>
    <row r="42728" spans="180:180">
      <c r="FX42728" s="1595"/>
    </row>
    <row r="42729" spans="180:180">
      <c r="FX42729" s="1595"/>
    </row>
    <row r="42730" spans="180:180">
      <c r="FX42730" s="1595"/>
    </row>
    <row r="42731" spans="180:180">
      <c r="FX42731" s="1595"/>
    </row>
    <row r="42732" spans="180:180">
      <c r="FX42732" s="1595"/>
    </row>
    <row r="42733" spans="180:180">
      <c r="FX42733" s="1595"/>
    </row>
    <row r="42734" spans="180:180">
      <c r="FX42734" s="1595"/>
    </row>
    <row r="42735" spans="180:180">
      <c r="FX42735" s="1595"/>
    </row>
    <row r="42736" spans="180:180">
      <c r="FX42736" s="1595"/>
    </row>
    <row r="42737" spans="180:180">
      <c r="FX42737" s="1595"/>
    </row>
    <row r="42738" spans="180:180">
      <c r="FX42738" s="1595"/>
    </row>
    <row r="42739" spans="180:180">
      <c r="FX42739" s="1595"/>
    </row>
    <row r="42740" spans="180:180">
      <c r="FX42740" s="1595"/>
    </row>
    <row r="42741" spans="180:180">
      <c r="FX42741" s="1595"/>
    </row>
    <row r="42742" spans="180:180">
      <c r="FX42742" s="1595"/>
    </row>
    <row r="42743" spans="180:180">
      <c r="FX42743" s="1595"/>
    </row>
    <row r="42744" spans="180:180">
      <c r="FX42744" s="1595"/>
    </row>
    <row r="42745" spans="180:180">
      <c r="FX42745" s="1595"/>
    </row>
    <row r="42747" spans="180:180">
      <c r="FX42747" s="1349"/>
    </row>
    <row r="42748" spans="180:180">
      <c r="FX42748" s="1349"/>
    </row>
    <row r="42749" spans="180:180">
      <c r="FX42749" s="1666"/>
    </row>
    <row r="42751" spans="180:180">
      <c r="FX42751" s="1349"/>
    </row>
    <row r="42752" spans="180:180">
      <c r="FX42752" s="1349"/>
    </row>
    <row r="42753" spans="180:180">
      <c r="FX42753" s="1349"/>
    </row>
    <row r="42754" spans="180:180">
      <c r="FX42754" s="1595"/>
    </row>
    <row r="42755" spans="180:180">
      <c r="FX42755" s="1595"/>
    </row>
    <row r="42756" spans="180:180">
      <c r="FX42756" s="1595"/>
    </row>
    <row r="42757" spans="180:180">
      <c r="FX42757" s="1595"/>
    </row>
    <row r="42758" spans="180:180">
      <c r="FX42758" s="1595"/>
    </row>
    <row r="42759" spans="180:180">
      <c r="FX42759" s="1595"/>
    </row>
    <row r="42760" spans="180:180">
      <c r="FX42760" s="1595"/>
    </row>
    <row r="42761" spans="180:180">
      <c r="FX42761" s="1595"/>
    </row>
    <row r="42762" spans="180:180">
      <c r="FX42762" s="1595"/>
    </row>
    <row r="42763" spans="180:180">
      <c r="FX42763" s="1595"/>
    </row>
    <row r="42764" spans="180:180">
      <c r="FX42764" s="1595"/>
    </row>
    <row r="42765" spans="180:180">
      <c r="FX42765" s="1595"/>
    </row>
    <row r="42766" spans="180:180">
      <c r="FX42766" s="1595"/>
    </row>
    <row r="42767" spans="180:180">
      <c r="FX42767" s="1595"/>
    </row>
    <row r="42768" spans="180:180">
      <c r="FX42768" s="1595"/>
    </row>
    <row r="42769" spans="180:180">
      <c r="FX42769" s="1595"/>
    </row>
    <row r="42770" spans="180:180">
      <c r="FX42770" s="1595"/>
    </row>
    <row r="42771" spans="180:180">
      <c r="FX42771" s="1595"/>
    </row>
    <row r="42772" spans="180:180">
      <c r="FX42772" s="1595"/>
    </row>
    <row r="42773" spans="180:180">
      <c r="FX42773" s="1595"/>
    </row>
    <row r="42774" spans="180:180">
      <c r="FX42774" s="1595"/>
    </row>
    <row r="42775" spans="180:180">
      <c r="FX42775" s="1595"/>
    </row>
    <row r="42776" spans="180:180">
      <c r="FX42776" s="1595"/>
    </row>
    <row r="42777" spans="180:180">
      <c r="FX42777" s="1595"/>
    </row>
    <row r="42778" spans="180:180">
      <c r="FX42778" s="1595"/>
    </row>
    <row r="42779" spans="180:180">
      <c r="FX42779" s="1595"/>
    </row>
    <row r="42780" spans="180:180">
      <c r="FX42780" s="1595"/>
    </row>
    <row r="42781" spans="180:180">
      <c r="FX42781" s="1595"/>
    </row>
    <row r="42782" spans="180:180">
      <c r="FX42782" s="1595"/>
    </row>
    <row r="42783" spans="180:180">
      <c r="FX42783" s="1595"/>
    </row>
    <row r="42784" spans="180:180">
      <c r="FX42784" s="1595"/>
    </row>
    <row r="42785" spans="180:180">
      <c r="FX42785" s="1595"/>
    </row>
    <row r="42786" spans="180:180">
      <c r="FX42786" s="1595"/>
    </row>
    <row r="42787" spans="180:180">
      <c r="FX42787" s="1595"/>
    </row>
    <row r="42788" spans="180:180">
      <c r="FX42788" s="1595"/>
    </row>
    <row r="42789" spans="180:180">
      <c r="FX42789" s="1595"/>
    </row>
    <row r="42790" spans="180:180">
      <c r="FX42790" s="1595"/>
    </row>
    <row r="42791" spans="180:180">
      <c r="FX42791" s="1595"/>
    </row>
    <row r="42792" spans="180:180">
      <c r="FX42792" s="1595"/>
    </row>
    <row r="42793" spans="180:180">
      <c r="FX42793" s="1595"/>
    </row>
    <row r="42795" spans="180:180">
      <c r="FX42795" s="1349"/>
    </row>
    <row r="42796" spans="180:180">
      <c r="FX42796" s="1349"/>
    </row>
    <row r="42797" spans="180:180">
      <c r="FX42797" s="1666"/>
    </row>
    <row r="42799" spans="180:180">
      <c r="FX42799" s="1349"/>
    </row>
    <row r="42800" spans="180:180">
      <c r="FX42800" s="1349"/>
    </row>
    <row r="42801" spans="180:180">
      <c r="FX42801" s="1349"/>
    </row>
    <row r="42802" spans="180:180">
      <c r="FX42802" s="1595"/>
    </row>
    <row r="42803" spans="180:180">
      <c r="FX42803" s="1595"/>
    </row>
    <row r="42804" spans="180:180">
      <c r="FX42804" s="1595"/>
    </row>
    <row r="42805" spans="180:180">
      <c r="FX42805" s="1595"/>
    </row>
    <row r="42806" spans="180:180">
      <c r="FX42806" s="1595"/>
    </row>
    <row r="42807" spans="180:180">
      <c r="FX42807" s="1595"/>
    </row>
    <row r="42808" spans="180:180">
      <c r="FX42808" s="1595"/>
    </row>
    <row r="42809" spans="180:180">
      <c r="FX42809" s="1595"/>
    </row>
    <row r="42810" spans="180:180">
      <c r="FX42810" s="1595"/>
    </row>
    <row r="42811" spans="180:180">
      <c r="FX42811" s="1595"/>
    </row>
    <row r="42812" spans="180:180">
      <c r="FX42812" s="1595"/>
    </row>
    <row r="42813" spans="180:180">
      <c r="FX42813" s="1595"/>
    </row>
    <row r="42814" spans="180:180">
      <c r="FX42814" s="1595"/>
    </row>
    <row r="42815" spans="180:180">
      <c r="FX42815" s="1595"/>
    </row>
    <row r="42816" spans="180:180">
      <c r="FX42816" s="1595"/>
    </row>
    <row r="42817" spans="180:180">
      <c r="FX42817" s="1595"/>
    </row>
    <row r="42818" spans="180:180">
      <c r="FX42818" s="1595"/>
    </row>
    <row r="42819" spans="180:180">
      <c r="FX42819" s="1595"/>
    </row>
    <row r="42820" spans="180:180">
      <c r="FX42820" s="1595"/>
    </row>
    <row r="42821" spans="180:180">
      <c r="FX42821" s="1595"/>
    </row>
    <row r="42822" spans="180:180">
      <c r="FX42822" s="1595"/>
    </row>
    <row r="42823" spans="180:180">
      <c r="FX42823" s="1595"/>
    </row>
    <row r="42824" spans="180:180">
      <c r="FX42824" s="1595"/>
    </row>
    <row r="42825" spans="180:180">
      <c r="FX42825" s="1595"/>
    </row>
    <row r="42826" spans="180:180">
      <c r="FX42826" s="1595"/>
    </row>
    <row r="42827" spans="180:180">
      <c r="FX42827" s="1595"/>
    </row>
    <row r="42828" spans="180:180">
      <c r="FX42828" s="1595"/>
    </row>
    <row r="42829" spans="180:180">
      <c r="FX42829" s="1595"/>
    </row>
    <row r="42830" spans="180:180">
      <c r="FX42830" s="1595"/>
    </row>
    <row r="42831" spans="180:180">
      <c r="FX42831" s="1595"/>
    </row>
    <row r="42832" spans="180:180">
      <c r="FX42832" s="1595"/>
    </row>
    <row r="42833" spans="180:180">
      <c r="FX42833" s="1595"/>
    </row>
    <row r="42834" spans="180:180">
      <c r="FX42834" s="1595"/>
    </row>
    <row r="42835" spans="180:180">
      <c r="FX42835" s="1595"/>
    </row>
    <row r="42836" spans="180:180">
      <c r="FX42836" s="1595"/>
    </row>
    <row r="42837" spans="180:180">
      <c r="FX42837" s="1595"/>
    </row>
    <row r="42838" spans="180:180">
      <c r="FX42838" s="1595"/>
    </row>
    <row r="42839" spans="180:180">
      <c r="FX42839" s="1595"/>
    </row>
    <row r="42840" spans="180:180">
      <c r="FX42840" s="1595"/>
    </row>
    <row r="42841" spans="180:180">
      <c r="FX42841" s="1595"/>
    </row>
    <row r="42843" spans="180:180">
      <c r="FX42843" s="1349"/>
    </row>
    <row r="42844" spans="180:180">
      <c r="FX42844" s="1349"/>
    </row>
    <row r="42845" spans="180:180">
      <c r="FX42845" s="1666"/>
    </row>
    <row r="42847" spans="180:180">
      <c r="FX42847" s="1349"/>
    </row>
    <row r="42848" spans="180:180">
      <c r="FX42848" s="1349"/>
    </row>
    <row r="42849" spans="180:180">
      <c r="FX42849" s="1349"/>
    </row>
    <row r="42850" spans="180:180">
      <c r="FX42850" s="1595"/>
    </row>
    <row r="42851" spans="180:180">
      <c r="FX42851" s="1595"/>
    </row>
    <row r="42852" spans="180:180">
      <c r="FX42852" s="1595"/>
    </row>
    <row r="42853" spans="180:180">
      <c r="FX42853" s="1595"/>
    </row>
    <row r="42854" spans="180:180">
      <c r="FX42854" s="1595"/>
    </row>
    <row r="42855" spans="180:180">
      <c r="FX42855" s="1595"/>
    </row>
    <row r="42856" spans="180:180">
      <c r="FX42856" s="1595"/>
    </row>
    <row r="42857" spans="180:180">
      <c r="FX42857" s="1595"/>
    </row>
    <row r="42858" spans="180:180">
      <c r="FX42858" s="1595"/>
    </row>
    <row r="42859" spans="180:180">
      <c r="FX42859" s="1595"/>
    </row>
    <row r="42860" spans="180:180">
      <c r="FX42860" s="1595"/>
    </row>
    <row r="42861" spans="180:180">
      <c r="FX42861" s="1595"/>
    </row>
    <row r="42862" spans="180:180">
      <c r="FX42862" s="1595"/>
    </row>
    <row r="42863" spans="180:180">
      <c r="FX42863" s="1595"/>
    </row>
    <row r="42864" spans="180:180">
      <c r="FX42864" s="1595"/>
    </row>
    <row r="42865" spans="180:180">
      <c r="FX42865" s="1595"/>
    </row>
    <row r="42866" spans="180:180">
      <c r="FX42866" s="1595"/>
    </row>
    <row r="42867" spans="180:180">
      <c r="FX42867" s="1595"/>
    </row>
    <row r="42868" spans="180:180">
      <c r="FX42868" s="1595"/>
    </row>
    <row r="42869" spans="180:180">
      <c r="FX42869" s="1595"/>
    </row>
    <row r="42870" spans="180:180">
      <c r="FX42870" s="1595"/>
    </row>
    <row r="42871" spans="180:180">
      <c r="FX42871" s="1595"/>
    </row>
    <row r="42872" spans="180:180">
      <c r="FX42872" s="1595"/>
    </row>
    <row r="42873" spans="180:180">
      <c r="FX42873" s="1595"/>
    </row>
    <row r="42874" spans="180:180">
      <c r="FX42874" s="1595"/>
    </row>
    <row r="42875" spans="180:180">
      <c r="FX42875" s="1595"/>
    </row>
    <row r="42876" spans="180:180">
      <c r="FX42876" s="1595"/>
    </row>
    <row r="42877" spans="180:180">
      <c r="FX42877" s="1595"/>
    </row>
    <row r="42878" spans="180:180">
      <c r="FX42878" s="1595"/>
    </row>
    <row r="42879" spans="180:180">
      <c r="FX42879" s="1595"/>
    </row>
    <row r="42880" spans="180:180">
      <c r="FX42880" s="1595"/>
    </row>
    <row r="42881" spans="180:180">
      <c r="FX42881" s="1595"/>
    </row>
    <row r="42882" spans="180:180">
      <c r="FX42882" s="1595"/>
    </row>
    <row r="42883" spans="180:180">
      <c r="FX42883" s="1595"/>
    </row>
    <row r="42884" spans="180:180">
      <c r="FX42884" s="1595"/>
    </row>
    <row r="42885" spans="180:180">
      <c r="FX42885" s="1595"/>
    </row>
    <row r="42886" spans="180:180">
      <c r="FX42886" s="1595"/>
    </row>
    <row r="42887" spans="180:180">
      <c r="FX42887" s="1595"/>
    </row>
    <row r="42888" spans="180:180">
      <c r="FX42888" s="1595"/>
    </row>
    <row r="42889" spans="180:180">
      <c r="FX42889" s="1595"/>
    </row>
    <row r="42891" spans="180:180">
      <c r="FX42891" s="1349"/>
    </row>
    <row r="42892" spans="180:180">
      <c r="FX42892" s="1349"/>
    </row>
    <row r="42893" spans="180:180">
      <c r="FX42893" s="1666"/>
    </row>
    <row r="42895" spans="180:180">
      <c r="FX42895" s="1349"/>
    </row>
    <row r="42896" spans="180:180">
      <c r="FX42896" s="1349"/>
    </row>
    <row r="42897" spans="180:180">
      <c r="FX42897" s="1349"/>
    </row>
    <row r="42898" spans="180:180">
      <c r="FX42898" s="1595"/>
    </row>
    <row r="42899" spans="180:180">
      <c r="FX42899" s="1595"/>
    </row>
    <row r="42900" spans="180:180">
      <c r="FX42900" s="1595"/>
    </row>
    <row r="42901" spans="180:180">
      <c r="FX42901" s="1595"/>
    </row>
    <row r="42902" spans="180:180">
      <c r="FX42902" s="1595"/>
    </row>
    <row r="42903" spans="180:180">
      <c r="FX42903" s="1595"/>
    </row>
    <row r="42904" spans="180:180">
      <c r="FX42904" s="1595"/>
    </row>
    <row r="42905" spans="180:180">
      <c r="FX42905" s="1595"/>
    </row>
    <row r="42906" spans="180:180">
      <c r="FX42906" s="1595"/>
    </row>
    <row r="42907" spans="180:180">
      <c r="FX42907" s="1595"/>
    </row>
    <row r="42908" spans="180:180">
      <c r="FX42908" s="1595"/>
    </row>
    <row r="42909" spans="180:180">
      <c r="FX42909" s="1595"/>
    </row>
    <row r="42910" spans="180:180">
      <c r="FX42910" s="1595"/>
    </row>
    <row r="42911" spans="180:180">
      <c r="FX42911" s="1595"/>
    </row>
    <row r="42912" spans="180:180">
      <c r="FX42912" s="1595"/>
    </row>
    <row r="42913" spans="180:180">
      <c r="FX42913" s="1595"/>
    </row>
    <row r="42914" spans="180:180">
      <c r="FX42914" s="1595"/>
    </row>
    <row r="42915" spans="180:180">
      <c r="FX42915" s="1595"/>
    </row>
    <row r="42916" spans="180:180">
      <c r="FX42916" s="1595"/>
    </row>
    <row r="42917" spans="180:180">
      <c r="FX42917" s="1595"/>
    </row>
    <row r="42918" spans="180:180">
      <c r="FX42918" s="1595"/>
    </row>
    <row r="42919" spans="180:180">
      <c r="FX42919" s="1595"/>
    </row>
    <row r="42920" spans="180:180">
      <c r="FX42920" s="1595"/>
    </row>
    <row r="42921" spans="180:180">
      <c r="FX42921" s="1595"/>
    </row>
    <row r="42922" spans="180:180">
      <c r="FX42922" s="1595"/>
    </row>
    <row r="42923" spans="180:180">
      <c r="FX42923" s="1595"/>
    </row>
    <row r="42924" spans="180:180">
      <c r="FX42924" s="1595"/>
    </row>
    <row r="42925" spans="180:180">
      <c r="FX42925" s="1595"/>
    </row>
    <row r="42926" spans="180:180">
      <c r="FX42926" s="1595"/>
    </row>
    <row r="42927" spans="180:180">
      <c r="FX42927" s="1595"/>
    </row>
    <row r="42928" spans="180:180">
      <c r="FX42928" s="1595"/>
    </row>
    <row r="42929" spans="180:180">
      <c r="FX42929" s="1595"/>
    </row>
    <row r="42930" spans="180:180">
      <c r="FX42930" s="1595"/>
    </row>
    <row r="42931" spans="180:180">
      <c r="FX42931" s="1595"/>
    </row>
    <row r="42932" spans="180:180">
      <c r="FX42932" s="1595"/>
    </row>
    <row r="42933" spans="180:180">
      <c r="FX42933" s="1595"/>
    </row>
    <row r="42934" spans="180:180">
      <c r="FX42934" s="1595"/>
    </row>
    <row r="42935" spans="180:180">
      <c r="FX42935" s="1595"/>
    </row>
    <row r="42936" spans="180:180">
      <c r="FX42936" s="1595"/>
    </row>
    <row r="42937" spans="180:180">
      <c r="FX42937" s="1595"/>
    </row>
    <row r="42939" spans="180:180">
      <c r="FX42939" s="1349"/>
    </row>
    <row r="42940" spans="180:180">
      <c r="FX42940" s="1349"/>
    </row>
    <row r="42941" spans="180:180">
      <c r="FX42941" s="1666"/>
    </row>
    <row r="42943" spans="180:180">
      <c r="FX42943" s="1349"/>
    </row>
    <row r="42944" spans="180:180">
      <c r="FX42944" s="1349"/>
    </row>
    <row r="42945" spans="180:180">
      <c r="FX42945" s="1349"/>
    </row>
    <row r="42946" spans="180:180">
      <c r="FX42946" s="1595"/>
    </row>
    <row r="42947" spans="180:180">
      <c r="FX42947" s="1595"/>
    </row>
    <row r="42948" spans="180:180">
      <c r="FX42948" s="1595"/>
    </row>
    <row r="42949" spans="180:180">
      <c r="FX42949" s="1595"/>
    </row>
    <row r="42950" spans="180:180">
      <c r="FX42950" s="1595"/>
    </row>
    <row r="42951" spans="180:180">
      <c r="FX42951" s="1595"/>
    </row>
    <row r="42952" spans="180:180">
      <c r="FX42952" s="1595"/>
    </row>
    <row r="42953" spans="180:180">
      <c r="FX42953" s="1595"/>
    </row>
    <row r="42954" spans="180:180">
      <c r="FX42954" s="1595"/>
    </row>
    <row r="42955" spans="180:180">
      <c r="FX42955" s="1595"/>
    </row>
    <row r="42956" spans="180:180">
      <c r="FX42956" s="1595"/>
    </row>
    <row r="42957" spans="180:180">
      <c r="FX42957" s="1595"/>
    </row>
    <row r="42958" spans="180:180">
      <c r="FX42958" s="1595"/>
    </row>
    <row r="42959" spans="180:180">
      <c r="FX42959" s="1595"/>
    </row>
    <row r="42960" spans="180:180">
      <c r="FX42960" s="1595"/>
    </row>
    <row r="42961" spans="180:180">
      <c r="FX42961" s="1595"/>
    </row>
    <row r="42962" spans="180:180">
      <c r="FX42962" s="1595"/>
    </row>
    <row r="42963" spans="180:180">
      <c r="FX42963" s="1595"/>
    </row>
    <row r="42964" spans="180:180">
      <c r="FX42964" s="1595"/>
    </row>
    <row r="42965" spans="180:180">
      <c r="FX42965" s="1595"/>
    </row>
    <row r="42966" spans="180:180">
      <c r="FX42966" s="1595"/>
    </row>
    <row r="42967" spans="180:180">
      <c r="FX42967" s="1595"/>
    </row>
    <row r="42968" spans="180:180">
      <c r="FX42968" s="1595"/>
    </row>
    <row r="42969" spans="180:180">
      <c r="FX42969" s="1595"/>
    </row>
    <row r="42970" spans="180:180">
      <c r="FX42970" s="1595"/>
    </row>
    <row r="42971" spans="180:180">
      <c r="FX42971" s="1595"/>
    </row>
    <row r="42972" spans="180:180">
      <c r="FX42972" s="1595"/>
    </row>
    <row r="42973" spans="180:180">
      <c r="FX42973" s="1595"/>
    </row>
    <row r="42974" spans="180:180">
      <c r="FX42974" s="1595"/>
    </row>
    <row r="42975" spans="180:180">
      <c r="FX42975" s="1595"/>
    </row>
    <row r="42976" spans="180:180">
      <c r="FX42976" s="1595"/>
    </row>
    <row r="42977" spans="180:180">
      <c r="FX42977" s="1595"/>
    </row>
    <row r="42978" spans="180:180">
      <c r="FX42978" s="1595"/>
    </row>
    <row r="42979" spans="180:180">
      <c r="FX42979" s="1595"/>
    </row>
    <row r="42980" spans="180:180">
      <c r="FX42980" s="1595"/>
    </row>
    <row r="42981" spans="180:180">
      <c r="FX42981" s="1595"/>
    </row>
    <row r="42982" spans="180:180">
      <c r="FX42982" s="1595"/>
    </row>
    <row r="42983" spans="180:180">
      <c r="FX42983" s="1595"/>
    </row>
    <row r="42984" spans="180:180">
      <c r="FX42984" s="1595"/>
    </row>
    <row r="42985" spans="180:180">
      <c r="FX42985" s="1595"/>
    </row>
    <row r="42987" spans="180:180">
      <c r="FX42987" s="1349"/>
    </row>
    <row r="42988" spans="180:180">
      <c r="FX42988" s="1349"/>
    </row>
    <row r="42989" spans="180:180">
      <c r="FX42989" s="1666"/>
    </row>
    <row r="42991" spans="180:180">
      <c r="FX42991" s="1349"/>
    </row>
    <row r="42992" spans="180:180">
      <c r="FX42992" s="1349"/>
    </row>
    <row r="42993" spans="180:180">
      <c r="FX42993" s="1349"/>
    </row>
    <row r="42994" spans="180:180">
      <c r="FX42994" s="1595"/>
    </row>
    <row r="42995" spans="180:180">
      <c r="FX42995" s="1595"/>
    </row>
    <row r="42996" spans="180:180">
      <c r="FX42996" s="1595"/>
    </row>
    <row r="42997" spans="180:180">
      <c r="FX42997" s="1595"/>
    </row>
    <row r="42998" spans="180:180">
      <c r="FX42998" s="1595"/>
    </row>
    <row r="42999" spans="180:180">
      <c r="FX42999" s="1595"/>
    </row>
    <row r="43000" spans="180:180">
      <c r="FX43000" s="1595"/>
    </row>
    <row r="43001" spans="180:180">
      <c r="FX43001" s="1595"/>
    </row>
    <row r="43002" spans="180:180">
      <c r="FX43002" s="1595"/>
    </row>
    <row r="43003" spans="180:180">
      <c r="FX43003" s="1595"/>
    </row>
    <row r="43004" spans="180:180">
      <c r="FX43004" s="1595"/>
    </row>
    <row r="43005" spans="180:180">
      <c r="FX43005" s="1595"/>
    </row>
    <row r="43006" spans="180:180">
      <c r="FX43006" s="1595"/>
    </row>
    <row r="43007" spans="180:180">
      <c r="FX43007" s="1595"/>
    </row>
    <row r="43008" spans="180:180">
      <c r="FX43008" s="1595"/>
    </row>
    <row r="43009" spans="180:180">
      <c r="FX43009" s="1595"/>
    </row>
    <row r="43010" spans="180:180">
      <c r="FX43010" s="1595"/>
    </row>
    <row r="43011" spans="180:180">
      <c r="FX43011" s="1595"/>
    </row>
    <row r="43012" spans="180:180">
      <c r="FX43012" s="1595"/>
    </row>
    <row r="43013" spans="180:180">
      <c r="FX43013" s="1595"/>
    </row>
    <row r="43014" spans="180:180">
      <c r="FX43014" s="1595"/>
    </row>
    <row r="43015" spans="180:180">
      <c r="FX43015" s="1595"/>
    </row>
    <row r="43016" spans="180:180">
      <c r="FX43016" s="1595"/>
    </row>
    <row r="43017" spans="180:180">
      <c r="FX43017" s="1595"/>
    </row>
    <row r="43018" spans="180:180">
      <c r="FX43018" s="1595"/>
    </row>
    <row r="43019" spans="180:180">
      <c r="FX43019" s="1595"/>
    </row>
    <row r="43020" spans="180:180">
      <c r="FX43020" s="1595"/>
    </row>
    <row r="43021" spans="180:180">
      <c r="FX43021" s="1595"/>
    </row>
    <row r="43022" spans="180:180">
      <c r="FX43022" s="1595"/>
    </row>
    <row r="43023" spans="180:180">
      <c r="FX43023" s="1595"/>
    </row>
    <row r="43024" spans="180:180">
      <c r="FX43024" s="1595"/>
    </row>
    <row r="43025" spans="180:180">
      <c r="FX43025" s="1595"/>
    </row>
    <row r="43026" spans="180:180">
      <c r="FX43026" s="1595"/>
    </row>
    <row r="43027" spans="180:180">
      <c r="FX43027" s="1595"/>
    </row>
    <row r="43028" spans="180:180">
      <c r="FX43028" s="1595"/>
    </row>
    <row r="43029" spans="180:180">
      <c r="FX43029" s="1595"/>
    </row>
    <row r="43030" spans="180:180">
      <c r="FX43030" s="1595"/>
    </row>
    <row r="43031" spans="180:180">
      <c r="FX43031" s="1595"/>
    </row>
    <row r="43032" spans="180:180">
      <c r="FX43032" s="1595"/>
    </row>
    <row r="43033" spans="180:180">
      <c r="FX43033" s="1595"/>
    </row>
    <row r="43035" spans="180:180">
      <c r="FX43035" s="1349"/>
    </row>
    <row r="43036" spans="180:180">
      <c r="FX43036" s="1349"/>
    </row>
    <row r="43037" spans="180:180">
      <c r="FX43037" s="1666"/>
    </row>
    <row r="43039" spans="180:180">
      <c r="FX43039" s="1349"/>
    </row>
    <row r="43040" spans="180:180">
      <c r="FX43040" s="1349"/>
    </row>
    <row r="43041" spans="180:180">
      <c r="FX43041" s="1349"/>
    </row>
    <row r="43042" spans="180:180">
      <c r="FX43042" s="1595"/>
    </row>
    <row r="43043" spans="180:180">
      <c r="FX43043" s="1595"/>
    </row>
    <row r="43044" spans="180:180">
      <c r="FX43044" s="1595"/>
    </row>
    <row r="43045" spans="180:180">
      <c r="FX43045" s="1595"/>
    </row>
    <row r="43046" spans="180:180">
      <c r="FX43046" s="1595"/>
    </row>
    <row r="43047" spans="180:180">
      <c r="FX43047" s="1595"/>
    </row>
    <row r="43048" spans="180:180">
      <c r="FX43048" s="1595"/>
    </row>
    <row r="43049" spans="180:180">
      <c r="FX43049" s="1595"/>
    </row>
    <row r="43050" spans="180:180">
      <c r="FX43050" s="1595"/>
    </row>
    <row r="43051" spans="180:180">
      <c r="FX43051" s="1595"/>
    </row>
    <row r="43052" spans="180:180">
      <c r="FX43052" s="1595"/>
    </row>
    <row r="43053" spans="180:180">
      <c r="FX43053" s="1595"/>
    </row>
    <row r="43054" spans="180:180">
      <c r="FX43054" s="1595"/>
    </row>
    <row r="43055" spans="180:180">
      <c r="FX43055" s="1595"/>
    </row>
    <row r="43056" spans="180:180">
      <c r="FX43056" s="1595"/>
    </row>
    <row r="43057" spans="180:180">
      <c r="FX43057" s="1595"/>
    </row>
    <row r="43058" spans="180:180">
      <c r="FX43058" s="1595"/>
    </row>
    <row r="43059" spans="180:180">
      <c r="FX43059" s="1595"/>
    </row>
    <row r="43060" spans="180:180">
      <c r="FX43060" s="1595"/>
    </row>
    <row r="43061" spans="180:180">
      <c r="FX43061" s="1595"/>
    </row>
    <row r="43062" spans="180:180">
      <c r="FX43062" s="1595"/>
    </row>
    <row r="43063" spans="180:180">
      <c r="FX43063" s="1595"/>
    </row>
    <row r="43064" spans="180:180">
      <c r="FX43064" s="1595"/>
    </row>
    <row r="43065" spans="180:180">
      <c r="FX43065" s="1595"/>
    </row>
    <row r="43066" spans="180:180">
      <c r="FX43066" s="1595"/>
    </row>
    <row r="43067" spans="180:180">
      <c r="FX43067" s="1595"/>
    </row>
    <row r="43068" spans="180:180">
      <c r="FX43068" s="1595"/>
    </row>
    <row r="43069" spans="180:180">
      <c r="FX43069" s="1595"/>
    </row>
    <row r="43070" spans="180:180">
      <c r="FX43070" s="1595"/>
    </row>
    <row r="43071" spans="180:180">
      <c r="FX43071" s="1595"/>
    </row>
    <row r="43072" spans="180:180">
      <c r="FX43072" s="1595"/>
    </row>
    <row r="43073" spans="180:180">
      <c r="FX43073" s="1595"/>
    </row>
    <row r="43074" spans="180:180">
      <c r="FX43074" s="1595"/>
    </row>
    <row r="43075" spans="180:180">
      <c r="FX43075" s="1595"/>
    </row>
    <row r="43076" spans="180:180">
      <c r="FX43076" s="1595"/>
    </row>
    <row r="43077" spans="180:180">
      <c r="FX43077" s="1595"/>
    </row>
    <row r="43078" spans="180:180">
      <c r="FX43078" s="1595"/>
    </row>
    <row r="43079" spans="180:180">
      <c r="FX43079" s="1595"/>
    </row>
    <row r="43080" spans="180:180">
      <c r="FX43080" s="1595"/>
    </row>
    <row r="43081" spans="180:180">
      <c r="FX43081" s="1595"/>
    </row>
    <row r="43083" spans="180:180">
      <c r="FX43083" s="1349"/>
    </row>
    <row r="43084" spans="180:180">
      <c r="FX43084" s="1349"/>
    </row>
    <row r="43085" spans="180:180">
      <c r="FX43085" s="1666"/>
    </row>
    <row r="43087" spans="180:180">
      <c r="FX43087" s="1349"/>
    </row>
    <row r="43088" spans="180:180">
      <c r="FX43088" s="1349"/>
    </row>
    <row r="43089" spans="180:180">
      <c r="FX43089" s="1349"/>
    </row>
    <row r="43090" spans="180:180">
      <c r="FX43090" s="1595"/>
    </row>
    <row r="43091" spans="180:180">
      <c r="FX43091" s="1595"/>
    </row>
    <row r="43092" spans="180:180">
      <c r="FX43092" s="1595"/>
    </row>
    <row r="43093" spans="180:180">
      <c r="FX43093" s="1595"/>
    </row>
    <row r="43094" spans="180:180">
      <c r="FX43094" s="1595"/>
    </row>
    <row r="43095" spans="180:180">
      <c r="FX43095" s="1595"/>
    </row>
    <row r="43096" spans="180:180">
      <c r="FX43096" s="1595"/>
    </row>
    <row r="43097" spans="180:180">
      <c r="FX43097" s="1595"/>
    </row>
    <row r="43098" spans="180:180">
      <c r="FX43098" s="1595"/>
    </row>
    <row r="43099" spans="180:180">
      <c r="FX43099" s="1595"/>
    </row>
    <row r="43100" spans="180:180">
      <c r="FX43100" s="1595"/>
    </row>
    <row r="43101" spans="180:180">
      <c r="FX43101" s="1595"/>
    </row>
    <row r="43102" spans="180:180">
      <c r="FX43102" s="1595"/>
    </row>
    <row r="43103" spans="180:180">
      <c r="FX43103" s="1595"/>
    </row>
    <row r="43104" spans="180:180">
      <c r="FX43104" s="1595"/>
    </row>
    <row r="43105" spans="180:180">
      <c r="FX43105" s="1595"/>
    </row>
    <row r="43106" spans="180:180">
      <c r="FX43106" s="1595"/>
    </row>
    <row r="43107" spans="180:180">
      <c r="FX43107" s="1595"/>
    </row>
    <row r="43108" spans="180:180">
      <c r="FX43108" s="1595"/>
    </row>
    <row r="43109" spans="180:180">
      <c r="FX43109" s="1595"/>
    </row>
    <row r="43110" spans="180:180">
      <c r="FX43110" s="1595"/>
    </row>
    <row r="43111" spans="180:180">
      <c r="FX43111" s="1595"/>
    </row>
    <row r="43112" spans="180:180">
      <c r="FX43112" s="1595"/>
    </row>
    <row r="43113" spans="180:180">
      <c r="FX43113" s="1595"/>
    </row>
    <row r="43114" spans="180:180">
      <c r="FX43114" s="1595"/>
    </row>
    <row r="43115" spans="180:180">
      <c r="FX43115" s="1595"/>
    </row>
    <row r="43116" spans="180:180">
      <c r="FX43116" s="1595"/>
    </row>
    <row r="43117" spans="180:180">
      <c r="FX43117" s="1595"/>
    </row>
    <row r="43118" spans="180:180">
      <c r="FX43118" s="1595"/>
    </row>
    <row r="43119" spans="180:180">
      <c r="FX43119" s="1595"/>
    </row>
    <row r="43120" spans="180:180">
      <c r="FX43120" s="1595"/>
    </row>
    <row r="43121" spans="180:180">
      <c r="FX43121" s="1595"/>
    </row>
    <row r="43122" spans="180:180">
      <c r="FX43122" s="1595"/>
    </row>
    <row r="43123" spans="180:180">
      <c r="FX43123" s="1595"/>
    </row>
    <row r="43124" spans="180:180">
      <c r="FX43124" s="1595"/>
    </row>
    <row r="43125" spans="180:180">
      <c r="FX43125" s="1595"/>
    </row>
    <row r="43126" spans="180:180">
      <c r="FX43126" s="1595"/>
    </row>
    <row r="43127" spans="180:180">
      <c r="FX43127" s="1595"/>
    </row>
    <row r="43128" spans="180:180">
      <c r="FX43128" s="1595"/>
    </row>
    <row r="43129" spans="180:180">
      <c r="FX43129" s="1595"/>
    </row>
    <row r="43131" spans="180:180">
      <c r="FX43131" s="1349"/>
    </row>
    <row r="43132" spans="180:180">
      <c r="FX43132" s="1349"/>
    </row>
    <row r="43133" spans="180:180">
      <c r="FX43133" s="1666"/>
    </row>
    <row r="43135" spans="180:180">
      <c r="FX43135" s="1349"/>
    </row>
    <row r="43136" spans="180:180">
      <c r="FX43136" s="1349"/>
    </row>
    <row r="43137" spans="180:180">
      <c r="FX43137" s="1349"/>
    </row>
    <row r="43138" spans="180:180">
      <c r="FX43138" s="1595"/>
    </row>
    <row r="43139" spans="180:180">
      <c r="FX43139" s="1595"/>
    </row>
    <row r="43140" spans="180:180">
      <c r="FX43140" s="1595"/>
    </row>
    <row r="43141" spans="180:180">
      <c r="FX43141" s="1595"/>
    </row>
    <row r="43142" spans="180:180">
      <c r="FX43142" s="1595"/>
    </row>
    <row r="43143" spans="180:180">
      <c r="FX43143" s="1595"/>
    </row>
    <row r="43144" spans="180:180">
      <c r="FX43144" s="1595"/>
    </row>
    <row r="43145" spans="180:180">
      <c r="FX43145" s="1595"/>
    </row>
    <row r="43146" spans="180:180">
      <c r="FX43146" s="1595"/>
    </row>
    <row r="43147" spans="180:180">
      <c r="FX43147" s="1595"/>
    </row>
    <row r="43148" spans="180:180">
      <c r="FX43148" s="1595"/>
    </row>
    <row r="43149" spans="180:180">
      <c r="FX43149" s="1595"/>
    </row>
    <row r="43150" spans="180:180">
      <c r="FX43150" s="1595"/>
    </row>
    <row r="43151" spans="180:180">
      <c r="FX43151" s="1595"/>
    </row>
    <row r="43152" spans="180:180">
      <c r="FX43152" s="1595"/>
    </row>
    <row r="43153" spans="180:180">
      <c r="FX43153" s="1595"/>
    </row>
    <row r="43154" spans="180:180">
      <c r="FX43154" s="1595"/>
    </row>
    <row r="43155" spans="180:180">
      <c r="FX43155" s="1595"/>
    </row>
    <row r="43156" spans="180:180">
      <c r="FX43156" s="1595"/>
    </row>
    <row r="43157" spans="180:180">
      <c r="FX43157" s="1595"/>
    </row>
    <row r="43158" spans="180:180">
      <c r="FX43158" s="1595"/>
    </row>
    <row r="43159" spans="180:180">
      <c r="FX43159" s="1595"/>
    </row>
    <row r="43160" spans="180:180">
      <c r="FX43160" s="1595"/>
    </row>
    <row r="43161" spans="180:180">
      <c r="FX43161" s="1595"/>
    </row>
    <row r="43162" spans="180:180">
      <c r="FX43162" s="1595"/>
    </row>
    <row r="43163" spans="180:180">
      <c r="FX43163" s="1595"/>
    </row>
    <row r="43164" spans="180:180">
      <c r="FX43164" s="1595"/>
    </row>
    <row r="43165" spans="180:180">
      <c r="FX43165" s="1595"/>
    </row>
    <row r="43166" spans="180:180">
      <c r="FX43166" s="1595"/>
    </row>
    <row r="43167" spans="180:180">
      <c r="FX43167" s="1595"/>
    </row>
    <row r="43168" spans="180:180">
      <c r="FX43168" s="1595"/>
    </row>
    <row r="43169" spans="180:180">
      <c r="FX43169" s="1595"/>
    </row>
    <row r="43170" spans="180:180">
      <c r="FX43170" s="1595"/>
    </row>
    <row r="43171" spans="180:180">
      <c r="FX43171" s="1595"/>
    </row>
    <row r="43172" spans="180:180">
      <c r="FX43172" s="1595"/>
    </row>
    <row r="43173" spans="180:180">
      <c r="FX43173" s="1595"/>
    </row>
    <row r="43174" spans="180:180">
      <c r="FX43174" s="1595"/>
    </row>
    <row r="43175" spans="180:180">
      <c r="FX43175" s="1595"/>
    </row>
    <row r="43176" spans="180:180">
      <c r="FX43176" s="1595"/>
    </row>
    <row r="43177" spans="180:180">
      <c r="FX43177" s="1595"/>
    </row>
    <row r="43179" spans="180:180">
      <c r="FX43179" s="1349"/>
    </row>
    <row r="43180" spans="180:180">
      <c r="FX43180" s="1349"/>
    </row>
    <row r="43181" spans="180:180">
      <c r="FX43181" s="1666"/>
    </row>
    <row r="43183" spans="180:180">
      <c r="FX43183" s="1349"/>
    </row>
    <row r="43184" spans="180:180">
      <c r="FX43184" s="1349"/>
    </row>
    <row r="43185" spans="180:180">
      <c r="FX43185" s="1349"/>
    </row>
    <row r="43186" spans="180:180">
      <c r="FX43186" s="1595"/>
    </row>
    <row r="43187" spans="180:180">
      <c r="FX43187" s="1595"/>
    </row>
    <row r="43188" spans="180:180">
      <c r="FX43188" s="1595"/>
    </row>
    <row r="43189" spans="180:180">
      <c r="FX43189" s="1595"/>
    </row>
    <row r="43190" spans="180:180">
      <c r="FX43190" s="1595"/>
    </row>
    <row r="43191" spans="180:180">
      <c r="FX43191" s="1595"/>
    </row>
    <row r="43192" spans="180:180">
      <c r="FX43192" s="1595"/>
    </row>
    <row r="43193" spans="180:180">
      <c r="FX43193" s="1595"/>
    </row>
    <row r="43194" spans="180:180">
      <c r="FX43194" s="1595"/>
    </row>
    <row r="43195" spans="180:180">
      <c r="FX43195" s="1595"/>
    </row>
    <row r="43196" spans="180:180">
      <c r="FX43196" s="1595"/>
    </row>
    <row r="43197" spans="180:180">
      <c r="FX43197" s="1595"/>
    </row>
    <row r="43198" spans="180:180">
      <c r="FX43198" s="1595"/>
    </row>
    <row r="43199" spans="180:180">
      <c r="FX43199" s="1595"/>
    </row>
    <row r="43200" spans="180:180">
      <c r="FX43200" s="1595"/>
    </row>
    <row r="43201" spans="180:180">
      <c r="FX43201" s="1595"/>
    </row>
    <row r="43202" spans="180:180">
      <c r="FX43202" s="1595"/>
    </row>
    <row r="43203" spans="180:180">
      <c r="FX43203" s="1595"/>
    </row>
    <row r="43204" spans="180:180">
      <c r="FX43204" s="1595"/>
    </row>
    <row r="43205" spans="180:180">
      <c r="FX43205" s="1595"/>
    </row>
    <row r="43206" spans="180:180">
      <c r="FX43206" s="1595"/>
    </row>
    <row r="43207" spans="180:180">
      <c r="FX43207" s="1595"/>
    </row>
    <row r="43208" spans="180:180">
      <c r="FX43208" s="1595"/>
    </row>
    <row r="43209" spans="180:180">
      <c r="FX43209" s="1595"/>
    </row>
    <row r="43210" spans="180:180">
      <c r="FX43210" s="1595"/>
    </row>
    <row r="43211" spans="180:180">
      <c r="FX43211" s="1595"/>
    </row>
    <row r="43212" spans="180:180">
      <c r="FX43212" s="1595"/>
    </row>
    <row r="43213" spans="180:180">
      <c r="FX43213" s="1595"/>
    </row>
    <row r="43214" spans="180:180">
      <c r="FX43214" s="1595"/>
    </row>
    <row r="43215" spans="180:180">
      <c r="FX43215" s="1595"/>
    </row>
    <row r="43216" spans="180:180">
      <c r="FX43216" s="1595"/>
    </row>
    <row r="43217" spans="180:180">
      <c r="FX43217" s="1595"/>
    </row>
    <row r="43218" spans="180:180">
      <c r="FX43218" s="1595"/>
    </row>
    <row r="43219" spans="180:180">
      <c r="FX43219" s="1595"/>
    </row>
    <row r="43220" spans="180:180">
      <c r="FX43220" s="1595"/>
    </row>
    <row r="43221" spans="180:180">
      <c r="FX43221" s="1595"/>
    </row>
    <row r="43222" spans="180:180">
      <c r="FX43222" s="1595"/>
    </row>
    <row r="43223" spans="180:180">
      <c r="FX43223" s="1595"/>
    </row>
    <row r="43224" spans="180:180">
      <c r="FX43224" s="1595"/>
    </row>
    <row r="43225" spans="180:180">
      <c r="FX43225" s="1595"/>
    </row>
    <row r="43227" spans="180:180">
      <c r="FX43227" s="1349"/>
    </row>
    <row r="43228" spans="180:180">
      <c r="FX43228" s="1349"/>
    </row>
    <row r="43229" spans="180:180">
      <c r="FX43229" s="1666"/>
    </row>
    <row r="43231" spans="180:180">
      <c r="FX43231" s="1349"/>
    </row>
    <row r="43232" spans="180:180">
      <c r="FX43232" s="1349"/>
    </row>
    <row r="43233" spans="180:180">
      <c r="FX43233" s="1349"/>
    </row>
    <row r="43234" spans="180:180">
      <c r="FX43234" s="1595"/>
    </row>
    <row r="43235" spans="180:180">
      <c r="FX43235" s="1595"/>
    </row>
    <row r="43236" spans="180:180">
      <c r="FX43236" s="1595"/>
    </row>
    <row r="43237" spans="180:180">
      <c r="FX43237" s="1595"/>
    </row>
    <row r="43238" spans="180:180">
      <c r="FX43238" s="1595"/>
    </row>
    <row r="43239" spans="180:180">
      <c r="FX43239" s="1595"/>
    </row>
    <row r="43240" spans="180:180">
      <c r="FX43240" s="1595"/>
    </row>
    <row r="43241" spans="180:180">
      <c r="FX43241" s="1595"/>
    </row>
    <row r="43242" spans="180:180">
      <c r="FX43242" s="1595"/>
    </row>
    <row r="43243" spans="180:180">
      <c r="FX43243" s="1595"/>
    </row>
    <row r="43244" spans="180:180">
      <c r="FX43244" s="1595"/>
    </row>
    <row r="43245" spans="180:180">
      <c r="FX43245" s="1595"/>
    </row>
    <row r="43246" spans="180:180">
      <c r="FX43246" s="1595"/>
    </row>
    <row r="43247" spans="180:180">
      <c r="FX43247" s="1595"/>
    </row>
    <row r="43248" spans="180:180">
      <c r="FX43248" s="1595"/>
    </row>
    <row r="43249" spans="180:180">
      <c r="FX43249" s="1595"/>
    </row>
    <row r="43250" spans="180:180">
      <c r="FX43250" s="1595"/>
    </row>
    <row r="43251" spans="180:180">
      <c r="FX43251" s="1595"/>
    </row>
    <row r="43252" spans="180:180">
      <c r="FX43252" s="1595"/>
    </row>
    <row r="43253" spans="180:180">
      <c r="FX43253" s="1595"/>
    </row>
    <row r="43254" spans="180:180">
      <c r="FX43254" s="1595"/>
    </row>
    <row r="43255" spans="180:180">
      <c r="FX43255" s="1595"/>
    </row>
    <row r="43256" spans="180:180">
      <c r="FX43256" s="1595"/>
    </row>
    <row r="43257" spans="180:180">
      <c r="FX43257" s="1595"/>
    </row>
    <row r="43258" spans="180:180">
      <c r="FX43258" s="1595"/>
    </row>
    <row r="43259" spans="180:180">
      <c r="FX43259" s="1595"/>
    </row>
    <row r="43260" spans="180:180">
      <c r="FX43260" s="1595"/>
    </row>
    <row r="43261" spans="180:180">
      <c r="FX43261" s="1595"/>
    </row>
    <row r="43262" spans="180:180">
      <c r="FX43262" s="1595"/>
    </row>
    <row r="43263" spans="180:180">
      <c r="FX43263" s="1595"/>
    </row>
    <row r="43264" spans="180:180">
      <c r="FX43264" s="1595"/>
    </row>
    <row r="43265" spans="180:180">
      <c r="FX43265" s="1595"/>
    </row>
    <row r="43266" spans="180:180">
      <c r="FX43266" s="1595"/>
    </row>
    <row r="43267" spans="180:180">
      <c r="FX43267" s="1595"/>
    </row>
    <row r="43268" spans="180:180">
      <c r="FX43268" s="1595"/>
    </row>
    <row r="43269" spans="180:180">
      <c r="FX43269" s="1595"/>
    </row>
    <row r="43270" spans="180:180">
      <c r="FX43270" s="1595"/>
    </row>
    <row r="43271" spans="180:180">
      <c r="FX43271" s="1595"/>
    </row>
    <row r="43272" spans="180:180">
      <c r="FX43272" s="1595"/>
    </row>
    <row r="43273" spans="180:180">
      <c r="FX43273" s="1595"/>
    </row>
    <row r="43275" spans="180:180">
      <c r="FX43275" s="1349"/>
    </row>
    <row r="43276" spans="180:180">
      <c r="FX43276" s="1349"/>
    </row>
    <row r="43277" spans="180:180">
      <c r="FX43277" s="1666"/>
    </row>
    <row r="43279" spans="180:180">
      <c r="FX43279" s="1349"/>
    </row>
    <row r="43280" spans="180:180">
      <c r="FX43280" s="1349"/>
    </row>
    <row r="43281" spans="180:180">
      <c r="FX43281" s="1349"/>
    </row>
    <row r="43282" spans="180:180">
      <c r="FX43282" s="1595"/>
    </row>
    <row r="43283" spans="180:180">
      <c r="FX43283" s="1595"/>
    </row>
    <row r="43284" spans="180:180">
      <c r="FX43284" s="1595"/>
    </row>
    <row r="43285" spans="180:180">
      <c r="FX43285" s="1595"/>
    </row>
    <row r="43286" spans="180:180">
      <c r="FX43286" s="1595"/>
    </row>
    <row r="43287" spans="180:180">
      <c r="FX43287" s="1595"/>
    </row>
    <row r="43288" spans="180:180">
      <c r="FX43288" s="1595"/>
    </row>
    <row r="43289" spans="180:180">
      <c r="FX43289" s="1595"/>
    </row>
    <row r="43290" spans="180:180">
      <c r="FX43290" s="1595"/>
    </row>
    <row r="43291" spans="180:180">
      <c r="FX43291" s="1595"/>
    </row>
    <row r="43292" spans="180:180">
      <c r="FX43292" s="1595"/>
    </row>
    <row r="43293" spans="180:180">
      <c r="FX43293" s="1595"/>
    </row>
    <row r="43294" spans="180:180">
      <c r="FX43294" s="1595"/>
    </row>
    <row r="43295" spans="180:180">
      <c r="FX43295" s="1595"/>
    </row>
    <row r="43296" spans="180:180">
      <c r="FX43296" s="1595"/>
    </row>
    <row r="43297" spans="180:180">
      <c r="FX43297" s="1595"/>
    </row>
    <row r="43298" spans="180:180">
      <c r="FX43298" s="1595"/>
    </row>
    <row r="43299" spans="180:180">
      <c r="FX43299" s="1595"/>
    </row>
    <row r="43300" spans="180:180">
      <c r="FX43300" s="1595"/>
    </row>
    <row r="43301" spans="180:180">
      <c r="FX43301" s="1595"/>
    </row>
    <row r="43302" spans="180:180">
      <c r="FX43302" s="1595"/>
    </row>
    <row r="43303" spans="180:180">
      <c r="FX43303" s="1595"/>
    </row>
    <row r="43304" spans="180:180">
      <c r="FX43304" s="1595"/>
    </row>
    <row r="43305" spans="180:180">
      <c r="FX43305" s="1595"/>
    </row>
    <row r="43306" spans="180:180">
      <c r="FX43306" s="1595"/>
    </row>
    <row r="43307" spans="180:180">
      <c r="FX43307" s="1595"/>
    </row>
    <row r="43308" spans="180:180">
      <c r="FX43308" s="1595"/>
    </row>
    <row r="43309" spans="180:180">
      <c r="FX43309" s="1595"/>
    </row>
    <row r="43310" spans="180:180">
      <c r="FX43310" s="1595"/>
    </row>
    <row r="43311" spans="180:180">
      <c r="FX43311" s="1595"/>
    </row>
    <row r="43312" spans="180:180">
      <c r="FX43312" s="1595"/>
    </row>
    <row r="43313" spans="180:180">
      <c r="FX43313" s="1595"/>
    </row>
    <row r="43314" spans="180:180">
      <c r="FX43314" s="1595"/>
    </row>
    <row r="43315" spans="180:180">
      <c r="FX43315" s="1595"/>
    </row>
    <row r="43316" spans="180:180">
      <c r="FX43316" s="1595"/>
    </row>
    <row r="43317" spans="180:180">
      <c r="FX43317" s="1595"/>
    </row>
    <row r="43318" spans="180:180">
      <c r="FX43318" s="1595"/>
    </row>
    <row r="43319" spans="180:180">
      <c r="FX43319" s="1595"/>
    </row>
    <row r="43320" spans="180:180">
      <c r="FX43320" s="1595"/>
    </row>
    <row r="43321" spans="180:180">
      <c r="FX43321" s="1595"/>
    </row>
    <row r="43323" spans="180:180">
      <c r="FX43323" s="1349"/>
    </row>
    <row r="43324" spans="180:180">
      <c r="FX43324" s="1349"/>
    </row>
    <row r="43325" spans="180:180">
      <c r="FX43325" s="1666"/>
    </row>
    <row r="43327" spans="180:180">
      <c r="FX43327" s="1349"/>
    </row>
    <row r="43328" spans="180:180">
      <c r="FX43328" s="1349"/>
    </row>
    <row r="43329" spans="180:180">
      <c r="FX43329" s="1349"/>
    </row>
    <row r="43330" spans="180:180">
      <c r="FX43330" s="1595"/>
    </row>
    <row r="43331" spans="180:180">
      <c r="FX43331" s="1595"/>
    </row>
    <row r="43332" spans="180:180">
      <c r="FX43332" s="1595"/>
    </row>
    <row r="43333" spans="180:180">
      <c r="FX43333" s="1595"/>
    </row>
    <row r="43334" spans="180:180">
      <c r="FX43334" s="1595"/>
    </row>
    <row r="43335" spans="180:180">
      <c r="FX43335" s="1595"/>
    </row>
    <row r="43336" spans="180:180">
      <c r="FX43336" s="1595"/>
    </row>
    <row r="43337" spans="180:180">
      <c r="FX43337" s="1595"/>
    </row>
    <row r="43338" spans="180:180">
      <c r="FX43338" s="1595"/>
    </row>
    <row r="43339" spans="180:180">
      <c r="FX43339" s="1595"/>
    </row>
    <row r="43340" spans="180:180">
      <c r="FX43340" s="1595"/>
    </row>
    <row r="43341" spans="180:180">
      <c r="FX43341" s="1595"/>
    </row>
    <row r="43342" spans="180:180">
      <c r="FX43342" s="1595"/>
    </row>
    <row r="43343" spans="180:180">
      <c r="FX43343" s="1595"/>
    </row>
    <row r="43344" spans="180:180">
      <c r="FX43344" s="1595"/>
    </row>
    <row r="43345" spans="180:180">
      <c r="FX43345" s="1595"/>
    </row>
    <row r="43346" spans="180:180">
      <c r="FX43346" s="1595"/>
    </row>
    <row r="43347" spans="180:180">
      <c r="FX43347" s="1595"/>
    </row>
    <row r="43348" spans="180:180">
      <c r="FX43348" s="1595"/>
    </row>
    <row r="43349" spans="180:180">
      <c r="FX43349" s="1595"/>
    </row>
    <row r="43350" spans="180:180">
      <c r="FX43350" s="1595"/>
    </row>
    <row r="43351" spans="180:180">
      <c r="FX43351" s="1595"/>
    </row>
    <row r="43352" spans="180:180">
      <c r="FX43352" s="1595"/>
    </row>
    <row r="43353" spans="180:180">
      <c r="FX43353" s="1595"/>
    </row>
    <row r="43354" spans="180:180">
      <c r="FX43354" s="1595"/>
    </row>
    <row r="43355" spans="180:180">
      <c r="FX43355" s="1595"/>
    </row>
    <row r="43356" spans="180:180">
      <c r="FX43356" s="1595"/>
    </row>
    <row r="43357" spans="180:180">
      <c r="FX43357" s="1595"/>
    </row>
    <row r="43358" spans="180:180">
      <c r="FX43358" s="1595"/>
    </row>
    <row r="43359" spans="180:180">
      <c r="FX43359" s="1595"/>
    </row>
    <row r="43360" spans="180:180">
      <c r="FX43360" s="1595"/>
    </row>
    <row r="43361" spans="180:180">
      <c r="FX43361" s="1595"/>
    </row>
    <row r="43362" spans="180:180">
      <c r="FX43362" s="1595"/>
    </row>
    <row r="43363" spans="180:180">
      <c r="FX43363" s="1595"/>
    </row>
    <row r="43364" spans="180:180">
      <c r="FX43364" s="1595"/>
    </row>
    <row r="43365" spans="180:180">
      <c r="FX43365" s="1595"/>
    </row>
    <row r="43366" spans="180:180">
      <c r="FX43366" s="1595"/>
    </row>
    <row r="43367" spans="180:180">
      <c r="FX43367" s="1595"/>
    </row>
    <row r="43368" spans="180:180">
      <c r="FX43368" s="1595"/>
    </row>
    <row r="43369" spans="180:180">
      <c r="FX43369" s="1595"/>
    </row>
    <row r="43371" spans="180:180">
      <c r="FX43371" s="1349"/>
    </row>
    <row r="43372" spans="180:180">
      <c r="FX43372" s="1349"/>
    </row>
    <row r="43373" spans="180:180">
      <c r="FX43373" s="1666"/>
    </row>
    <row r="43375" spans="180:180">
      <c r="FX43375" s="1349"/>
    </row>
    <row r="43376" spans="180:180">
      <c r="FX43376" s="1349"/>
    </row>
    <row r="43377" spans="180:180">
      <c r="FX43377" s="1349"/>
    </row>
    <row r="43378" spans="180:180">
      <c r="FX43378" s="1595"/>
    </row>
    <row r="43379" spans="180:180">
      <c r="FX43379" s="1595"/>
    </row>
    <row r="43380" spans="180:180">
      <c r="FX43380" s="1595"/>
    </row>
    <row r="43381" spans="180:180">
      <c r="FX43381" s="1595"/>
    </row>
    <row r="43382" spans="180:180">
      <c r="FX43382" s="1595"/>
    </row>
    <row r="43383" spans="180:180">
      <c r="FX43383" s="1595"/>
    </row>
    <row r="43384" spans="180:180">
      <c r="FX43384" s="1595"/>
    </row>
    <row r="43385" spans="180:180">
      <c r="FX43385" s="1595"/>
    </row>
    <row r="43386" spans="180:180">
      <c r="FX43386" s="1595"/>
    </row>
    <row r="43387" spans="180:180">
      <c r="FX43387" s="1595"/>
    </row>
    <row r="43388" spans="180:180">
      <c r="FX43388" s="1595"/>
    </row>
    <row r="43389" spans="180:180">
      <c r="FX43389" s="1595"/>
    </row>
    <row r="43390" spans="180:180">
      <c r="FX43390" s="1595"/>
    </row>
    <row r="43391" spans="180:180">
      <c r="FX43391" s="1595"/>
    </row>
    <row r="43392" spans="180:180">
      <c r="FX43392" s="1595"/>
    </row>
    <row r="43393" spans="180:180">
      <c r="FX43393" s="1595"/>
    </row>
    <row r="43394" spans="180:180">
      <c r="FX43394" s="1595"/>
    </row>
    <row r="43395" spans="180:180">
      <c r="FX43395" s="1595"/>
    </row>
    <row r="43396" spans="180:180">
      <c r="FX43396" s="1595"/>
    </row>
    <row r="43397" spans="180:180">
      <c r="FX43397" s="1595"/>
    </row>
    <row r="43398" spans="180:180">
      <c r="FX43398" s="1595"/>
    </row>
    <row r="43399" spans="180:180">
      <c r="FX43399" s="1595"/>
    </row>
    <row r="43400" spans="180:180">
      <c r="FX43400" s="1595"/>
    </row>
    <row r="43401" spans="180:180">
      <c r="FX43401" s="1595"/>
    </row>
    <row r="43402" spans="180:180">
      <c r="FX43402" s="1595"/>
    </row>
    <row r="43403" spans="180:180">
      <c r="FX43403" s="1595"/>
    </row>
    <row r="43404" spans="180:180">
      <c r="FX43404" s="1595"/>
    </row>
    <row r="43405" spans="180:180">
      <c r="FX43405" s="1595"/>
    </row>
    <row r="43406" spans="180:180">
      <c r="FX43406" s="1595"/>
    </row>
    <row r="43407" spans="180:180">
      <c r="FX43407" s="1595"/>
    </row>
    <row r="43408" spans="180:180">
      <c r="FX43408" s="1595"/>
    </row>
    <row r="43409" spans="180:180">
      <c r="FX43409" s="1595"/>
    </row>
    <row r="43410" spans="180:180">
      <c r="FX43410" s="1595"/>
    </row>
    <row r="43411" spans="180:180">
      <c r="FX43411" s="1595"/>
    </row>
    <row r="43412" spans="180:180">
      <c r="FX43412" s="1595"/>
    </row>
    <row r="43413" spans="180:180">
      <c r="FX43413" s="1595"/>
    </row>
    <row r="43414" spans="180:180">
      <c r="FX43414" s="1595"/>
    </row>
    <row r="43415" spans="180:180">
      <c r="FX43415" s="1595"/>
    </row>
    <row r="43416" spans="180:180">
      <c r="FX43416" s="1595"/>
    </row>
    <row r="43417" spans="180:180">
      <c r="FX43417" s="1595"/>
    </row>
    <row r="43419" spans="180:180">
      <c r="FX43419" s="1349"/>
    </row>
    <row r="43420" spans="180:180">
      <c r="FX43420" s="1349"/>
    </row>
    <row r="43421" spans="180:180">
      <c r="FX43421" s="1666"/>
    </row>
    <row r="43423" spans="180:180">
      <c r="FX43423" s="1349"/>
    </row>
    <row r="43424" spans="180:180">
      <c r="FX43424" s="1349"/>
    </row>
    <row r="43425" spans="180:180">
      <c r="FX43425" s="1349"/>
    </row>
    <row r="43426" spans="180:180">
      <c r="FX43426" s="1595"/>
    </row>
    <row r="43427" spans="180:180">
      <c r="FX43427" s="1595"/>
    </row>
    <row r="43428" spans="180:180">
      <c r="FX43428" s="1595"/>
    </row>
    <row r="43429" spans="180:180">
      <c r="FX43429" s="1595"/>
    </row>
    <row r="43430" spans="180:180">
      <c r="FX43430" s="1595"/>
    </row>
    <row r="43431" spans="180:180">
      <c r="FX43431" s="1595"/>
    </row>
    <row r="43432" spans="180:180">
      <c r="FX43432" s="1595"/>
    </row>
    <row r="43433" spans="180:180">
      <c r="FX43433" s="1595"/>
    </row>
    <row r="43434" spans="180:180">
      <c r="FX43434" s="1595"/>
    </row>
    <row r="43435" spans="180:180">
      <c r="FX43435" s="1595"/>
    </row>
    <row r="43436" spans="180:180">
      <c r="FX43436" s="1595"/>
    </row>
    <row r="43437" spans="180:180">
      <c r="FX43437" s="1595"/>
    </row>
    <row r="43438" spans="180:180">
      <c r="FX43438" s="1595"/>
    </row>
    <row r="43439" spans="180:180">
      <c r="FX43439" s="1595"/>
    </row>
    <row r="43440" spans="180:180">
      <c r="FX43440" s="1595"/>
    </row>
    <row r="43441" spans="180:180">
      <c r="FX43441" s="1595"/>
    </row>
    <row r="43442" spans="180:180">
      <c r="FX43442" s="1595"/>
    </row>
    <row r="43443" spans="180:180">
      <c r="FX43443" s="1595"/>
    </row>
    <row r="43444" spans="180:180">
      <c r="FX43444" s="1595"/>
    </row>
    <row r="43445" spans="180:180">
      <c r="FX43445" s="1595"/>
    </row>
    <row r="43446" spans="180:180">
      <c r="FX43446" s="1595"/>
    </row>
    <row r="43447" spans="180:180">
      <c r="FX43447" s="1595"/>
    </row>
    <row r="43448" spans="180:180">
      <c r="FX43448" s="1595"/>
    </row>
    <row r="43449" spans="180:180">
      <c r="FX43449" s="1595"/>
    </row>
    <row r="43450" spans="180:180">
      <c r="FX43450" s="1595"/>
    </row>
    <row r="43451" spans="180:180">
      <c r="FX43451" s="1595"/>
    </row>
    <row r="43452" spans="180:180">
      <c r="FX43452" s="1595"/>
    </row>
    <row r="43453" spans="180:180">
      <c r="FX43453" s="1595"/>
    </row>
    <row r="43454" spans="180:180">
      <c r="FX43454" s="1595"/>
    </row>
    <row r="43455" spans="180:180">
      <c r="FX43455" s="1595"/>
    </row>
    <row r="43456" spans="180:180">
      <c r="FX43456" s="1595"/>
    </row>
    <row r="43457" spans="180:180">
      <c r="FX43457" s="1595"/>
    </row>
    <row r="43458" spans="180:180">
      <c r="FX43458" s="1595"/>
    </row>
    <row r="43459" spans="180:180">
      <c r="FX43459" s="1595"/>
    </row>
    <row r="43460" spans="180:180">
      <c r="FX43460" s="1595"/>
    </row>
    <row r="43461" spans="180:180">
      <c r="FX43461" s="1595"/>
    </row>
    <row r="43462" spans="180:180">
      <c r="FX43462" s="1595"/>
    </row>
    <row r="43463" spans="180:180">
      <c r="FX43463" s="1595"/>
    </row>
    <row r="43464" spans="180:180">
      <c r="FX43464" s="1595"/>
    </row>
    <row r="43465" spans="180:180">
      <c r="FX43465" s="1595"/>
    </row>
    <row r="43467" spans="180:180">
      <c r="FX43467" s="1349"/>
    </row>
    <row r="43468" spans="180:180">
      <c r="FX43468" s="1349"/>
    </row>
    <row r="43469" spans="180:180">
      <c r="FX43469" s="1666"/>
    </row>
    <row r="43471" spans="180:180">
      <c r="FX43471" s="1349"/>
    </row>
    <row r="43472" spans="180:180">
      <c r="FX43472" s="1349"/>
    </row>
    <row r="43473" spans="180:180">
      <c r="FX43473" s="1349"/>
    </row>
    <row r="43474" spans="180:180">
      <c r="FX43474" s="1595"/>
    </row>
    <row r="43475" spans="180:180">
      <c r="FX43475" s="1595"/>
    </row>
    <row r="43476" spans="180:180">
      <c r="FX43476" s="1595"/>
    </row>
    <row r="43477" spans="180:180">
      <c r="FX43477" s="1595"/>
    </row>
    <row r="43478" spans="180:180">
      <c r="FX43478" s="1595"/>
    </row>
    <row r="43479" spans="180:180">
      <c r="FX43479" s="1595"/>
    </row>
    <row r="43480" spans="180:180">
      <c r="FX43480" s="1595"/>
    </row>
    <row r="43481" spans="180:180">
      <c r="FX43481" s="1595"/>
    </row>
    <row r="43482" spans="180:180">
      <c r="FX43482" s="1595"/>
    </row>
    <row r="43483" spans="180:180">
      <c r="FX43483" s="1595"/>
    </row>
    <row r="43484" spans="180:180">
      <c r="FX43484" s="1595"/>
    </row>
    <row r="43485" spans="180:180">
      <c r="FX43485" s="1595"/>
    </row>
    <row r="43486" spans="180:180">
      <c r="FX43486" s="1595"/>
    </row>
    <row r="43487" spans="180:180">
      <c r="FX43487" s="1595"/>
    </row>
    <row r="43488" spans="180:180">
      <c r="FX43488" s="1595"/>
    </row>
    <row r="43489" spans="180:180">
      <c r="FX43489" s="1595"/>
    </row>
    <row r="43490" spans="180:180">
      <c r="FX43490" s="1595"/>
    </row>
    <row r="43491" spans="180:180">
      <c r="FX43491" s="1595"/>
    </row>
    <row r="43492" spans="180:180">
      <c r="FX43492" s="1595"/>
    </row>
    <row r="43493" spans="180:180">
      <c r="FX43493" s="1595"/>
    </row>
    <row r="43494" spans="180:180">
      <c r="FX43494" s="1595"/>
    </row>
    <row r="43495" spans="180:180">
      <c r="FX43495" s="1595"/>
    </row>
    <row r="43496" spans="180:180">
      <c r="FX43496" s="1595"/>
    </row>
    <row r="43497" spans="180:180">
      <c r="FX43497" s="1595"/>
    </row>
    <row r="43498" spans="180:180">
      <c r="FX43498" s="1595"/>
    </row>
    <row r="43499" spans="180:180">
      <c r="FX43499" s="1595"/>
    </row>
    <row r="43500" spans="180:180">
      <c r="FX43500" s="1595"/>
    </row>
    <row r="43501" spans="180:180">
      <c r="FX43501" s="1595"/>
    </row>
    <row r="43502" spans="180:180">
      <c r="FX43502" s="1595"/>
    </row>
    <row r="43503" spans="180:180">
      <c r="FX43503" s="1595"/>
    </row>
    <row r="43504" spans="180:180">
      <c r="FX43504" s="1595"/>
    </row>
    <row r="43505" spans="180:180">
      <c r="FX43505" s="1595"/>
    </row>
    <row r="43506" spans="180:180">
      <c r="FX43506" s="1595"/>
    </row>
    <row r="43507" spans="180:180">
      <c r="FX43507" s="1595"/>
    </row>
    <row r="43508" spans="180:180">
      <c r="FX43508" s="1595"/>
    </row>
    <row r="43509" spans="180:180">
      <c r="FX43509" s="1595"/>
    </row>
    <row r="43510" spans="180:180">
      <c r="FX43510" s="1595"/>
    </row>
    <row r="43511" spans="180:180">
      <c r="FX43511" s="1595"/>
    </row>
    <row r="43512" spans="180:180">
      <c r="FX43512" s="1595"/>
    </row>
    <row r="43513" spans="180:180">
      <c r="FX43513" s="1595"/>
    </row>
    <row r="43515" spans="180:180">
      <c r="FX43515" s="1349"/>
    </row>
    <row r="43516" spans="180:180">
      <c r="FX43516" s="1349"/>
    </row>
    <row r="43517" spans="180:180">
      <c r="FX43517" s="1666"/>
    </row>
    <row r="43519" spans="180:180">
      <c r="FX43519" s="1349"/>
    </row>
    <row r="43520" spans="180:180">
      <c r="FX43520" s="1349"/>
    </row>
    <row r="43521" spans="180:180">
      <c r="FX43521" s="1349"/>
    </row>
    <row r="43522" spans="180:180">
      <c r="FX43522" s="1595"/>
    </row>
    <row r="43523" spans="180:180">
      <c r="FX43523" s="1595"/>
    </row>
    <row r="43524" spans="180:180">
      <c r="FX43524" s="1595"/>
    </row>
    <row r="43525" spans="180:180">
      <c r="FX43525" s="1595"/>
    </row>
    <row r="43526" spans="180:180">
      <c r="FX43526" s="1595"/>
    </row>
    <row r="43527" spans="180:180">
      <c r="FX43527" s="1595"/>
    </row>
    <row r="43528" spans="180:180">
      <c r="FX43528" s="1595"/>
    </row>
    <row r="43529" spans="180:180">
      <c r="FX43529" s="1595"/>
    </row>
    <row r="43530" spans="180:180">
      <c r="FX43530" s="1595"/>
    </row>
    <row r="43531" spans="180:180">
      <c r="FX43531" s="1595"/>
    </row>
    <row r="43532" spans="180:180">
      <c r="FX43532" s="1595"/>
    </row>
    <row r="43533" spans="180:180">
      <c r="FX43533" s="1595"/>
    </row>
    <row r="43534" spans="180:180">
      <c r="FX43534" s="1595"/>
    </row>
    <row r="43535" spans="180:180">
      <c r="FX43535" s="1595"/>
    </row>
    <row r="43536" spans="180:180">
      <c r="FX43536" s="1595"/>
    </row>
    <row r="43537" spans="180:180">
      <c r="FX43537" s="1595"/>
    </row>
    <row r="43538" spans="180:180">
      <c r="FX43538" s="1595"/>
    </row>
    <row r="43539" spans="180:180">
      <c r="FX43539" s="1595"/>
    </row>
    <row r="43540" spans="180:180">
      <c r="FX43540" s="1595"/>
    </row>
    <row r="43541" spans="180:180">
      <c r="FX43541" s="1595"/>
    </row>
    <row r="43542" spans="180:180">
      <c r="FX43542" s="1595"/>
    </row>
    <row r="43543" spans="180:180">
      <c r="FX43543" s="1595"/>
    </row>
    <row r="43544" spans="180:180">
      <c r="FX43544" s="1595"/>
    </row>
    <row r="43545" spans="180:180">
      <c r="FX43545" s="1595"/>
    </row>
    <row r="43546" spans="180:180">
      <c r="FX43546" s="1595"/>
    </row>
    <row r="43547" spans="180:180">
      <c r="FX43547" s="1595"/>
    </row>
    <row r="43548" spans="180:180">
      <c r="FX43548" s="1595"/>
    </row>
    <row r="43549" spans="180:180">
      <c r="FX43549" s="1595"/>
    </row>
    <row r="43550" spans="180:180">
      <c r="FX43550" s="1595"/>
    </row>
    <row r="43551" spans="180:180">
      <c r="FX43551" s="1595"/>
    </row>
    <row r="43552" spans="180:180">
      <c r="FX43552" s="1595"/>
    </row>
    <row r="43553" spans="180:180">
      <c r="FX43553" s="1595"/>
    </row>
    <row r="43554" spans="180:180">
      <c r="FX43554" s="1595"/>
    </row>
    <row r="43555" spans="180:180">
      <c r="FX43555" s="1595"/>
    </row>
    <row r="43556" spans="180:180">
      <c r="FX43556" s="1595"/>
    </row>
    <row r="43557" spans="180:180">
      <c r="FX43557" s="1595"/>
    </row>
    <row r="43558" spans="180:180">
      <c r="FX43558" s="1595"/>
    </row>
    <row r="43559" spans="180:180">
      <c r="FX43559" s="1595"/>
    </row>
    <row r="43560" spans="180:180">
      <c r="FX43560" s="1595"/>
    </row>
    <row r="43561" spans="180:180">
      <c r="FX43561" s="1595"/>
    </row>
    <row r="43563" spans="180:180">
      <c r="FX43563" s="1349"/>
    </row>
    <row r="43564" spans="180:180">
      <c r="FX43564" s="1349"/>
    </row>
    <row r="43565" spans="180:180">
      <c r="FX43565" s="1666"/>
    </row>
    <row r="43567" spans="180:180">
      <c r="FX43567" s="1349"/>
    </row>
    <row r="43568" spans="180:180">
      <c r="FX43568" s="1349"/>
    </row>
    <row r="43569" spans="180:180">
      <c r="FX43569" s="1349"/>
    </row>
    <row r="43570" spans="180:180">
      <c r="FX43570" s="1595"/>
    </row>
    <row r="43571" spans="180:180">
      <c r="FX43571" s="1595"/>
    </row>
    <row r="43572" spans="180:180">
      <c r="FX43572" s="1595"/>
    </row>
    <row r="43573" spans="180:180">
      <c r="FX43573" s="1595"/>
    </row>
    <row r="43574" spans="180:180">
      <c r="FX43574" s="1595"/>
    </row>
    <row r="43575" spans="180:180">
      <c r="FX43575" s="1595"/>
    </row>
    <row r="43576" spans="180:180">
      <c r="FX43576" s="1595"/>
    </row>
    <row r="43577" spans="180:180">
      <c r="FX43577" s="1595"/>
    </row>
    <row r="43578" spans="180:180">
      <c r="FX43578" s="1595"/>
    </row>
    <row r="43579" spans="180:180">
      <c r="FX43579" s="1595"/>
    </row>
    <row r="43580" spans="180:180">
      <c r="FX43580" s="1595"/>
    </row>
    <row r="43581" spans="180:180">
      <c r="FX43581" s="1595"/>
    </row>
    <row r="43582" spans="180:180">
      <c r="FX43582" s="1595"/>
    </row>
    <row r="43583" spans="180:180">
      <c r="FX43583" s="1595"/>
    </row>
    <row r="43584" spans="180:180">
      <c r="FX43584" s="1595"/>
    </row>
    <row r="43585" spans="180:180">
      <c r="FX43585" s="1595"/>
    </row>
    <row r="43586" spans="180:180">
      <c r="FX43586" s="1595"/>
    </row>
    <row r="43587" spans="180:180">
      <c r="FX43587" s="1595"/>
    </row>
    <row r="43588" spans="180:180">
      <c r="FX43588" s="1595"/>
    </row>
    <row r="43589" spans="180:180">
      <c r="FX43589" s="1595"/>
    </row>
    <row r="43590" spans="180:180">
      <c r="FX43590" s="1595"/>
    </row>
    <row r="43591" spans="180:180">
      <c r="FX43591" s="1595"/>
    </row>
    <row r="43592" spans="180:180">
      <c r="FX43592" s="1595"/>
    </row>
    <row r="43593" spans="180:180">
      <c r="FX43593" s="1595"/>
    </row>
    <row r="43594" spans="180:180">
      <c r="FX43594" s="1595"/>
    </row>
    <row r="43595" spans="180:180">
      <c r="FX43595" s="1595"/>
    </row>
    <row r="43596" spans="180:180">
      <c r="FX43596" s="1595"/>
    </row>
    <row r="43597" spans="180:180">
      <c r="FX43597" s="1595"/>
    </row>
    <row r="43598" spans="180:180">
      <c r="FX43598" s="1595"/>
    </row>
    <row r="43599" spans="180:180">
      <c r="FX43599" s="1595"/>
    </row>
    <row r="43600" spans="180:180">
      <c r="FX43600" s="1595"/>
    </row>
    <row r="43601" spans="180:180">
      <c r="FX43601" s="1595"/>
    </row>
    <row r="43602" spans="180:180">
      <c r="FX43602" s="1595"/>
    </row>
    <row r="43603" spans="180:180">
      <c r="FX43603" s="1595"/>
    </row>
    <row r="43604" spans="180:180">
      <c r="FX43604" s="1595"/>
    </row>
    <row r="43605" spans="180:180">
      <c r="FX43605" s="1595"/>
    </row>
    <row r="43606" spans="180:180">
      <c r="FX43606" s="1595"/>
    </row>
    <row r="43607" spans="180:180">
      <c r="FX43607" s="1595"/>
    </row>
    <row r="43608" spans="180:180">
      <c r="FX43608" s="1595"/>
    </row>
    <row r="43609" spans="180:180">
      <c r="FX43609" s="1595"/>
    </row>
    <row r="43611" spans="180:180">
      <c r="FX43611" s="1349"/>
    </row>
    <row r="43612" spans="180:180">
      <c r="FX43612" s="1349"/>
    </row>
    <row r="43613" spans="180:180">
      <c r="FX43613" s="1666"/>
    </row>
    <row r="43615" spans="180:180">
      <c r="FX43615" s="1349"/>
    </row>
    <row r="43616" spans="180:180">
      <c r="FX43616" s="1349"/>
    </row>
    <row r="43617" spans="180:180">
      <c r="FX43617" s="1349"/>
    </row>
    <row r="43618" spans="180:180">
      <c r="FX43618" s="1595"/>
    </row>
    <row r="43619" spans="180:180">
      <c r="FX43619" s="1595"/>
    </row>
    <row r="43620" spans="180:180">
      <c r="FX43620" s="1595"/>
    </row>
    <row r="43621" spans="180:180">
      <c r="FX43621" s="1595"/>
    </row>
    <row r="43622" spans="180:180">
      <c r="FX43622" s="1595"/>
    </row>
    <row r="43623" spans="180:180">
      <c r="FX43623" s="1595"/>
    </row>
    <row r="43624" spans="180:180">
      <c r="FX43624" s="1595"/>
    </row>
    <row r="43625" spans="180:180">
      <c r="FX43625" s="1595"/>
    </row>
    <row r="43626" spans="180:180">
      <c r="FX43626" s="1595"/>
    </row>
    <row r="43627" spans="180:180">
      <c r="FX43627" s="1595"/>
    </row>
    <row r="43628" spans="180:180">
      <c r="FX43628" s="1595"/>
    </row>
    <row r="43629" spans="180:180">
      <c r="FX43629" s="1595"/>
    </row>
    <row r="43630" spans="180:180">
      <c r="FX43630" s="1595"/>
    </row>
    <row r="43631" spans="180:180">
      <c r="FX43631" s="1595"/>
    </row>
    <row r="43632" spans="180:180">
      <c r="FX43632" s="1595"/>
    </row>
    <row r="43633" spans="180:180">
      <c r="FX43633" s="1595"/>
    </row>
    <row r="43634" spans="180:180">
      <c r="FX43634" s="1595"/>
    </row>
    <row r="43635" spans="180:180">
      <c r="FX43635" s="1595"/>
    </row>
    <row r="43636" spans="180:180">
      <c r="FX43636" s="1595"/>
    </row>
    <row r="43637" spans="180:180">
      <c r="FX43637" s="1595"/>
    </row>
    <row r="43638" spans="180:180">
      <c r="FX43638" s="1595"/>
    </row>
    <row r="43639" spans="180:180">
      <c r="FX43639" s="1595"/>
    </row>
    <row r="43640" spans="180:180">
      <c r="FX43640" s="1595"/>
    </row>
    <row r="43641" spans="180:180">
      <c r="FX43641" s="1595"/>
    </row>
    <row r="43642" spans="180:180">
      <c r="FX43642" s="1595"/>
    </row>
    <row r="43643" spans="180:180">
      <c r="FX43643" s="1595"/>
    </row>
    <row r="43644" spans="180:180">
      <c r="FX43644" s="1595"/>
    </row>
    <row r="43645" spans="180:180">
      <c r="FX43645" s="1595"/>
    </row>
    <row r="43646" spans="180:180">
      <c r="FX43646" s="1595"/>
    </row>
    <row r="43647" spans="180:180">
      <c r="FX43647" s="1595"/>
    </row>
    <row r="43648" spans="180:180">
      <c r="FX43648" s="1595"/>
    </row>
    <row r="43649" spans="180:180">
      <c r="FX43649" s="1595"/>
    </row>
    <row r="43650" spans="180:180">
      <c r="FX43650" s="1595"/>
    </row>
    <row r="43651" spans="180:180">
      <c r="FX43651" s="1595"/>
    </row>
    <row r="43652" spans="180:180">
      <c r="FX43652" s="1595"/>
    </row>
    <row r="43653" spans="180:180">
      <c r="FX43653" s="1595"/>
    </row>
    <row r="43654" spans="180:180">
      <c r="FX43654" s="1595"/>
    </row>
    <row r="43655" spans="180:180">
      <c r="FX43655" s="1595"/>
    </row>
    <row r="43656" spans="180:180">
      <c r="FX43656" s="1595"/>
    </row>
    <row r="43657" spans="180:180">
      <c r="FX43657" s="1595"/>
    </row>
    <row r="43659" spans="180:180">
      <c r="FX43659" s="1349"/>
    </row>
    <row r="43660" spans="180:180">
      <c r="FX43660" s="1349"/>
    </row>
    <row r="43661" spans="180:180">
      <c r="FX43661" s="1666"/>
    </row>
    <row r="43663" spans="180:180">
      <c r="FX43663" s="1349"/>
    </row>
    <row r="43664" spans="180:180">
      <c r="FX43664" s="1349"/>
    </row>
    <row r="43665" spans="180:180">
      <c r="FX43665" s="1349"/>
    </row>
    <row r="43666" spans="180:180">
      <c r="FX43666" s="1595"/>
    </row>
    <row r="43667" spans="180:180">
      <c r="FX43667" s="1595"/>
    </row>
    <row r="43668" spans="180:180">
      <c r="FX43668" s="1595"/>
    </row>
    <row r="43669" spans="180:180">
      <c r="FX43669" s="1595"/>
    </row>
    <row r="43670" spans="180:180">
      <c r="FX43670" s="1595"/>
    </row>
    <row r="43671" spans="180:180">
      <c r="FX43671" s="1595"/>
    </row>
    <row r="43672" spans="180:180">
      <c r="FX43672" s="1595"/>
    </row>
    <row r="43673" spans="180:180">
      <c r="FX43673" s="1595"/>
    </row>
    <row r="43674" spans="180:180">
      <c r="FX43674" s="1595"/>
    </row>
    <row r="43675" spans="180:180">
      <c r="FX43675" s="1595"/>
    </row>
    <row r="43676" spans="180:180">
      <c r="FX43676" s="1595"/>
    </row>
    <row r="43677" spans="180:180">
      <c r="FX43677" s="1595"/>
    </row>
    <row r="43678" spans="180:180">
      <c r="FX43678" s="1595"/>
    </row>
    <row r="43679" spans="180:180">
      <c r="FX43679" s="1595"/>
    </row>
    <row r="43680" spans="180:180">
      <c r="FX43680" s="1595"/>
    </row>
    <row r="43681" spans="180:180">
      <c r="FX43681" s="1595"/>
    </row>
    <row r="43682" spans="180:180">
      <c r="FX43682" s="1595"/>
    </row>
    <row r="43683" spans="180:180">
      <c r="FX43683" s="1595"/>
    </row>
    <row r="43684" spans="180:180">
      <c r="FX43684" s="1595"/>
    </row>
    <row r="43685" spans="180:180">
      <c r="FX43685" s="1595"/>
    </row>
    <row r="43686" spans="180:180">
      <c r="FX43686" s="1595"/>
    </row>
    <row r="43687" spans="180:180">
      <c r="FX43687" s="1595"/>
    </row>
    <row r="43688" spans="180:180">
      <c r="FX43688" s="1595"/>
    </row>
    <row r="43689" spans="180:180">
      <c r="FX43689" s="1595"/>
    </row>
    <row r="43690" spans="180:180">
      <c r="FX43690" s="1595"/>
    </row>
    <row r="43691" spans="180:180">
      <c r="FX43691" s="1595"/>
    </row>
    <row r="43692" spans="180:180">
      <c r="FX43692" s="1595"/>
    </row>
    <row r="43693" spans="180:180">
      <c r="FX43693" s="1595"/>
    </row>
    <row r="43694" spans="180:180">
      <c r="FX43694" s="1595"/>
    </row>
    <row r="43695" spans="180:180">
      <c r="FX43695" s="1595"/>
    </row>
    <row r="43696" spans="180:180">
      <c r="FX43696" s="1595"/>
    </row>
    <row r="43697" spans="180:180">
      <c r="FX43697" s="1595"/>
    </row>
    <row r="43698" spans="180:180">
      <c r="FX43698" s="1595"/>
    </row>
    <row r="43699" spans="180:180">
      <c r="FX43699" s="1595"/>
    </row>
    <row r="43700" spans="180:180">
      <c r="FX43700" s="1595"/>
    </row>
    <row r="43701" spans="180:180">
      <c r="FX43701" s="1595"/>
    </row>
    <row r="43702" spans="180:180">
      <c r="FX43702" s="1595"/>
    </row>
    <row r="43703" spans="180:180">
      <c r="FX43703" s="1595"/>
    </row>
    <row r="43704" spans="180:180">
      <c r="FX43704" s="1595"/>
    </row>
    <row r="43705" spans="180:180">
      <c r="FX43705" s="1595"/>
    </row>
    <row r="43707" spans="180:180">
      <c r="FX43707" s="1349"/>
    </row>
    <row r="43708" spans="180:180">
      <c r="FX43708" s="1349"/>
    </row>
    <row r="43709" spans="180:180">
      <c r="FX43709" s="1666"/>
    </row>
    <row r="43711" spans="180:180">
      <c r="FX43711" s="1349"/>
    </row>
    <row r="43712" spans="180:180">
      <c r="FX43712" s="1349"/>
    </row>
    <row r="43713" spans="180:180">
      <c r="FX43713" s="1349"/>
    </row>
    <row r="43714" spans="180:180">
      <c r="FX43714" s="1595"/>
    </row>
    <row r="43715" spans="180:180">
      <c r="FX43715" s="1595"/>
    </row>
    <row r="43716" spans="180:180">
      <c r="FX43716" s="1595"/>
    </row>
    <row r="43717" spans="180:180">
      <c r="FX43717" s="1595"/>
    </row>
    <row r="43718" spans="180:180">
      <c r="FX43718" s="1595"/>
    </row>
    <row r="43719" spans="180:180">
      <c r="FX43719" s="1595"/>
    </row>
    <row r="43720" spans="180:180">
      <c r="FX43720" s="1595"/>
    </row>
    <row r="43721" spans="180:180">
      <c r="FX43721" s="1595"/>
    </row>
    <row r="43722" spans="180:180">
      <c r="FX43722" s="1595"/>
    </row>
    <row r="43723" spans="180:180">
      <c r="FX43723" s="1595"/>
    </row>
    <row r="43724" spans="180:180">
      <c r="FX43724" s="1595"/>
    </row>
    <row r="43725" spans="180:180">
      <c r="FX43725" s="1595"/>
    </row>
    <row r="43726" spans="180:180">
      <c r="FX43726" s="1595"/>
    </row>
    <row r="43727" spans="180:180">
      <c r="FX43727" s="1595"/>
    </row>
    <row r="43728" spans="180:180">
      <c r="FX43728" s="1595"/>
    </row>
    <row r="43729" spans="180:180">
      <c r="FX43729" s="1595"/>
    </row>
    <row r="43730" spans="180:180">
      <c r="FX43730" s="1595"/>
    </row>
    <row r="43731" spans="180:180">
      <c r="FX43731" s="1595"/>
    </row>
    <row r="43732" spans="180:180">
      <c r="FX43732" s="1595"/>
    </row>
    <row r="43733" spans="180:180">
      <c r="FX43733" s="1595"/>
    </row>
    <row r="43734" spans="180:180">
      <c r="FX43734" s="1595"/>
    </row>
    <row r="43735" spans="180:180">
      <c r="FX43735" s="1595"/>
    </row>
    <row r="43736" spans="180:180">
      <c r="FX43736" s="1595"/>
    </row>
    <row r="43737" spans="180:180">
      <c r="FX43737" s="1595"/>
    </row>
    <row r="43738" spans="180:180">
      <c r="FX43738" s="1595"/>
    </row>
    <row r="43739" spans="180:180">
      <c r="FX43739" s="1595"/>
    </row>
    <row r="43740" spans="180:180">
      <c r="FX43740" s="1595"/>
    </row>
    <row r="43741" spans="180:180">
      <c r="FX43741" s="1595"/>
    </row>
    <row r="43742" spans="180:180">
      <c r="FX43742" s="1595"/>
    </row>
    <row r="43743" spans="180:180">
      <c r="FX43743" s="1595"/>
    </row>
    <row r="43744" spans="180:180">
      <c r="FX43744" s="1595"/>
    </row>
    <row r="43745" spans="180:180">
      <c r="FX43745" s="1595"/>
    </row>
    <row r="43746" spans="180:180">
      <c r="FX43746" s="1595"/>
    </row>
    <row r="43747" spans="180:180">
      <c r="FX43747" s="1595"/>
    </row>
    <row r="43748" spans="180:180">
      <c r="FX43748" s="1595"/>
    </row>
    <row r="43749" spans="180:180">
      <c r="FX43749" s="1595"/>
    </row>
    <row r="43750" spans="180:180">
      <c r="FX43750" s="1595"/>
    </row>
    <row r="43751" spans="180:180">
      <c r="FX43751" s="1595"/>
    </row>
    <row r="43752" spans="180:180">
      <c r="FX43752" s="1595"/>
    </row>
    <row r="43753" spans="180:180">
      <c r="FX43753" s="1595"/>
    </row>
    <row r="43755" spans="180:180">
      <c r="FX43755" s="1349"/>
    </row>
    <row r="43756" spans="180:180">
      <c r="FX43756" s="1349"/>
    </row>
    <row r="43757" spans="180:180">
      <c r="FX43757" s="1666"/>
    </row>
    <row r="43759" spans="180:180">
      <c r="FX43759" s="1349"/>
    </row>
    <row r="43760" spans="180:180">
      <c r="FX43760" s="1349"/>
    </row>
    <row r="43761" spans="180:180">
      <c r="FX43761" s="1349"/>
    </row>
    <row r="43762" spans="180:180">
      <c r="FX43762" s="1595"/>
    </row>
    <row r="43763" spans="180:180">
      <c r="FX43763" s="1595"/>
    </row>
    <row r="43764" spans="180:180">
      <c r="FX43764" s="1595"/>
    </row>
    <row r="43765" spans="180:180">
      <c r="FX43765" s="1595"/>
    </row>
    <row r="43766" spans="180:180">
      <c r="FX43766" s="1595"/>
    </row>
    <row r="43767" spans="180:180">
      <c r="FX43767" s="1595"/>
    </row>
    <row r="43768" spans="180:180">
      <c r="FX43768" s="1595"/>
    </row>
    <row r="43769" spans="180:180">
      <c r="FX43769" s="1595"/>
    </row>
    <row r="43770" spans="180:180">
      <c r="FX43770" s="1595"/>
    </row>
    <row r="43771" spans="180:180">
      <c r="FX43771" s="1595"/>
    </row>
    <row r="43772" spans="180:180">
      <c r="FX43772" s="1595"/>
    </row>
    <row r="43773" spans="180:180">
      <c r="FX43773" s="1595"/>
    </row>
    <row r="43774" spans="180:180">
      <c r="FX43774" s="1595"/>
    </row>
    <row r="43775" spans="180:180">
      <c r="FX43775" s="1595"/>
    </row>
    <row r="43776" spans="180:180">
      <c r="FX43776" s="1595"/>
    </row>
    <row r="43777" spans="180:180">
      <c r="FX43777" s="1595"/>
    </row>
    <row r="43778" spans="180:180">
      <c r="FX43778" s="1595"/>
    </row>
    <row r="43779" spans="180:180">
      <c r="FX43779" s="1595"/>
    </row>
    <row r="43780" spans="180:180">
      <c r="FX43780" s="1595"/>
    </row>
    <row r="43781" spans="180:180">
      <c r="FX43781" s="1595"/>
    </row>
    <row r="43782" spans="180:180">
      <c r="FX43782" s="1595"/>
    </row>
    <row r="43783" spans="180:180">
      <c r="FX43783" s="1595"/>
    </row>
    <row r="43784" spans="180:180">
      <c r="FX43784" s="1595"/>
    </row>
    <row r="43785" spans="180:180">
      <c r="FX43785" s="1595"/>
    </row>
    <row r="43786" spans="180:180">
      <c r="FX43786" s="1595"/>
    </row>
    <row r="43787" spans="180:180">
      <c r="FX43787" s="1595"/>
    </row>
    <row r="43788" spans="180:180">
      <c r="FX43788" s="1595"/>
    </row>
    <row r="43789" spans="180:180">
      <c r="FX43789" s="1595"/>
    </row>
    <row r="43790" spans="180:180">
      <c r="FX43790" s="1595"/>
    </row>
    <row r="43791" spans="180:180">
      <c r="FX43791" s="1595"/>
    </row>
    <row r="43792" spans="180:180">
      <c r="FX43792" s="1595"/>
    </row>
    <row r="43793" spans="180:180">
      <c r="FX43793" s="1595"/>
    </row>
    <row r="43794" spans="180:180">
      <c r="FX43794" s="1595"/>
    </row>
    <row r="43795" spans="180:180">
      <c r="FX43795" s="1595"/>
    </row>
    <row r="43796" spans="180:180">
      <c r="FX43796" s="1595"/>
    </row>
    <row r="43797" spans="180:180">
      <c r="FX43797" s="1595"/>
    </row>
    <row r="43798" spans="180:180">
      <c r="FX43798" s="1595"/>
    </row>
    <row r="43799" spans="180:180">
      <c r="FX43799" s="1595"/>
    </row>
    <row r="43800" spans="180:180">
      <c r="FX43800" s="1595"/>
    </row>
    <row r="43801" spans="180:180">
      <c r="FX43801" s="1595"/>
    </row>
    <row r="43803" spans="180:180">
      <c r="FX43803" s="1349"/>
    </row>
    <row r="43804" spans="180:180">
      <c r="FX43804" s="1349"/>
    </row>
    <row r="43805" spans="180:180">
      <c r="FX43805" s="1666"/>
    </row>
    <row r="43807" spans="180:180">
      <c r="FX43807" s="1349"/>
    </row>
    <row r="43808" spans="180:180">
      <c r="FX43808" s="1349"/>
    </row>
    <row r="43809" spans="180:180">
      <c r="FX43809" s="1349"/>
    </row>
    <row r="43810" spans="180:180">
      <c r="FX43810" s="1595"/>
    </row>
    <row r="43811" spans="180:180">
      <c r="FX43811" s="1595"/>
    </row>
    <row r="43812" spans="180:180">
      <c r="FX43812" s="1595"/>
    </row>
    <row r="43813" spans="180:180">
      <c r="FX43813" s="1595"/>
    </row>
    <row r="43814" spans="180:180">
      <c r="FX43814" s="1595"/>
    </row>
    <row r="43815" spans="180:180">
      <c r="FX43815" s="1595"/>
    </row>
    <row r="43816" spans="180:180">
      <c r="FX43816" s="1595"/>
    </row>
    <row r="43817" spans="180:180">
      <c r="FX43817" s="1595"/>
    </row>
    <row r="43818" spans="180:180">
      <c r="FX43818" s="1595"/>
    </row>
    <row r="43819" spans="180:180">
      <c r="FX43819" s="1595"/>
    </row>
    <row r="43820" spans="180:180">
      <c r="FX43820" s="1595"/>
    </row>
    <row r="43821" spans="180:180">
      <c r="FX43821" s="1595"/>
    </row>
    <row r="43822" spans="180:180">
      <c r="FX43822" s="1595"/>
    </row>
    <row r="43823" spans="180:180">
      <c r="FX43823" s="1595"/>
    </row>
    <row r="43824" spans="180:180">
      <c r="FX43824" s="1595"/>
    </row>
    <row r="43825" spans="180:180">
      <c r="FX43825" s="1595"/>
    </row>
    <row r="43826" spans="180:180">
      <c r="FX43826" s="1595"/>
    </row>
    <row r="43827" spans="180:180">
      <c r="FX43827" s="1595"/>
    </row>
    <row r="43828" spans="180:180">
      <c r="FX43828" s="1595"/>
    </row>
    <row r="43829" spans="180:180">
      <c r="FX43829" s="1595"/>
    </row>
    <row r="43830" spans="180:180">
      <c r="FX43830" s="1595"/>
    </row>
    <row r="43831" spans="180:180">
      <c r="FX43831" s="1595"/>
    </row>
    <row r="43832" spans="180:180">
      <c r="FX43832" s="1595"/>
    </row>
    <row r="43833" spans="180:180">
      <c r="FX43833" s="1595"/>
    </row>
    <row r="43834" spans="180:180">
      <c r="FX43834" s="1595"/>
    </row>
    <row r="43835" spans="180:180">
      <c r="FX43835" s="1595"/>
    </row>
    <row r="43836" spans="180:180">
      <c r="FX43836" s="1595"/>
    </row>
    <row r="43837" spans="180:180">
      <c r="FX43837" s="1595"/>
    </row>
    <row r="43838" spans="180:180">
      <c r="FX43838" s="1595"/>
    </row>
    <row r="43839" spans="180:180">
      <c r="FX43839" s="1595"/>
    </row>
    <row r="43840" spans="180:180">
      <c r="FX43840" s="1595"/>
    </row>
    <row r="43841" spans="180:180">
      <c r="FX43841" s="1595"/>
    </row>
    <row r="43842" spans="180:180">
      <c r="FX43842" s="1595"/>
    </row>
    <row r="43843" spans="180:180">
      <c r="FX43843" s="1595"/>
    </row>
    <row r="43844" spans="180:180">
      <c r="FX43844" s="1595"/>
    </row>
    <row r="43845" spans="180:180">
      <c r="FX43845" s="1595"/>
    </row>
    <row r="43846" spans="180:180">
      <c r="FX43846" s="1595"/>
    </row>
    <row r="43847" spans="180:180">
      <c r="FX43847" s="1595"/>
    </row>
    <row r="43848" spans="180:180">
      <c r="FX43848" s="1595"/>
    </row>
    <row r="43849" spans="180:180">
      <c r="FX43849" s="1595"/>
    </row>
    <row r="43851" spans="180:180">
      <c r="FX43851" s="1349"/>
    </row>
    <row r="43852" spans="180:180">
      <c r="FX43852" s="1349"/>
    </row>
    <row r="43853" spans="180:180">
      <c r="FX43853" s="1666"/>
    </row>
    <row r="43855" spans="180:180">
      <c r="FX43855" s="1349"/>
    </row>
    <row r="43856" spans="180:180">
      <c r="FX43856" s="1349"/>
    </row>
    <row r="43857" spans="180:180">
      <c r="FX43857" s="1349"/>
    </row>
    <row r="43858" spans="180:180">
      <c r="FX43858" s="1595"/>
    </row>
    <row r="43859" spans="180:180">
      <c r="FX43859" s="1595"/>
    </row>
    <row r="43860" spans="180:180">
      <c r="FX43860" s="1595"/>
    </row>
    <row r="43861" spans="180:180">
      <c r="FX43861" s="1595"/>
    </row>
    <row r="43862" spans="180:180">
      <c r="FX43862" s="1595"/>
    </row>
    <row r="43863" spans="180:180">
      <c r="FX43863" s="1595"/>
    </row>
    <row r="43864" spans="180:180">
      <c r="FX43864" s="1595"/>
    </row>
    <row r="43865" spans="180:180">
      <c r="FX43865" s="1595"/>
    </row>
    <row r="43866" spans="180:180">
      <c r="FX43866" s="1595"/>
    </row>
    <row r="43867" spans="180:180">
      <c r="FX43867" s="1595"/>
    </row>
    <row r="43868" spans="180:180">
      <c r="FX43868" s="1595"/>
    </row>
    <row r="43869" spans="180:180">
      <c r="FX43869" s="1595"/>
    </row>
    <row r="43870" spans="180:180">
      <c r="FX43870" s="1595"/>
    </row>
    <row r="43871" spans="180:180">
      <c r="FX43871" s="1595"/>
    </row>
    <row r="43872" spans="180:180">
      <c r="FX43872" s="1595"/>
    </row>
    <row r="43873" spans="180:180">
      <c r="FX43873" s="1595"/>
    </row>
    <row r="43874" spans="180:180">
      <c r="FX43874" s="1595"/>
    </row>
    <row r="43875" spans="180:180">
      <c r="FX43875" s="1595"/>
    </row>
    <row r="43876" spans="180:180">
      <c r="FX43876" s="1595"/>
    </row>
    <row r="43877" spans="180:180">
      <c r="FX43877" s="1595"/>
    </row>
    <row r="43878" spans="180:180">
      <c r="FX43878" s="1595"/>
    </row>
    <row r="43879" spans="180:180">
      <c r="FX43879" s="1595"/>
    </row>
    <row r="43880" spans="180:180">
      <c r="FX43880" s="1595"/>
    </row>
    <row r="43881" spans="180:180">
      <c r="FX43881" s="1595"/>
    </row>
    <row r="43882" spans="180:180">
      <c r="FX43882" s="1595"/>
    </row>
    <row r="43883" spans="180:180">
      <c r="FX43883" s="1595"/>
    </row>
    <row r="43884" spans="180:180">
      <c r="FX43884" s="1595"/>
    </row>
    <row r="43885" spans="180:180">
      <c r="FX43885" s="1595"/>
    </row>
    <row r="43886" spans="180:180">
      <c r="FX43886" s="1595"/>
    </row>
    <row r="43887" spans="180:180">
      <c r="FX43887" s="1595"/>
    </row>
    <row r="43888" spans="180:180">
      <c r="FX43888" s="1595"/>
    </row>
    <row r="43889" spans="180:180">
      <c r="FX43889" s="1595"/>
    </row>
    <row r="43890" spans="180:180">
      <c r="FX43890" s="1595"/>
    </row>
    <row r="43891" spans="180:180">
      <c r="FX43891" s="1595"/>
    </row>
    <row r="43892" spans="180:180">
      <c r="FX43892" s="1595"/>
    </row>
    <row r="43893" spans="180:180">
      <c r="FX43893" s="1595"/>
    </row>
    <row r="43894" spans="180:180">
      <c r="FX43894" s="1595"/>
    </row>
    <row r="43895" spans="180:180">
      <c r="FX43895" s="1595"/>
    </row>
    <row r="43896" spans="180:180">
      <c r="FX43896" s="1595"/>
    </row>
    <row r="43897" spans="180:180">
      <c r="FX43897" s="1595"/>
    </row>
    <row r="43899" spans="180:180">
      <c r="FX43899" s="1349"/>
    </row>
    <row r="43900" spans="180:180">
      <c r="FX43900" s="1349"/>
    </row>
    <row r="43901" spans="180:180">
      <c r="FX43901" s="1666"/>
    </row>
    <row r="43903" spans="180:180">
      <c r="FX43903" s="1349"/>
    </row>
    <row r="43904" spans="180:180">
      <c r="FX43904" s="1349"/>
    </row>
    <row r="43905" spans="180:180">
      <c r="FX43905" s="1349"/>
    </row>
    <row r="43906" spans="180:180">
      <c r="FX43906" s="1595"/>
    </row>
    <row r="43907" spans="180:180">
      <c r="FX43907" s="1595"/>
    </row>
    <row r="43908" spans="180:180">
      <c r="FX43908" s="1595"/>
    </row>
    <row r="43909" spans="180:180">
      <c r="FX43909" s="1595"/>
    </row>
    <row r="43910" spans="180:180">
      <c r="FX43910" s="1595"/>
    </row>
    <row r="43911" spans="180:180">
      <c r="FX43911" s="1595"/>
    </row>
    <row r="43912" spans="180:180">
      <c r="FX43912" s="1595"/>
    </row>
    <row r="43913" spans="180:180">
      <c r="FX43913" s="1595"/>
    </row>
    <row r="43914" spans="180:180">
      <c r="FX43914" s="1595"/>
    </row>
    <row r="43915" spans="180:180">
      <c r="FX43915" s="1595"/>
    </row>
    <row r="43916" spans="180:180">
      <c r="FX43916" s="1595"/>
    </row>
    <row r="43917" spans="180:180">
      <c r="FX43917" s="1595"/>
    </row>
    <row r="43918" spans="180:180">
      <c r="FX43918" s="1595"/>
    </row>
    <row r="43919" spans="180:180">
      <c r="FX43919" s="1595"/>
    </row>
    <row r="43920" spans="180:180">
      <c r="FX43920" s="1595"/>
    </row>
    <row r="43921" spans="180:180">
      <c r="FX43921" s="1595"/>
    </row>
    <row r="43922" spans="180:180">
      <c r="FX43922" s="1595"/>
    </row>
    <row r="43923" spans="180:180">
      <c r="FX43923" s="1595"/>
    </row>
    <row r="43924" spans="180:180">
      <c r="FX43924" s="1595"/>
    </row>
    <row r="43925" spans="180:180">
      <c r="FX43925" s="1595"/>
    </row>
    <row r="43926" spans="180:180">
      <c r="FX43926" s="1595"/>
    </row>
    <row r="43927" spans="180:180">
      <c r="FX43927" s="1595"/>
    </row>
    <row r="43928" spans="180:180">
      <c r="FX43928" s="1595"/>
    </row>
    <row r="43929" spans="180:180">
      <c r="FX43929" s="1595"/>
    </row>
    <row r="43930" spans="180:180">
      <c r="FX43930" s="1595"/>
    </row>
    <row r="43931" spans="180:180">
      <c r="FX43931" s="1595"/>
    </row>
    <row r="43932" spans="180:180">
      <c r="FX43932" s="1595"/>
    </row>
    <row r="43933" spans="180:180">
      <c r="FX43933" s="1595"/>
    </row>
    <row r="43934" spans="180:180">
      <c r="FX43934" s="1595"/>
    </row>
    <row r="43935" spans="180:180">
      <c r="FX43935" s="1595"/>
    </row>
    <row r="43936" spans="180:180">
      <c r="FX43936" s="1595"/>
    </row>
    <row r="43937" spans="180:180">
      <c r="FX43937" s="1595"/>
    </row>
    <row r="43938" spans="180:180">
      <c r="FX43938" s="1595"/>
    </row>
    <row r="43939" spans="180:180">
      <c r="FX43939" s="1595"/>
    </row>
    <row r="43940" spans="180:180">
      <c r="FX43940" s="1595"/>
    </row>
    <row r="43941" spans="180:180">
      <c r="FX43941" s="1595"/>
    </row>
    <row r="43942" spans="180:180">
      <c r="FX43942" s="1595"/>
    </row>
    <row r="43943" spans="180:180">
      <c r="FX43943" s="1595"/>
    </row>
    <row r="43944" spans="180:180">
      <c r="FX43944" s="1595"/>
    </row>
    <row r="43945" spans="180:180">
      <c r="FX43945" s="1595"/>
    </row>
    <row r="43947" spans="180:180">
      <c r="FX43947" s="1349"/>
    </row>
    <row r="43948" spans="180:180">
      <c r="FX43948" s="1349"/>
    </row>
    <row r="43949" spans="180:180">
      <c r="FX43949" s="1666"/>
    </row>
    <row r="43951" spans="180:180">
      <c r="FX43951" s="1349"/>
    </row>
    <row r="43952" spans="180:180">
      <c r="FX43952" s="1349"/>
    </row>
    <row r="43953" spans="180:180">
      <c r="FX43953" s="1349"/>
    </row>
    <row r="43954" spans="180:180">
      <c r="FX43954" s="1595"/>
    </row>
    <row r="43955" spans="180:180">
      <c r="FX43955" s="1595"/>
    </row>
    <row r="43956" spans="180:180">
      <c r="FX43956" s="1595"/>
    </row>
    <row r="43957" spans="180:180">
      <c r="FX43957" s="1595"/>
    </row>
    <row r="43958" spans="180:180">
      <c r="FX43958" s="1595"/>
    </row>
    <row r="43959" spans="180:180">
      <c r="FX43959" s="1595"/>
    </row>
    <row r="43960" spans="180:180">
      <c r="FX43960" s="1595"/>
    </row>
    <row r="43961" spans="180:180">
      <c r="FX43961" s="1595"/>
    </row>
    <row r="43962" spans="180:180">
      <c r="FX43962" s="1595"/>
    </row>
    <row r="43963" spans="180:180">
      <c r="FX43963" s="1595"/>
    </row>
    <row r="43964" spans="180:180">
      <c r="FX43964" s="1595"/>
    </row>
    <row r="43965" spans="180:180">
      <c r="FX43965" s="1595"/>
    </row>
    <row r="43966" spans="180:180">
      <c r="FX43966" s="1595"/>
    </row>
    <row r="43967" spans="180:180">
      <c r="FX43967" s="1595"/>
    </row>
    <row r="43968" spans="180:180">
      <c r="FX43968" s="1595"/>
    </row>
    <row r="43969" spans="180:180">
      <c r="FX43969" s="1595"/>
    </row>
    <row r="43970" spans="180:180">
      <c r="FX43970" s="1595"/>
    </row>
    <row r="43971" spans="180:180">
      <c r="FX43971" s="1595"/>
    </row>
    <row r="43972" spans="180:180">
      <c r="FX43972" s="1595"/>
    </row>
    <row r="43973" spans="180:180">
      <c r="FX43973" s="1595"/>
    </row>
    <row r="43974" spans="180:180">
      <c r="FX43974" s="1595"/>
    </row>
    <row r="43975" spans="180:180">
      <c r="FX43975" s="1595"/>
    </row>
    <row r="43976" spans="180:180">
      <c r="FX43976" s="1595"/>
    </row>
    <row r="43977" spans="180:180">
      <c r="FX43977" s="1595"/>
    </row>
    <row r="43978" spans="180:180">
      <c r="FX43978" s="1595"/>
    </row>
    <row r="43979" spans="180:180">
      <c r="FX43979" s="1595"/>
    </row>
    <row r="43980" spans="180:180">
      <c r="FX43980" s="1595"/>
    </row>
    <row r="43981" spans="180:180">
      <c r="FX43981" s="1595"/>
    </row>
    <row r="43982" spans="180:180">
      <c r="FX43982" s="1595"/>
    </row>
    <row r="43983" spans="180:180">
      <c r="FX43983" s="1595"/>
    </row>
    <row r="43984" spans="180:180">
      <c r="FX43984" s="1595"/>
    </row>
    <row r="43985" spans="180:180">
      <c r="FX43985" s="1595"/>
    </row>
    <row r="43986" spans="180:180">
      <c r="FX43986" s="1595"/>
    </row>
    <row r="43987" spans="180:180">
      <c r="FX43987" s="1595"/>
    </row>
    <row r="43988" spans="180:180">
      <c r="FX43988" s="1595"/>
    </row>
    <row r="43989" spans="180:180">
      <c r="FX43989" s="1595"/>
    </row>
    <row r="43990" spans="180:180">
      <c r="FX43990" s="1595"/>
    </row>
    <row r="43991" spans="180:180">
      <c r="FX43991" s="1595"/>
    </row>
    <row r="43992" spans="180:180">
      <c r="FX43992" s="1595"/>
    </row>
    <row r="43993" spans="180:180">
      <c r="FX43993" s="1595"/>
    </row>
    <row r="43995" spans="180:180">
      <c r="FX43995" s="1349"/>
    </row>
    <row r="43996" spans="180:180">
      <c r="FX43996" s="1349"/>
    </row>
    <row r="43997" spans="180:180">
      <c r="FX43997" s="1666"/>
    </row>
    <row r="43999" spans="180:180">
      <c r="FX43999" s="1349"/>
    </row>
    <row r="44000" spans="180:180">
      <c r="FX44000" s="1349"/>
    </row>
    <row r="44001" spans="180:180">
      <c r="FX44001" s="1349"/>
    </row>
    <row r="44002" spans="180:180">
      <c r="FX44002" s="1595"/>
    </row>
    <row r="44003" spans="180:180">
      <c r="FX44003" s="1595"/>
    </row>
    <row r="44004" spans="180:180">
      <c r="FX44004" s="1595"/>
    </row>
    <row r="44005" spans="180:180">
      <c r="FX44005" s="1595"/>
    </row>
    <row r="44006" spans="180:180">
      <c r="FX44006" s="1595"/>
    </row>
    <row r="44007" spans="180:180">
      <c r="FX44007" s="1595"/>
    </row>
    <row r="44008" spans="180:180">
      <c r="FX44008" s="1595"/>
    </row>
    <row r="44009" spans="180:180">
      <c r="FX44009" s="1595"/>
    </row>
    <row r="44010" spans="180:180">
      <c r="FX44010" s="1595"/>
    </row>
    <row r="44011" spans="180:180">
      <c r="FX44011" s="1595"/>
    </row>
    <row r="44012" spans="180:180">
      <c r="FX44012" s="1595"/>
    </row>
    <row r="44013" spans="180:180">
      <c r="FX44013" s="1595"/>
    </row>
    <row r="44014" spans="180:180">
      <c r="FX44014" s="1595"/>
    </row>
    <row r="44015" spans="180:180">
      <c r="FX44015" s="1595"/>
    </row>
    <row r="44016" spans="180:180">
      <c r="FX44016" s="1595"/>
    </row>
    <row r="44017" spans="180:180">
      <c r="FX44017" s="1595"/>
    </row>
    <row r="44018" spans="180:180">
      <c r="FX44018" s="1595"/>
    </row>
    <row r="44019" spans="180:180">
      <c r="FX44019" s="1595"/>
    </row>
    <row r="44020" spans="180:180">
      <c r="FX44020" s="1595"/>
    </row>
    <row r="44021" spans="180:180">
      <c r="FX44021" s="1595"/>
    </row>
    <row r="44022" spans="180:180">
      <c r="FX44022" s="1595"/>
    </row>
    <row r="44023" spans="180:180">
      <c r="FX44023" s="1595"/>
    </row>
    <row r="44024" spans="180:180">
      <c r="FX44024" s="1595"/>
    </row>
    <row r="44025" spans="180:180">
      <c r="FX44025" s="1595"/>
    </row>
    <row r="44026" spans="180:180">
      <c r="FX44026" s="1595"/>
    </row>
    <row r="44027" spans="180:180">
      <c r="FX44027" s="1595"/>
    </row>
    <row r="44028" spans="180:180">
      <c r="FX44028" s="1595"/>
    </row>
    <row r="44029" spans="180:180">
      <c r="FX44029" s="1595"/>
    </row>
    <row r="44030" spans="180:180">
      <c r="FX44030" s="1595"/>
    </row>
    <row r="44031" spans="180:180">
      <c r="FX44031" s="1595"/>
    </row>
    <row r="44032" spans="180:180">
      <c r="FX44032" s="1595"/>
    </row>
    <row r="44033" spans="180:180">
      <c r="FX44033" s="1595"/>
    </row>
    <row r="44034" spans="180:180">
      <c r="FX44034" s="1595"/>
    </row>
    <row r="44035" spans="180:180">
      <c r="FX44035" s="1595"/>
    </row>
    <row r="44036" spans="180:180">
      <c r="FX44036" s="1595"/>
    </row>
    <row r="44037" spans="180:180">
      <c r="FX44037" s="1595"/>
    </row>
    <row r="44038" spans="180:180">
      <c r="FX44038" s="1595"/>
    </row>
    <row r="44039" spans="180:180">
      <c r="FX44039" s="1595"/>
    </row>
    <row r="44040" spans="180:180">
      <c r="FX44040" s="1595"/>
    </row>
    <row r="44041" spans="180:180">
      <c r="FX44041" s="1595"/>
    </row>
    <row r="44043" spans="180:180">
      <c r="FX44043" s="1349"/>
    </row>
    <row r="44044" spans="180:180">
      <c r="FX44044" s="1349"/>
    </row>
    <row r="44045" spans="180:180">
      <c r="FX44045" s="1666"/>
    </row>
    <row r="44047" spans="180:180">
      <c r="FX44047" s="1349"/>
    </row>
    <row r="44048" spans="180:180">
      <c r="FX44048" s="1349"/>
    </row>
    <row r="44049" spans="180:180">
      <c r="FX44049" s="1349"/>
    </row>
    <row r="44050" spans="180:180">
      <c r="FX44050" s="1595"/>
    </row>
    <row r="44051" spans="180:180">
      <c r="FX44051" s="1595"/>
    </row>
    <row r="44052" spans="180:180">
      <c r="FX44052" s="1595"/>
    </row>
    <row r="44053" spans="180:180">
      <c r="FX44053" s="1595"/>
    </row>
    <row r="44054" spans="180:180">
      <c r="FX44054" s="1595"/>
    </row>
    <row r="44055" spans="180:180">
      <c r="FX44055" s="1595"/>
    </row>
    <row r="44056" spans="180:180">
      <c r="FX44056" s="1595"/>
    </row>
    <row r="44057" spans="180:180">
      <c r="FX44057" s="1595"/>
    </row>
    <row r="44058" spans="180:180">
      <c r="FX44058" s="1595"/>
    </row>
    <row r="44059" spans="180:180">
      <c r="FX44059" s="1595"/>
    </row>
    <row r="44060" spans="180:180">
      <c r="FX44060" s="1595"/>
    </row>
    <row r="44061" spans="180:180">
      <c r="FX44061" s="1595"/>
    </row>
    <row r="44062" spans="180:180">
      <c r="FX44062" s="1595"/>
    </row>
    <row r="44063" spans="180:180">
      <c r="FX44063" s="1595"/>
    </row>
    <row r="44064" spans="180:180">
      <c r="FX44064" s="1595"/>
    </row>
    <row r="44065" spans="180:180">
      <c r="FX44065" s="1595"/>
    </row>
    <row r="44066" spans="180:180">
      <c r="FX44066" s="1595"/>
    </row>
    <row r="44067" spans="180:180">
      <c r="FX44067" s="1595"/>
    </row>
    <row r="44068" spans="180:180">
      <c r="FX44068" s="1595"/>
    </row>
    <row r="44069" spans="180:180">
      <c r="FX44069" s="1595"/>
    </row>
    <row r="44070" spans="180:180">
      <c r="FX44070" s="1595"/>
    </row>
    <row r="44071" spans="180:180">
      <c r="FX44071" s="1595"/>
    </row>
    <row r="44072" spans="180:180">
      <c r="FX44072" s="1595"/>
    </row>
    <row r="44073" spans="180:180">
      <c r="FX44073" s="1595"/>
    </row>
    <row r="44074" spans="180:180">
      <c r="FX44074" s="1595"/>
    </row>
    <row r="44075" spans="180:180">
      <c r="FX44075" s="1595"/>
    </row>
    <row r="44076" spans="180:180">
      <c r="FX44076" s="1595"/>
    </row>
    <row r="44077" spans="180:180">
      <c r="FX44077" s="1595"/>
    </row>
    <row r="44078" spans="180:180">
      <c r="FX44078" s="1595"/>
    </row>
    <row r="44079" spans="180:180">
      <c r="FX44079" s="1595"/>
    </row>
    <row r="44080" spans="180:180">
      <c r="FX44080" s="1595"/>
    </row>
    <row r="44081" spans="180:180">
      <c r="FX44081" s="1595"/>
    </row>
    <row r="44082" spans="180:180">
      <c r="FX44082" s="1595"/>
    </row>
    <row r="44083" spans="180:180">
      <c r="FX44083" s="1595"/>
    </row>
    <row r="44084" spans="180:180">
      <c r="FX44084" s="1595"/>
    </row>
    <row r="44085" spans="180:180">
      <c r="FX44085" s="1595"/>
    </row>
    <row r="44086" spans="180:180">
      <c r="FX44086" s="1595"/>
    </row>
    <row r="44087" spans="180:180">
      <c r="FX44087" s="1595"/>
    </row>
    <row r="44088" spans="180:180">
      <c r="FX44088" s="1595"/>
    </row>
    <row r="44089" spans="180:180">
      <c r="FX44089" s="1595"/>
    </row>
    <row r="44091" spans="180:180">
      <c r="FX44091" s="1349"/>
    </row>
    <row r="44092" spans="180:180">
      <c r="FX44092" s="1349"/>
    </row>
    <row r="44093" spans="180:180">
      <c r="FX44093" s="1666"/>
    </row>
    <row r="44095" spans="180:180">
      <c r="FX44095" s="1349"/>
    </row>
    <row r="44096" spans="180:180">
      <c r="FX44096" s="1349"/>
    </row>
    <row r="44097" spans="180:180">
      <c r="FX44097" s="1349"/>
    </row>
    <row r="44098" spans="180:180">
      <c r="FX44098" s="1595"/>
    </row>
    <row r="44099" spans="180:180">
      <c r="FX44099" s="1595"/>
    </row>
    <row r="44100" spans="180:180">
      <c r="FX44100" s="1595"/>
    </row>
    <row r="44101" spans="180:180">
      <c r="FX44101" s="1595"/>
    </row>
    <row r="44102" spans="180:180">
      <c r="FX44102" s="1595"/>
    </row>
    <row r="44103" spans="180:180">
      <c r="FX44103" s="1595"/>
    </row>
    <row r="44104" spans="180:180">
      <c r="FX44104" s="1595"/>
    </row>
    <row r="44105" spans="180:180">
      <c r="FX44105" s="1595"/>
    </row>
    <row r="44106" spans="180:180">
      <c r="FX44106" s="1595"/>
    </row>
    <row r="44107" spans="180:180">
      <c r="FX44107" s="1595"/>
    </row>
    <row r="44108" spans="180:180">
      <c r="FX44108" s="1595"/>
    </row>
    <row r="44109" spans="180:180">
      <c r="FX44109" s="1595"/>
    </row>
    <row r="44110" spans="180:180">
      <c r="FX44110" s="1595"/>
    </row>
    <row r="44111" spans="180:180">
      <c r="FX44111" s="1595"/>
    </row>
    <row r="44112" spans="180:180">
      <c r="FX44112" s="1595"/>
    </row>
    <row r="44113" spans="180:180">
      <c r="FX44113" s="1595"/>
    </row>
    <row r="44114" spans="180:180">
      <c r="FX44114" s="1595"/>
    </row>
    <row r="44115" spans="180:180">
      <c r="FX44115" s="1595"/>
    </row>
    <row r="44116" spans="180:180">
      <c r="FX44116" s="1595"/>
    </row>
    <row r="44117" spans="180:180">
      <c r="FX44117" s="1595"/>
    </row>
    <row r="44118" spans="180:180">
      <c r="FX44118" s="1595"/>
    </row>
    <row r="44119" spans="180:180">
      <c r="FX44119" s="1595"/>
    </row>
    <row r="44120" spans="180:180">
      <c r="FX44120" s="1595"/>
    </row>
    <row r="44121" spans="180:180">
      <c r="FX44121" s="1595"/>
    </row>
    <row r="44122" spans="180:180">
      <c r="FX44122" s="1595"/>
    </row>
    <row r="44123" spans="180:180">
      <c r="FX44123" s="1595"/>
    </row>
    <row r="44124" spans="180:180">
      <c r="FX44124" s="1595"/>
    </row>
    <row r="44125" spans="180:180">
      <c r="FX44125" s="1595"/>
    </row>
    <row r="44126" spans="180:180">
      <c r="FX44126" s="1595"/>
    </row>
    <row r="44127" spans="180:180">
      <c r="FX44127" s="1595"/>
    </row>
    <row r="44128" spans="180:180">
      <c r="FX44128" s="1595"/>
    </row>
    <row r="44129" spans="180:180">
      <c r="FX44129" s="1595"/>
    </row>
    <row r="44130" spans="180:180">
      <c r="FX44130" s="1595"/>
    </row>
    <row r="44131" spans="180:180">
      <c r="FX44131" s="1595"/>
    </row>
    <row r="44132" spans="180:180">
      <c r="FX44132" s="1595"/>
    </row>
    <row r="44133" spans="180:180">
      <c r="FX44133" s="1595"/>
    </row>
    <row r="44134" spans="180:180">
      <c r="FX44134" s="1595"/>
    </row>
    <row r="44135" spans="180:180">
      <c r="FX44135" s="1595"/>
    </row>
    <row r="44136" spans="180:180">
      <c r="FX44136" s="1595"/>
    </row>
    <row r="44137" spans="180:180">
      <c r="FX44137" s="1595"/>
    </row>
    <row r="44139" spans="180:180">
      <c r="FX44139" s="1349"/>
    </row>
    <row r="44140" spans="180:180">
      <c r="FX44140" s="1349"/>
    </row>
    <row r="44141" spans="180:180">
      <c r="FX44141" s="1666"/>
    </row>
    <row r="44143" spans="180:180">
      <c r="FX44143" s="1349"/>
    </row>
    <row r="44144" spans="180:180">
      <c r="FX44144" s="1349"/>
    </row>
    <row r="44145" spans="180:180">
      <c r="FX44145" s="1349"/>
    </row>
    <row r="44146" spans="180:180">
      <c r="FX44146" s="1595"/>
    </row>
    <row r="44147" spans="180:180">
      <c r="FX44147" s="1595"/>
    </row>
    <row r="44148" spans="180:180">
      <c r="FX44148" s="1595"/>
    </row>
    <row r="44149" spans="180:180">
      <c r="FX44149" s="1595"/>
    </row>
    <row r="44150" spans="180:180">
      <c r="FX44150" s="1595"/>
    </row>
    <row r="44151" spans="180:180">
      <c r="FX44151" s="1595"/>
    </row>
    <row r="44152" spans="180:180">
      <c r="FX44152" s="1595"/>
    </row>
    <row r="44153" spans="180:180">
      <c r="FX44153" s="1595"/>
    </row>
    <row r="44154" spans="180:180">
      <c r="FX44154" s="1595"/>
    </row>
    <row r="44155" spans="180:180">
      <c r="FX44155" s="1595"/>
    </row>
    <row r="44156" spans="180:180">
      <c r="FX44156" s="1595"/>
    </row>
    <row r="44157" spans="180:180">
      <c r="FX44157" s="1595"/>
    </row>
    <row r="44158" spans="180:180">
      <c r="FX44158" s="1595"/>
    </row>
    <row r="44159" spans="180:180">
      <c r="FX44159" s="1595"/>
    </row>
    <row r="44160" spans="180:180">
      <c r="FX44160" s="1595"/>
    </row>
    <row r="44161" spans="180:180">
      <c r="FX44161" s="1595"/>
    </row>
    <row r="44162" spans="180:180">
      <c r="FX44162" s="1595"/>
    </row>
    <row r="44163" spans="180:180">
      <c r="FX44163" s="1595"/>
    </row>
    <row r="44164" spans="180:180">
      <c r="FX44164" s="1595"/>
    </row>
    <row r="44165" spans="180:180">
      <c r="FX44165" s="1595"/>
    </row>
    <row r="44166" spans="180:180">
      <c r="FX44166" s="1595"/>
    </row>
    <row r="44167" spans="180:180">
      <c r="FX44167" s="1595"/>
    </row>
    <row r="44168" spans="180:180">
      <c r="FX44168" s="1595"/>
    </row>
    <row r="44169" spans="180:180">
      <c r="FX44169" s="1595"/>
    </row>
    <row r="44170" spans="180:180">
      <c r="FX44170" s="1595"/>
    </row>
    <row r="44171" spans="180:180">
      <c r="FX44171" s="1595"/>
    </row>
    <row r="44172" spans="180:180">
      <c r="FX44172" s="1595"/>
    </row>
    <row r="44173" spans="180:180">
      <c r="FX44173" s="1595"/>
    </row>
    <row r="44174" spans="180:180">
      <c r="FX44174" s="1595"/>
    </row>
    <row r="44175" spans="180:180">
      <c r="FX44175" s="1595"/>
    </row>
    <row r="44176" spans="180:180">
      <c r="FX44176" s="1595"/>
    </row>
    <row r="44177" spans="180:180">
      <c r="FX44177" s="1595"/>
    </row>
    <row r="44178" spans="180:180">
      <c r="FX44178" s="1595"/>
    </row>
    <row r="44179" spans="180:180">
      <c r="FX44179" s="1595"/>
    </row>
    <row r="44180" spans="180:180">
      <c r="FX44180" s="1595"/>
    </row>
    <row r="44181" spans="180:180">
      <c r="FX44181" s="1595"/>
    </row>
    <row r="44182" spans="180:180">
      <c r="FX44182" s="1595"/>
    </row>
    <row r="44183" spans="180:180">
      <c r="FX44183" s="1595"/>
    </row>
    <row r="44184" spans="180:180">
      <c r="FX44184" s="1595"/>
    </row>
    <row r="44185" spans="180:180">
      <c r="FX44185" s="1595"/>
    </row>
    <row r="44187" spans="180:180">
      <c r="FX44187" s="1349"/>
    </row>
    <row r="44188" spans="180:180">
      <c r="FX44188" s="1349"/>
    </row>
    <row r="44189" spans="180:180">
      <c r="FX44189" s="1666"/>
    </row>
    <row r="44191" spans="180:180">
      <c r="FX44191" s="1349"/>
    </row>
    <row r="44192" spans="180:180">
      <c r="FX44192" s="1349"/>
    </row>
    <row r="44193" spans="180:180">
      <c r="FX44193" s="1349"/>
    </row>
    <row r="44194" spans="180:180">
      <c r="FX44194" s="1595"/>
    </row>
    <row r="44195" spans="180:180">
      <c r="FX44195" s="1595"/>
    </row>
    <row r="44196" spans="180:180">
      <c r="FX44196" s="1595"/>
    </row>
    <row r="44197" spans="180:180">
      <c r="FX44197" s="1595"/>
    </row>
    <row r="44198" spans="180:180">
      <c r="FX44198" s="1595"/>
    </row>
    <row r="44199" spans="180:180">
      <c r="FX44199" s="1595"/>
    </row>
    <row r="44200" spans="180:180">
      <c r="FX44200" s="1595"/>
    </row>
    <row r="44201" spans="180:180">
      <c r="FX44201" s="1595"/>
    </row>
    <row r="44202" spans="180:180">
      <c r="FX44202" s="1595"/>
    </row>
    <row r="44203" spans="180:180">
      <c r="FX44203" s="1595"/>
    </row>
    <row r="44204" spans="180:180">
      <c r="FX44204" s="1595"/>
    </row>
    <row r="44205" spans="180:180">
      <c r="FX44205" s="1595"/>
    </row>
    <row r="44206" spans="180:180">
      <c r="FX44206" s="1595"/>
    </row>
    <row r="44207" spans="180:180">
      <c r="FX44207" s="1595"/>
    </row>
    <row r="44208" spans="180:180">
      <c r="FX44208" s="1595"/>
    </row>
    <row r="44209" spans="180:180">
      <c r="FX44209" s="1595"/>
    </row>
    <row r="44210" spans="180:180">
      <c r="FX44210" s="1595"/>
    </row>
    <row r="44211" spans="180:180">
      <c r="FX44211" s="1595"/>
    </row>
    <row r="44212" spans="180:180">
      <c r="FX44212" s="1595"/>
    </row>
    <row r="44213" spans="180:180">
      <c r="FX44213" s="1595"/>
    </row>
    <row r="44214" spans="180:180">
      <c r="FX44214" s="1595"/>
    </row>
    <row r="44215" spans="180:180">
      <c r="FX44215" s="1595"/>
    </row>
    <row r="44216" spans="180:180">
      <c r="FX44216" s="1595"/>
    </row>
    <row r="44217" spans="180:180">
      <c r="FX44217" s="1595"/>
    </row>
    <row r="44218" spans="180:180">
      <c r="FX44218" s="1595"/>
    </row>
    <row r="44219" spans="180:180">
      <c r="FX44219" s="1595"/>
    </row>
    <row r="44220" spans="180:180">
      <c r="FX44220" s="1595"/>
    </row>
    <row r="44221" spans="180:180">
      <c r="FX44221" s="1595"/>
    </row>
    <row r="44222" spans="180:180">
      <c r="FX44222" s="1595"/>
    </row>
    <row r="44223" spans="180:180">
      <c r="FX44223" s="1595"/>
    </row>
    <row r="44224" spans="180:180">
      <c r="FX44224" s="1595"/>
    </row>
    <row r="44225" spans="180:180">
      <c r="FX44225" s="1595"/>
    </row>
    <row r="44226" spans="180:180">
      <c r="FX44226" s="1595"/>
    </row>
    <row r="44227" spans="180:180">
      <c r="FX44227" s="1595"/>
    </row>
    <row r="44228" spans="180:180">
      <c r="FX44228" s="1595"/>
    </row>
    <row r="44229" spans="180:180">
      <c r="FX44229" s="1595"/>
    </row>
    <row r="44230" spans="180:180">
      <c r="FX44230" s="1595"/>
    </row>
    <row r="44231" spans="180:180">
      <c r="FX44231" s="1595"/>
    </row>
    <row r="44232" spans="180:180">
      <c r="FX44232" s="1595"/>
    </row>
    <row r="44233" spans="180:180">
      <c r="FX44233" s="1595"/>
    </row>
    <row r="44235" spans="180:180">
      <c r="FX44235" s="1349"/>
    </row>
    <row r="44236" spans="180:180">
      <c r="FX44236" s="1349"/>
    </row>
    <row r="44237" spans="180:180">
      <c r="FX44237" s="1666"/>
    </row>
    <row r="44239" spans="180:180">
      <c r="FX44239" s="1349"/>
    </row>
    <row r="44240" spans="180:180">
      <c r="FX44240" s="1349"/>
    </row>
    <row r="44241" spans="180:180">
      <c r="FX44241" s="1349"/>
    </row>
    <row r="44242" spans="180:180">
      <c r="FX44242" s="1595"/>
    </row>
    <row r="44243" spans="180:180">
      <c r="FX44243" s="1595"/>
    </row>
    <row r="44244" spans="180:180">
      <c r="FX44244" s="1595"/>
    </row>
    <row r="44245" spans="180:180">
      <c r="FX44245" s="1595"/>
    </row>
    <row r="44246" spans="180:180">
      <c r="FX44246" s="1595"/>
    </row>
    <row r="44247" spans="180:180">
      <c r="FX44247" s="1595"/>
    </row>
    <row r="44248" spans="180:180">
      <c r="FX44248" s="1595"/>
    </row>
    <row r="44249" spans="180:180">
      <c r="FX44249" s="1595"/>
    </row>
    <row r="44250" spans="180:180">
      <c r="FX44250" s="1595"/>
    </row>
    <row r="44251" spans="180:180">
      <c r="FX44251" s="1595"/>
    </row>
    <row r="44252" spans="180:180">
      <c r="FX44252" s="1595"/>
    </row>
    <row r="44253" spans="180:180">
      <c r="FX44253" s="1595"/>
    </row>
    <row r="44254" spans="180:180">
      <c r="FX44254" s="1595"/>
    </row>
    <row r="44255" spans="180:180">
      <c r="FX44255" s="1595"/>
    </row>
    <row r="44256" spans="180:180">
      <c r="FX44256" s="1595"/>
    </row>
    <row r="44257" spans="180:180">
      <c r="FX44257" s="1595"/>
    </row>
    <row r="44258" spans="180:180">
      <c r="FX44258" s="1595"/>
    </row>
    <row r="44259" spans="180:180">
      <c r="FX44259" s="1595"/>
    </row>
    <row r="44260" spans="180:180">
      <c r="FX44260" s="1595"/>
    </row>
    <row r="44261" spans="180:180">
      <c r="FX44261" s="1595"/>
    </row>
    <row r="44262" spans="180:180">
      <c r="FX44262" s="1595"/>
    </row>
    <row r="44263" spans="180:180">
      <c r="FX44263" s="1595"/>
    </row>
    <row r="44264" spans="180:180">
      <c r="FX44264" s="1595"/>
    </row>
    <row r="44265" spans="180:180">
      <c r="FX44265" s="1595"/>
    </row>
    <row r="44266" spans="180:180">
      <c r="FX44266" s="1595"/>
    </row>
    <row r="44267" spans="180:180">
      <c r="FX44267" s="1595"/>
    </row>
    <row r="44268" spans="180:180">
      <c r="FX44268" s="1595"/>
    </row>
    <row r="44269" spans="180:180">
      <c r="FX44269" s="1595"/>
    </row>
    <row r="44270" spans="180:180">
      <c r="FX44270" s="1595"/>
    </row>
    <row r="44271" spans="180:180">
      <c r="FX44271" s="1595"/>
    </row>
    <row r="44272" spans="180:180">
      <c r="FX44272" s="1595"/>
    </row>
    <row r="44273" spans="180:180">
      <c r="FX44273" s="1595"/>
    </row>
    <row r="44274" spans="180:180">
      <c r="FX44274" s="1595"/>
    </row>
    <row r="44275" spans="180:180">
      <c r="FX44275" s="1595"/>
    </row>
    <row r="44276" spans="180:180">
      <c r="FX44276" s="1595"/>
    </row>
    <row r="44277" spans="180:180">
      <c r="FX44277" s="1595"/>
    </row>
    <row r="44278" spans="180:180">
      <c r="FX44278" s="1595"/>
    </row>
    <row r="44279" spans="180:180">
      <c r="FX44279" s="1595"/>
    </row>
    <row r="44280" spans="180:180">
      <c r="FX44280" s="1595"/>
    </row>
    <row r="44281" spans="180:180">
      <c r="FX44281" s="1595"/>
    </row>
    <row r="44283" spans="180:180">
      <c r="FX44283" s="1349"/>
    </row>
    <row r="44284" spans="180:180">
      <c r="FX44284" s="1349"/>
    </row>
    <row r="44285" spans="180:180">
      <c r="FX44285" s="1666"/>
    </row>
    <row r="44287" spans="180:180">
      <c r="FX44287" s="1349"/>
    </row>
    <row r="44288" spans="180:180">
      <c r="FX44288" s="1349"/>
    </row>
    <row r="44289" spans="180:180">
      <c r="FX44289" s="1349"/>
    </row>
    <row r="44290" spans="180:180">
      <c r="FX44290" s="1595"/>
    </row>
    <row r="44291" spans="180:180">
      <c r="FX44291" s="1595"/>
    </row>
    <row r="44292" spans="180:180">
      <c r="FX44292" s="1595"/>
    </row>
    <row r="44293" spans="180:180">
      <c r="FX44293" s="1595"/>
    </row>
    <row r="44294" spans="180:180">
      <c r="FX44294" s="1595"/>
    </row>
    <row r="44295" spans="180:180">
      <c r="FX44295" s="1595"/>
    </row>
    <row r="44296" spans="180:180">
      <c r="FX44296" s="1595"/>
    </row>
    <row r="44297" spans="180:180">
      <c r="FX44297" s="1595"/>
    </row>
    <row r="44298" spans="180:180">
      <c r="FX44298" s="1595"/>
    </row>
    <row r="44299" spans="180:180">
      <c r="FX44299" s="1595"/>
    </row>
    <row r="44300" spans="180:180">
      <c r="FX44300" s="1595"/>
    </row>
    <row r="44301" spans="180:180">
      <c r="FX44301" s="1595"/>
    </row>
    <row r="44302" spans="180:180">
      <c r="FX44302" s="1595"/>
    </row>
    <row r="44303" spans="180:180">
      <c r="FX44303" s="1595"/>
    </row>
    <row r="44304" spans="180:180">
      <c r="FX44304" s="1595"/>
    </row>
    <row r="44305" spans="180:180">
      <c r="FX44305" s="1595"/>
    </row>
    <row r="44306" spans="180:180">
      <c r="FX44306" s="1595"/>
    </row>
    <row r="44307" spans="180:180">
      <c r="FX44307" s="1595"/>
    </row>
    <row r="44308" spans="180:180">
      <c r="FX44308" s="1595"/>
    </row>
    <row r="44309" spans="180:180">
      <c r="FX44309" s="1595"/>
    </row>
    <row r="44310" spans="180:180">
      <c r="FX44310" s="1595"/>
    </row>
    <row r="44311" spans="180:180">
      <c r="FX44311" s="1595"/>
    </row>
    <row r="44312" spans="180:180">
      <c r="FX44312" s="1595"/>
    </row>
    <row r="44313" spans="180:180">
      <c r="FX44313" s="1595"/>
    </row>
    <row r="44314" spans="180:180">
      <c r="FX44314" s="1595"/>
    </row>
    <row r="44315" spans="180:180">
      <c r="FX44315" s="1595"/>
    </row>
    <row r="44316" spans="180:180">
      <c r="FX44316" s="1595"/>
    </row>
    <row r="44317" spans="180:180">
      <c r="FX44317" s="1595"/>
    </row>
    <row r="44318" spans="180:180">
      <c r="FX44318" s="1595"/>
    </row>
    <row r="44319" spans="180:180">
      <c r="FX44319" s="1595"/>
    </row>
    <row r="44320" spans="180:180">
      <c r="FX44320" s="1595"/>
    </row>
    <row r="44321" spans="180:180">
      <c r="FX44321" s="1595"/>
    </row>
    <row r="44322" spans="180:180">
      <c r="FX44322" s="1595"/>
    </row>
    <row r="44323" spans="180:180">
      <c r="FX44323" s="1595"/>
    </row>
    <row r="44324" spans="180:180">
      <c r="FX44324" s="1595"/>
    </row>
    <row r="44325" spans="180:180">
      <c r="FX44325" s="1595"/>
    </row>
    <row r="44326" spans="180:180">
      <c r="FX44326" s="1595"/>
    </row>
    <row r="44327" spans="180:180">
      <c r="FX44327" s="1595"/>
    </row>
    <row r="44328" spans="180:180">
      <c r="FX44328" s="1595"/>
    </row>
    <row r="44329" spans="180:180">
      <c r="FX44329" s="1595"/>
    </row>
    <row r="44331" spans="180:180">
      <c r="FX44331" s="1349"/>
    </row>
    <row r="44332" spans="180:180">
      <c r="FX44332" s="1349"/>
    </row>
    <row r="44333" spans="180:180">
      <c r="FX44333" s="1666"/>
    </row>
    <row r="44335" spans="180:180">
      <c r="FX44335" s="1349"/>
    </row>
    <row r="44336" spans="180:180">
      <c r="FX44336" s="1349"/>
    </row>
    <row r="44337" spans="180:180">
      <c r="FX44337" s="1349"/>
    </row>
    <row r="44338" spans="180:180">
      <c r="FX44338" s="1595"/>
    </row>
    <row r="44339" spans="180:180">
      <c r="FX44339" s="1595"/>
    </row>
    <row r="44340" spans="180:180">
      <c r="FX44340" s="1595"/>
    </row>
    <row r="44341" spans="180:180">
      <c r="FX44341" s="1595"/>
    </row>
    <row r="44342" spans="180:180">
      <c r="FX44342" s="1595"/>
    </row>
    <row r="44343" spans="180:180">
      <c r="FX44343" s="1595"/>
    </row>
    <row r="44344" spans="180:180">
      <c r="FX44344" s="1595"/>
    </row>
    <row r="44345" spans="180:180">
      <c r="FX44345" s="1595"/>
    </row>
    <row r="44346" spans="180:180">
      <c r="FX44346" s="1595"/>
    </row>
    <row r="44347" spans="180:180">
      <c r="FX44347" s="1595"/>
    </row>
    <row r="44348" spans="180:180">
      <c r="FX44348" s="1595"/>
    </row>
    <row r="44349" spans="180:180">
      <c r="FX44349" s="1595"/>
    </row>
    <row r="44350" spans="180:180">
      <c r="FX44350" s="1595"/>
    </row>
    <row r="44351" spans="180:180">
      <c r="FX44351" s="1595"/>
    </row>
    <row r="44352" spans="180:180">
      <c r="FX44352" s="1595"/>
    </row>
    <row r="44353" spans="180:180">
      <c r="FX44353" s="1595"/>
    </row>
    <row r="44354" spans="180:180">
      <c r="FX44354" s="1595"/>
    </row>
    <row r="44355" spans="180:180">
      <c r="FX44355" s="1595"/>
    </row>
    <row r="44356" spans="180:180">
      <c r="FX44356" s="1595"/>
    </row>
    <row r="44357" spans="180:180">
      <c r="FX44357" s="1595"/>
    </row>
    <row r="44358" spans="180:180">
      <c r="FX44358" s="1595"/>
    </row>
    <row r="44359" spans="180:180">
      <c r="FX44359" s="1595"/>
    </row>
    <row r="44360" spans="180:180">
      <c r="FX44360" s="1595"/>
    </row>
    <row r="44361" spans="180:180">
      <c r="FX44361" s="1595"/>
    </row>
    <row r="44362" spans="180:180">
      <c r="FX44362" s="1595"/>
    </row>
    <row r="44363" spans="180:180">
      <c r="FX44363" s="1595"/>
    </row>
    <row r="44364" spans="180:180">
      <c r="FX44364" s="1595"/>
    </row>
    <row r="44365" spans="180:180">
      <c r="FX44365" s="1595"/>
    </row>
    <row r="44366" spans="180:180">
      <c r="FX44366" s="1595"/>
    </row>
    <row r="44367" spans="180:180">
      <c r="FX44367" s="1595"/>
    </row>
    <row r="44368" spans="180:180">
      <c r="FX44368" s="1595"/>
    </row>
    <row r="44369" spans="180:180">
      <c r="FX44369" s="1595"/>
    </row>
    <row r="44370" spans="180:180">
      <c r="FX44370" s="1595"/>
    </row>
    <row r="44371" spans="180:180">
      <c r="FX44371" s="1595"/>
    </row>
    <row r="44372" spans="180:180">
      <c r="FX44372" s="1595"/>
    </row>
    <row r="44373" spans="180:180">
      <c r="FX44373" s="1595"/>
    </row>
    <row r="44374" spans="180:180">
      <c r="FX44374" s="1595"/>
    </row>
    <row r="44375" spans="180:180">
      <c r="FX44375" s="1595"/>
    </row>
    <row r="44376" spans="180:180">
      <c r="FX44376" s="1595"/>
    </row>
    <row r="44377" spans="180:180">
      <c r="FX44377" s="1595"/>
    </row>
    <row r="44379" spans="180:180">
      <c r="FX44379" s="1349"/>
    </row>
    <row r="44380" spans="180:180">
      <c r="FX44380" s="1349"/>
    </row>
    <row r="44381" spans="180:180">
      <c r="FX44381" s="1666"/>
    </row>
    <row r="44383" spans="180:180">
      <c r="FX44383" s="1349"/>
    </row>
    <row r="44384" spans="180:180">
      <c r="FX44384" s="1349"/>
    </row>
    <row r="44385" spans="180:180">
      <c r="FX44385" s="1349"/>
    </row>
    <row r="44386" spans="180:180">
      <c r="FX44386" s="1595"/>
    </row>
    <row r="44387" spans="180:180">
      <c r="FX44387" s="1595"/>
    </row>
    <row r="44388" spans="180:180">
      <c r="FX44388" s="1595"/>
    </row>
    <row r="44389" spans="180:180">
      <c r="FX44389" s="1595"/>
    </row>
    <row r="44390" spans="180:180">
      <c r="FX44390" s="1595"/>
    </row>
    <row r="44391" spans="180:180">
      <c r="FX44391" s="1595"/>
    </row>
    <row r="44392" spans="180:180">
      <c r="FX44392" s="1595"/>
    </row>
    <row r="44393" spans="180:180">
      <c r="FX44393" s="1595"/>
    </row>
    <row r="44394" spans="180:180">
      <c r="FX44394" s="1595"/>
    </row>
    <row r="44395" spans="180:180">
      <c r="FX44395" s="1595"/>
    </row>
    <row r="44396" spans="180:180">
      <c r="FX44396" s="1595"/>
    </row>
    <row r="44397" spans="180:180">
      <c r="FX44397" s="1595"/>
    </row>
    <row r="44398" spans="180:180">
      <c r="FX44398" s="1595"/>
    </row>
    <row r="44399" spans="180:180">
      <c r="FX44399" s="1595"/>
    </row>
    <row r="44400" spans="180:180">
      <c r="FX44400" s="1595"/>
    </row>
    <row r="44401" spans="180:180">
      <c r="FX44401" s="1595"/>
    </row>
    <row r="44402" spans="180:180">
      <c r="FX44402" s="1595"/>
    </row>
    <row r="44403" spans="180:180">
      <c r="FX44403" s="1595"/>
    </row>
    <row r="44404" spans="180:180">
      <c r="FX44404" s="1595"/>
    </row>
    <row r="44405" spans="180:180">
      <c r="FX44405" s="1595"/>
    </row>
    <row r="44406" spans="180:180">
      <c r="FX44406" s="1595"/>
    </row>
    <row r="44407" spans="180:180">
      <c r="FX44407" s="1595"/>
    </row>
    <row r="44408" spans="180:180">
      <c r="FX44408" s="1595"/>
    </row>
    <row r="44409" spans="180:180">
      <c r="FX44409" s="1595"/>
    </row>
    <row r="44410" spans="180:180">
      <c r="FX44410" s="1595"/>
    </row>
    <row r="44411" spans="180:180">
      <c r="FX44411" s="1595"/>
    </row>
    <row r="44412" spans="180:180">
      <c r="FX44412" s="1595"/>
    </row>
    <row r="44413" spans="180:180">
      <c r="FX44413" s="1595"/>
    </row>
    <row r="44414" spans="180:180">
      <c r="FX44414" s="1595"/>
    </row>
    <row r="44415" spans="180:180">
      <c r="FX44415" s="1595"/>
    </row>
    <row r="44416" spans="180:180">
      <c r="FX44416" s="1595"/>
    </row>
    <row r="44417" spans="180:180">
      <c r="FX44417" s="1595"/>
    </row>
    <row r="44418" spans="180:180">
      <c r="FX44418" s="1595"/>
    </row>
    <row r="44419" spans="180:180">
      <c r="FX44419" s="1595"/>
    </row>
    <row r="44420" spans="180:180">
      <c r="FX44420" s="1595"/>
    </row>
    <row r="44421" spans="180:180">
      <c r="FX44421" s="1595"/>
    </row>
    <row r="44422" spans="180:180">
      <c r="FX44422" s="1595"/>
    </row>
    <row r="44423" spans="180:180">
      <c r="FX44423" s="1595"/>
    </row>
    <row r="44424" spans="180:180">
      <c r="FX44424" s="1595"/>
    </row>
    <row r="44425" spans="180:180">
      <c r="FX44425" s="1595"/>
    </row>
    <row r="44427" spans="180:180">
      <c r="FX44427" s="1349"/>
    </row>
    <row r="44428" spans="180:180">
      <c r="FX44428" s="1349"/>
    </row>
    <row r="44429" spans="180:180">
      <c r="FX44429" s="1666"/>
    </row>
    <row r="44431" spans="180:180">
      <c r="FX44431" s="1349"/>
    </row>
    <row r="44432" spans="180:180">
      <c r="FX44432" s="1349"/>
    </row>
    <row r="44433" spans="180:180">
      <c r="FX44433" s="1349"/>
    </row>
    <row r="44434" spans="180:180">
      <c r="FX44434" s="1595"/>
    </row>
    <row r="44435" spans="180:180">
      <c r="FX44435" s="1595"/>
    </row>
    <row r="44436" spans="180:180">
      <c r="FX44436" s="1595"/>
    </row>
    <row r="44437" spans="180:180">
      <c r="FX44437" s="1595"/>
    </row>
    <row r="44438" spans="180:180">
      <c r="FX44438" s="1595"/>
    </row>
    <row r="44439" spans="180:180">
      <c r="FX44439" s="1595"/>
    </row>
    <row r="44440" spans="180:180">
      <c r="FX44440" s="1595"/>
    </row>
    <row r="44441" spans="180:180">
      <c r="FX44441" s="1595"/>
    </row>
    <row r="44442" spans="180:180">
      <c r="FX44442" s="1595"/>
    </row>
    <row r="44443" spans="180:180">
      <c r="FX44443" s="1595"/>
    </row>
    <row r="44444" spans="180:180">
      <c r="FX44444" s="1595"/>
    </row>
    <row r="44445" spans="180:180">
      <c r="FX44445" s="1595"/>
    </row>
    <row r="44446" spans="180:180">
      <c r="FX44446" s="1595"/>
    </row>
    <row r="44447" spans="180:180">
      <c r="FX44447" s="1595"/>
    </row>
    <row r="44448" spans="180:180">
      <c r="FX44448" s="1595"/>
    </row>
    <row r="44449" spans="180:180">
      <c r="FX44449" s="1595"/>
    </row>
    <row r="44450" spans="180:180">
      <c r="FX44450" s="1595"/>
    </row>
    <row r="44451" spans="180:180">
      <c r="FX44451" s="1595"/>
    </row>
    <row r="44452" spans="180:180">
      <c r="FX44452" s="1595"/>
    </row>
    <row r="44453" spans="180:180">
      <c r="FX44453" s="1595"/>
    </row>
    <row r="44454" spans="180:180">
      <c r="FX44454" s="1595"/>
    </row>
    <row r="44455" spans="180:180">
      <c r="FX44455" s="1595"/>
    </row>
    <row r="44456" spans="180:180">
      <c r="FX44456" s="1595"/>
    </row>
    <row r="44457" spans="180:180">
      <c r="FX44457" s="1595"/>
    </row>
    <row r="44458" spans="180:180">
      <c r="FX44458" s="1595"/>
    </row>
    <row r="44459" spans="180:180">
      <c r="FX44459" s="1595"/>
    </row>
    <row r="44460" spans="180:180">
      <c r="FX44460" s="1595"/>
    </row>
    <row r="44461" spans="180:180">
      <c r="FX44461" s="1595"/>
    </row>
    <row r="44462" spans="180:180">
      <c r="FX44462" s="1595"/>
    </row>
    <row r="44463" spans="180:180">
      <c r="FX44463" s="1595"/>
    </row>
    <row r="44464" spans="180:180">
      <c r="FX44464" s="1595"/>
    </row>
    <row r="44465" spans="180:180">
      <c r="FX44465" s="1595"/>
    </row>
    <row r="44466" spans="180:180">
      <c r="FX44466" s="1595"/>
    </row>
    <row r="44467" spans="180:180">
      <c r="FX44467" s="1595"/>
    </row>
    <row r="44468" spans="180:180">
      <c r="FX44468" s="1595"/>
    </row>
    <row r="44469" spans="180:180">
      <c r="FX44469" s="1595"/>
    </row>
    <row r="44470" spans="180:180">
      <c r="FX44470" s="1595"/>
    </row>
    <row r="44471" spans="180:180">
      <c r="FX44471" s="1595"/>
    </row>
    <row r="44472" spans="180:180">
      <c r="FX44472" s="1595"/>
    </row>
    <row r="44473" spans="180:180">
      <c r="FX44473" s="1595"/>
    </row>
    <row r="44475" spans="180:180">
      <c r="FX44475" s="1349"/>
    </row>
    <row r="44476" spans="180:180">
      <c r="FX44476" s="1349"/>
    </row>
    <row r="44477" spans="180:180">
      <c r="FX44477" s="1666"/>
    </row>
    <row r="44479" spans="180:180">
      <c r="FX44479" s="1349"/>
    </row>
    <row r="44480" spans="180:180">
      <c r="FX44480" s="1349"/>
    </row>
    <row r="44481" spans="180:180">
      <c r="FX44481" s="1349"/>
    </row>
    <row r="44482" spans="180:180">
      <c r="FX44482" s="1595"/>
    </row>
    <row r="44483" spans="180:180">
      <c r="FX44483" s="1595"/>
    </row>
    <row r="44484" spans="180:180">
      <c r="FX44484" s="1595"/>
    </row>
    <row r="44485" spans="180:180">
      <c r="FX44485" s="1595"/>
    </row>
    <row r="44486" spans="180:180">
      <c r="FX44486" s="1595"/>
    </row>
    <row r="44487" spans="180:180">
      <c r="FX44487" s="1595"/>
    </row>
    <row r="44488" spans="180:180">
      <c r="FX44488" s="1595"/>
    </row>
    <row r="44489" spans="180:180">
      <c r="FX44489" s="1595"/>
    </row>
    <row r="44490" spans="180:180">
      <c r="FX44490" s="1595"/>
    </row>
    <row r="44491" spans="180:180">
      <c r="FX44491" s="1595"/>
    </row>
    <row r="44492" spans="180:180">
      <c r="FX44492" s="1595"/>
    </row>
    <row r="44493" spans="180:180">
      <c r="FX44493" s="1595"/>
    </row>
    <row r="44494" spans="180:180">
      <c r="FX44494" s="1595"/>
    </row>
    <row r="44495" spans="180:180">
      <c r="FX44495" s="1595"/>
    </row>
    <row r="44496" spans="180:180">
      <c r="FX44496" s="1595"/>
    </row>
    <row r="44497" spans="180:180">
      <c r="FX44497" s="1595"/>
    </row>
    <row r="44498" spans="180:180">
      <c r="FX44498" s="1595"/>
    </row>
    <row r="44499" spans="180:180">
      <c r="FX44499" s="1595"/>
    </row>
    <row r="44500" spans="180:180">
      <c r="FX44500" s="1595"/>
    </row>
    <row r="44501" spans="180:180">
      <c r="FX44501" s="1595"/>
    </row>
    <row r="44502" spans="180:180">
      <c r="FX44502" s="1595"/>
    </row>
    <row r="44503" spans="180:180">
      <c r="FX44503" s="1595"/>
    </row>
    <row r="44504" spans="180:180">
      <c r="FX44504" s="1595"/>
    </row>
    <row r="44505" spans="180:180">
      <c r="FX44505" s="1595"/>
    </row>
    <row r="44506" spans="180:180">
      <c r="FX44506" s="1595"/>
    </row>
    <row r="44507" spans="180:180">
      <c r="FX44507" s="1595"/>
    </row>
    <row r="44508" spans="180:180">
      <c r="FX44508" s="1595"/>
    </row>
    <row r="44509" spans="180:180">
      <c r="FX44509" s="1595"/>
    </row>
    <row r="44510" spans="180:180">
      <c r="FX44510" s="1595"/>
    </row>
    <row r="44511" spans="180:180">
      <c r="FX44511" s="1595"/>
    </row>
    <row r="44512" spans="180:180">
      <c r="FX44512" s="1595"/>
    </row>
    <row r="44513" spans="180:180">
      <c r="FX44513" s="1595"/>
    </row>
    <row r="44514" spans="180:180">
      <c r="FX44514" s="1595"/>
    </row>
    <row r="44515" spans="180:180">
      <c r="FX44515" s="1595"/>
    </row>
    <row r="44516" spans="180:180">
      <c r="FX44516" s="1595"/>
    </row>
    <row r="44517" spans="180:180">
      <c r="FX44517" s="1595"/>
    </row>
    <row r="44518" spans="180:180">
      <c r="FX44518" s="1595"/>
    </row>
    <row r="44519" spans="180:180">
      <c r="FX44519" s="1595"/>
    </row>
    <row r="44520" spans="180:180">
      <c r="FX44520" s="1595"/>
    </row>
    <row r="44521" spans="180:180">
      <c r="FX44521" s="1595"/>
    </row>
    <row r="44523" spans="180:180">
      <c r="FX44523" s="1349"/>
    </row>
    <row r="44524" spans="180:180">
      <c r="FX44524" s="1349"/>
    </row>
    <row r="44525" spans="180:180">
      <c r="FX44525" s="1666"/>
    </row>
    <row r="44527" spans="180:180">
      <c r="FX44527" s="1349"/>
    </row>
    <row r="44528" spans="180:180">
      <c r="FX44528" s="1349"/>
    </row>
    <row r="44529" spans="180:180">
      <c r="FX44529" s="1349"/>
    </row>
    <row r="44530" spans="180:180">
      <c r="FX44530" s="1595"/>
    </row>
    <row r="44531" spans="180:180">
      <c r="FX44531" s="1595"/>
    </row>
    <row r="44532" spans="180:180">
      <c r="FX44532" s="1595"/>
    </row>
    <row r="44533" spans="180:180">
      <c r="FX44533" s="1595"/>
    </row>
    <row r="44534" spans="180:180">
      <c r="FX44534" s="1595"/>
    </row>
    <row r="44535" spans="180:180">
      <c r="FX44535" s="1595"/>
    </row>
    <row r="44536" spans="180:180">
      <c r="FX44536" s="1595"/>
    </row>
    <row r="44537" spans="180:180">
      <c r="FX44537" s="1595"/>
    </row>
    <row r="44538" spans="180:180">
      <c r="FX44538" s="1595"/>
    </row>
    <row r="44539" spans="180:180">
      <c r="FX44539" s="1595"/>
    </row>
    <row r="44540" spans="180:180">
      <c r="FX44540" s="1595"/>
    </row>
    <row r="44541" spans="180:180">
      <c r="FX44541" s="1595"/>
    </row>
    <row r="44542" spans="180:180">
      <c r="FX44542" s="1595"/>
    </row>
    <row r="44543" spans="180:180">
      <c r="FX44543" s="1595"/>
    </row>
    <row r="44544" spans="180:180">
      <c r="FX44544" s="1595"/>
    </row>
    <row r="44545" spans="180:180">
      <c r="FX44545" s="1595"/>
    </row>
    <row r="44546" spans="180:180">
      <c r="FX44546" s="1595"/>
    </row>
    <row r="44547" spans="180:180">
      <c r="FX44547" s="1595"/>
    </row>
    <row r="44548" spans="180:180">
      <c r="FX44548" s="1595"/>
    </row>
    <row r="44549" spans="180:180">
      <c r="FX44549" s="1595"/>
    </row>
    <row r="44550" spans="180:180">
      <c r="FX44550" s="1595"/>
    </row>
    <row r="44551" spans="180:180">
      <c r="FX44551" s="1595"/>
    </row>
    <row r="44552" spans="180:180">
      <c r="FX44552" s="1595"/>
    </row>
    <row r="44553" spans="180:180">
      <c r="FX44553" s="1595"/>
    </row>
    <row r="44554" spans="180:180">
      <c r="FX44554" s="1595"/>
    </row>
    <row r="44555" spans="180:180">
      <c r="FX44555" s="1595"/>
    </row>
    <row r="44556" spans="180:180">
      <c r="FX44556" s="1595"/>
    </row>
    <row r="44557" spans="180:180">
      <c r="FX44557" s="1595"/>
    </row>
    <row r="44558" spans="180:180">
      <c r="FX44558" s="1595"/>
    </row>
    <row r="44559" spans="180:180">
      <c r="FX44559" s="1595"/>
    </row>
    <row r="44560" spans="180:180">
      <c r="FX44560" s="1595"/>
    </row>
    <row r="44561" spans="180:180">
      <c r="FX44561" s="1595"/>
    </row>
    <row r="44562" spans="180:180">
      <c r="FX44562" s="1595"/>
    </row>
    <row r="44563" spans="180:180">
      <c r="FX44563" s="1595"/>
    </row>
    <row r="44564" spans="180:180">
      <c r="FX44564" s="1595"/>
    </row>
    <row r="44565" spans="180:180">
      <c r="FX44565" s="1595"/>
    </row>
    <row r="44566" spans="180:180">
      <c r="FX44566" s="1595"/>
    </row>
    <row r="44567" spans="180:180">
      <c r="FX44567" s="1595"/>
    </row>
    <row r="44568" spans="180:180">
      <c r="FX44568" s="1595"/>
    </row>
    <row r="44569" spans="180:180">
      <c r="FX44569" s="1595"/>
    </row>
    <row r="44571" spans="180:180">
      <c r="FX44571" s="1349"/>
    </row>
    <row r="44572" spans="180:180">
      <c r="FX44572" s="1349"/>
    </row>
    <row r="44573" spans="180:180">
      <c r="FX44573" s="1666"/>
    </row>
    <row r="44575" spans="180:180">
      <c r="FX44575" s="1349"/>
    </row>
    <row r="44576" spans="180:180">
      <c r="FX44576" s="1349"/>
    </row>
    <row r="44577" spans="180:180">
      <c r="FX44577" s="1349"/>
    </row>
    <row r="44578" spans="180:180">
      <c r="FX44578" s="1595"/>
    </row>
    <row r="44579" spans="180:180">
      <c r="FX44579" s="1595"/>
    </row>
    <row r="44580" spans="180:180">
      <c r="FX44580" s="1595"/>
    </row>
    <row r="44581" spans="180:180">
      <c r="FX44581" s="1595"/>
    </row>
    <row r="44582" spans="180:180">
      <c r="FX44582" s="1595"/>
    </row>
    <row r="44583" spans="180:180">
      <c r="FX44583" s="1595"/>
    </row>
    <row r="44584" spans="180:180">
      <c r="FX44584" s="1595"/>
    </row>
    <row r="44585" spans="180:180">
      <c r="FX44585" s="1595"/>
    </row>
    <row r="44586" spans="180:180">
      <c r="FX44586" s="1595"/>
    </row>
    <row r="44587" spans="180:180">
      <c r="FX44587" s="1595"/>
    </row>
    <row r="44588" spans="180:180">
      <c r="FX44588" s="1595"/>
    </row>
    <row r="44589" spans="180:180">
      <c r="FX44589" s="1595"/>
    </row>
    <row r="44590" spans="180:180">
      <c r="FX44590" s="1595"/>
    </row>
    <row r="44591" spans="180:180">
      <c r="FX44591" s="1595"/>
    </row>
    <row r="44592" spans="180:180">
      <c r="FX44592" s="1595"/>
    </row>
    <row r="44593" spans="180:180">
      <c r="FX44593" s="1595"/>
    </row>
    <row r="44594" spans="180:180">
      <c r="FX44594" s="1595"/>
    </row>
    <row r="44595" spans="180:180">
      <c r="FX44595" s="1595"/>
    </row>
    <row r="44596" spans="180:180">
      <c r="FX44596" s="1595"/>
    </row>
    <row r="44597" spans="180:180">
      <c r="FX44597" s="1595"/>
    </row>
    <row r="44598" spans="180:180">
      <c r="FX44598" s="1595"/>
    </row>
    <row r="44599" spans="180:180">
      <c r="FX44599" s="1595"/>
    </row>
    <row r="44600" spans="180:180">
      <c r="FX44600" s="1595"/>
    </row>
    <row r="44601" spans="180:180">
      <c r="FX44601" s="1595"/>
    </row>
    <row r="44602" spans="180:180">
      <c r="FX44602" s="1595"/>
    </row>
    <row r="44603" spans="180:180">
      <c r="FX44603" s="1595"/>
    </row>
    <row r="44604" spans="180:180">
      <c r="FX44604" s="1595"/>
    </row>
    <row r="44605" spans="180:180">
      <c r="FX44605" s="1595"/>
    </row>
    <row r="44606" spans="180:180">
      <c r="FX44606" s="1595"/>
    </row>
    <row r="44607" spans="180:180">
      <c r="FX44607" s="1595"/>
    </row>
    <row r="44608" spans="180:180">
      <c r="FX44608" s="1595"/>
    </row>
    <row r="44609" spans="180:180">
      <c r="FX44609" s="1595"/>
    </row>
    <row r="44610" spans="180:180">
      <c r="FX44610" s="1595"/>
    </row>
    <row r="44611" spans="180:180">
      <c r="FX44611" s="1595"/>
    </row>
    <row r="44612" spans="180:180">
      <c r="FX44612" s="1595"/>
    </row>
    <row r="44613" spans="180:180">
      <c r="FX44613" s="1595"/>
    </row>
    <row r="44614" spans="180:180">
      <c r="FX44614" s="1595"/>
    </row>
    <row r="44615" spans="180:180">
      <c r="FX44615" s="1595"/>
    </row>
    <row r="44616" spans="180:180">
      <c r="FX44616" s="1595"/>
    </row>
    <row r="44617" spans="180:180">
      <c r="FX44617" s="1595"/>
    </row>
    <row r="44619" spans="180:180">
      <c r="FX44619" s="1349"/>
    </row>
    <row r="44620" spans="180:180">
      <c r="FX44620" s="1349"/>
    </row>
    <row r="44621" spans="180:180">
      <c r="FX44621" s="1666"/>
    </row>
    <row r="44623" spans="180:180">
      <c r="FX44623" s="1349"/>
    </row>
    <row r="44624" spans="180:180">
      <c r="FX44624" s="1349"/>
    </row>
    <row r="44625" spans="180:180">
      <c r="FX44625" s="1349"/>
    </row>
    <row r="44626" spans="180:180">
      <c r="FX44626" s="1595"/>
    </row>
    <row r="44627" spans="180:180">
      <c r="FX44627" s="1595"/>
    </row>
    <row r="44628" spans="180:180">
      <c r="FX44628" s="1595"/>
    </row>
    <row r="44629" spans="180:180">
      <c r="FX44629" s="1595"/>
    </row>
    <row r="44630" spans="180:180">
      <c r="FX44630" s="1595"/>
    </row>
    <row r="44631" spans="180:180">
      <c r="FX44631" s="1595"/>
    </row>
    <row r="44632" spans="180:180">
      <c r="FX44632" s="1595"/>
    </row>
    <row r="44633" spans="180:180">
      <c r="FX44633" s="1595"/>
    </row>
    <row r="44634" spans="180:180">
      <c r="FX44634" s="1595"/>
    </row>
    <row r="44635" spans="180:180">
      <c r="FX44635" s="1595"/>
    </row>
    <row r="44636" spans="180:180">
      <c r="FX44636" s="1595"/>
    </row>
    <row r="44637" spans="180:180">
      <c r="FX44637" s="1595"/>
    </row>
    <row r="44638" spans="180:180">
      <c r="FX44638" s="1595"/>
    </row>
    <row r="44639" spans="180:180">
      <c r="FX44639" s="1595"/>
    </row>
    <row r="44640" spans="180:180">
      <c r="FX44640" s="1595"/>
    </row>
    <row r="44641" spans="180:180">
      <c r="FX44641" s="1595"/>
    </row>
    <row r="44642" spans="180:180">
      <c r="FX44642" s="1595"/>
    </row>
    <row r="44643" spans="180:180">
      <c r="FX44643" s="1595"/>
    </row>
    <row r="44644" spans="180:180">
      <c r="FX44644" s="1595"/>
    </row>
    <row r="44645" spans="180:180">
      <c r="FX44645" s="1595"/>
    </row>
    <row r="44646" spans="180:180">
      <c r="FX44646" s="1595"/>
    </row>
    <row r="44647" spans="180:180">
      <c r="FX44647" s="1595"/>
    </row>
    <row r="44648" spans="180:180">
      <c r="FX44648" s="1595"/>
    </row>
    <row r="44649" spans="180:180">
      <c r="FX44649" s="1595"/>
    </row>
    <row r="44650" spans="180:180">
      <c r="FX44650" s="1595"/>
    </row>
    <row r="44651" spans="180:180">
      <c r="FX44651" s="1595"/>
    </row>
    <row r="44652" spans="180:180">
      <c r="FX44652" s="1595"/>
    </row>
    <row r="44653" spans="180:180">
      <c r="FX44653" s="1595"/>
    </row>
    <row r="44654" spans="180:180">
      <c r="FX44654" s="1595"/>
    </row>
    <row r="44655" spans="180:180">
      <c r="FX44655" s="1595"/>
    </row>
    <row r="44656" spans="180:180">
      <c r="FX44656" s="1595"/>
    </row>
    <row r="44657" spans="180:180">
      <c r="FX44657" s="1595"/>
    </row>
    <row r="44658" spans="180:180">
      <c r="FX44658" s="1595"/>
    </row>
    <row r="44659" spans="180:180">
      <c r="FX44659" s="1595"/>
    </row>
    <row r="44660" spans="180:180">
      <c r="FX44660" s="1595"/>
    </row>
    <row r="44661" spans="180:180">
      <c r="FX44661" s="1595"/>
    </row>
    <row r="44662" spans="180:180">
      <c r="FX44662" s="1595"/>
    </row>
    <row r="44663" spans="180:180">
      <c r="FX44663" s="1595"/>
    </row>
    <row r="44664" spans="180:180">
      <c r="FX44664" s="1595"/>
    </row>
    <row r="44665" spans="180:180">
      <c r="FX44665" s="1595"/>
    </row>
    <row r="44667" spans="180:180">
      <c r="FX44667" s="1349"/>
    </row>
    <row r="44668" spans="180:180">
      <c r="FX44668" s="1349"/>
    </row>
    <row r="44669" spans="180:180">
      <c r="FX44669" s="1666"/>
    </row>
    <row r="44671" spans="180:180">
      <c r="FX44671" s="1349"/>
    </row>
    <row r="44672" spans="180:180">
      <c r="FX44672" s="1349"/>
    </row>
    <row r="44673" spans="180:180">
      <c r="FX44673" s="1349"/>
    </row>
    <row r="44674" spans="180:180">
      <c r="FX44674" s="1595"/>
    </row>
    <row r="44675" spans="180:180">
      <c r="FX44675" s="1595"/>
    </row>
    <row r="44676" spans="180:180">
      <c r="FX44676" s="1595"/>
    </row>
    <row r="44677" spans="180:180">
      <c r="FX44677" s="1595"/>
    </row>
    <row r="44678" spans="180:180">
      <c r="FX44678" s="1595"/>
    </row>
    <row r="44679" spans="180:180">
      <c r="FX44679" s="1595"/>
    </row>
    <row r="44680" spans="180:180">
      <c r="FX44680" s="1595"/>
    </row>
    <row r="44681" spans="180:180">
      <c r="FX44681" s="1595"/>
    </row>
    <row r="44682" spans="180:180">
      <c r="FX44682" s="1595"/>
    </row>
    <row r="44683" spans="180:180">
      <c r="FX44683" s="1595"/>
    </row>
    <row r="44684" spans="180:180">
      <c r="FX44684" s="1595"/>
    </row>
    <row r="44685" spans="180:180">
      <c r="FX44685" s="1595"/>
    </row>
    <row r="44686" spans="180:180">
      <c r="FX44686" s="1595"/>
    </row>
    <row r="44687" spans="180:180">
      <c r="FX44687" s="1595"/>
    </row>
    <row r="44688" spans="180:180">
      <c r="FX44688" s="1595"/>
    </row>
    <row r="44689" spans="180:180">
      <c r="FX44689" s="1595"/>
    </row>
    <row r="44690" spans="180:180">
      <c r="FX44690" s="1595"/>
    </row>
    <row r="44691" spans="180:180">
      <c r="FX44691" s="1595"/>
    </row>
    <row r="44692" spans="180:180">
      <c r="FX44692" s="1595"/>
    </row>
    <row r="44693" spans="180:180">
      <c r="FX44693" s="1595"/>
    </row>
    <row r="44694" spans="180:180">
      <c r="FX44694" s="1595"/>
    </row>
    <row r="44695" spans="180:180">
      <c r="FX44695" s="1595"/>
    </row>
    <row r="44696" spans="180:180">
      <c r="FX44696" s="1595"/>
    </row>
    <row r="44697" spans="180:180">
      <c r="FX44697" s="1595"/>
    </row>
    <row r="44698" spans="180:180">
      <c r="FX44698" s="1595"/>
    </row>
    <row r="44699" spans="180:180">
      <c r="FX44699" s="1595"/>
    </row>
    <row r="44700" spans="180:180">
      <c r="FX44700" s="1595"/>
    </row>
    <row r="44701" spans="180:180">
      <c r="FX44701" s="1595"/>
    </row>
    <row r="44702" spans="180:180">
      <c r="FX44702" s="1595"/>
    </row>
    <row r="44703" spans="180:180">
      <c r="FX44703" s="1595"/>
    </row>
    <row r="44704" spans="180:180">
      <c r="FX44704" s="1595"/>
    </row>
    <row r="44705" spans="180:180">
      <c r="FX44705" s="1595"/>
    </row>
    <row r="44706" spans="180:180">
      <c r="FX44706" s="1595"/>
    </row>
    <row r="44707" spans="180:180">
      <c r="FX44707" s="1595"/>
    </row>
    <row r="44708" spans="180:180">
      <c r="FX44708" s="1595"/>
    </row>
    <row r="44709" spans="180:180">
      <c r="FX44709" s="1595"/>
    </row>
    <row r="44710" spans="180:180">
      <c r="FX44710" s="1595"/>
    </row>
    <row r="44711" spans="180:180">
      <c r="FX44711" s="1595"/>
    </row>
    <row r="44712" spans="180:180">
      <c r="FX44712" s="1595"/>
    </row>
    <row r="44713" spans="180:180">
      <c r="FX44713" s="1595"/>
    </row>
    <row r="44715" spans="180:180">
      <c r="FX44715" s="1349"/>
    </row>
    <row r="44716" spans="180:180">
      <c r="FX44716" s="1349"/>
    </row>
    <row r="44717" spans="180:180">
      <c r="FX44717" s="1666"/>
    </row>
    <row r="44719" spans="180:180">
      <c r="FX44719" s="1349"/>
    </row>
    <row r="44720" spans="180:180">
      <c r="FX44720" s="1349"/>
    </row>
    <row r="44721" spans="180:180">
      <c r="FX44721" s="1349"/>
    </row>
    <row r="44722" spans="180:180">
      <c r="FX44722" s="1595"/>
    </row>
    <row r="44723" spans="180:180">
      <c r="FX44723" s="1595"/>
    </row>
    <row r="44724" spans="180:180">
      <c r="FX44724" s="1595"/>
    </row>
    <row r="44725" spans="180:180">
      <c r="FX44725" s="1595"/>
    </row>
    <row r="44726" spans="180:180">
      <c r="FX44726" s="1595"/>
    </row>
    <row r="44727" spans="180:180">
      <c r="FX44727" s="1595"/>
    </row>
    <row r="44728" spans="180:180">
      <c r="FX44728" s="1595"/>
    </row>
    <row r="44729" spans="180:180">
      <c r="FX44729" s="1595"/>
    </row>
    <row r="44730" spans="180:180">
      <c r="FX44730" s="1595"/>
    </row>
    <row r="44731" spans="180:180">
      <c r="FX44731" s="1595"/>
    </row>
    <row r="44732" spans="180:180">
      <c r="FX44732" s="1595"/>
    </row>
    <row r="44733" spans="180:180">
      <c r="FX44733" s="1595"/>
    </row>
    <row r="44734" spans="180:180">
      <c r="FX44734" s="1595"/>
    </row>
    <row r="44735" spans="180:180">
      <c r="FX44735" s="1595"/>
    </row>
    <row r="44736" spans="180:180">
      <c r="FX44736" s="1595"/>
    </row>
    <row r="44737" spans="180:180">
      <c r="FX44737" s="1595"/>
    </row>
    <row r="44738" spans="180:180">
      <c r="FX44738" s="1595"/>
    </row>
    <row r="44739" spans="180:180">
      <c r="FX44739" s="1595"/>
    </row>
    <row r="44740" spans="180:180">
      <c r="FX44740" s="1595"/>
    </row>
    <row r="44741" spans="180:180">
      <c r="FX44741" s="1595"/>
    </row>
    <row r="44742" spans="180:180">
      <c r="FX44742" s="1595"/>
    </row>
    <row r="44743" spans="180:180">
      <c r="FX44743" s="1595"/>
    </row>
    <row r="44744" spans="180:180">
      <c r="FX44744" s="1595"/>
    </row>
    <row r="44745" spans="180:180">
      <c r="FX44745" s="1595"/>
    </row>
    <row r="44746" spans="180:180">
      <c r="FX44746" s="1595"/>
    </row>
    <row r="44747" spans="180:180">
      <c r="FX44747" s="1595"/>
    </row>
    <row r="44748" spans="180:180">
      <c r="FX44748" s="1595"/>
    </row>
    <row r="44749" spans="180:180">
      <c r="FX44749" s="1595"/>
    </row>
    <row r="44750" spans="180:180">
      <c r="FX44750" s="1595"/>
    </row>
    <row r="44751" spans="180:180">
      <c r="FX44751" s="1595"/>
    </row>
    <row r="44752" spans="180:180">
      <c r="FX44752" s="1595"/>
    </row>
    <row r="44753" spans="180:180">
      <c r="FX44753" s="1595"/>
    </row>
    <row r="44754" spans="180:180">
      <c r="FX44754" s="1595"/>
    </row>
    <row r="44755" spans="180:180">
      <c r="FX44755" s="1595"/>
    </row>
    <row r="44756" spans="180:180">
      <c r="FX44756" s="1595"/>
    </row>
    <row r="44757" spans="180:180">
      <c r="FX44757" s="1595"/>
    </row>
    <row r="44758" spans="180:180">
      <c r="FX44758" s="1595"/>
    </row>
    <row r="44759" spans="180:180">
      <c r="FX44759" s="1595"/>
    </row>
    <row r="44760" spans="180:180">
      <c r="FX44760" s="1595"/>
    </row>
    <row r="44761" spans="180:180">
      <c r="FX44761" s="1595"/>
    </row>
    <row r="44763" spans="180:180">
      <c r="FX44763" s="1349"/>
    </row>
    <row r="44764" spans="180:180">
      <c r="FX44764" s="1349"/>
    </row>
    <row r="44765" spans="180:180">
      <c r="FX44765" s="1666"/>
    </row>
    <row r="44767" spans="180:180">
      <c r="FX44767" s="1349"/>
    </row>
    <row r="44768" spans="180:180">
      <c r="FX44768" s="1349"/>
    </row>
    <row r="44769" spans="180:180">
      <c r="FX44769" s="1349"/>
    </row>
    <row r="44770" spans="180:180">
      <c r="FX44770" s="1595"/>
    </row>
    <row r="44771" spans="180:180">
      <c r="FX44771" s="1595"/>
    </row>
    <row r="44772" spans="180:180">
      <c r="FX44772" s="1595"/>
    </row>
    <row r="44773" spans="180:180">
      <c r="FX44773" s="1595"/>
    </row>
    <row r="44774" spans="180:180">
      <c r="FX44774" s="1595"/>
    </row>
    <row r="44775" spans="180:180">
      <c r="FX44775" s="1595"/>
    </row>
    <row r="44776" spans="180:180">
      <c r="FX44776" s="1595"/>
    </row>
    <row r="44777" spans="180:180">
      <c r="FX44777" s="1595"/>
    </row>
    <row r="44778" spans="180:180">
      <c r="FX44778" s="1595"/>
    </row>
    <row r="44779" spans="180:180">
      <c r="FX44779" s="1595"/>
    </row>
    <row r="44780" spans="180:180">
      <c r="FX44780" s="1595"/>
    </row>
    <row r="44781" spans="180:180">
      <c r="FX44781" s="1595"/>
    </row>
    <row r="44782" spans="180:180">
      <c r="FX44782" s="1595"/>
    </row>
    <row r="44783" spans="180:180">
      <c r="FX44783" s="1595"/>
    </row>
    <row r="44784" spans="180:180">
      <c r="FX44784" s="1595"/>
    </row>
    <row r="44785" spans="180:180">
      <c r="FX44785" s="1595"/>
    </row>
    <row r="44786" spans="180:180">
      <c r="FX44786" s="1595"/>
    </row>
    <row r="44787" spans="180:180">
      <c r="FX44787" s="1595"/>
    </row>
    <row r="44788" spans="180:180">
      <c r="FX44788" s="1595"/>
    </row>
    <row r="44789" spans="180:180">
      <c r="FX44789" s="1595"/>
    </row>
    <row r="44790" spans="180:180">
      <c r="FX44790" s="1595"/>
    </row>
    <row r="44791" spans="180:180">
      <c r="FX44791" s="1595"/>
    </row>
    <row r="44792" spans="180:180">
      <c r="FX44792" s="1595"/>
    </row>
    <row r="44793" spans="180:180">
      <c r="FX44793" s="1595"/>
    </row>
    <row r="44794" spans="180:180">
      <c r="FX44794" s="1595"/>
    </row>
    <row r="44795" spans="180:180">
      <c r="FX44795" s="1595"/>
    </row>
    <row r="44796" spans="180:180">
      <c r="FX44796" s="1595"/>
    </row>
    <row r="44797" spans="180:180">
      <c r="FX44797" s="1595"/>
    </row>
    <row r="44798" spans="180:180">
      <c r="FX44798" s="1595"/>
    </row>
    <row r="44799" spans="180:180">
      <c r="FX44799" s="1595"/>
    </row>
    <row r="44800" spans="180:180">
      <c r="FX44800" s="1595"/>
    </row>
    <row r="44801" spans="180:180">
      <c r="FX44801" s="1595"/>
    </row>
    <row r="44802" spans="180:180">
      <c r="FX44802" s="1595"/>
    </row>
    <row r="44803" spans="180:180">
      <c r="FX44803" s="1595"/>
    </row>
    <row r="44804" spans="180:180">
      <c r="FX44804" s="1595"/>
    </row>
    <row r="44805" spans="180:180">
      <c r="FX44805" s="1595"/>
    </row>
    <row r="44806" spans="180:180">
      <c r="FX44806" s="1595"/>
    </row>
    <row r="44807" spans="180:180">
      <c r="FX44807" s="1595"/>
    </row>
    <row r="44808" spans="180:180">
      <c r="FX44808" s="1595"/>
    </row>
    <row r="44809" spans="180:180">
      <c r="FX44809" s="1595"/>
    </row>
    <row r="44811" spans="180:180">
      <c r="FX44811" s="1349"/>
    </row>
    <row r="44812" spans="180:180">
      <c r="FX44812" s="1349"/>
    </row>
    <row r="44813" spans="180:180">
      <c r="FX44813" s="1666"/>
    </row>
    <row r="44815" spans="180:180">
      <c r="FX44815" s="1349"/>
    </row>
    <row r="44816" spans="180:180">
      <c r="FX44816" s="1349"/>
    </row>
    <row r="44817" spans="180:180">
      <c r="FX44817" s="1349"/>
    </row>
    <row r="44818" spans="180:180">
      <c r="FX44818" s="1595"/>
    </row>
    <row r="44819" spans="180:180">
      <c r="FX44819" s="1595"/>
    </row>
    <row r="44820" spans="180:180">
      <c r="FX44820" s="1595"/>
    </row>
    <row r="44821" spans="180:180">
      <c r="FX44821" s="1595"/>
    </row>
    <row r="44822" spans="180:180">
      <c r="FX44822" s="1595"/>
    </row>
    <row r="44823" spans="180:180">
      <c r="FX44823" s="1595"/>
    </row>
    <row r="44824" spans="180:180">
      <c r="FX44824" s="1595"/>
    </row>
    <row r="44825" spans="180:180">
      <c r="FX44825" s="1595"/>
    </row>
    <row r="44826" spans="180:180">
      <c r="FX44826" s="1595"/>
    </row>
    <row r="44827" spans="180:180">
      <c r="FX44827" s="1595"/>
    </row>
    <row r="44828" spans="180:180">
      <c r="FX44828" s="1595"/>
    </row>
    <row r="44829" spans="180:180">
      <c r="FX44829" s="1595"/>
    </row>
    <row r="44830" spans="180:180">
      <c r="FX44830" s="1595"/>
    </row>
    <row r="44831" spans="180:180">
      <c r="FX44831" s="1595"/>
    </row>
    <row r="44832" spans="180:180">
      <c r="FX44832" s="1595"/>
    </row>
    <row r="44833" spans="180:180">
      <c r="FX44833" s="1595"/>
    </row>
    <row r="44834" spans="180:180">
      <c r="FX44834" s="1595"/>
    </row>
    <row r="44835" spans="180:180">
      <c r="FX44835" s="1595"/>
    </row>
    <row r="44836" spans="180:180">
      <c r="FX44836" s="1595"/>
    </row>
    <row r="44837" spans="180:180">
      <c r="FX44837" s="1595"/>
    </row>
    <row r="44838" spans="180:180">
      <c r="FX44838" s="1595"/>
    </row>
    <row r="44839" spans="180:180">
      <c r="FX44839" s="1595"/>
    </row>
    <row r="44840" spans="180:180">
      <c r="FX44840" s="1595"/>
    </row>
    <row r="44841" spans="180:180">
      <c r="FX44841" s="1595"/>
    </row>
    <row r="44842" spans="180:180">
      <c r="FX44842" s="1595"/>
    </row>
    <row r="44843" spans="180:180">
      <c r="FX44843" s="1595"/>
    </row>
    <row r="44844" spans="180:180">
      <c r="FX44844" s="1595"/>
    </row>
    <row r="44845" spans="180:180">
      <c r="FX44845" s="1595"/>
    </row>
    <row r="44846" spans="180:180">
      <c r="FX44846" s="1595"/>
    </row>
    <row r="44847" spans="180:180">
      <c r="FX44847" s="1595"/>
    </row>
    <row r="44848" spans="180:180">
      <c r="FX44848" s="1595"/>
    </row>
    <row r="44849" spans="180:180">
      <c r="FX44849" s="1595"/>
    </row>
    <row r="44850" spans="180:180">
      <c r="FX44850" s="1595"/>
    </row>
    <row r="44851" spans="180:180">
      <c r="FX44851" s="1595"/>
    </row>
    <row r="44852" spans="180:180">
      <c r="FX44852" s="1595"/>
    </row>
    <row r="44853" spans="180:180">
      <c r="FX44853" s="1595"/>
    </row>
    <row r="44854" spans="180:180">
      <c r="FX44854" s="1595"/>
    </row>
    <row r="44855" spans="180:180">
      <c r="FX44855" s="1595"/>
    </row>
    <row r="44856" spans="180:180">
      <c r="FX44856" s="1595"/>
    </row>
    <row r="44857" spans="180:180">
      <c r="FX44857" s="1595"/>
    </row>
    <row r="44859" spans="180:180">
      <c r="FX44859" s="1349"/>
    </row>
    <row r="44860" spans="180:180">
      <c r="FX44860" s="1349"/>
    </row>
    <row r="44861" spans="180:180">
      <c r="FX44861" s="1666"/>
    </row>
    <row r="44863" spans="180:180">
      <c r="FX44863" s="1349"/>
    </row>
    <row r="44864" spans="180:180">
      <c r="FX44864" s="1349"/>
    </row>
    <row r="44865" spans="180:180">
      <c r="FX44865" s="1349"/>
    </row>
    <row r="44866" spans="180:180">
      <c r="FX44866" s="1595"/>
    </row>
    <row r="44867" spans="180:180">
      <c r="FX44867" s="1595"/>
    </row>
    <row r="44868" spans="180:180">
      <c r="FX44868" s="1595"/>
    </row>
    <row r="44869" spans="180:180">
      <c r="FX44869" s="1595"/>
    </row>
    <row r="44870" spans="180:180">
      <c r="FX44870" s="1595"/>
    </row>
    <row r="44871" spans="180:180">
      <c r="FX44871" s="1595"/>
    </row>
    <row r="44872" spans="180:180">
      <c r="FX44872" s="1595"/>
    </row>
    <row r="44873" spans="180:180">
      <c r="FX44873" s="1595"/>
    </row>
    <row r="44874" spans="180:180">
      <c r="FX44874" s="1595"/>
    </row>
    <row r="44875" spans="180:180">
      <c r="FX44875" s="1595"/>
    </row>
    <row r="44876" spans="180:180">
      <c r="FX44876" s="1595"/>
    </row>
    <row r="44877" spans="180:180">
      <c r="FX44877" s="1595"/>
    </row>
    <row r="44878" spans="180:180">
      <c r="FX44878" s="1595"/>
    </row>
    <row r="44879" spans="180:180">
      <c r="FX44879" s="1595"/>
    </row>
    <row r="44880" spans="180:180">
      <c r="FX44880" s="1595"/>
    </row>
    <row r="44881" spans="180:180">
      <c r="FX44881" s="1595"/>
    </row>
    <row r="44882" spans="180:180">
      <c r="FX44882" s="1595"/>
    </row>
    <row r="44883" spans="180:180">
      <c r="FX44883" s="1595"/>
    </row>
    <row r="44884" spans="180:180">
      <c r="FX44884" s="1595"/>
    </row>
    <row r="44885" spans="180:180">
      <c r="FX44885" s="1595"/>
    </row>
    <row r="44886" spans="180:180">
      <c r="FX44886" s="1595"/>
    </row>
    <row r="44887" spans="180:180">
      <c r="FX44887" s="1595"/>
    </row>
    <row r="44888" spans="180:180">
      <c r="FX44888" s="1595"/>
    </row>
    <row r="44889" spans="180:180">
      <c r="FX44889" s="1595"/>
    </row>
    <row r="44890" spans="180:180">
      <c r="FX44890" s="1595"/>
    </row>
    <row r="44891" spans="180:180">
      <c r="FX44891" s="1595"/>
    </row>
    <row r="44892" spans="180:180">
      <c r="FX44892" s="1595"/>
    </row>
    <row r="44893" spans="180:180">
      <c r="FX44893" s="1595"/>
    </row>
    <row r="44894" spans="180:180">
      <c r="FX44894" s="1595"/>
    </row>
    <row r="44895" spans="180:180">
      <c r="FX44895" s="1595"/>
    </row>
    <row r="44896" spans="180:180">
      <c r="FX44896" s="1595"/>
    </row>
    <row r="44897" spans="180:180">
      <c r="FX44897" s="1595"/>
    </row>
    <row r="44898" spans="180:180">
      <c r="FX44898" s="1595"/>
    </row>
    <row r="44899" spans="180:180">
      <c r="FX44899" s="1595"/>
    </row>
    <row r="44900" spans="180:180">
      <c r="FX44900" s="1595"/>
    </row>
    <row r="44901" spans="180:180">
      <c r="FX44901" s="1595"/>
    </row>
    <row r="44902" spans="180:180">
      <c r="FX44902" s="1595"/>
    </row>
    <row r="44903" spans="180:180">
      <c r="FX44903" s="1595"/>
    </row>
    <row r="44904" spans="180:180">
      <c r="FX44904" s="1595"/>
    </row>
    <row r="44905" spans="180:180">
      <c r="FX44905" s="1595"/>
    </row>
    <row r="44907" spans="180:180">
      <c r="FX44907" s="1349"/>
    </row>
    <row r="44908" spans="180:180">
      <c r="FX44908" s="1349"/>
    </row>
    <row r="44909" spans="180:180">
      <c r="FX44909" s="1666"/>
    </row>
    <row r="44911" spans="180:180">
      <c r="FX44911" s="1349"/>
    </row>
    <row r="44912" spans="180:180">
      <c r="FX44912" s="1349"/>
    </row>
    <row r="44913" spans="180:180">
      <c r="FX44913" s="1349"/>
    </row>
    <row r="44914" spans="180:180">
      <c r="FX44914" s="1595"/>
    </row>
    <row r="44915" spans="180:180">
      <c r="FX44915" s="1595"/>
    </row>
    <row r="44916" spans="180:180">
      <c r="FX44916" s="1595"/>
    </row>
    <row r="44917" spans="180:180">
      <c r="FX44917" s="1595"/>
    </row>
    <row r="44918" spans="180:180">
      <c r="FX44918" s="1595"/>
    </row>
    <row r="44919" spans="180:180">
      <c r="FX44919" s="1595"/>
    </row>
    <row r="44920" spans="180:180">
      <c r="FX44920" s="1595"/>
    </row>
    <row r="44921" spans="180:180">
      <c r="FX44921" s="1595"/>
    </row>
    <row r="44922" spans="180:180">
      <c r="FX44922" s="1595"/>
    </row>
    <row r="44923" spans="180:180">
      <c r="FX44923" s="1595"/>
    </row>
    <row r="44924" spans="180:180">
      <c r="FX44924" s="1595"/>
    </row>
    <row r="44925" spans="180:180">
      <c r="FX44925" s="1595"/>
    </row>
    <row r="44926" spans="180:180">
      <c r="FX44926" s="1595"/>
    </row>
    <row r="44927" spans="180:180">
      <c r="FX44927" s="1595"/>
    </row>
    <row r="44928" spans="180:180">
      <c r="FX44928" s="1595"/>
    </row>
    <row r="44929" spans="180:180">
      <c r="FX44929" s="1595"/>
    </row>
    <row r="44930" spans="180:180">
      <c r="FX44930" s="1595"/>
    </row>
    <row r="44931" spans="180:180">
      <c r="FX44931" s="1595"/>
    </row>
    <row r="44932" spans="180:180">
      <c r="FX44932" s="1595"/>
    </row>
    <row r="44933" spans="180:180">
      <c r="FX44933" s="1595"/>
    </row>
    <row r="44934" spans="180:180">
      <c r="FX44934" s="1595"/>
    </row>
    <row r="44935" spans="180:180">
      <c r="FX44935" s="1595"/>
    </row>
    <row r="44936" spans="180:180">
      <c r="FX44936" s="1595"/>
    </row>
    <row r="44937" spans="180:180">
      <c r="FX44937" s="1595"/>
    </row>
    <row r="44938" spans="180:180">
      <c r="FX44938" s="1595"/>
    </row>
    <row r="44939" spans="180:180">
      <c r="FX44939" s="1595"/>
    </row>
    <row r="44940" spans="180:180">
      <c r="FX44940" s="1595"/>
    </row>
    <row r="44941" spans="180:180">
      <c r="FX44941" s="1595"/>
    </row>
    <row r="44942" spans="180:180">
      <c r="FX44942" s="1595"/>
    </row>
    <row r="44943" spans="180:180">
      <c r="FX44943" s="1595"/>
    </row>
    <row r="44944" spans="180:180">
      <c r="FX44944" s="1595"/>
    </row>
    <row r="44945" spans="180:180">
      <c r="FX44945" s="1595"/>
    </row>
    <row r="44946" spans="180:180">
      <c r="FX44946" s="1595"/>
    </row>
    <row r="44947" spans="180:180">
      <c r="FX44947" s="1595"/>
    </row>
    <row r="44948" spans="180:180">
      <c r="FX44948" s="1595"/>
    </row>
    <row r="44949" spans="180:180">
      <c r="FX44949" s="1595"/>
    </row>
    <row r="44950" spans="180:180">
      <c r="FX44950" s="1595"/>
    </row>
    <row r="44951" spans="180:180">
      <c r="FX44951" s="1595"/>
    </row>
    <row r="44952" spans="180:180">
      <c r="FX44952" s="1595"/>
    </row>
    <row r="44953" spans="180:180">
      <c r="FX44953" s="1595"/>
    </row>
    <row r="44955" spans="180:180">
      <c r="FX44955" s="1349"/>
    </row>
    <row r="44956" spans="180:180">
      <c r="FX44956" s="1349"/>
    </row>
    <row r="44957" spans="180:180">
      <c r="FX44957" s="1666"/>
    </row>
    <row r="44959" spans="180:180">
      <c r="FX44959" s="1349"/>
    </row>
    <row r="44960" spans="180:180">
      <c r="FX44960" s="1349"/>
    </row>
    <row r="44961" spans="180:180">
      <c r="FX44961" s="1349"/>
    </row>
    <row r="44962" spans="180:180">
      <c r="FX44962" s="1595"/>
    </row>
    <row r="44963" spans="180:180">
      <c r="FX44963" s="1595"/>
    </row>
    <row r="44964" spans="180:180">
      <c r="FX44964" s="1595"/>
    </row>
    <row r="44965" spans="180:180">
      <c r="FX44965" s="1595"/>
    </row>
    <row r="44966" spans="180:180">
      <c r="FX44966" s="1595"/>
    </row>
    <row r="44967" spans="180:180">
      <c r="FX44967" s="1595"/>
    </row>
    <row r="44968" spans="180:180">
      <c r="FX44968" s="1595"/>
    </row>
    <row r="44969" spans="180:180">
      <c r="FX44969" s="1595"/>
    </row>
    <row r="44970" spans="180:180">
      <c r="FX44970" s="1595"/>
    </row>
    <row r="44971" spans="180:180">
      <c r="FX44971" s="1595"/>
    </row>
    <row r="44972" spans="180:180">
      <c r="FX44972" s="1595"/>
    </row>
    <row r="44973" spans="180:180">
      <c r="FX44973" s="1595"/>
    </row>
    <row r="44974" spans="180:180">
      <c r="FX44974" s="1595"/>
    </row>
    <row r="44975" spans="180:180">
      <c r="FX44975" s="1595"/>
    </row>
    <row r="44976" spans="180:180">
      <c r="FX44976" s="1595"/>
    </row>
    <row r="44977" spans="180:180">
      <c r="FX44977" s="1595"/>
    </row>
    <row r="44978" spans="180:180">
      <c r="FX44978" s="1595"/>
    </row>
    <row r="44979" spans="180:180">
      <c r="FX44979" s="1595"/>
    </row>
    <row r="44980" spans="180:180">
      <c r="FX44980" s="1595"/>
    </row>
    <row r="44981" spans="180:180">
      <c r="FX44981" s="1595"/>
    </row>
    <row r="44982" spans="180:180">
      <c r="FX44982" s="1595"/>
    </row>
    <row r="44983" spans="180:180">
      <c r="FX44983" s="1595"/>
    </row>
    <row r="44984" spans="180:180">
      <c r="FX44984" s="1595"/>
    </row>
    <row r="44985" spans="180:180">
      <c r="FX44985" s="1595"/>
    </row>
    <row r="44986" spans="180:180">
      <c r="FX44986" s="1595"/>
    </row>
    <row r="44987" spans="180:180">
      <c r="FX44987" s="1595"/>
    </row>
    <row r="44988" spans="180:180">
      <c r="FX44988" s="1595"/>
    </row>
    <row r="44989" spans="180:180">
      <c r="FX44989" s="1595"/>
    </row>
    <row r="44990" spans="180:180">
      <c r="FX44990" s="1595"/>
    </row>
    <row r="44991" spans="180:180">
      <c r="FX44991" s="1595"/>
    </row>
    <row r="44992" spans="180:180">
      <c r="FX44992" s="1595"/>
    </row>
    <row r="44993" spans="180:180">
      <c r="FX44993" s="1595"/>
    </row>
    <row r="44994" spans="180:180">
      <c r="FX44994" s="1595"/>
    </row>
    <row r="44995" spans="180:180">
      <c r="FX44995" s="1595"/>
    </row>
    <row r="44996" spans="180:180">
      <c r="FX44996" s="1595"/>
    </row>
    <row r="44997" spans="180:180">
      <c r="FX44997" s="1595"/>
    </row>
    <row r="44998" spans="180:180">
      <c r="FX44998" s="1595"/>
    </row>
    <row r="44999" spans="180:180">
      <c r="FX44999" s="1595"/>
    </row>
    <row r="45000" spans="180:180">
      <c r="FX45000" s="1595"/>
    </row>
    <row r="45001" spans="180:180">
      <c r="FX45001" s="1595"/>
    </row>
    <row r="45003" spans="180:180">
      <c r="FX45003" s="1349"/>
    </row>
    <row r="45004" spans="180:180">
      <c r="FX45004" s="1349"/>
    </row>
    <row r="45005" spans="180:180">
      <c r="FX45005" s="1666"/>
    </row>
    <row r="45007" spans="180:180">
      <c r="FX45007" s="1349"/>
    </row>
    <row r="45008" spans="180:180">
      <c r="FX45008" s="1349"/>
    </row>
    <row r="45009" spans="180:180">
      <c r="FX45009" s="1349"/>
    </row>
    <row r="45010" spans="180:180">
      <c r="FX45010" s="1595"/>
    </row>
    <row r="45011" spans="180:180">
      <c r="FX45011" s="1595"/>
    </row>
    <row r="45012" spans="180:180">
      <c r="FX45012" s="1595"/>
    </row>
    <row r="45013" spans="180:180">
      <c r="FX45013" s="1595"/>
    </row>
    <row r="45014" spans="180:180">
      <c r="FX45014" s="1595"/>
    </row>
    <row r="45015" spans="180:180">
      <c r="FX45015" s="1595"/>
    </row>
    <row r="45016" spans="180:180">
      <c r="FX45016" s="1595"/>
    </row>
    <row r="45017" spans="180:180">
      <c r="FX45017" s="1595"/>
    </row>
    <row r="45018" spans="180:180">
      <c r="FX45018" s="1595"/>
    </row>
    <row r="45019" spans="180:180">
      <c r="FX45019" s="1595"/>
    </row>
    <row r="45020" spans="180:180">
      <c r="FX45020" s="1595"/>
    </row>
    <row r="45021" spans="180:180">
      <c r="FX45021" s="1595"/>
    </row>
    <row r="45022" spans="180:180">
      <c r="FX45022" s="1595"/>
    </row>
    <row r="45023" spans="180:180">
      <c r="FX45023" s="1595"/>
    </row>
    <row r="45024" spans="180:180">
      <c r="FX45024" s="1595"/>
    </row>
    <row r="45025" spans="180:180">
      <c r="FX45025" s="1595"/>
    </row>
    <row r="45026" spans="180:180">
      <c r="FX45026" s="1595"/>
    </row>
    <row r="45027" spans="180:180">
      <c r="FX45027" s="1595"/>
    </row>
    <row r="45028" spans="180:180">
      <c r="FX45028" s="1595"/>
    </row>
    <row r="45029" spans="180:180">
      <c r="FX45029" s="1595"/>
    </row>
    <row r="45030" spans="180:180">
      <c r="FX45030" s="1595"/>
    </row>
    <row r="45031" spans="180:180">
      <c r="FX45031" s="1595"/>
    </row>
    <row r="45032" spans="180:180">
      <c r="FX45032" s="1595"/>
    </row>
    <row r="45033" spans="180:180">
      <c r="FX45033" s="1595"/>
    </row>
    <row r="45034" spans="180:180">
      <c r="FX45034" s="1595"/>
    </row>
    <row r="45035" spans="180:180">
      <c r="FX45035" s="1595"/>
    </row>
    <row r="45036" spans="180:180">
      <c r="FX45036" s="1595"/>
    </row>
    <row r="45037" spans="180:180">
      <c r="FX45037" s="1595"/>
    </row>
    <row r="45038" spans="180:180">
      <c r="FX45038" s="1595"/>
    </row>
    <row r="45039" spans="180:180">
      <c r="FX45039" s="1595"/>
    </row>
    <row r="45040" spans="180:180">
      <c r="FX45040" s="1595"/>
    </row>
    <row r="45041" spans="180:180">
      <c r="FX45041" s="1595"/>
    </row>
    <row r="45042" spans="180:180">
      <c r="FX45042" s="1595"/>
    </row>
    <row r="45043" spans="180:180">
      <c r="FX45043" s="1595"/>
    </row>
    <row r="45044" spans="180:180">
      <c r="FX45044" s="1595"/>
    </row>
    <row r="45045" spans="180:180">
      <c r="FX45045" s="1595"/>
    </row>
    <row r="45046" spans="180:180">
      <c r="FX45046" s="1595"/>
    </row>
    <row r="45047" spans="180:180">
      <c r="FX45047" s="1595"/>
    </row>
    <row r="45048" spans="180:180">
      <c r="FX45048" s="1595"/>
    </row>
    <row r="45049" spans="180:180">
      <c r="FX45049" s="1595"/>
    </row>
    <row r="45051" spans="180:180">
      <c r="FX45051" s="1349"/>
    </row>
    <row r="45052" spans="180:180">
      <c r="FX45052" s="1349"/>
    </row>
    <row r="45053" spans="180:180">
      <c r="FX45053" s="1666"/>
    </row>
    <row r="45055" spans="180:180">
      <c r="FX45055" s="1349"/>
    </row>
    <row r="45056" spans="180:180">
      <c r="FX45056" s="1349"/>
    </row>
    <row r="45057" spans="180:180">
      <c r="FX45057" s="1349"/>
    </row>
    <row r="45058" spans="180:180">
      <c r="FX45058" s="1595"/>
    </row>
    <row r="45059" spans="180:180">
      <c r="FX45059" s="1595"/>
    </row>
    <row r="45060" spans="180:180">
      <c r="FX45060" s="1595"/>
    </row>
    <row r="45061" spans="180:180">
      <c r="FX45061" s="1595"/>
    </row>
    <row r="45062" spans="180:180">
      <c r="FX45062" s="1595"/>
    </row>
    <row r="45063" spans="180:180">
      <c r="FX45063" s="1595"/>
    </row>
    <row r="45064" spans="180:180">
      <c r="FX45064" s="1595"/>
    </row>
    <row r="45065" spans="180:180">
      <c r="FX45065" s="1595"/>
    </row>
    <row r="45066" spans="180:180">
      <c r="FX45066" s="1595"/>
    </row>
    <row r="45067" spans="180:180">
      <c r="FX45067" s="1595"/>
    </row>
    <row r="45068" spans="180:180">
      <c r="FX45068" s="1595"/>
    </row>
    <row r="45069" spans="180:180">
      <c r="FX45069" s="1595"/>
    </row>
    <row r="45070" spans="180:180">
      <c r="FX45070" s="1595"/>
    </row>
    <row r="45071" spans="180:180">
      <c r="FX45071" s="1595"/>
    </row>
    <row r="45072" spans="180:180">
      <c r="FX45072" s="1595"/>
    </row>
    <row r="45073" spans="180:180">
      <c r="FX45073" s="1595"/>
    </row>
    <row r="45074" spans="180:180">
      <c r="FX45074" s="1595"/>
    </row>
    <row r="45075" spans="180:180">
      <c r="FX45075" s="1595"/>
    </row>
    <row r="45076" spans="180:180">
      <c r="FX45076" s="1595"/>
    </row>
    <row r="45077" spans="180:180">
      <c r="FX45077" s="1595"/>
    </row>
    <row r="45078" spans="180:180">
      <c r="FX45078" s="1595"/>
    </row>
    <row r="45079" spans="180:180">
      <c r="FX45079" s="1595"/>
    </row>
    <row r="45080" spans="180:180">
      <c r="FX45080" s="1595"/>
    </row>
    <row r="45081" spans="180:180">
      <c r="FX45081" s="1595"/>
    </row>
    <row r="45082" spans="180:180">
      <c r="FX45082" s="1595"/>
    </row>
    <row r="45083" spans="180:180">
      <c r="FX45083" s="1595"/>
    </row>
    <row r="45084" spans="180:180">
      <c r="FX45084" s="1595"/>
    </row>
    <row r="45085" spans="180:180">
      <c r="FX45085" s="1595"/>
    </row>
    <row r="45086" spans="180:180">
      <c r="FX45086" s="1595"/>
    </row>
    <row r="45087" spans="180:180">
      <c r="FX45087" s="1595"/>
    </row>
    <row r="45088" spans="180:180">
      <c r="FX45088" s="1595"/>
    </row>
    <row r="45089" spans="180:180">
      <c r="FX45089" s="1595"/>
    </row>
    <row r="45090" spans="180:180">
      <c r="FX45090" s="1595"/>
    </row>
    <row r="45091" spans="180:180">
      <c r="FX45091" s="1595"/>
    </row>
    <row r="45092" spans="180:180">
      <c r="FX45092" s="1595"/>
    </row>
    <row r="45093" spans="180:180">
      <c r="FX45093" s="1595"/>
    </row>
    <row r="45094" spans="180:180">
      <c r="FX45094" s="1595"/>
    </row>
    <row r="45095" spans="180:180">
      <c r="FX45095" s="1595"/>
    </row>
    <row r="45096" spans="180:180">
      <c r="FX45096" s="1595"/>
    </row>
    <row r="45097" spans="180:180">
      <c r="FX45097" s="1595"/>
    </row>
    <row r="45099" spans="180:180">
      <c r="FX45099" s="1349"/>
    </row>
    <row r="45100" spans="180:180">
      <c r="FX45100" s="1349"/>
    </row>
    <row r="45101" spans="180:180">
      <c r="FX45101" s="1666"/>
    </row>
    <row r="45103" spans="180:180">
      <c r="FX45103" s="1349"/>
    </row>
    <row r="45104" spans="180:180">
      <c r="FX45104" s="1349"/>
    </row>
    <row r="45105" spans="180:180">
      <c r="FX45105" s="1349"/>
    </row>
    <row r="45106" spans="180:180">
      <c r="FX45106" s="1595"/>
    </row>
    <row r="45107" spans="180:180">
      <c r="FX45107" s="1595"/>
    </row>
    <row r="45108" spans="180:180">
      <c r="FX45108" s="1595"/>
    </row>
    <row r="45109" spans="180:180">
      <c r="FX45109" s="1595"/>
    </row>
    <row r="45110" spans="180:180">
      <c r="FX45110" s="1595"/>
    </row>
    <row r="45111" spans="180:180">
      <c r="FX45111" s="1595"/>
    </row>
    <row r="45112" spans="180:180">
      <c r="FX45112" s="1595"/>
    </row>
    <row r="45113" spans="180:180">
      <c r="FX45113" s="1595"/>
    </row>
    <row r="45114" spans="180:180">
      <c r="FX45114" s="1595"/>
    </row>
    <row r="45115" spans="180:180">
      <c r="FX45115" s="1595"/>
    </row>
    <row r="45116" spans="180:180">
      <c r="FX45116" s="1595"/>
    </row>
    <row r="45117" spans="180:180">
      <c r="FX45117" s="1595"/>
    </row>
    <row r="45118" spans="180:180">
      <c r="FX45118" s="1595"/>
    </row>
    <row r="45119" spans="180:180">
      <c r="FX45119" s="1595"/>
    </row>
    <row r="45120" spans="180:180">
      <c r="FX45120" s="1595"/>
    </row>
    <row r="45121" spans="180:180">
      <c r="FX45121" s="1595"/>
    </row>
    <row r="45122" spans="180:180">
      <c r="FX45122" s="1595"/>
    </row>
    <row r="45123" spans="180:180">
      <c r="FX45123" s="1595"/>
    </row>
    <row r="45124" spans="180:180">
      <c r="FX45124" s="1595"/>
    </row>
    <row r="45125" spans="180:180">
      <c r="FX45125" s="1595"/>
    </row>
    <row r="45126" spans="180:180">
      <c r="FX45126" s="1595"/>
    </row>
    <row r="45127" spans="180:180">
      <c r="FX45127" s="1595"/>
    </row>
    <row r="45128" spans="180:180">
      <c r="FX45128" s="1595"/>
    </row>
    <row r="45129" spans="180:180">
      <c r="FX45129" s="1595"/>
    </row>
    <row r="45130" spans="180:180">
      <c r="FX45130" s="1595"/>
    </row>
    <row r="45131" spans="180:180">
      <c r="FX45131" s="1595"/>
    </row>
    <row r="45132" spans="180:180">
      <c r="FX45132" s="1595"/>
    </row>
    <row r="45133" spans="180:180">
      <c r="FX45133" s="1595"/>
    </row>
    <row r="45134" spans="180:180">
      <c r="FX45134" s="1595"/>
    </row>
    <row r="45135" spans="180:180">
      <c r="FX45135" s="1595"/>
    </row>
    <row r="45136" spans="180:180">
      <c r="FX45136" s="1595"/>
    </row>
    <row r="45137" spans="180:180">
      <c r="FX45137" s="1595"/>
    </row>
    <row r="45138" spans="180:180">
      <c r="FX45138" s="1595"/>
    </row>
    <row r="45139" spans="180:180">
      <c r="FX45139" s="1595"/>
    </row>
    <row r="45140" spans="180:180">
      <c r="FX45140" s="1595"/>
    </row>
    <row r="45141" spans="180:180">
      <c r="FX45141" s="1595"/>
    </row>
    <row r="45142" spans="180:180">
      <c r="FX45142" s="1595"/>
    </row>
    <row r="45143" spans="180:180">
      <c r="FX45143" s="1595"/>
    </row>
    <row r="45144" spans="180:180">
      <c r="FX45144" s="1595"/>
    </row>
    <row r="45145" spans="180:180">
      <c r="FX45145" s="1595"/>
    </row>
    <row r="45147" spans="180:180">
      <c r="FX45147" s="1349"/>
    </row>
    <row r="45148" spans="180:180">
      <c r="FX45148" s="1349"/>
    </row>
    <row r="45149" spans="180:180">
      <c r="FX45149" s="1666"/>
    </row>
    <row r="45151" spans="180:180">
      <c r="FX45151" s="1349"/>
    </row>
    <row r="45152" spans="180:180">
      <c r="FX45152" s="1349"/>
    </row>
    <row r="45153" spans="180:180">
      <c r="FX45153" s="1349"/>
    </row>
    <row r="45154" spans="180:180">
      <c r="FX45154" s="1595"/>
    </row>
    <row r="45155" spans="180:180">
      <c r="FX45155" s="1595"/>
    </row>
    <row r="45156" spans="180:180">
      <c r="FX45156" s="1595"/>
    </row>
    <row r="45157" spans="180:180">
      <c r="FX45157" s="1595"/>
    </row>
    <row r="45158" spans="180:180">
      <c r="FX45158" s="1595"/>
    </row>
    <row r="45159" spans="180:180">
      <c r="FX45159" s="1595"/>
    </row>
    <row r="45160" spans="180:180">
      <c r="FX45160" s="1595"/>
    </row>
    <row r="45161" spans="180:180">
      <c r="FX45161" s="1595"/>
    </row>
    <row r="45162" spans="180:180">
      <c r="FX45162" s="1595"/>
    </row>
    <row r="45163" spans="180:180">
      <c r="FX45163" s="1595"/>
    </row>
    <row r="45164" spans="180:180">
      <c r="FX45164" s="1595"/>
    </row>
    <row r="45165" spans="180:180">
      <c r="FX45165" s="1595"/>
    </row>
    <row r="45166" spans="180:180">
      <c r="FX45166" s="1595"/>
    </row>
    <row r="45167" spans="180:180">
      <c r="FX45167" s="1595"/>
    </row>
    <row r="45168" spans="180:180">
      <c r="FX45168" s="1595"/>
    </row>
    <row r="45169" spans="180:180">
      <c r="FX45169" s="1595"/>
    </row>
    <row r="45170" spans="180:180">
      <c r="FX45170" s="1595"/>
    </row>
    <row r="45171" spans="180:180">
      <c r="FX45171" s="1595"/>
    </row>
    <row r="45172" spans="180:180">
      <c r="FX45172" s="1595"/>
    </row>
    <row r="45173" spans="180:180">
      <c r="FX45173" s="1595"/>
    </row>
    <row r="45174" spans="180:180">
      <c r="FX45174" s="1595"/>
    </row>
    <row r="45175" spans="180:180">
      <c r="FX45175" s="1595"/>
    </row>
    <row r="45176" spans="180:180">
      <c r="FX45176" s="1595"/>
    </row>
    <row r="45177" spans="180:180">
      <c r="FX45177" s="1595"/>
    </row>
    <row r="45178" spans="180:180">
      <c r="FX45178" s="1595"/>
    </row>
    <row r="45179" spans="180:180">
      <c r="FX45179" s="1595"/>
    </row>
    <row r="45180" spans="180:180">
      <c r="FX45180" s="1595"/>
    </row>
    <row r="45181" spans="180:180">
      <c r="FX45181" s="1595"/>
    </row>
    <row r="45182" spans="180:180">
      <c r="FX45182" s="1595"/>
    </row>
    <row r="45183" spans="180:180">
      <c r="FX45183" s="1595"/>
    </row>
    <row r="45184" spans="180:180">
      <c r="FX45184" s="1595"/>
    </row>
    <row r="45185" spans="180:180">
      <c r="FX45185" s="1595"/>
    </row>
    <row r="45186" spans="180:180">
      <c r="FX45186" s="1595"/>
    </row>
    <row r="45187" spans="180:180">
      <c r="FX45187" s="1595"/>
    </row>
    <row r="45188" spans="180:180">
      <c r="FX45188" s="1595"/>
    </row>
    <row r="45189" spans="180:180">
      <c r="FX45189" s="1595"/>
    </row>
    <row r="45190" spans="180:180">
      <c r="FX45190" s="1595"/>
    </row>
    <row r="45191" spans="180:180">
      <c r="FX45191" s="1595"/>
    </row>
    <row r="45192" spans="180:180">
      <c r="FX45192" s="1595"/>
    </row>
    <row r="45193" spans="180:180">
      <c r="FX45193" s="1595"/>
    </row>
    <row r="45195" spans="180:180">
      <c r="FX45195" s="1349"/>
    </row>
    <row r="45196" spans="180:180">
      <c r="FX45196" s="1349"/>
    </row>
    <row r="45197" spans="180:180">
      <c r="FX45197" s="1666"/>
    </row>
    <row r="45199" spans="180:180">
      <c r="FX45199" s="1349"/>
    </row>
    <row r="45200" spans="180:180">
      <c r="FX45200" s="1349"/>
    </row>
    <row r="45201" spans="180:180">
      <c r="FX45201" s="1349"/>
    </row>
    <row r="45202" spans="180:180">
      <c r="FX45202" s="1595"/>
    </row>
    <row r="45203" spans="180:180">
      <c r="FX45203" s="1595"/>
    </row>
    <row r="45204" spans="180:180">
      <c r="FX45204" s="1595"/>
    </row>
    <row r="45205" spans="180:180">
      <c r="FX45205" s="1595"/>
    </row>
    <row r="45206" spans="180:180">
      <c r="FX45206" s="1595"/>
    </row>
    <row r="45207" spans="180:180">
      <c r="FX45207" s="1595"/>
    </row>
    <row r="45208" spans="180:180">
      <c r="FX45208" s="1595"/>
    </row>
    <row r="45209" spans="180:180">
      <c r="FX45209" s="1595"/>
    </row>
    <row r="45210" spans="180:180">
      <c r="FX45210" s="1595"/>
    </row>
    <row r="45211" spans="180:180">
      <c r="FX45211" s="1595"/>
    </row>
    <row r="45212" spans="180:180">
      <c r="FX45212" s="1595"/>
    </row>
    <row r="45213" spans="180:180">
      <c r="FX45213" s="1595"/>
    </row>
    <row r="45214" spans="180:180">
      <c r="FX45214" s="1595"/>
    </row>
    <row r="45215" spans="180:180">
      <c r="FX45215" s="1595"/>
    </row>
    <row r="45216" spans="180:180">
      <c r="FX45216" s="1595"/>
    </row>
    <row r="45217" spans="180:180">
      <c r="FX45217" s="1595"/>
    </row>
    <row r="45218" spans="180:180">
      <c r="FX45218" s="1595"/>
    </row>
    <row r="45219" spans="180:180">
      <c r="FX45219" s="1595"/>
    </row>
    <row r="45220" spans="180:180">
      <c r="FX45220" s="1595"/>
    </row>
    <row r="45221" spans="180:180">
      <c r="FX45221" s="1595"/>
    </row>
    <row r="45222" spans="180:180">
      <c r="FX45222" s="1595"/>
    </row>
    <row r="45223" spans="180:180">
      <c r="FX45223" s="1595"/>
    </row>
    <row r="45224" spans="180:180">
      <c r="FX45224" s="1595"/>
    </row>
    <row r="45225" spans="180:180">
      <c r="FX45225" s="1595"/>
    </row>
    <row r="45226" spans="180:180">
      <c r="FX45226" s="1595"/>
    </row>
    <row r="45227" spans="180:180">
      <c r="FX45227" s="1595"/>
    </row>
    <row r="45228" spans="180:180">
      <c r="FX45228" s="1595"/>
    </row>
    <row r="45229" spans="180:180">
      <c r="FX45229" s="1595"/>
    </row>
    <row r="45230" spans="180:180">
      <c r="FX45230" s="1595"/>
    </row>
    <row r="45231" spans="180:180">
      <c r="FX45231" s="1595"/>
    </row>
    <row r="45232" spans="180:180">
      <c r="FX45232" s="1595"/>
    </row>
    <row r="45233" spans="180:180">
      <c r="FX45233" s="1595"/>
    </row>
    <row r="45234" spans="180:180">
      <c r="FX45234" s="1595"/>
    </row>
    <row r="45235" spans="180:180">
      <c r="FX45235" s="1595"/>
    </row>
    <row r="45236" spans="180:180">
      <c r="FX45236" s="1595"/>
    </row>
    <row r="45237" spans="180:180">
      <c r="FX45237" s="1595"/>
    </row>
    <row r="45238" spans="180:180">
      <c r="FX45238" s="1595"/>
    </row>
    <row r="45239" spans="180:180">
      <c r="FX45239" s="1595"/>
    </row>
    <row r="45240" spans="180:180">
      <c r="FX45240" s="1595"/>
    </row>
    <row r="45241" spans="180:180">
      <c r="FX45241" s="1595"/>
    </row>
    <row r="45243" spans="180:180">
      <c r="FX45243" s="1349"/>
    </row>
    <row r="45244" spans="180:180">
      <c r="FX45244" s="1349"/>
    </row>
    <row r="45245" spans="180:180">
      <c r="FX45245" s="1666"/>
    </row>
    <row r="45247" spans="180:180">
      <c r="FX45247" s="1349"/>
    </row>
    <row r="45248" spans="180:180">
      <c r="FX45248" s="1349"/>
    </row>
    <row r="45249" spans="180:180">
      <c r="FX45249" s="1349"/>
    </row>
    <row r="45250" spans="180:180">
      <c r="FX45250" s="1595"/>
    </row>
    <row r="45251" spans="180:180">
      <c r="FX45251" s="1595"/>
    </row>
    <row r="45252" spans="180:180">
      <c r="FX45252" s="1595"/>
    </row>
    <row r="45253" spans="180:180">
      <c r="FX45253" s="1595"/>
    </row>
    <row r="45254" spans="180:180">
      <c r="FX45254" s="1595"/>
    </row>
    <row r="45255" spans="180:180">
      <c r="FX45255" s="1595"/>
    </row>
    <row r="45256" spans="180:180">
      <c r="FX45256" s="1595"/>
    </row>
    <row r="45257" spans="180:180">
      <c r="FX45257" s="1595"/>
    </row>
    <row r="45258" spans="180:180">
      <c r="FX45258" s="1595"/>
    </row>
    <row r="45259" spans="180:180">
      <c r="FX45259" s="1595"/>
    </row>
    <row r="45260" spans="180:180">
      <c r="FX45260" s="1595"/>
    </row>
    <row r="45261" spans="180:180">
      <c r="FX45261" s="1595"/>
    </row>
    <row r="45262" spans="180:180">
      <c r="FX45262" s="1595"/>
    </row>
    <row r="45263" spans="180:180">
      <c r="FX45263" s="1595"/>
    </row>
    <row r="45264" spans="180:180">
      <c r="FX45264" s="1595"/>
    </row>
    <row r="45265" spans="180:180">
      <c r="FX45265" s="1595"/>
    </row>
    <row r="45266" spans="180:180">
      <c r="FX45266" s="1595"/>
    </row>
    <row r="45267" spans="180:180">
      <c r="FX45267" s="1595"/>
    </row>
    <row r="45268" spans="180:180">
      <c r="FX45268" s="1595"/>
    </row>
    <row r="45269" spans="180:180">
      <c r="FX45269" s="1595"/>
    </row>
    <row r="45270" spans="180:180">
      <c r="FX45270" s="1595"/>
    </row>
    <row r="45271" spans="180:180">
      <c r="FX45271" s="1595"/>
    </row>
    <row r="45272" spans="180:180">
      <c r="FX45272" s="1595"/>
    </row>
    <row r="45273" spans="180:180">
      <c r="FX45273" s="1595"/>
    </row>
    <row r="45274" spans="180:180">
      <c r="FX45274" s="1595"/>
    </row>
    <row r="45275" spans="180:180">
      <c r="FX45275" s="1595"/>
    </row>
    <row r="45276" spans="180:180">
      <c r="FX45276" s="1595"/>
    </row>
    <row r="45277" spans="180:180">
      <c r="FX45277" s="1595"/>
    </row>
    <row r="45278" spans="180:180">
      <c r="FX45278" s="1595"/>
    </row>
    <row r="45279" spans="180:180">
      <c r="FX45279" s="1595"/>
    </row>
    <row r="45280" spans="180:180">
      <c r="FX45280" s="1595"/>
    </row>
    <row r="45281" spans="180:180">
      <c r="FX45281" s="1595"/>
    </row>
    <row r="45282" spans="180:180">
      <c r="FX45282" s="1595"/>
    </row>
    <row r="45283" spans="180:180">
      <c r="FX45283" s="1595"/>
    </row>
    <row r="45284" spans="180:180">
      <c r="FX45284" s="1595"/>
    </row>
    <row r="45285" spans="180:180">
      <c r="FX45285" s="1595"/>
    </row>
    <row r="45286" spans="180:180">
      <c r="FX45286" s="1595"/>
    </row>
    <row r="45287" spans="180:180">
      <c r="FX45287" s="1595"/>
    </row>
    <row r="45288" spans="180:180">
      <c r="FX45288" s="1595"/>
    </row>
    <row r="45289" spans="180:180">
      <c r="FX45289" s="1595"/>
    </row>
    <row r="45291" spans="180:180">
      <c r="FX45291" s="1349"/>
    </row>
    <row r="45292" spans="180:180">
      <c r="FX45292" s="1349"/>
    </row>
    <row r="45293" spans="180:180">
      <c r="FX45293" s="1666"/>
    </row>
    <row r="45295" spans="180:180">
      <c r="FX45295" s="1349"/>
    </row>
    <row r="45296" spans="180:180">
      <c r="FX45296" s="1349"/>
    </row>
    <row r="45297" spans="180:180">
      <c r="FX45297" s="1349"/>
    </row>
    <row r="45298" spans="180:180">
      <c r="FX45298" s="1595"/>
    </row>
    <row r="45299" spans="180:180">
      <c r="FX45299" s="1595"/>
    </row>
    <row r="45300" spans="180:180">
      <c r="FX45300" s="1595"/>
    </row>
    <row r="45301" spans="180:180">
      <c r="FX45301" s="1595"/>
    </row>
    <row r="45302" spans="180:180">
      <c r="FX45302" s="1595"/>
    </row>
    <row r="45303" spans="180:180">
      <c r="FX45303" s="1595"/>
    </row>
    <row r="45304" spans="180:180">
      <c r="FX45304" s="1595"/>
    </row>
    <row r="45305" spans="180:180">
      <c r="FX45305" s="1595"/>
    </row>
    <row r="45306" spans="180:180">
      <c r="FX45306" s="1595"/>
    </row>
    <row r="45307" spans="180:180">
      <c r="FX45307" s="1595"/>
    </row>
    <row r="45308" spans="180:180">
      <c r="FX45308" s="1595"/>
    </row>
    <row r="45309" spans="180:180">
      <c r="FX45309" s="1595"/>
    </row>
    <row r="45310" spans="180:180">
      <c r="FX45310" s="1595"/>
    </row>
    <row r="45311" spans="180:180">
      <c r="FX45311" s="1595"/>
    </row>
    <row r="45312" spans="180:180">
      <c r="FX45312" s="1595"/>
    </row>
    <row r="45313" spans="180:180">
      <c r="FX45313" s="1595"/>
    </row>
    <row r="45314" spans="180:180">
      <c r="FX45314" s="1595"/>
    </row>
    <row r="45315" spans="180:180">
      <c r="FX45315" s="1595"/>
    </row>
    <row r="45316" spans="180:180">
      <c r="FX45316" s="1595"/>
    </row>
    <row r="45317" spans="180:180">
      <c r="FX45317" s="1595"/>
    </row>
    <row r="45318" spans="180:180">
      <c r="FX45318" s="1595"/>
    </row>
    <row r="45319" spans="180:180">
      <c r="FX45319" s="1595"/>
    </row>
    <row r="45320" spans="180:180">
      <c r="FX45320" s="1595"/>
    </row>
    <row r="45321" spans="180:180">
      <c r="FX45321" s="1595"/>
    </row>
    <row r="45322" spans="180:180">
      <c r="FX45322" s="1595"/>
    </row>
    <row r="45323" spans="180:180">
      <c r="FX45323" s="1595"/>
    </row>
    <row r="45324" spans="180:180">
      <c r="FX45324" s="1595"/>
    </row>
    <row r="45325" spans="180:180">
      <c r="FX45325" s="1595"/>
    </row>
    <row r="45326" spans="180:180">
      <c r="FX45326" s="1595"/>
    </row>
    <row r="45327" spans="180:180">
      <c r="FX45327" s="1595"/>
    </row>
    <row r="45328" spans="180:180">
      <c r="FX45328" s="1595"/>
    </row>
    <row r="45329" spans="180:180">
      <c r="FX45329" s="1595"/>
    </row>
    <row r="45330" spans="180:180">
      <c r="FX45330" s="1595"/>
    </row>
    <row r="45331" spans="180:180">
      <c r="FX45331" s="1595"/>
    </row>
    <row r="45332" spans="180:180">
      <c r="FX45332" s="1595"/>
    </row>
    <row r="45333" spans="180:180">
      <c r="FX45333" s="1595"/>
    </row>
    <row r="45334" spans="180:180">
      <c r="FX45334" s="1595"/>
    </row>
    <row r="45335" spans="180:180">
      <c r="FX45335" s="1595"/>
    </row>
    <row r="45336" spans="180:180">
      <c r="FX45336" s="1595"/>
    </row>
    <row r="45337" spans="180:180">
      <c r="FX45337" s="1595"/>
    </row>
    <row r="45339" spans="180:180">
      <c r="FX45339" s="1349"/>
    </row>
    <row r="45340" spans="180:180">
      <c r="FX45340" s="1349"/>
    </row>
    <row r="45341" spans="180:180">
      <c r="FX45341" s="1666"/>
    </row>
    <row r="45343" spans="180:180">
      <c r="FX45343" s="1349"/>
    </row>
    <row r="45344" spans="180:180">
      <c r="FX45344" s="1349"/>
    </row>
    <row r="45345" spans="180:180">
      <c r="FX45345" s="1349"/>
    </row>
    <row r="45346" spans="180:180">
      <c r="FX45346" s="1595"/>
    </row>
    <row r="45347" spans="180:180">
      <c r="FX45347" s="1595"/>
    </row>
    <row r="45348" spans="180:180">
      <c r="FX45348" s="1595"/>
    </row>
    <row r="45349" spans="180:180">
      <c r="FX45349" s="1595"/>
    </row>
    <row r="45350" spans="180:180">
      <c r="FX45350" s="1595"/>
    </row>
    <row r="45351" spans="180:180">
      <c r="FX45351" s="1595"/>
    </row>
    <row r="45352" spans="180:180">
      <c r="FX45352" s="1595"/>
    </row>
    <row r="45353" spans="180:180">
      <c r="FX45353" s="1595"/>
    </row>
    <row r="45354" spans="180:180">
      <c r="FX45354" s="1595"/>
    </row>
    <row r="45355" spans="180:180">
      <c r="FX45355" s="1595"/>
    </row>
    <row r="45356" spans="180:180">
      <c r="FX45356" s="1595"/>
    </row>
    <row r="45357" spans="180:180">
      <c r="FX45357" s="1595"/>
    </row>
    <row r="45358" spans="180:180">
      <c r="FX45358" s="1595"/>
    </row>
    <row r="45359" spans="180:180">
      <c r="FX45359" s="1595"/>
    </row>
    <row r="45360" spans="180:180">
      <c r="FX45360" s="1595"/>
    </row>
    <row r="45361" spans="180:180">
      <c r="FX45361" s="1595"/>
    </row>
    <row r="45362" spans="180:180">
      <c r="FX45362" s="1595"/>
    </row>
    <row r="45363" spans="180:180">
      <c r="FX45363" s="1595"/>
    </row>
    <row r="45364" spans="180:180">
      <c r="FX45364" s="1595"/>
    </row>
    <row r="45365" spans="180:180">
      <c r="FX45365" s="1595"/>
    </row>
    <row r="45366" spans="180:180">
      <c r="FX45366" s="1595"/>
    </row>
    <row r="45367" spans="180:180">
      <c r="FX45367" s="1595"/>
    </row>
    <row r="45368" spans="180:180">
      <c r="FX45368" s="1595"/>
    </row>
    <row r="45369" spans="180:180">
      <c r="FX45369" s="1595"/>
    </row>
    <row r="45370" spans="180:180">
      <c r="FX45370" s="1595"/>
    </row>
    <row r="45371" spans="180:180">
      <c r="FX45371" s="1595"/>
    </row>
    <row r="45372" spans="180:180">
      <c r="FX45372" s="1595"/>
    </row>
    <row r="45373" spans="180:180">
      <c r="FX45373" s="1595"/>
    </row>
    <row r="45374" spans="180:180">
      <c r="FX45374" s="1595"/>
    </row>
    <row r="45375" spans="180:180">
      <c r="FX45375" s="1595"/>
    </row>
    <row r="45376" spans="180:180">
      <c r="FX45376" s="1595"/>
    </row>
    <row r="45377" spans="180:180">
      <c r="FX45377" s="1595"/>
    </row>
    <row r="45378" spans="180:180">
      <c r="FX45378" s="1595"/>
    </row>
    <row r="45379" spans="180:180">
      <c r="FX45379" s="1595"/>
    </row>
    <row r="45380" spans="180:180">
      <c r="FX45380" s="1595"/>
    </row>
    <row r="45381" spans="180:180">
      <c r="FX45381" s="1595"/>
    </row>
    <row r="45382" spans="180:180">
      <c r="FX45382" s="1595"/>
    </row>
    <row r="45383" spans="180:180">
      <c r="FX45383" s="1595"/>
    </row>
    <row r="45384" spans="180:180">
      <c r="FX45384" s="1595"/>
    </row>
    <row r="45385" spans="180:180">
      <c r="FX45385" s="1595"/>
    </row>
    <row r="45387" spans="180:180">
      <c r="FX45387" s="1349"/>
    </row>
    <row r="45388" spans="180:180">
      <c r="FX45388" s="1349"/>
    </row>
    <row r="45389" spans="180:180">
      <c r="FX45389" s="1666"/>
    </row>
    <row r="45391" spans="180:180">
      <c r="FX45391" s="1349"/>
    </row>
    <row r="45392" spans="180:180">
      <c r="FX45392" s="1349"/>
    </row>
    <row r="45393" spans="180:180">
      <c r="FX45393" s="1349"/>
    </row>
    <row r="45394" spans="180:180">
      <c r="FX45394" s="1595"/>
    </row>
    <row r="45395" spans="180:180">
      <c r="FX45395" s="1595"/>
    </row>
    <row r="45396" spans="180:180">
      <c r="FX45396" s="1595"/>
    </row>
    <row r="45397" spans="180:180">
      <c r="FX45397" s="1595"/>
    </row>
    <row r="45398" spans="180:180">
      <c r="FX45398" s="1595"/>
    </row>
    <row r="45399" spans="180:180">
      <c r="FX45399" s="1595"/>
    </row>
    <row r="45400" spans="180:180">
      <c r="FX45400" s="1595"/>
    </row>
    <row r="45401" spans="180:180">
      <c r="FX45401" s="1595"/>
    </row>
    <row r="45402" spans="180:180">
      <c r="FX45402" s="1595"/>
    </row>
    <row r="45403" spans="180:180">
      <c r="FX45403" s="1595"/>
    </row>
    <row r="45404" spans="180:180">
      <c r="FX45404" s="1595"/>
    </row>
    <row r="45405" spans="180:180">
      <c r="FX45405" s="1595"/>
    </row>
    <row r="45406" spans="180:180">
      <c r="FX45406" s="1595"/>
    </row>
    <row r="45407" spans="180:180">
      <c r="FX45407" s="1595"/>
    </row>
    <row r="45408" spans="180:180">
      <c r="FX45408" s="1595"/>
    </row>
    <row r="45409" spans="180:180">
      <c r="FX45409" s="1595"/>
    </row>
    <row r="45410" spans="180:180">
      <c r="FX45410" s="1595"/>
    </row>
    <row r="45411" spans="180:180">
      <c r="FX45411" s="1595"/>
    </row>
    <row r="45412" spans="180:180">
      <c r="FX45412" s="1595"/>
    </row>
    <row r="45413" spans="180:180">
      <c r="FX45413" s="1595"/>
    </row>
    <row r="45414" spans="180:180">
      <c r="FX45414" s="1595"/>
    </row>
    <row r="45415" spans="180:180">
      <c r="FX45415" s="1595"/>
    </row>
    <row r="45416" spans="180:180">
      <c r="FX45416" s="1595"/>
    </row>
    <row r="45417" spans="180:180">
      <c r="FX45417" s="1595"/>
    </row>
    <row r="45418" spans="180:180">
      <c r="FX45418" s="1595"/>
    </row>
    <row r="45419" spans="180:180">
      <c r="FX45419" s="1595"/>
    </row>
    <row r="45420" spans="180:180">
      <c r="FX45420" s="1595"/>
    </row>
    <row r="45421" spans="180:180">
      <c r="FX45421" s="1595"/>
    </row>
    <row r="45422" spans="180:180">
      <c r="FX45422" s="1595"/>
    </row>
    <row r="45423" spans="180:180">
      <c r="FX45423" s="1595"/>
    </row>
    <row r="45424" spans="180:180">
      <c r="FX45424" s="1595"/>
    </row>
    <row r="45425" spans="180:180">
      <c r="FX45425" s="1595"/>
    </row>
    <row r="45426" spans="180:180">
      <c r="FX45426" s="1595"/>
    </row>
    <row r="45427" spans="180:180">
      <c r="FX45427" s="1595"/>
    </row>
    <row r="45428" spans="180:180">
      <c r="FX45428" s="1595"/>
    </row>
    <row r="45429" spans="180:180">
      <c r="FX45429" s="1595"/>
    </row>
    <row r="45430" spans="180:180">
      <c r="FX45430" s="1595"/>
    </row>
    <row r="45431" spans="180:180">
      <c r="FX45431" s="1595"/>
    </row>
    <row r="45432" spans="180:180">
      <c r="FX45432" s="1595"/>
    </row>
    <row r="45433" spans="180:180">
      <c r="FX45433" s="1595"/>
    </row>
    <row r="45435" spans="180:180">
      <c r="FX45435" s="1349"/>
    </row>
    <row r="45436" spans="180:180">
      <c r="FX45436" s="1349"/>
    </row>
    <row r="45437" spans="180:180">
      <c r="FX45437" s="1666"/>
    </row>
    <row r="45439" spans="180:180">
      <c r="FX45439" s="1349"/>
    </row>
    <row r="45440" spans="180:180">
      <c r="FX45440" s="1349"/>
    </row>
    <row r="45441" spans="180:180">
      <c r="FX45441" s="1349"/>
    </row>
    <row r="45442" spans="180:180">
      <c r="FX45442" s="1595"/>
    </row>
    <row r="45443" spans="180:180">
      <c r="FX45443" s="1595"/>
    </row>
    <row r="45444" spans="180:180">
      <c r="FX45444" s="1595"/>
    </row>
    <row r="45445" spans="180:180">
      <c r="FX45445" s="1595"/>
    </row>
    <row r="45446" spans="180:180">
      <c r="FX45446" s="1595"/>
    </row>
    <row r="45447" spans="180:180">
      <c r="FX45447" s="1595"/>
    </row>
    <row r="45448" spans="180:180">
      <c r="FX45448" s="1595"/>
    </row>
    <row r="45449" spans="180:180">
      <c r="FX45449" s="1595"/>
    </row>
    <row r="45450" spans="180:180">
      <c r="FX45450" s="1595"/>
    </row>
    <row r="45451" spans="180:180">
      <c r="FX45451" s="1595"/>
    </row>
    <row r="45452" spans="180:180">
      <c r="FX45452" s="1595"/>
    </row>
    <row r="45453" spans="180:180">
      <c r="FX45453" s="1595"/>
    </row>
    <row r="45454" spans="180:180">
      <c r="FX45454" s="1595"/>
    </row>
    <row r="45455" spans="180:180">
      <c r="FX45455" s="1595"/>
    </row>
    <row r="45456" spans="180:180">
      <c r="FX45456" s="1595"/>
    </row>
    <row r="45457" spans="180:180">
      <c r="FX45457" s="1595"/>
    </row>
    <row r="45458" spans="180:180">
      <c r="FX45458" s="1595"/>
    </row>
    <row r="45459" spans="180:180">
      <c r="FX45459" s="1595"/>
    </row>
    <row r="45460" spans="180:180">
      <c r="FX45460" s="1595"/>
    </row>
    <row r="45461" spans="180:180">
      <c r="FX45461" s="1595"/>
    </row>
    <row r="45462" spans="180:180">
      <c r="FX45462" s="1595"/>
    </row>
    <row r="45463" spans="180:180">
      <c r="FX45463" s="1595"/>
    </row>
    <row r="45464" spans="180:180">
      <c r="FX45464" s="1595"/>
    </row>
    <row r="45465" spans="180:180">
      <c r="FX45465" s="1595"/>
    </row>
    <row r="45466" spans="180:180">
      <c r="FX45466" s="1595"/>
    </row>
    <row r="45467" spans="180:180">
      <c r="FX45467" s="1595"/>
    </row>
    <row r="45468" spans="180:180">
      <c r="FX45468" s="1595"/>
    </row>
    <row r="45469" spans="180:180">
      <c r="FX45469" s="1595"/>
    </row>
    <row r="45470" spans="180:180">
      <c r="FX45470" s="1595"/>
    </row>
    <row r="45471" spans="180:180">
      <c r="FX45471" s="1595"/>
    </row>
    <row r="45472" spans="180:180">
      <c r="FX45472" s="1595"/>
    </row>
    <row r="45473" spans="180:180">
      <c r="FX45473" s="1595"/>
    </row>
    <row r="45474" spans="180:180">
      <c r="FX45474" s="1595"/>
    </row>
    <row r="45475" spans="180:180">
      <c r="FX45475" s="1595"/>
    </row>
    <row r="45476" spans="180:180">
      <c r="FX45476" s="1595"/>
    </row>
    <row r="45477" spans="180:180">
      <c r="FX45477" s="1595"/>
    </row>
    <row r="45478" spans="180:180">
      <c r="FX45478" s="1595"/>
    </row>
    <row r="45479" spans="180:180">
      <c r="FX45479" s="1595"/>
    </row>
    <row r="45480" spans="180:180">
      <c r="FX45480" s="1595"/>
    </row>
    <row r="45481" spans="180:180">
      <c r="FX45481" s="1595"/>
    </row>
    <row r="45483" spans="180:180">
      <c r="FX45483" s="1349"/>
    </row>
    <row r="45484" spans="180:180">
      <c r="FX45484" s="1349"/>
    </row>
    <row r="45485" spans="180:180">
      <c r="FX45485" s="1666"/>
    </row>
    <row r="45487" spans="180:180">
      <c r="FX45487" s="1349"/>
    </row>
    <row r="45488" spans="180:180">
      <c r="FX45488" s="1349"/>
    </row>
    <row r="45489" spans="180:180">
      <c r="FX45489" s="1349"/>
    </row>
    <row r="45490" spans="180:180">
      <c r="FX45490" s="1595"/>
    </row>
    <row r="45491" spans="180:180">
      <c r="FX45491" s="1595"/>
    </row>
    <row r="45492" spans="180:180">
      <c r="FX45492" s="1595"/>
    </row>
    <row r="45493" spans="180:180">
      <c r="FX45493" s="1595"/>
    </row>
    <row r="45494" spans="180:180">
      <c r="FX45494" s="1595"/>
    </row>
    <row r="45495" spans="180:180">
      <c r="FX45495" s="1595"/>
    </row>
    <row r="45496" spans="180:180">
      <c r="FX45496" s="1595"/>
    </row>
    <row r="45497" spans="180:180">
      <c r="FX45497" s="1595"/>
    </row>
    <row r="45498" spans="180:180">
      <c r="FX45498" s="1595"/>
    </row>
    <row r="45499" spans="180:180">
      <c r="FX45499" s="1595"/>
    </row>
    <row r="45500" spans="180:180">
      <c r="FX45500" s="1595"/>
    </row>
    <row r="45501" spans="180:180">
      <c r="FX45501" s="1595"/>
    </row>
    <row r="45502" spans="180:180">
      <c r="FX45502" s="1595"/>
    </row>
    <row r="45503" spans="180:180">
      <c r="FX45503" s="1595"/>
    </row>
    <row r="45504" spans="180:180">
      <c r="FX45504" s="1595"/>
    </row>
    <row r="45505" spans="180:180">
      <c r="FX45505" s="1595"/>
    </row>
    <row r="45506" spans="180:180">
      <c r="FX45506" s="1595"/>
    </row>
    <row r="45507" spans="180:180">
      <c r="FX45507" s="1595"/>
    </row>
    <row r="45508" spans="180:180">
      <c r="FX45508" s="1595"/>
    </row>
    <row r="45509" spans="180:180">
      <c r="FX45509" s="1595"/>
    </row>
    <row r="45510" spans="180:180">
      <c r="FX45510" s="1595"/>
    </row>
    <row r="45511" spans="180:180">
      <c r="FX45511" s="1595"/>
    </row>
    <row r="45512" spans="180:180">
      <c r="FX45512" s="1595"/>
    </row>
    <row r="45513" spans="180:180">
      <c r="FX45513" s="1595"/>
    </row>
    <row r="45514" spans="180:180">
      <c r="FX45514" s="1595"/>
    </row>
    <row r="45515" spans="180:180">
      <c r="FX45515" s="1595"/>
    </row>
    <row r="45516" spans="180:180">
      <c r="FX45516" s="1595"/>
    </row>
    <row r="45517" spans="180:180">
      <c r="FX45517" s="1595"/>
    </row>
    <row r="45518" spans="180:180">
      <c r="FX45518" s="1595"/>
    </row>
    <row r="45519" spans="180:180">
      <c r="FX45519" s="1595"/>
    </row>
    <row r="45520" spans="180:180">
      <c r="FX45520" s="1595"/>
    </row>
    <row r="45521" spans="180:180">
      <c r="FX45521" s="1595"/>
    </row>
    <row r="45522" spans="180:180">
      <c r="FX45522" s="1595"/>
    </row>
    <row r="45523" spans="180:180">
      <c r="FX45523" s="1595"/>
    </row>
    <row r="45524" spans="180:180">
      <c r="FX45524" s="1595"/>
    </row>
    <row r="45525" spans="180:180">
      <c r="FX45525" s="1595"/>
    </row>
    <row r="45526" spans="180:180">
      <c r="FX45526" s="1595"/>
    </row>
    <row r="45527" spans="180:180">
      <c r="FX45527" s="1595"/>
    </row>
    <row r="45528" spans="180:180">
      <c r="FX45528" s="1595"/>
    </row>
    <row r="45529" spans="180:180">
      <c r="FX45529" s="1595"/>
    </row>
    <row r="45531" spans="180:180">
      <c r="FX45531" s="1349"/>
    </row>
    <row r="45532" spans="180:180">
      <c r="FX45532" s="1349"/>
    </row>
    <row r="45533" spans="180:180">
      <c r="FX45533" s="1666"/>
    </row>
    <row r="45535" spans="180:180">
      <c r="FX45535" s="1349"/>
    </row>
    <row r="45536" spans="180:180">
      <c r="FX45536" s="1349"/>
    </row>
    <row r="45537" spans="180:180">
      <c r="FX45537" s="1349"/>
    </row>
    <row r="45538" spans="180:180">
      <c r="FX45538" s="1595"/>
    </row>
    <row r="45539" spans="180:180">
      <c r="FX45539" s="1595"/>
    </row>
    <row r="45540" spans="180:180">
      <c r="FX45540" s="1595"/>
    </row>
    <row r="45541" spans="180:180">
      <c r="FX45541" s="1595"/>
    </row>
    <row r="45542" spans="180:180">
      <c r="FX45542" s="1595"/>
    </row>
    <row r="45543" spans="180:180">
      <c r="FX45543" s="1595"/>
    </row>
    <row r="45544" spans="180:180">
      <c r="FX45544" s="1595"/>
    </row>
    <row r="45545" spans="180:180">
      <c r="FX45545" s="1595"/>
    </row>
    <row r="45546" spans="180:180">
      <c r="FX45546" s="1595"/>
    </row>
    <row r="45547" spans="180:180">
      <c r="FX45547" s="1595"/>
    </row>
    <row r="45548" spans="180:180">
      <c r="FX45548" s="1595"/>
    </row>
    <row r="45549" spans="180:180">
      <c r="FX45549" s="1595"/>
    </row>
    <row r="45550" spans="180:180">
      <c r="FX45550" s="1595"/>
    </row>
    <row r="45551" spans="180:180">
      <c r="FX45551" s="1595"/>
    </row>
    <row r="45552" spans="180:180">
      <c r="FX45552" s="1595"/>
    </row>
    <row r="45553" spans="180:180">
      <c r="FX45553" s="1595"/>
    </row>
    <row r="45554" spans="180:180">
      <c r="FX45554" s="1595"/>
    </row>
    <row r="45555" spans="180:180">
      <c r="FX45555" s="1595"/>
    </row>
    <row r="45556" spans="180:180">
      <c r="FX45556" s="1595"/>
    </row>
    <row r="45557" spans="180:180">
      <c r="FX45557" s="1595"/>
    </row>
    <row r="45558" spans="180:180">
      <c r="FX45558" s="1595"/>
    </row>
    <row r="45559" spans="180:180">
      <c r="FX45559" s="1595"/>
    </row>
    <row r="45560" spans="180:180">
      <c r="FX45560" s="1595"/>
    </row>
    <row r="45561" spans="180:180">
      <c r="FX45561" s="1595"/>
    </row>
    <row r="45562" spans="180:180">
      <c r="FX45562" s="1595"/>
    </row>
    <row r="45563" spans="180:180">
      <c r="FX45563" s="1595"/>
    </row>
    <row r="45564" spans="180:180">
      <c r="FX45564" s="1595"/>
    </row>
    <row r="45565" spans="180:180">
      <c r="FX45565" s="1595"/>
    </row>
    <row r="45566" spans="180:180">
      <c r="FX45566" s="1595"/>
    </row>
    <row r="45567" spans="180:180">
      <c r="FX45567" s="1595"/>
    </row>
    <row r="45568" spans="180:180">
      <c r="FX45568" s="1595"/>
    </row>
    <row r="45569" spans="180:180">
      <c r="FX45569" s="1595"/>
    </row>
    <row r="45570" spans="180:180">
      <c r="FX45570" s="1595"/>
    </row>
    <row r="45571" spans="180:180">
      <c r="FX45571" s="1595"/>
    </row>
    <row r="45572" spans="180:180">
      <c r="FX45572" s="1595"/>
    </row>
    <row r="45573" spans="180:180">
      <c r="FX45573" s="1595"/>
    </row>
    <row r="45574" spans="180:180">
      <c r="FX45574" s="1595"/>
    </row>
    <row r="45575" spans="180:180">
      <c r="FX45575" s="1595"/>
    </row>
    <row r="45576" spans="180:180">
      <c r="FX45576" s="1595"/>
    </row>
    <row r="45577" spans="180:180">
      <c r="FX45577" s="1595"/>
    </row>
    <row r="45579" spans="180:180">
      <c r="FX45579" s="1349"/>
    </row>
    <row r="45580" spans="180:180">
      <c r="FX45580" s="1349"/>
    </row>
    <row r="45581" spans="180:180">
      <c r="FX45581" s="1666"/>
    </row>
    <row r="45583" spans="180:180">
      <c r="FX45583" s="1349"/>
    </row>
    <row r="45584" spans="180:180">
      <c r="FX45584" s="1349"/>
    </row>
    <row r="45585" spans="180:180">
      <c r="FX45585" s="1349"/>
    </row>
    <row r="45586" spans="180:180">
      <c r="FX45586" s="1595"/>
    </row>
    <row r="45587" spans="180:180">
      <c r="FX45587" s="1595"/>
    </row>
    <row r="45588" spans="180:180">
      <c r="FX45588" s="1595"/>
    </row>
    <row r="45589" spans="180:180">
      <c r="FX45589" s="1595"/>
    </row>
    <row r="45590" spans="180:180">
      <c r="FX45590" s="1595"/>
    </row>
    <row r="45591" spans="180:180">
      <c r="FX45591" s="1595"/>
    </row>
    <row r="45592" spans="180:180">
      <c r="FX45592" s="1595"/>
    </row>
    <row r="45593" spans="180:180">
      <c r="FX45593" s="1595"/>
    </row>
    <row r="45594" spans="180:180">
      <c r="FX45594" s="1595"/>
    </row>
    <row r="45595" spans="180:180">
      <c r="FX45595" s="1595"/>
    </row>
    <row r="45596" spans="180:180">
      <c r="FX45596" s="1595"/>
    </row>
    <row r="45597" spans="180:180">
      <c r="FX45597" s="1595"/>
    </row>
    <row r="45598" spans="180:180">
      <c r="FX45598" s="1595"/>
    </row>
    <row r="45599" spans="180:180">
      <c r="FX45599" s="1595"/>
    </row>
    <row r="45600" spans="180:180">
      <c r="FX45600" s="1595"/>
    </row>
    <row r="45601" spans="180:180">
      <c r="FX45601" s="1595"/>
    </row>
    <row r="45602" spans="180:180">
      <c r="FX45602" s="1595"/>
    </row>
    <row r="45603" spans="180:180">
      <c r="FX45603" s="1595"/>
    </row>
    <row r="45604" spans="180:180">
      <c r="FX45604" s="1595"/>
    </row>
    <row r="45605" spans="180:180">
      <c r="FX45605" s="1595"/>
    </row>
    <row r="45606" spans="180:180">
      <c r="FX45606" s="1595"/>
    </row>
    <row r="45607" spans="180:180">
      <c r="FX45607" s="1595"/>
    </row>
    <row r="45608" spans="180:180">
      <c r="FX45608" s="1595"/>
    </row>
    <row r="45609" spans="180:180">
      <c r="FX45609" s="1595"/>
    </row>
    <row r="45610" spans="180:180">
      <c r="FX45610" s="1595"/>
    </row>
    <row r="45611" spans="180:180">
      <c r="FX45611" s="1595"/>
    </row>
    <row r="45612" spans="180:180">
      <c r="FX45612" s="1595"/>
    </row>
    <row r="45613" spans="180:180">
      <c r="FX45613" s="1595"/>
    </row>
    <row r="45614" spans="180:180">
      <c r="FX45614" s="1595"/>
    </row>
    <row r="45615" spans="180:180">
      <c r="FX45615" s="1595"/>
    </row>
    <row r="45616" spans="180:180">
      <c r="FX45616" s="1595"/>
    </row>
    <row r="45617" spans="180:180">
      <c r="FX45617" s="1595"/>
    </row>
    <row r="45618" spans="180:180">
      <c r="FX45618" s="1595"/>
    </row>
    <row r="45619" spans="180:180">
      <c r="FX45619" s="1595"/>
    </row>
    <row r="45620" spans="180:180">
      <c r="FX45620" s="1595"/>
    </row>
    <row r="45621" spans="180:180">
      <c r="FX45621" s="1595"/>
    </row>
    <row r="45622" spans="180:180">
      <c r="FX45622" s="1595"/>
    </row>
    <row r="45623" spans="180:180">
      <c r="FX45623" s="1595"/>
    </row>
    <row r="45624" spans="180:180">
      <c r="FX45624" s="1595"/>
    </row>
    <row r="45625" spans="180:180">
      <c r="FX45625" s="1595"/>
    </row>
    <row r="45627" spans="180:180">
      <c r="FX45627" s="1349"/>
    </row>
    <row r="45628" spans="180:180">
      <c r="FX45628" s="1349"/>
    </row>
    <row r="45629" spans="180:180">
      <c r="FX45629" s="1666"/>
    </row>
    <row r="45631" spans="180:180">
      <c r="FX45631" s="1349"/>
    </row>
    <row r="45632" spans="180:180">
      <c r="FX45632" s="1349"/>
    </row>
    <row r="45633" spans="180:180">
      <c r="FX45633" s="1349"/>
    </row>
    <row r="45634" spans="180:180">
      <c r="FX45634" s="1595"/>
    </row>
    <row r="45635" spans="180:180">
      <c r="FX45635" s="1595"/>
    </row>
    <row r="45636" spans="180:180">
      <c r="FX45636" s="1595"/>
    </row>
    <row r="45637" spans="180:180">
      <c r="FX45637" s="1595"/>
    </row>
    <row r="45638" spans="180:180">
      <c r="FX45638" s="1595"/>
    </row>
    <row r="45639" spans="180:180">
      <c r="FX45639" s="1595"/>
    </row>
    <row r="45640" spans="180:180">
      <c r="FX45640" s="1595"/>
    </row>
    <row r="45641" spans="180:180">
      <c r="FX45641" s="1595"/>
    </row>
    <row r="45642" spans="180:180">
      <c r="FX45642" s="1595"/>
    </row>
    <row r="45643" spans="180:180">
      <c r="FX45643" s="1595"/>
    </row>
    <row r="45644" spans="180:180">
      <c r="FX45644" s="1595"/>
    </row>
    <row r="45645" spans="180:180">
      <c r="FX45645" s="1595"/>
    </row>
    <row r="45646" spans="180:180">
      <c r="FX45646" s="1595"/>
    </row>
    <row r="45647" spans="180:180">
      <c r="FX45647" s="1595"/>
    </row>
    <row r="45648" spans="180:180">
      <c r="FX45648" s="1595"/>
    </row>
    <row r="45649" spans="180:180">
      <c r="FX45649" s="1595"/>
    </row>
    <row r="45650" spans="180:180">
      <c r="FX45650" s="1595"/>
    </row>
    <row r="45651" spans="180:180">
      <c r="FX45651" s="1595"/>
    </row>
    <row r="45652" spans="180:180">
      <c r="FX45652" s="1595"/>
    </row>
    <row r="45653" spans="180:180">
      <c r="FX45653" s="1595"/>
    </row>
    <row r="45654" spans="180:180">
      <c r="FX45654" s="1595"/>
    </row>
    <row r="45655" spans="180:180">
      <c r="FX45655" s="1595"/>
    </row>
    <row r="45656" spans="180:180">
      <c r="FX45656" s="1595"/>
    </row>
    <row r="45657" spans="180:180">
      <c r="FX45657" s="1595"/>
    </row>
    <row r="45658" spans="180:180">
      <c r="FX45658" s="1595"/>
    </row>
    <row r="45659" spans="180:180">
      <c r="FX45659" s="1595"/>
    </row>
    <row r="45660" spans="180:180">
      <c r="FX45660" s="1595"/>
    </row>
    <row r="45661" spans="180:180">
      <c r="FX45661" s="1595"/>
    </row>
    <row r="45662" spans="180:180">
      <c r="FX45662" s="1595"/>
    </row>
    <row r="45663" spans="180:180">
      <c r="FX45663" s="1595"/>
    </row>
    <row r="45664" spans="180:180">
      <c r="FX45664" s="1595"/>
    </row>
    <row r="45665" spans="180:180">
      <c r="FX45665" s="1595"/>
    </row>
    <row r="45666" spans="180:180">
      <c r="FX45666" s="1595"/>
    </row>
    <row r="45667" spans="180:180">
      <c r="FX45667" s="1595"/>
    </row>
    <row r="45668" spans="180:180">
      <c r="FX45668" s="1595"/>
    </row>
    <row r="45669" spans="180:180">
      <c r="FX45669" s="1595"/>
    </row>
    <row r="45670" spans="180:180">
      <c r="FX45670" s="1595"/>
    </row>
    <row r="45671" spans="180:180">
      <c r="FX45671" s="1595"/>
    </row>
    <row r="45672" spans="180:180">
      <c r="FX45672" s="1595"/>
    </row>
    <row r="45673" spans="180:180">
      <c r="FX45673" s="1595"/>
    </row>
    <row r="45675" spans="180:180">
      <c r="FX45675" s="1349"/>
    </row>
    <row r="45676" spans="180:180">
      <c r="FX45676" s="1349"/>
    </row>
    <row r="45677" spans="180:180">
      <c r="FX45677" s="1666"/>
    </row>
    <row r="45679" spans="180:180">
      <c r="FX45679" s="1349"/>
    </row>
    <row r="45680" spans="180:180">
      <c r="FX45680" s="1349"/>
    </row>
    <row r="45681" spans="180:180">
      <c r="FX45681" s="1349"/>
    </row>
    <row r="45682" spans="180:180">
      <c r="FX45682" s="1595"/>
    </row>
    <row r="45683" spans="180:180">
      <c r="FX45683" s="1595"/>
    </row>
    <row r="45684" spans="180:180">
      <c r="FX45684" s="1595"/>
    </row>
    <row r="45685" spans="180:180">
      <c r="FX45685" s="1595"/>
    </row>
    <row r="45686" spans="180:180">
      <c r="FX45686" s="1595"/>
    </row>
    <row r="45687" spans="180:180">
      <c r="FX45687" s="1595"/>
    </row>
    <row r="45688" spans="180:180">
      <c r="FX45688" s="1595"/>
    </row>
    <row r="45689" spans="180:180">
      <c r="FX45689" s="1595"/>
    </row>
    <row r="45690" spans="180:180">
      <c r="FX45690" s="1595"/>
    </row>
    <row r="45691" spans="180:180">
      <c r="FX45691" s="1595"/>
    </row>
    <row r="45692" spans="180:180">
      <c r="FX45692" s="1595"/>
    </row>
    <row r="45693" spans="180:180">
      <c r="FX45693" s="1595"/>
    </row>
    <row r="45694" spans="180:180">
      <c r="FX45694" s="1595"/>
    </row>
    <row r="45695" spans="180:180">
      <c r="FX45695" s="1595"/>
    </row>
    <row r="45696" spans="180:180">
      <c r="FX45696" s="1595"/>
    </row>
    <row r="45697" spans="180:180">
      <c r="FX45697" s="1595"/>
    </row>
    <row r="45698" spans="180:180">
      <c r="FX45698" s="1595"/>
    </row>
    <row r="45699" spans="180:180">
      <c r="FX45699" s="1595"/>
    </row>
    <row r="45700" spans="180:180">
      <c r="FX45700" s="1595"/>
    </row>
    <row r="45701" spans="180:180">
      <c r="FX45701" s="1595"/>
    </row>
    <row r="45702" spans="180:180">
      <c r="FX45702" s="1595"/>
    </row>
    <row r="45703" spans="180:180">
      <c r="FX45703" s="1595"/>
    </row>
    <row r="45704" spans="180:180">
      <c r="FX45704" s="1595"/>
    </row>
    <row r="45705" spans="180:180">
      <c r="FX45705" s="1595"/>
    </row>
    <row r="45706" spans="180:180">
      <c r="FX45706" s="1595"/>
    </row>
    <row r="45707" spans="180:180">
      <c r="FX45707" s="1595"/>
    </row>
    <row r="45708" spans="180:180">
      <c r="FX45708" s="1595"/>
    </row>
    <row r="45709" spans="180:180">
      <c r="FX45709" s="1595"/>
    </row>
    <row r="45710" spans="180:180">
      <c r="FX45710" s="1595"/>
    </row>
    <row r="45711" spans="180:180">
      <c r="FX45711" s="1595"/>
    </row>
    <row r="45712" spans="180:180">
      <c r="FX45712" s="1595"/>
    </row>
    <row r="45713" spans="180:180">
      <c r="FX45713" s="1595"/>
    </row>
    <row r="45714" spans="180:180">
      <c r="FX45714" s="1595"/>
    </row>
    <row r="45715" spans="180:180">
      <c r="FX45715" s="1595"/>
    </row>
    <row r="45716" spans="180:180">
      <c r="FX45716" s="1595"/>
    </row>
    <row r="45717" spans="180:180">
      <c r="FX45717" s="1595"/>
    </row>
    <row r="45718" spans="180:180">
      <c r="FX45718" s="1595"/>
    </row>
    <row r="45719" spans="180:180">
      <c r="FX45719" s="1595"/>
    </row>
    <row r="45720" spans="180:180">
      <c r="FX45720" s="1595"/>
    </row>
    <row r="45721" spans="180:180">
      <c r="FX45721" s="1595"/>
    </row>
    <row r="45723" spans="180:180">
      <c r="FX45723" s="1349"/>
    </row>
    <row r="45724" spans="180:180">
      <c r="FX45724" s="1349"/>
    </row>
    <row r="45725" spans="180:180">
      <c r="FX45725" s="1666"/>
    </row>
    <row r="45727" spans="180:180">
      <c r="FX45727" s="1349"/>
    </row>
    <row r="45728" spans="180:180">
      <c r="FX45728" s="1349"/>
    </row>
    <row r="45729" spans="180:180">
      <c r="FX45729" s="1349"/>
    </row>
    <row r="45730" spans="180:180">
      <c r="FX45730" s="1595"/>
    </row>
    <row r="45731" spans="180:180">
      <c r="FX45731" s="1595"/>
    </row>
    <row r="45732" spans="180:180">
      <c r="FX45732" s="1595"/>
    </row>
    <row r="45733" spans="180:180">
      <c r="FX45733" s="1595"/>
    </row>
    <row r="45734" spans="180:180">
      <c r="FX45734" s="1595"/>
    </row>
    <row r="45735" spans="180:180">
      <c r="FX45735" s="1595"/>
    </row>
    <row r="45736" spans="180:180">
      <c r="FX45736" s="1595"/>
    </row>
    <row r="45737" spans="180:180">
      <c r="FX45737" s="1595"/>
    </row>
    <row r="45738" spans="180:180">
      <c r="FX45738" s="1595"/>
    </row>
    <row r="45739" spans="180:180">
      <c r="FX45739" s="1595"/>
    </row>
    <row r="45740" spans="180:180">
      <c r="FX45740" s="1595"/>
    </row>
    <row r="45741" spans="180:180">
      <c r="FX45741" s="1595"/>
    </row>
    <row r="45742" spans="180:180">
      <c r="FX45742" s="1595"/>
    </row>
    <row r="45743" spans="180:180">
      <c r="FX45743" s="1595"/>
    </row>
    <row r="45744" spans="180:180">
      <c r="FX45744" s="1595"/>
    </row>
    <row r="45745" spans="180:180">
      <c r="FX45745" s="1595"/>
    </row>
    <row r="45746" spans="180:180">
      <c r="FX45746" s="1595"/>
    </row>
    <row r="45747" spans="180:180">
      <c r="FX45747" s="1595"/>
    </row>
    <row r="45748" spans="180:180">
      <c r="FX45748" s="1595"/>
    </row>
    <row r="45749" spans="180:180">
      <c r="FX45749" s="1595"/>
    </row>
    <row r="45750" spans="180:180">
      <c r="FX45750" s="1595"/>
    </row>
    <row r="45751" spans="180:180">
      <c r="FX45751" s="1595"/>
    </row>
    <row r="45752" spans="180:180">
      <c r="FX45752" s="1595"/>
    </row>
    <row r="45753" spans="180:180">
      <c r="FX45753" s="1595"/>
    </row>
    <row r="45754" spans="180:180">
      <c r="FX45754" s="1595"/>
    </row>
    <row r="45755" spans="180:180">
      <c r="FX45755" s="1595"/>
    </row>
    <row r="45756" spans="180:180">
      <c r="FX45756" s="1595"/>
    </row>
    <row r="45757" spans="180:180">
      <c r="FX45757" s="1595"/>
    </row>
    <row r="45758" spans="180:180">
      <c r="FX45758" s="1595"/>
    </row>
    <row r="45759" spans="180:180">
      <c r="FX45759" s="1595"/>
    </row>
    <row r="45760" spans="180:180">
      <c r="FX45760" s="1595"/>
    </row>
    <row r="45761" spans="180:180">
      <c r="FX45761" s="1595"/>
    </row>
    <row r="45762" spans="180:180">
      <c r="FX45762" s="1595"/>
    </row>
    <row r="45763" spans="180:180">
      <c r="FX45763" s="1595"/>
    </row>
    <row r="45764" spans="180:180">
      <c r="FX45764" s="1595"/>
    </row>
    <row r="45765" spans="180:180">
      <c r="FX45765" s="1595"/>
    </row>
    <row r="45766" spans="180:180">
      <c r="FX45766" s="1595"/>
    </row>
    <row r="45767" spans="180:180">
      <c r="FX45767" s="1595"/>
    </row>
    <row r="45768" spans="180:180">
      <c r="FX45768" s="1595"/>
    </row>
    <row r="45769" spans="180:180">
      <c r="FX45769" s="1595"/>
    </row>
    <row r="45771" spans="180:180">
      <c r="FX45771" s="1349"/>
    </row>
    <row r="45772" spans="180:180">
      <c r="FX45772" s="1349"/>
    </row>
    <row r="45773" spans="180:180">
      <c r="FX45773" s="1666"/>
    </row>
    <row r="45775" spans="180:180">
      <c r="FX45775" s="1349"/>
    </row>
    <row r="45776" spans="180:180">
      <c r="FX45776" s="1349"/>
    </row>
    <row r="45777" spans="180:180">
      <c r="FX45777" s="1349"/>
    </row>
    <row r="45778" spans="180:180">
      <c r="FX45778" s="1595"/>
    </row>
    <row r="45779" spans="180:180">
      <c r="FX45779" s="1595"/>
    </row>
    <row r="45780" spans="180:180">
      <c r="FX45780" s="1595"/>
    </row>
    <row r="45781" spans="180:180">
      <c r="FX45781" s="1595"/>
    </row>
    <row r="45782" spans="180:180">
      <c r="FX45782" s="1595"/>
    </row>
    <row r="45783" spans="180:180">
      <c r="FX45783" s="1595"/>
    </row>
    <row r="45784" spans="180:180">
      <c r="FX45784" s="1595"/>
    </row>
    <row r="45785" spans="180:180">
      <c r="FX45785" s="1595"/>
    </row>
    <row r="45786" spans="180:180">
      <c r="FX45786" s="1595"/>
    </row>
    <row r="45787" spans="180:180">
      <c r="FX45787" s="1595"/>
    </row>
    <row r="45788" spans="180:180">
      <c r="FX45788" s="1595"/>
    </row>
    <row r="45789" spans="180:180">
      <c r="FX45789" s="1595"/>
    </row>
    <row r="45790" spans="180:180">
      <c r="FX45790" s="1595"/>
    </row>
    <row r="45791" spans="180:180">
      <c r="FX45791" s="1595"/>
    </row>
    <row r="45792" spans="180:180">
      <c r="FX45792" s="1595"/>
    </row>
    <row r="45793" spans="180:180">
      <c r="FX45793" s="1595"/>
    </row>
    <row r="45794" spans="180:180">
      <c r="FX45794" s="1595"/>
    </row>
    <row r="45795" spans="180:180">
      <c r="FX45795" s="1595"/>
    </row>
    <row r="45796" spans="180:180">
      <c r="FX45796" s="1595"/>
    </row>
    <row r="45797" spans="180:180">
      <c r="FX45797" s="1595"/>
    </row>
    <row r="45798" spans="180:180">
      <c r="FX45798" s="1595"/>
    </row>
    <row r="45799" spans="180:180">
      <c r="FX45799" s="1595"/>
    </row>
    <row r="45800" spans="180:180">
      <c r="FX45800" s="1595"/>
    </row>
    <row r="45801" spans="180:180">
      <c r="FX45801" s="1595"/>
    </row>
    <row r="45802" spans="180:180">
      <c r="FX45802" s="1595"/>
    </row>
    <row r="45803" spans="180:180">
      <c r="FX45803" s="1595"/>
    </row>
    <row r="45804" spans="180:180">
      <c r="FX45804" s="1595"/>
    </row>
    <row r="45805" spans="180:180">
      <c r="FX45805" s="1595"/>
    </row>
    <row r="45806" spans="180:180">
      <c r="FX45806" s="1595"/>
    </row>
    <row r="45807" spans="180:180">
      <c r="FX45807" s="1595"/>
    </row>
    <row r="45808" spans="180:180">
      <c r="FX45808" s="1595"/>
    </row>
    <row r="45809" spans="180:180">
      <c r="FX45809" s="1595"/>
    </row>
    <row r="45810" spans="180:180">
      <c r="FX45810" s="1595"/>
    </row>
    <row r="45811" spans="180:180">
      <c r="FX45811" s="1595"/>
    </row>
    <row r="45812" spans="180:180">
      <c r="FX45812" s="1595"/>
    </row>
    <row r="45813" spans="180:180">
      <c r="FX45813" s="1595"/>
    </row>
    <row r="45814" spans="180:180">
      <c r="FX45814" s="1595"/>
    </row>
    <row r="45815" spans="180:180">
      <c r="FX45815" s="1595"/>
    </row>
    <row r="45816" spans="180:180">
      <c r="FX45816" s="1595"/>
    </row>
    <row r="45817" spans="180:180">
      <c r="FX45817" s="1595"/>
    </row>
    <row r="45819" spans="180:180">
      <c r="FX45819" s="1349"/>
    </row>
    <row r="45820" spans="180:180">
      <c r="FX45820" s="1349"/>
    </row>
    <row r="45821" spans="180:180">
      <c r="FX45821" s="1666"/>
    </row>
    <row r="45823" spans="180:180">
      <c r="FX45823" s="1349"/>
    </row>
    <row r="45824" spans="180:180">
      <c r="FX45824" s="1349"/>
    </row>
    <row r="45825" spans="180:180">
      <c r="FX45825" s="1349"/>
    </row>
    <row r="45826" spans="180:180">
      <c r="FX45826" s="1595"/>
    </row>
    <row r="45827" spans="180:180">
      <c r="FX45827" s="1595"/>
    </row>
    <row r="45828" spans="180:180">
      <c r="FX45828" s="1595"/>
    </row>
    <row r="45829" spans="180:180">
      <c r="FX45829" s="1595"/>
    </row>
    <row r="45830" spans="180:180">
      <c r="FX45830" s="1595"/>
    </row>
    <row r="45831" spans="180:180">
      <c r="FX45831" s="1595"/>
    </row>
    <row r="45832" spans="180:180">
      <c r="FX45832" s="1595"/>
    </row>
    <row r="45833" spans="180:180">
      <c r="FX45833" s="1595"/>
    </row>
    <row r="45834" spans="180:180">
      <c r="FX45834" s="1595"/>
    </row>
    <row r="45835" spans="180:180">
      <c r="FX45835" s="1595"/>
    </row>
    <row r="45836" spans="180:180">
      <c r="FX45836" s="1595"/>
    </row>
    <row r="45837" spans="180:180">
      <c r="FX45837" s="1595"/>
    </row>
    <row r="45838" spans="180:180">
      <c r="FX45838" s="1595"/>
    </row>
    <row r="45839" spans="180:180">
      <c r="FX45839" s="1595"/>
    </row>
    <row r="45840" spans="180:180">
      <c r="FX45840" s="1595"/>
    </row>
    <row r="45841" spans="180:180">
      <c r="FX45841" s="1595"/>
    </row>
    <row r="45842" spans="180:180">
      <c r="FX45842" s="1595"/>
    </row>
    <row r="45843" spans="180:180">
      <c r="FX45843" s="1595"/>
    </row>
    <row r="45844" spans="180:180">
      <c r="FX45844" s="1595"/>
    </row>
    <row r="45845" spans="180:180">
      <c r="FX45845" s="1595"/>
    </row>
    <row r="45846" spans="180:180">
      <c r="FX45846" s="1595"/>
    </row>
    <row r="45847" spans="180:180">
      <c r="FX45847" s="1595"/>
    </row>
    <row r="45848" spans="180:180">
      <c r="FX45848" s="1595"/>
    </row>
    <row r="45849" spans="180:180">
      <c r="FX45849" s="1595"/>
    </row>
    <row r="45850" spans="180:180">
      <c r="FX45850" s="1595"/>
    </row>
    <row r="45851" spans="180:180">
      <c r="FX45851" s="1595"/>
    </row>
    <row r="45852" spans="180:180">
      <c r="FX45852" s="1595"/>
    </row>
    <row r="45853" spans="180:180">
      <c r="FX45853" s="1595"/>
    </row>
    <row r="45854" spans="180:180">
      <c r="FX45854" s="1595"/>
    </row>
    <row r="45855" spans="180:180">
      <c r="FX45855" s="1595"/>
    </row>
    <row r="45856" spans="180:180">
      <c r="FX45856" s="1595"/>
    </row>
    <row r="45857" spans="180:180">
      <c r="FX45857" s="1595"/>
    </row>
    <row r="45858" spans="180:180">
      <c r="FX45858" s="1595"/>
    </row>
    <row r="45859" spans="180:180">
      <c r="FX45859" s="1595"/>
    </row>
    <row r="45860" spans="180:180">
      <c r="FX45860" s="1595"/>
    </row>
    <row r="45861" spans="180:180">
      <c r="FX45861" s="1595"/>
    </row>
    <row r="45862" spans="180:180">
      <c r="FX45862" s="1595"/>
    </row>
    <row r="45863" spans="180:180">
      <c r="FX45863" s="1595"/>
    </row>
    <row r="45864" spans="180:180">
      <c r="FX45864" s="1595"/>
    </row>
    <row r="45865" spans="180:180">
      <c r="FX45865" s="1595"/>
    </row>
    <row r="45867" spans="180:180">
      <c r="FX45867" s="1349"/>
    </row>
    <row r="45868" spans="180:180">
      <c r="FX45868" s="1349"/>
    </row>
    <row r="45869" spans="180:180">
      <c r="FX45869" s="1666"/>
    </row>
    <row r="45871" spans="180:180">
      <c r="FX45871" s="1349"/>
    </row>
    <row r="45872" spans="180:180">
      <c r="FX45872" s="1349"/>
    </row>
    <row r="45873" spans="180:180">
      <c r="FX45873" s="1349"/>
    </row>
    <row r="45874" spans="180:180">
      <c r="FX45874" s="1595"/>
    </row>
    <row r="45875" spans="180:180">
      <c r="FX45875" s="1595"/>
    </row>
    <row r="45876" spans="180:180">
      <c r="FX45876" s="1595"/>
    </row>
    <row r="45877" spans="180:180">
      <c r="FX45877" s="1595"/>
    </row>
    <row r="45878" spans="180:180">
      <c r="FX45878" s="1595"/>
    </row>
    <row r="45879" spans="180:180">
      <c r="FX45879" s="1595"/>
    </row>
    <row r="45880" spans="180:180">
      <c r="FX45880" s="1595"/>
    </row>
    <row r="45881" spans="180:180">
      <c r="FX45881" s="1595"/>
    </row>
    <row r="45882" spans="180:180">
      <c r="FX45882" s="1595"/>
    </row>
    <row r="45883" spans="180:180">
      <c r="FX45883" s="1595"/>
    </row>
    <row r="45884" spans="180:180">
      <c r="FX45884" s="1595"/>
    </row>
    <row r="45885" spans="180:180">
      <c r="FX45885" s="1595"/>
    </row>
    <row r="45886" spans="180:180">
      <c r="FX45886" s="1595"/>
    </row>
    <row r="45887" spans="180:180">
      <c r="FX45887" s="1595"/>
    </row>
    <row r="45888" spans="180:180">
      <c r="FX45888" s="1595"/>
    </row>
    <row r="45889" spans="180:180">
      <c r="FX45889" s="1595"/>
    </row>
    <row r="45890" spans="180:180">
      <c r="FX45890" s="1595"/>
    </row>
    <row r="45891" spans="180:180">
      <c r="FX45891" s="1595"/>
    </row>
    <row r="45892" spans="180:180">
      <c r="FX45892" s="1595"/>
    </row>
    <row r="45893" spans="180:180">
      <c r="FX45893" s="1595"/>
    </row>
    <row r="45894" spans="180:180">
      <c r="FX45894" s="1595"/>
    </row>
    <row r="45895" spans="180:180">
      <c r="FX45895" s="1595"/>
    </row>
    <row r="45896" spans="180:180">
      <c r="FX45896" s="1595"/>
    </row>
    <row r="45897" spans="180:180">
      <c r="FX45897" s="1595"/>
    </row>
    <row r="45898" spans="180:180">
      <c r="FX45898" s="1595"/>
    </row>
    <row r="45899" spans="180:180">
      <c r="FX45899" s="1595"/>
    </row>
    <row r="45900" spans="180:180">
      <c r="FX45900" s="1595"/>
    </row>
    <row r="45901" spans="180:180">
      <c r="FX45901" s="1595"/>
    </row>
    <row r="45902" spans="180:180">
      <c r="FX45902" s="1595"/>
    </row>
    <row r="45903" spans="180:180">
      <c r="FX45903" s="1595"/>
    </row>
    <row r="45904" spans="180:180">
      <c r="FX45904" s="1595"/>
    </row>
    <row r="45905" spans="180:180">
      <c r="FX45905" s="1595"/>
    </row>
    <row r="45906" spans="180:180">
      <c r="FX45906" s="1595"/>
    </row>
    <row r="45907" spans="180:180">
      <c r="FX45907" s="1595"/>
    </row>
    <row r="45908" spans="180:180">
      <c r="FX45908" s="1595"/>
    </row>
    <row r="45909" spans="180:180">
      <c r="FX45909" s="1595"/>
    </row>
    <row r="45910" spans="180:180">
      <c r="FX45910" s="1595"/>
    </row>
    <row r="45911" spans="180:180">
      <c r="FX45911" s="1595"/>
    </row>
    <row r="45912" spans="180:180">
      <c r="FX45912" s="1595"/>
    </row>
    <row r="45913" spans="180:180">
      <c r="FX45913" s="1595"/>
    </row>
    <row r="45915" spans="180:180">
      <c r="FX45915" s="1349"/>
    </row>
    <row r="45916" spans="180:180">
      <c r="FX45916" s="1349"/>
    </row>
    <row r="45917" spans="180:180">
      <c r="FX45917" s="1666"/>
    </row>
    <row r="45919" spans="180:180">
      <c r="FX45919" s="1349"/>
    </row>
    <row r="45920" spans="180:180">
      <c r="FX45920" s="1349"/>
    </row>
    <row r="45921" spans="180:180">
      <c r="FX45921" s="1349"/>
    </row>
    <row r="45922" spans="180:180">
      <c r="FX45922" s="1595"/>
    </row>
    <row r="45923" spans="180:180">
      <c r="FX45923" s="1595"/>
    </row>
    <row r="45924" spans="180:180">
      <c r="FX45924" s="1595"/>
    </row>
    <row r="45925" spans="180:180">
      <c r="FX45925" s="1595"/>
    </row>
    <row r="45926" spans="180:180">
      <c r="FX45926" s="1595"/>
    </row>
    <row r="45927" spans="180:180">
      <c r="FX45927" s="1595"/>
    </row>
    <row r="45928" spans="180:180">
      <c r="FX45928" s="1595"/>
    </row>
    <row r="45929" spans="180:180">
      <c r="FX45929" s="1595"/>
    </row>
    <row r="45930" spans="180:180">
      <c r="FX45930" s="1595"/>
    </row>
    <row r="45931" spans="180:180">
      <c r="FX45931" s="1595"/>
    </row>
    <row r="45932" spans="180:180">
      <c r="FX45932" s="1595"/>
    </row>
    <row r="45933" spans="180:180">
      <c r="FX45933" s="1595"/>
    </row>
    <row r="45934" spans="180:180">
      <c r="FX45934" s="1595"/>
    </row>
    <row r="45935" spans="180:180">
      <c r="FX45935" s="1595"/>
    </row>
    <row r="45936" spans="180:180">
      <c r="FX45936" s="1595"/>
    </row>
    <row r="45937" spans="180:180">
      <c r="FX45937" s="1595"/>
    </row>
    <row r="45938" spans="180:180">
      <c r="FX45938" s="1595"/>
    </row>
    <row r="45939" spans="180:180">
      <c r="FX45939" s="1595"/>
    </row>
    <row r="45940" spans="180:180">
      <c r="FX45940" s="1595"/>
    </row>
    <row r="45941" spans="180:180">
      <c r="FX45941" s="1595"/>
    </row>
    <row r="45942" spans="180:180">
      <c r="FX45942" s="1595"/>
    </row>
    <row r="45943" spans="180:180">
      <c r="FX45943" s="1595"/>
    </row>
    <row r="45944" spans="180:180">
      <c r="FX45944" s="1595"/>
    </row>
    <row r="45945" spans="180:180">
      <c r="FX45945" s="1595"/>
    </row>
    <row r="45946" spans="180:180">
      <c r="FX45946" s="1595"/>
    </row>
    <row r="45947" spans="180:180">
      <c r="FX45947" s="1595"/>
    </row>
    <row r="45948" spans="180:180">
      <c r="FX45948" s="1595"/>
    </row>
    <row r="45949" spans="180:180">
      <c r="FX45949" s="1595"/>
    </row>
    <row r="45950" spans="180:180">
      <c r="FX45950" s="1595"/>
    </row>
    <row r="45951" spans="180:180">
      <c r="FX45951" s="1595"/>
    </row>
    <row r="45952" spans="180:180">
      <c r="FX45952" s="1595"/>
    </row>
    <row r="45953" spans="180:180">
      <c r="FX45953" s="1595"/>
    </row>
    <row r="45954" spans="180:180">
      <c r="FX45954" s="1595"/>
    </row>
    <row r="45955" spans="180:180">
      <c r="FX45955" s="1595"/>
    </row>
    <row r="45956" spans="180:180">
      <c r="FX45956" s="1595"/>
    </row>
    <row r="45957" spans="180:180">
      <c r="FX45957" s="1595"/>
    </row>
    <row r="45958" spans="180:180">
      <c r="FX45958" s="1595"/>
    </row>
    <row r="45959" spans="180:180">
      <c r="FX45959" s="1595"/>
    </row>
    <row r="45960" spans="180:180">
      <c r="FX45960" s="1595"/>
    </row>
    <row r="45961" spans="180:180">
      <c r="FX45961" s="1595"/>
    </row>
    <row r="45963" spans="180:180">
      <c r="FX45963" s="1349"/>
    </row>
    <row r="45964" spans="180:180">
      <c r="FX45964" s="1349"/>
    </row>
    <row r="45965" spans="180:180">
      <c r="FX45965" s="1666"/>
    </row>
    <row r="45967" spans="180:180">
      <c r="FX45967" s="1349"/>
    </row>
    <row r="45968" spans="180:180">
      <c r="FX45968" s="1349"/>
    </row>
    <row r="45969" spans="180:180">
      <c r="FX45969" s="1349"/>
    </row>
    <row r="45970" spans="180:180">
      <c r="FX45970" s="1595"/>
    </row>
    <row r="45971" spans="180:180">
      <c r="FX45971" s="1595"/>
    </row>
    <row r="45972" spans="180:180">
      <c r="FX45972" s="1595"/>
    </row>
    <row r="45973" spans="180:180">
      <c r="FX45973" s="1595"/>
    </row>
    <row r="45974" spans="180:180">
      <c r="FX45974" s="1595"/>
    </row>
    <row r="45975" spans="180:180">
      <c r="FX45975" s="1595"/>
    </row>
    <row r="45976" spans="180:180">
      <c r="FX45976" s="1595"/>
    </row>
    <row r="45977" spans="180:180">
      <c r="FX45977" s="1595"/>
    </row>
    <row r="45978" spans="180:180">
      <c r="FX45978" s="1595"/>
    </row>
    <row r="45979" spans="180:180">
      <c r="FX45979" s="1595"/>
    </row>
    <row r="45980" spans="180:180">
      <c r="FX45980" s="1595"/>
    </row>
    <row r="45981" spans="180:180">
      <c r="FX45981" s="1595"/>
    </row>
    <row r="45982" spans="180:180">
      <c r="FX45982" s="1595"/>
    </row>
    <row r="45983" spans="180:180">
      <c r="FX45983" s="1595"/>
    </row>
    <row r="45984" spans="180:180">
      <c r="FX45984" s="1595"/>
    </row>
    <row r="45985" spans="180:180">
      <c r="FX45985" s="1595"/>
    </row>
    <row r="45986" spans="180:180">
      <c r="FX45986" s="1595"/>
    </row>
    <row r="45987" spans="180:180">
      <c r="FX45987" s="1595"/>
    </row>
    <row r="45988" spans="180:180">
      <c r="FX45988" s="1595"/>
    </row>
    <row r="45989" spans="180:180">
      <c r="FX45989" s="1595"/>
    </row>
    <row r="45990" spans="180:180">
      <c r="FX45990" s="1595"/>
    </row>
    <row r="45991" spans="180:180">
      <c r="FX45991" s="1595"/>
    </row>
    <row r="45992" spans="180:180">
      <c r="FX45992" s="1595"/>
    </row>
    <row r="45993" spans="180:180">
      <c r="FX45993" s="1595"/>
    </row>
    <row r="45994" spans="180:180">
      <c r="FX45994" s="1595"/>
    </row>
    <row r="45995" spans="180:180">
      <c r="FX45995" s="1595"/>
    </row>
    <row r="45996" spans="180:180">
      <c r="FX45996" s="1595"/>
    </row>
    <row r="45997" spans="180:180">
      <c r="FX45997" s="1595"/>
    </row>
    <row r="45998" spans="180:180">
      <c r="FX45998" s="1595"/>
    </row>
    <row r="45999" spans="180:180">
      <c r="FX45999" s="1595"/>
    </row>
    <row r="46000" spans="180:180">
      <c r="FX46000" s="1595"/>
    </row>
    <row r="46001" spans="180:180">
      <c r="FX46001" s="1595"/>
    </row>
    <row r="46002" spans="180:180">
      <c r="FX46002" s="1595"/>
    </row>
    <row r="46003" spans="180:180">
      <c r="FX46003" s="1595"/>
    </row>
    <row r="46004" spans="180:180">
      <c r="FX46004" s="1595"/>
    </row>
    <row r="46005" spans="180:180">
      <c r="FX46005" s="1595"/>
    </row>
    <row r="46006" spans="180:180">
      <c r="FX46006" s="1595"/>
    </row>
    <row r="46007" spans="180:180">
      <c r="FX46007" s="1595"/>
    </row>
    <row r="46008" spans="180:180">
      <c r="FX46008" s="1595"/>
    </row>
    <row r="46009" spans="180:180">
      <c r="FX46009" s="1595"/>
    </row>
    <row r="46011" spans="180:180">
      <c r="FX46011" s="1349"/>
    </row>
    <row r="46012" spans="180:180">
      <c r="FX46012" s="1349"/>
    </row>
    <row r="46013" spans="180:180">
      <c r="FX46013" s="1666"/>
    </row>
    <row r="46015" spans="180:180">
      <c r="FX46015" s="1349"/>
    </row>
    <row r="46016" spans="180:180">
      <c r="FX46016" s="1349"/>
    </row>
    <row r="46017" spans="180:180">
      <c r="FX46017" s="1349"/>
    </row>
    <row r="46018" spans="180:180">
      <c r="FX46018" s="1595"/>
    </row>
    <row r="46019" spans="180:180">
      <c r="FX46019" s="1595"/>
    </row>
    <row r="46020" spans="180:180">
      <c r="FX46020" s="1595"/>
    </row>
    <row r="46021" spans="180:180">
      <c r="FX46021" s="1595"/>
    </row>
    <row r="46022" spans="180:180">
      <c r="FX46022" s="1595"/>
    </row>
    <row r="46023" spans="180:180">
      <c r="FX46023" s="1595"/>
    </row>
    <row r="46024" spans="180:180">
      <c r="FX46024" s="1595"/>
    </row>
    <row r="46025" spans="180:180">
      <c r="FX46025" s="1595"/>
    </row>
    <row r="46026" spans="180:180">
      <c r="FX46026" s="1595"/>
    </row>
    <row r="46027" spans="180:180">
      <c r="FX46027" s="1595"/>
    </row>
    <row r="46028" spans="180:180">
      <c r="FX46028" s="1595"/>
    </row>
    <row r="46029" spans="180:180">
      <c r="FX46029" s="1595"/>
    </row>
    <row r="46030" spans="180:180">
      <c r="FX46030" s="1595"/>
    </row>
    <row r="46031" spans="180:180">
      <c r="FX46031" s="1595"/>
    </row>
    <row r="46032" spans="180:180">
      <c r="FX46032" s="1595"/>
    </row>
    <row r="46033" spans="180:180">
      <c r="FX46033" s="1595"/>
    </row>
    <row r="46034" spans="180:180">
      <c r="FX46034" s="1595"/>
    </row>
    <row r="46035" spans="180:180">
      <c r="FX46035" s="1595"/>
    </row>
    <row r="46036" spans="180:180">
      <c r="FX46036" s="1595"/>
    </row>
    <row r="46037" spans="180:180">
      <c r="FX46037" s="1595"/>
    </row>
    <row r="46038" spans="180:180">
      <c r="FX46038" s="1595"/>
    </row>
    <row r="46039" spans="180:180">
      <c r="FX46039" s="1595"/>
    </row>
    <row r="46040" spans="180:180">
      <c r="FX46040" s="1595"/>
    </row>
    <row r="46041" spans="180:180">
      <c r="FX46041" s="1595"/>
    </row>
    <row r="46042" spans="180:180">
      <c r="FX46042" s="1595"/>
    </row>
    <row r="46043" spans="180:180">
      <c r="FX46043" s="1595"/>
    </row>
    <row r="46044" spans="180:180">
      <c r="FX46044" s="1595"/>
    </row>
    <row r="46045" spans="180:180">
      <c r="FX46045" s="1595"/>
    </row>
    <row r="46046" spans="180:180">
      <c r="FX46046" s="1595"/>
    </row>
    <row r="46047" spans="180:180">
      <c r="FX46047" s="1595"/>
    </row>
    <row r="46048" spans="180:180">
      <c r="FX46048" s="1595"/>
    </row>
    <row r="46049" spans="180:180">
      <c r="FX46049" s="1595"/>
    </row>
    <row r="46050" spans="180:180">
      <c r="FX46050" s="1595"/>
    </row>
    <row r="46051" spans="180:180">
      <c r="FX46051" s="1595"/>
    </row>
    <row r="46052" spans="180:180">
      <c r="FX46052" s="1595"/>
    </row>
    <row r="46053" spans="180:180">
      <c r="FX46053" s="1595"/>
    </row>
    <row r="46054" spans="180:180">
      <c r="FX46054" s="1595"/>
    </row>
    <row r="46055" spans="180:180">
      <c r="FX46055" s="1595"/>
    </row>
    <row r="46056" spans="180:180">
      <c r="FX46056" s="1595"/>
    </row>
    <row r="46057" spans="180:180">
      <c r="FX46057" s="1595"/>
    </row>
    <row r="46059" spans="180:180">
      <c r="FX46059" s="1349"/>
    </row>
    <row r="46060" spans="180:180">
      <c r="FX46060" s="1349"/>
    </row>
    <row r="46061" spans="180:180">
      <c r="FX46061" s="1666"/>
    </row>
    <row r="46063" spans="180:180">
      <c r="FX46063" s="1349"/>
    </row>
    <row r="46064" spans="180:180">
      <c r="FX46064" s="1349"/>
    </row>
    <row r="46065" spans="180:180">
      <c r="FX46065" s="1349"/>
    </row>
    <row r="46066" spans="180:180">
      <c r="FX46066" s="1595"/>
    </row>
    <row r="46067" spans="180:180">
      <c r="FX46067" s="1595"/>
    </row>
    <row r="46068" spans="180:180">
      <c r="FX46068" s="1595"/>
    </row>
    <row r="46069" spans="180:180">
      <c r="FX46069" s="1595"/>
    </row>
    <row r="46070" spans="180:180">
      <c r="FX46070" s="1595"/>
    </row>
    <row r="46071" spans="180:180">
      <c r="FX46071" s="1595"/>
    </row>
    <row r="46072" spans="180:180">
      <c r="FX46072" s="1595"/>
    </row>
    <row r="46073" spans="180:180">
      <c r="FX46073" s="1595"/>
    </row>
    <row r="46074" spans="180:180">
      <c r="FX46074" s="1595"/>
    </row>
    <row r="46075" spans="180:180">
      <c r="FX46075" s="1595"/>
    </row>
    <row r="46076" spans="180:180">
      <c r="FX46076" s="1595"/>
    </row>
    <row r="46077" spans="180:180">
      <c r="FX46077" s="1595"/>
    </row>
    <row r="46078" spans="180:180">
      <c r="FX46078" s="1595"/>
    </row>
    <row r="46079" spans="180:180">
      <c r="FX46079" s="1595"/>
    </row>
    <row r="46080" spans="180:180">
      <c r="FX46080" s="1595"/>
    </row>
    <row r="46081" spans="180:180">
      <c r="FX46081" s="1595"/>
    </row>
    <row r="46082" spans="180:180">
      <c r="FX46082" s="1595"/>
    </row>
    <row r="46083" spans="180:180">
      <c r="FX46083" s="1595"/>
    </row>
    <row r="46084" spans="180:180">
      <c r="FX46084" s="1595"/>
    </row>
    <row r="46085" spans="180:180">
      <c r="FX46085" s="1595"/>
    </row>
    <row r="46086" spans="180:180">
      <c r="FX46086" s="1595"/>
    </row>
    <row r="46087" spans="180:180">
      <c r="FX46087" s="1595"/>
    </row>
    <row r="46088" spans="180:180">
      <c r="FX46088" s="1595"/>
    </row>
    <row r="46089" spans="180:180">
      <c r="FX46089" s="1595"/>
    </row>
    <row r="46090" spans="180:180">
      <c r="FX46090" s="1595"/>
    </row>
    <row r="46091" spans="180:180">
      <c r="FX46091" s="1595"/>
    </row>
    <row r="46092" spans="180:180">
      <c r="FX46092" s="1595"/>
    </row>
    <row r="46093" spans="180:180">
      <c r="FX46093" s="1595"/>
    </row>
    <row r="46094" spans="180:180">
      <c r="FX46094" s="1595"/>
    </row>
    <row r="46095" spans="180:180">
      <c r="FX46095" s="1595"/>
    </row>
    <row r="46096" spans="180:180">
      <c r="FX46096" s="1595"/>
    </row>
    <row r="46097" spans="180:180">
      <c r="FX46097" s="1595"/>
    </row>
    <row r="46098" spans="180:180">
      <c r="FX46098" s="1595"/>
    </row>
    <row r="46099" spans="180:180">
      <c r="FX46099" s="1595"/>
    </row>
    <row r="46100" spans="180:180">
      <c r="FX46100" s="1595"/>
    </row>
    <row r="46101" spans="180:180">
      <c r="FX46101" s="1595"/>
    </row>
    <row r="46102" spans="180:180">
      <c r="FX46102" s="1595"/>
    </row>
    <row r="46103" spans="180:180">
      <c r="FX46103" s="1595"/>
    </row>
    <row r="46104" spans="180:180">
      <c r="FX46104" s="1595"/>
    </row>
    <row r="46105" spans="180:180">
      <c r="FX46105" s="1595"/>
    </row>
    <row r="46107" spans="180:180">
      <c r="FX46107" s="1349"/>
    </row>
    <row r="46108" spans="180:180">
      <c r="FX46108" s="1349"/>
    </row>
    <row r="46109" spans="180:180">
      <c r="FX46109" s="1666"/>
    </row>
    <row r="46111" spans="180:180">
      <c r="FX46111" s="1349"/>
    </row>
    <row r="46112" spans="180:180">
      <c r="FX46112" s="1349"/>
    </row>
    <row r="46113" spans="180:180">
      <c r="FX46113" s="1349"/>
    </row>
    <row r="46114" spans="180:180">
      <c r="FX46114" s="1595"/>
    </row>
    <row r="46115" spans="180:180">
      <c r="FX46115" s="1595"/>
    </row>
    <row r="46116" spans="180:180">
      <c r="FX46116" s="1595"/>
    </row>
    <row r="46117" spans="180:180">
      <c r="FX46117" s="1595"/>
    </row>
    <row r="46118" spans="180:180">
      <c r="FX46118" s="1595"/>
    </row>
    <row r="46119" spans="180:180">
      <c r="FX46119" s="1595"/>
    </row>
    <row r="46120" spans="180:180">
      <c r="FX46120" s="1595"/>
    </row>
    <row r="46121" spans="180:180">
      <c r="FX46121" s="1595"/>
    </row>
    <row r="46122" spans="180:180">
      <c r="FX46122" s="1595"/>
    </row>
    <row r="46123" spans="180:180">
      <c r="FX46123" s="1595"/>
    </row>
    <row r="46124" spans="180:180">
      <c r="FX46124" s="1595"/>
    </row>
    <row r="46125" spans="180:180">
      <c r="FX46125" s="1595"/>
    </row>
    <row r="46126" spans="180:180">
      <c r="FX46126" s="1595"/>
    </row>
    <row r="46127" spans="180:180">
      <c r="FX46127" s="1595"/>
    </row>
    <row r="46128" spans="180:180">
      <c r="FX46128" s="1595"/>
    </row>
    <row r="46129" spans="180:180">
      <c r="FX46129" s="1595"/>
    </row>
    <row r="46130" spans="180:180">
      <c r="FX46130" s="1595"/>
    </row>
    <row r="46131" spans="180:180">
      <c r="FX46131" s="1595"/>
    </row>
    <row r="46132" spans="180:180">
      <c r="FX46132" s="1595"/>
    </row>
    <row r="46133" spans="180:180">
      <c r="FX46133" s="1595"/>
    </row>
    <row r="46134" spans="180:180">
      <c r="FX46134" s="1595"/>
    </row>
    <row r="46135" spans="180:180">
      <c r="FX46135" s="1595"/>
    </row>
    <row r="46136" spans="180:180">
      <c r="FX46136" s="1595"/>
    </row>
    <row r="46137" spans="180:180">
      <c r="FX46137" s="1595"/>
    </row>
    <row r="46138" spans="180:180">
      <c r="FX46138" s="1595"/>
    </row>
    <row r="46139" spans="180:180">
      <c r="FX46139" s="1595"/>
    </row>
    <row r="46140" spans="180:180">
      <c r="FX46140" s="1595"/>
    </row>
    <row r="46141" spans="180:180">
      <c r="FX46141" s="1595"/>
    </row>
    <row r="46142" spans="180:180">
      <c r="FX46142" s="1595"/>
    </row>
    <row r="46143" spans="180:180">
      <c r="FX46143" s="1595"/>
    </row>
    <row r="46144" spans="180:180">
      <c r="FX46144" s="1595"/>
    </row>
    <row r="46145" spans="180:180">
      <c r="FX46145" s="1595"/>
    </row>
    <row r="46146" spans="180:180">
      <c r="FX46146" s="1595"/>
    </row>
    <row r="46147" spans="180:180">
      <c r="FX46147" s="1595"/>
    </row>
    <row r="46148" spans="180:180">
      <c r="FX46148" s="1595"/>
    </row>
    <row r="46149" spans="180:180">
      <c r="FX46149" s="1595"/>
    </row>
    <row r="46150" spans="180:180">
      <c r="FX46150" s="1595"/>
    </row>
    <row r="46151" spans="180:180">
      <c r="FX46151" s="1595"/>
    </row>
    <row r="46152" spans="180:180">
      <c r="FX46152" s="1595"/>
    </row>
    <row r="46153" spans="180:180">
      <c r="FX46153" s="1595"/>
    </row>
    <row r="46155" spans="180:180">
      <c r="FX46155" s="1349"/>
    </row>
    <row r="46156" spans="180:180">
      <c r="FX46156" s="1349"/>
    </row>
    <row r="46157" spans="180:180">
      <c r="FX46157" s="1666"/>
    </row>
    <row r="46159" spans="180:180">
      <c r="FX46159" s="1349"/>
    </row>
    <row r="46160" spans="180:180">
      <c r="FX46160" s="1349"/>
    </row>
    <row r="46161" spans="180:180">
      <c r="FX46161" s="1349"/>
    </row>
    <row r="46162" spans="180:180">
      <c r="FX46162" s="1595"/>
    </row>
    <row r="46163" spans="180:180">
      <c r="FX46163" s="1595"/>
    </row>
    <row r="46164" spans="180:180">
      <c r="FX46164" s="1595"/>
    </row>
    <row r="46165" spans="180:180">
      <c r="FX46165" s="1595"/>
    </row>
    <row r="46166" spans="180:180">
      <c r="FX46166" s="1595"/>
    </row>
    <row r="46167" spans="180:180">
      <c r="FX46167" s="1595"/>
    </row>
    <row r="46168" spans="180:180">
      <c r="FX46168" s="1595"/>
    </row>
    <row r="46169" spans="180:180">
      <c r="FX46169" s="1595"/>
    </row>
    <row r="46170" spans="180:180">
      <c r="FX46170" s="1595"/>
    </row>
    <row r="46171" spans="180:180">
      <c r="FX46171" s="1595"/>
    </row>
    <row r="46172" spans="180:180">
      <c r="FX46172" s="1595"/>
    </row>
    <row r="46173" spans="180:180">
      <c r="FX46173" s="1595"/>
    </row>
    <row r="46174" spans="180:180">
      <c r="FX46174" s="1595"/>
    </row>
    <row r="46175" spans="180:180">
      <c r="FX46175" s="1595"/>
    </row>
    <row r="46176" spans="180:180">
      <c r="FX46176" s="1595"/>
    </row>
    <row r="46177" spans="180:180">
      <c r="FX46177" s="1595"/>
    </row>
    <row r="46178" spans="180:180">
      <c r="FX46178" s="1595"/>
    </row>
    <row r="46179" spans="180:180">
      <c r="FX46179" s="1595"/>
    </row>
    <row r="46180" spans="180:180">
      <c r="FX46180" s="1595"/>
    </row>
    <row r="46181" spans="180:180">
      <c r="FX46181" s="1595"/>
    </row>
    <row r="46182" spans="180:180">
      <c r="FX46182" s="1595"/>
    </row>
    <row r="46183" spans="180:180">
      <c r="FX46183" s="1595"/>
    </row>
    <row r="46184" spans="180:180">
      <c r="FX46184" s="1595"/>
    </row>
    <row r="46185" spans="180:180">
      <c r="FX46185" s="1595"/>
    </row>
    <row r="46186" spans="180:180">
      <c r="FX46186" s="1595"/>
    </row>
    <row r="46187" spans="180:180">
      <c r="FX46187" s="1595"/>
    </row>
    <row r="46188" spans="180:180">
      <c r="FX46188" s="1595"/>
    </row>
    <row r="46189" spans="180:180">
      <c r="FX46189" s="1595"/>
    </row>
    <row r="46190" spans="180:180">
      <c r="FX46190" s="1595"/>
    </row>
    <row r="46191" spans="180:180">
      <c r="FX46191" s="1595"/>
    </row>
    <row r="46192" spans="180:180">
      <c r="FX46192" s="1595"/>
    </row>
    <row r="46193" spans="180:180">
      <c r="FX46193" s="1595"/>
    </row>
    <row r="46194" spans="180:180">
      <c r="FX46194" s="1595"/>
    </row>
    <row r="46195" spans="180:180">
      <c r="FX46195" s="1595"/>
    </row>
    <row r="46196" spans="180:180">
      <c r="FX46196" s="1595"/>
    </row>
    <row r="46197" spans="180:180">
      <c r="FX46197" s="1595"/>
    </row>
    <row r="46198" spans="180:180">
      <c r="FX46198" s="1595"/>
    </row>
    <row r="46199" spans="180:180">
      <c r="FX46199" s="1595"/>
    </row>
    <row r="46200" spans="180:180">
      <c r="FX46200" s="1595"/>
    </row>
    <row r="46201" spans="180:180">
      <c r="FX46201" s="1595"/>
    </row>
    <row r="46203" spans="180:180">
      <c r="FX46203" s="1349"/>
    </row>
    <row r="46204" spans="180:180">
      <c r="FX46204" s="1349"/>
    </row>
    <row r="46205" spans="180:180">
      <c r="FX46205" s="1666"/>
    </row>
    <row r="46207" spans="180:180">
      <c r="FX46207" s="1349"/>
    </row>
    <row r="46208" spans="180:180">
      <c r="FX46208" s="1349"/>
    </row>
    <row r="46209" spans="180:180">
      <c r="FX46209" s="1349"/>
    </row>
    <row r="46210" spans="180:180">
      <c r="FX46210" s="1595"/>
    </row>
    <row r="46211" spans="180:180">
      <c r="FX46211" s="1595"/>
    </row>
    <row r="46212" spans="180:180">
      <c r="FX46212" s="1595"/>
    </row>
    <row r="46213" spans="180:180">
      <c r="FX46213" s="1595"/>
    </row>
    <row r="46214" spans="180:180">
      <c r="FX46214" s="1595"/>
    </row>
    <row r="46215" spans="180:180">
      <c r="FX46215" s="1595"/>
    </row>
    <row r="46216" spans="180:180">
      <c r="FX46216" s="1595"/>
    </row>
    <row r="46217" spans="180:180">
      <c r="FX46217" s="1595"/>
    </row>
    <row r="46218" spans="180:180">
      <c r="FX46218" s="1595"/>
    </row>
    <row r="46219" spans="180:180">
      <c r="FX46219" s="1595"/>
    </row>
    <row r="46220" spans="180:180">
      <c r="FX46220" s="1595"/>
    </row>
    <row r="46221" spans="180:180">
      <c r="FX46221" s="1595"/>
    </row>
    <row r="46222" spans="180:180">
      <c r="FX46222" s="1595"/>
    </row>
    <row r="46223" spans="180:180">
      <c r="FX46223" s="1595"/>
    </row>
    <row r="46224" spans="180:180">
      <c r="FX46224" s="1595"/>
    </row>
    <row r="46225" spans="180:180">
      <c r="FX46225" s="1595"/>
    </row>
    <row r="46226" spans="180:180">
      <c r="FX46226" s="1595"/>
    </row>
    <row r="46227" spans="180:180">
      <c r="FX46227" s="1595"/>
    </row>
    <row r="46228" spans="180:180">
      <c r="FX46228" s="1595"/>
    </row>
    <row r="46229" spans="180:180">
      <c r="FX46229" s="1595"/>
    </row>
    <row r="46230" spans="180:180">
      <c r="FX46230" s="1595"/>
    </row>
    <row r="46231" spans="180:180">
      <c r="FX46231" s="1595"/>
    </row>
    <row r="46232" spans="180:180">
      <c r="FX46232" s="1595"/>
    </row>
    <row r="46233" spans="180:180">
      <c r="FX46233" s="1595"/>
    </row>
    <row r="46234" spans="180:180">
      <c r="FX46234" s="1595"/>
    </row>
    <row r="46235" spans="180:180">
      <c r="FX46235" s="1595"/>
    </row>
    <row r="46236" spans="180:180">
      <c r="FX46236" s="1595"/>
    </row>
    <row r="46237" spans="180:180">
      <c r="FX46237" s="1595"/>
    </row>
    <row r="46238" spans="180:180">
      <c r="FX46238" s="1595"/>
    </row>
    <row r="46239" spans="180:180">
      <c r="FX46239" s="1595"/>
    </row>
    <row r="46240" spans="180:180">
      <c r="FX46240" s="1595"/>
    </row>
    <row r="46241" spans="180:180">
      <c r="FX46241" s="1595"/>
    </row>
    <row r="46242" spans="180:180">
      <c r="FX46242" s="1595"/>
    </row>
    <row r="46243" spans="180:180">
      <c r="FX46243" s="1595"/>
    </row>
    <row r="46244" spans="180:180">
      <c r="FX46244" s="1595"/>
    </row>
    <row r="46245" spans="180:180">
      <c r="FX46245" s="1595"/>
    </row>
    <row r="46246" spans="180:180">
      <c r="FX46246" s="1595"/>
    </row>
    <row r="46247" spans="180:180">
      <c r="FX46247" s="1595"/>
    </row>
    <row r="46248" spans="180:180">
      <c r="FX46248" s="1595"/>
    </row>
    <row r="46249" spans="180:180">
      <c r="FX46249" s="1595"/>
    </row>
    <row r="46251" spans="180:180">
      <c r="FX46251" s="1349"/>
    </row>
    <row r="46252" spans="180:180">
      <c r="FX46252" s="1349"/>
    </row>
    <row r="46253" spans="180:180">
      <c r="FX46253" s="1666"/>
    </row>
    <row r="46255" spans="180:180">
      <c r="FX46255" s="1349"/>
    </row>
    <row r="46256" spans="180:180">
      <c r="FX46256" s="1349"/>
    </row>
    <row r="46257" spans="180:180">
      <c r="FX46257" s="1349"/>
    </row>
    <row r="46258" spans="180:180">
      <c r="FX46258" s="1595"/>
    </row>
    <row r="46259" spans="180:180">
      <c r="FX46259" s="1595"/>
    </row>
    <row r="46260" spans="180:180">
      <c r="FX46260" s="1595"/>
    </row>
    <row r="46261" spans="180:180">
      <c r="FX46261" s="1595"/>
    </row>
    <row r="46262" spans="180:180">
      <c r="FX46262" s="1595"/>
    </row>
    <row r="46263" spans="180:180">
      <c r="FX46263" s="1595"/>
    </row>
    <row r="46264" spans="180:180">
      <c r="FX46264" s="1595"/>
    </row>
    <row r="46265" spans="180:180">
      <c r="FX46265" s="1595"/>
    </row>
    <row r="46266" spans="180:180">
      <c r="FX46266" s="1595"/>
    </row>
    <row r="46267" spans="180:180">
      <c r="FX46267" s="1595"/>
    </row>
    <row r="46268" spans="180:180">
      <c r="FX46268" s="1595"/>
    </row>
    <row r="46269" spans="180:180">
      <c r="FX46269" s="1595"/>
    </row>
    <row r="46270" spans="180:180">
      <c r="FX46270" s="1595"/>
    </row>
    <row r="46271" spans="180:180">
      <c r="FX46271" s="1595"/>
    </row>
    <row r="46272" spans="180:180">
      <c r="FX46272" s="1595"/>
    </row>
    <row r="46273" spans="180:180">
      <c r="FX46273" s="1595"/>
    </row>
    <row r="46274" spans="180:180">
      <c r="FX46274" s="1595"/>
    </row>
    <row r="46275" spans="180:180">
      <c r="FX46275" s="1595"/>
    </row>
    <row r="46276" spans="180:180">
      <c r="FX46276" s="1595"/>
    </row>
    <row r="46277" spans="180:180">
      <c r="FX46277" s="1595"/>
    </row>
    <row r="46278" spans="180:180">
      <c r="FX46278" s="1595"/>
    </row>
    <row r="46279" spans="180:180">
      <c r="FX46279" s="1595"/>
    </row>
    <row r="46280" spans="180:180">
      <c r="FX46280" s="1595"/>
    </row>
    <row r="46281" spans="180:180">
      <c r="FX46281" s="1595"/>
    </row>
    <row r="46282" spans="180:180">
      <c r="FX46282" s="1595"/>
    </row>
    <row r="46283" spans="180:180">
      <c r="FX46283" s="1595"/>
    </row>
    <row r="46284" spans="180:180">
      <c r="FX46284" s="1595"/>
    </row>
    <row r="46285" spans="180:180">
      <c r="FX46285" s="1595"/>
    </row>
    <row r="46286" spans="180:180">
      <c r="FX46286" s="1595"/>
    </row>
    <row r="46287" spans="180:180">
      <c r="FX46287" s="1595"/>
    </row>
    <row r="46288" spans="180:180">
      <c r="FX46288" s="1595"/>
    </row>
    <row r="46289" spans="180:180">
      <c r="FX46289" s="1595"/>
    </row>
    <row r="46290" spans="180:180">
      <c r="FX46290" s="1595"/>
    </row>
    <row r="46291" spans="180:180">
      <c r="FX46291" s="1595"/>
    </row>
    <row r="46292" spans="180:180">
      <c r="FX46292" s="1595"/>
    </row>
    <row r="46293" spans="180:180">
      <c r="FX46293" s="1595"/>
    </row>
    <row r="46294" spans="180:180">
      <c r="FX46294" s="1595"/>
    </row>
    <row r="46295" spans="180:180">
      <c r="FX46295" s="1595"/>
    </row>
    <row r="46296" spans="180:180">
      <c r="FX46296" s="1595"/>
    </row>
    <row r="46297" spans="180:180">
      <c r="FX46297" s="1595"/>
    </row>
    <row r="46299" spans="180:180">
      <c r="FX46299" s="1349"/>
    </row>
    <row r="46300" spans="180:180">
      <c r="FX46300" s="1349"/>
    </row>
    <row r="46301" spans="180:180">
      <c r="FX46301" s="1666"/>
    </row>
    <row r="46303" spans="180:180">
      <c r="FX46303" s="1349"/>
    </row>
    <row r="46304" spans="180:180">
      <c r="FX46304" s="1349"/>
    </row>
    <row r="46305" spans="180:180">
      <c r="FX46305" s="1349"/>
    </row>
    <row r="46306" spans="180:180">
      <c r="FX46306" s="1595"/>
    </row>
    <row r="46307" spans="180:180">
      <c r="FX46307" s="1595"/>
    </row>
    <row r="46308" spans="180:180">
      <c r="FX46308" s="1595"/>
    </row>
    <row r="46309" spans="180:180">
      <c r="FX46309" s="1595"/>
    </row>
    <row r="46310" spans="180:180">
      <c r="FX46310" s="1595"/>
    </row>
    <row r="46311" spans="180:180">
      <c r="FX46311" s="1595"/>
    </row>
    <row r="46312" spans="180:180">
      <c r="FX46312" s="1595"/>
    </row>
    <row r="46313" spans="180:180">
      <c r="FX46313" s="1595"/>
    </row>
    <row r="46314" spans="180:180">
      <c r="FX46314" s="1595"/>
    </row>
    <row r="46315" spans="180:180">
      <c r="FX46315" s="1595"/>
    </row>
    <row r="46316" spans="180:180">
      <c r="FX46316" s="1595"/>
    </row>
    <row r="46317" spans="180:180">
      <c r="FX46317" s="1595"/>
    </row>
    <row r="46318" spans="180:180">
      <c r="FX46318" s="1595"/>
    </row>
    <row r="46319" spans="180:180">
      <c r="FX46319" s="1595"/>
    </row>
    <row r="46320" spans="180:180">
      <c r="FX46320" s="1595"/>
    </row>
    <row r="46321" spans="180:180">
      <c r="FX46321" s="1595"/>
    </row>
    <row r="46322" spans="180:180">
      <c r="FX46322" s="1595"/>
    </row>
    <row r="46323" spans="180:180">
      <c r="FX46323" s="1595"/>
    </row>
    <row r="46324" spans="180:180">
      <c r="FX46324" s="1595"/>
    </row>
    <row r="46325" spans="180:180">
      <c r="FX46325" s="1595"/>
    </row>
    <row r="46326" spans="180:180">
      <c r="FX46326" s="1595"/>
    </row>
    <row r="46327" spans="180:180">
      <c r="FX46327" s="1595"/>
    </row>
    <row r="46328" spans="180:180">
      <c r="FX46328" s="1595"/>
    </row>
    <row r="46329" spans="180:180">
      <c r="FX46329" s="1595"/>
    </row>
    <row r="46330" spans="180:180">
      <c r="FX46330" s="1595"/>
    </row>
    <row r="46331" spans="180:180">
      <c r="FX46331" s="1595"/>
    </row>
    <row r="46332" spans="180:180">
      <c r="FX46332" s="1595"/>
    </row>
    <row r="46333" spans="180:180">
      <c r="FX46333" s="1595"/>
    </row>
    <row r="46334" spans="180:180">
      <c r="FX46334" s="1595"/>
    </row>
    <row r="46335" spans="180:180">
      <c r="FX46335" s="1595"/>
    </row>
    <row r="46336" spans="180:180">
      <c r="FX46336" s="1595"/>
    </row>
    <row r="46337" spans="180:180">
      <c r="FX46337" s="1595"/>
    </row>
    <row r="46338" spans="180:180">
      <c r="FX46338" s="1595"/>
    </row>
    <row r="46339" spans="180:180">
      <c r="FX46339" s="1595"/>
    </row>
    <row r="46340" spans="180:180">
      <c r="FX46340" s="1595"/>
    </row>
    <row r="46341" spans="180:180">
      <c r="FX46341" s="1595"/>
    </row>
    <row r="46342" spans="180:180">
      <c r="FX46342" s="1595"/>
    </row>
    <row r="46343" spans="180:180">
      <c r="FX46343" s="1595"/>
    </row>
    <row r="46344" spans="180:180">
      <c r="FX46344" s="1595"/>
    </row>
    <row r="46345" spans="180:180">
      <c r="FX46345" s="1595"/>
    </row>
    <row r="46347" spans="180:180">
      <c r="FX46347" s="1349"/>
    </row>
    <row r="46348" spans="180:180">
      <c r="FX46348" s="1349"/>
    </row>
    <row r="46349" spans="180:180">
      <c r="FX46349" s="1666"/>
    </row>
    <row r="46351" spans="180:180">
      <c r="FX46351" s="1349"/>
    </row>
    <row r="46352" spans="180:180">
      <c r="FX46352" s="1349"/>
    </row>
    <row r="46353" spans="180:180">
      <c r="FX46353" s="1349"/>
    </row>
    <row r="46354" spans="180:180">
      <c r="FX46354" s="1595"/>
    </row>
    <row r="46355" spans="180:180">
      <c r="FX46355" s="1595"/>
    </row>
    <row r="46356" spans="180:180">
      <c r="FX46356" s="1595"/>
    </row>
    <row r="46357" spans="180:180">
      <c r="FX46357" s="1595"/>
    </row>
    <row r="46358" spans="180:180">
      <c r="FX46358" s="1595"/>
    </row>
    <row r="46359" spans="180:180">
      <c r="FX46359" s="1595"/>
    </row>
    <row r="46360" spans="180:180">
      <c r="FX46360" s="1595"/>
    </row>
    <row r="46361" spans="180:180">
      <c r="FX46361" s="1595"/>
    </row>
    <row r="46362" spans="180:180">
      <c r="FX46362" s="1595"/>
    </row>
    <row r="46363" spans="180:180">
      <c r="FX46363" s="1595"/>
    </row>
    <row r="46364" spans="180:180">
      <c r="FX46364" s="1595"/>
    </row>
    <row r="46365" spans="180:180">
      <c r="FX46365" s="1595"/>
    </row>
    <row r="46366" spans="180:180">
      <c r="FX46366" s="1595"/>
    </row>
    <row r="46367" spans="180:180">
      <c r="FX46367" s="1595"/>
    </row>
    <row r="46368" spans="180:180">
      <c r="FX46368" s="1595"/>
    </row>
    <row r="46369" spans="180:180">
      <c r="FX46369" s="1595"/>
    </row>
    <row r="46370" spans="180:180">
      <c r="FX46370" s="1595"/>
    </row>
    <row r="46371" spans="180:180">
      <c r="FX46371" s="1595"/>
    </row>
    <row r="46372" spans="180:180">
      <c r="FX46372" s="1595"/>
    </row>
    <row r="46373" spans="180:180">
      <c r="FX46373" s="1595"/>
    </row>
    <row r="46374" spans="180:180">
      <c r="FX46374" s="1595"/>
    </row>
    <row r="46375" spans="180:180">
      <c r="FX46375" s="1595"/>
    </row>
    <row r="46376" spans="180:180">
      <c r="FX46376" s="1595"/>
    </row>
    <row r="46377" spans="180:180">
      <c r="FX46377" s="1595"/>
    </row>
    <row r="46378" spans="180:180">
      <c r="FX46378" s="1595"/>
    </row>
    <row r="46379" spans="180:180">
      <c r="FX46379" s="1595"/>
    </row>
    <row r="46380" spans="180:180">
      <c r="FX46380" s="1595"/>
    </row>
    <row r="46381" spans="180:180">
      <c r="FX46381" s="1595"/>
    </row>
    <row r="46382" spans="180:180">
      <c r="FX46382" s="1595"/>
    </row>
    <row r="46383" spans="180:180">
      <c r="FX46383" s="1595"/>
    </row>
    <row r="46384" spans="180:180">
      <c r="FX46384" s="1595"/>
    </row>
    <row r="46385" spans="180:180">
      <c r="FX46385" s="1595"/>
    </row>
    <row r="46386" spans="180:180">
      <c r="FX46386" s="1595"/>
    </row>
    <row r="46387" spans="180:180">
      <c r="FX46387" s="1595"/>
    </row>
    <row r="46388" spans="180:180">
      <c r="FX46388" s="1595"/>
    </row>
    <row r="46389" spans="180:180">
      <c r="FX46389" s="1595"/>
    </row>
    <row r="46390" spans="180:180">
      <c r="FX46390" s="1595"/>
    </row>
    <row r="46391" spans="180:180">
      <c r="FX46391" s="1595"/>
    </row>
    <row r="46392" spans="180:180">
      <c r="FX46392" s="1595"/>
    </row>
    <row r="46393" spans="180:180">
      <c r="FX46393" s="1595"/>
    </row>
    <row r="46395" spans="180:180">
      <c r="FX46395" s="1349"/>
    </row>
    <row r="46396" spans="180:180">
      <c r="FX46396" s="1349"/>
    </row>
    <row r="46397" spans="180:180">
      <c r="FX46397" s="1666"/>
    </row>
    <row r="46399" spans="180:180">
      <c r="FX46399" s="1349"/>
    </row>
    <row r="46400" spans="180:180">
      <c r="FX46400" s="1349"/>
    </row>
    <row r="46401" spans="180:180">
      <c r="FX46401" s="1349"/>
    </row>
    <row r="46402" spans="180:180">
      <c r="FX46402" s="1595"/>
    </row>
    <row r="46403" spans="180:180">
      <c r="FX46403" s="1595"/>
    </row>
    <row r="46404" spans="180:180">
      <c r="FX46404" s="1595"/>
    </row>
    <row r="46405" spans="180:180">
      <c r="FX46405" s="1595"/>
    </row>
    <row r="46406" spans="180:180">
      <c r="FX46406" s="1595"/>
    </row>
    <row r="46407" spans="180:180">
      <c r="FX46407" s="1595"/>
    </row>
    <row r="46408" spans="180:180">
      <c r="FX46408" s="1595"/>
    </row>
    <row r="46409" spans="180:180">
      <c r="FX46409" s="1595"/>
    </row>
    <row r="46410" spans="180:180">
      <c r="FX46410" s="1595"/>
    </row>
    <row r="46411" spans="180:180">
      <c r="FX46411" s="1595"/>
    </row>
    <row r="46412" spans="180:180">
      <c r="FX46412" s="1595"/>
    </row>
    <row r="46413" spans="180:180">
      <c r="FX46413" s="1595"/>
    </row>
    <row r="46414" spans="180:180">
      <c r="FX46414" s="1595"/>
    </row>
    <row r="46415" spans="180:180">
      <c r="FX46415" s="1595"/>
    </row>
    <row r="46416" spans="180:180">
      <c r="FX46416" s="1595"/>
    </row>
    <row r="46417" spans="180:180">
      <c r="FX46417" s="1595"/>
    </row>
    <row r="46418" spans="180:180">
      <c r="FX46418" s="1595"/>
    </row>
    <row r="46419" spans="180:180">
      <c r="FX46419" s="1595"/>
    </row>
    <row r="46420" spans="180:180">
      <c r="FX46420" s="1595"/>
    </row>
    <row r="46421" spans="180:180">
      <c r="FX46421" s="1595"/>
    </row>
    <row r="46422" spans="180:180">
      <c r="FX46422" s="1595"/>
    </row>
    <row r="46423" spans="180:180">
      <c r="FX46423" s="1595"/>
    </row>
    <row r="46424" spans="180:180">
      <c r="FX46424" s="1595"/>
    </row>
    <row r="46425" spans="180:180">
      <c r="FX46425" s="1595"/>
    </row>
    <row r="46426" spans="180:180">
      <c r="FX46426" s="1595"/>
    </row>
    <row r="46427" spans="180:180">
      <c r="FX46427" s="1595"/>
    </row>
    <row r="46428" spans="180:180">
      <c r="FX46428" s="1595"/>
    </row>
    <row r="46429" spans="180:180">
      <c r="FX46429" s="1595"/>
    </row>
    <row r="46430" spans="180:180">
      <c r="FX46430" s="1595"/>
    </row>
    <row r="46431" spans="180:180">
      <c r="FX46431" s="1595"/>
    </row>
    <row r="46432" spans="180:180">
      <c r="FX46432" s="1595"/>
    </row>
    <row r="46433" spans="180:180">
      <c r="FX46433" s="1595"/>
    </row>
    <row r="46434" spans="180:180">
      <c r="FX46434" s="1595"/>
    </row>
    <row r="46435" spans="180:180">
      <c r="FX46435" s="1595"/>
    </row>
    <row r="46436" spans="180:180">
      <c r="FX46436" s="1595"/>
    </row>
    <row r="46437" spans="180:180">
      <c r="FX46437" s="1595"/>
    </row>
    <row r="46438" spans="180:180">
      <c r="FX46438" s="1595"/>
    </row>
    <row r="46439" spans="180:180">
      <c r="FX46439" s="1595"/>
    </row>
    <row r="46440" spans="180:180">
      <c r="FX46440" s="1595"/>
    </row>
    <row r="46441" spans="180:180">
      <c r="FX46441" s="1595"/>
    </row>
    <row r="46443" spans="180:180">
      <c r="FX46443" s="1349"/>
    </row>
    <row r="46444" spans="180:180">
      <c r="FX46444" s="1349"/>
    </row>
    <row r="46445" spans="180:180">
      <c r="FX46445" s="1666"/>
    </row>
    <row r="46447" spans="180:180">
      <c r="FX46447" s="1349"/>
    </row>
    <row r="46448" spans="180:180">
      <c r="FX46448" s="1349"/>
    </row>
    <row r="46449" spans="180:180">
      <c r="FX46449" s="1349"/>
    </row>
    <row r="46450" spans="180:180">
      <c r="FX46450" s="1595"/>
    </row>
    <row r="46451" spans="180:180">
      <c r="FX46451" s="1595"/>
    </row>
    <row r="46452" spans="180:180">
      <c r="FX46452" s="1595"/>
    </row>
    <row r="46453" spans="180:180">
      <c r="FX46453" s="1595"/>
    </row>
    <row r="46454" spans="180:180">
      <c r="FX46454" s="1595"/>
    </row>
    <row r="46455" spans="180:180">
      <c r="FX46455" s="1595"/>
    </row>
    <row r="46456" spans="180:180">
      <c r="FX46456" s="1595"/>
    </row>
    <row r="46457" spans="180:180">
      <c r="FX46457" s="1595"/>
    </row>
    <row r="46458" spans="180:180">
      <c r="FX46458" s="1595"/>
    </row>
    <row r="46459" spans="180:180">
      <c r="FX46459" s="1595"/>
    </row>
    <row r="46460" spans="180:180">
      <c r="FX46460" s="1595"/>
    </row>
    <row r="46461" spans="180:180">
      <c r="FX46461" s="1595"/>
    </row>
    <row r="46462" spans="180:180">
      <c r="FX46462" s="1595"/>
    </row>
    <row r="46463" spans="180:180">
      <c r="FX46463" s="1595"/>
    </row>
    <row r="46464" spans="180:180">
      <c r="FX46464" s="1595"/>
    </row>
    <row r="46465" spans="180:180">
      <c r="FX46465" s="1595"/>
    </row>
    <row r="46466" spans="180:180">
      <c r="FX46466" s="1595"/>
    </row>
    <row r="46467" spans="180:180">
      <c r="FX46467" s="1595"/>
    </row>
    <row r="46468" spans="180:180">
      <c r="FX46468" s="1595"/>
    </row>
    <row r="46469" spans="180:180">
      <c r="FX46469" s="1595"/>
    </row>
    <row r="46470" spans="180:180">
      <c r="FX46470" s="1595"/>
    </row>
    <row r="46471" spans="180:180">
      <c r="FX46471" s="1595"/>
    </row>
    <row r="46472" spans="180:180">
      <c r="FX46472" s="1595"/>
    </row>
    <row r="46473" spans="180:180">
      <c r="FX46473" s="1595"/>
    </row>
    <row r="46474" spans="180:180">
      <c r="FX46474" s="1595"/>
    </row>
    <row r="46475" spans="180:180">
      <c r="FX46475" s="1595"/>
    </row>
    <row r="46476" spans="180:180">
      <c r="FX46476" s="1595"/>
    </row>
    <row r="46477" spans="180:180">
      <c r="FX46477" s="1595"/>
    </row>
    <row r="46478" spans="180:180">
      <c r="FX46478" s="1595"/>
    </row>
    <row r="46479" spans="180:180">
      <c r="FX46479" s="1595"/>
    </row>
    <row r="46480" spans="180:180">
      <c r="FX46480" s="1595"/>
    </row>
    <row r="46481" spans="180:180">
      <c r="FX46481" s="1595"/>
    </row>
    <row r="46482" spans="180:180">
      <c r="FX46482" s="1595"/>
    </row>
    <row r="46483" spans="180:180">
      <c r="FX46483" s="1595"/>
    </row>
    <row r="46484" spans="180:180">
      <c r="FX46484" s="1595"/>
    </row>
    <row r="46485" spans="180:180">
      <c r="FX46485" s="1595"/>
    </row>
    <row r="46486" spans="180:180">
      <c r="FX46486" s="1595"/>
    </row>
    <row r="46487" spans="180:180">
      <c r="FX46487" s="1595"/>
    </row>
    <row r="46488" spans="180:180">
      <c r="FX46488" s="1595"/>
    </row>
    <row r="46489" spans="180:180">
      <c r="FX46489" s="1595"/>
    </row>
    <row r="46491" spans="180:180">
      <c r="FX46491" s="1349"/>
    </row>
    <row r="46492" spans="180:180">
      <c r="FX46492" s="1349"/>
    </row>
    <row r="46493" spans="180:180">
      <c r="FX46493" s="1666"/>
    </row>
    <row r="46495" spans="180:180">
      <c r="FX46495" s="1349"/>
    </row>
    <row r="46496" spans="180:180">
      <c r="FX46496" s="1349"/>
    </row>
    <row r="46497" spans="180:180">
      <c r="FX46497" s="1349"/>
    </row>
    <row r="46498" spans="180:180">
      <c r="FX46498" s="1595"/>
    </row>
    <row r="46499" spans="180:180">
      <c r="FX46499" s="1595"/>
    </row>
    <row r="46500" spans="180:180">
      <c r="FX46500" s="1595"/>
    </row>
    <row r="46501" spans="180:180">
      <c r="FX46501" s="1595"/>
    </row>
    <row r="46502" spans="180:180">
      <c r="FX46502" s="1595"/>
    </row>
    <row r="46503" spans="180:180">
      <c r="FX46503" s="1595"/>
    </row>
    <row r="46504" spans="180:180">
      <c r="FX46504" s="1595"/>
    </row>
    <row r="46505" spans="180:180">
      <c r="FX46505" s="1595"/>
    </row>
    <row r="46506" spans="180:180">
      <c r="FX46506" s="1595"/>
    </row>
    <row r="46507" spans="180:180">
      <c r="FX46507" s="1595"/>
    </row>
    <row r="46508" spans="180:180">
      <c r="FX46508" s="1595"/>
    </row>
    <row r="46509" spans="180:180">
      <c r="FX46509" s="1595"/>
    </row>
    <row r="46510" spans="180:180">
      <c r="FX46510" s="1595"/>
    </row>
    <row r="46511" spans="180:180">
      <c r="FX46511" s="1595"/>
    </row>
    <row r="46512" spans="180:180">
      <c r="FX46512" s="1595"/>
    </row>
    <row r="46513" spans="180:180">
      <c r="FX46513" s="1595"/>
    </row>
    <row r="46514" spans="180:180">
      <c r="FX46514" s="1595"/>
    </row>
    <row r="46515" spans="180:180">
      <c r="FX46515" s="1595"/>
    </row>
    <row r="46516" spans="180:180">
      <c r="FX46516" s="1595"/>
    </row>
    <row r="46517" spans="180:180">
      <c r="FX46517" s="1595"/>
    </row>
    <row r="46518" spans="180:180">
      <c r="FX46518" s="1595"/>
    </row>
    <row r="46519" spans="180:180">
      <c r="FX46519" s="1595"/>
    </row>
    <row r="46520" spans="180:180">
      <c r="FX46520" s="1595"/>
    </row>
    <row r="46521" spans="180:180">
      <c r="FX46521" s="1595"/>
    </row>
    <row r="46522" spans="180:180">
      <c r="FX46522" s="1595"/>
    </row>
    <row r="46523" spans="180:180">
      <c r="FX46523" s="1595"/>
    </row>
    <row r="46524" spans="180:180">
      <c r="FX46524" s="1595"/>
    </row>
    <row r="46525" spans="180:180">
      <c r="FX46525" s="1595"/>
    </row>
    <row r="46526" spans="180:180">
      <c r="FX46526" s="1595"/>
    </row>
    <row r="46527" spans="180:180">
      <c r="FX46527" s="1595"/>
    </row>
    <row r="46528" spans="180:180">
      <c r="FX46528" s="1595"/>
    </row>
    <row r="46529" spans="180:180">
      <c r="FX46529" s="1595"/>
    </row>
    <row r="46530" spans="180:180">
      <c r="FX46530" s="1595"/>
    </row>
    <row r="46531" spans="180:180">
      <c r="FX46531" s="1595"/>
    </row>
    <row r="46532" spans="180:180">
      <c r="FX46532" s="1595"/>
    </row>
    <row r="46533" spans="180:180">
      <c r="FX46533" s="1595"/>
    </row>
    <row r="46534" spans="180:180">
      <c r="FX46534" s="1595"/>
    </row>
    <row r="46535" spans="180:180">
      <c r="FX46535" s="1595"/>
    </row>
    <row r="46536" spans="180:180">
      <c r="FX46536" s="1595"/>
    </row>
    <row r="46537" spans="180:180">
      <c r="FX46537" s="1595"/>
    </row>
    <row r="46539" spans="180:180">
      <c r="FX46539" s="1349"/>
    </row>
    <row r="46540" spans="180:180">
      <c r="FX46540" s="1349"/>
    </row>
    <row r="46541" spans="180:180">
      <c r="FX46541" s="1666"/>
    </row>
    <row r="46543" spans="180:180">
      <c r="FX46543" s="1349"/>
    </row>
    <row r="46544" spans="180:180">
      <c r="FX46544" s="1349"/>
    </row>
    <row r="46545" spans="180:180">
      <c r="FX46545" s="1349"/>
    </row>
    <row r="46546" spans="180:180">
      <c r="FX46546" s="1595"/>
    </row>
    <row r="46547" spans="180:180">
      <c r="FX46547" s="1595"/>
    </row>
    <row r="46548" spans="180:180">
      <c r="FX46548" s="1595"/>
    </row>
    <row r="46549" spans="180:180">
      <c r="FX46549" s="1595"/>
    </row>
    <row r="46550" spans="180:180">
      <c r="FX46550" s="1595"/>
    </row>
    <row r="46551" spans="180:180">
      <c r="FX46551" s="1595"/>
    </row>
    <row r="46552" spans="180:180">
      <c r="FX46552" s="1595"/>
    </row>
    <row r="46553" spans="180:180">
      <c r="FX46553" s="1595"/>
    </row>
    <row r="46554" spans="180:180">
      <c r="FX46554" s="1595"/>
    </row>
    <row r="46555" spans="180:180">
      <c r="FX46555" s="1595"/>
    </row>
    <row r="46556" spans="180:180">
      <c r="FX46556" s="1595"/>
    </row>
    <row r="46557" spans="180:180">
      <c r="FX46557" s="1595"/>
    </row>
    <row r="46558" spans="180:180">
      <c r="FX46558" s="1595"/>
    </row>
    <row r="46559" spans="180:180">
      <c r="FX46559" s="1595"/>
    </row>
    <row r="46560" spans="180:180">
      <c r="FX46560" s="1595"/>
    </row>
    <row r="46561" spans="180:180">
      <c r="FX46561" s="1595"/>
    </row>
    <row r="46562" spans="180:180">
      <c r="FX46562" s="1595"/>
    </row>
    <row r="46563" spans="180:180">
      <c r="FX46563" s="1595"/>
    </row>
    <row r="46564" spans="180:180">
      <c r="FX46564" s="1595"/>
    </row>
    <row r="46565" spans="180:180">
      <c r="FX46565" s="1595"/>
    </row>
    <row r="46566" spans="180:180">
      <c r="FX46566" s="1595"/>
    </row>
    <row r="46567" spans="180:180">
      <c r="FX46567" s="1595"/>
    </row>
    <row r="46568" spans="180:180">
      <c r="FX46568" s="1595"/>
    </row>
    <row r="46569" spans="180:180">
      <c r="FX46569" s="1595"/>
    </row>
    <row r="46570" spans="180:180">
      <c r="FX46570" s="1595"/>
    </row>
    <row r="46571" spans="180:180">
      <c r="FX46571" s="1595"/>
    </row>
    <row r="46572" spans="180:180">
      <c r="FX46572" s="1595"/>
    </row>
    <row r="46573" spans="180:180">
      <c r="FX46573" s="1595"/>
    </row>
    <row r="46574" spans="180:180">
      <c r="FX46574" s="1595"/>
    </row>
    <row r="46575" spans="180:180">
      <c r="FX46575" s="1595"/>
    </row>
    <row r="46576" spans="180:180">
      <c r="FX46576" s="1595"/>
    </row>
    <row r="46577" spans="180:180">
      <c r="FX46577" s="1595"/>
    </row>
    <row r="46578" spans="180:180">
      <c r="FX46578" s="1595"/>
    </row>
    <row r="46579" spans="180:180">
      <c r="FX46579" s="1595"/>
    </row>
    <row r="46580" spans="180:180">
      <c r="FX46580" s="1595"/>
    </row>
    <row r="46581" spans="180:180">
      <c r="FX46581" s="1595"/>
    </row>
    <row r="46582" spans="180:180">
      <c r="FX46582" s="1595"/>
    </row>
    <row r="46583" spans="180:180">
      <c r="FX46583" s="1595"/>
    </row>
    <row r="46584" spans="180:180">
      <c r="FX46584" s="1595"/>
    </row>
    <row r="46585" spans="180:180">
      <c r="FX46585" s="1595"/>
    </row>
    <row r="46587" spans="180:180">
      <c r="FX46587" s="1349"/>
    </row>
    <row r="46588" spans="180:180">
      <c r="FX46588" s="1349"/>
    </row>
    <row r="46589" spans="180:180">
      <c r="FX46589" s="1666"/>
    </row>
    <row r="46591" spans="180:180">
      <c r="FX46591" s="1349"/>
    </row>
    <row r="46592" spans="180:180">
      <c r="FX46592" s="1349"/>
    </row>
    <row r="46593" spans="180:180">
      <c r="FX46593" s="1349"/>
    </row>
    <row r="46594" spans="180:180">
      <c r="FX46594" s="1595"/>
    </row>
    <row r="46595" spans="180:180">
      <c r="FX46595" s="1595"/>
    </row>
    <row r="46596" spans="180:180">
      <c r="FX46596" s="1595"/>
    </row>
    <row r="46597" spans="180:180">
      <c r="FX46597" s="1595"/>
    </row>
    <row r="46598" spans="180:180">
      <c r="FX46598" s="1595"/>
    </row>
    <row r="46599" spans="180:180">
      <c r="FX46599" s="1595"/>
    </row>
    <row r="46600" spans="180:180">
      <c r="FX46600" s="1595"/>
    </row>
    <row r="46601" spans="180:180">
      <c r="FX46601" s="1595"/>
    </row>
    <row r="46602" spans="180:180">
      <c r="FX46602" s="1595"/>
    </row>
    <row r="46603" spans="180:180">
      <c r="FX46603" s="1595"/>
    </row>
    <row r="46604" spans="180:180">
      <c r="FX46604" s="1595"/>
    </row>
    <row r="46605" spans="180:180">
      <c r="FX46605" s="1595"/>
    </row>
    <row r="46606" spans="180:180">
      <c r="FX46606" s="1595"/>
    </row>
    <row r="46607" spans="180:180">
      <c r="FX46607" s="1595"/>
    </row>
    <row r="46608" spans="180:180">
      <c r="FX46608" s="1595"/>
    </row>
    <row r="46609" spans="180:180">
      <c r="FX46609" s="1595"/>
    </row>
    <row r="46610" spans="180:180">
      <c r="FX46610" s="1595"/>
    </row>
    <row r="46611" spans="180:180">
      <c r="FX46611" s="1595"/>
    </row>
    <row r="46612" spans="180:180">
      <c r="FX46612" s="1595"/>
    </row>
    <row r="46613" spans="180:180">
      <c r="FX46613" s="1595"/>
    </row>
    <row r="46614" spans="180:180">
      <c r="FX46614" s="1595"/>
    </row>
    <row r="46615" spans="180:180">
      <c r="FX46615" s="1595"/>
    </row>
    <row r="46616" spans="180:180">
      <c r="FX46616" s="1595"/>
    </row>
    <row r="46617" spans="180:180">
      <c r="FX46617" s="1595"/>
    </row>
    <row r="46618" spans="180:180">
      <c r="FX46618" s="1595"/>
    </row>
    <row r="46619" spans="180:180">
      <c r="FX46619" s="1595"/>
    </row>
    <row r="46620" spans="180:180">
      <c r="FX46620" s="1595"/>
    </row>
    <row r="46621" spans="180:180">
      <c r="FX46621" s="1595"/>
    </row>
    <row r="46622" spans="180:180">
      <c r="FX46622" s="1595"/>
    </row>
    <row r="46623" spans="180:180">
      <c r="FX46623" s="1595"/>
    </row>
    <row r="46624" spans="180:180">
      <c r="FX46624" s="1595"/>
    </row>
    <row r="46625" spans="180:180">
      <c r="FX46625" s="1595"/>
    </row>
    <row r="46626" spans="180:180">
      <c r="FX46626" s="1595"/>
    </row>
    <row r="46627" spans="180:180">
      <c r="FX46627" s="1595"/>
    </row>
    <row r="46628" spans="180:180">
      <c r="FX46628" s="1595"/>
    </row>
    <row r="46629" spans="180:180">
      <c r="FX46629" s="1595"/>
    </row>
    <row r="46630" spans="180:180">
      <c r="FX46630" s="1595"/>
    </row>
    <row r="46631" spans="180:180">
      <c r="FX46631" s="1595"/>
    </row>
    <row r="46632" spans="180:180">
      <c r="FX46632" s="1595"/>
    </row>
    <row r="46633" spans="180:180">
      <c r="FX46633" s="1595"/>
    </row>
    <row r="46635" spans="180:180">
      <c r="FX46635" s="1349"/>
    </row>
    <row r="46636" spans="180:180">
      <c r="FX46636" s="1349"/>
    </row>
    <row r="46637" spans="180:180">
      <c r="FX46637" s="1666"/>
    </row>
    <row r="46639" spans="180:180">
      <c r="FX46639" s="1349"/>
    </row>
    <row r="46640" spans="180:180">
      <c r="FX46640" s="1349"/>
    </row>
    <row r="46641" spans="180:180">
      <c r="FX46641" s="1349"/>
    </row>
    <row r="46642" spans="180:180">
      <c r="FX46642" s="1595"/>
    </row>
    <row r="46643" spans="180:180">
      <c r="FX46643" s="1595"/>
    </row>
    <row r="46644" spans="180:180">
      <c r="FX46644" s="1595"/>
    </row>
    <row r="46645" spans="180:180">
      <c r="FX46645" s="1595"/>
    </row>
    <row r="46646" spans="180:180">
      <c r="FX46646" s="1595"/>
    </row>
    <row r="46647" spans="180:180">
      <c r="FX46647" s="1595"/>
    </row>
    <row r="46648" spans="180:180">
      <c r="FX46648" s="1595"/>
    </row>
    <row r="46649" spans="180:180">
      <c r="FX46649" s="1595"/>
    </row>
    <row r="46650" spans="180:180">
      <c r="FX46650" s="1595"/>
    </row>
    <row r="46651" spans="180:180">
      <c r="FX46651" s="1595"/>
    </row>
    <row r="46652" spans="180:180">
      <c r="FX46652" s="1595"/>
    </row>
    <row r="46653" spans="180:180">
      <c r="FX46653" s="1595"/>
    </row>
    <row r="46654" spans="180:180">
      <c r="FX46654" s="1595"/>
    </row>
    <row r="46655" spans="180:180">
      <c r="FX46655" s="1595"/>
    </row>
    <row r="46656" spans="180:180">
      <c r="FX46656" s="1595"/>
    </row>
    <row r="46657" spans="180:180">
      <c r="FX46657" s="1595"/>
    </row>
    <row r="46658" spans="180:180">
      <c r="FX46658" s="1595"/>
    </row>
    <row r="46659" spans="180:180">
      <c r="FX46659" s="1595"/>
    </row>
    <row r="46660" spans="180:180">
      <c r="FX46660" s="1595"/>
    </row>
    <row r="46661" spans="180:180">
      <c r="FX46661" s="1595"/>
    </row>
    <row r="46662" spans="180:180">
      <c r="FX46662" s="1595"/>
    </row>
    <row r="46663" spans="180:180">
      <c r="FX46663" s="1595"/>
    </row>
    <row r="46664" spans="180:180">
      <c r="FX46664" s="1595"/>
    </row>
    <row r="46665" spans="180:180">
      <c r="FX46665" s="1595"/>
    </row>
    <row r="46666" spans="180:180">
      <c r="FX46666" s="1595"/>
    </row>
    <row r="46667" spans="180:180">
      <c r="FX46667" s="1595"/>
    </row>
    <row r="46668" spans="180:180">
      <c r="FX46668" s="1595"/>
    </row>
    <row r="46669" spans="180:180">
      <c r="FX46669" s="1595"/>
    </row>
    <row r="46670" spans="180:180">
      <c r="FX46670" s="1595"/>
    </row>
    <row r="46671" spans="180:180">
      <c r="FX46671" s="1595"/>
    </row>
    <row r="46672" spans="180:180">
      <c r="FX46672" s="1595"/>
    </row>
    <row r="46673" spans="180:180">
      <c r="FX46673" s="1595"/>
    </row>
    <row r="46674" spans="180:180">
      <c r="FX46674" s="1595"/>
    </row>
    <row r="46675" spans="180:180">
      <c r="FX46675" s="1595"/>
    </row>
    <row r="46676" spans="180:180">
      <c r="FX46676" s="1595"/>
    </row>
    <row r="46677" spans="180:180">
      <c r="FX46677" s="1595"/>
    </row>
    <row r="46678" spans="180:180">
      <c r="FX46678" s="1595"/>
    </row>
    <row r="46679" spans="180:180">
      <c r="FX46679" s="1595"/>
    </row>
    <row r="46680" spans="180:180">
      <c r="FX46680" s="1595"/>
    </row>
    <row r="46681" spans="180:180">
      <c r="FX46681" s="1595"/>
    </row>
    <row r="46683" spans="180:180">
      <c r="FX46683" s="1349"/>
    </row>
    <row r="46684" spans="180:180">
      <c r="FX46684" s="1349"/>
    </row>
    <row r="46685" spans="180:180">
      <c r="FX46685" s="1666"/>
    </row>
    <row r="46687" spans="180:180">
      <c r="FX46687" s="1349"/>
    </row>
    <row r="46688" spans="180:180">
      <c r="FX46688" s="1349"/>
    </row>
    <row r="46689" spans="180:180">
      <c r="FX46689" s="1349"/>
    </row>
    <row r="46690" spans="180:180">
      <c r="FX46690" s="1595"/>
    </row>
    <row r="46691" spans="180:180">
      <c r="FX46691" s="1595"/>
    </row>
    <row r="46692" spans="180:180">
      <c r="FX46692" s="1595"/>
    </row>
    <row r="46693" spans="180:180">
      <c r="FX46693" s="1595"/>
    </row>
    <row r="46694" spans="180:180">
      <c r="FX46694" s="1595"/>
    </row>
    <row r="46695" spans="180:180">
      <c r="FX46695" s="1595"/>
    </row>
    <row r="46696" spans="180:180">
      <c r="FX46696" s="1595"/>
    </row>
    <row r="46697" spans="180:180">
      <c r="FX46697" s="1595"/>
    </row>
    <row r="46698" spans="180:180">
      <c r="FX46698" s="1595"/>
    </row>
    <row r="46699" spans="180:180">
      <c r="FX46699" s="1595"/>
    </row>
    <row r="46700" spans="180:180">
      <c r="FX46700" s="1595"/>
    </row>
    <row r="46701" spans="180:180">
      <c r="FX46701" s="1595"/>
    </row>
    <row r="46702" spans="180:180">
      <c r="FX46702" s="1595"/>
    </row>
    <row r="46703" spans="180:180">
      <c r="FX46703" s="1595"/>
    </row>
    <row r="46704" spans="180:180">
      <c r="FX46704" s="1595"/>
    </row>
    <row r="46705" spans="180:180">
      <c r="FX46705" s="1595"/>
    </row>
    <row r="46706" spans="180:180">
      <c r="FX46706" s="1595"/>
    </row>
    <row r="46707" spans="180:180">
      <c r="FX46707" s="1595"/>
    </row>
    <row r="46708" spans="180:180">
      <c r="FX46708" s="1595"/>
    </row>
    <row r="46709" spans="180:180">
      <c r="FX46709" s="1595"/>
    </row>
    <row r="46710" spans="180:180">
      <c r="FX46710" s="1595"/>
    </row>
    <row r="46711" spans="180:180">
      <c r="FX46711" s="1595"/>
    </row>
    <row r="46712" spans="180:180">
      <c r="FX46712" s="1595"/>
    </row>
    <row r="46713" spans="180:180">
      <c r="FX46713" s="1595"/>
    </row>
    <row r="46714" spans="180:180">
      <c r="FX46714" s="1595"/>
    </row>
    <row r="46715" spans="180:180">
      <c r="FX46715" s="1595"/>
    </row>
    <row r="46716" spans="180:180">
      <c r="FX46716" s="1595"/>
    </row>
    <row r="46717" spans="180:180">
      <c r="FX46717" s="1595"/>
    </row>
    <row r="46718" spans="180:180">
      <c r="FX46718" s="1595"/>
    </row>
    <row r="46719" spans="180:180">
      <c r="FX46719" s="1595"/>
    </row>
    <row r="46720" spans="180:180">
      <c r="FX46720" s="1595"/>
    </row>
    <row r="46721" spans="180:180">
      <c r="FX46721" s="1595"/>
    </row>
    <row r="46722" spans="180:180">
      <c r="FX46722" s="1595"/>
    </row>
    <row r="46723" spans="180:180">
      <c r="FX46723" s="1595"/>
    </row>
    <row r="46724" spans="180:180">
      <c r="FX46724" s="1595"/>
    </row>
    <row r="46725" spans="180:180">
      <c r="FX46725" s="1595"/>
    </row>
    <row r="46726" spans="180:180">
      <c r="FX46726" s="1595"/>
    </row>
    <row r="46727" spans="180:180">
      <c r="FX46727" s="1595"/>
    </row>
    <row r="46728" spans="180:180">
      <c r="FX46728" s="1595"/>
    </row>
    <row r="46729" spans="180:180">
      <c r="FX46729" s="1595"/>
    </row>
    <row r="46731" spans="180:180">
      <c r="FX46731" s="1349"/>
    </row>
    <row r="46732" spans="180:180">
      <c r="FX46732" s="1349"/>
    </row>
    <row r="46733" spans="180:180">
      <c r="FX46733" s="1666"/>
    </row>
    <row r="46735" spans="180:180">
      <c r="FX46735" s="1349"/>
    </row>
    <row r="46736" spans="180:180">
      <c r="FX46736" s="1349"/>
    </row>
    <row r="46737" spans="180:180">
      <c r="FX46737" s="1349"/>
    </row>
    <row r="46738" spans="180:180">
      <c r="FX46738" s="1595"/>
    </row>
    <row r="46739" spans="180:180">
      <c r="FX46739" s="1595"/>
    </row>
    <row r="46740" spans="180:180">
      <c r="FX46740" s="1595"/>
    </row>
    <row r="46741" spans="180:180">
      <c r="FX46741" s="1595"/>
    </row>
    <row r="46742" spans="180:180">
      <c r="FX46742" s="1595"/>
    </row>
    <row r="46743" spans="180:180">
      <c r="FX46743" s="1595"/>
    </row>
    <row r="46744" spans="180:180">
      <c r="FX46744" s="1595"/>
    </row>
    <row r="46745" spans="180:180">
      <c r="FX46745" s="1595"/>
    </row>
    <row r="46746" spans="180:180">
      <c r="FX46746" s="1595"/>
    </row>
    <row r="46747" spans="180:180">
      <c r="FX46747" s="1595"/>
    </row>
    <row r="46748" spans="180:180">
      <c r="FX46748" s="1595"/>
    </row>
    <row r="46749" spans="180:180">
      <c r="FX46749" s="1595"/>
    </row>
    <row r="46750" spans="180:180">
      <c r="FX46750" s="1595"/>
    </row>
    <row r="46751" spans="180:180">
      <c r="FX46751" s="1595"/>
    </row>
    <row r="46752" spans="180:180">
      <c r="FX46752" s="1595"/>
    </row>
    <row r="46753" spans="180:180">
      <c r="FX46753" s="1595"/>
    </row>
    <row r="46754" spans="180:180">
      <c r="FX46754" s="1595"/>
    </row>
    <row r="46755" spans="180:180">
      <c r="FX46755" s="1595"/>
    </row>
    <row r="46756" spans="180:180">
      <c r="FX46756" s="1595"/>
    </row>
    <row r="46757" spans="180:180">
      <c r="FX46757" s="1595"/>
    </row>
    <row r="46758" spans="180:180">
      <c r="FX46758" s="1595"/>
    </row>
    <row r="46759" spans="180:180">
      <c r="FX46759" s="1595"/>
    </row>
    <row r="46760" spans="180:180">
      <c r="FX46760" s="1595"/>
    </row>
    <row r="46761" spans="180:180">
      <c r="FX46761" s="1595"/>
    </row>
    <row r="46762" spans="180:180">
      <c r="FX46762" s="1595"/>
    </row>
    <row r="46763" spans="180:180">
      <c r="FX46763" s="1595"/>
    </row>
    <row r="46764" spans="180:180">
      <c r="FX46764" s="1595"/>
    </row>
    <row r="46765" spans="180:180">
      <c r="FX46765" s="1595"/>
    </row>
    <row r="46766" spans="180:180">
      <c r="FX46766" s="1595"/>
    </row>
    <row r="46767" spans="180:180">
      <c r="FX46767" s="1595"/>
    </row>
    <row r="46768" spans="180:180">
      <c r="FX46768" s="1595"/>
    </row>
    <row r="46769" spans="180:180">
      <c r="FX46769" s="1595"/>
    </row>
    <row r="46770" spans="180:180">
      <c r="FX46770" s="1595"/>
    </row>
    <row r="46771" spans="180:180">
      <c r="FX46771" s="1595"/>
    </row>
    <row r="46772" spans="180:180">
      <c r="FX46772" s="1595"/>
    </row>
    <row r="46773" spans="180:180">
      <c r="FX46773" s="1595"/>
    </row>
    <row r="46774" spans="180:180">
      <c r="FX46774" s="1595"/>
    </row>
    <row r="46775" spans="180:180">
      <c r="FX46775" s="1595"/>
    </row>
    <row r="46776" spans="180:180">
      <c r="FX46776" s="1595"/>
    </row>
    <row r="46777" spans="180:180">
      <c r="FX46777" s="1595"/>
    </row>
    <row r="46779" spans="180:180">
      <c r="FX46779" s="1349"/>
    </row>
    <row r="46780" spans="180:180">
      <c r="FX46780" s="1349"/>
    </row>
    <row r="46781" spans="180:180">
      <c r="FX46781" s="1666"/>
    </row>
    <row r="46783" spans="180:180">
      <c r="FX46783" s="1349"/>
    </row>
    <row r="46784" spans="180:180">
      <c r="FX46784" s="1349"/>
    </row>
    <row r="46785" spans="180:180">
      <c r="FX46785" s="1349"/>
    </row>
    <row r="46786" spans="180:180">
      <c r="FX46786" s="1595"/>
    </row>
    <row r="46787" spans="180:180">
      <c r="FX46787" s="1595"/>
    </row>
    <row r="46788" spans="180:180">
      <c r="FX46788" s="1595"/>
    </row>
    <row r="46789" spans="180:180">
      <c r="FX46789" s="1595"/>
    </row>
    <row r="46790" spans="180:180">
      <c r="FX46790" s="1595"/>
    </row>
    <row r="46791" spans="180:180">
      <c r="FX46791" s="1595"/>
    </row>
    <row r="46792" spans="180:180">
      <c r="FX46792" s="1595"/>
    </row>
    <row r="46793" spans="180:180">
      <c r="FX46793" s="1595"/>
    </row>
    <row r="46794" spans="180:180">
      <c r="FX46794" s="1595"/>
    </row>
    <row r="46795" spans="180:180">
      <c r="FX46795" s="1595"/>
    </row>
    <row r="46796" spans="180:180">
      <c r="FX46796" s="1595"/>
    </row>
    <row r="46797" spans="180:180">
      <c r="FX46797" s="1595"/>
    </row>
    <row r="46798" spans="180:180">
      <c r="FX46798" s="1595"/>
    </row>
    <row r="46799" spans="180:180">
      <c r="FX46799" s="1595"/>
    </row>
    <row r="46800" spans="180:180">
      <c r="FX46800" s="1595"/>
    </row>
    <row r="46801" spans="180:180">
      <c r="FX46801" s="1595"/>
    </row>
    <row r="46802" spans="180:180">
      <c r="FX46802" s="1595"/>
    </row>
    <row r="46803" spans="180:180">
      <c r="FX46803" s="1595"/>
    </row>
    <row r="46804" spans="180:180">
      <c r="FX46804" s="1595"/>
    </row>
    <row r="46805" spans="180:180">
      <c r="FX46805" s="1595"/>
    </row>
    <row r="46806" spans="180:180">
      <c r="FX46806" s="1595"/>
    </row>
    <row r="46807" spans="180:180">
      <c r="FX46807" s="1595"/>
    </row>
    <row r="46808" spans="180:180">
      <c r="FX46808" s="1595"/>
    </row>
    <row r="46809" spans="180:180">
      <c r="FX46809" s="1595"/>
    </row>
    <row r="46810" spans="180:180">
      <c r="FX46810" s="1595"/>
    </row>
    <row r="46811" spans="180:180">
      <c r="FX46811" s="1595"/>
    </row>
    <row r="46812" spans="180:180">
      <c r="FX46812" s="1595"/>
    </row>
    <row r="46813" spans="180:180">
      <c r="FX46813" s="1595"/>
    </row>
    <row r="46814" spans="180:180">
      <c r="FX46814" s="1595"/>
    </row>
    <row r="46815" spans="180:180">
      <c r="FX46815" s="1595"/>
    </row>
    <row r="46816" spans="180:180">
      <c r="FX46816" s="1595"/>
    </row>
    <row r="46817" spans="180:180">
      <c r="FX46817" s="1595"/>
    </row>
    <row r="46818" spans="180:180">
      <c r="FX46818" s="1595"/>
    </row>
    <row r="46819" spans="180:180">
      <c r="FX46819" s="1595"/>
    </row>
    <row r="46820" spans="180:180">
      <c r="FX46820" s="1595"/>
    </row>
    <row r="46821" spans="180:180">
      <c r="FX46821" s="1595"/>
    </row>
    <row r="46822" spans="180:180">
      <c r="FX46822" s="1595"/>
    </row>
    <row r="46823" spans="180:180">
      <c r="FX46823" s="1595"/>
    </row>
    <row r="46824" spans="180:180">
      <c r="FX46824" s="1595"/>
    </row>
    <row r="46825" spans="180:180">
      <c r="FX46825" s="1595"/>
    </row>
    <row r="46827" spans="180:180">
      <c r="FX46827" s="1349"/>
    </row>
    <row r="46828" spans="180:180">
      <c r="FX46828" s="1349"/>
    </row>
    <row r="46829" spans="180:180">
      <c r="FX46829" s="1666"/>
    </row>
    <row r="46831" spans="180:180">
      <c r="FX46831" s="1349"/>
    </row>
    <row r="46832" spans="180:180">
      <c r="FX46832" s="1349"/>
    </row>
    <row r="46833" spans="180:180">
      <c r="FX46833" s="1349"/>
    </row>
    <row r="46834" spans="180:180">
      <c r="FX46834" s="1595"/>
    </row>
    <row r="46835" spans="180:180">
      <c r="FX46835" s="1595"/>
    </row>
    <row r="46836" spans="180:180">
      <c r="FX46836" s="1595"/>
    </row>
    <row r="46837" spans="180:180">
      <c r="FX46837" s="1595"/>
    </row>
    <row r="46838" spans="180:180">
      <c r="FX46838" s="1595"/>
    </row>
    <row r="46839" spans="180:180">
      <c r="FX46839" s="1595"/>
    </row>
    <row r="46840" spans="180:180">
      <c r="FX46840" s="1595"/>
    </row>
    <row r="46841" spans="180:180">
      <c r="FX46841" s="1595"/>
    </row>
    <row r="46842" spans="180:180">
      <c r="FX46842" s="1595"/>
    </row>
    <row r="46843" spans="180:180">
      <c r="FX46843" s="1595"/>
    </row>
    <row r="46844" spans="180:180">
      <c r="FX46844" s="1595"/>
    </row>
    <row r="46845" spans="180:180">
      <c r="FX46845" s="1595"/>
    </row>
    <row r="46846" spans="180:180">
      <c r="FX46846" s="1595"/>
    </row>
    <row r="46847" spans="180:180">
      <c r="FX46847" s="1595"/>
    </row>
    <row r="46848" spans="180:180">
      <c r="FX46848" s="1595"/>
    </row>
    <row r="46849" spans="180:180">
      <c r="FX46849" s="1595"/>
    </row>
    <row r="46850" spans="180:180">
      <c r="FX46850" s="1595"/>
    </row>
    <row r="46851" spans="180:180">
      <c r="FX46851" s="1595"/>
    </row>
    <row r="46852" spans="180:180">
      <c r="FX46852" s="1595"/>
    </row>
    <row r="46853" spans="180:180">
      <c r="FX46853" s="1595"/>
    </row>
    <row r="46854" spans="180:180">
      <c r="FX46854" s="1595"/>
    </row>
    <row r="46855" spans="180:180">
      <c r="FX46855" s="1595"/>
    </row>
    <row r="46856" spans="180:180">
      <c r="FX46856" s="1595"/>
    </row>
    <row r="46857" spans="180:180">
      <c r="FX46857" s="1595"/>
    </row>
    <row r="46858" spans="180:180">
      <c r="FX46858" s="1595"/>
    </row>
    <row r="46859" spans="180:180">
      <c r="FX46859" s="1595"/>
    </row>
    <row r="46860" spans="180:180">
      <c r="FX46860" s="1595"/>
    </row>
    <row r="46861" spans="180:180">
      <c r="FX46861" s="1595"/>
    </row>
    <row r="46862" spans="180:180">
      <c r="FX46862" s="1595"/>
    </row>
    <row r="46863" spans="180:180">
      <c r="FX46863" s="1595"/>
    </row>
    <row r="46864" spans="180:180">
      <c r="FX46864" s="1595"/>
    </row>
    <row r="46865" spans="180:180">
      <c r="FX46865" s="1595"/>
    </row>
    <row r="46866" spans="180:180">
      <c r="FX46866" s="1595"/>
    </row>
    <row r="46867" spans="180:180">
      <c r="FX46867" s="1595"/>
    </row>
    <row r="46868" spans="180:180">
      <c r="FX46868" s="1595"/>
    </row>
    <row r="46869" spans="180:180">
      <c r="FX46869" s="1595"/>
    </row>
    <row r="46870" spans="180:180">
      <c r="FX46870" s="1595"/>
    </row>
    <row r="46871" spans="180:180">
      <c r="FX46871" s="1595"/>
    </row>
    <row r="46872" spans="180:180">
      <c r="FX46872" s="1595"/>
    </row>
    <row r="46873" spans="180:180">
      <c r="FX46873" s="1595"/>
    </row>
    <row r="46875" spans="180:180">
      <c r="FX46875" s="1349"/>
    </row>
    <row r="46876" spans="180:180">
      <c r="FX46876" s="1349"/>
    </row>
    <row r="46877" spans="180:180">
      <c r="FX46877" s="1666"/>
    </row>
    <row r="46879" spans="180:180">
      <c r="FX46879" s="1349"/>
    </row>
    <row r="46880" spans="180:180">
      <c r="FX46880" s="1349"/>
    </row>
    <row r="46881" spans="180:180">
      <c r="FX46881" s="1349"/>
    </row>
    <row r="46882" spans="180:180">
      <c r="FX46882" s="1595"/>
    </row>
    <row r="46883" spans="180:180">
      <c r="FX46883" s="1595"/>
    </row>
    <row r="46884" spans="180:180">
      <c r="FX46884" s="1595"/>
    </row>
    <row r="46885" spans="180:180">
      <c r="FX46885" s="1595"/>
    </row>
    <row r="46886" spans="180:180">
      <c r="FX46886" s="1595"/>
    </row>
    <row r="46887" spans="180:180">
      <c r="FX46887" s="1595"/>
    </row>
    <row r="46888" spans="180:180">
      <c r="FX46888" s="1595"/>
    </row>
    <row r="46889" spans="180:180">
      <c r="FX46889" s="1595"/>
    </row>
    <row r="46890" spans="180:180">
      <c r="FX46890" s="1595"/>
    </row>
    <row r="46891" spans="180:180">
      <c r="FX46891" s="1595"/>
    </row>
    <row r="46892" spans="180:180">
      <c r="FX46892" s="1595"/>
    </row>
    <row r="46893" spans="180:180">
      <c r="FX46893" s="1595"/>
    </row>
    <row r="46894" spans="180:180">
      <c r="FX46894" s="1595"/>
    </row>
    <row r="46895" spans="180:180">
      <c r="FX46895" s="1595"/>
    </row>
    <row r="46896" spans="180:180">
      <c r="FX46896" s="1595"/>
    </row>
    <row r="46897" spans="180:180">
      <c r="FX46897" s="1595"/>
    </row>
    <row r="46898" spans="180:180">
      <c r="FX46898" s="1595"/>
    </row>
    <row r="46899" spans="180:180">
      <c r="FX46899" s="1595"/>
    </row>
    <row r="46900" spans="180:180">
      <c r="FX46900" s="1595"/>
    </row>
    <row r="46901" spans="180:180">
      <c r="FX46901" s="1595"/>
    </row>
    <row r="46902" spans="180:180">
      <c r="FX46902" s="1595"/>
    </row>
    <row r="46903" spans="180:180">
      <c r="FX46903" s="1595"/>
    </row>
    <row r="46904" spans="180:180">
      <c r="FX46904" s="1595"/>
    </row>
    <row r="46905" spans="180:180">
      <c r="FX46905" s="1595"/>
    </row>
    <row r="46906" spans="180:180">
      <c r="FX46906" s="1595"/>
    </row>
    <row r="46907" spans="180:180">
      <c r="FX46907" s="1595"/>
    </row>
    <row r="46908" spans="180:180">
      <c r="FX46908" s="1595"/>
    </row>
    <row r="46909" spans="180:180">
      <c r="FX46909" s="1595"/>
    </row>
    <row r="46910" spans="180:180">
      <c r="FX46910" s="1595"/>
    </row>
    <row r="46911" spans="180:180">
      <c r="FX46911" s="1595"/>
    </row>
    <row r="46912" spans="180:180">
      <c r="FX46912" s="1595"/>
    </row>
    <row r="46913" spans="180:180">
      <c r="FX46913" s="1595"/>
    </row>
    <row r="46914" spans="180:180">
      <c r="FX46914" s="1595"/>
    </row>
    <row r="46915" spans="180:180">
      <c r="FX46915" s="1595"/>
    </row>
    <row r="46916" spans="180:180">
      <c r="FX46916" s="1595"/>
    </row>
    <row r="46917" spans="180:180">
      <c r="FX46917" s="1595"/>
    </row>
    <row r="46918" spans="180:180">
      <c r="FX46918" s="1595"/>
    </row>
    <row r="46919" spans="180:180">
      <c r="FX46919" s="1595"/>
    </row>
    <row r="46920" spans="180:180">
      <c r="FX46920" s="1595"/>
    </row>
    <row r="46921" spans="180:180">
      <c r="FX46921" s="1595"/>
    </row>
    <row r="46923" spans="180:180">
      <c r="FX46923" s="1349"/>
    </row>
    <row r="46924" spans="180:180">
      <c r="FX46924" s="1349"/>
    </row>
    <row r="46925" spans="180:180">
      <c r="FX46925" s="1666"/>
    </row>
    <row r="46927" spans="180:180">
      <c r="FX46927" s="1349"/>
    </row>
    <row r="46928" spans="180:180">
      <c r="FX46928" s="1349"/>
    </row>
    <row r="46929" spans="180:180">
      <c r="FX46929" s="1349"/>
    </row>
    <row r="46930" spans="180:180">
      <c r="FX46930" s="1595"/>
    </row>
    <row r="46931" spans="180:180">
      <c r="FX46931" s="1595"/>
    </row>
    <row r="46932" spans="180:180">
      <c r="FX46932" s="1595"/>
    </row>
    <row r="46933" spans="180:180">
      <c r="FX46933" s="1595"/>
    </row>
    <row r="46934" spans="180:180">
      <c r="FX46934" s="1595"/>
    </row>
    <row r="46935" spans="180:180">
      <c r="FX46935" s="1595"/>
    </row>
    <row r="46936" spans="180:180">
      <c r="FX46936" s="1595"/>
    </row>
    <row r="46937" spans="180:180">
      <c r="FX46937" s="1595"/>
    </row>
    <row r="46938" spans="180:180">
      <c r="FX46938" s="1595"/>
    </row>
    <row r="46939" spans="180:180">
      <c r="FX46939" s="1595"/>
    </row>
    <row r="46940" spans="180:180">
      <c r="FX46940" s="1595"/>
    </row>
    <row r="46941" spans="180:180">
      <c r="FX46941" s="1595"/>
    </row>
    <row r="46942" spans="180:180">
      <c r="FX46942" s="1595"/>
    </row>
    <row r="46943" spans="180:180">
      <c r="FX46943" s="1595"/>
    </row>
    <row r="46944" spans="180:180">
      <c r="FX46944" s="1595"/>
    </row>
    <row r="46945" spans="180:180">
      <c r="FX46945" s="1595"/>
    </row>
    <row r="46946" spans="180:180">
      <c r="FX46946" s="1595"/>
    </row>
    <row r="46947" spans="180:180">
      <c r="FX46947" s="1595"/>
    </row>
    <row r="46948" spans="180:180">
      <c r="FX46948" s="1595"/>
    </row>
    <row r="46949" spans="180:180">
      <c r="FX46949" s="1595"/>
    </row>
    <row r="46950" spans="180:180">
      <c r="FX46950" s="1595"/>
    </row>
    <row r="46951" spans="180:180">
      <c r="FX46951" s="1595"/>
    </row>
    <row r="46952" spans="180:180">
      <c r="FX46952" s="1595"/>
    </row>
    <row r="46953" spans="180:180">
      <c r="FX46953" s="1595"/>
    </row>
    <row r="46954" spans="180:180">
      <c r="FX46954" s="1595"/>
    </row>
    <row r="46955" spans="180:180">
      <c r="FX46955" s="1595"/>
    </row>
    <row r="46956" spans="180:180">
      <c r="FX46956" s="1595"/>
    </row>
    <row r="46957" spans="180:180">
      <c r="FX46957" s="1595"/>
    </row>
    <row r="46958" spans="180:180">
      <c r="FX46958" s="1595"/>
    </row>
    <row r="46959" spans="180:180">
      <c r="FX46959" s="1595"/>
    </row>
    <row r="46960" spans="180:180">
      <c r="FX46960" s="1595"/>
    </row>
    <row r="46961" spans="180:180">
      <c r="FX46961" s="1595"/>
    </row>
    <row r="46962" spans="180:180">
      <c r="FX46962" s="1595"/>
    </row>
    <row r="46963" spans="180:180">
      <c r="FX46963" s="1595"/>
    </row>
    <row r="46964" spans="180:180">
      <c r="FX46964" s="1595"/>
    </row>
    <row r="46965" spans="180:180">
      <c r="FX46965" s="1595"/>
    </row>
    <row r="46966" spans="180:180">
      <c r="FX46966" s="1595"/>
    </row>
    <row r="46967" spans="180:180">
      <c r="FX46967" s="1595"/>
    </row>
    <row r="46968" spans="180:180">
      <c r="FX46968" s="1595"/>
    </row>
    <row r="46969" spans="180:180">
      <c r="FX46969" s="1595"/>
    </row>
    <row r="46971" spans="180:180">
      <c r="FX46971" s="1349"/>
    </row>
    <row r="46972" spans="180:180">
      <c r="FX46972" s="1349"/>
    </row>
    <row r="46973" spans="180:180">
      <c r="FX46973" s="1666"/>
    </row>
    <row r="46975" spans="180:180">
      <c r="FX46975" s="1349"/>
    </row>
    <row r="46976" spans="180:180">
      <c r="FX46976" s="1349"/>
    </row>
    <row r="46977" spans="180:180">
      <c r="FX46977" s="1349"/>
    </row>
    <row r="46978" spans="180:180">
      <c r="FX46978" s="1595"/>
    </row>
    <row r="46979" spans="180:180">
      <c r="FX46979" s="1595"/>
    </row>
    <row r="46980" spans="180:180">
      <c r="FX46980" s="1595"/>
    </row>
    <row r="46981" spans="180:180">
      <c r="FX46981" s="1595"/>
    </row>
    <row r="46982" spans="180:180">
      <c r="FX46982" s="1595"/>
    </row>
    <row r="46983" spans="180:180">
      <c r="FX46983" s="1595"/>
    </row>
    <row r="46984" spans="180:180">
      <c r="FX46984" s="1595"/>
    </row>
    <row r="46985" spans="180:180">
      <c r="FX46985" s="1595"/>
    </row>
    <row r="46986" spans="180:180">
      <c r="FX46986" s="1595"/>
    </row>
    <row r="46987" spans="180:180">
      <c r="FX46987" s="1595"/>
    </row>
    <row r="46988" spans="180:180">
      <c r="FX46988" s="1595"/>
    </row>
    <row r="46989" spans="180:180">
      <c r="FX46989" s="1595"/>
    </row>
    <row r="46990" spans="180:180">
      <c r="FX46990" s="1595"/>
    </row>
    <row r="46991" spans="180:180">
      <c r="FX46991" s="1595"/>
    </row>
    <row r="46992" spans="180:180">
      <c r="FX46992" s="1595"/>
    </row>
    <row r="46993" spans="180:180">
      <c r="FX46993" s="1595"/>
    </row>
    <row r="46994" spans="180:180">
      <c r="FX46994" s="1595"/>
    </row>
    <row r="46995" spans="180:180">
      <c r="FX46995" s="1595"/>
    </row>
    <row r="46996" spans="180:180">
      <c r="FX46996" s="1595"/>
    </row>
    <row r="46997" spans="180:180">
      <c r="FX46997" s="1595"/>
    </row>
    <row r="46998" spans="180:180">
      <c r="FX46998" s="1595"/>
    </row>
    <row r="46999" spans="180:180">
      <c r="FX46999" s="1595"/>
    </row>
    <row r="47000" spans="180:180">
      <c r="FX47000" s="1595"/>
    </row>
    <row r="47001" spans="180:180">
      <c r="FX47001" s="1595"/>
    </row>
    <row r="47002" spans="180:180">
      <c r="FX47002" s="1595"/>
    </row>
    <row r="47003" spans="180:180">
      <c r="FX47003" s="1595"/>
    </row>
    <row r="47004" spans="180:180">
      <c r="FX47004" s="1595"/>
    </row>
    <row r="47005" spans="180:180">
      <c r="FX47005" s="1595"/>
    </row>
    <row r="47006" spans="180:180">
      <c r="FX47006" s="1595"/>
    </row>
    <row r="47007" spans="180:180">
      <c r="FX47007" s="1595"/>
    </row>
    <row r="47008" spans="180:180">
      <c r="FX47008" s="1595"/>
    </row>
    <row r="47009" spans="180:180">
      <c r="FX47009" s="1595"/>
    </row>
    <row r="47010" spans="180:180">
      <c r="FX47010" s="1595"/>
    </row>
    <row r="47011" spans="180:180">
      <c r="FX47011" s="1595"/>
    </row>
    <row r="47012" spans="180:180">
      <c r="FX47012" s="1595"/>
    </row>
    <row r="47013" spans="180:180">
      <c r="FX47013" s="1595"/>
    </row>
    <row r="47014" spans="180:180">
      <c r="FX47014" s="1595"/>
    </row>
    <row r="47015" spans="180:180">
      <c r="FX47015" s="1595"/>
    </row>
    <row r="47016" spans="180:180">
      <c r="FX47016" s="1595"/>
    </row>
    <row r="47017" spans="180:180">
      <c r="FX47017" s="1595"/>
    </row>
    <row r="47019" spans="180:180">
      <c r="FX47019" s="1349"/>
    </row>
    <row r="47020" spans="180:180">
      <c r="FX47020" s="1349"/>
    </row>
    <row r="47021" spans="180:180">
      <c r="FX47021" s="1666"/>
    </row>
    <row r="47023" spans="180:180">
      <c r="FX47023" s="1349"/>
    </row>
    <row r="47024" spans="180:180">
      <c r="FX47024" s="1349"/>
    </row>
    <row r="47025" spans="180:180">
      <c r="FX47025" s="1349"/>
    </row>
    <row r="47026" spans="180:180">
      <c r="FX47026" s="1595"/>
    </row>
    <row r="47027" spans="180:180">
      <c r="FX47027" s="1595"/>
    </row>
    <row r="47028" spans="180:180">
      <c r="FX47028" s="1595"/>
    </row>
    <row r="47029" spans="180:180">
      <c r="FX47029" s="1595"/>
    </row>
    <row r="47030" spans="180:180">
      <c r="FX47030" s="1595"/>
    </row>
    <row r="47031" spans="180:180">
      <c r="FX47031" s="1595"/>
    </row>
    <row r="47032" spans="180:180">
      <c r="FX47032" s="1595"/>
    </row>
    <row r="47033" spans="180:180">
      <c r="FX47033" s="1595"/>
    </row>
    <row r="47034" spans="180:180">
      <c r="FX47034" s="1595"/>
    </row>
    <row r="47035" spans="180:180">
      <c r="FX47035" s="1595"/>
    </row>
    <row r="47036" spans="180:180">
      <c r="FX47036" s="1595"/>
    </row>
    <row r="47037" spans="180:180">
      <c r="FX47037" s="1595"/>
    </row>
    <row r="47038" spans="180:180">
      <c r="FX47038" s="1595"/>
    </row>
    <row r="47039" spans="180:180">
      <c r="FX47039" s="1595"/>
    </row>
    <row r="47040" spans="180:180">
      <c r="FX47040" s="1595"/>
    </row>
    <row r="47041" spans="180:180">
      <c r="FX47041" s="1595"/>
    </row>
    <row r="47042" spans="180:180">
      <c r="FX47042" s="1595"/>
    </row>
    <row r="47043" spans="180:180">
      <c r="FX47043" s="1595"/>
    </row>
    <row r="47044" spans="180:180">
      <c r="FX47044" s="1595"/>
    </row>
    <row r="47045" spans="180:180">
      <c r="FX47045" s="1595"/>
    </row>
    <row r="47046" spans="180:180">
      <c r="FX47046" s="1595"/>
    </row>
    <row r="47047" spans="180:180">
      <c r="FX47047" s="1595"/>
    </row>
    <row r="47048" spans="180:180">
      <c r="FX47048" s="1595"/>
    </row>
    <row r="47049" spans="180:180">
      <c r="FX47049" s="1595"/>
    </row>
    <row r="47050" spans="180:180">
      <c r="FX47050" s="1595"/>
    </row>
    <row r="47051" spans="180:180">
      <c r="FX47051" s="1595"/>
    </row>
    <row r="47052" spans="180:180">
      <c r="FX47052" s="1595"/>
    </row>
    <row r="47053" spans="180:180">
      <c r="FX47053" s="1595"/>
    </row>
    <row r="47054" spans="180:180">
      <c r="FX47054" s="1595"/>
    </row>
    <row r="47055" spans="180:180">
      <c r="FX47055" s="1595"/>
    </row>
    <row r="47056" spans="180:180">
      <c r="FX47056" s="1595"/>
    </row>
    <row r="47057" spans="180:180">
      <c r="FX47057" s="1595"/>
    </row>
    <row r="47058" spans="180:180">
      <c r="FX47058" s="1595"/>
    </row>
    <row r="47059" spans="180:180">
      <c r="FX47059" s="1595"/>
    </row>
    <row r="47060" spans="180:180">
      <c r="FX47060" s="1595"/>
    </row>
    <row r="47061" spans="180:180">
      <c r="FX47061" s="1595"/>
    </row>
    <row r="47062" spans="180:180">
      <c r="FX47062" s="1595"/>
    </row>
    <row r="47063" spans="180:180">
      <c r="FX47063" s="1595"/>
    </row>
    <row r="47064" spans="180:180">
      <c r="FX47064" s="1595"/>
    </row>
    <row r="47065" spans="180:180">
      <c r="FX47065" s="1595"/>
    </row>
    <row r="47067" spans="180:180">
      <c r="FX47067" s="1349"/>
    </row>
    <row r="47068" spans="180:180">
      <c r="FX47068" s="1349"/>
    </row>
    <row r="47069" spans="180:180">
      <c r="FX47069" s="1666"/>
    </row>
    <row r="47071" spans="180:180">
      <c r="FX47071" s="1349"/>
    </row>
    <row r="47072" spans="180:180">
      <c r="FX47072" s="1349"/>
    </row>
    <row r="47073" spans="180:180">
      <c r="FX47073" s="1349"/>
    </row>
    <row r="47074" spans="180:180">
      <c r="FX47074" s="1595"/>
    </row>
    <row r="47075" spans="180:180">
      <c r="FX47075" s="1595"/>
    </row>
    <row r="47076" spans="180:180">
      <c r="FX47076" s="1595"/>
    </row>
    <row r="47077" spans="180:180">
      <c r="FX47077" s="1595"/>
    </row>
    <row r="47078" spans="180:180">
      <c r="FX47078" s="1595"/>
    </row>
    <row r="47079" spans="180:180">
      <c r="FX47079" s="1595"/>
    </row>
    <row r="47080" spans="180:180">
      <c r="FX47080" s="1595"/>
    </row>
    <row r="47081" spans="180:180">
      <c r="FX47081" s="1595"/>
    </row>
    <row r="47082" spans="180:180">
      <c r="FX47082" s="1595"/>
    </row>
    <row r="47083" spans="180:180">
      <c r="FX47083" s="1595"/>
    </row>
    <row r="47084" spans="180:180">
      <c r="FX47084" s="1595"/>
    </row>
    <row r="47085" spans="180:180">
      <c r="FX47085" s="1595"/>
    </row>
    <row r="47086" spans="180:180">
      <c r="FX47086" s="1595"/>
    </row>
    <row r="47087" spans="180:180">
      <c r="FX47087" s="1595"/>
    </row>
    <row r="47088" spans="180:180">
      <c r="FX47088" s="1595"/>
    </row>
    <row r="47089" spans="180:180">
      <c r="FX47089" s="1595"/>
    </row>
    <row r="47090" spans="180:180">
      <c r="FX47090" s="1595"/>
    </row>
    <row r="47091" spans="180:180">
      <c r="FX47091" s="1595"/>
    </row>
    <row r="47092" spans="180:180">
      <c r="FX47092" s="1595"/>
    </row>
    <row r="47093" spans="180:180">
      <c r="FX47093" s="1595"/>
    </row>
    <row r="47094" spans="180:180">
      <c r="FX47094" s="1595"/>
    </row>
    <row r="47095" spans="180:180">
      <c r="FX47095" s="1595"/>
    </row>
    <row r="47096" spans="180:180">
      <c r="FX47096" s="1595"/>
    </row>
    <row r="47097" spans="180:180">
      <c r="FX47097" s="1595"/>
    </row>
    <row r="47098" spans="180:180">
      <c r="FX47098" s="1595"/>
    </row>
    <row r="47099" spans="180:180">
      <c r="FX47099" s="1595"/>
    </row>
    <row r="47100" spans="180:180">
      <c r="FX47100" s="1595"/>
    </row>
    <row r="47101" spans="180:180">
      <c r="FX47101" s="1595"/>
    </row>
    <row r="47102" spans="180:180">
      <c r="FX47102" s="1595"/>
    </row>
    <row r="47103" spans="180:180">
      <c r="FX47103" s="1595"/>
    </row>
    <row r="47104" spans="180:180">
      <c r="FX47104" s="1595"/>
    </row>
    <row r="47105" spans="180:180">
      <c r="FX47105" s="1595"/>
    </row>
    <row r="47106" spans="180:180">
      <c r="FX47106" s="1595"/>
    </row>
    <row r="47107" spans="180:180">
      <c r="FX47107" s="1595"/>
    </row>
    <row r="47108" spans="180:180">
      <c r="FX47108" s="1595"/>
    </row>
    <row r="47109" spans="180:180">
      <c r="FX47109" s="1595"/>
    </row>
    <row r="47110" spans="180:180">
      <c r="FX47110" s="1595"/>
    </row>
    <row r="47111" spans="180:180">
      <c r="FX47111" s="1595"/>
    </row>
    <row r="47112" spans="180:180">
      <c r="FX47112" s="1595"/>
    </row>
    <row r="47113" spans="180:180">
      <c r="FX47113" s="1595"/>
    </row>
    <row r="47115" spans="180:180">
      <c r="FX47115" s="1349"/>
    </row>
    <row r="47116" spans="180:180">
      <c r="FX47116" s="1349"/>
    </row>
    <row r="47117" spans="180:180">
      <c r="FX47117" s="1666"/>
    </row>
    <row r="47119" spans="180:180">
      <c r="FX47119" s="1349"/>
    </row>
    <row r="47120" spans="180:180">
      <c r="FX47120" s="1349"/>
    </row>
    <row r="47121" spans="180:180">
      <c r="FX47121" s="1349"/>
    </row>
    <row r="47122" spans="180:180">
      <c r="FX47122" s="1595"/>
    </row>
    <row r="47123" spans="180:180">
      <c r="FX47123" s="1595"/>
    </row>
    <row r="47124" spans="180:180">
      <c r="FX47124" s="1595"/>
    </row>
    <row r="47125" spans="180:180">
      <c r="FX47125" s="1595"/>
    </row>
    <row r="47126" spans="180:180">
      <c r="FX47126" s="1595"/>
    </row>
    <row r="47127" spans="180:180">
      <c r="FX47127" s="1595"/>
    </row>
    <row r="47128" spans="180:180">
      <c r="FX47128" s="1595"/>
    </row>
    <row r="47129" spans="180:180">
      <c r="FX47129" s="1595"/>
    </row>
    <row r="47130" spans="180:180">
      <c r="FX47130" s="1595"/>
    </row>
    <row r="47131" spans="180:180">
      <c r="FX47131" s="1595"/>
    </row>
    <row r="47132" spans="180:180">
      <c r="FX47132" s="1595"/>
    </row>
    <row r="47133" spans="180:180">
      <c r="FX47133" s="1595"/>
    </row>
    <row r="47134" spans="180:180">
      <c r="FX47134" s="1595"/>
    </row>
    <row r="47135" spans="180:180">
      <c r="FX47135" s="1595"/>
    </row>
    <row r="47136" spans="180:180">
      <c r="FX47136" s="1595"/>
    </row>
    <row r="47137" spans="180:180">
      <c r="FX47137" s="1595"/>
    </row>
    <row r="47138" spans="180:180">
      <c r="FX47138" s="1595"/>
    </row>
    <row r="47139" spans="180:180">
      <c r="FX47139" s="1595"/>
    </row>
    <row r="47140" spans="180:180">
      <c r="FX47140" s="1595"/>
    </row>
    <row r="47141" spans="180:180">
      <c r="FX47141" s="1595"/>
    </row>
    <row r="47142" spans="180:180">
      <c r="FX47142" s="1595"/>
    </row>
    <row r="47143" spans="180:180">
      <c r="FX47143" s="1595"/>
    </row>
    <row r="47144" spans="180:180">
      <c r="FX47144" s="1595"/>
    </row>
    <row r="47145" spans="180:180">
      <c r="FX47145" s="1595"/>
    </row>
    <row r="47146" spans="180:180">
      <c r="FX47146" s="1595"/>
    </row>
    <row r="47147" spans="180:180">
      <c r="FX47147" s="1595"/>
    </row>
    <row r="47148" spans="180:180">
      <c r="FX47148" s="1595"/>
    </row>
    <row r="47149" spans="180:180">
      <c r="FX47149" s="1595"/>
    </row>
    <row r="47150" spans="180:180">
      <c r="FX47150" s="1595"/>
    </row>
    <row r="47151" spans="180:180">
      <c r="FX47151" s="1595"/>
    </row>
    <row r="47152" spans="180:180">
      <c r="FX47152" s="1595"/>
    </row>
    <row r="47153" spans="180:180">
      <c r="FX47153" s="1595"/>
    </row>
    <row r="47154" spans="180:180">
      <c r="FX47154" s="1595"/>
    </row>
    <row r="47155" spans="180:180">
      <c r="FX47155" s="1595"/>
    </row>
    <row r="47156" spans="180:180">
      <c r="FX47156" s="1595"/>
    </row>
    <row r="47157" spans="180:180">
      <c r="FX47157" s="1595"/>
    </row>
    <row r="47158" spans="180:180">
      <c r="FX47158" s="1595"/>
    </row>
    <row r="47159" spans="180:180">
      <c r="FX47159" s="1595"/>
    </row>
    <row r="47160" spans="180:180">
      <c r="FX47160" s="1595"/>
    </row>
    <row r="47161" spans="180:180">
      <c r="FX47161" s="1595"/>
    </row>
    <row r="47163" spans="180:180">
      <c r="FX47163" s="1349"/>
    </row>
    <row r="47164" spans="180:180">
      <c r="FX47164" s="1349"/>
    </row>
    <row r="47165" spans="180:180">
      <c r="FX47165" s="1666"/>
    </row>
    <row r="47167" spans="180:180">
      <c r="FX47167" s="1349"/>
    </row>
    <row r="47168" spans="180:180">
      <c r="FX47168" s="1349"/>
    </row>
    <row r="47169" spans="180:180">
      <c r="FX47169" s="1349"/>
    </row>
    <row r="47170" spans="180:180">
      <c r="FX47170" s="1595"/>
    </row>
    <row r="47171" spans="180:180">
      <c r="FX47171" s="1595"/>
    </row>
    <row r="47172" spans="180:180">
      <c r="FX47172" s="1595"/>
    </row>
    <row r="47173" spans="180:180">
      <c r="FX47173" s="1595"/>
    </row>
    <row r="47174" spans="180:180">
      <c r="FX47174" s="1595"/>
    </row>
    <row r="47175" spans="180:180">
      <c r="FX47175" s="1595"/>
    </row>
    <row r="47176" spans="180:180">
      <c r="FX47176" s="1595"/>
    </row>
    <row r="47177" spans="180:180">
      <c r="FX47177" s="1595"/>
    </row>
    <row r="47178" spans="180:180">
      <c r="FX47178" s="1595"/>
    </row>
    <row r="47179" spans="180:180">
      <c r="FX47179" s="1595"/>
    </row>
    <row r="47180" spans="180:180">
      <c r="FX47180" s="1595"/>
    </row>
    <row r="47181" spans="180:180">
      <c r="FX47181" s="1595"/>
    </row>
    <row r="47182" spans="180:180">
      <c r="FX47182" s="1595"/>
    </row>
    <row r="47183" spans="180:180">
      <c r="FX47183" s="1595"/>
    </row>
    <row r="47184" spans="180:180">
      <c r="FX47184" s="1595"/>
    </row>
    <row r="47185" spans="180:180">
      <c r="FX47185" s="1595"/>
    </row>
    <row r="47186" spans="180:180">
      <c r="FX47186" s="1595"/>
    </row>
    <row r="47187" spans="180:180">
      <c r="FX47187" s="1595"/>
    </row>
    <row r="47188" spans="180:180">
      <c r="FX47188" s="1595"/>
    </row>
    <row r="47189" spans="180:180">
      <c r="FX47189" s="1595"/>
    </row>
    <row r="47190" spans="180:180">
      <c r="FX47190" s="1595"/>
    </row>
    <row r="47191" spans="180:180">
      <c r="FX47191" s="1595"/>
    </row>
    <row r="47192" spans="180:180">
      <c r="FX47192" s="1595"/>
    </row>
    <row r="47193" spans="180:180">
      <c r="FX47193" s="1595"/>
    </row>
    <row r="47194" spans="180:180">
      <c r="FX47194" s="1595"/>
    </row>
    <row r="47195" spans="180:180">
      <c r="FX47195" s="1595"/>
    </row>
    <row r="47196" spans="180:180">
      <c r="FX47196" s="1595"/>
    </row>
    <row r="47197" spans="180:180">
      <c r="FX47197" s="1595"/>
    </row>
    <row r="47198" spans="180:180">
      <c r="FX47198" s="1595"/>
    </row>
    <row r="47199" spans="180:180">
      <c r="FX47199" s="1595"/>
    </row>
    <row r="47200" spans="180:180">
      <c r="FX47200" s="1595"/>
    </row>
    <row r="47201" spans="180:180">
      <c r="FX47201" s="1595"/>
    </row>
    <row r="47202" spans="180:180">
      <c r="FX47202" s="1595"/>
    </row>
    <row r="47203" spans="180:180">
      <c r="FX47203" s="1595"/>
    </row>
    <row r="47204" spans="180:180">
      <c r="FX47204" s="1595"/>
    </row>
    <row r="47205" spans="180:180">
      <c r="FX47205" s="1595"/>
    </row>
    <row r="47206" spans="180:180">
      <c r="FX47206" s="1595"/>
    </row>
    <row r="47207" spans="180:180">
      <c r="FX47207" s="1595"/>
    </row>
    <row r="47208" spans="180:180">
      <c r="FX47208" s="1595"/>
    </row>
    <row r="47209" spans="180:180">
      <c r="FX47209" s="1595"/>
    </row>
    <row r="47211" spans="180:180">
      <c r="FX47211" s="1349"/>
    </row>
    <row r="47212" spans="180:180">
      <c r="FX47212" s="1349"/>
    </row>
    <row r="47213" spans="180:180">
      <c r="FX47213" s="1666"/>
    </row>
    <row r="47215" spans="180:180">
      <c r="FX47215" s="1349"/>
    </row>
    <row r="47216" spans="180:180">
      <c r="FX47216" s="1349"/>
    </row>
    <row r="47217" spans="180:180">
      <c r="FX47217" s="1349"/>
    </row>
    <row r="47218" spans="180:180">
      <c r="FX47218" s="1595"/>
    </row>
    <row r="47219" spans="180:180">
      <c r="FX47219" s="1595"/>
    </row>
    <row r="47220" spans="180:180">
      <c r="FX47220" s="1595"/>
    </row>
    <row r="47221" spans="180:180">
      <c r="FX47221" s="1595"/>
    </row>
    <row r="47222" spans="180:180">
      <c r="FX47222" s="1595"/>
    </row>
    <row r="47223" spans="180:180">
      <c r="FX47223" s="1595"/>
    </row>
    <row r="47224" spans="180:180">
      <c r="FX47224" s="1595"/>
    </row>
    <row r="47225" spans="180:180">
      <c r="FX47225" s="1595"/>
    </row>
    <row r="47226" spans="180:180">
      <c r="FX47226" s="1595"/>
    </row>
    <row r="47227" spans="180:180">
      <c r="FX47227" s="1595"/>
    </row>
    <row r="47228" spans="180:180">
      <c r="FX47228" s="1595"/>
    </row>
    <row r="47229" spans="180:180">
      <c r="FX47229" s="1595"/>
    </row>
    <row r="47230" spans="180:180">
      <c r="FX47230" s="1595"/>
    </row>
    <row r="47231" spans="180:180">
      <c r="FX47231" s="1595"/>
    </row>
    <row r="47232" spans="180:180">
      <c r="FX47232" s="1595"/>
    </row>
    <row r="47233" spans="180:180">
      <c r="FX47233" s="1595"/>
    </row>
    <row r="47234" spans="180:180">
      <c r="FX47234" s="1595"/>
    </row>
    <row r="47235" spans="180:180">
      <c r="FX47235" s="1595"/>
    </row>
    <row r="47236" spans="180:180">
      <c r="FX47236" s="1595"/>
    </row>
    <row r="47237" spans="180:180">
      <c r="FX47237" s="1595"/>
    </row>
    <row r="47238" spans="180:180">
      <c r="FX47238" s="1595"/>
    </row>
    <row r="47239" spans="180:180">
      <c r="FX47239" s="1595"/>
    </row>
    <row r="47240" spans="180:180">
      <c r="FX47240" s="1595"/>
    </row>
    <row r="47241" spans="180:180">
      <c r="FX47241" s="1595"/>
    </row>
    <row r="47242" spans="180:180">
      <c r="FX47242" s="1595"/>
    </row>
    <row r="47243" spans="180:180">
      <c r="FX47243" s="1595"/>
    </row>
    <row r="47244" spans="180:180">
      <c r="FX47244" s="1595"/>
    </row>
    <row r="47245" spans="180:180">
      <c r="FX47245" s="1595"/>
    </row>
    <row r="47246" spans="180:180">
      <c r="FX47246" s="1595"/>
    </row>
    <row r="47247" spans="180:180">
      <c r="FX47247" s="1595"/>
    </row>
    <row r="47248" spans="180:180">
      <c r="FX47248" s="1595"/>
    </row>
    <row r="47249" spans="180:180">
      <c r="FX47249" s="1595"/>
    </row>
    <row r="47250" spans="180:180">
      <c r="FX47250" s="1595"/>
    </row>
    <row r="47251" spans="180:180">
      <c r="FX47251" s="1595"/>
    </row>
    <row r="47252" spans="180:180">
      <c r="FX47252" s="1595"/>
    </row>
    <row r="47253" spans="180:180">
      <c r="FX47253" s="1595"/>
    </row>
    <row r="47254" spans="180:180">
      <c r="FX47254" s="1595"/>
    </row>
    <row r="47255" spans="180:180">
      <c r="FX47255" s="1595"/>
    </row>
    <row r="47256" spans="180:180">
      <c r="FX47256" s="1595"/>
    </row>
    <row r="47257" spans="180:180">
      <c r="FX47257" s="1595"/>
    </row>
    <row r="47259" spans="180:180">
      <c r="FX47259" s="1349"/>
    </row>
    <row r="47260" spans="180:180">
      <c r="FX47260" s="1349"/>
    </row>
    <row r="47261" spans="180:180">
      <c r="FX47261" s="1666"/>
    </row>
    <row r="47263" spans="180:180">
      <c r="FX47263" s="1349"/>
    </row>
    <row r="47264" spans="180:180">
      <c r="FX47264" s="1349"/>
    </row>
    <row r="47265" spans="180:180">
      <c r="FX47265" s="1349"/>
    </row>
    <row r="47266" spans="180:180">
      <c r="FX47266" s="1595"/>
    </row>
    <row r="47267" spans="180:180">
      <c r="FX47267" s="1595"/>
    </row>
    <row r="47268" spans="180:180">
      <c r="FX47268" s="1595"/>
    </row>
    <row r="47269" spans="180:180">
      <c r="FX47269" s="1595"/>
    </row>
    <row r="47270" spans="180:180">
      <c r="FX47270" s="1595"/>
    </row>
    <row r="47271" spans="180:180">
      <c r="FX47271" s="1595"/>
    </row>
    <row r="47272" spans="180:180">
      <c r="FX47272" s="1595"/>
    </row>
    <row r="47273" spans="180:180">
      <c r="FX47273" s="1595"/>
    </row>
    <row r="47274" spans="180:180">
      <c r="FX47274" s="1595"/>
    </row>
    <row r="47275" spans="180:180">
      <c r="FX47275" s="1595"/>
    </row>
    <row r="47276" spans="180:180">
      <c r="FX47276" s="1595"/>
    </row>
    <row r="47277" spans="180:180">
      <c r="FX47277" s="1595"/>
    </row>
    <row r="47278" spans="180:180">
      <c r="FX47278" s="1595"/>
    </row>
    <row r="47279" spans="180:180">
      <c r="FX47279" s="1595"/>
    </row>
    <row r="47280" spans="180:180">
      <c r="FX47280" s="1595"/>
    </row>
    <row r="47281" spans="180:180">
      <c r="FX47281" s="1595"/>
    </row>
    <row r="47282" spans="180:180">
      <c r="FX47282" s="1595"/>
    </row>
    <row r="47283" spans="180:180">
      <c r="FX47283" s="1595"/>
    </row>
    <row r="47284" spans="180:180">
      <c r="FX47284" s="1595"/>
    </row>
    <row r="47285" spans="180:180">
      <c r="FX47285" s="1595"/>
    </row>
    <row r="47286" spans="180:180">
      <c r="FX47286" s="1595"/>
    </row>
    <row r="47287" spans="180:180">
      <c r="FX47287" s="1595"/>
    </row>
    <row r="47288" spans="180:180">
      <c r="FX47288" s="1595"/>
    </row>
    <row r="47289" spans="180:180">
      <c r="FX47289" s="1595"/>
    </row>
    <row r="47290" spans="180:180">
      <c r="FX47290" s="1595"/>
    </row>
    <row r="47291" spans="180:180">
      <c r="FX47291" s="1595"/>
    </row>
    <row r="47292" spans="180:180">
      <c r="FX47292" s="1595"/>
    </row>
    <row r="47293" spans="180:180">
      <c r="FX47293" s="1595"/>
    </row>
    <row r="47294" spans="180:180">
      <c r="FX47294" s="1595"/>
    </row>
    <row r="47295" spans="180:180">
      <c r="FX47295" s="1595"/>
    </row>
    <row r="47296" spans="180:180">
      <c r="FX47296" s="1595"/>
    </row>
    <row r="47297" spans="180:180">
      <c r="FX47297" s="1595"/>
    </row>
    <row r="47298" spans="180:180">
      <c r="FX47298" s="1595"/>
    </row>
    <row r="47299" spans="180:180">
      <c r="FX47299" s="1595"/>
    </row>
    <row r="47300" spans="180:180">
      <c r="FX47300" s="1595"/>
    </row>
    <row r="47301" spans="180:180">
      <c r="FX47301" s="1595"/>
    </row>
    <row r="47302" spans="180:180">
      <c r="FX47302" s="1595"/>
    </row>
    <row r="47303" spans="180:180">
      <c r="FX47303" s="1595"/>
    </row>
    <row r="47304" spans="180:180">
      <c r="FX47304" s="1595"/>
    </row>
    <row r="47305" spans="180:180">
      <c r="FX47305" s="1595"/>
    </row>
    <row r="47307" spans="180:180">
      <c r="FX47307" s="1349"/>
    </row>
    <row r="47308" spans="180:180">
      <c r="FX47308" s="1349"/>
    </row>
    <row r="47309" spans="180:180">
      <c r="FX47309" s="1666"/>
    </row>
    <row r="47311" spans="180:180">
      <c r="FX47311" s="1349"/>
    </row>
    <row r="47312" spans="180:180">
      <c r="FX47312" s="1349"/>
    </row>
    <row r="47313" spans="180:180">
      <c r="FX47313" s="1349"/>
    </row>
    <row r="47314" spans="180:180">
      <c r="FX47314" s="1595"/>
    </row>
    <row r="47315" spans="180:180">
      <c r="FX47315" s="1595"/>
    </row>
    <row r="47316" spans="180:180">
      <c r="FX47316" s="1595"/>
    </row>
    <row r="47317" spans="180:180">
      <c r="FX47317" s="1595"/>
    </row>
    <row r="47318" spans="180:180">
      <c r="FX47318" s="1595"/>
    </row>
    <row r="47319" spans="180:180">
      <c r="FX47319" s="1595"/>
    </row>
    <row r="47320" spans="180:180">
      <c r="FX47320" s="1595"/>
    </row>
    <row r="47321" spans="180:180">
      <c r="FX47321" s="1595"/>
    </row>
    <row r="47322" spans="180:180">
      <c r="FX47322" s="1595"/>
    </row>
    <row r="47323" spans="180:180">
      <c r="FX47323" s="1595"/>
    </row>
    <row r="47324" spans="180:180">
      <c r="FX47324" s="1595"/>
    </row>
    <row r="47325" spans="180:180">
      <c r="FX47325" s="1595"/>
    </row>
    <row r="47326" spans="180:180">
      <c r="FX47326" s="1595"/>
    </row>
    <row r="47327" spans="180:180">
      <c r="FX47327" s="1595"/>
    </row>
    <row r="47328" spans="180:180">
      <c r="FX47328" s="1595"/>
    </row>
    <row r="47329" spans="180:180">
      <c r="FX47329" s="1595"/>
    </row>
    <row r="47330" spans="180:180">
      <c r="FX47330" s="1595"/>
    </row>
    <row r="47331" spans="180:180">
      <c r="FX47331" s="1595"/>
    </row>
    <row r="47332" spans="180:180">
      <c r="FX47332" s="1595"/>
    </row>
    <row r="47333" spans="180:180">
      <c r="FX47333" s="1595"/>
    </row>
    <row r="47334" spans="180:180">
      <c r="FX47334" s="1595"/>
    </row>
    <row r="47335" spans="180:180">
      <c r="FX47335" s="1595"/>
    </row>
    <row r="47336" spans="180:180">
      <c r="FX47336" s="1595"/>
    </row>
    <row r="47337" spans="180:180">
      <c r="FX47337" s="1595"/>
    </row>
    <row r="47338" spans="180:180">
      <c r="FX47338" s="1595"/>
    </row>
    <row r="47339" spans="180:180">
      <c r="FX47339" s="1595"/>
    </row>
    <row r="47340" spans="180:180">
      <c r="FX47340" s="1595"/>
    </row>
    <row r="47341" spans="180:180">
      <c r="FX47341" s="1595"/>
    </row>
    <row r="47342" spans="180:180">
      <c r="FX47342" s="1595"/>
    </row>
    <row r="47343" spans="180:180">
      <c r="FX47343" s="1595"/>
    </row>
    <row r="47344" spans="180:180">
      <c r="FX47344" s="1595"/>
    </row>
    <row r="47345" spans="180:180">
      <c r="FX47345" s="1595"/>
    </row>
    <row r="47346" spans="180:180">
      <c r="FX47346" s="1595"/>
    </row>
    <row r="47347" spans="180:180">
      <c r="FX47347" s="1595"/>
    </row>
    <row r="47348" spans="180:180">
      <c r="FX47348" s="1595"/>
    </row>
    <row r="47349" spans="180:180">
      <c r="FX47349" s="1595"/>
    </row>
    <row r="47350" spans="180:180">
      <c r="FX47350" s="1595"/>
    </row>
    <row r="47351" spans="180:180">
      <c r="FX47351" s="1595"/>
    </row>
    <row r="47352" spans="180:180">
      <c r="FX47352" s="1595"/>
    </row>
    <row r="47353" spans="180:180">
      <c r="FX47353" s="1595"/>
    </row>
    <row r="47355" spans="180:180">
      <c r="FX47355" s="1349"/>
    </row>
    <row r="47356" spans="180:180">
      <c r="FX47356" s="1349"/>
    </row>
    <row r="47357" spans="180:180">
      <c r="FX47357" s="1666"/>
    </row>
    <row r="47359" spans="180:180">
      <c r="FX47359" s="1349"/>
    </row>
    <row r="47360" spans="180:180">
      <c r="FX47360" s="1349"/>
    </row>
    <row r="47361" spans="180:180">
      <c r="FX47361" s="1349"/>
    </row>
    <row r="47362" spans="180:180">
      <c r="FX47362" s="1595"/>
    </row>
    <row r="47363" spans="180:180">
      <c r="FX47363" s="1595"/>
    </row>
    <row r="47364" spans="180:180">
      <c r="FX47364" s="1595"/>
    </row>
    <row r="47365" spans="180:180">
      <c r="FX47365" s="1595"/>
    </row>
    <row r="47366" spans="180:180">
      <c r="FX47366" s="1595"/>
    </row>
    <row r="47367" spans="180:180">
      <c r="FX47367" s="1595"/>
    </row>
    <row r="47368" spans="180:180">
      <c r="FX47368" s="1595"/>
    </row>
    <row r="47369" spans="180:180">
      <c r="FX47369" s="1595"/>
    </row>
    <row r="47370" spans="180:180">
      <c r="FX47370" s="1595"/>
    </row>
    <row r="47371" spans="180:180">
      <c r="FX47371" s="1595"/>
    </row>
    <row r="47372" spans="180:180">
      <c r="FX47372" s="1595"/>
    </row>
    <row r="47373" spans="180:180">
      <c r="FX47373" s="1595"/>
    </row>
    <row r="47374" spans="180:180">
      <c r="FX47374" s="1595"/>
    </row>
    <row r="47375" spans="180:180">
      <c r="FX47375" s="1595"/>
    </row>
    <row r="47376" spans="180:180">
      <c r="FX47376" s="1595"/>
    </row>
    <row r="47377" spans="180:180">
      <c r="FX47377" s="1595"/>
    </row>
    <row r="47378" spans="180:180">
      <c r="FX47378" s="1595"/>
    </row>
    <row r="47379" spans="180:180">
      <c r="FX47379" s="1595"/>
    </row>
    <row r="47380" spans="180:180">
      <c r="FX47380" s="1595"/>
    </row>
    <row r="47381" spans="180:180">
      <c r="FX47381" s="1595"/>
    </row>
    <row r="47382" spans="180:180">
      <c r="FX47382" s="1595"/>
    </row>
    <row r="47383" spans="180:180">
      <c r="FX47383" s="1595"/>
    </row>
    <row r="47384" spans="180:180">
      <c r="FX47384" s="1595"/>
    </row>
    <row r="47385" spans="180:180">
      <c r="FX47385" s="1595"/>
    </row>
    <row r="47386" spans="180:180">
      <c r="FX47386" s="1595"/>
    </row>
    <row r="47387" spans="180:180">
      <c r="FX47387" s="1595"/>
    </row>
    <row r="47388" spans="180:180">
      <c r="FX47388" s="1595"/>
    </row>
    <row r="47389" spans="180:180">
      <c r="FX47389" s="1595"/>
    </row>
    <row r="47390" spans="180:180">
      <c r="FX47390" s="1595"/>
    </row>
    <row r="47391" spans="180:180">
      <c r="FX47391" s="1595"/>
    </row>
    <row r="47392" spans="180:180">
      <c r="FX47392" s="1595"/>
    </row>
    <row r="47393" spans="180:180">
      <c r="FX47393" s="1595"/>
    </row>
    <row r="47394" spans="180:180">
      <c r="FX47394" s="1595"/>
    </row>
    <row r="47395" spans="180:180">
      <c r="FX47395" s="1595"/>
    </row>
    <row r="47396" spans="180:180">
      <c r="FX47396" s="1595"/>
    </row>
    <row r="47397" spans="180:180">
      <c r="FX47397" s="1595"/>
    </row>
    <row r="47398" spans="180:180">
      <c r="FX47398" s="1595"/>
    </row>
    <row r="47399" spans="180:180">
      <c r="FX47399" s="1595"/>
    </row>
    <row r="47400" spans="180:180">
      <c r="FX47400" s="1595"/>
    </row>
    <row r="47401" spans="180:180">
      <c r="FX47401" s="1595"/>
    </row>
    <row r="47403" spans="180:180">
      <c r="FX47403" s="1349"/>
    </row>
    <row r="47404" spans="180:180">
      <c r="FX47404" s="1349"/>
    </row>
    <row r="47405" spans="180:180">
      <c r="FX47405" s="1666"/>
    </row>
    <row r="47407" spans="180:180">
      <c r="FX47407" s="1349"/>
    </row>
    <row r="47408" spans="180:180">
      <c r="FX47408" s="1349"/>
    </row>
    <row r="47409" spans="180:180">
      <c r="FX47409" s="1349"/>
    </row>
    <row r="47410" spans="180:180">
      <c r="FX47410" s="1595"/>
    </row>
    <row r="47411" spans="180:180">
      <c r="FX47411" s="1595"/>
    </row>
    <row r="47412" spans="180:180">
      <c r="FX47412" s="1595"/>
    </row>
    <row r="47413" spans="180:180">
      <c r="FX47413" s="1595"/>
    </row>
    <row r="47414" spans="180:180">
      <c r="FX47414" s="1595"/>
    </row>
    <row r="47415" spans="180:180">
      <c r="FX47415" s="1595"/>
    </row>
    <row r="47416" spans="180:180">
      <c r="FX47416" s="1595"/>
    </row>
    <row r="47417" spans="180:180">
      <c r="FX47417" s="1595"/>
    </row>
    <row r="47418" spans="180:180">
      <c r="FX47418" s="1595"/>
    </row>
    <row r="47419" spans="180:180">
      <c r="FX47419" s="1595"/>
    </row>
    <row r="47420" spans="180:180">
      <c r="FX47420" s="1595"/>
    </row>
    <row r="47421" spans="180:180">
      <c r="FX47421" s="1595"/>
    </row>
    <row r="47422" spans="180:180">
      <c r="FX47422" s="1595"/>
    </row>
    <row r="47423" spans="180:180">
      <c r="FX47423" s="1595"/>
    </row>
    <row r="47424" spans="180:180">
      <c r="FX47424" s="1595"/>
    </row>
    <row r="47425" spans="180:180">
      <c r="FX47425" s="1595"/>
    </row>
    <row r="47426" spans="180:180">
      <c r="FX47426" s="1595"/>
    </row>
    <row r="47427" spans="180:180">
      <c r="FX47427" s="1595"/>
    </row>
    <row r="47428" spans="180:180">
      <c r="FX47428" s="1595"/>
    </row>
    <row r="47429" spans="180:180">
      <c r="FX47429" s="1595"/>
    </row>
    <row r="47430" spans="180:180">
      <c r="FX47430" s="1595"/>
    </row>
    <row r="47431" spans="180:180">
      <c r="FX47431" s="1595"/>
    </row>
    <row r="47432" spans="180:180">
      <c r="FX47432" s="1595"/>
    </row>
    <row r="47433" spans="180:180">
      <c r="FX47433" s="1595"/>
    </row>
    <row r="47434" spans="180:180">
      <c r="FX47434" s="1595"/>
    </row>
    <row r="47435" spans="180:180">
      <c r="FX47435" s="1595"/>
    </row>
    <row r="47436" spans="180:180">
      <c r="FX47436" s="1595"/>
    </row>
    <row r="47437" spans="180:180">
      <c r="FX47437" s="1595"/>
    </row>
    <row r="47438" spans="180:180">
      <c r="FX47438" s="1595"/>
    </row>
    <row r="47439" spans="180:180">
      <c r="FX47439" s="1595"/>
    </row>
    <row r="47440" spans="180:180">
      <c r="FX47440" s="1595"/>
    </row>
    <row r="47441" spans="180:180">
      <c r="FX47441" s="1595"/>
    </row>
    <row r="47442" spans="180:180">
      <c r="FX47442" s="1595"/>
    </row>
    <row r="47443" spans="180:180">
      <c r="FX47443" s="1595"/>
    </row>
    <row r="47444" spans="180:180">
      <c r="FX47444" s="1595"/>
    </row>
    <row r="47445" spans="180:180">
      <c r="FX47445" s="1595"/>
    </row>
    <row r="47446" spans="180:180">
      <c r="FX47446" s="1595"/>
    </row>
    <row r="47447" spans="180:180">
      <c r="FX47447" s="1595"/>
    </row>
    <row r="47448" spans="180:180">
      <c r="FX47448" s="1595"/>
    </row>
    <row r="47449" spans="180:180">
      <c r="FX47449" s="1595"/>
    </row>
    <row r="47451" spans="180:180">
      <c r="FX47451" s="1349"/>
    </row>
    <row r="47452" spans="180:180">
      <c r="FX47452" s="1349"/>
    </row>
    <row r="47453" spans="180:180">
      <c r="FX47453" s="1666"/>
    </row>
    <row r="47455" spans="180:180">
      <c r="FX47455" s="1349"/>
    </row>
    <row r="47456" spans="180:180">
      <c r="FX47456" s="1349"/>
    </row>
    <row r="47457" spans="180:180">
      <c r="FX47457" s="1349"/>
    </row>
    <row r="47458" spans="180:180">
      <c r="FX47458" s="1595"/>
    </row>
    <row r="47459" spans="180:180">
      <c r="FX47459" s="1595"/>
    </row>
    <row r="47460" spans="180:180">
      <c r="FX47460" s="1595"/>
    </row>
    <row r="47461" spans="180:180">
      <c r="FX47461" s="1595"/>
    </row>
    <row r="47462" spans="180:180">
      <c r="FX47462" s="1595"/>
    </row>
    <row r="47463" spans="180:180">
      <c r="FX47463" s="1595"/>
    </row>
    <row r="47464" spans="180:180">
      <c r="FX47464" s="1595"/>
    </row>
    <row r="47465" spans="180:180">
      <c r="FX47465" s="1595"/>
    </row>
    <row r="47466" spans="180:180">
      <c r="FX47466" s="1595"/>
    </row>
    <row r="47467" spans="180:180">
      <c r="FX47467" s="1595"/>
    </row>
    <row r="47468" spans="180:180">
      <c r="FX47468" s="1595"/>
    </row>
    <row r="47469" spans="180:180">
      <c r="FX47469" s="1595"/>
    </row>
    <row r="47470" spans="180:180">
      <c r="FX47470" s="1595"/>
    </row>
    <row r="47471" spans="180:180">
      <c r="FX47471" s="1595"/>
    </row>
    <row r="47472" spans="180:180">
      <c r="FX47472" s="1595"/>
    </row>
    <row r="47473" spans="180:180">
      <c r="FX47473" s="1595"/>
    </row>
    <row r="47474" spans="180:180">
      <c r="FX47474" s="1595"/>
    </row>
    <row r="47475" spans="180:180">
      <c r="FX47475" s="1595"/>
    </row>
    <row r="47476" spans="180:180">
      <c r="FX47476" s="1595"/>
    </row>
    <row r="47477" spans="180:180">
      <c r="FX47477" s="1595"/>
    </row>
    <row r="47478" spans="180:180">
      <c r="FX47478" s="1595"/>
    </row>
    <row r="47479" spans="180:180">
      <c r="FX47479" s="1595"/>
    </row>
    <row r="47480" spans="180:180">
      <c r="FX47480" s="1595"/>
    </row>
    <row r="47481" spans="180:180">
      <c r="FX47481" s="1595"/>
    </row>
    <row r="47482" spans="180:180">
      <c r="FX47482" s="1595"/>
    </row>
    <row r="47483" spans="180:180">
      <c r="FX47483" s="1595"/>
    </row>
    <row r="47484" spans="180:180">
      <c r="FX47484" s="1595"/>
    </row>
    <row r="47485" spans="180:180">
      <c r="FX47485" s="1595"/>
    </row>
    <row r="47486" spans="180:180">
      <c r="FX47486" s="1595"/>
    </row>
    <row r="47487" spans="180:180">
      <c r="FX47487" s="1595"/>
    </row>
    <row r="47488" spans="180:180">
      <c r="FX47488" s="1595"/>
    </row>
    <row r="47489" spans="180:180">
      <c r="FX47489" s="1595"/>
    </row>
    <row r="47490" spans="180:180">
      <c r="FX47490" s="1595"/>
    </row>
    <row r="47491" spans="180:180">
      <c r="FX47491" s="1595"/>
    </row>
    <row r="47492" spans="180:180">
      <c r="FX47492" s="1595"/>
    </row>
    <row r="47493" spans="180:180">
      <c r="FX47493" s="1595"/>
    </row>
    <row r="47494" spans="180:180">
      <c r="FX47494" s="1595"/>
    </row>
    <row r="47495" spans="180:180">
      <c r="FX47495" s="1595"/>
    </row>
    <row r="47496" spans="180:180">
      <c r="FX47496" s="1595"/>
    </row>
    <row r="47497" spans="180:180">
      <c r="FX47497" s="1595"/>
    </row>
    <row r="47499" spans="180:180">
      <c r="FX47499" s="1349"/>
    </row>
    <row r="47500" spans="180:180">
      <c r="FX47500" s="1349"/>
    </row>
    <row r="47501" spans="180:180">
      <c r="FX47501" s="1666"/>
    </row>
    <row r="47503" spans="180:180">
      <c r="FX47503" s="1349"/>
    </row>
    <row r="47504" spans="180:180">
      <c r="FX47504" s="1349"/>
    </row>
    <row r="47505" spans="180:180">
      <c r="FX47505" s="1349"/>
    </row>
    <row r="47506" spans="180:180">
      <c r="FX47506" s="1595"/>
    </row>
    <row r="47507" spans="180:180">
      <c r="FX47507" s="1595"/>
    </row>
    <row r="47508" spans="180:180">
      <c r="FX47508" s="1595"/>
    </row>
    <row r="47509" spans="180:180">
      <c r="FX47509" s="1595"/>
    </row>
    <row r="47510" spans="180:180">
      <c r="FX47510" s="1595"/>
    </row>
    <row r="47511" spans="180:180">
      <c r="FX47511" s="1595"/>
    </row>
    <row r="47512" spans="180:180">
      <c r="FX47512" s="1595"/>
    </row>
    <row r="47513" spans="180:180">
      <c r="FX47513" s="1595"/>
    </row>
    <row r="47514" spans="180:180">
      <c r="FX47514" s="1595"/>
    </row>
    <row r="47515" spans="180:180">
      <c r="FX47515" s="1595"/>
    </row>
    <row r="47516" spans="180:180">
      <c r="FX47516" s="1595"/>
    </row>
    <row r="47517" spans="180:180">
      <c r="FX47517" s="1595"/>
    </row>
    <row r="47518" spans="180:180">
      <c r="FX47518" s="1595"/>
    </row>
    <row r="47519" spans="180:180">
      <c r="FX47519" s="1595"/>
    </row>
    <row r="47520" spans="180:180">
      <c r="FX47520" s="1595"/>
    </row>
    <row r="47521" spans="180:180">
      <c r="FX47521" s="1595"/>
    </row>
    <row r="47522" spans="180:180">
      <c r="FX47522" s="1595"/>
    </row>
    <row r="47523" spans="180:180">
      <c r="FX47523" s="1595"/>
    </row>
    <row r="47524" spans="180:180">
      <c r="FX47524" s="1595"/>
    </row>
    <row r="47525" spans="180:180">
      <c r="FX47525" s="1595"/>
    </row>
    <row r="47526" spans="180:180">
      <c r="FX47526" s="1595"/>
    </row>
    <row r="47527" spans="180:180">
      <c r="FX47527" s="1595"/>
    </row>
    <row r="47528" spans="180:180">
      <c r="FX47528" s="1595"/>
    </row>
    <row r="47529" spans="180:180">
      <c r="FX47529" s="1595"/>
    </row>
    <row r="47530" spans="180:180">
      <c r="FX47530" s="1595"/>
    </row>
    <row r="47531" spans="180:180">
      <c r="FX47531" s="1595"/>
    </row>
    <row r="47532" spans="180:180">
      <c r="FX47532" s="1595"/>
    </row>
    <row r="47533" spans="180:180">
      <c r="FX47533" s="1595"/>
    </row>
    <row r="47534" spans="180:180">
      <c r="FX47534" s="1595"/>
    </row>
    <row r="47535" spans="180:180">
      <c r="FX47535" s="1595"/>
    </row>
    <row r="47536" spans="180:180">
      <c r="FX47536" s="1595"/>
    </row>
    <row r="47537" spans="180:180">
      <c r="FX47537" s="1595"/>
    </row>
    <row r="47538" spans="180:180">
      <c r="FX47538" s="1595"/>
    </row>
    <row r="47539" spans="180:180">
      <c r="FX47539" s="1595"/>
    </row>
    <row r="47540" spans="180:180">
      <c r="FX47540" s="1595"/>
    </row>
    <row r="47541" spans="180:180">
      <c r="FX47541" s="1595"/>
    </row>
    <row r="47542" spans="180:180">
      <c r="FX47542" s="1595"/>
    </row>
    <row r="47543" spans="180:180">
      <c r="FX47543" s="1595"/>
    </row>
    <row r="47544" spans="180:180">
      <c r="FX47544" s="1595"/>
    </row>
    <row r="47545" spans="180:180">
      <c r="FX47545" s="1595"/>
    </row>
    <row r="47547" spans="180:180">
      <c r="FX47547" s="1349"/>
    </row>
    <row r="47548" spans="180:180">
      <c r="FX47548" s="1349"/>
    </row>
    <row r="47549" spans="180:180">
      <c r="FX47549" s="1666"/>
    </row>
    <row r="47551" spans="180:180">
      <c r="FX47551" s="1349"/>
    </row>
    <row r="47552" spans="180:180">
      <c r="FX47552" s="1349"/>
    </row>
    <row r="47553" spans="180:180">
      <c r="FX47553" s="1349"/>
    </row>
    <row r="47554" spans="180:180">
      <c r="FX47554" s="1595"/>
    </row>
    <row r="47555" spans="180:180">
      <c r="FX47555" s="1595"/>
    </row>
    <row r="47556" spans="180:180">
      <c r="FX47556" s="1595"/>
    </row>
    <row r="47557" spans="180:180">
      <c r="FX47557" s="1595"/>
    </row>
    <row r="47558" spans="180:180">
      <c r="FX47558" s="1595"/>
    </row>
    <row r="47559" spans="180:180">
      <c r="FX47559" s="1595"/>
    </row>
    <row r="47560" spans="180:180">
      <c r="FX47560" s="1595"/>
    </row>
    <row r="47561" spans="180:180">
      <c r="FX47561" s="1595"/>
    </row>
    <row r="47562" spans="180:180">
      <c r="FX47562" s="1595"/>
    </row>
    <row r="47563" spans="180:180">
      <c r="FX47563" s="1595"/>
    </row>
    <row r="47564" spans="180:180">
      <c r="FX47564" s="1595"/>
    </row>
    <row r="47565" spans="180:180">
      <c r="FX47565" s="1595"/>
    </row>
    <row r="47566" spans="180:180">
      <c r="FX47566" s="1595"/>
    </row>
    <row r="47567" spans="180:180">
      <c r="FX47567" s="1595"/>
    </row>
    <row r="47568" spans="180:180">
      <c r="FX47568" s="1595"/>
    </row>
    <row r="47569" spans="180:180">
      <c r="FX47569" s="1595"/>
    </row>
    <row r="47570" spans="180:180">
      <c r="FX47570" s="1595"/>
    </row>
    <row r="47571" spans="180:180">
      <c r="FX47571" s="1595"/>
    </row>
    <row r="47572" spans="180:180">
      <c r="FX47572" s="1595"/>
    </row>
    <row r="47573" spans="180:180">
      <c r="FX47573" s="1595"/>
    </row>
    <row r="47574" spans="180:180">
      <c r="FX47574" s="1595"/>
    </row>
    <row r="47575" spans="180:180">
      <c r="FX47575" s="1595"/>
    </row>
    <row r="47576" spans="180:180">
      <c r="FX47576" s="1595"/>
    </row>
    <row r="47577" spans="180:180">
      <c r="FX47577" s="1595"/>
    </row>
    <row r="47578" spans="180:180">
      <c r="FX47578" s="1595"/>
    </row>
    <row r="47579" spans="180:180">
      <c r="FX47579" s="1595"/>
    </row>
    <row r="47580" spans="180:180">
      <c r="FX47580" s="1595"/>
    </row>
    <row r="47581" spans="180:180">
      <c r="FX47581" s="1595"/>
    </row>
    <row r="47582" spans="180:180">
      <c r="FX47582" s="1595"/>
    </row>
    <row r="47583" spans="180:180">
      <c r="FX47583" s="1595"/>
    </row>
    <row r="47584" spans="180:180">
      <c r="FX47584" s="1595"/>
    </row>
    <row r="47585" spans="180:180">
      <c r="FX47585" s="1595"/>
    </row>
    <row r="47586" spans="180:180">
      <c r="FX47586" s="1595"/>
    </row>
    <row r="47587" spans="180:180">
      <c r="FX47587" s="1595"/>
    </row>
    <row r="47588" spans="180:180">
      <c r="FX47588" s="1595"/>
    </row>
    <row r="47589" spans="180:180">
      <c r="FX47589" s="1595"/>
    </row>
    <row r="47590" spans="180:180">
      <c r="FX47590" s="1595"/>
    </row>
    <row r="47591" spans="180:180">
      <c r="FX47591" s="1595"/>
    </row>
    <row r="47592" spans="180:180">
      <c r="FX47592" s="1595"/>
    </row>
    <row r="47593" spans="180:180">
      <c r="FX47593" s="1595"/>
    </row>
    <row r="47595" spans="180:180">
      <c r="FX47595" s="1349"/>
    </row>
    <row r="47596" spans="180:180">
      <c r="FX47596" s="1349"/>
    </row>
    <row r="47597" spans="180:180">
      <c r="FX47597" s="1666"/>
    </row>
    <row r="47599" spans="180:180">
      <c r="FX47599" s="1349"/>
    </row>
    <row r="47600" spans="180:180">
      <c r="FX47600" s="1349"/>
    </row>
    <row r="47601" spans="180:180">
      <c r="FX47601" s="1349"/>
    </row>
    <row r="47602" spans="180:180">
      <c r="FX47602" s="1595"/>
    </row>
    <row r="47603" spans="180:180">
      <c r="FX47603" s="1595"/>
    </row>
    <row r="47604" spans="180:180">
      <c r="FX47604" s="1595"/>
    </row>
    <row r="47605" spans="180:180">
      <c r="FX47605" s="1595"/>
    </row>
    <row r="47606" spans="180:180">
      <c r="FX47606" s="1595"/>
    </row>
    <row r="47607" spans="180:180">
      <c r="FX47607" s="1595"/>
    </row>
    <row r="47608" spans="180:180">
      <c r="FX47608" s="1595"/>
    </row>
    <row r="47609" spans="180:180">
      <c r="FX47609" s="1595"/>
    </row>
    <row r="47610" spans="180:180">
      <c r="FX47610" s="1595"/>
    </row>
    <row r="47611" spans="180:180">
      <c r="FX47611" s="1595"/>
    </row>
    <row r="47612" spans="180:180">
      <c r="FX47612" s="1595"/>
    </row>
    <row r="47613" spans="180:180">
      <c r="FX47613" s="1595"/>
    </row>
    <row r="47614" spans="180:180">
      <c r="FX47614" s="1595"/>
    </row>
    <row r="47615" spans="180:180">
      <c r="FX47615" s="1595"/>
    </row>
    <row r="47616" spans="180:180">
      <c r="FX47616" s="1595"/>
    </row>
    <row r="47617" spans="180:180">
      <c r="FX47617" s="1595"/>
    </row>
    <row r="47618" spans="180:180">
      <c r="FX47618" s="1595"/>
    </row>
    <row r="47619" spans="180:180">
      <c r="FX47619" s="1595"/>
    </row>
    <row r="47620" spans="180:180">
      <c r="FX47620" s="1595"/>
    </row>
    <row r="47621" spans="180:180">
      <c r="FX47621" s="1595"/>
    </row>
    <row r="47622" spans="180:180">
      <c r="FX47622" s="1595"/>
    </row>
    <row r="47623" spans="180:180">
      <c r="FX47623" s="1595"/>
    </row>
    <row r="47624" spans="180:180">
      <c r="FX47624" s="1595"/>
    </row>
    <row r="47625" spans="180:180">
      <c r="FX47625" s="1595"/>
    </row>
    <row r="47626" spans="180:180">
      <c r="FX47626" s="1595"/>
    </row>
    <row r="47627" spans="180:180">
      <c r="FX47627" s="1595"/>
    </row>
    <row r="47628" spans="180:180">
      <c r="FX47628" s="1595"/>
    </row>
    <row r="47629" spans="180:180">
      <c r="FX47629" s="1595"/>
    </row>
    <row r="47630" spans="180:180">
      <c r="FX47630" s="1595"/>
    </row>
    <row r="47631" spans="180:180">
      <c r="FX47631" s="1595"/>
    </row>
    <row r="47632" spans="180:180">
      <c r="FX47632" s="1595"/>
    </row>
    <row r="47633" spans="180:180">
      <c r="FX47633" s="1595"/>
    </row>
    <row r="47634" spans="180:180">
      <c r="FX47634" s="1595"/>
    </row>
    <row r="47635" spans="180:180">
      <c r="FX47635" s="1595"/>
    </row>
    <row r="47636" spans="180:180">
      <c r="FX47636" s="1595"/>
    </row>
    <row r="47637" spans="180:180">
      <c r="FX47637" s="1595"/>
    </row>
    <row r="47638" spans="180:180">
      <c r="FX47638" s="1595"/>
    </row>
    <row r="47639" spans="180:180">
      <c r="FX47639" s="1595"/>
    </row>
    <row r="47640" spans="180:180">
      <c r="FX47640" s="1595"/>
    </row>
    <row r="47641" spans="180:180">
      <c r="FX47641" s="1595"/>
    </row>
    <row r="47643" spans="180:180">
      <c r="FX47643" s="1349"/>
    </row>
    <row r="47644" spans="180:180">
      <c r="FX47644" s="1349"/>
    </row>
    <row r="47645" spans="180:180">
      <c r="FX47645" s="1666"/>
    </row>
    <row r="47647" spans="180:180">
      <c r="FX47647" s="1349"/>
    </row>
    <row r="47648" spans="180:180">
      <c r="FX47648" s="1349"/>
    </row>
    <row r="47649" spans="180:180">
      <c r="FX47649" s="1349"/>
    </row>
    <row r="47650" spans="180:180">
      <c r="FX47650" s="1595"/>
    </row>
    <row r="47651" spans="180:180">
      <c r="FX47651" s="1595"/>
    </row>
    <row r="47652" spans="180:180">
      <c r="FX47652" s="1595"/>
    </row>
    <row r="47653" spans="180:180">
      <c r="FX47653" s="1595"/>
    </row>
    <row r="47654" spans="180:180">
      <c r="FX47654" s="1595"/>
    </row>
    <row r="47655" spans="180:180">
      <c r="FX47655" s="1595"/>
    </row>
    <row r="47656" spans="180:180">
      <c r="FX47656" s="1595"/>
    </row>
    <row r="47657" spans="180:180">
      <c r="FX47657" s="1595"/>
    </row>
    <row r="47658" spans="180:180">
      <c r="FX47658" s="1595"/>
    </row>
    <row r="47659" spans="180:180">
      <c r="FX47659" s="1595"/>
    </row>
    <row r="47660" spans="180:180">
      <c r="FX47660" s="1595"/>
    </row>
    <row r="47661" spans="180:180">
      <c r="FX47661" s="1595"/>
    </row>
    <row r="47662" spans="180:180">
      <c r="FX47662" s="1595"/>
    </row>
    <row r="47663" spans="180:180">
      <c r="FX47663" s="1595"/>
    </row>
    <row r="47664" spans="180:180">
      <c r="FX47664" s="1595"/>
    </row>
    <row r="47665" spans="180:180">
      <c r="FX47665" s="1595"/>
    </row>
    <row r="47666" spans="180:180">
      <c r="FX47666" s="1595"/>
    </row>
    <row r="47667" spans="180:180">
      <c r="FX47667" s="1595"/>
    </row>
    <row r="47668" spans="180:180">
      <c r="FX47668" s="1595"/>
    </row>
    <row r="47669" spans="180:180">
      <c r="FX47669" s="1595"/>
    </row>
    <row r="47670" spans="180:180">
      <c r="FX47670" s="1595"/>
    </row>
    <row r="47671" spans="180:180">
      <c r="FX47671" s="1595"/>
    </row>
    <row r="47672" spans="180:180">
      <c r="FX47672" s="1595"/>
    </row>
    <row r="47673" spans="180:180">
      <c r="FX47673" s="1595"/>
    </row>
    <row r="47674" spans="180:180">
      <c r="FX47674" s="1595"/>
    </row>
    <row r="47675" spans="180:180">
      <c r="FX47675" s="1595"/>
    </row>
    <row r="47676" spans="180:180">
      <c r="FX47676" s="1595"/>
    </row>
    <row r="47677" spans="180:180">
      <c r="FX47677" s="1595"/>
    </row>
    <row r="47678" spans="180:180">
      <c r="FX47678" s="1595"/>
    </row>
    <row r="47679" spans="180:180">
      <c r="FX47679" s="1595"/>
    </row>
    <row r="47680" spans="180:180">
      <c r="FX47680" s="1595"/>
    </row>
    <row r="47681" spans="180:180">
      <c r="FX47681" s="1595"/>
    </row>
    <row r="47682" spans="180:180">
      <c r="FX47682" s="1595"/>
    </row>
    <row r="47683" spans="180:180">
      <c r="FX47683" s="1595"/>
    </row>
    <row r="47684" spans="180:180">
      <c r="FX47684" s="1595"/>
    </row>
    <row r="47685" spans="180:180">
      <c r="FX47685" s="1595"/>
    </row>
    <row r="47686" spans="180:180">
      <c r="FX47686" s="1595"/>
    </row>
    <row r="47687" spans="180:180">
      <c r="FX47687" s="1595"/>
    </row>
    <row r="47688" spans="180:180">
      <c r="FX47688" s="1595"/>
    </row>
    <row r="47689" spans="180:180">
      <c r="FX47689" s="1595"/>
    </row>
    <row r="47691" spans="180:180">
      <c r="FX47691" s="1349"/>
    </row>
    <row r="47692" spans="180:180">
      <c r="FX47692" s="1349"/>
    </row>
    <row r="47693" spans="180:180">
      <c r="FX47693" s="1666"/>
    </row>
    <row r="47695" spans="180:180">
      <c r="FX47695" s="1349"/>
    </row>
    <row r="47696" spans="180:180">
      <c r="FX47696" s="1349"/>
    </row>
    <row r="47697" spans="180:180">
      <c r="FX47697" s="1349"/>
    </row>
    <row r="47698" spans="180:180">
      <c r="FX47698" s="1595"/>
    </row>
    <row r="47699" spans="180:180">
      <c r="FX47699" s="1595"/>
    </row>
    <row r="47700" spans="180:180">
      <c r="FX47700" s="1595"/>
    </row>
    <row r="47701" spans="180:180">
      <c r="FX47701" s="1595"/>
    </row>
    <row r="47702" spans="180:180">
      <c r="FX47702" s="1595"/>
    </row>
    <row r="47703" spans="180:180">
      <c r="FX47703" s="1595"/>
    </row>
    <row r="47704" spans="180:180">
      <c r="FX47704" s="1595"/>
    </row>
    <row r="47705" spans="180:180">
      <c r="FX47705" s="1595"/>
    </row>
    <row r="47706" spans="180:180">
      <c r="FX47706" s="1595"/>
    </row>
    <row r="47707" spans="180:180">
      <c r="FX47707" s="1595"/>
    </row>
    <row r="47708" spans="180:180">
      <c r="FX47708" s="1595"/>
    </row>
    <row r="47709" spans="180:180">
      <c r="FX47709" s="1595"/>
    </row>
    <row r="47710" spans="180:180">
      <c r="FX47710" s="1595"/>
    </row>
    <row r="47711" spans="180:180">
      <c r="FX47711" s="1595"/>
    </row>
    <row r="47712" spans="180:180">
      <c r="FX47712" s="1595"/>
    </row>
    <row r="47713" spans="180:180">
      <c r="FX47713" s="1595"/>
    </row>
    <row r="47714" spans="180:180">
      <c r="FX47714" s="1595"/>
    </row>
    <row r="47715" spans="180:180">
      <c r="FX47715" s="1595"/>
    </row>
    <row r="47716" spans="180:180">
      <c r="FX47716" s="1595"/>
    </row>
    <row r="47717" spans="180:180">
      <c r="FX47717" s="1595"/>
    </row>
    <row r="47718" spans="180:180">
      <c r="FX47718" s="1595"/>
    </row>
    <row r="47719" spans="180:180">
      <c r="FX47719" s="1595"/>
    </row>
    <row r="47720" spans="180:180">
      <c r="FX47720" s="1595"/>
    </row>
    <row r="47721" spans="180:180">
      <c r="FX47721" s="1595"/>
    </row>
    <row r="47722" spans="180:180">
      <c r="FX47722" s="1595"/>
    </row>
    <row r="47723" spans="180:180">
      <c r="FX47723" s="1595"/>
    </row>
    <row r="47724" spans="180:180">
      <c r="FX47724" s="1595"/>
    </row>
    <row r="47725" spans="180:180">
      <c r="FX47725" s="1595"/>
    </row>
    <row r="47726" spans="180:180">
      <c r="FX47726" s="1595"/>
    </row>
    <row r="47727" spans="180:180">
      <c r="FX47727" s="1595"/>
    </row>
    <row r="47728" spans="180:180">
      <c r="FX47728" s="1595"/>
    </row>
    <row r="47729" spans="180:180">
      <c r="FX47729" s="1595"/>
    </row>
    <row r="47730" spans="180:180">
      <c r="FX47730" s="1595"/>
    </row>
    <row r="47731" spans="180:180">
      <c r="FX47731" s="1595"/>
    </row>
    <row r="47732" spans="180:180">
      <c r="FX47732" s="1595"/>
    </row>
    <row r="47733" spans="180:180">
      <c r="FX47733" s="1595"/>
    </row>
    <row r="47734" spans="180:180">
      <c r="FX47734" s="1595"/>
    </row>
    <row r="47735" spans="180:180">
      <c r="FX47735" s="1595"/>
    </row>
    <row r="47736" spans="180:180">
      <c r="FX47736" s="1595"/>
    </row>
    <row r="47737" spans="180:180">
      <c r="FX47737" s="1595"/>
    </row>
    <row r="47739" spans="180:180">
      <c r="FX47739" s="1349"/>
    </row>
    <row r="47740" spans="180:180">
      <c r="FX47740" s="1349"/>
    </row>
    <row r="47741" spans="180:180">
      <c r="FX47741" s="1666"/>
    </row>
    <row r="47743" spans="180:180">
      <c r="FX47743" s="1349"/>
    </row>
    <row r="47744" spans="180:180">
      <c r="FX47744" s="1349"/>
    </row>
    <row r="47745" spans="180:180">
      <c r="FX47745" s="1349"/>
    </row>
    <row r="47746" spans="180:180">
      <c r="FX47746" s="1595"/>
    </row>
    <row r="47747" spans="180:180">
      <c r="FX47747" s="1595"/>
    </row>
    <row r="47748" spans="180:180">
      <c r="FX47748" s="1595"/>
    </row>
    <row r="47749" spans="180:180">
      <c r="FX47749" s="1595"/>
    </row>
    <row r="47750" spans="180:180">
      <c r="FX47750" s="1595"/>
    </row>
    <row r="47751" spans="180:180">
      <c r="FX47751" s="1595"/>
    </row>
    <row r="47752" spans="180:180">
      <c r="FX47752" s="1595"/>
    </row>
    <row r="47753" spans="180:180">
      <c r="FX47753" s="1595"/>
    </row>
    <row r="47754" spans="180:180">
      <c r="FX47754" s="1595"/>
    </row>
    <row r="47755" spans="180:180">
      <c r="FX47755" s="1595"/>
    </row>
    <row r="47756" spans="180:180">
      <c r="FX47756" s="1595"/>
    </row>
    <row r="47757" spans="180:180">
      <c r="FX47757" s="1595"/>
    </row>
    <row r="47758" spans="180:180">
      <c r="FX47758" s="1595"/>
    </row>
    <row r="47759" spans="180:180">
      <c r="FX47759" s="1595"/>
    </row>
    <row r="47760" spans="180:180">
      <c r="FX47760" s="1595"/>
    </row>
    <row r="47761" spans="180:180">
      <c r="FX47761" s="1595"/>
    </row>
    <row r="47762" spans="180:180">
      <c r="FX47762" s="1595"/>
    </row>
    <row r="47763" spans="180:180">
      <c r="FX47763" s="1595"/>
    </row>
    <row r="47764" spans="180:180">
      <c r="FX47764" s="1595"/>
    </row>
    <row r="47765" spans="180:180">
      <c r="FX47765" s="1595"/>
    </row>
    <row r="47766" spans="180:180">
      <c r="FX47766" s="1595"/>
    </row>
    <row r="47767" spans="180:180">
      <c r="FX47767" s="1595"/>
    </row>
    <row r="47768" spans="180:180">
      <c r="FX47768" s="1595"/>
    </row>
    <row r="47769" spans="180:180">
      <c r="FX47769" s="1595"/>
    </row>
    <row r="47770" spans="180:180">
      <c r="FX47770" s="1595"/>
    </row>
    <row r="47771" spans="180:180">
      <c r="FX47771" s="1595"/>
    </row>
    <row r="47772" spans="180:180">
      <c r="FX47772" s="1595"/>
    </row>
    <row r="47773" spans="180:180">
      <c r="FX47773" s="1595"/>
    </row>
    <row r="47774" spans="180:180">
      <c r="FX47774" s="1595"/>
    </row>
    <row r="47775" spans="180:180">
      <c r="FX47775" s="1595"/>
    </row>
    <row r="47776" spans="180:180">
      <c r="FX47776" s="1595"/>
    </row>
    <row r="47777" spans="180:180">
      <c r="FX47777" s="1595"/>
    </row>
    <row r="47778" spans="180:180">
      <c r="FX47778" s="1595"/>
    </row>
    <row r="47779" spans="180:180">
      <c r="FX47779" s="1595"/>
    </row>
    <row r="47780" spans="180:180">
      <c r="FX47780" s="1595"/>
    </row>
    <row r="47781" spans="180:180">
      <c r="FX47781" s="1595"/>
    </row>
    <row r="47782" spans="180:180">
      <c r="FX47782" s="1595"/>
    </row>
    <row r="47783" spans="180:180">
      <c r="FX47783" s="1595"/>
    </row>
    <row r="47784" spans="180:180">
      <c r="FX47784" s="1595"/>
    </row>
    <row r="47785" spans="180:180">
      <c r="FX47785" s="1595"/>
    </row>
    <row r="47787" spans="180:180">
      <c r="FX47787" s="1349"/>
    </row>
    <row r="47788" spans="180:180">
      <c r="FX47788" s="1349"/>
    </row>
    <row r="47789" spans="180:180">
      <c r="FX47789" s="1666"/>
    </row>
    <row r="47791" spans="180:180">
      <c r="FX47791" s="1349"/>
    </row>
    <row r="47792" spans="180:180">
      <c r="FX47792" s="1349"/>
    </row>
    <row r="47793" spans="180:180">
      <c r="FX47793" s="1349"/>
    </row>
    <row r="47794" spans="180:180">
      <c r="FX47794" s="1595"/>
    </row>
    <row r="47795" spans="180:180">
      <c r="FX47795" s="1595"/>
    </row>
    <row r="47796" spans="180:180">
      <c r="FX47796" s="1595"/>
    </row>
    <row r="47797" spans="180:180">
      <c r="FX47797" s="1595"/>
    </row>
    <row r="47798" spans="180:180">
      <c r="FX47798" s="1595"/>
    </row>
    <row r="47799" spans="180:180">
      <c r="FX47799" s="1595"/>
    </row>
    <row r="47800" spans="180:180">
      <c r="FX47800" s="1595"/>
    </row>
    <row r="47801" spans="180:180">
      <c r="FX47801" s="1595"/>
    </row>
    <row r="47802" spans="180:180">
      <c r="FX47802" s="1595"/>
    </row>
    <row r="47803" spans="180:180">
      <c r="FX47803" s="1595"/>
    </row>
    <row r="47804" spans="180:180">
      <c r="FX47804" s="1595"/>
    </row>
    <row r="47805" spans="180:180">
      <c r="FX47805" s="1595"/>
    </row>
    <row r="47806" spans="180:180">
      <c r="FX47806" s="1595"/>
    </row>
    <row r="47807" spans="180:180">
      <c r="FX47807" s="1595"/>
    </row>
    <row r="47808" spans="180:180">
      <c r="FX47808" s="1595"/>
    </row>
    <row r="47809" spans="180:180">
      <c r="FX47809" s="1595"/>
    </row>
    <row r="47810" spans="180:180">
      <c r="FX47810" s="1595"/>
    </row>
    <row r="47811" spans="180:180">
      <c r="FX47811" s="1595"/>
    </row>
    <row r="47812" spans="180:180">
      <c r="FX47812" s="1595"/>
    </row>
    <row r="47813" spans="180:180">
      <c r="FX47813" s="1595"/>
    </row>
    <row r="47814" spans="180:180">
      <c r="FX47814" s="1595"/>
    </row>
    <row r="47815" spans="180:180">
      <c r="FX47815" s="1595"/>
    </row>
    <row r="47816" spans="180:180">
      <c r="FX47816" s="1595"/>
    </row>
    <row r="47817" spans="180:180">
      <c r="FX47817" s="1595"/>
    </row>
    <row r="47818" spans="180:180">
      <c r="FX47818" s="1595"/>
    </row>
    <row r="47819" spans="180:180">
      <c r="FX47819" s="1595"/>
    </row>
    <row r="47820" spans="180:180">
      <c r="FX47820" s="1595"/>
    </row>
    <row r="47821" spans="180:180">
      <c r="FX47821" s="1595"/>
    </row>
    <row r="47822" spans="180:180">
      <c r="FX47822" s="1595"/>
    </row>
    <row r="47823" spans="180:180">
      <c r="FX47823" s="1595"/>
    </row>
    <row r="47824" spans="180:180">
      <c r="FX47824" s="1595"/>
    </row>
    <row r="47825" spans="180:180">
      <c r="FX47825" s="1595"/>
    </row>
    <row r="47826" spans="180:180">
      <c r="FX47826" s="1595"/>
    </row>
    <row r="47827" spans="180:180">
      <c r="FX47827" s="1595"/>
    </row>
    <row r="47828" spans="180:180">
      <c r="FX47828" s="1595"/>
    </row>
    <row r="47829" spans="180:180">
      <c r="FX47829" s="1595"/>
    </row>
    <row r="47830" spans="180:180">
      <c r="FX47830" s="1595"/>
    </row>
    <row r="47831" spans="180:180">
      <c r="FX47831" s="1595"/>
    </row>
    <row r="47832" spans="180:180">
      <c r="FX47832" s="1595"/>
    </row>
    <row r="47833" spans="180:180">
      <c r="FX47833" s="1595"/>
    </row>
    <row r="47835" spans="180:180">
      <c r="FX47835" s="1349"/>
    </row>
    <row r="47836" spans="180:180">
      <c r="FX47836" s="1349"/>
    </row>
    <row r="47837" spans="180:180">
      <c r="FX47837" s="1666"/>
    </row>
    <row r="47839" spans="180:180">
      <c r="FX47839" s="1349"/>
    </row>
    <row r="47840" spans="180:180">
      <c r="FX47840" s="1349"/>
    </row>
    <row r="47841" spans="180:180">
      <c r="FX47841" s="1349"/>
    </row>
    <row r="47842" spans="180:180">
      <c r="FX47842" s="1595"/>
    </row>
    <row r="47843" spans="180:180">
      <c r="FX47843" s="1595"/>
    </row>
    <row r="47844" spans="180:180">
      <c r="FX47844" s="1595"/>
    </row>
    <row r="47845" spans="180:180">
      <c r="FX47845" s="1595"/>
    </row>
    <row r="47846" spans="180:180">
      <c r="FX47846" s="1595"/>
    </row>
    <row r="47847" spans="180:180">
      <c r="FX47847" s="1595"/>
    </row>
    <row r="47848" spans="180:180">
      <c r="FX47848" s="1595"/>
    </row>
    <row r="47849" spans="180:180">
      <c r="FX47849" s="1595"/>
    </row>
    <row r="47850" spans="180:180">
      <c r="FX47850" s="1595"/>
    </row>
    <row r="47851" spans="180:180">
      <c r="FX47851" s="1595"/>
    </row>
    <row r="47852" spans="180:180">
      <c r="FX47852" s="1595"/>
    </row>
    <row r="47853" spans="180:180">
      <c r="FX47853" s="1595"/>
    </row>
    <row r="47854" spans="180:180">
      <c r="FX47854" s="1595"/>
    </row>
    <row r="47855" spans="180:180">
      <c r="FX47855" s="1595"/>
    </row>
    <row r="47856" spans="180:180">
      <c r="FX47856" s="1595"/>
    </row>
    <row r="47857" spans="180:180">
      <c r="FX47857" s="1595"/>
    </row>
    <row r="47858" spans="180:180">
      <c r="FX47858" s="1595"/>
    </row>
    <row r="47859" spans="180:180">
      <c r="FX47859" s="1595"/>
    </row>
    <row r="47860" spans="180:180">
      <c r="FX47860" s="1595"/>
    </row>
    <row r="47861" spans="180:180">
      <c r="FX47861" s="1595"/>
    </row>
    <row r="47862" spans="180:180">
      <c r="FX47862" s="1595"/>
    </row>
    <row r="47863" spans="180:180">
      <c r="FX47863" s="1595"/>
    </row>
    <row r="47864" spans="180:180">
      <c r="FX47864" s="1595"/>
    </row>
    <row r="47865" spans="180:180">
      <c r="FX47865" s="1595"/>
    </row>
    <row r="47866" spans="180:180">
      <c r="FX47866" s="1595"/>
    </row>
    <row r="47867" spans="180:180">
      <c r="FX47867" s="1595"/>
    </row>
    <row r="47868" spans="180:180">
      <c r="FX47868" s="1595"/>
    </row>
    <row r="47869" spans="180:180">
      <c r="FX47869" s="1595"/>
    </row>
    <row r="47870" spans="180:180">
      <c r="FX47870" s="1595"/>
    </row>
    <row r="47871" spans="180:180">
      <c r="FX47871" s="1595"/>
    </row>
    <row r="47872" spans="180:180">
      <c r="FX47872" s="1595"/>
    </row>
    <row r="47873" spans="180:180">
      <c r="FX47873" s="1595"/>
    </row>
    <row r="47874" spans="180:180">
      <c r="FX47874" s="1595"/>
    </row>
    <row r="47875" spans="180:180">
      <c r="FX47875" s="1595"/>
    </row>
    <row r="47876" spans="180:180">
      <c r="FX47876" s="1595"/>
    </row>
    <row r="47877" spans="180:180">
      <c r="FX47877" s="1595"/>
    </row>
    <row r="47878" spans="180:180">
      <c r="FX47878" s="1595"/>
    </row>
    <row r="47879" spans="180:180">
      <c r="FX47879" s="1595"/>
    </row>
    <row r="47880" spans="180:180">
      <c r="FX47880" s="1595"/>
    </row>
    <row r="47881" spans="180:180">
      <c r="FX47881" s="1595"/>
    </row>
    <row r="47883" spans="180:180">
      <c r="FX47883" s="1349"/>
    </row>
    <row r="47884" spans="180:180">
      <c r="FX47884" s="1349"/>
    </row>
    <row r="47885" spans="180:180">
      <c r="FX47885" s="1666"/>
    </row>
    <row r="47887" spans="180:180">
      <c r="FX47887" s="1349"/>
    </row>
    <row r="47888" spans="180:180">
      <c r="FX47888" s="1349"/>
    </row>
    <row r="47889" spans="180:180">
      <c r="FX47889" s="1349"/>
    </row>
    <row r="47890" spans="180:180">
      <c r="FX47890" s="1595"/>
    </row>
    <row r="47891" spans="180:180">
      <c r="FX47891" s="1595"/>
    </row>
    <row r="47892" spans="180:180">
      <c r="FX47892" s="1595"/>
    </row>
    <row r="47893" spans="180:180">
      <c r="FX47893" s="1595"/>
    </row>
    <row r="47894" spans="180:180">
      <c r="FX47894" s="1595"/>
    </row>
    <row r="47895" spans="180:180">
      <c r="FX47895" s="1595"/>
    </row>
    <row r="47896" spans="180:180">
      <c r="FX47896" s="1595"/>
    </row>
    <row r="47897" spans="180:180">
      <c r="FX47897" s="1595"/>
    </row>
    <row r="47898" spans="180:180">
      <c r="FX47898" s="1595"/>
    </row>
    <row r="47899" spans="180:180">
      <c r="FX47899" s="1595"/>
    </row>
    <row r="47900" spans="180:180">
      <c r="FX47900" s="1595"/>
    </row>
    <row r="47901" spans="180:180">
      <c r="FX47901" s="1595"/>
    </row>
    <row r="47902" spans="180:180">
      <c r="FX47902" s="1595"/>
    </row>
    <row r="47903" spans="180:180">
      <c r="FX47903" s="1595"/>
    </row>
    <row r="47904" spans="180:180">
      <c r="FX47904" s="1595"/>
    </row>
    <row r="47905" spans="180:180">
      <c r="FX47905" s="1595"/>
    </row>
    <row r="47906" spans="180:180">
      <c r="FX47906" s="1595"/>
    </row>
    <row r="47907" spans="180:180">
      <c r="FX47907" s="1595"/>
    </row>
    <row r="47908" spans="180:180">
      <c r="FX47908" s="1595"/>
    </row>
    <row r="47909" spans="180:180">
      <c r="FX47909" s="1595"/>
    </row>
    <row r="47910" spans="180:180">
      <c r="FX47910" s="1595"/>
    </row>
    <row r="47911" spans="180:180">
      <c r="FX47911" s="1595"/>
    </row>
    <row r="47912" spans="180:180">
      <c r="FX47912" s="1595"/>
    </row>
    <row r="47913" spans="180:180">
      <c r="FX47913" s="1595"/>
    </row>
    <row r="47914" spans="180:180">
      <c r="FX47914" s="1595"/>
    </row>
    <row r="47915" spans="180:180">
      <c r="FX47915" s="1595"/>
    </row>
    <row r="47916" spans="180:180">
      <c r="FX47916" s="1595"/>
    </row>
    <row r="47917" spans="180:180">
      <c r="FX47917" s="1595"/>
    </row>
    <row r="47918" spans="180:180">
      <c r="FX47918" s="1595"/>
    </row>
    <row r="47919" spans="180:180">
      <c r="FX47919" s="1595"/>
    </row>
    <row r="47920" spans="180:180">
      <c r="FX47920" s="1595"/>
    </row>
    <row r="47921" spans="180:180">
      <c r="FX47921" s="1595"/>
    </row>
    <row r="47922" spans="180:180">
      <c r="FX47922" s="1595"/>
    </row>
    <row r="47923" spans="180:180">
      <c r="FX47923" s="1595"/>
    </row>
    <row r="47924" spans="180:180">
      <c r="FX47924" s="1595"/>
    </row>
    <row r="47925" spans="180:180">
      <c r="FX47925" s="1595"/>
    </row>
    <row r="47926" spans="180:180">
      <c r="FX47926" s="1595"/>
    </row>
    <row r="47927" spans="180:180">
      <c r="FX47927" s="1595"/>
    </row>
    <row r="47928" spans="180:180">
      <c r="FX47928" s="1595"/>
    </row>
    <row r="47929" spans="180:180">
      <c r="FX47929" s="1595"/>
    </row>
    <row r="47931" spans="180:180">
      <c r="FX47931" s="1349"/>
    </row>
    <row r="47932" spans="180:180">
      <c r="FX47932" s="1349"/>
    </row>
    <row r="47933" spans="180:180">
      <c r="FX47933" s="1666"/>
    </row>
    <row r="47935" spans="180:180">
      <c r="FX47935" s="1349"/>
    </row>
    <row r="47936" spans="180:180">
      <c r="FX47936" s="1349"/>
    </row>
    <row r="47937" spans="180:180">
      <c r="FX47937" s="1349"/>
    </row>
    <row r="47938" spans="180:180">
      <c r="FX47938" s="1595"/>
    </row>
    <row r="47939" spans="180:180">
      <c r="FX47939" s="1595"/>
    </row>
    <row r="47940" spans="180:180">
      <c r="FX47940" s="1595"/>
    </row>
    <row r="47941" spans="180:180">
      <c r="FX47941" s="1595"/>
    </row>
    <row r="47942" spans="180:180">
      <c r="FX47942" s="1595"/>
    </row>
    <row r="47943" spans="180:180">
      <c r="FX47943" s="1595"/>
    </row>
    <row r="47944" spans="180:180">
      <c r="FX47944" s="1595"/>
    </row>
    <row r="47945" spans="180:180">
      <c r="FX47945" s="1595"/>
    </row>
    <row r="47946" spans="180:180">
      <c r="FX47946" s="1595"/>
    </row>
    <row r="47947" spans="180:180">
      <c r="FX47947" s="1595"/>
    </row>
    <row r="47948" spans="180:180">
      <c r="FX47948" s="1595"/>
    </row>
    <row r="47949" spans="180:180">
      <c r="FX47949" s="1595"/>
    </row>
    <row r="47950" spans="180:180">
      <c r="FX47950" s="1595"/>
    </row>
    <row r="47951" spans="180:180">
      <c r="FX47951" s="1595"/>
    </row>
    <row r="47952" spans="180:180">
      <c r="FX47952" s="1595"/>
    </row>
    <row r="47953" spans="180:180">
      <c r="FX47953" s="1595"/>
    </row>
    <row r="47954" spans="180:180">
      <c r="FX47954" s="1595"/>
    </row>
    <row r="47955" spans="180:180">
      <c r="FX47955" s="1595"/>
    </row>
    <row r="47956" spans="180:180">
      <c r="FX47956" s="1595"/>
    </row>
    <row r="47957" spans="180:180">
      <c r="FX47957" s="1595"/>
    </row>
    <row r="47958" spans="180:180">
      <c r="FX47958" s="1595"/>
    </row>
    <row r="47959" spans="180:180">
      <c r="FX47959" s="1595"/>
    </row>
    <row r="47960" spans="180:180">
      <c r="FX47960" s="1595"/>
    </row>
    <row r="47961" spans="180:180">
      <c r="FX47961" s="1595"/>
    </row>
    <row r="47962" spans="180:180">
      <c r="FX47962" s="1595"/>
    </row>
    <row r="47963" spans="180:180">
      <c r="FX47963" s="1595"/>
    </row>
    <row r="47964" spans="180:180">
      <c r="FX47964" s="1595"/>
    </row>
    <row r="47965" spans="180:180">
      <c r="FX47965" s="1595"/>
    </row>
    <row r="47966" spans="180:180">
      <c r="FX47966" s="1595"/>
    </row>
    <row r="47967" spans="180:180">
      <c r="FX47967" s="1595"/>
    </row>
    <row r="47968" spans="180:180">
      <c r="FX47968" s="1595"/>
    </row>
    <row r="47969" spans="180:180">
      <c r="FX47969" s="1595"/>
    </row>
    <row r="47970" spans="180:180">
      <c r="FX47970" s="1595"/>
    </row>
    <row r="47971" spans="180:180">
      <c r="FX47971" s="1595"/>
    </row>
    <row r="47972" spans="180:180">
      <c r="FX47972" s="1595"/>
    </row>
    <row r="47973" spans="180:180">
      <c r="FX47973" s="1595"/>
    </row>
    <row r="47974" spans="180:180">
      <c r="FX47974" s="1595"/>
    </row>
    <row r="47975" spans="180:180">
      <c r="FX47975" s="1595"/>
    </row>
    <row r="47976" spans="180:180">
      <c r="FX47976" s="1595"/>
    </row>
    <row r="47977" spans="180:180">
      <c r="FX47977" s="1595"/>
    </row>
    <row r="47979" spans="180:180">
      <c r="FX47979" s="1349"/>
    </row>
    <row r="47980" spans="180:180">
      <c r="FX47980" s="1349"/>
    </row>
    <row r="47981" spans="180:180">
      <c r="FX47981" s="1666"/>
    </row>
    <row r="47983" spans="180:180">
      <c r="FX47983" s="1349"/>
    </row>
    <row r="47984" spans="180:180">
      <c r="FX47984" s="1349"/>
    </row>
    <row r="47985" spans="180:180">
      <c r="FX47985" s="1349"/>
    </row>
    <row r="47986" spans="180:180">
      <c r="FX47986" s="1595"/>
    </row>
    <row r="47987" spans="180:180">
      <c r="FX47987" s="1595"/>
    </row>
    <row r="47988" spans="180:180">
      <c r="FX47988" s="1595"/>
    </row>
    <row r="47989" spans="180:180">
      <c r="FX47989" s="1595"/>
    </row>
    <row r="47990" spans="180:180">
      <c r="FX47990" s="1595"/>
    </row>
    <row r="47991" spans="180:180">
      <c r="FX47991" s="1595"/>
    </row>
    <row r="47992" spans="180:180">
      <c r="FX47992" s="1595"/>
    </row>
    <row r="47993" spans="180:180">
      <c r="FX47993" s="1595"/>
    </row>
    <row r="47994" spans="180:180">
      <c r="FX47994" s="1595"/>
    </row>
    <row r="47995" spans="180:180">
      <c r="FX47995" s="1595"/>
    </row>
    <row r="47996" spans="180:180">
      <c r="FX47996" s="1595"/>
    </row>
    <row r="47997" spans="180:180">
      <c r="FX47997" s="1595"/>
    </row>
    <row r="47998" spans="180:180">
      <c r="FX47998" s="1595"/>
    </row>
    <row r="47999" spans="180:180">
      <c r="FX47999" s="1595"/>
    </row>
    <row r="48000" spans="180:180">
      <c r="FX48000" s="1595"/>
    </row>
    <row r="48001" spans="180:180">
      <c r="FX48001" s="1595"/>
    </row>
    <row r="48002" spans="180:180">
      <c r="FX48002" s="1595"/>
    </row>
    <row r="48003" spans="180:180">
      <c r="FX48003" s="1595"/>
    </row>
    <row r="48004" spans="180:180">
      <c r="FX48004" s="1595"/>
    </row>
    <row r="48005" spans="180:180">
      <c r="FX48005" s="1595"/>
    </row>
    <row r="48006" spans="180:180">
      <c r="FX48006" s="1595"/>
    </row>
    <row r="48007" spans="180:180">
      <c r="FX48007" s="1595"/>
    </row>
    <row r="48008" spans="180:180">
      <c r="FX48008" s="1595"/>
    </row>
    <row r="48009" spans="180:180">
      <c r="FX48009" s="1595"/>
    </row>
    <row r="48010" spans="180:180">
      <c r="FX48010" s="1595"/>
    </row>
    <row r="48011" spans="180:180">
      <c r="FX48011" s="1595"/>
    </row>
    <row r="48012" spans="180:180">
      <c r="FX48012" s="1595"/>
    </row>
    <row r="48013" spans="180:180">
      <c r="FX48013" s="1595"/>
    </row>
    <row r="48014" spans="180:180">
      <c r="FX48014" s="1595"/>
    </row>
    <row r="48015" spans="180:180">
      <c r="FX48015" s="1595"/>
    </row>
    <row r="48016" spans="180:180">
      <c r="FX48016" s="1595"/>
    </row>
    <row r="48017" spans="180:180">
      <c r="FX48017" s="1595"/>
    </row>
    <row r="48018" spans="180:180">
      <c r="FX48018" s="1595"/>
    </row>
    <row r="48019" spans="180:180">
      <c r="FX48019" s="1595"/>
    </row>
    <row r="48020" spans="180:180">
      <c r="FX48020" s="1595"/>
    </row>
    <row r="48021" spans="180:180">
      <c r="FX48021" s="1595"/>
    </row>
    <row r="48022" spans="180:180">
      <c r="FX48022" s="1595"/>
    </row>
    <row r="48023" spans="180:180">
      <c r="FX48023" s="1595"/>
    </row>
    <row r="48024" spans="180:180">
      <c r="FX48024" s="1595"/>
    </row>
    <row r="48025" spans="180:180">
      <c r="FX48025" s="1595"/>
    </row>
    <row r="48027" spans="180:180">
      <c r="FX48027" s="1349"/>
    </row>
    <row r="48028" spans="180:180">
      <c r="FX48028" s="1349"/>
    </row>
    <row r="48029" spans="180:180">
      <c r="FX48029" s="1666"/>
    </row>
    <row r="48031" spans="180:180">
      <c r="FX48031" s="1349"/>
    </row>
    <row r="48032" spans="180:180">
      <c r="FX48032" s="1349"/>
    </row>
    <row r="48033" spans="180:180">
      <c r="FX48033" s="1349"/>
    </row>
    <row r="48034" spans="180:180">
      <c r="FX48034" s="1595"/>
    </row>
    <row r="48035" spans="180:180">
      <c r="FX48035" s="1595"/>
    </row>
    <row r="48036" spans="180:180">
      <c r="FX48036" s="1595"/>
    </row>
    <row r="48037" spans="180:180">
      <c r="FX48037" s="1595"/>
    </row>
    <row r="48038" spans="180:180">
      <c r="FX48038" s="1595"/>
    </row>
    <row r="48039" spans="180:180">
      <c r="FX48039" s="1595"/>
    </row>
    <row r="48040" spans="180:180">
      <c r="FX48040" s="1595"/>
    </row>
    <row r="48041" spans="180:180">
      <c r="FX48041" s="1595"/>
    </row>
    <row r="48042" spans="180:180">
      <c r="FX48042" s="1595"/>
    </row>
    <row r="48043" spans="180:180">
      <c r="FX48043" s="1595"/>
    </row>
    <row r="48044" spans="180:180">
      <c r="FX48044" s="1595"/>
    </row>
    <row r="48045" spans="180:180">
      <c r="FX48045" s="1595"/>
    </row>
    <row r="48046" spans="180:180">
      <c r="FX48046" s="1595"/>
    </row>
    <row r="48047" spans="180:180">
      <c r="FX48047" s="1595"/>
    </row>
    <row r="48048" spans="180:180">
      <c r="FX48048" s="1595"/>
    </row>
    <row r="48049" spans="180:180">
      <c r="FX48049" s="1595"/>
    </row>
    <row r="48050" spans="180:180">
      <c r="FX48050" s="1595"/>
    </row>
    <row r="48051" spans="180:180">
      <c r="FX48051" s="1595"/>
    </row>
    <row r="48052" spans="180:180">
      <c r="FX48052" s="1595"/>
    </row>
    <row r="48053" spans="180:180">
      <c r="FX48053" s="1595"/>
    </row>
    <row r="48054" spans="180:180">
      <c r="FX48054" s="1595"/>
    </row>
    <row r="48055" spans="180:180">
      <c r="FX48055" s="1595"/>
    </row>
    <row r="48056" spans="180:180">
      <c r="FX48056" s="1595"/>
    </row>
    <row r="48057" spans="180:180">
      <c r="FX48057" s="1595"/>
    </row>
    <row r="48058" spans="180:180">
      <c r="FX48058" s="1595"/>
    </row>
    <row r="48059" spans="180:180">
      <c r="FX48059" s="1595"/>
    </row>
    <row r="48060" spans="180:180">
      <c r="FX48060" s="1595"/>
    </row>
    <row r="48061" spans="180:180">
      <c r="FX48061" s="1595"/>
    </row>
    <row r="48062" spans="180:180">
      <c r="FX48062" s="1595"/>
    </row>
    <row r="48063" spans="180:180">
      <c r="FX48063" s="1595"/>
    </row>
    <row r="48064" spans="180:180">
      <c r="FX48064" s="1595"/>
    </row>
    <row r="48065" spans="180:180">
      <c r="FX48065" s="1595"/>
    </row>
    <row r="48066" spans="180:180">
      <c r="FX48066" s="1595"/>
    </row>
    <row r="48067" spans="180:180">
      <c r="FX48067" s="1595"/>
    </row>
    <row r="48068" spans="180:180">
      <c r="FX48068" s="1595"/>
    </row>
    <row r="48069" spans="180:180">
      <c r="FX48069" s="1595"/>
    </row>
    <row r="48070" spans="180:180">
      <c r="FX48070" s="1595"/>
    </row>
    <row r="48071" spans="180:180">
      <c r="FX48071" s="1595"/>
    </row>
    <row r="48072" spans="180:180">
      <c r="FX48072" s="1595"/>
    </row>
    <row r="48073" spans="180:180">
      <c r="FX48073" s="1595"/>
    </row>
    <row r="48075" spans="180:180">
      <c r="FX48075" s="1349"/>
    </row>
    <row r="48076" spans="180:180">
      <c r="FX48076" s="1349"/>
    </row>
    <row r="48077" spans="180:180">
      <c r="FX48077" s="1666"/>
    </row>
    <row r="48079" spans="180:180">
      <c r="FX48079" s="1349"/>
    </row>
    <row r="48080" spans="180:180">
      <c r="FX48080" s="1349"/>
    </row>
    <row r="48081" spans="180:180">
      <c r="FX48081" s="1349"/>
    </row>
    <row r="48082" spans="180:180">
      <c r="FX48082" s="1595"/>
    </row>
    <row r="48083" spans="180:180">
      <c r="FX48083" s="1595"/>
    </row>
    <row r="48084" spans="180:180">
      <c r="FX48084" s="1595"/>
    </row>
    <row r="48085" spans="180:180">
      <c r="FX48085" s="1595"/>
    </row>
    <row r="48086" spans="180:180">
      <c r="FX48086" s="1595"/>
    </row>
    <row r="48087" spans="180:180">
      <c r="FX48087" s="1595"/>
    </row>
    <row r="48088" spans="180:180">
      <c r="FX48088" s="1595"/>
    </row>
    <row r="48089" spans="180:180">
      <c r="FX48089" s="1595"/>
    </row>
    <row r="48090" spans="180:180">
      <c r="FX48090" s="1595"/>
    </row>
    <row r="48091" spans="180:180">
      <c r="FX48091" s="1595"/>
    </row>
    <row r="48092" spans="180:180">
      <c r="FX48092" s="1595"/>
    </row>
    <row r="48093" spans="180:180">
      <c r="FX48093" s="1595"/>
    </row>
    <row r="48094" spans="180:180">
      <c r="FX48094" s="1595"/>
    </row>
    <row r="48095" spans="180:180">
      <c r="FX48095" s="1595"/>
    </row>
    <row r="48096" spans="180:180">
      <c r="FX48096" s="1595"/>
    </row>
    <row r="48097" spans="180:180">
      <c r="FX48097" s="1595"/>
    </row>
    <row r="48098" spans="180:180">
      <c r="FX48098" s="1595"/>
    </row>
    <row r="48099" spans="180:180">
      <c r="FX48099" s="1595"/>
    </row>
    <row r="48100" spans="180:180">
      <c r="FX48100" s="1595"/>
    </row>
    <row r="48101" spans="180:180">
      <c r="FX48101" s="1595"/>
    </row>
    <row r="48102" spans="180:180">
      <c r="FX48102" s="1595"/>
    </row>
    <row r="48103" spans="180:180">
      <c r="FX48103" s="1595"/>
    </row>
    <row r="48104" spans="180:180">
      <c r="FX48104" s="1595"/>
    </row>
    <row r="48105" spans="180:180">
      <c r="FX48105" s="1595"/>
    </row>
    <row r="48106" spans="180:180">
      <c r="FX48106" s="1595"/>
    </row>
    <row r="48107" spans="180:180">
      <c r="FX48107" s="1595"/>
    </row>
    <row r="48108" spans="180:180">
      <c r="FX48108" s="1595"/>
    </row>
    <row r="48109" spans="180:180">
      <c r="FX48109" s="1595"/>
    </row>
    <row r="48110" spans="180:180">
      <c r="FX48110" s="1595"/>
    </row>
    <row r="48111" spans="180:180">
      <c r="FX48111" s="1595"/>
    </row>
    <row r="48112" spans="180:180">
      <c r="FX48112" s="1595"/>
    </row>
    <row r="48113" spans="180:180">
      <c r="FX48113" s="1595"/>
    </row>
    <row r="48114" spans="180:180">
      <c r="FX48114" s="1595"/>
    </row>
    <row r="48115" spans="180:180">
      <c r="FX48115" s="1595"/>
    </row>
    <row r="48116" spans="180:180">
      <c r="FX48116" s="1595"/>
    </row>
    <row r="48117" spans="180:180">
      <c r="FX48117" s="1595"/>
    </row>
    <row r="48118" spans="180:180">
      <c r="FX48118" s="1595"/>
    </row>
    <row r="48119" spans="180:180">
      <c r="FX48119" s="1595"/>
    </row>
    <row r="48120" spans="180:180">
      <c r="FX48120" s="1595"/>
    </row>
    <row r="48121" spans="180:180">
      <c r="FX48121" s="1595"/>
    </row>
    <row r="48123" spans="180:180">
      <c r="FX48123" s="1349"/>
    </row>
    <row r="48124" spans="180:180">
      <c r="FX48124" s="1349"/>
    </row>
    <row r="48125" spans="180:180">
      <c r="FX48125" s="1666"/>
    </row>
    <row r="48127" spans="180:180">
      <c r="FX48127" s="1349"/>
    </row>
    <row r="48128" spans="180:180">
      <c r="FX48128" s="1349"/>
    </row>
    <row r="48129" spans="180:180">
      <c r="FX48129" s="1349"/>
    </row>
    <row r="48130" spans="180:180">
      <c r="FX48130" s="1595"/>
    </row>
    <row r="48131" spans="180:180">
      <c r="FX48131" s="1595"/>
    </row>
    <row r="48132" spans="180:180">
      <c r="FX48132" s="1595"/>
    </row>
    <row r="48133" spans="180:180">
      <c r="FX48133" s="1595"/>
    </row>
    <row r="48134" spans="180:180">
      <c r="FX48134" s="1595"/>
    </row>
    <row r="48135" spans="180:180">
      <c r="FX48135" s="1595"/>
    </row>
    <row r="48136" spans="180:180">
      <c r="FX48136" s="1595"/>
    </row>
    <row r="48137" spans="180:180">
      <c r="FX48137" s="1595"/>
    </row>
    <row r="48138" spans="180:180">
      <c r="FX48138" s="1595"/>
    </row>
    <row r="48139" spans="180:180">
      <c r="FX48139" s="1595"/>
    </row>
    <row r="48140" spans="180:180">
      <c r="FX48140" s="1595"/>
    </row>
    <row r="48141" spans="180:180">
      <c r="FX48141" s="1595"/>
    </row>
    <row r="48142" spans="180:180">
      <c r="FX48142" s="1595"/>
    </row>
    <row r="48143" spans="180:180">
      <c r="FX48143" s="1595"/>
    </row>
    <row r="48144" spans="180:180">
      <c r="FX48144" s="1595"/>
    </row>
    <row r="48145" spans="180:180">
      <c r="FX48145" s="1595"/>
    </row>
    <row r="48146" spans="180:180">
      <c r="FX48146" s="1595"/>
    </row>
    <row r="48147" spans="180:180">
      <c r="FX48147" s="1595"/>
    </row>
    <row r="48148" spans="180:180">
      <c r="FX48148" s="1595"/>
    </row>
    <row r="48149" spans="180:180">
      <c r="FX48149" s="1595"/>
    </row>
    <row r="48150" spans="180:180">
      <c r="FX48150" s="1595"/>
    </row>
    <row r="48151" spans="180:180">
      <c r="FX48151" s="1595"/>
    </row>
    <row r="48152" spans="180:180">
      <c r="FX48152" s="1595"/>
    </row>
    <row r="48153" spans="180:180">
      <c r="FX48153" s="1595"/>
    </row>
    <row r="48154" spans="180:180">
      <c r="FX48154" s="1595"/>
    </row>
    <row r="48155" spans="180:180">
      <c r="FX48155" s="1595"/>
    </row>
    <row r="48156" spans="180:180">
      <c r="FX48156" s="1595"/>
    </row>
    <row r="48157" spans="180:180">
      <c r="FX48157" s="1595"/>
    </row>
    <row r="48158" spans="180:180">
      <c r="FX48158" s="1595"/>
    </row>
    <row r="48159" spans="180:180">
      <c r="FX48159" s="1595"/>
    </row>
    <row r="48160" spans="180:180">
      <c r="FX48160" s="1595"/>
    </row>
    <row r="48161" spans="180:180">
      <c r="FX48161" s="1595"/>
    </row>
    <row r="48162" spans="180:180">
      <c r="FX48162" s="1595"/>
    </row>
    <row r="48163" spans="180:180">
      <c r="FX48163" s="1595"/>
    </row>
    <row r="48164" spans="180:180">
      <c r="FX48164" s="1595"/>
    </row>
    <row r="48165" spans="180:180">
      <c r="FX48165" s="1595"/>
    </row>
    <row r="48166" spans="180:180">
      <c r="FX48166" s="1595"/>
    </row>
    <row r="48167" spans="180:180">
      <c r="FX48167" s="1595"/>
    </row>
    <row r="48168" spans="180:180">
      <c r="FX48168" s="1595"/>
    </row>
    <row r="48169" spans="180:180">
      <c r="FX48169" s="1595"/>
    </row>
    <row r="48171" spans="180:180">
      <c r="FX48171" s="1349"/>
    </row>
    <row r="48172" spans="180:180">
      <c r="FX48172" s="1349"/>
    </row>
    <row r="48173" spans="180:180">
      <c r="FX48173" s="1666"/>
    </row>
    <row r="48175" spans="180:180">
      <c r="FX48175" s="1349"/>
    </row>
    <row r="48176" spans="180:180">
      <c r="FX48176" s="1349"/>
    </row>
    <row r="48177" spans="180:180">
      <c r="FX48177" s="1349"/>
    </row>
    <row r="48178" spans="180:180">
      <c r="FX48178" s="1595"/>
    </row>
    <row r="48179" spans="180:180">
      <c r="FX48179" s="1595"/>
    </row>
    <row r="48180" spans="180:180">
      <c r="FX48180" s="1595"/>
    </row>
    <row r="48181" spans="180:180">
      <c r="FX48181" s="1595"/>
    </row>
    <row r="48182" spans="180:180">
      <c r="FX48182" s="1595"/>
    </row>
    <row r="48183" spans="180:180">
      <c r="FX48183" s="1595"/>
    </row>
    <row r="48184" spans="180:180">
      <c r="FX48184" s="1595"/>
    </row>
    <row r="48185" spans="180:180">
      <c r="FX48185" s="1595"/>
    </row>
    <row r="48186" spans="180:180">
      <c r="FX48186" s="1595"/>
    </row>
    <row r="48187" spans="180:180">
      <c r="FX48187" s="1595"/>
    </row>
    <row r="48188" spans="180:180">
      <c r="FX48188" s="1595"/>
    </row>
    <row r="48189" spans="180:180">
      <c r="FX48189" s="1595"/>
    </row>
    <row r="48190" spans="180:180">
      <c r="FX48190" s="1595"/>
    </row>
    <row r="48191" spans="180:180">
      <c r="FX48191" s="1595"/>
    </row>
    <row r="48192" spans="180:180">
      <c r="FX48192" s="1595"/>
    </row>
    <row r="48193" spans="180:180">
      <c r="FX48193" s="1595"/>
    </row>
    <row r="48194" spans="180:180">
      <c r="FX48194" s="1595"/>
    </row>
    <row r="48195" spans="180:180">
      <c r="FX48195" s="1595"/>
    </row>
    <row r="48196" spans="180:180">
      <c r="FX48196" s="1595"/>
    </row>
    <row r="48197" spans="180:180">
      <c r="FX48197" s="1595"/>
    </row>
    <row r="48198" spans="180:180">
      <c r="FX48198" s="1595"/>
    </row>
    <row r="48199" spans="180:180">
      <c r="FX48199" s="1595"/>
    </row>
    <row r="48200" spans="180:180">
      <c r="FX48200" s="1595"/>
    </row>
    <row r="48201" spans="180:180">
      <c r="FX48201" s="1595"/>
    </row>
    <row r="48202" spans="180:180">
      <c r="FX48202" s="1595"/>
    </row>
    <row r="48203" spans="180:180">
      <c r="FX48203" s="1595"/>
    </row>
    <row r="48204" spans="180:180">
      <c r="FX48204" s="1595"/>
    </row>
    <row r="48205" spans="180:180">
      <c r="FX48205" s="1595"/>
    </row>
    <row r="48206" spans="180:180">
      <c r="FX48206" s="1595"/>
    </row>
    <row r="48207" spans="180:180">
      <c r="FX48207" s="1595"/>
    </row>
    <row r="48208" spans="180:180">
      <c r="FX48208" s="1595"/>
    </row>
    <row r="48209" spans="180:180">
      <c r="FX48209" s="1595"/>
    </row>
    <row r="48210" spans="180:180">
      <c r="FX48210" s="1595"/>
    </row>
    <row r="48211" spans="180:180">
      <c r="FX48211" s="1595"/>
    </row>
    <row r="48212" spans="180:180">
      <c r="FX48212" s="1595"/>
    </row>
    <row r="48213" spans="180:180">
      <c r="FX48213" s="1595"/>
    </row>
    <row r="48214" spans="180:180">
      <c r="FX48214" s="1595"/>
    </row>
    <row r="48215" spans="180:180">
      <c r="FX48215" s="1595"/>
    </row>
    <row r="48216" spans="180:180">
      <c r="FX48216" s="1595"/>
    </row>
    <row r="48217" spans="180:180">
      <c r="FX48217" s="1595"/>
    </row>
    <row r="48219" spans="180:180">
      <c r="FX48219" s="1349"/>
    </row>
    <row r="48220" spans="180:180">
      <c r="FX48220" s="1349"/>
    </row>
    <row r="48221" spans="180:180">
      <c r="FX48221" s="1666"/>
    </row>
    <row r="48223" spans="180:180">
      <c r="FX48223" s="1349"/>
    </row>
    <row r="48224" spans="180:180">
      <c r="FX48224" s="1349"/>
    </row>
    <row r="48225" spans="180:180">
      <c r="FX48225" s="1349"/>
    </row>
    <row r="48226" spans="180:180">
      <c r="FX48226" s="1595"/>
    </row>
    <row r="48227" spans="180:180">
      <c r="FX48227" s="1595"/>
    </row>
    <row r="48228" spans="180:180">
      <c r="FX48228" s="1595"/>
    </row>
    <row r="48229" spans="180:180">
      <c r="FX48229" s="1595"/>
    </row>
    <row r="48230" spans="180:180">
      <c r="FX48230" s="1595"/>
    </row>
    <row r="48231" spans="180:180">
      <c r="FX48231" s="1595"/>
    </row>
    <row r="48232" spans="180:180">
      <c r="FX48232" s="1595"/>
    </row>
    <row r="48233" spans="180:180">
      <c r="FX48233" s="1595"/>
    </row>
    <row r="48234" spans="180:180">
      <c r="FX48234" s="1595"/>
    </row>
    <row r="48235" spans="180:180">
      <c r="FX48235" s="1595"/>
    </row>
    <row r="48236" spans="180:180">
      <c r="FX48236" s="1595"/>
    </row>
    <row r="48237" spans="180:180">
      <c r="FX48237" s="1595"/>
    </row>
    <row r="48238" spans="180:180">
      <c r="FX48238" s="1595"/>
    </row>
    <row r="48239" spans="180:180">
      <c r="FX48239" s="1595"/>
    </row>
    <row r="48240" spans="180:180">
      <c r="FX48240" s="1595"/>
    </row>
    <row r="48241" spans="180:180">
      <c r="FX48241" s="1595"/>
    </row>
    <row r="48242" spans="180:180">
      <c r="FX48242" s="1595"/>
    </row>
    <row r="48243" spans="180:180">
      <c r="FX48243" s="1595"/>
    </row>
    <row r="48244" spans="180:180">
      <c r="FX48244" s="1595"/>
    </row>
    <row r="48245" spans="180:180">
      <c r="FX48245" s="1595"/>
    </row>
    <row r="48246" spans="180:180">
      <c r="FX48246" s="1595"/>
    </row>
    <row r="48247" spans="180:180">
      <c r="FX48247" s="1595"/>
    </row>
    <row r="48248" spans="180:180">
      <c r="FX48248" s="1595"/>
    </row>
    <row r="48249" spans="180:180">
      <c r="FX48249" s="1595"/>
    </row>
    <row r="48250" spans="180:180">
      <c r="FX48250" s="1595"/>
    </row>
    <row r="48251" spans="180:180">
      <c r="FX48251" s="1595"/>
    </row>
    <row r="48252" spans="180:180">
      <c r="FX48252" s="1595"/>
    </row>
    <row r="48253" spans="180:180">
      <c r="FX48253" s="1595"/>
    </row>
    <row r="48254" spans="180:180">
      <c r="FX48254" s="1595"/>
    </row>
    <row r="48255" spans="180:180">
      <c r="FX48255" s="1595"/>
    </row>
    <row r="48256" spans="180:180">
      <c r="FX48256" s="1595"/>
    </row>
    <row r="48257" spans="180:180">
      <c r="FX48257" s="1595"/>
    </row>
    <row r="48258" spans="180:180">
      <c r="FX48258" s="1595"/>
    </row>
    <row r="48259" spans="180:180">
      <c r="FX48259" s="1595"/>
    </row>
    <row r="48260" spans="180:180">
      <c r="FX48260" s="1595"/>
    </row>
    <row r="48261" spans="180:180">
      <c r="FX48261" s="1595"/>
    </row>
    <row r="48262" spans="180:180">
      <c r="FX48262" s="1595"/>
    </row>
    <row r="48263" spans="180:180">
      <c r="FX48263" s="1595"/>
    </row>
    <row r="48264" spans="180:180">
      <c r="FX48264" s="1595"/>
    </row>
    <row r="48265" spans="180:180">
      <c r="FX48265" s="1595"/>
    </row>
    <row r="48267" spans="180:180">
      <c r="FX48267" s="1349"/>
    </row>
    <row r="48268" spans="180:180">
      <c r="FX48268" s="1349"/>
    </row>
    <row r="48269" spans="180:180">
      <c r="FX48269" s="1666"/>
    </row>
    <row r="48271" spans="180:180">
      <c r="FX48271" s="1349"/>
    </row>
    <row r="48272" spans="180:180">
      <c r="FX48272" s="1349"/>
    </row>
    <row r="48273" spans="180:180">
      <c r="FX48273" s="1349"/>
    </row>
    <row r="48274" spans="180:180">
      <c r="FX48274" s="1595"/>
    </row>
    <row r="48275" spans="180:180">
      <c r="FX48275" s="1595"/>
    </row>
    <row r="48276" spans="180:180">
      <c r="FX48276" s="1595"/>
    </row>
    <row r="48277" spans="180:180">
      <c r="FX48277" s="1595"/>
    </row>
    <row r="48278" spans="180:180">
      <c r="FX48278" s="1595"/>
    </row>
    <row r="48279" spans="180:180">
      <c r="FX48279" s="1595"/>
    </row>
    <row r="48280" spans="180:180">
      <c r="FX48280" s="1595"/>
    </row>
    <row r="48281" spans="180:180">
      <c r="FX48281" s="1595"/>
    </row>
    <row r="48282" spans="180:180">
      <c r="FX48282" s="1595"/>
    </row>
    <row r="48283" spans="180:180">
      <c r="FX48283" s="1595"/>
    </row>
    <row r="48284" spans="180:180">
      <c r="FX48284" s="1595"/>
    </row>
    <row r="48285" spans="180:180">
      <c r="FX48285" s="1595"/>
    </row>
    <row r="48286" spans="180:180">
      <c r="FX48286" s="1595"/>
    </row>
    <row r="48287" spans="180:180">
      <c r="FX48287" s="1595"/>
    </row>
    <row r="48288" spans="180:180">
      <c r="FX48288" s="1595"/>
    </row>
    <row r="48289" spans="180:180">
      <c r="FX48289" s="1595"/>
    </row>
    <row r="48290" spans="180:180">
      <c r="FX48290" s="1595"/>
    </row>
    <row r="48291" spans="180:180">
      <c r="FX48291" s="1595"/>
    </row>
    <row r="48292" spans="180:180">
      <c r="FX48292" s="1595"/>
    </row>
    <row r="48293" spans="180:180">
      <c r="FX48293" s="1595"/>
    </row>
    <row r="48294" spans="180:180">
      <c r="FX48294" s="1595"/>
    </row>
    <row r="48295" spans="180:180">
      <c r="FX48295" s="1595"/>
    </row>
    <row r="48296" spans="180:180">
      <c r="FX48296" s="1595"/>
    </row>
    <row r="48297" spans="180:180">
      <c r="FX48297" s="1595"/>
    </row>
    <row r="48298" spans="180:180">
      <c r="FX48298" s="1595"/>
    </row>
    <row r="48299" spans="180:180">
      <c r="FX48299" s="1595"/>
    </row>
    <row r="48300" spans="180:180">
      <c r="FX48300" s="1595"/>
    </row>
    <row r="48301" spans="180:180">
      <c r="FX48301" s="1595"/>
    </row>
    <row r="48302" spans="180:180">
      <c r="FX48302" s="1595"/>
    </row>
    <row r="48303" spans="180:180">
      <c r="FX48303" s="1595"/>
    </row>
    <row r="48304" spans="180:180">
      <c r="FX48304" s="1595"/>
    </row>
    <row r="48305" spans="180:180">
      <c r="FX48305" s="1595"/>
    </row>
    <row r="48306" spans="180:180">
      <c r="FX48306" s="1595"/>
    </row>
    <row r="48307" spans="180:180">
      <c r="FX48307" s="1595"/>
    </row>
    <row r="48308" spans="180:180">
      <c r="FX48308" s="1595"/>
    </row>
    <row r="48309" spans="180:180">
      <c r="FX48309" s="1595"/>
    </row>
    <row r="48310" spans="180:180">
      <c r="FX48310" s="1595"/>
    </row>
    <row r="48311" spans="180:180">
      <c r="FX48311" s="1595"/>
    </row>
    <row r="48312" spans="180:180">
      <c r="FX48312" s="1595"/>
    </row>
    <row r="48313" spans="180:180">
      <c r="FX48313" s="1595"/>
    </row>
    <row r="48315" spans="180:180">
      <c r="FX48315" s="1349"/>
    </row>
    <row r="48316" spans="180:180">
      <c r="FX48316" s="1349"/>
    </row>
    <row r="48317" spans="180:180">
      <c r="FX48317" s="1666"/>
    </row>
    <row r="48319" spans="180:180">
      <c r="FX48319" s="1349"/>
    </row>
    <row r="48320" spans="180:180">
      <c r="FX48320" s="1349"/>
    </row>
    <row r="48321" spans="180:180">
      <c r="FX48321" s="1349"/>
    </row>
    <row r="48322" spans="180:180">
      <c r="FX48322" s="1595"/>
    </row>
    <row r="48323" spans="180:180">
      <c r="FX48323" s="1595"/>
    </row>
    <row r="48324" spans="180:180">
      <c r="FX48324" s="1595"/>
    </row>
    <row r="48325" spans="180:180">
      <c r="FX48325" s="1595"/>
    </row>
    <row r="48326" spans="180:180">
      <c r="FX48326" s="1595"/>
    </row>
    <row r="48327" spans="180:180">
      <c r="FX48327" s="1595"/>
    </row>
    <row r="48328" spans="180:180">
      <c r="FX48328" s="1595"/>
    </row>
    <row r="48329" spans="180:180">
      <c r="FX48329" s="1595"/>
    </row>
    <row r="48330" spans="180:180">
      <c r="FX48330" s="1595"/>
    </row>
    <row r="48331" spans="180:180">
      <c r="FX48331" s="1595"/>
    </row>
    <row r="48332" spans="180:180">
      <c r="FX48332" s="1595"/>
    </row>
    <row r="48333" spans="180:180">
      <c r="FX48333" s="1595"/>
    </row>
    <row r="48334" spans="180:180">
      <c r="FX48334" s="1595"/>
    </row>
    <row r="48335" spans="180:180">
      <c r="FX48335" s="1595"/>
    </row>
    <row r="48336" spans="180:180">
      <c r="FX48336" s="1595"/>
    </row>
    <row r="48337" spans="180:180">
      <c r="FX48337" s="1595"/>
    </row>
    <row r="48338" spans="180:180">
      <c r="FX48338" s="1595"/>
    </row>
    <row r="48339" spans="180:180">
      <c r="FX48339" s="1595"/>
    </row>
    <row r="48340" spans="180:180">
      <c r="FX48340" s="1595"/>
    </row>
    <row r="48341" spans="180:180">
      <c r="FX48341" s="1595"/>
    </row>
    <row r="48342" spans="180:180">
      <c r="FX48342" s="1595"/>
    </row>
    <row r="48343" spans="180:180">
      <c r="FX48343" s="1595"/>
    </row>
    <row r="48344" spans="180:180">
      <c r="FX48344" s="1595"/>
    </row>
    <row r="48345" spans="180:180">
      <c r="FX48345" s="1595"/>
    </row>
    <row r="48346" spans="180:180">
      <c r="FX48346" s="1595"/>
    </row>
    <row r="48347" spans="180:180">
      <c r="FX48347" s="1595"/>
    </row>
    <row r="48348" spans="180:180">
      <c r="FX48348" s="1595"/>
    </row>
    <row r="48349" spans="180:180">
      <c r="FX48349" s="1595"/>
    </row>
    <row r="48350" spans="180:180">
      <c r="FX48350" s="1595"/>
    </row>
    <row r="48351" spans="180:180">
      <c r="FX48351" s="1595"/>
    </row>
    <row r="48352" spans="180:180">
      <c r="FX48352" s="1595"/>
    </row>
    <row r="48353" spans="180:180">
      <c r="FX48353" s="1595"/>
    </row>
    <row r="48354" spans="180:180">
      <c r="FX48354" s="1595"/>
    </row>
    <row r="48355" spans="180:180">
      <c r="FX48355" s="1595"/>
    </row>
    <row r="48356" spans="180:180">
      <c r="FX48356" s="1595"/>
    </row>
    <row r="48357" spans="180:180">
      <c r="FX48357" s="1595"/>
    </row>
    <row r="48358" spans="180:180">
      <c r="FX48358" s="1595"/>
    </row>
    <row r="48359" spans="180:180">
      <c r="FX48359" s="1595"/>
    </row>
    <row r="48360" spans="180:180">
      <c r="FX48360" s="1595"/>
    </row>
    <row r="48361" spans="180:180">
      <c r="FX48361" s="1595"/>
    </row>
    <row r="48363" spans="180:180">
      <c r="FX48363" s="1349"/>
    </row>
    <row r="48364" spans="180:180">
      <c r="FX48364" s="1349"/>
    </row>
    <row r="48365" spans="180:180">
      <c r="FX48365" s="1666"/>
    </row>
    <row r="48367" spans="180:180">
      <c r="FX48367" s="1349"/>
    </row>
    <row r="48368" spans="180:180">
      <c r="FX48368" s="1349"/>
    </row>
    <row r="48369" spans="180:180">
      <c r="FX48369" s="1349"/>
    </row>
    <row r="48370" spans="180:180">
      <c r="FX48370" s="1595"/>
    </row>
    <row r="48371" spans="180:180">
      <c r="FX48371" s="1595"/>
    </row>
    <row r="48372" spans="180:180">
      <c r="FX48372" s="1595"/>
    </row>
    <row r="48373" spans="180:180">
      <c r="FX48373" s="1595"/>
    </row>
    <row r="48374" spans="180:180">
      <c r="FX48374" s="1595"/>
    </row>
    <row r="48375" spans="180:180">
      <c r="FX48375" s="1595"/>
    </row>
    <row r="48376" spans="180:180">
      <c r="FX48376" s="1595"/>
    </row>
    <row r="48377" spans="180:180">
      <c r="FX48377" s="1595"/>
    </row>
    <row r="48378" spans="180:180">
      <c r="FX48378" s="1595"/>
    </row>
    <row r="48379" spans="180:180">
      <c r="FX48379" s="1595"/>
    </row>
    <row r="48380" spans="180:180">
      <c r="FX48380" s="1595"/>
    </row>
    <row r="48381" spans="180:180">
      <c r="FX48381" s="1595"/>
    </row>
    <row r="48382" spans="180:180">
      <c r="FX48382" s="1595"/>
    </row>
    <row r="48383" spans="180:180">
      <c r="FX48383" s="1595"/>
    </row>
    <row r="48384" spans="180:180">
      <c r="FX48384" s="1595"/>
    </row>
    <row r="48385" spans="180:180">
      <c r="FX48385" s="1595"/>
    </row>
    <row r="48386" spans="180:180">
      <c r="FX48386" s="1595"/>
    </row>
    <row r="48387" spans="180:180">
      <c r="FX48387" s="1595"/>
    </row>
    <row r="48388" spans="180:180">
      <c r="FX48388" s="1595"/>
    </row>
    <row r="48389" spans="180:180">
      <c r="FX48389" s="1595"/>
    </row>
    <row r="48390" spans="180:180">
      <c r="FX48390" s="1595"/>
    </row>
    <row r="48391" spans="180:180">
      <c r="FX48391" s="1595"/>
    </row>
    <row r="48392" spans="180:180">
      <c r="FX48392" s="1595"/>
    </row>
    <row r="48393" spans="180:180">
      <c r="FX48393" s="1595"/>
    </row>
    <row r="48394" spans="180:180">
      <c r="FX48394" s="1595"/>
    </row>
    <row r="48395" spans="180:180">
      <c r="FX48395" s="1595"/>
    </row>
    <row r="48396" spans="180:180">
      <c r="FX48396" s="1595"/>
    </row>
    <row r="48397" spans="180:180">
      <c r="FX48397" s="1595"/>
    </row>
    <row r="48398" spans="180:180">
      <c r="FX48398" s="1595"/>
    </row>
    <row r="48399" spans="180:180">
      <c r="FX48399" s="1595"/>
    </row>
    <row r="48400" spans="180:180">
      <c r="FX48400" s="1595"/>
    </row>
    <row r="48401" spans="180:180">
      <c r="FX48401" s="1595"/>
    </row>
    <row r="48402" spans="180:180">
      <c r="FX48402" s="1595"/>
    </row>
    <row r="48403" spans="180:180">
      <c r="FX48403" s="1595"/>
    </row>
    <row r="48404" spans="180:180">
      <c r="FX48404" s="1595"/>
    </row>
    <row r="48405" spans="180:180">
      <c r="FX48405" s="1595"/>
    </row>
    <row r="48406" spans="180:180">
      <c r="FX48406" s="1595"/>
    </row>
    <row r="48407" spans="180:180">
      <c r="FX48407" s="1595"/>
    </row>
    <row r="48408" spans="180:180">
      <c r="FX48408" s="1595"/>
    </row>
    <row r="48409" spans="180:180">
      <c r="FX48409" s="1595"/>
    </row>
    <row r="48411" spans="180:180">
      <c r="FX48411" s="1349"/>
    </row>
    <row r="48412" spans="180:180">
      <c r="FX48412" s="1349"/>
    </row>
    <row r="48413" spans="180:180">
      <c r="FX48413" s="1666"/>
    </row>
    <row r="48415" spans="180:180">
      <c r="FX48415" s="1349"/>
    </row>
    <row r="48416" spans="180:180">
      <c r="FX48416" s="1349"/>
    </row>
    <row r="48417" spans="180:180">
      <c r="FX48417" s="1349"/>
    </row>
    <row r="48418" spans="180:180">
      <c r="FX48418" s="1595"/>
    </row>
    <row r="48419" spans="180:180">
      <c r="FX48419" s="1595"/>
    </row>
    <row r="48420" spans="180:180">
      <c r="FX48420" s="1595"/>
    </row>
    <row r="48421" spans="180:180">
      <c r="FX48421" s="1595"/>
    </row>
    <row r="48422" spans="180:180">
      <c r="FX48422" s="1595"/>
    </row>
    <row r="48423" spans="180:180">
      <c r="FX48423" s="1595"/>
    </row>
    <row r="48424" spans="180:180">
      <c r="FX48424" s="1595"/>
    </row>
    <row r="48425" spans="180:180">
      <c r="FX48425" s="1595"/>
    </row>
    <row r="48426" spans="180:180">
      <c r="FX48426" s="1595"/>
    </row>
    <row r="48427" spans="180:180">
      <c r="FX48427" s="1595"/>
    </row>
    <row r="48428" spans="180:180">
      <c r="FX48428" s="1595"/>
    </row>
    <row r="48429" spans="180:180">
      <c r="FX48429" s="1595"/>
    </row>
    <row r="48430" spans="180:180">
      <c r="FX48430" s="1595"/>
    </row>
    <row r="48431" spans="180:180">
      <c r="FX48431" s="1595"/>
    </row>
    <row r="48432" spans="180:180">
      <c r="FX48432" s="1595"/>
    </row>
    <row r="48433" spans="180:180">
      <c r="FX48433" s="1595"/>
    </row>
    <row r="48434" spans="180:180">
      <c r="FX48434" s="1595"/>
    </row>
    <row r="48435" spans="180:180">
      <c r="FX48435" s="1595"/>
    </row>
    <row r="48436" spans="180:180">
      <c r="FX48436" s="1595"/>
    </row>
    <row r="48437" spans="180:180">
      <c r="FX48437" s="1595"/>
    </row>
    <row r="48438" spans="180:180">
      <c r="FX48438" s="1595"/>
    </row>
    <row r="48439" spans="180:180">
      <c r="FX48439" s="1595"/>
    </row>
    <row r="48440" spans="180:180">
      <c r="FX48440" s="1595"/>
    </row>
    <row r="48441" spans="180:180">
      <c r="FX48441" s="1595"/>
    </row>
    <row r="48442" spans="180:180">
      <c r="FX48442" s="1595"/>
    </row>
    <row r="48443" spans="180:180">
      <c r="FX48443" s="1595"/>
    </row>
    <row r="48444" spans="180:180">
      <c r="FX48444" s="1595"/>
    </row>
    <row r="48445" spans="180:180">
      <c r="FX48445" s="1595"/>
    </row>
    <row r="48446" spans="180:180">
      <c r="FX48446" s="1595"/>
    </row>
    <row r="48447" spans="180:180">
      <c r="FX48447" s="1595"/>
    </row>
    <row r="48448" spans="180:180">
      <c r="FX48448" s="1595"/>
    </row>
    <row r="48449" spans="180:180">
      <c r="FX48449" s="1595"/>
    </row>
    <row r="48450" spans="180:180">
      <c r="FX48450" s="1595"/>
    </row>
    <row r="48451" spans="180:180">
      <c r="FX48451" s="1595"/>
    </row>
    <row r="48452" spans="180:180">
      <c r="FX48452" s="1595"/>
    </row>
    <row r="48453" spans="180:180">
      <c r="FX48453" s="1595"/>
    </row>
    <row r="48454" spans="180:180">
      <c r="FX48454" s="1595"/>
    </row>
    <row r="48455" spans="180:180">
      <c r="FX48455" s="1595"/>
    </row>
    <row r="48456" spans="180:180">
      <c r="FX48456" s="1595"/>
    </row>
    <row r="48457" spans="180:180">
      <c r="FX48457" s="1595"/>
    </row>
    <row r="48459" spans="180:180">
      <c r="FX48459" s="1349"/>
    </row>
    <row r="48460" spans="180:180">
      <c r="FX48460" s="1349"/>
    </row>
    <row r="48461" spans="180:180">
      <c r="FX48461" s="1666"/>
    </row>
    <row r="48463" spans="180:180">
      <c r="FX48463" s="1349"/>
    </row>
    <row r="48464" spans="180:180">
      <c r="FX48464" s="1349"/>
    </row>
    <row r="48465" spans="180:180">
      <c r="FX48465" s="1349"/>
    </row>
    <row r="48466" spans="180:180">
      <c r="FX48466" s="1595"/>
    </row>
    <row r="48467" spans="180:180">
      <c r="FX48467" s="1595"/>
    </row>
    <row r="48468" spans="180:180">
      <c r="FX48468" s="1595"/>
    </row>
    <row r="48469" spans="180:180">
      <c r="FX48469" s="1595"/>
    </row>
    <row r="48470" spans="180:180">
      <c r="FX48470" s="1595"/>
    </row>
    <row r="48471" spans="180:180">
      <c r="FX48471" s="1595"/>
    </row>
    <row r="48472" spans="180:180">
      <c r="FX48472" s="1595"/>
    </row>
    <row r="48473" spans="180:180">
      <c r="FX48473" s="1595"/>
    </row>
    <row r="48474" spans="180:180">
      <c r="FX48474" s="1595"/>
    </row>
    <row r="48475" spans="180:180">
      <c r="FX48475" s="1595"/>
    </row>
    <row r="48476" spans="180:180">
      <c r="FX48476" s="1595"/>
    </row>
    <row r="48477" spans="180:180">
      <c r="FX48477" s="1595"/>
    </row>
    <row r="48478" spans="180:180">
      <c r="FX48478" s="1595"/>
    </row>
    <row r="48479" spans="180:180">
      <c r="FX48479" s="1595"/>
    </row>
    <row r="48480" spans="180:180">
      <c r="FX48480" s="1595"/>
    </row>
    <row r="48481" spans="180:180">
      <c r="FX48481" s="1595"/>
    </row>
    <row r="48482" spans="180:180">
      <c r="FX48482" s="1595"/>
    </row>
    <row r="48483" spans="180:180">
      <c r="FX48483" s="1595"/>
    </row>
    <row r="48484" spans="180:180">
      <c r="FX48484" s="1595"/>
    </row>
    <row r="48485" spans="180:180">
      <c r="FX48485" s="1595"/>
    </row>
    <row r="48486" spans="180:180">
      <c r="FX48486" s="1595"/>
    </row>
    <row r="48487" spans="180:180">
      <c r="FX48487" s="1595"/>
    </row>
    <row r="48488" spans="180:180">
      <c r="FX48488" s="1595"/>
    </row>
    <row r="48489" spans="180:180">
      <c r="FX48489" s="1595"/>
    </row>
    <row r="48490" spans="180:180">
      <c r="FX48490" s="1595"/>
    </row>
    <row r="48491" spans="180:180">
      <c r="FX48491" s="1595"/>
    </row>
    <row r="48492" spans="180:180">
      <c r="FX48492" s="1595"/>
    </row>
    <row r="48493" spans="180:180">
      <c r="FX48493" s="1595"/>
    </row>
    <row r="48494" spans="180:180">
      <c r="FX48494" s="1595"/>
    </row>
    <row r="48495" spans="180:180">
      <c r="FX48495" s="1595"/>
    </row>
    <row r="48496" spans="180:180">
      <c r="FX48496" s="1595"/>
    </row>
    <row r="48497" spans="180:180">
      <c r="FX48497" s="1595"/>
    </row>
    <row r="48498" spans="180:180">
      <c r="FX48498" s="1595"/>
    </row>
    <row r="48499" spans="180:180">
      <c r="FX48499" s="1595"/>
    </row>
    <row r="48500" spans="180:180">
      <c r="FX48500" s="1595"/>
    </row>
    <row r="48501" spans="180:180">
      <c r="FX48501" s="1595"/>
    </row>
    <row r="48502" spans="180:180">
      <c r="FX48502" s="1595"/>
    </row>
    <row r="48503" spans="180:180">
      <c r="FX48503" s="1595"/>
    </row>
    <row r="48504" spans="180:180">
      <c r="FX48504" s="1595"/>
    </row>
    <row r="48505" spans="180:180">
      <c r="FX48505" s="1595"/>
    </row>
    <row r="48507" spans="180:180">
      <c r="FX48507" s="1349"/>
    </row>
    <row r="48508" spans="180:180">
      <c r="FX48508" s="1349"/>
    </row>
    <row r="48509" spans="180:180">
      <c r="FX48509" s="1666"/>
    </row>
    <row r="48511" spans="180:180">
      <c r="FX48511" s="1349"/>
    </row>
    <row r="48512" spans="180:180">
      <c r="FX48512" s="1349"/>
    </row>
    <row r="48513" spans="180:180">
      <c r="FX48513" s="1349"/>
    </row>
    <row r="48514" spans="180:180">
      <c r="FX48514" s="1595"/>
    </row>
    <row r="48515" spans="180:180">
      <c r="FX48515" s="1595"/>
    </row>
    <row r="48516" spans="180:180">
      <c r="FX48516" s="1595"/>
    </row>
    <row r="48517" spans="180:180">
      <c r="FX48517" s="1595"/>
    </row>
    <row r="48518" spans="180:180">
      <c r="FX48518" s="1595"/>
    </row>
    <row r="48519" spans="180:180">
      <c r="FX48519" s="1595"/>
    </row>
    <row r="48520" spans="180:180">
      <c r="FX48520" s="1595"/>
    </row>
    <row r="48521" spans="180:180">
      <c r="FX48521" s="1595"/>
    </row>
    <row r="48522" spans="180:180">
      <c r="FX48522" s="1595"/>
    </row>
    <row r="48523" spans="180:180">
      <c r="FX48523" s="1595"/>
    </row>
    <row r="48524" spans="180:180">
      <c r="FX48524" s="1595"/>
    </row>
    <row r="48525" spans="180:180">
      <c r="FX48525" s="1595"/>
    </row>
    <row r="48526" spans="180:180">
      <c r="FX48526" s="1595"/>
    </row>
    <row r="48527" spans="180:180">
      <c r="FX48527" s="1595"/>
    </row>
    <row r="48528" spans="180:180">
      <c r="FX48528" s="1595"/>
    </row>
    <row r="48529" spans="180:180">
      <c r="FX48529" s="1595"/>
    </row>
    <row r="48530" spans="180:180">
      <c r="FX48530" s="1595"/>
    </row>
    <row r="48531" spans="180:180">
      <c r="FX48531" s="1595"/>
    </row>
    <row r="48532" spans="180:180">
      <c r="FX48532" s="1595"/>
    </row>
    <row r="48533" spans="180:180">
      <c r="FX48533" s="1595"/>
    </row>
    <row r="48534" spans="180:180">
      <c r="FX48534" s="1595"/>
    </row>
    <row r="48535" spans="180:180">
      <c r="FX48535" s="1595"/>
    </row>
    <row r="48536" spans="180:180">
      <c r="FX48536" s="1595"/>
    </row>
    <row r="48537" spans="180:180">
      <c r="FX48537" s="1595"/>
    </row>
    <row r="48538" spans="180:180">
      <c r="FX48538" s="1595"/>
    </row>
    <row r="48539" spans="180:180">
      <c r="FX48539" s="1595"/>
    </row>
    <row r="48540" spans="180:180">
      <c r="FX48540" s="1595"/>
    </row>
    <row r="48541" spans="180:180">
      <c r="FX48541" s="1595"/>
    </row>
    <row r="48542" spans="180:180">
      <c r="FX48542" s="1595"/>
    </row>
    <row r="48543" spans="180:180">
      <c r="FX48543" s="1595"/>
    </row>
    <row r="48544" spans="180:180">
      <c r="FX48544" s="1595"/>
    </row>
    <row r="48545" spans="180:180">
      <c r="FX48545" s="1595"/>
    </row>
    <row r="48546" spans="180:180">
      <c r="FX48546" s="1595"/>
    </row>
    <row r="48547" spans="180:180">
      <c r="FX48547" s="1595"/>
    </row>
    <row r="48548" spans="180:180">
      <c r="FX48548" s="1595"/>
    </row>
    <row r="48549" spans="180:180">
      <c r="FX48549" s="1595"/>
    </row>
    <row r="48550" spans="180:180">
      <c r="FX48550" s="1595"/>
    </row>
    <row r="48551" spans="180:180">
      <c r="FX48551" s="1595"/>
    </row>
    <row r="48552" spans="180:180">
      <c r="FX48552" s="1595"/>
    </row>
    <row r="48553" spans="180:180">
      <c r="FX48553" s="1595"/>
    </row>
    <row r="48555" spans="180:180">
      <c r="FX48555" s="1349"/>
    </row>
    <row r="48556" spans="180:180">
      <c r="FX48556" s="1349"/>
    </row>
    <row r="48557" spans="180:180">
      <c r="FX48557" s="1666"/>
    </row>
    <row r="48559" spans="180:180">
      <c r="FX48559" s="1349"/>
    </row>
    <row r="48560" spans="180:180">
      <c r="FX48560" s="1349"/>
    </row>
    <row r="48561" spans="180:180">
      <c r="FX48561" s="1349"/>
    </row>
    <row r="48562" spans="180:180">
      <c r="FX48562" s="1595"/>
    </row>
    <row r="48563" spans="180:180">
      <c r="FX48563" s="1595"/>
    </row>
    <row r="48564" spans="180:180">
      <c r="FX48564" s="1595"/>
    </row>
    <row r="48565" spans="180:180">
      <c r="FX48565" s="1595"/>
    </row>
    <row r="48566" spans="180:180">
      <c r="FX48566" s="1595"/>
    </row>
    <row r="48567" spans="180:180">
      <c r="FX48567" s="1595"/>
    </row>
    <row r="48568" spans="180:180">
      <c r="FX48568" s="1595"/>
    </row>
    <row r="48569" spans="180:180">
      <c r="FX48569" s="1595"/>
    </row>
    <row r="48570" spans="180:180">
      <c r="FX48570" s="1595"/>
    </row>
    <row r="48571" spans="180:180">
      <c r="FX48571" s="1595"/>
    </row>
    <row r="48572" spans="180:180">
      <c r="FX48572" s="1595"/>
    </row>
    <row r="48573" spans="180:180">
      <c r="FX48573" s="1595"/>
    </row>
    <row r="48574" spans="180:180">
      <c r="FX48574" s="1595"/>
    </row>
    <row r="48575" spans="180:180">
      <c r="FX48575" s="1595"/>
    </row>
    <row r="48576" spans="180:180">
      <c r="FX48576" s="1595"/>
    </row>
    <row r="48577" spans="180:180">
      <c r="FX48577" s="1595"/>
    </row>
    <row r="48578" spans="180:180">
      <c r="FX48578" s="1595"/>
    </row>
    <row r="48579" spans="180:180">
      <c r="FX48579" s="1595"/>
    </row>
    <row r="48580" spans="180:180">
      <c r="FX48580" s="1595"/>
    </row>
    <row r="48581" spans="180:180">
      <c r="FX48581" s="1595"/>
    </row>
    <row r="48582" spans="180:180">
      <c r="FX48582" s="1595"/>
    </row>
    <row r="48583" spans="180:180">
      <c r="FX48583" s="1595"/>
    </row>
    <row r="48584" spans="180:180">
      <c r="FX48584" s="1595"/>
    </row>
    <row r="48585" spans="180:180">
      <c r="FX48585" s="1595"/>
    </row>
    <row r="48586" spans="180:180">
      <c r="FX48586" s="1595"/>
    </row>
    <row r="48587" spans="180:180">
      <c r="FX48587" s="1595"/>
    </row>
    <row r="48588" spans="180:180">
      <c r="FX48588" s="1595"/>
    </row>
    <row r="48589" spans="180:180">
      <c r="FX48589" s="1595"/>
    </row>
    <row r="48590" spans="180:180">
      <c r="FX48590" s="1595"/>
    </row>
    <row r="48591" spans="180:180">
      <c r="FX48591" s="1595"/>
    </row>
    <row r="48592" spans="180:180">
      <c r="FX48592" s="1595"/>
    </row>
    <row r="48593" spans="180:180">
      <c r="FX48593" s="1595"/>
    </row>
    <row r="48594" spans="180:180">
      <c r="FX48594" s="1595"/>
    </row>
    <row r="48595" spans="180:180">
      <c r="FX48595" s="1595"/>
    </row>
    <row r="48596" spans="180:180">
      <c r="FX48596" s="1595"/>
    </row>
    <row r="48597" spans="180:180">
      <c r="FX48597" s="1595"/>
    </row>
    <row r="48598" spans="180:180">
      <c r="FX48598" s="1595"/>
    </row>
    <row r="48599" spans="180:180">
      <c r="FX48599" s="1595"/>
    </row>
    <row r="48600" spans="180:180">
      <c r="FX48600" s="1595"/>
    </row>
    <row r="48601" spans="180:180">
      <c r="FX48601" s="1595"/>
    </row>
    <row r="48603" spans="180:180">
      <c r="FX48603" s="1349"/>
    </row>
    <row r="48604" spans="180:180">
      <c r="FX48604" s="1349"/>
    </row>
    <row r="48605" spans="180:180">
      <c r="FX48605" s="1666"/>
    </row>
    <row r="48607" spans="180:180">
      <c r="FX48607" s="1349"/>
    </row>
    <row r="48608" spans="180:180">
      <c r="FX48608" s="1349"/>
    </row>
    <row r="48609" spans="180:180">
      <c r="FX48609" s="1349"/>
    </row>
    <row r="48610" spans="180:180">
      <c r="FX48610" s="1595"/>
    </row>
    <row r="48611" spans="180:180">
      <c r="FX48611" s="1595"/>
    </row>
    <row r="48612" spans="180:180">
      <c r="FX48612" s="1595"/>
    </row>
    <row r="48613" spans="180:180">
      <c r="FX48613" s="1595"/>
    </row>
    <row r="48614" spans="180:180">
      <c r="FX48614" s="1595"/>
    </row>
    <row r="48615" spans="180:180">
      <c r="FX48615" s="1595"/>
    </row>
    <row r="48616" spans="180:180">
      <c r="FX48616" s="1595"/>
    </row>
    <row r="48617" spans="180:180">
      <c r="FX48617" s="1595"/>
    </row>
    <row r="48618" spans="180:180">
      <c r="FX48618" s="1595"/>
    </row>
    <row r="48619" spans="180:180">
      <c r="FX48619" s="1595"/>
    </row>
    <row r="48620" spans="180:180">
      <c r="FX48620" s="1595"/>
    </row>
    <row r="48621" spans="180:180">
      <c r="FX48621" s="1595"/>
    </row>
    <row r="48622" spans="180:180">
      <c r="FX48622" s="1595"/>
    </row>
    <row r="48623" spans="180:180">
      <c r="FX48623" s="1595"/>
    </row>
    <row r="48624" spans="180:180">
      <c r="FX48624" s="1595"/>
    </row>
    <row r="48625" spans="180:180">
      <c r="FX48625" s="1595"/>
    </row>
    <row r="48626" spans="180:180">
      <c r="FX48626" s="1595"/>
    </row>
    <row r="48627" spans="180:180">
      <c r="FX48627" s="1595"/>
    </row>
    <row r="48628" spans="180:180">
      <c r="FX48628" s="1595"/>
    </row>
    <row r="48629" spans="180:180">
      <c r="FX48629" s="1595"/>
    </row>
    <row r="48630" spans="180:180">
      <c r="FX48630" s="1595"/>
    </row>
    <row r="48631" spans="180:180">
      <c r="FX48631" s="1595"/>
    </row>
    <row r="48632" spans="180:180">
      <c r="FX48632" s="1595"/>
    </row>
    <row r="48633" spans="180:180">
      <c r="FX48633" s="1595"/>
    </row>
    <row r="48634" spans="180:180">
      <c r="FX48634" s="1595"/>
    </row>
    <row r="48635" spans="180:180">
      <c r="FX48635" s="1595"/>
    </row>
    <row r="48636" spans="180:180">
      <c r="FX48636" s="1595"/>
    </row>
    <row r="48637" spans="180:180">
      <c r="FX48637" s="1595"/>
    </row>
    <row r="48638" spans="180:180">
      <c r="FX48638" s="1595"/>
    </row>
    <row r="48639" spans="180:180">
      <c r="FX48639" s="1595"/>
    </row>
    <row r="48640" spans="180:180">
      <c r="FX48640" s="1595"/>
    </row>
    <row r="48641" spans="180:180">
      <c r="FX48641" s="1595"/>
    </row>
    <row r="48642" spans="180:180">
      <c r="FX48642" s="1595"/>
    </row>
    <row r="48643" spans="180:180">
      <c r="FX48643" s="1595"/>
    </row>
    <row r="48644" spans="180:180">
      <c r="FX48644" s="1595"/>
    </row>
    <row r="48645" spans="180:180">
      <c r="FX48645" s="1595"/>
    </row>
    <row r="48646" spans="180:180">
      <c r="FX48646" s="1595"/>
    </row>
    <row r="48647" spans="180:180">
      <c r="FX48647" s="1595"/>
    </row>
    <row r="48648" spans="180:180">
      <c r="FX48648" s="1595"/>
    </row>
    <row r="48649" spans="180:180">
      <c r="FX48649" s="1595"/>
    </row>
    <row r="48651" spans="180:180">
      <c r="FX48651" s="1349"/>
    </row>
    <row r="48652" spans="180:180">
      <c r="FX48652" s="1349"/>
    </row>
    <row r="48653" spans="180:180">
      <c r="FX48653" s="1666"/>
    </row>
    <row r="48655" spans="180:180">
      <c r="FX48655" s="1349"/>
    </row>
    <row r="48656" spans="180:180">
      <c r="FX48656" s="1349"/>
    </row>
    <row r="48657" spans="180:180">
      <c r="FX48657" s="1349"/>
    </row>
    <row r="48658" spans="180:180">
      <c r="FX48658" s="1595"/>
    </row>
    <row r="48659" spans="180:180">
      <c r="FX48659" s="1595"/>
    </row>
    <row r="48660" spans="180:180">
      <c r="FX48660" s="1595"/>
    </row>
    <row r="48661" spans="180:180">
      <c r="FX48661" s="1595"/>
    </row>
    <row r="48662" spans="180:180">
      <c r="FX48662" s="1595"/>
    </row>
    <row r="48663" spans="180:180">
      <c r="FX48663" s="1595"/>
    </row>
    <row r="48664" spans="180:180">
      <c r="FX48664" s="1595"/>
    </row>
    <row r="48665" spans="180:180">
      <c r="FX48665" s="1595"/>
    </row>
    <row r="48666" spans="180:180">
      <c r="FX48666" s="1595"/>
    </row>
    <row r="48667" spans="180:180">
      <c r="FX48667" s="1595"/>
    </row>
    <row r="48668" spans="180:180">
      <c r="FX48668" s="1595"/>
    </row>
    <row r="48669" spans="180:180">
      <c r="FX48669" s="1595"/>
    </row>
    <row r="48670" spans="180:180">
      <c r="FX48670" s="1595"/>
    </row>
    <row r="48671" spans="180:180">
      <c r="FX48671" s="1595"/>
    </row>
    <row r="48672" spans="180:180">
      <c r="FX48672" s="1595"/>
    </row>
    <row r="48673" spans="180:180">
      <c r="FX48673" s="1595"/>
    </row>
    <row r="48674" spans="180:180">
      <c r="FX48674" s="1595"/>
    </row>
    <row r="48675" spans="180:180">
      <c r="FX48675" s="1595"/>
    </row>
    <row r="48676" spans="180:180">
      <c r="FX48676" s="1595"/>
    </row>
    <row r="48677" spans="180:180">
      <c r="FX48677" s="1595"/>
    </row>
    <row r="48678" spans="180:180">
      <c r="FX48678" s="1595"/>
    </row>
    <row r="48679" spans="180:180">
      <c r="FX48679" s="1595"/>
    </row>
    <row r="48680" spans="180:180">
      <c r="FX48680" s="1595"/>
    </row>
    <row r="48681" spans="180:180">
      <c r="FX48681" s="1595"/>
    </row>
    <row r="48682" spans="180:180">
      <c r="FX48682" s="1595"/>
    </row>
    <row r="48683" spans="180:180">
      <c r="FX48683" s="1595"/>
    </row>
    <row r="48684" spans="180:180">
      <c r="FX48684" s="1595"/>
    </row>
    <row r="48685" spans="180:180">
      <c r="FX48685" s="1595"/>
    </row>
    <row r="48686" spans="180:180">
      <c r="FX48686" s="1595"/>
    </row>
    <row r="48687" spans="180:180">
      <c r="FX48687" s="1595"/>
    </row>
    <row r="48688" spans="180:180">
      <c r="FX48688" s="1595"/>
    </row>
    <row r="48689" spans="180:180">
      <c r="FX48689" s="1595"/>
    </row>
    <row r="48690" spans="180:180">
      <c r="FX48690" s="1595"/>
    </row>
    <row r="48691" spans="180:180">
      <c r="FX48691" s="1595"/>
    </row>
    <row r="48692" spans="180:180">
      <c r="FX48692" s="1595"/>
    </row>
    <row r="48693" spans="180:180">
      <c r="FX48693" s="1595"/>
    </row>
    <row r="48694" spans="180:180">
      <c r="FX48694" s="1595"/>
    </row>
    <row r="48695" spans="180:180">
      <c r="FX48695" s="1595"/>
    </row>
    <row r="48696" spans="180:180">
      <c r="FX48696" s="1595"/>
    </row>
    <row r="48697" spans="180:180">
      <c r="FX48697" s="1595"/>
    </row>
    <row r="48699" spans="180:180">
      <c r="FX48699" s="1349"/>
    </row>
    <row r="48700" spans="180:180">
      <c r="FX48700" s="1349"/>
    </row>
    <row r="48701" spans="180:180">
      <c r="FX48701" s="1666"/>
    </row>
    <row r="48703" spans="180:180">
      <c r="FX48703" s="1349"/>
    </row>
    <row r="48704" spans="180:180">
      <c r="FX48704" s="1349"/>
    </row>
    <row r="48705" spans="180:180">
      <c r="FX48705" s="1349"/>
    </row>
    <row r="48706" spans="180:180">
      <c r="FX48706" s="1595"/>
    </row>
    <row r="48707" spans="180:180">
      <c r="FX48707" s="1595"/>
    </row>
    <row r="48708" spans="180:180">
      <c r="FX48708" s="1595"/>
    </row>
    <row r="48709" spans="180:180">
      <c r="FX48709" s="1595"/>
    </row>
    <row r="48710" spans="180:180">
      <c r="FX48710" s="1595"/>
    </row>
    <row r="48711" spans="180:180">
      <c r="FX48711" s="1595"/>
    </row>
    <row r="48712" spans="180:180">
      <c r="FX48712" s="1595"/>
    </row>
    <row r="48713" spans="180:180">
      <c r="FX48713" s="1595"/>
    </row>
    <row r="48714" spans="180:180">
      <c r="FX48714" s="1595"/>
    </row>
    <row r="48715" spans="180:180">
      <c r="FX48715" s="1595"/>
    </row>
    <row r="48716" spans="180:180">
      <c r="FX48716" s="1595"/>
    </row>
    <row r="48717" spans="180:180">
      <c r="FX48717" s="1595"/>
    </row>
    <row r="48718" spans="180:180">
      <c r="FX48718" s="1595"/>
    </row>
    <row r="48719" spans="180:180">
      <c r="FX48719" s="1595"/>
    </row>
    <row r="48720" spans="180:180">
      <c r="FX48720" s="1595"/>
    </row>
    <row r="48721" spans="180:180">
      <c r="FX48721" s="1595"/>
    </row>
    <row r="48722" spans="180:180">
      <c r="FX48722" s="1595"/>
    </row>
    <row r="48723" spans="180:180">
      <c r="FX48723" s="1595"/>
    </row>
    <row r="48724" spans="180:180">
      <c r="FX48724" s="1595"/>
    </row>
    <row r="48725" spans="180:180">
      <c r="FX48725" s="1595"/>
    </row>
    <row r="48726" spans="180:180">
      <c r="FX48726" s="1595"/>
    </row>
    <row r="48727" spans="180:180">
      <c r="FX48727" s="1595"/>
    </row>
    <row r="48728" spans="180:180">
      <c r="FX48728" s="1595"/>
    </row>
    <row r="48729" spans="180:180">
      <c r="FX48729" s="1595"/>
    </row>
    <row r="48730" spans="180:180">
      <c r="FX48730" s="1595"/>
    </row>
    <row r="48731" spans="180:180">
      <c r="FX48731" s="1595"/>
    </row>
    <row r="48732" spans="180:180">
      <c r="FX48732" s="1595"/>
    </row>
    <row r="48733" spans="180:180">
      <c r="FX48733" s="1595"/>
    </row>
    <row r="48734" spans="180:180">
      <c r="FX48734" s="1595"/>
    </row>
    <row r="48735" spans="180:180">
      <c r="FX48735" s="1595"/>
    </row>
    <row r="48736" spans="180:180">
      <c r="FX48736" s="1595"/>
    </row>
    <row r="48737" spans="180:180">
      <c r="FX48737" s="1595"/>
    </row>
    <row r="48738" spans="180:180">
      <c r="FX48738" s="1595"/>
    </row>
    <row r="48739" spans="180:180">
      <c r="FX48739" s="1595"/>
    </row>
    <row r="48740" spans="180:180">
      <c r="FX48740" s="1595"/>
    </row>
    <row r="48741" spans="180:180">
      <c r="FX48741" s="1595"/>
    </row>
    <row r="48742" spans="180:180">
      <c r="FX48742" s="1595"/>
    </row>
    <row r="48743" spans="180:180">
      <c r="FX48743" s="1595"/>
    </row>
    <row r="48744" spans="180:180">
      <c r="FX48744" s="1595"/>
    </row>
    <row r="48745" spans="180:180">
      <c r="FX48745" s="1595"/>
    </row>
    <row r="48747" spans="180:180">
      <c r="FX48747" s="1349"/>
    </row>
    <row r="48748" spans="180:180">
      <c r="FX48748" s="1349"/>
    </row>
    <row r="48749" spans="180:180">
      <c r="FX48749" s="1666"/>
    </row>
    <row r="48751" spans="180:180">
      <c r="FX48751" s="1349"/>
    </row>
    <row r="48752" spans="180:180">
      <c r="FX48752" s="1349"/>
    </row>
    <row r="48753" spans="180:180">
      <c r="FX48753" s="1349"/>
    </row>
    <row r="48754" spans="180:180">
      <c r="FX48754" s="1595"/>
    </row>
    <row r="48755" spans="180:180">
      <c r="FX48755" s="1595"/>
    </row>
    <row r="48756" spans="180:180">
      <c r="FX48756" s="1595"/>
    </row>
    <row r="48757" spans="180:180">
      <c r="FX48757" s="1595"/>
    </row>
    <row r="48758" spans="180:180">
      <c r="FX48758" s="1595"/>
    </row>
    <row r="48759" spans="180:180">
      <c r="FX48759" s="1595"/>
    </row>
    <row r="48760" spans="180:180">
      <c r="FX48760" s="1595"/>
    </row>
    <row r="48761" spans="180:180">
      <c r="FX48761" s="1595"/>
    </row>
    <row r="48762" spans="180:180">
      <c r="FX48762" s="1595"/>
    </row>
    <row r="48763" spans="180:180">
      <c r="FX48763" s="1595"/>
    </row>
    <row r="48764" spans="180:180">
      <c r="FX48764" s="1595"/>
    </row>
    <row r="48765" spans="180:180">
      <c r="FX48765" s="1595"/>
    </row>
    <row r="48766" spans="180:180">
      <c r="FX48766" s="1595"/>
    </row>
    <row r="48767" spans="180:180">
      <c r="FX48767" s="1595"/>
    </row>
    <row r="48768" spans="180:180">
      <c r="FX48768" s="1595"/>
    </row>
    <row r="48769" spans="180:180">
      <c r="FX48769" s="1595"/>
    </row>
    <row r="48770" spans="180:180">
      <c r="FX48770" s="1595"/>
    </row>
    <row r="48771" spans="180:180">
      <c r="FX48771" s="1595"/>
    </row>
    <row r="48772" spans="180:180">
      <c r="FX48772" s="1595"/>
    </row>
    <row r="48773" spans="180:180">
      <c r="FX48773" s="1595"/>
    </row>
    <row r="48774" spans="180:180">
      <c r="FX48774" s="1595"/>
    </row>
    <row r="48775" spans="180:180">
      <c r="FX48775" s="1595"/>
    </row>
    <row r="48776" spans="180:180">
      <c r="FX48776" s="1595"/>
    </row>
    <row r="48777" spans="180:180">
      <c r="FX48777" s="1595"/>
    </row>
    <row r="48778" spans="180:180">
      <c r="FX48778" s="1595"/>
    </row>
    <row r="48779" spans="180:180">
      <c r="FX48779" s="1595"/>
    </row>
    <row r="48780" spans="180:180">
      <c r="FX48780" s="1595"/>
    </row>
    <row r="48781" spans="180:180">
      <c r="FX48781" s="1595"/>
    </row>
    <row r="48782" spans="180:180">
      <c r="FX48782" s="1595"/>
    </row>
    <row r="48783" spans="180:180">
      <c r="FX48783" s="1595"/>
    </row>
    <row r="48784" spans="180:180">
      <c r="FX48784" s="1595"/>
    </row>
    <row r="48785" spans="180:180">
      <c r="FX48785" s="1595"/>
    </row>
    <row r="48786" spans="180:180">
      <c r="FX48786" s="1595"/>
    </row>
    <row r="48787" spans="180:180">
      <c r="FX48787" s="1595"/>
    </row>
    <row r="48788" spans="180:180">
      <c r="FX48788" s="1595"/>
    </row>
    <row r="48789" spans="180:180">
      <c r="FX48789" s="1595"/>
    </row>
    <row r="48790" spans="180:180">
      <c r="FX48790" s="1595"/>
    </row>
    <row r="48791" spans="180:180">
      <c r="FX48791" s="1595"/>
    </row>
    <row r="48792" spans="180:180">
      <c r="FX48792" s="1595"/>
    </row>
    <row r="48793" spans="180:180">
      <c r="FX48793" s="1595"/>
    </row>
    <row r="48795" spans="180:180">
      <c r="FX48795" s="1349"/>
    </row>
    <row r="48796" spans="180:180">
      <c r="FX48796" s="1349"/>
    </row>
    <row r="48797" spans="180:180">
      <c r="FX48797" s="1666"/>
    </row>
    <row r="48799" spans="180:180">
      <c r="FX48799" s="1349"/>
    </row>
    <row r="48800" spans="180:180">
      <c r="FX48800" s="1349"/>
    </row>
    <row r="48801" spans="180:180">
      <c r="FX48801" s="1349"/>
    </row>
    <row r="48802" spans="180:180">
      <c r="FX48802" s="1595"/>
    </row>
    <row r="48803" spans="180:180">
      <c r="FX48803" s="1595"/>
    </row>
    <row r="48804" spans="180:180">
      <c r="FX48804" s="1595"/>
    </row>
    <row r="48805" spans="180:180">
      <c r="FX48805" s="1595"/>
    </row>
    <row r="48806" spans="180:180">
      <c r="FX48806" s="1595"/>
    </row>
    <row r="48807" spans="180:180">
      <c r="FX48807" s="1595"/>
    </row>
    <row r="48808" spans="180:180">
      <c r="FX48808" s="1595"/>
    </row>
    <row r="48809" spans="180:180">
      <c r="FX48809" s="1595"/>
    </row>
    <row r="48810" spans="180:180">
      <c r="FX48810" s="1595"/>
    </row>
    <row r="48811" spans="180:180">
      <c r="FX48811" s="1595"/>
    </row>
    <row r="48812" spans="180:180">
      <c r="FX48812" s="1595"/>
    </row>
    <row r="48813" spans="180:180">
      <c r="FX48813" s="1595"/>
    </row>
    <row r="48814" spans="180:180">
      <c r="FX48814" s="1595"/>
    </row>
    <row r="48815" spans="180:180">
      <c r="FX48815" s="1595"/>
    </row>
    <row r="48816" spans="180:180">
      <c r="FX48816" s="1595"/>
    </row>
    <row r="48817" spans="180:180">
      <c r="FX48817" s="1595"/>
    </row>
    <row r="48818" spans="180:180">
      <c r="FX48818" s="1595"/>
    </row>
    <row r="48819" spans="180:180">
      <c r="FX48819" s="1595"/>
    </row>
    <row r="48820" spans="180:180">
      <c r="FX48820" s="1595"/>
    </row>
    <row r="48821" spans="180:180">
      <c r="FX48821" s="1595"/>
    </row>
    <row r="48822" spans="180:180">
      <c r="FX48822" s="1595"/>
    </row>
    <row r="48823" spans="180:180">
      <c r="FX48823" s="1595"/>
    </row>
    <row r="48824" spans="180:180">
      <c r="FX48824" s="1595"/>
    </row>
    <row r="48825" spans="180:180">
      <c r="FX48825" s="1595"/>
    </row>
    <row r="48826" spans="180:180">
      <c r="FX48826" s="1595"/>
    </row>
    <row r="48827" spans="180:180">
      <c r="FX48827" s="1595"/>
    </row>
    <row r="48828" spans="180:180">
      <c r="FX48828" s="1595"/>
    </row>
    <row r="48829" spans="180:180">
      <c r="FX48829" s="1595"/>
    </row>
    <row r="48830" spans="180:180">
      <c r="FX48830" s="1595"/>
    </row>
    <row r="48831" spans="180:180">
      <c r="FX48831" s="1595"/>
    </row>
    <row r="48832" spans="180:180">
      <c r="FX48832" s="1595"/>
    </row>
    <row r="48833" spans="180:180">
      <c r="FX48833" s="1595"/>
    </row>
    <row r="48834" spans="180:180">
      <c r="FX48834" s="1595"/>
    </row>
    <row r="48835" spans="180:180">
      <c r="FX48835" s="1595"/>
    </row>
    <row r="48836" spans="180:180">
      <c r="FX48836" s="1595"/>
    </row>
    <row r="48837" spans="180:180">
      <c r="FX48837" s="1595"/>
    </row>
    <row r="48838" spans="180:180">
      <c r="FX48838" s="1595"/>
    </row>
    <row r="48839" spans="180:180">
      <c r="FX48839" s="1595"/>
    </row>
    <row r="48840" spans="180:180">
      <c r="FX48840" s="1595"/>
    </row>
    <row r="48841" spans="180:180">
      <c r="FX48841" s="1595"/>
    </row>
    <row r="48843" spans="180:180">
      <c r="FX48843" s="1349"/>
    </row>
    <row r="48844" spans="180:180">
      <c r="FX48844" s="1349"/>
    </row>
    <row r="48845" spans="180:180">
      <c r="FX48845" s="1666"/>
    </row>
    <row r="48847" spans="180:180">
      <c r="FX48847" s="1349"/>
    </row>
    <row r="48848" spans="180:180">
      <c r="FX48848" s="1349"/>
    </row>
    <row r="48849" spans="180:180">
      <c r="FX48849" s="1349"/>
    </row>
    <row r="48850" spans="180:180">
      <c r="FX48850" s="1595"/>
    </row>
    <row r="48851" spans="180:180">
      <c r="FX48851" s="1595"/>
    </row>
    <row r="48852" spans="180:180">
      <c r="FX48852" s="1595"/>
    </row>
    <row r="48853" spans="180:180">
      <c r="FX48853" s="1595"/>
    </row>
    <row r="48854" spans="180:180">
      <c r="FX48854" s="1595"/>
    </row>
    <row r="48855" spans="180:180">
      <c r="FX48855" s="1595"/>
    </row>
    <row r="48856" spans="180:180">
      <c r="FX48856" s="1595"/>
    </row>
    <row r="48857" spans="180:180">
      <c r="FX48857" s="1595"/>
    </row>
    <row r="48858" spans="180:180">
      <c r="FX48858" s="1595"/>
    </row>
    <row r="48859" spans="180:180">
      <c r="FX48859" s="1595"/>
    </row>
    <row r="48860" spans="180:180">
      <c r="FX48860" s="1595"/>
    </row>
    <row r="48861" spans="180:180">
      <c r="FX48861" s="1595"/>
    </row>
    <row r="48862" spans="180:180">
      <c r="FX48862" s="1595"/>
    </row>
    <row r="48863" spans="180:180">
      <c r="FX48863" s="1595"/>
    </row>
    <row r="48864" spans="180:180">
      <c r="FX48864" s="1595"/>
    </row>
    <row r="48865" spans="180:180">
      <c r="FX48865" s="1595"/>
    </row>
    <row r="48866" spans="180:180">
      <c r="FX48866" s="1595"/>
    </row>
    <row r="48867" spans="180:180">
      <c r="FX48867" s="1595"/>
    </row>
    <row r="48868" spans="180:180">
      <c r="FX48868" s="1595"/>
    </row>
    <row r="48869" spans="180:180">
      <c r="FX48869" s="1595"/>
    </row>
    <row r="48870" spans="180:180">
      <c r="FX48870" s="1595"/>
    </row>
    <row r="48871" spans="180:180">
      <c r="FX48871" s="1595"/>
    </row>
    <row r="48872" spans="180:180">
      <c r="FX48872" s="1595"/>
    </row>
    <row r="48873" spans="180:180">
      <c r="FX48873" s="1595"/>
    </row>
    <row r="48874" spans="180:180">
      <c r="FX48874" s="1595"/>
    </row>
    <row r="48875" spans="180:180">
      <c r="FX48875" s="1595"/>
    </row>
    <row r="48876" spans="180:180">
      <c r="FX48876" s="1595"/>
    </row>
    <row r="48877" spans="180:180">
      <c r="FX48877" s="1595"/>
    </row>
    <row r="48878" spans="180:180">
      <c r="FX48878" s="1595"/>
    </row>
    <row r="48879" spans="180:180">
      <c r="FX48879" s="1595"/>
    </row>
    <row r="48880" spans="180:180">
      <c r="FX48880" s="1595"/>
    </row>
    <row r="48881" spans="180:180">
      <c r="FX48881" s="1595"/>
    </row>
    <row r="48882" spans="180:180">
      <c r="FX48882" s="1595"/>
    </row>
    <row r="48883" spans="180:180">
      <c r="FX48883" s="1595"/>
    </row>
    <row r="48884" spans="180:180">
      <c r="FX48884" s="1595"/>
    </row>
    <row r="48885" spans="180:180">
      <c r="FX48885" s="1595"/>
    </row>
    <row r="48886" spans="180:180">
      <c r="FX48886" s="1595"/>
    </row>
    <row r="48887" spans="180:180">
      <c r="FX48887" s="1595"/>
    </row>
    <row r="48888" spans="180:180">
      <c r="FX48888" s="1595"/>
    </row>
    <row r="48889" spans="180:180">
      <c r="FX48889" s="1595"/>
    </row>
    <row r="48891" spans="180:180">
      <c r="FX48891" s="1349"/>
    </row>
    <row r="48892" spans="180:180">
      <c r="FX48892" s="1349"/>
    </row>
    <row r="48893" spans="180:180">
      <c r="FX48893" s="1666"/>
    </row>
    <row r="48895" spans="180:180">
      <c r="FX48895" s="1349"/>
    </row>
    <row r="48896" spans="180:180">
      <c r="FX48896" s="1349"/>
    </row>
    <row r="48897" spans="180:180">
      <c r="FX48897" s="1349"/>
    </row>
    <row r="48898" spans="180:180">
      <c r="FX48898" s="1595"/>
    </row>
    <row r="48899" spans="180:180">
      <c r="FX48899" s="1595"/>
    </row>
    <row r="48900" spans="180:180">
      <c r="FX48900" s="1595"/>
    </row>
    <row r="48901" spans="180:180">
      <c r="FX48901" s="1595"/>
    </row>
    <row r="48902" spans="180:180">
      <c r="FX48902" s="1595"/>
    </row>
    <row r="48903" spans="180:180">
      <c r="FX48903" s="1595"/>
    </row>
    <row r="48904" spans="180:180">
      <c r="FX48904" s="1595"/>
    </row>
    <row r="48905" spans="180:180">
      <c r="FX48905" s="1595"/>
    </row>
    <row r="48906" spans="180:180">
      <c r="FX48906" s="1595"/>
    </row>
    <row r="48907" spans="180:180">
      <c r="FX48907" s="1595"/>
    </row>
    <row r="48908" spans="180:180">
      <c r="FX48908" s="1595"/>
    </row>
    <row r="48909" spans="180:180">
      <c r="FX48909" s="1595"/>
    </row>
    <row r="48910" spans="180:180">
      <c r="FX48910" s="1595"/>
    </row>
    <row r="48911" spans="180:180">
      <c r="FX48911" s="1595"/>
    </row>
    <row r="48912" spans="180:180">
      <c r="FX48912" s="1595"/>
    </row>
    <row r="48913" spans="180:180">
      <c r="FX48913" s="1595"/>
    </row>
    <row r="48914" spans="180:180">
      <c r="FX48914" s="1595"/>
    </row>
    <row r="48915" spans="180:180">
      <c r="FX48915" s="1595"/>
    </row>
    <row r="48916" spans="180:180">
      <c r="FX48916" s="1595"/>
    </row>
    <row r="48917" spans="180:180">
      <c r="FX48917" s="1595"/>
    </row>
    <row r="48918" spans="180:180">
      <c r="FX48918" s="1595"/>
    </row>
    <row r="48919" spans="180:180">
      <c r="FX48919" s="1595"/>
    </row>
    <row r="48920" spans="180:180">
      <c r="FX48920" s="1595"/>
    </row>
    <row r="48921" spans="180:180">
      <c r="FX48921" s="1595"/>
    </row>
    <row r="48922" spans="180:180">
      <c r="FX48922" s="1595"/>
    </row>
    <row r="48923" spans="180:180">
      <c r="FX48923" s="1595"/>
    </row>
    <row r="48924" spans="180:180">
      <c r="FX48924" s="1595"/>
    </row>
    <row r="48925" spans="180:180">
      <c r="FX48925" s="1595"/>
    </row>
    <row r="48926" spans="180:180">
      <c r="FX48926" s="1595"/>
    </row>
    <row r="48927" spans="180:180">
      <c r="FX48927" s="1595"/>
    </row>
    <row r="48928" spans="180:180">
      <c r="FX48928" s="1595"/>
    </row>
    <row r="48929" spans="180:180">
      <c r="FX48929" s="1595"/>
    </row>
    <row r="48930" spans="180:180">
      <c r="FX48930" s="1595"/>
    </row>
    <row r="48931" spans="180:180">
      <c r="FX48931" s="1595"/>
    </row>
    <row r="48932" spans="180:180">
      <c r="FX48932" s="1595"/>
    </row>
    <row r="48933" spans="180:180">
      <c r="FX48933" s="1595"/>
    </row>
    <row r="48934" spans="180:180">
      <c r="FX48934" s="1595"/>
    </row>
    <row r="48935" spans="180:180">
      <c r="FX48935" s="1595"/>
    </row>
    <row r="48936" spans="180:180">
      <c r="FX48936" s="1595"/>
    </row>
    <row r="48937" spans="180:180">
      <c r="FX48937" s="1595"/>
    </row>
    <row r="48939" spans="180:180">
      <c r="FX48939" s="1349"/>
    </row>
    <row r="48940" spans="180:180">
      <c r="FX48940" s="1349"/>
    </row>
    <row r="48941" spans="180:180">
      <c r="FX48941" s="1666"/>
    </row>
    <row r="48943" spans="180:180">
      <c r="FX48943" s="1349"/>
    </row>
    <row r="48944" spans="180:180">
      <c r="FX48944" s="1349"/>
    </row>
    <row r="48945" spans="180:180">
      <c r="FX48945" s="1349"/>
    </row>
    <row r="48946" spans="180:180">
      <c r="FX48946" s="1595"/>
    </row>
    <row r="48947" spans="180:180">
      <c r="FX48947" s="1595"/>
    </row>
    <row r="48948" spans="180:180">
      <c r="FX48948" s="1595"/>
    </row>
    <row r="48949" spans="180:180">
      <c r="FX48949" s="1595"/>
    </row>
    <row r="48950" spans="180:180">
      <c r="FX48950" s="1595"/>
    </row>
    <row r="48951" spans="180:180">
      <c r="FX48951" s="1595"/>
    </row>
    <row r="48952" spans="180:180">
      <c r="FX48952" s="1595"/>
    </row>
    <row r="48953" spans="180:180">
      <c r="FX48953" s="1595"/>
    </row>
    <row r="48954" spans="180:180">
      <c r="FX48954" s="1595"/>
    </row>
    <row r="48955" spans="180:180">
      <c r="FX48955" s="1595"/>
    </row>
    <row r="48956" spans="180:180">
      <c r="FX48956" s="1595"/>
    </row>
    <row r="48957" spans="180:180">
      <c r="FX48957" s="1595"/>
    </row>
    <row r="48958" spans="180:180">
      <c r="FX48958" s="1595"/>
    </row>
    <row r="48959" spans="180:180">
      <c r="FX48959" s="1595"/>
    </row>
    <row r="48960" spans="180:180">
      <c r="FX48960" s="1595"/>
    </row>
    <row r="48961" spans="180:180">
      <c r="FX48961" s="1595"/>
    </row>
    <row r="48962" spans="180:180">
      <c r="FX48962" s="1595"/>
    </row>
    <row r="48963" spans="180:180">
      <c r="FX48963" s="1595"/>
    </row>
    <row r="48964" spans="180:180">
      <c r="FX48964" s="1595"/>
    </row>
    <row r="48965" spans="180:180">
      <c r="FX48965" s="1595"/>
    </row>
    <row r="48966" spans="180:180">
      <c r="FX48966" s="1595"/>
    </row>
    <row r="48967" spans="180:180">
      <c r="FX48967" s="1595"/>
    </row>
    <row r="48968" spans="180:180">
      <c r="FX48968" s="1595"/>
    </row>
    <row r="48969" spans="180:180">
      <c r="FX48969" s="1595"/>
    </row>
    <row r="48970" spans="180:180">
      <c r="FX48970" s="1595"/>
    </row>
    <row r="48971" spans="180:180">
      <c r="FX48971" s="1595"/>
    </row>
    <row r="48972" spans="180:180">
      <c r="FX48972" s="1595"/>
    </row>
    <row r="48973" spans="180:180">
      <c r="FX48973" s="1595"/>
    </row>
    <row r="48974" spans="180:180">
      <c r="FX48974" s="1595"/>
    </row>
    <row r="48975" spans="180:180">
      <c r="FX48975" s="1595"/>
    </row>
    <row r="48976" spans="180:180">
      <c r="FX48976" s="1595"/>
    </row>
    <row r="48977" spans="180:180">
      <c r="FX48977" s="1595"/>
    </row>
    <row r="48978" spans="180:180">
      <c r="FX48978" s="1595"/>
    </row>
    <row r="48979" spans="180:180">
      <c r="FX48979" s="1595"/>
    </row>
    <row r="48980" spans="180:180">
      <c r="FX48980" s="1595"/>
    </row>
    <row r="48981" spans="180:180">
      <c r="FX48981" s="1595"/>
    </row>
    <row r="48982" spans="180:180">
      <c r="FX48982" s="1595"/>
    </row>
    <row r="48983" spans="180:180">
      <c r="FX48983" s="1595"/>
    </row>
    <row r="48984" spans="180:180">
      <c r="FX48984" s="1595"/>
    </row>
    <row r="48985" spans="180:180">
      <c r="FX48985" s="1595"/>
    </row>
    <row r="48987" spans="180:180">
      <c r="FX48987" s="1349"/>
    </row>
    <row r="48988" spans="180:180">
      <c r="FX48988" s="1349"/>
    </row>
    <row r="48989" spans="180:180">
      <c r="FX48989" s="1666"/>
    </row>
    <row r="48991" spans="180:180">
      <c r="FX48991" s="1349"/>
    </row>
    <row r="48992" spans="180:180">
      <c r="FX48992" s="1349"/>
    </row>
    <row r="48993" spans="180:180">
      <c r="FX48993" s="1349"/>
    </row>
    <row r="48994" spans="180:180">
      <c r="FX48994" s="1595"/>
    </row>
    <row r="48995" spans="180:180">
      <c r="FX48995" s="1595"/>
    </row>
    <row r="48996" spans="180:180">
      <c r="FX48996" s="1595"/>
    </row>
    <row r="48997" spans="180:180">
      <c r="FX48997" s="1595"/>
    </row>
    <row r="48998" spans="180:180">
      <c r="FX48998" s="1595"/>
    </row>
    <row r="48999" spans="180:180">
      <c r="FX48999" s="1595"/>
    </row>
    <row r="49000" spans="180:180">
      <c r="FX49000" s="1595"/>
    </row>
    <row r="49001" spans="180:180">
      <c r="FX49001" s="1595"/>
    </row>
    <row r="49002" spans="180:180">
      <c r="FX49002" s="1595"/>
    </row>
    <row r="49003" spans="180:180">
      <c r="FX49003" s="1595"/>
    </row>
    <row r="49004" spans="180:180">
      <c r="FX49004" s="1595"/>
    </row>
    <row r="49005" spans="180:180">
      <c r="FX49005" s="1595"/>
    </row>
    <row r="49006" spans="180:180">
      <c r="FX49006" s="1595"/>
    </row>
    <row r="49007" spans="180:180">
      <c r="FX49007" s="1595"/>
    </row>
    <row r="49008" spans="180:180">
      <c r="FX49008" s="1595"/>
    </row>
    <row r="49009" spans="180:180">
      <c r="FX49009" s="1595"/>
    </row>
    <row r="49010" spans="180:180">
      <c r="FX49010" s="1595"/>
    </row>
    <row r="49011" spans="180:180">
      <c r="FX49011" s="1595"/>
    </row>
    <row r="49012" spans="180:180">
      <c r="FX49012" s="1595"/>
    </row>
    <row r="49013" spans="180:180">
      <c r="FX49013" s="1595"/>
    </row>
    <row r="49014" spans="180:180">
      <c r="FX49014" s="1595"/>
    </row>
    <row r="49015" spans="180:180">
      <c r="FX49015" s="1595"/>
    </row>
    <row r="49016" spans="180:180">
      <c r="FX49016" s="1595"/>
    </row>
    <row r="49017" spans="180:180">
      <c r="FX49017" s="1595"/>
    </row>
    <row r="49018" spans="180:180">
      <c r="FX49018" s="1595"/>
    </row>
    <row r="49019" spans="180:180">
      <c r="FX49019" s="1595"/>
    </row>
    <row r="49020" spans="180:180">
      <c r="FX49020" s="1595"/>
    </row>
    <row r="49021" spans="180:180">
      <c r="FX49021" s="1595"/>
    </row>
    <row r="49022" spans="180:180">
      <c r="FX49022" s="1595"/>
    </row>
    <row r="49023" spans="180:180">
      <c r="FX49023" s="1595"/>
    </row>
    <row r="49024" spans="180:180">
      <c r="FX49024" s="1595"/>
    </row>
    <row r="49025" spans="180:180">
      <c r="FX49025" s="1595"/>
    </row>
    <row r="49026" spans="180:180">
      <c r="FX49026" s="1595"/>
    </row>
    <row r="49027" spans="180:180">
      <c r="FX49027" s="1595"/>
    </row>
    <row r="49028" spans="180:180">
      <c r="FX49028" s="1595"/>
    </row>
    <row r="49029" spans="180:180">
      <c r="FX49029" s="1595"/>
    </row>
    <row r="49030" spans="180:180">
      <c r="FX49030" s="1595"/>
    </row>
    <row r="49031" spans="180:180">
      <c r="FX49031" s="1595"/>
    </row>
    <row r="49032" spans="180:180">
      <c r="FX49032" s="1595"/>
    </row>
    <row r="49033" spans="180:180">
      <c r="FX49033" s="1595"/>
    </row>
    <row r="49035" spans="180:180">
      <c r="FX49035" s="1349"/>
    </row>
    <row r="49036" spans="180:180">
      <c r="FX49036" s="1349"/>
    </row>
    <row r="49037" spans="180:180">
      <c r="FX49037" s="1666"/>
    </row>
    <row r="49039" spans="180:180">
      <c r="FX49039" s="1349"/>
    </row>
    <row r="49040" spans="180:180">
      <c r="FX49040" s="1349"/>
    </row>
    <row r="49041" spans="180:180">
      <c r="FX49041" s="1349"/>
    </row>
    <row r="49042" spans="180:180">
      <c r="FX49042" s="1595"/>
    </row>
    <row r="49043" spans="180:180">
      <c r="FX49043" s="1595"/>
    </row>
    <row r="49044" spans="180:180">
      <c r="FX49044" s="1595"/>
    </row>
    <row r="49045" spans="180:180">
      <c r="FX49045" s="1595"/>
    </row>
    <row r="49046" spans="180:180">
      <c r="FX49046" s="1595"/>
    </row>
    <row r="49047" spans="180:180">
      <c r="FX49047" s="1595"/>
    </row>
    <row r="49048" spans="180:180">
      <c r="FX49048" s="1595"/>
    </row>
    <row r="49049" spans="180:180">
      <c r="FX49049" s="1595"/>
    </row>
    <row r="49050" spans="180:180">
      <c r="FX49050" s="1595"/>
    </row>
    <row r="49051" spans="180:180">
      <c r="FX49051" s="1595"/>
    </row>
    <row r="49052" spans="180:180">
      <c r="FX49052" s="1595"/>
    </row>
    <row r="49053" spans="180:180">
      <c r="FX49053" s="1595"/>
    </row>
    <row r="49054" spans="180:180">
      <c r="FX49054" s="1595"/>
    </row>
    <row r="49055" spans="180:180">
      <c r="FX49055" s="1595"/>
    </row>
    <row r="49056" spans="180:180">
      <c r="FX49056" s="1595"/>
    </row>
    <row r="49057" spans="180:180">
      <c r="FX49057" s="1595"/>
    </row>
    <row r="49058" spans="180:180">
      <c r="FX49058" s="1595"/>
    </row>
    <row r="49059" spans="180:180">
      <c r="FX49059" s="1595"/>
    </row>
    <row r="49060" spans="180:180">
      <c r="FX49060" s="1595"/>
    </row>
    <row r="49061" spans="180:180">
      <c r="FX49061" s="1595"/>
    </row>
    <row r="49062" spans="180:180">
      <c r="FX49062" s="1595"/>
    </row>
    <row r="49063" spans="180:180">
      <c r="FX49063" s="1595"/>
    </row>
    <row r="49064" spans="180:180">
      <c r="FX49064" s="1595"/>
    </row>
    <row r="49065" spans="180:180">
      <c r="FX49065" s="1595"/>
    </row>
    <row r="49066" spans="180:180">
      <c r="FX49066" s="1595"/>
    </row>
    <row r="49067" spans="180:180">
      <c r="FX49067" s="1595"/>
    </row>
    <row r="49068" spans="180:180">
      <c r="FX49068" s="1595"/>
    </row>
    <row r="49069" spans="180:180">
      <c r="FX49069" s="1595"/>
    </row>
    <row r="49070" spans="180:180">
      <c r="FX49070" s="1595"/>
    </row>
    <row r="49071" spans="180:180">
      <c r="FX49071" s="1595"/>
    </row>
    <row r="49072" spans="180:180">
      <c r="FX49072" s="1595"/>
    </row>
    <row r="49073" spans="180:180">
      <c r="FX49073" s="1595"/>
    </row>
    <row r="49074" spans="180:180">
      <c r="FX49074" s="1595"/>
    </row>
    <row r="49075" spans="180:180">
      <c r="FX49075" s="1595"/>
    </row>
    <row r="49076" spans="180:180">
      <c r="FX49076" s="1595"/>
    </row>
    <row r="49077" spans="180:180">
      <c r="FX49077" s="1595"/>
    </row>
    <row r="49078" spans="180:180">
      <c r="FX49078" s="1595"/>
    </row>
    <row r="49079" spans="180:180">
      <c r="FX49079" s="1595"/>
    </row>
    <row r="49080" spans="180:180">
      <c r="FX49080" s="1595"/>
    </row>
    <row r="49081" spans="180:180">
      <c r="FX49081" s="1595"/>
    </row>
    <row r="49083" spans="180:180">
      <c r="FX49083" s="1349"/>
    </row>
    <row r="49084" spans="180:180">
      <c r="FX49084" s="1349"/>
    </row>
    <row r="49085" spans="180:180">
      <c r="FX49085" s="1666"/>
    </row>
    <row r="49087" spans="180:180">
      <c r="FX49087" s="1349"/>
    </row>
    <row r="49088" spans="180:180">
      <c r="FX49088" s="1349"/>
    </row>
    <row r="49089" spans="180:180">
      <c r="FX49089" s="1349"/>
    </row>
    <row r="49090" spans="180:180">
      <c r="FX49090" s="1595"/>
    </row>
    <row r="49091" spans="180:180">
      <c r="FX49091" s="1595"/>
    </row>
    <row r="49092" spans="180:180">
      <c r="FX49092" s="1595"/>
    </row>
    <row r="49093" spans="180:180">
      <c r="FX49093" s="1595"/>
    </row>
    <row r="49094" spans="180:180">
      <c r="FX49094" s="1595"/>
    </row>
    <row r="49095" spans="180:180">
      <c r="FX49095" s="1595"/>
    </row>
    <row r="49096" spans="180:180">
      <c r="FX49096" s="1595"/>
    </row>
    <row r="49097" spans="180:180">
      <c r="FX49097" s="1595"/>
    </row>
    <row r="49098" spans="180:180">
      <c r="FX49098" s="1595"/>
    </row>
    <row r="49099" spans="180:180">
      <c r="FX49099" s="1595"/>
    </row>
    <row r="49100" spans="180:180">
      <c r="FX49100" s="1595"/>
    </row>
    <row r="49101" spans="180:180">
      <c r="FX49101" s="1595"/>
    </row>
    <row r="49102" spans="180:180">
      <c r="FX49102" s="1595"/>
    </row>
    <row r="49103" spans="180:180">
      <c r="FX49103" s="1595"/>
    </row>
    <row r="49104" spans="180:180">
      <c r="FX49104" s="1595"/>
    </row>
    <row r="49105" spans="180:180">
      <c r="FX49105" s="1595"/>
    </row>
    <row r="49106" spans="180:180">
      <c r="FX49106" s="1595"/>
    </row>
    <row r="49107" spans="180:180">
      <c r="FX49107" s="1595"/>
    </row>
    <row r="49108" spans="180:180">
      <c r="FX49108" s="1595"/>
    </row>
    <row r="49109" spans="180:180">
      <c r="FX49109" s="1595"/>
    </row>
    <row r="49110" spans="180:180">
      <c r="FX49110" s="1595"/>
    </row>
    <row r="49111" spans="180:180">
      <c r="FX49111" s="1595"/>
    </row>
    <row r="49112" spans="180:180">
      <c r="FX49112" s="1595"/>
    </row>
    <row r="49113" spans="180:180">
      <c r="FX49113" s="1595"/>
    </row>
    <row r="49114" spans="180:180">
      <c r="FX49114" s="1595"/>
    </row>
    <row r="49115" spans="180:180">
      <c r="FX49115" s="1595"/>
    </row>
    <row r="49116" spans="180:180">
      <c r="FX49116" s="1595"/>
    </row>
    <row r="49117" spans="180:180">
      <c r="FX49117" s="1595"/>
    </row>
    <row r="49118" spans="180:180">
      <c r="FX49118" s="1595"/>
    </row>
    <row r="49119" spans="180:180">
      <c r="FX49119" s="1595"/>
    </row>
    <row r="49120" spans="180:180">
      <c r="FX49120" s="1595"/>
    </row>
    <row r="49121" spans="180:180">
      <c r="FX49121" s="1595"/>
    </row>
    <row r="49122" spans="180:180">
      <c r="FX49122" s="1595"/>
    </row>
    <row r="49123" spans="180:180">
      <c r="FX49123" s="1595"/>
    </row>
    <row r="49124" spans="180:180">
      <c r="FX49124" s="1595"/>
    </row>
    <row r="49125" spans="180:180">
      <c r="FX49125" s="1595"/>
    </row>
    <row r="49126" spans="180:180">
      <c r="FX49126" s="1595"/>
    </row>
    <row r="49127" spans="180:180">
      <c r="FX49127" s="1595"/>
    </row>
    <row r="49128" spans="180:180">
      <c r="FX49128" s="1595"/>
    </row>
    <row r="49129" spans="180:180">
      <c r="FX49129" s="1595"/>
    </row>
    <row r="49131" spans="180:180">
      <c r="FX49131" s="1349"/>
    </row>
    <row r="49132" spans="180:180">
      <c r="FX49132" s="1349"/>
    </row>
    <row r="49133" spans="180:180">
      <c r="FX49133" s="1666"/>
    </row>
    <row r="49135" spans="180:180">
      <c r="FX49135" s="1349"/>
    </row>
    <row r="49136" spans="180:180">
      <c r="FX49136" s="1349"/>
    </row>
    <row r="49137" spans="180:180">
      <c r="FX49137" s="1349"/>
    </row>
    <row r="49138" spans="180:180">
      <c r="FX49138" s="1595"/>
    </row>
    <row r="49139" spans="180:180">
      <c r="FX49139" s="1595"/>
    </row>
    <row r="49140" spans="180:180">
      <c r="FX49140" s="1595"/>
    </row>
    <row r="49141" spans="180:180">
      <c r="FX49141" s="1595"/>
    </row>
    <row r="49142" spans="180:180">
      <c r="FX49142" s="1595"/>
    </row>
    <row r="49143" spans="180:180">
      <c r="FX49143" s="1595"/>
    </row>
    <row r="49144" spans="180:180">
      <c r="FX49144" s="1595"/>
    </row>
    <row r="49145" spans="180:180">
      <c r="FX49145" s="1595"/>
    </row>
    <row r="49146" spans="180:180">
      <c r="FX49146" s="1595"/>
    </row>
    <row r="49147" spans="180:180">
      <c r="FX49147" s="1595"/>
    </row>
    <row r="49148" spans="180:180">
      <c r="FX49148" s="1595"/>
    </row>
    <row r="49149" spans="180:180">
      <c r="FX49149" s="1595"/>
    </row>
    <row r="49150" spans="180:180">
      <c r="FX49150" s="1595"/>
    </row>
    <row r="49151" spans="180:180">
      <c r="FX49151" s="1595"/>
    </row>
    <row r="49152" spans="180:180">
      <c r="FX49152" s="1595"/>
    </row>
    <row r="49153" spans="180:180">
      <c r="FX49153" s="1595"/>
    </row>
    <row r="49154" spans="180:180">
      <c r="FX49154" s="1595"/>
    </row>
    <row r="49155" spans="180:180">
      <c r="FX49155" s="1595"/>
    </row>
    <row r="49156" spans="180:180">
      <c r="FX49156" s="1595"/>
    </row>
    <row r="49157" spans="180:180">
      <c r="FX49157" s="1595"/>
    </row>
    <row r="49158" spans="180:180">
      <c r="FX49158" s="1595"/>
    </row>
    <row r="49159" spans="180:180">
      <c r="FX49159" s="1595"/>
    </row>
    <row r="49160" spans="180:180">
      <c r="FX49160" s="1595"/>
    </row>
    <row r="49161" spans="180:180">
      <c r="FX49161" s="1595"/>
    </row>
    <row r="49162" spans="180:180">
      <c r="FX49162" s="1595"/>
    </row>
    <row r="49163" spans="180:180">
      <c r="FX49163" s="1595"/>
    </row>
    <row r="49164" spans="180:180">
      <c r="FX49164" s="1595"/>
    </row>
    <row r="49165" spans="180:180">
      <c r="FX49165" s="1595"/>
    </row>
    <row r="49166" spans="180:180">
      <c r="FX49166" s="1595"/>
    </row>
    <row r="49167" spans="180:180">
      <c r="FX49167" s="1595"/>
    </row>
    <row r="49168" spans="180:180">
      <c r="FX49168" s="1595"/>
    </row>
    <row r="49169" spans="180:180">
      <c r="FX49169" s="1595"/>
    </row>
    <row r="49170" spans="180:180">
      <c r="FX49170" s="1595"/>
    </row>
    <row r="49171" spans="180:180">
      <c r="FX49171" s="1595"/>
    </row>
    <row r="49172" spans="180:180">
      <c r="FX49172" s="1595"/>
    </row>
    <row r="49173" spans="180:180">
      <c r="FX49173" s="1595"/>
    </row>
    <row r="49174" spans="180:180">
      <c r="FX49174" s="1595"/>
    </row>
    <row r="49175" spans="180:180">
      <c r="FX49175" s="1595"/>
    </row>
    <row r="49176" spans="180:180">
      <c r="FX49176" s="1595"/>
    </row>
    <row r="49177" spans="180:180">
      <c r="FX49177" s="1595"/>
    </row>
    <row r="49179" spans="180:180">
      <c r="FX49179" s="1349"/>
    </row>
    <row r="49180" spans="180:180">
      <c r="FX49180" s="1349"/>
    </row>
    <row r="49181" spans="180:180">
      <c r="FX49181" s="1666"/>
    </row>
    <row r="49183" spans="180:180">
      <c r="FX49183" s="1349"/>
    </row>
    <row r="49184" spans="180:180">
      <c r="FX49184" s="1349"/>
    </row>
    <row r="49185" spans="180:180">
      <c r="FX49185" s="1349"/>
    </row>
    <row r="49186" spans="180:180">
      <c r="FX49186" s="1595"/>
    </row>
    <row r="49187" spans="180:180">
      <c r="FX49187" s="1595"/>
    </row>
    <row r="49188" spans="180:180">
      <c r="FX49188" s="1595"/>
    </row>
    <row r="49189" spans="180:180">
      <c r="FX49189" s="1595"/>
    </row>
    <row r="49190" spans="180:180">
      <c r="FX49190" s="1595"/>
    </row>
    <row r="49191" spans="180:180">
      <c r="FX49191" s="1595"/>
    </row>
    <row r="49192" spans="180:180">
      <c r="FX49192" s="1595"/>
    </row>
    <row r="49193" spans="180:180">
      <c r="FX49193" s="1595"/>
    </row>
    <row r="49194" spans="180:180">
      <c r="FX49194" s="1595"/>
    </row>
    <row r="49195" spans="180:180">
      <c r="FX49195" s="1595"/>
    </row>
    <row r="49196" spans="180:180">
      <c r="FX49196" s="1595"/>
    </row>
    <row r="49197" spans="180:180">
      <c r="FX49197" s="1595"/>
    </row>
    <row r="49198" spans="180:180">
      <c r="FX49198" s="1595"/>
    </row>
    <row r="49199" spans="180:180">
      <c r="FX49199" s="1595"/>
    </row>
    <row r="49200" spans="180:180">
      <c r="FX49200" s="1595"/>
    </row>
    <row r="49201" spans="180:180">
      <c r="FX49201" s="1595"/>
    </row>
    <row r="49202" spans="180:180">
      <c r="FX49202" s="1595"/>
    </row>
    <row r="49203" spans="180:180">
      <c r="FX49203" s="1595"/>
    </row>
    <row r="49204" spans="180:180">
      <c r="FX49204" s="1595"/>
    </row>
    <row r="49205" spans="180:180">
      <c r="FX49205" s="1595"/>
    </row>
    <row r="49206" spans="180:180">
      <c r="FX49206" s="1595"/>
    </row>
    <row r="49207" spans="180:180">
      <c r="FX49207" s="1595"/>
    </row>
    <row r="49208" spans="180:180">
      <c r="FX49208" s="1595"/>
    </row>
    <row r="49209" spans="180:180">
      <c r="FX49209" s="1595"/>
    </row>
    <row r="49210" spans="180:180">
      <c r="FX49210" s="1595"/>
    </row>
    <row r="49211" spans="180:180">
      <c r="FX49211" s="1595"/>
    </row>
    <row r="49212" spans="180:180">
      <c r="FX49212" s="1595"/>
    </row>
    <row r="49213" spans="180:180">
      <c r="FX49213" s="1595"/>
    </row>
    <row r="49214" spans="180:180">
      <c r="FX49214" s="1595"/>
    </row>
    <row r="49215" spans="180:180">
      <c r="FX49215" s="1595"/>
    </row>
    <row r="49216" spans="180:180">
      <c r="FX49216" s="1595"/>
    </row>
    <row r="49217" spans="180:180">
      <c r="FX49217" s="1595"/>
    </row>
    <row r="49218" spans="180:180">
      <c r="FX49218" s="1595"/>
    </row>
    <row r="49219" spans="180:180">
      <c r="FX49219" s="1595"/>
    </row>
    <row r="49220" spans="180:180">
      <c r="FX49220" s="1595"/>
    </row>
    <row r="49221" spans="180:180">
      <c r="FX49221" s="1595"/>
    </row>
    <row r="49222" spans="180:180">
      <c r="FX49222" s="1595"/>
    </row>
    <row r="49223" spans="180:180">
      <c r="FX49223" s="1595"/>
    </row>
    <row r="49224" spans="180:180">
      <c r="FX49224" s="1595"/>
    </row>
    <row r="49225" spans="180:180">
      <c r="FX49225" s="1595"/>
    </row>
    <row r="49227" spans="180:180">
      <c r="FX49227" s="1349"/>
    </row>
    <row r="49228" spans="180:180">
      <c r="FX49228" s="1349"/>
    </row>
    <row r="49229" spans="180:180">
      <c r="FX49229" s="1666"/>
    </row>
    <row r="49231" spans="180:180">
      <c r="FX49231" s="1349"/>
    </row>
    <row r="49232" spans="180:180">
      <c r="FX49232" s="1349"/>
    </row>
    <row r="49233" spans="180:180">
      <c r="FX49233" s="1349"/>
    </row>
    <row r="49234" spans="180:180">
      <c r="FX49234" s="1595"/>
    </row>
    <row r="49235" spans="180:180">
      <c r="FX49235" s="1595"/>
    </row>
    <row r="49236" spans="180:180">
      <c r="FX49236" s="1595"/>
    </row>
    <row r="49237" spans="180:180">
      <c r="FX49237" s="1595"/>
    </row>
    <row r="49238" spans="180:180">
      <c r="FX49238" s="1595"/>
    </row>
    <row r="49239" spans="180:180">
      <c r="FX49239" s="1595"/>
    </row>
    <row r="49240" spans="180:180">
      <c r="FX49240" s="1595"/>
    </row>
    <row r="49241" spans="180:180">
      <c r="FX49241" s="1595"/>
    </row>
    <row r="49242" spans="180:180">
      <c r="FX49242" s="1595"/>
    </row>
    <row r="49243" spans="180:180">
      <c r="FX49243" s="1595"/>
    </row>
    <row r="49244" spans="180:180">
      <c r="FX49244" s="1595"/>
    </row>
    <row r="49245" spans="180:180">
      <c r="FX49245" s="1595"/>
    </row>
    <row r="49246" spans="180:180">
      <c r="FX49246" s="1595"/>
    </row>
    <row r="49247" spans="180:180">
      <c r="FX49247" s="1595"/>
    </row>
    <row r="49248" spans="180:180">
      <c r="FX49248" s="1595"/>
    </row>
    <row r="49249" spans="180:180">
      <c r="FX49249" s="1595"/>
    </row>
    <row r="49250" spans="180:180">
      <c r="FX49250" s="1595"/>
    </row>
    <row r="49251" spans="180:180">
      <c r="FX49251" s="1595"/>
    </row>
    <row r="49252" spans="180:180">
      <c r="FX49252" s="1595"/>
    </row>
    <row r="49253" spans="180:180">
      <c r="FX49253" s="1595"/>
    </row>
    <row r="49254" spans="180:180">
      <c r="FX49254" s="1595"/>
    </row>
    <row r="49255" spans="180:180">
      <c r="FX49255" s="1595"/>
    </row>
    <row r="49256" spans="180:180">
      <c r="FX49256" s="1595"/>
    </row>
    <row r="49257" spans="180:180">
      <c r="FX49257" s="1595"/>
    </row>
    <row r="49258" spans="180:180">
      <c r="FX49258" s="1595"/>
    </row>
    <row r="49259" spans="180:180">
      <c r="FX49259" s="1595"/>
    </row>
    <row r="49260" spans="180:180">
      <c r="FX49260" s="1595"/>
    </row>
    <row r="49261" spans="180:180">
      <c r="FX49261" s="1595"/>
    </row>
    <row r="49262" spans="180:180">
      <c r="FX49262" s="1595"/>
    </row>
    <row r="49263" spans="180:180">
      <c r="FX49263" s="1595"/>
    </row>
    <row r="49264" spans="180:180">
      <c r="FX49264" s="1595"/>
    </row>
    <row r="49265" spans="180:180">
      <c r="FX49265" s="1595"/>
    </row>
    <row r="49266" spans="180:180">
      <c r="FX49266" s="1595"/>
    </row>
    <row r="49267" spans="180:180">
      <c r="FX49267" s="1595"/>
    </row>
    <row r="49268" spans="180:180">
      <c r="FX49268" s="1595"/>
    </row>
    <row r="49269" spans="180:180">
      <c r="FX49269" s="1595"/>
    </row>
    <row r="49270" spans="180:180">
      <c r="FX49270" s="1595"/>
    </row>
    <row r="49271" spans="180:180">
      <c r="FX49271" s="1595"/>
    </row>
    <row r="49272" spans="180:180">
      <c r="FX49272" s="1595"/>
    </row>
    <row r="49273" spans="180:180">
      <c r="FX49273" s="1595"/>
    </row>
    <row r="49275" spans="180:180">
      <c r="FX49275" s="1349"/>
    </row>
    <row r="49276" spans="180:180">
      <c r="FX49276" s="1349"/>
    </row>
    <row r="49277" spans="180:180">
      <c r="FX49277" s="1666"/>
    </row>
    <row r="49279" spans="180:180">
      <c r="FX49279" s="1349"/>
    </row>
    <row r="49280" spans="180:180">
      <c r="FX49280" s="1349"/>
    </row>
    <row r="49281" spans="180:180">
      <c r="FX49281" s="1349"/>
    </row>
    <row r="49282" spans="180:180">
      <c r="FX49282" s="1595"/>
    </row>
    <row r="49283" spans="180:180">
      <c r="FX49283" s="1595"/>
    </row>
    <row r="49284" spans="180:180">
      <c r="FX49284" s="1595"/>
    </row>
    <row r="49285" spans="180:180">
      <c r="FX49285" s="1595"/>
    </row>
    <row r="49286" spans="180:180">
      <c r="FX49286" s="1595"/>
    </row>
    <row r="49287" spans="180:180">
      <c r="FX49287" s="1595"/>
    </row>
    <row r="49288" spans="180:180">
      <c r="FX49288" s="1595"/>
    </row>
    <row r="49289" spans="180:180">
      <c r="FX49289" s="1595"/>
    </row>
    <row r="49290" spans="180:180">
      <c r="FX49290" s="1595"/>
    </row>
    <row r="49291" spans="180:180">
      <c r="FX49291" s="1595"/>
    </row>
    <row r="49292" spans="180:180">
      <c r="FX49292" s="1595"/>
    </row>
    <row r="49293" spans="180:180">
      <c r="FX49293" s="1595"/>
    </row>
    <row r="49294" spans="180:180">
      <c r="FX49294" s="1595"/>
    </row>
    <row r="49295" spans="180:180">
      <c r="FX49295" s="1595"/>
    </row>
    <row r="49296" spans="180:180">
      <c r="FX49296" s="1595"/>
    </row>
    <row r="49297" spans="180:180">
      <c r="FX49297" s="1595"/>
    </row>
    <row r="49298" spans="180:180">
      <c r="FX49298" s="1595"/>
    </row>
    <row r="49299" spans="180:180">
      <c r="FX49299" s="1595"/>
    </row>
    <row r="49300" spans="180:180">
      <c r="FX49300" s="1595"/>
    </row>
    <row r="49301" spans="180:180">
      <c r="FX49301" s="1595"/>
    </row>
    <row r="49302" spans="180:180">
      <c r="FX49302" s="1595"/>
    </row>
    <row r="49303" spans="180:180">
      <c r="FX49303" s="1595"/>
    </row>
    <row r="49304" spans="180:180">
      <c r="FX49304" s="1595"/>
    </row>
    <row r="49305" spans="180:180">
      <c r="FX49305" s="1595"/>
    </row>
    <row r="49306" spans="180:180">
      <c r="FX49306" s="1595"/>
    </row>
    <row r="49307" spans="180:180">
      <c r="FX49307" s="1595"/>
    </row>
    <row r="49308" spans="180:180">
      <c r="FX49308" s="1595"/>
    </row>
    <row r="49309" spans="180:180">
      <c r="FX49309" s="1595"/>
    </row>
    <row r="49310" spans="180:180">
      <c r="FX49310" s="1595"/>
    </row>
    <row r="49311" spans="180:180">
      <c r="FX49311" s="1595"/>
    </row>
    <row r="49312" spans="180:180">
      <c r="FX49312" s="1595"/>
    </row>
    <row r="49313" spans="180:180">
      <c r="FX49313" s="1595"/>
    </row>
    <row r="49314" spans="180:180">
      <c r="FX49314" s="1595"/>
    </row>
    <row r="49315" spans="180:180">
      <c r="FX49315" s="1595"/>
    </row>
    <row r="49316" spans="180:180">
      <c r="FX49316" s="1595"/>
    </row>
    <row r="49317" spans="180:180">
      <c r="FX49317" s="1595"/>
    </row>
    <row r="49318" spans="180:180">
      <c r="FX49318" s="1595"/>
    </row>
    <row r="49319" spans="180:180">
      <c r="FX49319" s="1595"/>
    </row>
    <row r="49320" spans="180:180">
      <c r="FX49320" s="1595"/>
    </row>
    <row r="49321" spans="180:180">
      <c r="FX49321" s="1595"/>
    </row>
    <row r="49323" spans="180:180">
      <c r="FX49323" s="1349"/>
    </row>
    <row r="49324" spans="180:180">
      <c r="FX49324" s="1349"/>
    </row>
    <row r="49325" spans="180:180">
      <c r="FX49325" s="1666"/>
    </row>
    <row r="49327" spans="180:180">
      <c r="FX49327" s="1349"/>
    </row>
    <row r="49328" spans="180:180">
      <c r="FX49328" s="1349"/>
    </row>
    <row r="49329" spans="180:180">
      <c r="FX49329" s="1349"/>
    </row>
    <row r="49330" spans="180:180">
      <c r="FX49330" s="1595"/>
    </row>
    <row r="49331" spans="180:180">
      <c r="FX49331" s="1595"/>
    </row>
    <row r="49332" spans="180:180">
      <c r="FX49332" s="1595"/>
    </row>
    <row r="49333" spans="180:180">
      <c r="FX49333" s="1595"/>
    </row>
    <row r="49334" spans="180:180">
      <c r="FX49334" s="1595"/>
    </row>
    <row r="49335" spans="180:180">
      <c r="FX49335" s="1595"/>
    </row>
    <row r="49336" spans="180:180">
      <c r="FX49336" s="1595"/>
    </row>
    <row r="49337" spans="180:180">
      <c r="FX49337" s="1595"/>
    </row>
    <row r="49338" spans="180:180">
      <c r="FX49338" s="1595"/>
    </row>
    <row r="49339" spans="180:180">
      <c r="FX49339" s="1595"/>
    </row>
    <row r="49340" spans="180:180">
      <c r="FX49340" s="1595"/>
    </row>
    <row r="49341" spans="180:180">
      <c r="FX49341" s="1595"/>
    </row>
    <row r="49342" spans="180:180">
      <c r="FX49342" s="1595"/>
    </row>
    <row r="49343" spans="180:180">
      <c r="FX49343" s="1595"/>
    </row>
    <row r="49344" spans="180:180">
      <c r="FX49344" s="1595"/>
    </row>
    <row r="49345" spans="180:180">
      <c r="FX49345" s="1595"/>
    </row>
    <row r="49346" spans="180:180">
      <c r="FX49346" s="1595"/>
    </row>
    <row r="49347" spans="180:180">
      <c r="FX49347" s="1595"/>
    </row>
    <row r="49348" spans="180:180">
      <c r="FX49348" s="1595"/>
    </row>
    <row r="49349" spans="180:180">
      <c r="FX49349" s="1595"/>
    </row>
    <row r="49350" spans="180:180">
      <c r="FX49350" s="1595"/>
    </row>
    <row r="49351" spans="180:180">
      <c r="FX49351" s="1595"/>
    </row>
    <row r="49352" spans="180:180">
      <c r="FX49352" s="1595"/>
    </row>
    <row r="49353" spans="180:180">
      <c r="FX49353" s="1595"/>
    </row>
    <row r="49354" spans="180:180">
      <c r="FX49354" s="1595"/>
    </row>
    <row r="49355" spans="180:180">
      <c r="FX49355" s="1595"/>
    </row>
    <row r="49356" spans="180:180">
      <c r="FX49356" s="1595"/>
    </row>
    <row r="49357" spans="180:180">
      <c r="FX49357" s="1595"/>
    </row>
    <row r="49358" spans="180:180">
      <c r="FX49358" s="1595"/>
    </row>
    <row r="49359" spans="180:180">
      <c r="FX49359" s="1595"/>
    </row>
    <row r="49360" spans="180:180">
      <c r="FX49360" s="1595"/>
    </row>
    <row r="49361" spans="180:180">
      <c r="FX49361" s="1595"/>
    </row>
    <row r="49362" spans="180:180">
      <c r="FX49362" s="1595"/>
    </row>
    <row r="49363" spans="180:180">
      <c r="FX49363" s="1595"/>
    </row>
    <row r="49364" spans="180:180">
      <c r="FX49364" s="1595"/>
    </row>
    <row r="49365" spans="180:180">
      <c r="FX49365" s="1595"/>
    </row>
    <row r="49366" spans="180:180">
      <c r="FX49366" s="1595"/>
    </row>
    <row r="49367" spans="180:180">
      <c r="FX49367" s="1595"/>
    </row>
    <row r="49368" spans="180:180">
      <c r="FX49368" s="1595"/>
    </row>
    <row r="49369" spans="180:180">
      <c r="FX49369" s="1595"/>
    </row>
    <row r="49371" spans="180:180">
      <c r="FX49371" s="1349"/>
    </row>
    <row r="49372" spans="180:180">
      <c r="FX49372" s="1349"/>
    </row>
    <row r="49373" spans="180:180">
      <c r="FX49373" s="1666"/>
    </row>
    <row r="49375" spans="180:180">
      <c r="FX49375" s="1349"/>
    </row>
    <row r="49376" spans="180:180">
      <c r="FX49376" s="1349"/>
    </row>
    <row r="49377" spans="180:180">
      <c r="FX49377" s="1349"/>
    </row>
    <row r="49378" spans="180:180">
      <c r="FX49378" s="1595"/>
    </row>
    <row r="49379" spans="180:180">
      <c r="FX49379" s="1595"/>
    </row>
    <row r="49380" spans="180:180">
      <c r="FX49380" s="1595"/>
    </row>
    <row r="49381" spans="180:180">
      <c r="FX49381" s="1595"/>
    </row>
    <row r="49382" spans="180:180">
      <c r="FX49382" s="1595"/>
    </row>
    <row r="49383" spans="180:180">
      <c r="FX49383" s="1595"/>
    </row>
    <row r="49384" spans="180:180">
      <c r="FX49384" s="1595"/>
    </row>
    <row r="49385" spans="180:180">
      <c r="FX49385" s="1595"/>
    </row>
    <row r="49386" spans="180:180">
      <c r="FX49386" s="1595"/>
    </row>
    <row r="49387" spans="180:180">
      <c r="FX49387" s="1595"/>
    </row>
    <row r="49388" spans="180:180">
      <c r="FX49388" s="1595"/>
    </row>
    <row r="49389" spans="180:180">
      <c r="FX49389" s="1595"/>
    </row>
    <row r="49390" spans="180:180">
      <c r="FX49390" s="1595"/>
    </row>
    <row r="49391" spans="180:180">
      <c r="FX49391" s="1595"/>
    </row>
    <row r="49392" spans="180:180">
      <c r="FX49392" s="1595"/>
    </row>
    <row r="49393" spans="180:180">
      <c r="FX49393" s="1595"/>
    </row>
    <row r="49394" spans="180:180">
      <c r="FX49394" s="1595"/>
    </row>
    <row r="49395" spans="180:180">
      <c r="FX49395" s="1595"/>
    </row>
    <row r="49396" spans="180:180">
      <c r="FX49396" s="1595"/>
    </row>
    <row r="49397" spans="180:180">
      <c r="FX49397" s="1595"/>
    </row>
    <row r="49398" spans="180:180">
      <c r="FX49398" s="1595"/>
    </row>
    <row r="49399" spans="180:180">
      <c r="FX49399" s="1595"/>
    </row>
    <row r="49400" spans="180:180">
      <c r="FX49400" s="1595"/>
    </row>
    <row r="49401" spans="180:180">
      <c r="FX49401" s="1595"/>
    </row>
    <row r="49402" spans="180:180">
      <c r="FX49402" s="1595"/>
    </row>
    <row r="49403" spans="180:180">
      <c r="FX49403" s="1595"/>
    </row>
    <row r="49404" spans="180:180">
      <c r="FX49404" s="1595"/>
    </row>
    <row r="49405" spans="180:180">
      <c r="FX49405" s="1595"/>
    </row>
    <row r="49406" spans="180:180">
      <c r="FX49406" s="1595"/>
    </row>
    <row r="49407" spans="180:180">
      <c r="FX49407" s="1595"/>
    </row>
    <row r="49408" spans="180:180">
      <c r="FX49408" s="1595"/>
    </row>
    <row r="49409" spans="180:180">
      <c r="FX49409" s="1595"/>
    </row>
    <row r="49410" spans="180:180">
      <c r="FX49410" s="1595"/>
    </row>
    <row r="49411" spans="180:180">
      <c r="FX49411" s="1595"/>
    </row>
    <row r="49412" spans="180:180">
      <c r="FX49412" s="1595"/>
    </row>
    <row r="49413" spans="180:180">
      <c r="FX49413" s="1595"/>
    </row>
    <row r="49414" spans="180:180">
      <c r="FX49414" s="1595"/>
    </row>
    <row r="49415" spans="180:180">
      <c r="FX49415" s="1595"/>
    </row>
    <row r="49416" spans="180:180">
      <c r="FX49416" s="1595"/>
    </row>
    <row r="49417" spans="180:180">
      <c r="FX49417" s="1595"/>
    </row>
    <row r="49419" spans="180:180">
      <c r="FX49419" s="1349"/>
    </row>
    <row r="49420" spans="180:180">
      <c r="FX49420" s="1349"/>
    </row>
    <row r="49421" spans="180:180">
      <c r="FX49421" s="1666"/>
    </row>
    <row r="49423" spans="180:180">
      <c r="FX49423" s="1349"/>
    </row>
    <row r="49424" spans="180:180">
      <c r="FX49424" s="1349"/>
    </row>
    <row r="49425" spans="180:180">
      <c r="FX49425" s="1349"/>
    </row>
    <row r="49426" spans="180:180">
      <c r="FX49426" s="1595"/>
    </row>
    <row r="49427" spans="180:180">
      <c r="FX49427" s="1595"/>
    </row>
    <row r="49428" spans="180:180">
      <c r="FX49428" s="1595"/>
    </row>
    <row r="49429" spans="180:180">
      <c r="FX49429" s="1595"/>
    </row>
    <row r="49430" spans="180:180">
      <c r="FX49430" s="1595"/>
    </row>
    <row r="49431" spans="180:180">
      <c r="FX49431" s="1595"/>
    </row>
    <row r="49432" spans="180:180">
      <c r="FX49432" s="1595"/>
    </row>
    <row r="49433" spans="180:180">
      <c r="FX49433" s="1595"/>
    </row>
    <row r="49434" spans="180:180">
      <c r="FX49434" s="1595"/>
    </row>
    <row r="49435" spans="180:180">
      <c r="FX49435" s="1595"/>
    </row>
    <row r="49436" spans="180:180">
      <c r="FX49436" s="1595"/>
    </row>
    <row r="49437" spans="180:180">
      <c r="FX49437" s="1595"/>
    </row>
    <row r="49438" spans="180:180">
      <c r="FX49438" s="1595"/>
    </row>
    <row r="49439" spans="180:180">
      <c r="FX49439" s="1595"/>
    </row>
    <row r="49440" spans="180:180">
      <c r="FX49440" s="1595"/>
    </row>
    <row r="49441" spans="180:180">
      <c r="FX49441" s="1595"/>
    </row>
    <row r="49442" spans="180:180">
      <c r="FX49442" s="1595"/>
    </row>
    <row r="49443" spans="180:180">
      <c r="FX49443" s="1595"/>
    </row>
    <row r="49444" spans="180:180">
      <c r="FX49444" s="1595"/>
    </row>
    <row r="49445" spans="180:180">
      <c r="FX49445" s="1595"/>
    </row>
    <row r="49446" spans="180:180">
      <c r="FX49446" s="1595"/>
    </row>
    <row r="49447" spans="180:180">
      <c r="FX49447" s="1595"/>
    </row>
    <row r="49448" spans="180:180">
      <c r="FX49448" s="1595"/>
    </row>
    <row r="49449" spans="180:180">
      <c r="FX49449" s="1595"/>
    </row>
    <row r="49450" spans="180:180">
      <c r="FX49450" s="1595"/>
    </row>
    <row r="49451" spans="180:180">
      <c r="FX49451" s="1595"/>
    </row>
    <row r="49452" spans="180:180">
      <c r="FX49452" s="1595"/>
    </row>
    <row r="49453" spans="180:180">
      <c r="FX49453" s="1595"/>
    </row>
    <row r="49454" spans="180:180">
      <c r="FX49454" s="1595"/>
    </row>
    <row r="49455" spans="180:180">
      <c r="FX49455" s="1595"/>
    </row>
    <row r="49456" spans="180:180">
      <c r="FX49456" s="1595"/>
    </row>
    <row r="49457" spans="180:180">
      <c r="FX49457" s="1595"/>
    </row>
    <row r="49458" spans="180:180">
      <c r="FX49458" s="1595"/>
    </row>
    <row r="49459" spans="180:180">
      <c r="FX49459" s="1595"/>
    </row>
    <row r="49460" spans="180:180">
      <c r="FX49460" s="1595"/>
    </row>
    <row r="49461" spans="180:180">
      <c r="FX49461" s="1595"/>
    </row>
    <row r="49462" spans="180:180">
      <c r="FX49462" s="1595"/>
    </row>
    <row r="49463" spans="180:180">
      <c r="FX49463" s="1595"/>
    </row>
    <row r="49464" spans="180:180">
      <c r="FX49464" s="1595"/>
    </row>
    <row r="49465" spans="180:180">
      <c r="FX49465" s="1595"/>
    </row>
    <row r="49467" spans="180:180">
      <c r="FX49467" s="1349"/>
    </row>
    <row r="49468" spans="180:180">
      <c r="FX49468" s="1349"/>
    </row>
    <row r="49469" spans="180:180">
      <c r="FX49469" s="1666"/>
    </row>
    <row r="49471" spans="180:180">
      <c r="FX49471" s="1349"/>
    </row>
    <row r="49472" spans="180:180">
      <c r="FX49472" s="1349"/>
    </row>
    <row r="49473" spans="180:180">
      <c r="FX49473" s="1349"/>
    </row>
    <row r="49474" spans="180:180">
      <c r="FX49474" s="1595"/>
    </row>
    <row r="49475" spans="180:180">
      <c r="FX49475" s="1595"/>
    </row>
    <row r="49476" spans="180:180">
      <c r="FX49476" s="1595"/>
    </row>
    <row r="49477" spans="180:180">
      <c r="FX49477" s="1595"/>
    </row>
    <row r="49478" spans="180:180">
      <c r="FX49478" s="1595"/>
    </row>
    <row r="49479" spans="180:180">
      <c r="FX49479" s="1595"/>
    </row>
    <row r="49480" spans="180:180">
      <c r="FX49480" s="1595"/>
    </row>
    <row r="49481" spans="180:180">
      <c r="FX49481" s="1595"/>
    </row>
    <row r="49482" spans="180:180">
      <c r="FX49482" s="1595"/>
    </row>
    <row r="49483" spans="180:180">
      <c r="FX49483" s="1595"/>
    </row>
    <row r="49484" spans="180:180">
      <c r="FX49484" s="1595"/>
    </row>
    <row r="49485" spans="180:180">
      <c r="FX49485" s="1595"/>
    </row>
    <row r="49486" spans="180:180">
      <c r="FX49486" s="1595"/>
    </row>
    <row r="49487" spans="180:180">
      <c r="FX49487" s="1595"/>
    </row>
    <row r="49488" spans="180:180">
      <c r="FX49488" s="1595"/>
    </row>
    <row r="49489" spans="180:180">
      <c r="FX49489" s="1595"/>
    </row>
    <row r="49490" spans="180:180">
      <c r="FX49490" s="1595"/>
    </row>
    <row r="49491" spans="180:180">
      <c r="FX49491" s="1595"/>
    </row>
    <row r="49492" spans="180:180">
      <c r="FX49492" s="1595"/>
    </row>
    <row r="49493" spans="180:180">
      <c r="FX49493" s="1595"/>
    </row>
    <row r="49494" spans="180:180">
      <c r="FX49494" s="1595"/>
    </row>
    <row r="49495" spans="180:180">
      <c r="FX49495" s="1595"/>
    </row>
    <row r="49496" spans="180:180">
      <c r="FX49496" s="1595"/>
    </row>
    <row r="49497" spans="180:180">
      <c r="FX49497" s="1595"/>
    </row>
    <row r="49498" spans="180:180">
      <c r="FX49498" s="1595"/>
    </row>
    <row r="49499" spans="180:180">
      <c r="FX49499" s="1595"/>
    </row>
    <row r="49500" spans="180:180">
      <c r="FX49500" s="1595"/>
    </row>
    <row r="49501" spans="180:180">
      <c r="FX49501" s="1595"/>
    </row>
    <row r="49502" spans="180:180">
      <c r="FX49502" s="1595"/>
    </row>
    <row r="49503" spans="180:180">
      <c r="FX49503" s="1595"/>
    </row>
    <row r="49504" spans="180:180">
      <c r="FX49504" s="1595"/>
    </row>
    <row r="49505" spans="180:180">
      <c r="FX49505" s="1595"/>
    </row>
    <row r="49506" spans="180:180">
      <c r="FX49506" s="1595"/>
    </row>
    <row r="49507" spans="180:180">
      <c r="FX49507" s="1595"/>
    </row>
    <row r="49508" spans="180:180">
      <c r="FX49508" s="1595"/>
    </row>
    <row r="49509" spans="180:180">
      <c r="FX49509" s="1595"/>
    </row>
    <row r="49510" spans="180:180">
      <c r="FX49510" s="1595"/>
    </row>
    <row r="49511" spans="180:180">
      <c r="FX49511" s="1595"/>
    </row>
    <row r="49512" spans="180:180">
      <c r="FX49512" s="1595"/>
    </row>
    <row r="49513" spans="180:180">
      <c r="FX49513" s="1595"/>
    </row>
    <row r="49515" spans="180:180">
      <c r="FX49515" s="1349"/>
    </row>
    <row r="49516" spans="180:180">
      <c r="FX49516" s="1349"/>
    </row>
    <row r="49517" spans="180:180">
      <c r="FX49517" s="1666"/>
    </row>
    <row r="49519" spans="180:180">
      <c r="FX49519" s="1349"/>
    </row>
    <row r="49520" spans="180:180">
      <c r="FX49520" s="1349"/>
    </row>
    <row r="49521" spans="180:180">
      <c r="FX49521" s="1349"/>
    </row>
    <row r="49522" spans="180:180">
      <c r="FX49522" s="1595"/>
    </row>
    <row r="49523" spans="180:180">
      <c r="FX49523" s="1595"/>
    </row>
    <row r="49524" spans="180:180">
      <c r="FX49524" s="1595"/>
    </row>
    <row r="49525" spans="180:180">
      <c r="FX49525" s="1595"/>
    </row>
    <row r="49526" spans="180:180">
      <c r="FX49526" s="1595"/>
    </row>
    <row r="49527" spans="180:180">
      <c r="FX49527" s="1595"/>
    </row>
    <row r="49528" spans="180:180">
      <c r="FX49528" s="1595"/>
    </row>
    <row r="49529" spans="180:180">
      <c r="FX49529" s="1595"/>
    </row>
    <row r="49530" spans="180:180">
      <c r="FX49530" s="1595"/>
    </row>
    <row r="49531" spans="180:180">
      <c r="FX49531" s="1595"/>
    </row>
    <row r="49532" spans="180:180">
      <c r="FX49532" s="1595"/>
    </row>
    <row r="49533" spans="180:180">
      <c r="FX49533" s="1595"/>
    </row>
    <row r="49534" spans="180:180">
      <c r="FX49534" s="1595"/>
    </row>
    <row r="49535" spans="180:180">
      <c r="FX49535" s="1595"/>
    </row>
    <row r="49536" spans="180:180">
      <c r="FX49536" s="1595"/>
    </row>
    <row r="49537" spans="180:180">
      <c r="FX49537" s="1595"/>
    </row>
    <row r="49538" spans="180:180">
      <c r="FX49538" s="1595"/>
    </row>
    <row r="49539" spans="180:180">
      <c r="FX49539" s="1595"/>
    </row>
    <row r="49540" spans="180:180">
      <c r="FX49540" s="1595"/>
    </row>
    <row r="49541" spans="180:180">
      <c r="FX49541" s="1595"/>
    </row>
    <row r="49542" spans="180:180">
      <c r="FX49542" s="1595"/>
    </row>
    <row r="49543" spans="180:180">
      <c r="FX49543" s="1595"/>
    </row>
    <row r="49544" spans="180:180">
      <c r="FX49544" s="1595"/>
    </row>
    <row r="49545" spans="180:180">
      <c r="FX49545" s="1595"/>
    </row>
    <row r="49546" spans="180:180">
      <c r="FX49546" s="1595"/>
    </row>
    <row r="49547" spans="180:180">
      <c r="FX49547" s="1595"/>
    </row>
    <row r="49548" spans="180:180">
      <c r="FX49548" s="1595"/>
    </row>
    <row r="49549" spans="180:180">
      <c r="FX49549" s="1595"/>
    </row>
    <row r="49550" spans="180:180">
      <c r="FX49550" s="1595"/>
    </row>
    <row r="49551" spans="180:180">
      <c r="FX49551" s="1595"/>
    </row>
    <row r="49552" spans="180:180">
      <c r="FX49552" s="1595"/>
    </row>
    <row r="49553" spans="180:180">
      <c r="FX49553" s="1595"/>
    </row>
    <row r="49554" spans="180:180">
      <c r="FX49554" s="1595"/>
    </row>
    <row r="49555" spans="180:180">
      <c r="FX49555" s="1595"/>
    </row>
    <row r="49556" spans="180:180">
      <c r="FX49556" s="1595"/>
    </row>
    <row r="49557" spans="180:180">
      <c r="FX49557" s="1595"/>
    </row>
    <row r="49558" spans="180:180">
      <c r="FX49558" s="1595"/>
    </row>
    <row r="49559" spans="180:180">
      <c r="FX49559" s="1595"/>
    </row>
    <row r="49560" spans="180:180">
      <c r="FX49560" s="1595"/>
    </row>
    <row r="49561" spans="180:180">
      <c r="FX49561" s="1595"/>
    </row>
    <row r="49563" spans="180:180">
      <c r="FX49563" s="1349"/>
    </row>
    <row r="49564" spans="180:180">
      <c r="FX49564" s="1349"/>
    </row>
    <row r="49565" spans="180:180">
      <c r="FX49565" s="1666"/>
    </row>
    <row r="49567" spans="180:180">
      <c r="FX49567" s="1349"/>
    </row>
    <row r="49568" spans="180:180">
      <c r="FX49568" s="1349"/>
    </row>
    <row r="49569" spans="180:180">
      <c r="FX49569" s="1349"/>
    </row>
    <row r="49570" spans="180:180">
      <c r="FX49570" s="1595"/>
    </row>
    <row r="49571" spans="180:180">
      <c r="FX49571" s="1595"/>
    </row>
    <row r="49572" spans="180:180">
      <c r="FX49572" s="1595"/>
    </row>
    <row r="49573" spans="180:180">
      <c r="FX49573" s="1595"/>
    </row>
    <row r="49574" spans="180:180">
      <c r="FX49574" s="1595"/>
    </row>
    <row r="49575" spans="180:180">
      <c r="FX49575" s="1595"/>
    </row>
    <row r="49576" spans="180:180">
      <c r="FX49576" s="1595"/>
    </row>
    <row r="49577" spans="180:180">
      <c r="FX49577" s="1595"/>
    </row>
    <row r="49578" spans="180:180">
      <c r="FX49578" s="1595"/>
    </row>
    <row r="49579" spans="180:180">
      <c r="FX49579" s="1595"/>
    </row>
    <row r="49580" spans="180:180">
      <c r="FX49580" s="1595"/>
    </row>
    <row r="49581" spans="180:180">
      <c r="FX49581" s="1595"/>
    </row>
    <row r="49582" spans="180:180">
      <c r="FX49582" s="1595"/>
    </row>
    <row r="49583" spans="180:180">
      <c r="FX49583" s="1595"/>
    </row>
    <row r="49584" spans="180:180">
      <c r="FX49584" s="1595"/>
    </row>
    <row r="49585" spans="180:180">
      <c r="FX49585" s="1595"/>
    </row>
    <row r="49586" spans="180:180">
      <c r="FX49586" s="1595"/>
    </row>
    <row r="49587" spans="180:180">
      <c r="FX49587" s="1595"/>
    </row>
    <row r="49588" spans="180:180">
      <c r="FX49588" s="1595"/>
    </row>
    <row r="49589" spans="180:180">
      <c r="FX49589" s="1595"/>
    </row>
    <row r="49590" spans="180:180">
      <c r="FX49590" s="1595"/>
    </row>
    <row r="49591" spans="180:180">
      <c r="FX49591" s="1595"/>
    </row>
    <row r="49592" spans="180:180">
      <c r="FX49592" s="1595"/>
    </row>
    <row r="49593" spans="180:180">
      <c r="FX49593" s="1595"/>
    </row>
    <row r="49594" spans="180:180">
      <c r="FX49594" s="1595"/>
    </row>
    <row r="49595" spans="180:180">
      <c r="FX49595" s="1595"/>
    </row>
    <row r="49596" spans="180:180">
      <c r="FX49596" s="1595"/>
    </row>
    <row r="49597" spans="180:180">
      <c r="FX49597" s="1595"/>
    </row>
    <row r="49598" spans="180:180">
      <c r="FX49598" s="1595"/>
    </row>
    <row r="49599" spans="180:180">
      <c r="FX49599" s="1595"/>
    </row>
    <row r="49600" spans="180:180">
      <c r="FX49600" s="1595"/>
    </row>
    <row r="49601" spans="180:180">
      <c r="FX49601" s="1595"/>
    </row>
    <row r="49602" spans="180:180">
      <c r="FX49602" s="1595"/>
    </row>
    <row r="49603" spans="180:180">
      <c r="FX49603" s="1595"/>
    </row>
    <row r="49604" spans="180:180">
      <c r="FX49604" s="1595"/>
    </row>
    <row r="49605" spans="180:180">
      <c r="FX49605" s="1595"/>
    </row>
    <row r="49606" spans="180:180">
      <c r="FX49606" s="1595"/>
    </row>
    <row r="49607" spans="180:180">
      <c r="FX49607" s="1595"/>
    </row>
    <row r="49608" spans="180:180">
      <c r="FX49608" s="1595"/>
    </row>
    <row r="49609" spans="180:180">
      <c r="FX49609" s="1595"/>
    </row>
    <row r="49611" spans="180:180">
      <c r="FX49611" s="1349"/>
    </row>
    <row r="49612" spans="180:180">
      <c r="FX49612" s="1349"/>
    </row>
    <row r="49613" spans="180:180">
      <c r="FX49613" s="1666"/>
    </row>
    <row r="49615" spans="180:180">
      <c r="FX49615" s="1349"/>
    </row>
    <row r="49616" spans="180:180">
      <c r="FX49616" s="1349"/>
    </row>
    <row r="49617" spans="180:180">
      <c r="FX49617" s="1349"/>
    </row>
    <row r="49618" spans="180:180">
      <c r="FX49618" s="1595"/>
    </row>
    <row r="49619" spans="180:180">
      <c r="FX49619" s="1595"/>
    </row>
    <row r="49620" spans="180:180">
      <c r="FX49620" s="1595"/>
    </row>
    <row r="49621" spans="180:180">
      <c r="FX49621" s="1595"/>
    </row>
    <row r="49622" spans="180:180">
      <c r="FX49622" s="1595"/>
    </row>
    <row r="49623" spans="180:180">
      <c r="FX49623" s="1595"/>
    </row>
    <row r="49624" spans="180:180">
      <c r="FX49624" s="1595"/>
    </row>
    <row r="49625" spans="180:180">
      <c r="FX49625" s="1595"/>
    </row>
    <row r="49626" spans="180:180">
      <c r="FX49626" s="1595"/>
    </row>
    <row r="49627" spans="180:180">
      <c r="FX49627" s="1595"/>
    </row>
    <row r="49628" spans="180:180">
      <c r="FX49628" s="1595"/>
    </row>
    <row r="49629" spans="180:180">
      <c r="FX49629" s="1595"/>
    </row>
    <row r="49630" spans="180:180">
      <c r="FX49630" s="1595"/>
    </row>
    <row r="49631" spans="180:180">
      <c r="FX49631" s="1595"/>
    </row>
    <row r="49632" spans="180:180">
      <c r="FX49632" s="1595"/>
    </row>
    <row r="49633" spans="180:180">
      <c r="FX49633" s="1595"/>
    </row>
    <row r="49634" spans="180:180">
      <c r="FX49634" s="1595"/>
    </row>
    <row r="49635" spans="180:180">
      <c r="FX49635" s="1595"/>
    </row>
    <row r="49636" spans="180:180">
      <c r="FX49636" s="1595"/>
    </row>
    <row r="49637" spans="180:180">
      <c r="FX49637" s="1595"/>
    </row>
    <row r="49638" spans="180:180">
      <c r="FX49638" s="1595"/>
    </row>
    <row r="49639" spans="180:180">
      <c r="FX49639" s="1595"/>
    </row>
    <row r="49640" spans="180:180">
      <c r="FX49640" s="1595"/>
    </row>
    <row r="49641" spans="180:180">
      <c r="FX49641" s="1595"/>
    </row>
    <row r="49642" spans="180:180">
      <c r="FX49642" s="1595"/>
    </row>
    <row r="49643" spans="180:180">
      <c r="FX49643" s="1595"/>
    </row>
    <row r="49644" spans="180:180">
      <c r="FX49644" s="1595"/>
    </row>
    <row r="49645" spans="180:180">
      <c r="FX49645" s="1595"/>
    </row>
    <row r="49646" spans="180:180">
      <c r="FX49646" s="1595"/>
    </row>
    <row r="49647" spans="180:180">
      <c r="FX49647" s="1595"/>
    </row>
    <row r="49648" spans="180:180">
      <c r="FX49648" s="1595"/>
    </row>
    <row r="49649" spans="180:180">
      <c r="FX49649" s="1595"/>
    </row>
    <row r="49650" spans="180:180">
      <c r="FX49650" s="1595"/>
    </row>
    <row r="49651" spans="180:180">
      <c r="FX49651" s="1595"/>
    </row>
    <row r="49652" spans="180:180">
      <c r="FX49652" s="1595"/>
    </row>
    <row r="49653" spans="180:180">
      <c r="FX49653" s="1595"/>
    </row>
    <row r="49654" spans="180:180">
      <c r="FX49654" s="1595"/>
    </row>
    <row r="49655" spans="180:180">
      <c r="FX49655" s="1595"/>
    </row>
    <row r="49656" spans="180:180">
      <c r="FX49656" s="1595"/>
    </row>
    <row r="49657" spans="180:180">
      <c r="FX49657" s="1595"/>
    </row>
    <row r="49659" spans="180:180">
      <c r="FX49659" s="1349"/>
    </row>
    <row r="49660" spans="180:180">
      <c r="FX49660" s="1349"/>
    </row>
    <row r="49661" spans="180:180">
      <c r="FX49661" s="1666"/>
    </row>
    <row r="49663" spans="180:180">
      <c r="FX49663" s="1349"/>
    </row>
    <row r="49664" spans="180:180">
      <c r="FX49664" s="1349"/>
    </row>
    <row r="49665" spans="180:180">
      <c r="FX49665" s="1349"/>
    </row>
    <row r="49666" spans="180:180">
      <c r="FX49666" s="1595"/>
    </row>
    <row r="49667" spans="180:180">
      <c r="FX49667" s="1595"/>
    </row>
    <row r="49668" spans="180:180">
      <c r="FX49668" s="1595"/>
    </row>
    <row r="49669" spans="180:180">
      <c r="FX49669" s="1595"/>
    </row>
    <row r="49670" spans="180:180">
      <c r="FX49670" s="1595"/>
    </row>
    <row r="49671" spans="180:180">
      <c r="FX49671" s="1595"/>
    </row>
    <row r="49672" spans="180:180">
      <c r="FX49672" s="1595"/>
    </row>
    <row r="49673" spans="180:180">
      <c r="FX49673" s="1595"/>
    </row>
    <row r="49674" spans="180:180">
      <c r="FX49674" s="1595"/>
    </row>
    <row r="49675" spans="180:180">
      <c r="FX49675" s="1595"/>
    </row>
    <row r="49676" spans="180:180">
      <c r="FX49676" s="1595"/>
    </row>
    <row r="49677" spans="180:180">
      <c r="FX49677" s="1595"/>
    </row>
    <row r="49678" spans="180:180">
      <c r="FX49678" s="1595"/>
    </row>
    <row r="49679" spans="180:180">
      <c r="FX49679" s="1595"/>
    </row>
    <row r="49680" spans="180:180">
      <c r="FX49680" s="1595"/>
    </row>
    <row r="49681" spans="180:180">
      <c r="FX49681" s="1595"/>
    </row>
    <row r="49682" spans="180:180">
      <c r="FX49682" s="1595"/>
    </row>
    <row r="49683" spans="180:180">
      <c r="FX49683" s="1595"/>
    </row>
    <row r="49684" spans="180:180">
      <c r="FX49684" s="1595"/>
    </row>
    <row r="49685" spans="180:180">
      <c r="FX49685" s="1595"/>
    </row>
    <row r="49686" spans="180:180">
      <c r="FX49686" s="1595"/>
    </row>
    <row r="49687" spans="180:180">
      <c r="FX49687" s="1595"/>
    </row>
    <row r="49688" spans="180:180">
      <c r="FX49688" s="1595"/>
    </row>
    <row r="49689" spans="180:180">
      <c r="FX49689" s="1595"/>
    </row>
    <row r="49690" spans="180:180">
      <c r="FX49690" s="1595"/>
    </row>
    <row r="49691" spans="180:180">
      <c r="FX49691" s="1595"/>
    </row>
    <row r="49692" spans="180:180">
      <c r="FX49692" s="1595"/>
    </row>
    <row r="49693" spans="180:180">
      <c r="FX49693" s="1595"/>
    </row>
    <row r="49694" spans="180:180">
      <c r="FX49694" s="1595"/>
    </row>
    <row r="49695" spans="180:180">
      <c r="FX49695" s="1595"/>
    </row>
    <row r="49696" spans="180:180">
      <c r="FX49696" s="1595"/>
    </row>
    <row r="49697" spans="180:180">
      <c r="FX49697" s="1595"/>
    </row>
    <row r="49698" spans="180:180">
      <c r="FX49698" s="1595"/>
    </row>
    <row r="49699" spans="180:180">
      <c r="FX49699" s="1595"/>
    </row>
    <row r="49700" spans="180:180">
      <c r="FX49700" s="1595"/>
    </row>
    <row r="49701" spans="180:180">
      <c r="FX49701" s="1595"/>
    </row>
    <row r="49702" spans="180:180">
      <c r="FX49702" s="1595"/>
    </row>
    <row r="49703" spans="180:180">
      <c r="FX49703" s="1595"/>
    </row>
    <row r="49704" spans="180:180">
      <c r="FX49704" s="1595"/>
    </row>
    <row r="49705" spans="180:180">
      <c r="FX49705" s="1595"/>
    </row>
    <row r="49707" spans="180:180">
      <c r="FX49707" s="1349"/>
    </row>
    <row r="49708" spans="180:180">
      <c r="FX49708" s="1349"/>
    </row>
    <row r="49709" spans="180:180">
      <c r="FX49709" s="1666"/>
    </row>
    <row r="49711" spans="180:180">
      <c r="FX49711" s="1349"/>
    </row>
    <row r="49712" spans="180:180">
      <c r="FX49712" s="1349"/>
    </row>
    <row r="49713" spans="180:180">
      <c r="FX49713" s="1349"/>
    </row>
    <row r="49714" spans="180:180">
      <c r="FX49714" s="1595"/>
    </row>
    <row r="49715" spans="180:180">
      <c r="FX49715" s="1595"/>
    </row>
    <row r="49716" spans="180:180">
      <c r="FX49716" s="1595"/>
    </row>
    <row r="49717" spans="180:180">
      <c r="FX49717" s="1595"/>
    </row>
    <row r="49718" spans="180:180">
      <c r="FX49718" s="1595"/>
    </row>
    <row r="49719" spans="180:180">
      <c r="FX49719" s="1595"/>
    </row>
    <row r="49720" spans="180:180">
      <c r="FX49720" s="1595"/>
    </row>
    <row r="49721" spans="180:180">
      <c r="FX49721" s="1595"/>
    </row>
    <row r="49722" spans="180:180">
      <c r="FX49722" s="1595"/>
    </row>
    <row r="49723" spans="180:180">
      <c r="FX49723" s="1595"/>
    </row>
    <row r="49724" spans="180:180">
      <c r="FX49724" s="1595"/>
    </row>
    <row r="49725" spans="180:180">
      <c r="FX49725" s="1595"/>
    </row>
    <row r="49726" spans="180:180">
      <c r="FX49726" s="1595"/>
    </row>
    <row r="49727" spans="180:180">
      <c r="FX49727" s="1595"/>
    </row>
    <row r="49728" spans="180:180">
      <c r="FX49728" s="1595"/>
    </row>
    <row r="49729" spans="180:180">
      <c r="FX49729" s="1595"/>
    </row>
    <row r="49730" spans="180:180">
      <c r="FX49730" s="1595"/>
    </row>
    <row r="49731" spans="180:180">
      <c r="FX49731" s="1595"/>
    </row>
    <row r="49732" spans="180:180">
      <c r="FX49732" s="1595"/>
    </row>
    <row r="49733" spans="180:180">
      <c r="FX49733" s="1595"/>
    </row>
    <row r="49734" spans="180:180">
      <c r="FX49734" s="1595"/>
    </row>
    <row r="49735" spans="180:180">
      <c r="FX49735" s="1595"/>
    </row>
    <row r="49736" spans="180:180">
      <c r="FX49736" s="1595"/>
    </row>
    <row r="49737" spans="180:180">
      <c r="FX49737" s="1595"/>
    </row>
    <row r="49738" spans="180:180">
      <c r="FX49738" s="1595"/>
    </row>
    <row r="49739" spans="180:180">
      <c r="FX49739" s="1595"/>
    </row>
    <row r="49740" spans="180:180">
      <c r="FX49740" s="1595"/>
    </row>
    <row r="49741" spans="180:180">
      <c r="FX49741" s="1595"/>
    </row>
    <row r="49742" spans="180:180">
      <c r="FX49742" s="1595"/>
    </row>
    <row r="49743" spans="180:180">
      <c r="FX49743" s="1595"/>
    </row>
    <row r="49744" spans="180:180">
      <c r="FX49744" s="1595"/>
    </row>
    <row r="49745" spans="180:180">
      <c r="FX49745" s="1595"/>
    </row>
    <row r="49746" spans="180:180">
      <c r="FX49746" s="1595"/>
    </row>
    <row r="49747" spans="180:180">
      <c r="FX49747" s="1595"/>
    </row>
    <row r="49748" spans="180:180">
      <c r="FX49748" s="1595"/>
    </row>
    <row r="49749" spans="180:180">
      <c r="FX49749" s="1595"/>
    </row>
    <row r="49750" spans="180:180">
      <c r="FX49750" s="1595"/>
    </row>
    <row r="49751" spans="180:180">
      <c r="FX49751" s="1595"/>
    </row>
    <row r="49752" spans="180:180">
      <c r="FX49752" s="1595"/>
    </row>
    <row r="49753" spans="180:180">
      <c r="FX49753" s="1595"/>
    </row>
    <row r="49755" spans="180:180">
      <c r="FX49755" s="1349"/>
    </row>
    <row r="49756" spans="180:180">
      <c r="FX49756" s="1349"/>
    </row>
    <row r="49757" spans="180:180">
      <c r="FX49757" s="1666"/>
    </row>
    <row r="49759" spans="180:180">
      <c r="FX49759" s="1349"/>
    </row>
    <row r="49760" spans="180:180">
      <c r="FX49760" s="1349"/>
    </row>
    <row r="49761" spans="180:180">
      <c r="FX49761" s="1349"/>
    </row>
    <row r="49762" spans="180:180">
      <c r="FX49762" s="1595"/>
    </row>
    <row r="49763" spans="180:180">
      <c r="FX49763" s="1595"/>
    </row>
    <row r="49764" spans="180:180">
      <c r="FX49764" s="1595"/>
    </row>
    <row r="49765" spans="180:180">
      <c r="FX49765" s="1595"/>
    </row>
    <row r="49766" spans="180:180">
      <c r="FX49766" s="1595"/>
    </row>
    <row r="49767" spans="180:180">
      <c r="FX49767" s="1595"/>
    </row>
    <row r="49768" spans="180:180">
      <c r="FX49768" s="1595"/>
    </row>
    <row r="49769" spans="180:180">
      <c r="FX49769" s="1595"/>
    </row>
    <row r="49770" spans="180:180">
      <c r="FX49770" s="1595"/>
    </row>
    <row r="49771" spans="180:180">
      <c r="FX49771" s="1595"/>
    </row>
    <row r="49772" spans="180:180">
      <c r="FX49772" s="1595"/>
    </row>
    <row r="49773" spans="180:180">
      <c r="FX49773" s="1595"/>
    </row>
    <row r="49774" spans="180:180">
      <c r="FX49774" s="1595"/>
    </row>
    <row r="49775" spans="180:180">
      <c r="FX49775" s="1595"/>
    </row>
    <row r="49776" spans="180:180">
      <c r="FX49776" s="1595"/>
    </row>
    <row r="49777" spans="180:180">
      <c r="FX49777" s="1595"/>
    </row>
    <row r="49778" spans="180:180">
      <c r="FX49778" s="1595"/>
    </row>
    <row r="49779" spans="180:180">
      <c r="FX49779" s="1595"/>
    </row>
    <row r="49780" spans="180:180">
      <c r="FX49780" s="1595"/>
    </row>
    <row r="49781" spans="180:180">
      <c r="FX49781" s="1595"/>
    </row>
    <row r="49782" spans="180:180">
      <c r="FX49782" s="1595"/>
    </row>
    <row r="49783" spans="180:180">
      <c r="FX49783" s="1595"/>
    </row>
    <row r="49784" spans="180:180">
      <c r="FX49784" s="1595"/>
    </row>
    <row r="49785" spans="180:180">
      <c r="FX49785" s="1595"/>
    </row>
    <row r="49786" spans="180:180">
      <c r="FX49786" s="1595"/>
    </row>
    <row r="49787" spans="180:180">
      <c r="FX49787" s="1595"/>
    </row>
    <row r="49788" spans="180:180">
      <c r="FX49788" s="1595"/>
    </row>
    <row r="49789" spans="180:180">
      <c r="FX49789" s="1595"/>
    </row>
    <row r="49790" spans="180:180">
      <c r="FX49790" s="1595"/>
    </row>
    <row r="49791" spans="180:180">
      <c r="FX49791" s="1595"/>
    </row>
    <row r="49792" spans="180:180">
      <c r="FX49792" s="1595"/>
    </row>
    <row r="49793" spans="180:180">
      <c r="FX49793" s="1595"/>
    </row>
    <row r="49794" spans="180:180">
      <c r="FX49794" s="1595"/>
    </row>
    <row r="49795" spans="180:180">
      <c r="FX49795" s="1595"/>
    </row>
    <row r="49796" spans="180:180">
      <c r="FX49796" s="1595"/>
    </row>
    <row r="49797" spans="180:180">
      <c r="FX49797" s="1595"/>
    </row>
    <row r="49798" spans="180:180">
      <c r="FX49798" s="1595"/>
    </row>
    <row r="49799" spans="180:180">
      <c r="FX49799" s="1595"/>
    </row>
    <row r="49800" spans="180:180">
      <c r="FX49800" s="1595"/>
    </row>
    <row r="49801" spans="180:180">
      <c r="FX49801" s="1595"/>
    </row>
    <row r="49803" spans="180:180">
      <c r="FX49803" s="1349"/>
    </row>
    <row r="49804" spans="180:180">
      <c r="FX49804" s="1349"/>
    </row>
    <row r="49805" spans="180:180">
      <c r="FX49805" s="1666"/>
    </row>
    <row r="49807" spans="180:180">
      <c r="FX49807" s="1349"/>
    </row>
    <row r="49808" spans="180:180">
      <c r="FX49808" s="1349"/>
    </row>
    <row r="49809" spans="180:180">
      <c r="FX49809" s="1349"/>
    </row>
    <row r="49810" spans="180:180">
      <c r="FX49810" s="1595"/>
    </row>
    <row r="49811" spans="180:180">
      <c r="FX49811" s="1595"/>
    </row>
    <row r="49812" spans="180:180">
      <c r="FX49812" s="1595"/>
    </row>
    <row r="49813" spans="180:180">
      <c r="FX49813" s="1595"/>
    </row>
    <row r="49814" spans="180:180">
      <c r="FX49814" s="1595"/>
    </row>
    <row r="49815" spans="180:180">
      <c r="FX49815" s="1595"/>
    </row>
    <row r="49816" spans="180:180">
      <c r="FX49816" s="1595"/>
    </row>
    <row r="49817" spans="180:180">
      <c r="FX49817" s="1595"/>
    </row>
    <row r="49818" spans="180:180">
      <c r="FX49818" s="1595"/>
    </row>
    <row r="49819" spans="180:180">
      <c r="FX49819" s="1595"/>
    </row>
    <row r="49820" spans="180:180">
      <c r="FX49820" s="1595"/>
    </row>
    <row r="49821" spans="180:180">
      <c r="FX49821" s="1595"/>
    </row>
    <row r="49822" spans="180:180">
      <c r="FX49822" s="1595"/>
    </row>
    <row r="49823" spans="180:180">
      <c r="FX49823" s="1595"/>
    </row>
    <row r="49824" spans="180:180">
      <c r="FX49824" s="1595"/>
    </row>
    <row r="49825" spans="180:180">
      <c r="FX49825" s="1595"/>
    </row>
    <row r="49826" spans="180:180">
      <c r="FX49826" s="1595"/>
    </row>
    <row r="49827" spans="180:180">
      <c r="FX49827" s="1595"/>
    </row>
    <row r="49828" spans="180:180">
      <c r="FX49828" s="1595"/>
    </row>
    <row r="49829" spans="180:180">
      <c r="FX49829" s="1595"/>
    </row>
    <row r="49830" spans="180:180">
      <c r="FX49830" s="1595"/>
    </row>
    <row r="49831" spans="180:180">
      <c r="FX49831" s="1595"/>
    </row>
    <row r="49832" spans="180:180">
      <c r="FX49832" s="1595"/>
    </row>
    <row r="49833" spans="180:180">
      <c r="FX49833" s="1595"/>
    </row>
    <row r="49834" spans="180:180">
      <c r="FX49834" s="1595"/>
    </row>
    <row r="49835" spans="180:180">
      <c r="FX49835" s="1595"/>
    </row>
    <row r="49836" spans="180:180">
      <c r="FX49836" s="1595"/>
    </row>
    <row r="49837" spans="180:180">
      <c r="FX49837" s="1595"/>
    </row>
    <row r="49838" spans="180:180">
      <c r="FX49838" s="1595"/>
    </row>
    <row r="49839" spans="180:180">
      <c r="FX49839" s="1595"/>
    </row>
    <row r="49840" spans="180:180">
      <c r="FX49840" s="1595"/>
    </row>
    <row r="49841" spans="180:180">
      <c r="FX49841" s="1595"/>
    </row>
    <row r="49842" spans="180:180">
      <c r="FX49842" s="1595"/>
    </row>
    <row r="49843" spans="180:180">
      <c r="FX49843" s="1595"/>
    </row>
    <row r="49844" spans="180:180">
      <c r="FX49844" s="1595"/>
    </row>
    <row r="49845" spans="180:180">
      <c r="FX49845" s="1595"/>
    </row>
    <row r="49846" spans="180:180">
      <c r="FX49846" s="1595"/>
    </row>
    <row r="49847" spans="180:180">
      <c r="FX49847" s="1595"/>
    </row>
    <row r="49848" spans="180:180">
      <c r="FX49848" s="1595"/>
    </row>
    <row r="49849" spans="180:180">
      <c r="FX49849" s="1595"/>
    </row>
    <row r="49851" spans="180:180">
      <c r="FX49851" s="1349"/>
    </row>
    <row r="49852" spans="180:180">
      <c r="FX49852" s="1349"/>
    </row>
    <row r="49853" spans="180:180">
      <c r="FX49853" s="1666"/>
    </row>
    <row r="49855" spans="180:180">
      <c r="FX49855" s="1349"/>
    </row>
    <row r="49856" spans="180:180">
      <c r="FX49856" s="1349"/>
    </row>
    <row r="49857" spans="180:180">
      <c r="FX49857" s="1349"/>
    </row>
    <row r="49858" spans="180:180">
      <c r="FX49858" s="1595"/>
    </row>
    <row r="49859" spans="180:180">
      <c r="FX49859" s="1595"/>
    </row>
    <row r="49860" spans="180:180">
      <c r="FX49860" s="1595"/>
    </row>
    <row r="49861" spans="180:180">
      <c r="FX49861" s="1595"/>
    </row>
    <row r="49862" spans="180:180">
      <c r="FX49862" s="1595"/>
    </row>
    <row r="49863" spans="180:180">
      <c r="FX49863" s="1595"/>
    </row>
    <row r="49864" spans="180:180">
      <c r="FX49864" s="1595"/>
    </row>
    <row r="49865" spans="180:180">
      <c r="FX49865" s="1595"/>
    </row>
    <row r="49866" spans="180:180">
      <c r="FX49866" s="1595"/>
    </row>
    <row r="49867" spans="180:180">
      <c r="FX49867" s="1595"/>
    </row>
    <row r="49868" spans="180:180">
      <c r="FX49868" s="1595"/>
    </row>
    <row r="49869" spans="180:180">
      <c r="FX49869" s="1595"/>
    </row>
    <row r="49870" spans="180:180">
      <c r="FX49870" s="1595"/>
    </row>
    <row r="49871" spans="180:180">
      <c r="FX49871" s="1595"/>
    </row>
    <row r="49872" spans="180:180">
      <c r="FX49872" s="1595"/>
    </row>
    <row r="49873" spans="180:180">
      <c r="FX49873" s="1595"/>
    </row>
    <row r="49874" spans="180:180">
      <c r="FX49874" s="1595"/>
    </row>
    <row r="49875" spans="180:180">
      <c r="FX49875" s="1595"/>
    </row>
    <row r="49876" spans="180:180">
      <c r="FX49876" s="1595"/>
    </row>
    <row r="49877" spans="180:180">
      <c r="FX49877" s="1595"/>
    </row>
    <row r="49878" spans="180:180">
      <c r="FX49878" s="1595"/>
    </row>
    <row r="49879" spans="180:180">
      <c r="FX49879" s="1595"/>
    </row>
    <row r="49880" spans="180:180">
      <c r="FX49880" s="1595"/>
    </row>
    <row r="49881" spans="180:180">
      <c r="FX49881" s="1595"/>
    </row>
    <row r="49882" spans="180:180">
      <c r="FX49882" s="1595"/>
    </row>
    <row r="49883" spans="180:180">
      <c r="FX49883" s="1595"/>
    </row>
    <row r="49884" spans="180:180">
      <c r="FX49884" s="1595"/>
    </row>
    <row r="49885" spans="180:180">
      <c r="FX49885" s="1595"/>
    </row>
    <row r="49886" spans="180:180">
      <c r="FX49886" s="1595"/>
    </row>
    <row r="49887" spans="180:180">
      <c r="FX49887" s="1595"/>
    </row>
    <row r="49888" spans="180:180">
      <c r="FX49888" s="1595"/>
    </row>
    <row r="49889" spans="180:180">
      <c r="FX49889" s="1595"/>
    </row>
    <row r="49890" spans="180:180">
      <c r="FX49890" s="1595"/>
    </row>
    <row r="49891" spans="180:180">
      <c r="FX49891" s="1595"/>
    </row>
    <row r="49892" spans="180:180">
      <c r="FX49892" s="1595"/>
    </row>
    <row r="49893" spans="180:180">
      <c r="FX49893" s="1595"/>
    </row>
    <row r="49894" spans="180:180">
      <c r="FX49894" s="1595"/>
    </row>
    <row r="49895" spans="180:180">
      <c r="FX49895" s="1595"/>
    </row>
    <row r="49896" spans="180:180">
      <c r="FX49896" s="1595"/>
    </row>
    <row r="49897" spans="180:180">
      <c r="FX49897" s="1595"/>
    </row>
    <row r="49899" spans="180:180">
      <c r="FX49899" s="1349"/>
    </row>
    <row r="49900" spans="180:180">
      <c r="FX49900" s="1349"/>
    </row>
    <row r="49901" spans="180:180">
      <c r="FX49901" s="1666"/>
    </row>
    <row r="49903" spans="180:180">
      <c r="FX49903" s="1349"/>
    </row>
    <row r="49904" spans="180:180">
      <c r="FX49904" s="1349"/>
    </row>
    <row r="49905" spans="180:180">
      <c r="FX49905" s="1349"/>
    </row>
    <row r="49906" spans="180:180">
      <c r="FX49906" s="1595"/>
    </row>
    <row r="49907" spans="180:180">
      <c r="FX49907" s="1595"/>
    </row>
    <row r="49908" spans="180:180">
      <c r="FX49908" s="1595"/>
    </row>
    <row r="49909" spans="180:180">
      <c r="FX49909" s="1595"/>
    </row>
    <row r="49910" spans="180:180">
      <c r="FX49910" s="1595"/>
    </row>
    <row r="49911" spans="180:180">
      <c r="FX49911" s="1595"/>
    </row>
    <row r="49912" spans="180:180">
      <c r="FX49912" s="1595"/>
    </row>
    <row r="49913" spans="180:180">
      <c r="FX49913" s="1595"/>
    </row>
    <row r="49914" spans="180:180">
      <c r="FX49914" s="1595"/>
    </row>
    <row r="49915" spans="180:180">
      <c r="FX49915" s="1595"/>
    </row>
    <row r="49916" spans="180:180">
      <c r="FX49916" s="1595"/>
    </row>
    <row r="49917" spans="180:180">
      <c r="FX49917" s="1595"/>
    </row>
    <row r="49918" spans="180:180">
      <c r="FX49918" s="1595"/>
    </row>
    <row r="49919" spans="180:180">
      <c r="FX49919" s="1595"/>
    </row>
    <row r="49920" spans="180:180">
      <c r="FX49920" s="1595"/>
    </row>
    <row r="49921" spans="180:180">
      <c r="FX49921" s="1595"/>
    </row>
    <row r="49922" spans="180:180">
      <c r="FX49922" s="1595"/>
    </row>
    <row r="49923" spans="180:180">
      <c r="FX49923" s="1595"/>
    </row>
    <row r="49924" spans="180:180">
      <c r="FX49924" s="1595"/>
    </row>
    <row r="49925" spans="180:180">
      <c r="FX49925" s="1595"/>
    </row>
    <row r="49926" spans="180:180">
      <c r="FX49926" s="1595"/>
    </row>
    <row r="49927" spans="180:180">
      <c r="FX49927" s="1595"/>
    </row>
    <row r="49928" spans="180:180">
      <c r="FX49928" s="1595"/>
    </row>
    <row r="49929" spans="180:180">
      <c r="FX49929" s="1595"/>
    </row>
    <row r="49930" spans="180:180">
      <c r="FX49930" s="1595"/>
    </row>
    <row r="49931" spans="180:180">
      <c r="FX49931" s="1595"/>
    </row>
    <row r="49932" spans="180:180">
      <c r="FX49932" s="1595"/>
    </row>
    <row r="49933" spans="180:180">
      <c r="FX49933" s="1595"/>
    </row>
    <row r="49934" spans="180:180">
      <c r="FX49934" s="1595"/>
    </row>
    <row r="49935" spans="180:180">
      <c r="FX49935" s="1595"/>
    </row>
    <row r="49936" spans="180:180">
      <c r="FX49936" s="1595"/>
    </row>
    <row r="49937" spans="180:180">
      <c r="FX49937" s="1595"/>
    </row>
    <row r="49938" spans="180:180">
      <c r="FX49938" s="1595"/>
    </row>
    <row r="49939" spans="180:180">
      <c r="FX49939" s="1595"/>
    </row>
    <row r="49940" spans="180:180">
      <c r="FX49940" s="1595"/>
    </row>
    <row r="49941" spans="180:180">
      <c r="FX49941" s="1595"/>
    </row>
    <row r="49942" spans="180:180">
      <c r="FX49942" s="1595"/>
    </row>
    <row r="49943" spans="180:180">
      <c r="FX49943" s="1595"/>
    </row>
    <row r="49944" spans="180:180">
      <c r="FX49944" s="1595"/>
    </row>
    <row r="49945" spans="180:180">
      <c r="FX49945" s="1595"/>
    </row>
    <row r="49947" spans="180:180">
      <c r="FX49947" s="1349"/>
    </row>
    <row r="49948" spans="180:180">
      <c r="FX49948" s="1349"/>
    </row>
    <row r="49949" spans="180:180">
      <c r="FX49949" s="1666"/>
    </row>
    <row r="49951" spans="180:180">
      <c r="FX49951" s="1349"/>
    </row>
    <row r="49952" spans="180:180">
      <c r="FX49952" s="1349"/>
    </row>
    <row r="49953" spans="180:180">
      <c r="FX49953" s="1349"/>
    </row>
    <row r="49954" spans="180:180">
      <c r="FX49954" s="1595"/>
    </row>
    <row r="49955" spans="180:180">
      <c r="FX49955" s="1595"/>
    </row>
    <row r="49956" spans="180:180">
      <c r="FX49956" s="1595"/>
    </row>
    <row r="49957" spans="180:180">
      <c r="FX49957" s="1595"/>
    </row>
    <row r="49958" spans="180:180">
      <c r="FX49958" s="1595"/>
    </row>
    <row r="49959" spans="180:180">
      <c r="FX49959" s="1595"/>
    </row>
    <row r="49960" spans="180:180">
      <c r="FX49960" s="1595"/>
    </row>
    <row r="49961" spans="180:180">
      <c r="FX49961" s="1595"/>
    </row>
    <row r="49962" spans="180:180">
      <c r="FX49962" s="1595"/>
    </row>
    <row r="49963" spans="180:180">
      <c r="FX49963" s="1595"/>
    </row>
    <row r="49964" spans="180:180">
      <c r="FX49964" s="1595"/>
    </row>
    <row r="49965" spans="180:180">
      <c r="FX49965" s="1595"/>
    </row>
    <row r="49966" spans="180:180">
      <c r="FX49966" s="1595"/>
    </row>
    <row r="49967" spans="180:180">
      <c r="FX49967" s="1595"/>
    </row>
    <row r="49968" spans="180:180">
      <c r="FX49968" s="1595"/>
    </row>
    <row r="49969" spans="180:180">
      <c r="FX49969" s="1595"/>
    </row>
    <row r="49970" spans="180:180">
      <c r="FX49970" s="1595"/>
    </row>
    <row r="49971" spans="180:180">
      <c r="FX49971" s="1595"/>
    </row>
    <row r="49972" spans="180:180">
      <c r="FX49972" s="1595"/>
    </row>
    <row r="49973" spans="180:180">
      <c r="FX49973" s="1595"/>
    </row>
    <row r="49974" spans="180:180">
      <c r="FX49974" s="1595"/>
    </row>
    <row r="49975" spans="180:180">
      <c r="FX49975" s="1595"/>
    </row>
    <row r="49976" spans="180:180">
      <c r="FX49976" s="1595"/>
    </row>
    <row r="49977" spans="180:180">
      <c r="FX49977" s="1595"/>
    </row>
    <row r="49978" spans="180:180">
      <c r="FX49978" s="1595"/>
    </row>
    <row r="49979" spans="180:180">
      <c r="FX49979" s="1595"/>
    </row>
    <row r="49980" spans="180:180">
      <c r="FX49980" s="1595"/>
    </row>
    <row r="49981" spans="180:180">
      <c r="FX49981" s="1595"/>
    </row>
    <row r="49982" spans="180:180">
      <c r="FX49982" s="1595"/>
    </row>
    <row r="49983" spans="180:180">
      <c r="FX49983" s="1595"/>
    </row>
    <row r="49984" spans="180:180">
      <c r="FX49984" s="1595"/>
    </row>
    <row r="49985" spans="180:180">
      <c r="FX49985" s="1595"/>
    </row>
    <row r="49986" spans="180:180">
      <c r="FX49986" s="1595"/>
    </row>
    <row r="49987" spans="180:180">
      <c r="FX49987" s="1595"/>
    </row>
    <row r="49988" spans="180:180">
      <c r="FX49988" s="1595"/>
    </row>
    <row r="49989" spans="180:180">
      <c r="FX49989" s="1595"/>
    </row>
    <row r="49990" spans="180:180">
      <c r="FX49990" s="1595"/>
    </row>
    <row r="49991" spans="180:180">
      <c r="FX49991" s="1595"/>
    </row>
    <row r="49992" spans="180:180">
      <c r="FX49992" s="1595"/>
    </row>
    <row r="49993" spans="180:180">
      <c r="FX49993" s="1595"/>
    </row>
    <row r="49995" spans="180:180">
      <c r="FX49995" s="1349"/>
    </row>
    <row r="49996" spans="180:180">
      <c r="FX49996" s="1349"/>
    </row>
    <row r="49997" spans="180:180">
      <c r="FX49997" s="1666"/>
    </row>
    <row r="49999" spans="180:180">
      <c r="FX49999" s="1349"/>
    </row>
    <row r="50000" spans="180:180">
      <c r="FX50000" s="1349"/>
    </row>
    <row r="50001" spans="180:180">
      <c r="FX50001" s="1349"/>
    </row>
    <row r="50002" spans="180:180">
      <c r="FX50002" s="1595"/>
    </row>
    <row r="50003" spans="180:180">
      <c r="FX50003" s="1595"/>
    </row>
    <row r="50004" spans="180:180">
      <c r="FX50004" s="1595"/>
    </row>
    <row r="50005" spans="180:180">
      <c r="FX50005" s="1595"/>
    </row>
    <row r="50006" spans="180:180">
      <c r="FX50006" s="1595"/>
    </row>
    <row r="50007" spans="180:180">
      <c r="FX50007" s="1595"/>
    </row>
    <row r="50008" spans="180:180">
      <c r="FX50008" s="1595"/>
    </row>
    <row r="50009" spans="180:180">
      <c r="FX50009" s="1595"/>
    </row>
    <row r="50010" spans="180:180">
      <c r="FX50010" s="1595"/>
    </row>
    <row r="50011" spans="180:180">
      <c r="FX50011" s="1595"/>
    </row>
    <row r="50012" spans="180:180">
      <c r="FX50012" s="1595"/>
    </row>
    <row r="50013" spans="180:180">
      <c r="FX50013" s="1595"/>
    </row>
    <row r="50014" spans="180:180">
      <c r="FX50014" s="1595"/>
    </row>
    <row r="50015" spans="180:180">
      <c r="FX50015" s="1595"/>
    </row>
    <row r="50016" spans="180:180">
      <c r="FX50016" s="1595"/>
    </row>
    <row r="50017" spans="180:180">
      <c r="FX50017" s="1595"/>
    </row>
    <row r="50018" spans="180:180">
      <c r="FX50018" s="1595"/>
    </row>
    <row r="50019" spans="180:180">
      <c r="FX50019" s="1595"/>
    </row>
    <row r="50020" spans="180:180">
      <c r="FX50020" s="1595"/>
    </row>
    <row r="50021" spans="180:180">
      <c r="FX50021" s="1595"/>
    </row>
    <row r="50022" spans="180:180">
      <c r="FX50022" s="1595"/>
    </row>
    <row r="50023" spans="180:180">
      <c r="FX50023" s="1595"/>
    </row>
    <row r="50024" spans="180:180">
      <c r="FX50024" s="1595"/>
    </row>
    <row r="50025" spans="180:180">
      <c r="FX50025" s="1595"/>
    </row>
    <row r="50026" spans="180:180">
      <c r="FX50026" s="1595"/>
    </row>
    <row r="50027" spans="180:180">
      <c r="FX50027" s="1595"/>
    </row>
    <row r="50028" spans="180:180">
      <c r="FX50028" s="1595"/>
    </row>
    <row r="50029" spans="180:180">
      <c r="FX50029" s="1595"/>
    </row>
    <row r="50030" spans="180:180">
      <c r="FX50030" s="1595"/>
    </row>
    <row r="50031" spans="180:180">
      <c r="FX50031" s="1595"/>
    </row>
    <row r="50032" spans="180:180">
      <c r="FX50032" s="1595"/>
    </row>
    <row r="50033" spans="180:180">
      <c r="FX50033" s="1595"/>
    </row>
    <row r="50034" spans="180:180">
      <c r="FX50034" s="1595"/>
    </row>
    <row r="50035" spans="180:180">
      <c r="FX50035" s="1595"/>
    </row>
    <row r="50036" spans="180:180">
      <c r="FX50036" s="1595"/>
    </row>
    <row r="50037" spans="180:180">
      <c r="FX50037" s="1595"/>
    </row>
    <row r="50038" spans="180:180">
      <c r="FX50038" s="1595"/>
    </row>
    <row r="50039" spans="180:180">
      <c r="FX50039" s="1595"/>
    </row>
    <row r="50040" spans="180:180">
      <c r="FX50040" s="1595"/>
    </row>
    <row r="50041" spans="180:180">
      <c r="FX50041" s="1595"/>
    </row>
    <row r="50043" spans="180:180">
      <c r="FX50043" s="1349"/>
    </row>
    <row r="50044" spans="180:180">
      <c r="FX50044" s="1349"/>
    </row>
    <row r="50045" spans="180:180">
      <c r="FX50045" s="1666"/>
    </row>
    <row r="50047" spans="180:180">
      <c r="FX50047" s="1349"/>
    </row>
    <row r="50048" spans="180:180">
      <c r="FX50048" s="1349"/>
    </row>
    <row r="50049" spans="180:180">
      <c r="FX50049" s="1349"/>
    </row>
    <row r="50050" spans="180:180">
      <c r="FX50050" s="1595"/>
    </row>
    <row r="50051" spans="180:180">
      <c r="FX50051" s="1595"/>
    </row>
    <row r="50052" spans="180:180">
      <c r="FX50052" s="1595"/>
    </row>
    <row r="50053" spans="180:180">
      <c r="FX50053" s="1595"/>
    </row>
    <row r="50054" spans="180:180">
      <c r="FX50054" s="1595"/>
    </row>
    <row r="50055" spans="180:180">
      <c r="FX50055" s="1595"/>
    </row>
    <row r="50056" spans="180:180">
      <c r="FX50056" s="1595"/>
    </row>
    <row r="50057" spans="180:180">
      <c r="FX50057" s="1595"/>
    </row>
    <row r="50058" spans="180:180">
      <c r="FX50058" s="1595"/>
    </row>
    <row r="50059" spans="180:180">
      <c r="FX50059" s="1595"/>
    </row>
    <row r="50060" spans="180:180">
      <c r="FX50060" s="1595"/>
    </row>
    <row r="50061" spans="180:180">
      <c r="FX50061" s="1595"/>
    </row>
    <row r="50062" spans="180:180">
      <c r="FX50062" s="1595"/>
    </row>
    <row r="50063" spans="180:180">
      <c r="FX50063" s="1595"/>
    </row>
    <row r="50064" spans="180:180">
      <c r="FX50064" s="1595"/>
    </row>
    <row r="50065" spans="180:180">
      <c r="FX50065" s="1595"/>
    </row>
    <row r="50066" spans="180:180">
      <c r="FX50066" s="1595"/>
    </row>
    <row r="50067" spans="180:180">
      <c r="FX50067" s="1595"/>
    </row>
    <row r="50068" spans="180:180">
      <c r="FX50068" s="1595"/>
    </row>
    <row r="50069" spans="180:180">
      <c r="FX50069" s="1595"/>
    </row>
    <row r="50070" spans="180:180">
      <c r="FX50070" s="1595"/>
    </row>
    <row r="50071" spans="180:180">
      <c r="FX50071" s="1595"/>
    </row>
    <row r="50072" spans="180:180">
      <c r="FX50072" s="1595"/>
    </row>
    <row r="50073" spans="180:180">
      <c r="FX50073" s="1595"/>
    </row>
    <row r="50074" spans="180:180">
      <c r="FX50074" s="1595"/>
    </row>
    <row r="50075" spans="180:180">
      <c r="FX50075" s="1595"/>
    </row>
    <row r="50076" spans="180:180">
      <c r="FX50076" s="1595"/>
    </row>
    <row r="50077" spans="180:180">
      <c r="FX50077" s="1595"/>
    </row>
    <row r="50078" spans="180:180">
      <c r="FX50078" s="1595"/>
    </row>
    <row r="50079" spans="180:180">
      <c r="FX50079" s="1595"/>
    </row>
    <row r="50080" spans="180:180">
      <c r="FX50080" s="1595"/>
    </row>
    <row r="50081" spans="180:180">
      <c r="FX50081" s="1595"/>
    </row>
    <row r="50082" spans="180:180">
      <c r="FX50082" s="1595"/>
    </row>
    <row r="50083" spans="180:180">
      <c r="FX50083" s="1595"/>
    </row>
    <row r="50084" spans="180:180">
      <c r="FX50084" s="1595"/>
    </row>
    <row r="50085" spans="180:180">
      <c r="FX50085" s="1595"/>
    </row>
    <row r="50086" spans="180:180">
      <c r="FX50086" s="1595"/>
    </row>
    <row r="50087" spans="180:180">
      <c r="FX50087" s="1595"/>
    </row>
    <row r="50088" spans="180:180">
      <c r="FX50088" s="1595"/>
    </row>
    <row r="50089" spans="180:180">
      <c r="FX50089" s="1595"/>
    </row>
    <row r="50091" spans="180:180">
      <c r="FX50091" s="1349"/>
    </row>
    <row r="50092" spans="180:180">
      <c r="FX50092" s="1349"/>
    </row>
    <row r="50093" spans="180:180">
      <c r="FX50093" s="1666"/>
    </row>
    <row r="50095" spans="180:180">
      <c r="FX50095" s="1349"/>
    </row>
    <row r="50096" spans="180:180">
      <c r="FX50096" s="1349"/>
    </row>
    <row r="50097" spans="180:180">
      <c r="FX50097" s="1349"/>
    </row>
    <row r="50098" spans="180:180">
      <c r="FX50098" s="1595"/>
    </row>
    <row r="50099" spans="180:180">
      <c r="FX50099" s="1595"/>
    </row>
    <row r="50100" spans="180:180">
      <c r="FX50100" s="1595"/>
    </row>
    <row r="50101" spans="180:180">
      <c r="FX50101" s="1595"/>
    </row>
    <row r="50102" spans="180:180">
      <c r="FX50102" s="1595"/>
    </row>
    <row r="50103" spans="180:180">
      <c r="FX50103" s="1595"/>
    </row>
    <row r="50104" spans="180:180">
      <c r="FX50104" s="1595"/>
    </row>
    <row r="50105" spans="180:180">
      <c r="FX50105" s="1595"/>
    </row>
    <row r="50106" spans="180:180">
      <c r="FX50106" s="1595"/>
    </row>
    <row r="50107" spans="180:180">
      <c r="FX50107" s="1595"/>
    </row>
    <row r="50108" spans="180:180">
      <c r="FX50108" s="1595"/>
    </row>
    <row r="50109" spans="180:180">
      <c r="FX50109" s="1595"/>
    </row>
    <row r="50110" spans="180:180">
      <c r="FX50110" s="1595"/>
    </row>
    <row r="50111" spans="180:180">
      <c r="FX50111" s="1595"/>
    </row>
    <row r="50112" spans="180:180">
      <c r="FX50112" s="1595"/>
    </row>
    <row r="50113" spans="180:180">
      <c r="FX50113" s="1595"/>
    </row>
    <row r="50114" spans="180:180">
      <c r="FX50114" s="1595"/>
    </row>
    <row r="50115" spans="180:180">
      <c r="FX50115" s="1595"/>
    </row>
    <row r="50116" spans="180:180">
      <c r="FX50116" s="1595"/>
    </row>
    <row r="50117" spans="180:180">
      <c r="FX50117" s="1595"/>
    </row>
    <row r="50118" spans="180:180">
      <c r="FX50118" s="1595"/>
    </row>
    <row r="50119" spans="180:180">
      <c r="FX50119" s="1595"/>
    </row>
    <row r="50120" spans="180:180">
      <c r="FX50120" s="1595"/>
    </row>
    <row r="50121" spans="180:180">
      <c r="FX50121" s="1595"/>
    </row>
    <row r="50122" spans="180:180">
      <c r="FX50122" s="1595"/>
    </row>
    <row r="50123" spans="180:180">
      <c r="FX50123" s="1595"/>
    </row>
    <row r="50124" spans="180:180">
      <c r="FX50124" s="1595"/>
    </row>
    <row r="50125" spans="180:180">
      <c r="FX50125" s="1595"/>
    </row>
    <row r="50126" spans="180:180">
      <c r="FX50126" s="1595"/>
    </row>
    <row r="50127" spans="180:180">
      <c r="FX50127" s="1595"/>
    </row>
    <row r="50128" spans="180:180">
      <c r="FX50128" s="1595"/>
    </row>
    <row r="50129" spans="180:180">
      <c r="FX50129" s="1595"/>
    </row>
    <row r="50130" spans="180:180">
      <c r="FX50130" s="1595"/>
    </row>
    <row r="50131" spans="180:180">
      <c r="FX50131" s="1595"/>
    </row>
    <row r="50132" spans="180:180">
      <c r="FX50132" s="1595"/>
    </row>
    <row r="50133" spans="180:180">
      <c r="FX50133" s="1595"/>
    </row>
    <row r="50134" spans="180:180">
      <c r="FX50134" s="1595"/>
    </row>
    <row r="50135" spans="180:180">
      <c r="FX50135" s="1595"/>
    </row>
    <row r="50136" spans="180:180">
      <c r="FX50136" s="1595"/>
    </row>
    <row r="50137" spans="180:180">
      <c r="FX50137" s="1595"/>
    </row>
    <row r="50139" spans="180:180">
      <c r="FX50139" s="1349"/>
    </row>
    <row r="50140" spans="180:180">
      <c r="FX50140" s="1349"/>
    </row>
    <row r="50141" spans="180:180">
      <c r="FX50141" s="1666"/>
    </row>
    <row r="50143" spans="180:180">
      <c r="FX50143" s="1349"/>
    </row>
    <row r="50144" spans="180:180">
      <c r="FX50144" s="1349"/>
    </row>
    <row r="50145" spans="180:180">
      <c r="FX50145" s="1349"/>
    </row>
    <row r="50146" spans="180:180">
      <c r="FX50146" s="1595"/>
    </row>
    <row r="50147" spans="180:180">
      <c r="FX50147" s="1595"/>
    </row>
    <row r="50148" spans="180:180">
      <c r="FX50148" s="1595"/>
    </row>
    <row r="50149" spans="180:180">
      <c r="FX50149" s="1595"/>
    </row>
    <row r="50150" spans="180:180">
      <c r="FX50150" s="1595"/>
    </row>
    <row r="50151" spans="180:180">
      <c r="FX50151" s="1595"/>
    </row>
    <row r="50152" spans="180:180">
      <c r="FX50152" s="1595"/>
    </row>
    <row r="50153" spans="180:180">
      <c r="FX50153" s="1595"/>
    </row>
    <row r="50154" spans="180:180">
      <c r="FX50154" s="1595"/>
    </row>
    <row r="50155" spans="180:180">
      <c r="FX50155" s="1595"/>
    </row>
    <row r="50156" spans="180:180">
      <c r="FX50156" s="1595"/>
    </row>
    <row r="50157" spans="180:180">
      <c r="FX50157" s="1595"/>
    </row>
    <row r="50158" spans="180:180">
      <c r="FX50158" s="1595"/>
    </row>
    <row r="50159" spans="180:180">
      <c r="FX50159" s="1595"/>
    </row>
    <row r="50160" spans="180:180">
      <c r="FX50160" s="1595"/>
    </row>
    <row r="50161" spans="180:180">
      <c r="FX50161" s="1595"/>
    </row>
    <row r="50162" spans="180:180">
      <c r="FX50162" s="1595"/>
    </row>
    <row r="50163" spans="180:180">
      <c r="FX50163" s="1595"/>
    </row>
    <row r="50164" spans="180:180">
      <c r="FX50164" s="1595"/>
    </row>
    <row r="50165" spans="180:180">
      <c r="FX50165" s="1595"/>
    </row>
    <row r="50166" spans="180:180">
      <c r="FX50166" s="1595"/>
    </row>
    <row r="50167" spans="180:180">
      <c r="FX50167" s="1595"/>
    </row>
    <row r="50168" spans="180:180">
      <c r="FX50168" s="1595"/>
    </row>
    <row r="50169" spans="180:180">
      <c r="FX50169" s="1595"/>
    </row>
    <row r="50170" spans="180:180">
      <c r="FX50170" s="1595"/>
    </row>
    <row r="50171" spans="180:180">
      <c r="FX50171" s="1595"/>
    </row>
    <row r="50172" spans="180:180">
      <c r="FX50172" s="1595"/>
    </row>
    <row r="50173" spans="180:180">
      <c r="FX50173" s="1595"/>
    </row>
    <row r="50174" spans="180:180">
      <c r="FX50174" s="1595"/>
    </row>
    <row r="50175" spans="180:180">
      <c r="FX50175" s="1595"/>
    </row>
    <row r="50176" spans="180:180">
      <c r="FX50176" s="1595"/>
    </row>
    <row r="50177" spans="180:180">
      <c r="FX50177" s="1595"/>
    </row>
    <row r="50178" spans="180:180">
      <c r="FX50178" s="1595"/>
    </row>
    <row r="50179" spans="180:180">
      <c r="FX50179" s="1595"/>
    </row>
    <row r="50180" spans="180:180">
      <c r="FX50180" s="1595"/>
    </row>
    <row r="50181" spans="180:180">
      <c r="FX50181" s="1595"/>
    </row>
    <row r="50182" spans="180:180">
      <c r="FX50182" s="1595"/>
    </row>
    <row r="50183" spans="180:180">
      <c r="FX50183" s="1595"/>
    </row>
    <row r="50184" spans="180:180">
      <c r="FX50184" s="1595"/>
    </row>
    <row r="50185" spans="180:180">
      <c r="FX50185" s="1595"/>
    </row>
    <row r="50187" spans="180:180">
      <c r="FX50187" s="1349"/>
    </row>
    <row r="50188" spans="180:180">
      <c r="FX50188" s="1349"/>
    </row>
    <row r="50189" spans="180:180">
      <c r="FX50189" s="1666"/>
    </row>
    <row r="50191" spans="180:180">
      <c r="FX50191" s="1349"/>
    </row>
    <row r="50192" spans="180:180">
      <c r="FX50192" s="1349"/>
    </row>
    <row r="50193" spans="180:180">
      <c r="FX50193" s="1349"/>
    </row>
    <row r="50194" spans="180:180">
      <c r="FX50194" s="1595"/>
    </row>
    <row r="50195" spans="180:180">
      <c r="FX50195" s="1595"/>
    </row>
    <row r="50196" spans="180:180">
      <c r="FX50196" s="1595"/>
    </row>
    <row r="50197" spans="180:180">
      <c r="FX50197" s="1595"/>
    </row>
    <row r="50198" spans="180:180">
      <c r="FX50198" s="1595"/>
    </row>
    <row r="50199" spans="180:180">
      <c r="FX50199" s="1595"/>
    </row>
    <row r="50200" spans="180:180">
      <c r="FX50200" s="1595"/>
    </row>
    <row r="50201" spans="180:180">
      <c r="FX50201" s="1595"/>
    </row>
    <row r="50202" spans="180:180">
      <c r="FX50202" s="1595"/>
    </row>
    <row r="50203" spans="180:180">
      <c r="FX50203" s="1595"/>
    </row>
    <row r="50204" spans="180:180">
      <c r="FX50204" s="1595"/>
    </row>
    <row r="50205" spans="180:180">
      <c r="FX50205" s="1595"/>
    </row>
    <row r="50206" spans="180:180">
      <c r="FX50206" s="1595"/>
    </row>
    <row r="50207" spans="180:180">
      <c r="FX50207" s="1595"/>
    </row>
    <row r="50208" spans="180:180">
      <c r="FX50208" s="1595"/>
    </row>
    <row r="50209" spans="180:180">
      <c r="FX50209" s="1595"/>
    </row>
    <row r="50210" spans="180:180">
      <c r="FX50210" s="1595"/>
    </row>
    <row r="50211" spans="180:180">
      <c r="FX50211" s="1595"/>
    </row>
    <row r="50212" spans="180:180">
      <c r="FX50212" s="1595"/>
    </row>
    <row r="50213" spans="180:180">
      <c r="FX50213" s="1595"/>
    </row>
    <row r="50214" spans="180:180">
      <c r="FX50214" s="1595"/>
    </row>
    <row r="50215" spans="180:180">
      <c r="FX50215" s="1595"/>
    </row>
    <row r="50216" spans="180:180">
      <c r="FX50216" s="1595"/>
    </row>
    <row r="50217" spans="180:180">
      <c r="FX50217" s="1595"/>
    </row>
    <row r="50218" spans="180:180">
      <c r="FX50218" s="1595"/>
    </row>
    <row r="50219" spans="180:180">
      <c r="FX50219" s="1595"/>
    </row>
    <row r="50220" spans="180:180">
      <c r="FX50220" s="1595"/>
    </row>
    <row r="50221" spans="180:180">
      <c r="FX50221" s="1595"/>
    </row>
    <row r="50222" spans="180:180">
      <c r="FX50222" s="1595"/>
    </row>
    <row r="50223" spans="180:180">
      <c r="FX50223" s="1595"/>
    </row>
    <row r="50224" spans="180:180">
      <c r="FX50224" s="1595"/>
    </row>
    <row r="50225" spans="180:180">
      <c r="FX50225" s="1595"/>
    </row>
    <row r="50226" spans="180:180">
      <c r="FX50226" s="1595"/>
    </row>
    <row r="50227" spans="180:180">
      <c r="FX50227" s="1595"/>
    </row>
    <row r="50228" spans="180:180">
      <c r="FX50228" s="1595"/>
    </row>
    <row r="50229" spans="180:180">
      <c r="FX50229" s="1595"/>
    </row>
    <row r="50230" spans="180:180">
      <c r="FX50230" s="1595"/>
    </row>
    <row r="50231" spans="180:180">
      <c r="FX50231" s="1595"/>
    </row>
    <row r="50232" spans="180:180">
      <c r="FX50232" s="1595"/>
    </row>
    <row r="50233" spans="180:180">
      <c r="FX50233" s="1595"/>
    </row>
    <row r="50235" spans="180:180">
      <c r="FX50235" s="1349"/>
    </row>
    <row r="50236" spans="180:180">
      <c r="FX50236" s="1349"/>
    </row>
    <row r="50237" spans="180:180">
      <c r="FX50237" s="1666"/>
    </row>
    <row r="50239" spans="180:180">
      <c r="FX50239" s="1349"/>
    </row>
    <row r="50240" spans="180:180">
      <c r="FX50240" s="1349"/>
    </row>
    <row r="50241" spans="180:180">
      <c r="FX50241" s="1349"/>
    </row>
    <row r="50242" spans="180:180">
      <c r="FX50242" s="1595"/>
    </row>
    <row r="50243" spans="180:180">
      <c r="FX50243" s="1595"/>
    </row>
    <row r="50244" spans="180:180">
      <c r="FX50244" s="1595"/>
    </row>
    <row r="50245" spans="180:180">
      <c r="FX50245" s="1595"/>
    </row>
    <row r="50246" spans="180:180">
      <c r="FX50246" s="1595"/>
    </row>
    <row r="50247" spans="180:180">
      <c r="FX50247" s="1595"/>
    </row>
    <row r="50248" spans="180:180">
      <c r="FX50248" s="1595"/>
    </row>
    <row r="50249" spans="180:180">
      <c r="FX50249" s="1595"/>
    </row>
    <row r="50250" spans="180:180">
      <c r="FX50250" s="1595"/>
    </row>
    <row r="50251" spans="180:180">
      <c r="FX50251" s="1595"/>
    </row>
    <row r="50252" spans="180:180">
      <c r="FX50252" s="1595"/>
    </row>
    <row r="50253" spans="180:180">
      <c r="FX50253" s="1595"/>
    </row>
    <row r="50254" spans="180:180">
      <c r="FX50254" s="1595"/>
    </row>
    <row r="50255" spans="180:180">
      <c r="FX50255" s="1595"/>
    </row>
    <row r="50256" spans="180:180">
      <c r="FX50256" s="1595"/>
    </row>
    <row r="50257" spans="180:180">
      <c r="FX50257" s="1595"/>
    </row>
    <row r="50258" spans="180:180">
      <c r="FX50258" s="1595"/>
    </row>
    <row r="50259" spans="180:180">
      <c r="FX50259" s="1595"/>
    </row>
    <row r="50260" spans="180:180">
      <c r="FX50260" s="1595"/>
    </row>
    <row r="50261" spans="180:180">
      <c r="FX50261" s="1595"/>
    </row>
    <row r="50262" spans="180:180">
      <c r="FX50262" s="1595"/>
    </row>
    <row r="50263" spans="180:180">
      <c r="FX50263" s="1595"/>
    </row>
    <row r="50264" spans="180:180">
      <c r="FX50264" s="1595"/>
    </row>
    <row r="50265" spans="180:180">
      <c r="FX50265" s="1595"/>
    </row>
    <row r="50266" spans="180:180">
      <c r="FX50266" s="1595"/>
    </row>
    <row r="50267" spans="180:180">
      <c r="FX50267" s="1595"/>
    </row>
    <row r="50268" spans="180:180">
      <c r="FX50268" s="1595"/>
    </row>
    <row r="50269" spans="180:180">
      <c r="FX50269" s="1595"/>
    </row>
    <row r="50270" spans="180:180">
      <c r="FX50270" s="1595"/>
    </row>
    <row r="50271" spans="180:180">
      <c r="FX50271" s="1595"/>
    </row>
    <row r="50272" spans="180:180">
      <c r="FX50272" s="1595"/>
    </row>
    <row r="50273" spans="180:180">
      <c r="FX50273" s="1595"/>
    </row>
    <row r="50274" spans="180:180">
      <c r="FX50274" s="1595"/>
    </row>
    <row r="50275" spans="180:180">
      <c r="FX50275" s="1595"/>
    </row>
    <row r="50276" spans="180:180">
      <c r="FX50276" s="1595"/>
    </row>
    <row r="50277" spans="180:180">
      <c r="FX50277" s="1595"/>
    </row>
    <row r="50278" spans="180:180">
      <c r="FX50278" s="1595"/>
    </row>
    <row r="50279" spans="180:180">
      <c r="FX50279" s="1595"/>
    </row>
    <row r="50280" spans="180:180">
      <c r="FX50280" s="1595"/>
    </row>
    <row r="50281" spans="180:180">
      <c r="FX50281" s="1595"/>
    </row>
    <row r="50283" spans="180:180">
      <c r="FX50283" s="1349"/>
    </row>
    <row r="50284" spans="180:180">
      <c r="FX50284" s="1349"/>
    </row>
    <row r="50285" spans="180:180">
      <c r="FX50285" s="1666"/>
    </row>
    <row r="50287" spans="180:180">
      <c r="FX50287" s="1349"/>
    </row>
    <row r="50288" spans="180:180">
      <c r="FX50288" s="1349"/>
    </row>
    <row r="50289" spans="180:180">
      <c r="FX50289" s="1349"/>
    </row>
    <row r="50290" spans="180:180">
      <c r="FX50290" s="1595"/>
    </row>
    <row r="50291" spans="180:180">
      <c r="FX50291" s="1595"/>
    </row>
    <row r="50292" spans="180:180">
      <c r="FX50292" s="1595"/>
    </row>
    <row r="50293" spans="180:180">
      <c r="FX50293" s="1595"/>
    </row>
    <row r="50294" spans="180:180">
      <c r="FX50294" s="1595"/>
    </row>
    <row r="50295" spans="180:180">
      <c r="FX50295" s="1595"/>
    </row>
    <row r="50296" spans="180:180">
      <c r="FX50296" s="1595"/>
    </row>
    <row r="50297" spans="180:180">
      <c r="FX50297" s="1595"/>
    </row>
    <row r="50298" spans="180:180">
      <c r="FX50298" s="1595"/>
    </row>
    <row r="50299" spans="180:180">
      <c r="FX50299" s="1595"/>
    </row>
    <row r="50300" spans="180:180">
      <c r="FX50300" s="1595"/>
    </row>
    <row r="50301" spans="180:180">
      <c r="FX50301" s="1595"/>
    </row>
    <row r="50302" spans="180:180">
      <c r="FX50302" s="1595"/>
    </row>
    <row r="50303" spans="180:180">
      <c r="FX50303" s="1595"/>
    </row>
    <row r="50304" spans="180:180">
      <c r="FX50304" s="1595"/>
    </row>
    <row r="50305" spans="180:180">
      <c r="FX50305" s="1595"/>
    </row>
    <row r="50306" spans="180:180">
      <c r="FX50306" s="1595"/>
    </row>
    <row r="50307" spans="180:180">
      <c r="FX50307" s="1595"/>
    </row>
    <row r="50308" spans="180:180">
      <c r="FX50308" s="1595"/>
    </row>
    <row r="50309" spans="180:180">
      <c r="FX50309" s="1595"/>
    </row>
    <row r="50310" spans="180:180">
      <c r="FX50310" s="1595"/>
    </row>
    <row r="50311" spans="180:180">
      <c r="FX50311" s="1595"/>
    </row>
    <row r="50312" spans="180:180">
      <c r="FX50312" s="1595"/>
    </row>
    <row r="50313" spans="180:180">
      <c r="FX50313" s="1595"/>
    </row>
    <row r="50314" spans="180:180">
      <c r="FX50314" s="1595"/>
    </row>
    <row r="50315" spans="180:180">
      <c r="FX50315" s="1595"/>
    </row>
    <row r="50316" spans="180:180">
      <c r="FX50316" s="1595"/>
    </row>
    <row r="50317" spans="180:180">
      <c r="FX50317" s="1595"/>
    </row>
    <row r="50318" spans="180:180">
      <c r="FX50318" s="1595"/>
    </row>
    <row r="50319" spans="180:180">
      <c r="FX50319" s="1595"/>
    </row>
    <row r="50320" spans="180:180">
      <c r="FX50320" s="1595"/>
    </row>
    <row r="50321" spans="180:180">
      <c r="FX50321" s="1595"/>
    </row>
    <row r="50322" spans="180:180">
      <c r="FX50322" s="1595"/>
    </row>
    <row r="50323" spans="180:180">
      <c r="FX50323" s="1595"/>
    </row>
    <row r="50324" spans="180:180">
      <c r="FX50324" s="1595"/>
    </row>
    <row r="50325" spans="180:180">
      <c r="FX50325" s="1595"/>
    </row>
    <row r="50326" spans="180:180">
      <c r="FX50326" s="1595"/>
    </row>
    <row r="50327" spans="180:180">
      <c r="FX50327" s="1595"/>
    </row>
    <row r="50328" spans="180:180">
      <c r="FX50328" s="1595"/>
    </row>
    <row r="50329" spans="180:180">
      <c r="FX50329" s="1595"/>
    </row>
    <row r="50331" spans="180:180">
      <c r="FX50331" s="1349"/>
    </row>
    <row r="50332" spans="180:180">
      <c r="FX50332" s="1349"/>
    </row>
    <row r="50333" spans="180:180">
      <c r="FX50333" s="1666"/>
    </row>
    <row r="50335" spans="180:180">
      <c r="FX50335" s="1349"/>
    </row>
    <row r="50336" spans="180:180">
      <c r="FX50336" s="1349"/>
    </row>
    <row r="50337" spans="180:180">
      <c r="FX50337" s="1349"/>
    </row>
    <row r="50338" spans="180:180">
      <c r="FX50338" s="1595"/>
    </row>
    <row r="50339" spans="180:180">
      <c r="FX50339" s="1595"/>
    </row>
    <row r="50340" spans="180:180">
      <c r="FX50340" s="1595"/>
    </row>
    <row r="50341" spans="180:180">
      <c r="FX50341" s="1595"/>
    </row>
    <row r="50342" spans="180:180">
      <c r="FX50342" s="1595"/>
    </row>
    <row r="50343" spans="180:180">
      <c r="FX50343" s="1595"/>
    </row>
    <row r="50344" spans="180:180">
      <c r="FX50344" s="1595"/>
    </row>
    <row r="50345" spans="180:180">
      <c r="FX50345" s="1595"/>
    </row>
    <row r="50346" spans="180:180">
      <c r="FX50346" s="1595"/>
    </row>
    <row r="50347" spans="180:180">
      <c r="FX50347" s="1595"/>
    </row>
    <row r="50348" spans="180:180">
      <c r="FX50348" s="1595"/>
    </row>
    <row r="50349" spans="180:180">
      <c r="FX50349" s="1595"/>
    </row>
    <row r="50350" spans="180:180">
      <c r="FX50350" s="1595"/>
    </row>
    <row r="50351" spans="180:180">
      <c r="FX50351" s="1595"/>
    </row>
    <row r="50352" spans="180:180">
      <c r="FX50352" s="1595"/>
    </row>
    <row r="50353" spans="180:180">
      <c r="FX50353" s="1595"/>
    </row>
    <row r="50354" spans="180:180">
      <c r="FX50354" s="1595"/>
    </row>
    <row r="50355" spans="180:180">
      <c r="FX50355" s="1595"/>
    </row>
    <row r="50356" spans="180:180">
      <c r="FX50356" s="1595"/>
    </row>
    <row r="50357" spans="180:180">
      <c r="FX50357" s="1595"/>
    </row>
    <row r="50358" spans="180:180">
      <c r="FX50358" s="1595"/>
    </row>
    <row r="50359" spans="180:180">
      <c r="FX50359" s="1595"/>
    </row>
    <row r="50360" spans="180:180">
      <c r="FX50360" s="1595"/>
    </row>
    <row r="50361" spans="180:180">
      <c r="FX50361" s="1595"/>
    </row>
    <row r="50362" spans="180:180">
      <c r="FX50362" s="1595"/>
    </row>
    <row r="50363" spans="180:180">
      <c r="FX50363" s="1595"/>
    </row>
    <row r="50364" spans="180:180">
      <c r="FX50364" s="1595"/>
    </row>
    <row r="50365" spans="180:180">
      <c r="FX50365" s="1595"/>
    </row>
    <row r="50366" spans="180:180">
      <c r="FX50366" s="1595"/>
    </row>
    <row r="50367" spans="180:180">
      <c r="FX50367" s="1595"/>
    </row>
    <row r="50368" spans="180:180">
      <c r="FX50368" s="1595"/>
    </row>
    <row r="50369" spans="180:180">
      <c r="FX50369" s="1595"/>
    </row>
    <row r="50370" spans="180:180">
      <c r="FX50370" s="1595"/>
    </row>
    <row r="50371" spans="180:180">
      <c r="FX50371" s="1595"/>
    </row>
    <row r="50372" spans="180:180">
      <c r="FX50372" s="1595"/>
    </row>
    <row r="50373" spans="180:180">
      <c r="FX50373" s="1595"/>
    </row>
    <row r="50374" spans="180:180">
      <c r="FX50374" s="1595"/>
    </row>
    <row r="50375" spans="180:180">
      <c r="FX50375" s="1595"/>
    </row>
    <row r="50376" spans="180:180">
      <c r="FX50376" s="1595"/>
    </row>
    <row r="50377" spans="180:180">
      <c r="FX50377" s="1595"/>
    </row>
    <row r="50379" spans="180:180">
      <c r="FX50379" s="1349"/>
    </row>
    <row r="50380" spans="180:180">
      <c r="FX50380" s="1349"/>
    </row>
    <row r="50381" spans="180:180">
      <c r="FX50381" s="1666"/>
    </row>
    <row r="50383" spans="180:180">
      <c r="FX50383" s="1349"/>
    </row>
    <row r="50384" spans="180:180">
      <c r="FX50384" s="1349"/>
    </row>
    <row r="50385" spans="180:180">
      <c r="FX50385" s="1349"/>
    </row>
    <row r="50386" spans="180:180">
      <c r="FX50386" s="1595"/>
    </row>
    <row r="50387" spans="180:180">
      <c r="FX50387" s="1595"/>
    </row>
    <row r="50388" spans="180:180">
      <c r="FX50388" s="1595"/>
    </row>
    <row r="50389" spans="180:180">
      <c r="FX50389" s="1595"/>
    </row>
    <row r="50390" spans="180:180">
      <c r="FX50390" s="1595"/>
    </row>
    <row r="50391" spans="180:180">
      <c r="FX50391" s="1595"/>
    </row>
    <row r="50392" spans="180:180">
      <c r="FX50392" s="1595"/>
    </row>
    <row r="50393" spans="180:180">
      <c r="FX50393" s="1595"/>
    </row>
    <row r="50394" spans="180:180">
      <c r="FX50394" s="1595"/>
    </row>
    <row r="50395" spans="180:180">
      <c r="FX50395" s="1595"/>
    </row>
    <row r="50396" spans="180:180">
      <c r="FX50396" s="1595"/>
    </row>
    <row r="50397" spans="180:180">
      <c r="FX50397" s="1595"/>
    </row>
    <row r="50398" spans="180:180">
      <c r="FX50398" s="1595"/>
    </row>
    <row r="50399" spans="180:180">
      <c r="FX50399" s="1595"/>
    </row>
    <row r="50400" spans="180:180">
      <c r="FX50400" s="1595"/>
    </row>
    <row r="50401" spans="180:180">
      <c r="FX50401" s="1595"/>
    </row>
    <row r="50402" spans="180:180">
      <c r="FX50402" s="1595"/>
    </row>
    <row r="50403" spans="180:180">
      <c r="FX50403" s="1595"/>
    </row>
    <row r="50404" spans="180:180">
      <c r="FX50404" s="1595"/>
    </row>
    <row r="50405" spans="180:180">
      <c r="FX50405" s="1595"/>
    </row>
    <row r="50406" spans="180:180">
      <c r="FX50406" s="1595"/>
    </row>
    <row r="50407" spans="180:180">
      <c r="FX50407" s="1595"/>
    </row>
    <row r="50408" spans="180:180">
      <c r="FX50408" s="1595"/>
    </row>
    <row r="50409" spans="180:180">
      <c r="FX50409" s="1595"/>
    </row>
    <row r="50410" spans="180:180">
      <c r="FX50410" s="1595"/>
    </row>
    <row r="50411" spans="180:180">
      <c r="FX50411" s="1595"/>
    </row>
    <row r="50412" spans="180:180">
      <c r="FX50412" s="1595"/>
    </row>
    <row r="50413" spans="180:180">
      <c r="FX50413" s="1595"/>
    </row>
    <row r="50414" spans="180:180">
      <c r="FX50414" s="1595"/>
    </row>
    <row r="50415" spans="180:180">
      <c r="FX50415" s="1595"/>
    </row>
    <row r="50416" spans="180:180">
      <c r="FX50416" s="1595"/>
    </row>
    <row r="50417" spans="180:180">
      <c r="FX50417" s="1595"/>
    </row>
    <row r="50418" spans="180:180">
      <c r="FX50418" s="1595"/>
    </row>
    <row r="50419" spans="180:180">
      <c r="FX50419" s="1595"/>
    </row>
    <row r="50420" spans="180:180">
      <c r="FX50420" s="1595"/>
    </row>
    <row r="50421" spans="180:180">
      <c r="FX50421" s="1595"/>
    </row>
    <row r="50422" spans="180:180">
      <c r="FX50422" s="1595"/>
    </row>
    <row r="50423" spans="180:180">
      <c r="FX50423" s="1595"/>
    </row>
    <row r="50424" spans="180:180">
      <c r="FX50424" s="1595"/>
    </row>
    <row r="50425" spans="180:180">
      <c r="FX50425" s="1595"/>
    </row>
    <row r="50427" spans="180:180">
      <c r="FX50427" s="1349"/>
    </row>
    <row r="50428" spans="180:180">
      <c r="FX50428" s="1349"/>
    </row>
    <row r="50429" spans="180:180">
      <c r="FX50429" s="1666"/>
    </row>
    <row r="50431" spans="180:180">
      <c r="FX50431" s="1349"/>
    </row>
    <row r="50432" spans="180:180">
      <c r="FX50432" s="1349"/>
    </row>
    <row r="50433" spans="180:180">
      <c r="FX50433" s="1349"/>
    </row>
    <row r="50434" spans="180:180">
      <c r="FX50434" s="1595"/>
    </row>
    <row r="50435" spans="180:180">
      <c r="FX50435" s="1595"/>
    </row>
    <row r="50436" spans="180:180">
      <c r="FX50436" s="1595"/>
    </row>
    <row r="50437" spans="180:180">
      <c r="FX50437" s="1595"/>
    </row>
    <row r="50438" spans="180:180">
      <c r="FX50438" s="1595"/>
    </row>
    <row r="50439" spans="180:180">
      <c r="FX50439" s="1595"/>
    </row>
    <row r="50440" spans="180:180">
      <c r="FX50440" s="1595"/>
    </row>
    <row r="50441" spans="180:180">
      <c r="FX50441" s="1595"/>
    </row>
    <row r="50442" spans="180:180">
      <c r="FX50442" s="1595"/>
    </row>
    <row r="50443" spans="180:180">
      <c r="FX50443" s="1595"/>
    </row>
    <row r="50444" spans="180:180">
      <c r="FX50444" s="1595"/>
    </row>
    <row r="50445" spans="180:180">
      <c r="FX50445" s="1595"/>
    </row>
    <row r="50446" spans="180:180">
      <c r="FX50446" s="1595"/>
    </row>
    <row r="50447" spans="180:180">
      <c r="FX50447" s="1595"/>
    </row>
    <row r="50448" spans="180:180">
      <c r="FX50448" s="1595"/>
    </row>
    <row r="50449" spans="180:180">
      <c r="FX50449" s="1595"/>
    </row>
    <row r="50450" spans="180:180">
      <c r="FX50450" s="1595"/>
    </row>
    <row r="50451" spans="180:180">
      <c r="FX50451" s="1595"/>
    </row>
    <row r="50452" spans="180:180">
      <c r="FX50452" s="1595"/>
    </row>
    <row r="50453" spans="180:180">
      <c r="FX50453" s="1595"/>
    </row>
    <row r="50454" spans="180:180">
      <c r="FX50454" s="1595"/>
    </row>
    <row r="50455" spans="180:180">
      <c r="FX50455" s="1595"/>
    </row>
    <row r="50456" spans="180:180">
      <c r="FX50456" s="1595"/>
    </row>
    <row r="50457" spans="180:180">
      <c r="FX50457" s="1595"/>
    </row>
    <row r="50458" spans="180:180">
      <c r="FX50458" s="1595"/>
    </row>
    <row r="50459" spans="180:180">
      <c r="FX50459" s="1595"/>
    </row>
    <row r="50460" spans="180:180">
      <c r="FX50460" s="1595"/>
    </row>
    <row r="50461" spans="180:180">
      <c r="FX50461" s="1595"/>
    </row>
    <row r="50462" spans="180:180">
      <c r="FX50462" s="1595"/>
    </row>
    <row r="50463" spans="180:180">
      <c r="FX50463" s="1595"/>
    </row>
    <row r="50464" spans="180:180">
      <c r="FX50464" s="1595"/>
    </row>
    <row r="50465" spans="180:180">
      <c r="FX50465" s="1595"/>
    </row>
    <row r="50466" spans="180:180">
      <c r="FX50466" s="1595"/>
    </row>
    <row r="50467" spans="180:180">
      <c r="FX50467" s="1595"/>
    </row>
    <row r="50468" spans="180:180">
      <c r="FX50468" s="1595"/>
    </row>
    <row r="50469" spans="180:180">
      <c r="FX50469" s="1595"/>
    </row>
    <row r="50470" spans="180:180">
      <c r="FX50470" s="1595"/>
    </row>
    <row r="50471" spans="180:180">
      <c r="FX50471" s="1595"/>
    </row>
    <row r="50472" spans="180:180">
      <c r="FX50472" s="1595"/>
    </row>
    <row r="50473" spans="180:180">
      <c r="FX50473" s="1595"/>
    </row>
    <row r="50475" spans="180:180">
      <c r="FX50475" s="1349"/>
    </row>
    <row r="50476" spans="180:180">
      <c r="FX50476" s="1349"/>
    </row>
    <row r="50477" spans="180:180">
      <c r="FX50477" s="1666"/>
    </row>
    <row r="50479" spans="180:180">
      <c r="FX50479" s="1349"/>
    </row>
    <row r="50480" spans="180:180">
      <c r="FX50480" s="1349"/>
    </row>
    <row r="50481" spans="180:180">
      <c r="FX50481" s="1349"/>
    </row>
    <row r="50482" spans="180:180">
      <c r="FX50482" s="1595"/>
    </row>
    <row r="50483" spans="180:180">
      <c r="FX50483" s="1595"/>
    </row>
    <row r="50484" spans="180:180">
      <c r="FX50484" s="1595"/>
    </row>
    <row r="50485" spans="180:180">
      <c r="FX50485" s="1595"/>
    </row>
    <row r="50486" spans="180:180">
      <c r="FX50486" s="1595"/>
    </row>
    <row r="50487" spans="180:180">
      <c r="FX50487" s="1595"/>
    </row>
    <row r="50488" spans="180:180">
      <c r="FX50488" s="1595"/>
    </row>
    <row r="50489" spans="180:180">
      <c r="FX50489" s="1595"/>
    </row>
    <row r="50490" spans="180:180">
      <c r="FX50490" s="1595"/>
    </row>
    <row r="50491" spans="180:180">
      <c r="FX50491" s="1595"/>
    </row>
    <row r="50492" spans="180:180">
      <c r="FX50492" s="1595"/>
    </row>
    <row r="50493" spans="180:180">
      <c r="FX50493" s="1595"/>
    </row>
    <row r="50494" spans="180:180">
      <c r="FX50494" s="1595"/>
    </row>
    <row r="50495" spans="180:180">
      <c r="FX50495" s="1595"/>
    </row>
    <row r="50496" spans="180:180">
      <c r="FX50496" s="1595"/>
    </row>
    <row r="50497" spans="180:180">
      <c r="FX50497" s="1595"/>
    </row>
    <row r="50498" spans="180:180">
      <c r="FX50498" s="1595"/>
    </row>
    <row r="50499" spans="180:180">
      <c r="FX50499" s="1595"/>
    </row>
    <row r="50500" spans="180:180">
      <c r="FX50500" s="1595"/>
    </row>
    <row r="50501" spans="180:180">
      <c r="FX50501" s="1595"/>
    </row>
    <row r="50502" spans="180:180">
      <c r="FX50502" s="1595"/>
    </row>
    <row r="50503" spans="180:180">
      <c r="FX50503" s="1595"/>
    </row>
    <row r="50504" spans="180:180">
      <c r="FX50504" s="1595"/>
    </row>
    <row r="50505" spans="180:180">
      <c r="FX50505" s="1595"/>
    </row>
    <row r="50506" spans="180:180">
      <c r="FX50506" s="1595"/>
    </row>
    <row r="50507" spans="180:180">
      <c r="FX50507" s="1595"/>
    </row>
    <row r="50508" spans="180:180">
      <c r="FX50508" s="1595"/>
    </row>
    <row r="50509" spans="180:180">
      <c r="FX50509" s="1595"/>
    </row>
    <row r="50510" spans="180:180">
      <c r="FX50510" s="1595"/>
    </row>
    <row r="50511" spans="180:180">
      <c r="FX50511" s="1595"/>
    </row>
    <row r="50512" spans="180:180">
      <c r="FX50512" s="1595"/>
    </row>
    <row r="50513" spans="180:180">
      <c r="FX50513" s="1595"/>
    </row>
    <row r="50514" spans="180:180">
      <c r="FX50514" s="1595"/>
    </row>
    <row r="50515" spans="180:180">
      <c r="FX50515" s="1595"/>
    </row>
    <row r="50516" spans="180:180">
      <c r="FX50516" s="1595"/>
    </row>
    <row r="50517" spans="180:180">
      <c r="FX50517" s="1595"/>
    </row>
    <row r="50518" spans="180:180">
      <c r="FX50518" s="1595"/>
    </row>
    <row r="50519" spans="180:180">
      <c r="FX50519" s="1595"/>
    </row>
    <row r="50520" spans="180:180">
      <c r="FX50520" s="1595"/>
    </row>
    <row r="50521" spans="180:180">
      <c r="FX50521" s="1595"/>
    </row>
    <row r="50523" spans="180:180">
      <c r="FX50523" s="1349"/>
    </row>
    <row r="50524" spans="180:180">
      <c r="FX50524" s="1349"/>
    </row>
    <row r="50525" spans="180:180">
      <c r="FX50525" s="1666"/>
    </row>
    <row r="50527" spans="180:180">
      <c r="FX50527" s="1349"/>
    </row>
    <row r="50528" spans="180:180">
      <c r="FX50528" s="1349"/>
    </row>
    <row r="50529" spans="180:180">
      <c r="FX50529" s="1349"/>
    </row>
    <row r="50530" spans="180:180">
      <c r="FX50530" s="1595"/>
    </row>
    <row r="50531" spans="180:180">
      <c r="FX50531" s="1595"/>
    </row>
    <row r="50532" spans="180:180">
      <c r="FX50532" s="1595"/>
    </row>
    <row r="50533" spans="180:180">
      <c r="FX50533" s="1595"/>
    </row>
    <row r="50534" spans="180:180">
      <c r="FX50534" s="1595"/>
    </row>
    <row r="50535" spans="180:180">
      <c r="FX50535" s="1595"/>
    </row>
    <row r="50536" spans="180:180">
      <c r="FX50536" s="1595"/>
    </row>
    <row r="50537" spans="180:180">
      <c r="FX50537" s="1595"/>
    </row>
    <row r="50538" spans="180:180">
      <c r="FX50538" s="1595"/>
    </row>
    <row r="50539" spans="180:180">
      <c r="FX50539" s="1595"/>
    </row>
    <row r="50540" spans="180:180">
      <c r="FX50540" s="1595"/>
    </row>
    <row r="50541" spans="180:180">
      <c r="FX50541" s="1595"/>
    </row>
    <row r="50542" spans="180:180">
      <c r="FX50542" s="1595"/>
    </row>
    <row r="50543" spans="180:180">
      <c r="FX50543" s="1595"/>
    </row>
    <row r="50544" spans="180:180">
      <c r="FX50544" s="1595"/>
    </row>
    <row r="50545" spans="180:180">
      <c r="FX50545" s="1595"/>
    </row>
    <row r="50546" spans="180:180">
      <c r="FX50546" s="1595"/>
    </row>
    <row r="50547" spans="180:180">
      <c r="FX50547" s="1595"/>
    </row>
    <row r="50548" spans="180:180">
      <c r="FX50548" s="1595"/>
    </row>
    <row r="50549" spans="180:180">
      <c r="FX50549" s="1595"/>
    </row>
    <row r="50550" spans="180:180">
      <c r="FX50550" s="1595"/>
    </row>
    <row r="50551" spans="180:180">
      <c r="FX50551" s="1595"/>
    </row>
    <row r="50552" spans="180:180">
      <c r="FX50552" s="1595"/>
    </row>
    <row r="50553" spans="180:180">
      <c r="FX50553" s="1595"/>
    </row>
    <row r="50554" spans="180:180">
      <c r="FX50554" s="1595"/>
    </row>
    <row r="50555" spans="180:180">
      <c r="FX50555" s="1595"/>
    </row>
    <row r="50556" spans="180:180">
      <c r="FX50556" s="1595"/>
    </row>
    <row r="50557" spans="180:180">
      <c r="FX50557" s="1595"/>
    </row>
    <row r="50558" spans="180:180">
      <c r="FX50558" s="1595"/>
    </row>
    <row r="50559" spans="180:180">
      <c r="FX50559" s="1595"/>
    </row>
    <row r="50560" spans="180:180">
      <c r="FX50560" s="1595"/>
    </row>
    <row r="50561" spans="180:180">
      <c r="FX50561" s="1595"/>
    </row>
    <row r="50562" spans="180:180">
      <c r="FX50562" s="1595"/>
    </row>
    <row r="50563" spans="180:180">
      <c r="FX50563" s="1595"/>
    </row>
    <row r="50564" spans="180:180">
      <c r="FX50564" s="1595"/>
    </row>
    <row r="50565" spans="180:180">
      <c r="FX50565" s="1595"/>
    </row>
    <row r="50566" spans="180:180">
      <c r="FX50566" s="1595"/>
    </row>
    <row r="50567" spans="180:180">
      <c r="FX50567" s="1595"/>
    </row>
    <row r="50568" spans="180:180">
      <c r="FX50568" s="1595"/>
    </row>
    <row r="50569" spans="180:180">
      <c r="FX50569" s="1595"/>
    </row>
    <row r="50571" spans="180:180">
      <c r="FX50571" s="1349"/>
    </row>
    <row r="50572" spans="180:180">
      <c r="FX50572" s="1349"/>
    </row>
    <row r="50573" spans="180:180">
      <c r="FX50573" s="1666"/>
    </row>
    <row r="50575" spans="180:180">
      <c r="FX50575" s="1349"/>
    </row>
    <row r="50576" spans="180:180">
      <c r="FX50576" s="1349"/>
    </row>
    <row r="50577" spans="180:180">
      <c r="FX50577" s="1349"/>
    </row>
    <row r="50578" spans="180:180">
      <c r="FX50578" s="1595"/>
    </row>
    <row r="50579" spans="180:180">
      <c r="FX50579" s="1595"/>
    </row>
    <row r="50580" spans="180:180">
      <c r="FX50580" s="1595"/>
    </row>
    <row r="50581" spans="180:180">
      <c r="FX50581" s="1595"/>
    </row>
    <row r="50582" spans="180:180">
      <c r="FX50582" s="1595"/>
    </row>
    <row r="50583" spans="180:180">
      <c r="FX50583" s="1595"/>
    </row>
    <row r="50584" spans="180:180">
      <c r="FX50584" s="1595"/>
    </row>
    <row r="50585" spans="180:180">
      <c r="FX50585" s="1595"/>
    </row>
    <row r="50586" spans="180:180">
      <c r="FX50586" s="1595"/>
    </row>
    <row r="50587" spans="180:180">
      <c r="FX50587" s="1595"/>
    </row>
    <row r="50588" spans="180:180">
      <c r="FX50588" s="1595"/>
    </row>
    <row r="50589" spans="180:180">
      <c r="FX50589" s="1595"/>
    </row>
    <row r="50590" spans="180:180">
      <c r="FX50590" s="1595"/>
    </row>
    <row r="50591" spans="180:180">
      <c r="FX50591" s="1595"/>
    </row>
    <row r="50592" spans="180:180">
      <c r="FX50592" s="1595"/>
    </row>
    <row r="50593" spans="180:180">
      <c r="FX50593" s="1595"/>
    </row>
    <row r="50594" spans="180:180">
      <c r="FX50594" s="1595"/>
    </row>
    <row r="50595" spans="180:180">
      <c r="FX50595" s="1595"/>
    </row>
    <row r="50596" spans="180:180">
      <c r="FX50596" s="1595"/>
    </row>
    <row r="50597" spans="180:180">
      <c r="FX50597" s="1595"/>
    </row>
    <row r="50598" spans="180:180">
      <c r="FX50598" s="1595"/>
    </row>
    <row r="50599" spans="180:180">
      <c r="FX50599" s="1595"/>
    </row>
    <row r="50600" spans="180:180">
      <c r="FX50600" s="1595"/>
    </row>
    <row r="50601" spans="180:180">
      <c r="FX50601" s="1595"/>
    </row>
    <row r="50602" spans="180:180">
      <c r="FX50602" s="1595"/>
    </row>
    <row r="50603" spans="180:180">
      <c r="FX50603" s="1595"/>
    </row>
    <row r="50604" spans="180:180">
      <c r="FX50604" s="1595"/>
    </row>
    <row r="50605" spans="180:180">
      <c r="FX50605" s="1595"/>
    </row>
    <row r="50606" spans="180:180">
      <c r="FX50606" s="1595"/>
    </row>
    <row r="50607" spans="180:180">
      <c r="FX50607" s="1595"/>
    </row>
    <row r="50608" spans="180:180">
      <c r="FX50608" s="1595"/>
    </row>
    <row r="50609" spans="180:180">
      <c r="FX50609" s="1595"/>
    </row>
    <row r="50610" spans="180:180">
      <c r="FX50610" s="1595"/>
    </row>
    <row r="50611" spans="180:180">
      <c r="FX50611" s="1595"/>
    </row>
    <row r="50612" spans="180:180">
      <c r="FX50612" s="1595"/>
    </row>
    <row r="50613" spans="180:180">
      <c r="FX50613" s="1595"/>
    </row>
    <row r="50614" spans="180:180">
      <c r="FX50614" s="1595"/>
    </row>
    <row r="50615" spans="180:180">
      <c r="FX50615" s="1595"/>
    </row>
    <row r="50616" spans="180:180">
      <c r="FX50616" s="1595"/>
    </row>
    <row r="50617" spans="180:180">
      <c r="FX50617" s="1595"/>
    </row>
    <row r="50619" spans="180:180">
      <c r="FX50619" s="1349"/>
    </row>
    <row r="50620" spans="180:180">
      <c r="FX50620" s="1349"/>
    </row>
    <row r="50621" spans="180:180">
      <c r="FX50621" s="1666"/>
    </row>
    <row r="50623" spans="180:180">
      <c r="FX50623" s="1349"/>
    </row>
    <row r="50624" spans="180:180">
      <c r="FX50624" s="1349"/>
    </row>
    <row r="50625" spans="180:180">
      <c r="FX50625" s="1349"/>
    </row>
    <row r="50626" spans="180:180">
      <c r="FX50626" s="1595"/>
    </row>
    <row r="50627" spans="180:180">
      <c r="FX50627" s="1595"/>
    </row>
    <row r="50628" spans="180:180">
      <c r="FX50628" s="1595"/>
    </row>
    <row r="50629" spans="180:180">
      <c r="FX50629" s="1595"/>
    </row>
    <row r="50630" spans="180:180">
      <c r="FX50630" s="1595"/>
    </row>
    <row r="50631" spans="180:180">
      <c r="FX50631" s="1595"/>
    </row>
    <row r="50632" spans="180:180">
      <c r="FX50632" s="1595"/>
    </row>
    <row r="50633" spans="180:180">
      <c r="FX50633" s="1595"/>
    </row>
    <row r="50634" spans="180:180">
      <c r="FX50634" s="1595"/>
    </row>
    <row r="50635" spans="180:180">
      <c r="FX50635" s="1595"/>
    </row>
    <row r="50636" spans="180:180">
      <c r="FX50636" s="1595"/>
    </row>
    <row r="50637" spans="180:180">
      <c r="FX50637" s="1595"/>
    </row>
    <row r="50638" spans="180:180">
      <c r="FX50638" s="1595"/>
    </row>
    <row r="50639" spans="180:180">
      <c r="FX50639" s="1595"/>
    </row>
    <row r="50640" spans="180:180">
      <c r="FX50640" s="1595"/>
    </row>
    <row r="50641" spans="180:180">
      <c r="FX50641" s="1595"/>
    </row>
    <row r="50642" spans="180:180">
      <c r="FX50642" s="1595"/>
    </row>
    <row r="50643" spans="180:180">
      <c r="FX50643" s="1595"/>
    </row>
    <row r="50644" spans="180:180">
      <c r="FX50644" s="1595"/>
    </row>
    <row r="50645" spans="180:180">
      <c r="FX50645" s="1595"/>
    </row>
    <row r="50646" spans="180:180">
      <c r="FX50646" s="1595"/>
    </row>
    <row r="50647" spans="180:180">
      <c r="FX50647" s="1595"/>
    </row>
    <row r="50648" spans="180:180">
      <c r="FX50648" s="1595"/>
    </row>
    <row r="50649" spans="180:180">
      <c r="FX50649" s="1595"/>
    </row>
    <row r="50650" spans="180:180">
      <c r="FX50650" s="1595"/>
    </row>
    <row r="50651" spans="180:180">
      <c r="FX50651" s="1595"/>
    </row>
    <row r="50652" spans="180:180">
      <c r="FX50652" s="1595"/>
    </row>
    <row r="50653" spans="180:180">
      <c r="FX50653" s="1595"/>
    </row>
    <row r="50654" spans="180:180">
      <c r="FX50654" s="1595"/>
    </row>
    <row r="50655" spans="180:180">
      <c r="FX50655" s="1595"/>
    </row>
    <row r="50656" spans="180:180">
      <c r="FX50656" s="1595"/>
    </row>
    <row r="50657" spans="180:180">
      <c r="FX50657" s="1595"/>
    </row>
    <row r="50658" spans="180:180">
      <c r="FX50658" s="1595"/>
    </row>
    <row r="50659" spans="180:180">
      <c r="FX50659" s="1595"/>
    </row>
    <row r="50660" spans="180:180">
      <c r="FX50660" s="1595"/>
    </row>
    <row r="50661" spans="180:180">
      <c r="FX50661" s="1595"/>
    </row>
    <row r="50662" spans="180:180">
      <c r="FX50662" s="1595"/>
    </row>
    <row r="50663" spans="180:180">
      <c r="FX50663" s="1595"/>
    </row>
    <row r="50664" spans="180:180">
      <c r="FX50664" s="1595"/>
    </row>
    <row r="50665" spans="180:180">
      <c r="FX50665" s="1595"/>
    </row>
    <row r="50667" spans="180:180">
      <c r="FX50667" s="1349"/>
    </row>
    <row r="50668" spans="180:180">
      <c r="FX50668" s="1349"/>
    </row>
    <row r="50669" spans="180:180">
      <c r="FX50669" s="1666"/>
    </row>
    <row r="50671" spans="180:180">
      <c r="FX50671" s="1349"/>
    </row>
    <row r="50672" spans="180:180">
      <c r="FX50672" s="1349"/>
    </row>
    <row r="50673" spans="180:180">
      <c r="FX50673" s="1349"/>
    </row>
    <row r="50674" spans="180:180">
      <c r="FX50674" s="1595"/>
    </row>
    <row r="50675" spans="180:180">
      <c r="FX50675" s="1595"/>
    </row>
    <row r="50676" spans="180:180">
      <c r="FX50676" s="1595"/>
    </row>
    <row r="50677" spans="180:180">
      <c r="FX50677" s="1595"/>
    </row>
    <row r="50678" spans="180:180">
      <c r="FX50678" s="1595"/>
    </row>
    <row r="50679" spans="180:180">
      <c r="FX50679" s="1595"/>
    </row>
    <row r="50680" spans="180:180">
      <c r="FX50680" s="1595"/>
    </row>
    <row r="50681" spans="180:180">
      <c r="FX50681" s="1595"/>
    </row>
    <row r="50682" spans="180:180">
      <c r="FX50682" s="1595"/>
    </row>
    <row r="50683" spans="180:180">
      <c r="FX50683" s="1595"/>
    </row>
    <row r="50684" spans="180:180">
      <c r="FX50684" s="1595"/>
    </row>
    <row r="50685" spans="180:180">
      <c r="FX50685" s="1595"/>
    </row>
    <row r="50686" spans="180:180">
      <c r="FX50686" s="1595"/>
    </row>
    <row r="50687" spans="180:180">
      <c r="FX50687" s="1595"/>
    </row>
    <row r="50688" spans="180:180">
      <c r="FX50688" s="1595"/>
    </row>
    <row r="50689" spans="180:180">
      <c r="FX50689" s="1595"/>
    </row>
    <row r="50690" spans="180:180">
      <c r="FX50690" s="1595"/>
    </row>
    <row r="50691" spans="180:180">
      <c r="FX50691" s="1595"/>
    </row>
    <row r="50692" spans="180:180">
      <c r="FX50692" s="1595"/>
    </row>
    <row r="50693" spans="180:180">
      <c r="FX50693" s="1595"/>
    </row>
    <row r="50694" spans="180:180">
      <c r="FX50694" s="1595"/>
    </row>
    <row r="50695" spans="180:180">
      <c r="FX50695" s="1595"/>
    </row>
    <row r="50696" spans="180:180">
      <c r="FX50696" s="1595"/>
    </row>
    <row r="50697" spans="180:180">
      <c r="FX50697" s="1595"/>
    </row>
    <row r="50698" spans="180:180">
      <c r="FX50698" s="1595"/>
    </row>
    <row r="50699" spans="180:180">
      <c r="FX50699" s="1595"/>
    </row>
    <row r="50700" spans="180:180">
      <c r="FX50700" s="1595"/>
    </row>
    <row r="50701" spans="180:180">
      <c r="FX50701" s="1595"/>
    </row>
    <row r="50702" spans="180:180">
      <c r="FX50702" s="1595"/>
    </row>
    <row r="50703" spans="180:180">
      <c r="FX50703" s="1595"/>
    </row>
    <row r="50704" spans="180:180">
      <c r="FX50704" s="1595"/>
    </row>
    <row r="50705" spans="180:180">
      <c r="FX50705" s="1595"/>
    </row>
    <row r="50706" spans="180:180">
      <c r="FX50706" s="1595"/>
    </row>
    <row r="50707" spans="180:180">
      <c r="FX50707" s="1595"/>
    </row>
    <row r="50708" spans="180:180">
      <c r="FX50708" s="1595"/>
    </row>
    <row r="50709" spans="180:180">
      <c r="FX50709" s="1595"/>
    </row>
    <row r="50710" spans="180:180">
      <c r="FX50710" s="1595"/>
    </row>
    <row r="50711" spans="180:180">
      <c r="FX50711" s="1595"/>
    </row>
    <row r="50712" spans="180:180">
      <c r="FX50712" s="1595"/>
    </row>
    <row r="50713" spans="180:180">
      <c r="FX50713" s="1595"/>
    </row>
    <row r="50715" spans="180:180">
      <c r="FX50715" s="1349"/>
    </row>
    <row r="50716" spans="180:180">
      <c r="FX50716" s="1349"/>
    </row>
    <row r="50717" spans="180:180">
      <c r="FX50717" s="1666"/>
    </row>
    <row r="50719" spans="180:180">
      <c r="FX50719" s="1349"/>
    </row>
    <row r="50720" spans="180:180">
      <c r="FX50720" s="1349"/>
    </row>
    <row r="50721" spans="180:180">
      <c r="FX50721" s="1349"/>
    </row>
    <row r="50722" spans="180:180">
      <c r="FX50722" s="1595"/>
    </row>
    <row r="50723" spans="180:180">
      <c r="FX50723" s="1595"/>
    </row>
    <row r="50724" spans="180:180">
      <c r="FX50724" s="1595"/>
    </row>
    <row r="50725" spans="180:180">
      <c r="FX50725" s="1595"/>
    </row>
    <row r="50726" spans="180:180">
      <c r="FX50726" s="1595"/>
    </row>
    <row r="50727" spans="180:180">
      <c r="FX50727" s="1595"/>
    </row>
    <row r="50728" spans="180:180">
      <c r="FX50728" s="1595"/>
    </row>
    <row r="50729" spans="180:180">
      <c r="FX50729" s="1595"/>
    </row>
    <row r="50730" spans="180:180">
      <c r="FX50730" s="1595"/>
    </row>
    <row r="50731" spans="180:180">
      <c r="FX50731" s="1595"/>
    </row>
    <row r="50732" spans="180:180">
      <c r="FX50732" s="1595"/>
    </row>
    <row r="50733" spans="180:180">
      <c r="FX50733" s="1595"/>
    </row>
    <row r="50734" spans="180:180">
      <c r="FX50734" s="1595"/>
    </row>
    <row r="50735" spans="180:180">
      <c r="FX50735" s="1595"/>
    </row>
    <row r="50736" spans="180:180">
      <c r="FX50736" s="1595"/>
    </row>
    <row r="50737" spans="180:180">
      <c r="FX50737" s="1595"/>
    </row>
    <row r="50738" spans="180:180">
      <c r="FX50738" s="1595"/>
    </row>
    <row r="50739" spans="180:180">
      <c r="FX50739" s="1595"/>
    </row>
    <row r="50740" spans="180:180">
      <c r="FX50740" s="1595"/>
    </row>
    <row r="50741" spans="180:180">
      <c r="FX50741" s="1595"/>
    </row>
    <row r="50742" spans="180:180">
      <c r="FX50742" s="1595"/>
    </row>
    <row r="50743" spans="180:180">
      <c r="FX50743" s="1595"/>
    </row>
    <row r="50744" spans="180:180">
      <c r="FX50744" s="1595"/>
    </row>
    <row r="50745" spans="180:180">
      <c r="FX50745" s="1595"/>
    </row>
    <row r="50746" spans="180:180">
      <c r="FX50746" s="1595"/>
    </row>
    <row r="50747" spans="180:180">
      <c r="FX50747" s="1595"/>
    </row>
    <row r="50748" spans="180:180">
      <c r="FX50748" s="1595"/>
    </row>
    <row r="50749" spans="180:180">
      <c r="FX50749" s="1595"/>
    </row>
    <row r="50750" spans="180:180">
      <c r="FX50750" s="1595"/>
    </row>
    <row r="50751" spans="180:180">
      <c r="FX50751" s="1595"/>
    </row>
    <row r="50752" spans="180:180">
      <c r="FX50752" s="1595"/>
    </row>
    <row r="50753" spans="180:180">
      <c r="FX50753" s="1595"/>
    </row>
    <row r="50754" spans="180:180">
      <c r="FX50754" s="1595"/>
    </row>
    <row r="50755" spans="180:180">
      <c r="FX50755" s="1595"/>
    </row>
    <row r="50756" spans="180:180">
      <c r="FX50756" s="1595"/>
    </row>
    <row r="50757" spans="180:180">
      <c r="FX50757" s="1595"/>
    </row>
    <row r="50758" spans="180:180">
      <c r="FX50758" s="1595"/>
    </row>
    <row r="50759" spans="180:180">
      <c r="FX50759" s="1595"/>
    </row>
    <row r="50760" spans="180:180">
      <c r="FX50760" s="1595"/>
    </row>
    <row r="50761" spans="180:180">
      <c r="FX50761" s="1595"/>
    </row>
    <row r="50763" spans="180:180">
      <c r="FX50763" s="1349"/>
    </row>
    <row r="50764" spans="180:180">
      <c r="FX50764" s="1349"/>
    </row>
    <row r="50765" spans="180:180">
      <c r="FX50765" s="1666"/>
    </row>
    <row r="50767" spans="180:180">
      <c r="FX50767" s="1349"/>
    </row>
    <row r="50768" spans="180:180">
      <c r="FX50768" s="1349"/>
    </row>
    <row r="50769" spans="180:180">
      <c r="FX50769" s="1349"/>
    </row>
    <row r="50770" spans="180:180">
      <c r="FX50770" s="1595"/>
    </row>
    <row r="50771" spans="180:180">
      <c r="FX50771" s="1595"/>
    </row>
    <row r="50772" spans="180:180">
      <c r="FX50772" s="1595"/>
    </row>
    <row r="50773" spans="180:180">
      <c r="FX50773" s="1595"/>
    </row>
    <row r="50774" spans="180:180">
      <c r="FX50774" s="1595"/>
    </row>
    <row r="50775" spans="180:180">
      <c r="FX50775" s="1595"/>
    </row>
    <row r="50776" spans="180:180">
      <c r="FX50776" s="1595"/>
    </row>
    <row r="50777" spans="180:180">
      <c r="FX50777" s="1595"/>
    </row>
    <row r="50778" spans="180:180">
      <c r="FX50778" s="1595"/>
    </row>
    <row r="50779" spans="180:180">
      <c r="FX50779" s="1595"/>
    </row>
    <row r="50780" spans="180:180">
      <c r="FX50780" s="1595"/>
    </row>
    <row r="50781" spans="180:180">
      <c r="FX50781" s="1595"/>
    </row>
    <row r="50782" spans="180:180">
      <c r="FX50782" s="1595"/>
    </row>
    <row r="50783" spans="180:180">
      <c r="FX50783" s="1595"/>
    </row>
    <row r="50784" spans="180:180">
      <c r="FX50784" s="1595"/>
    </row>
    <row r="50785" spans="180:180">
      <c r="FX50785" s="1595"/>
    </row>
    <row r="50786" spans="180:180">
      <c r="FX50786" s="1595"/>
    </row>
    <row r="50787" spans="180:180">
      <c r="FX50787" s="1595"/>
    </row>
    <row r="50788" spans="180:180">
      <c r="FX50788" s="1595"/>
    </row>
    <row r="50789" spans="180:180">
      <c r="FX50789" s="1595"/>
    </row>
    <row r="50790" spans="180:180">
      <c r="FX50790" s="1595"/>
    </row>
    <row r="50791" spans="180:180">
      <c r="FX50791" s="1595"/>
    </row>
    <row r="50792" spans="180:180">
      <c r="FX50792" s="1595"/>
    </row>
    <row r="50793" spans="180:180">
      <c r="FX50793" s="1595"/>
    </row>
    <row r="50794" spans="180:180">
      <c r="FX50794" s="1595"/>
    </row>
    <row r="50795" spans="180:180">
      <c r="FX50795" s="1595"/>
    </row>
    <row r="50796" spans="180:180">
      <c r="FX50796" s="1595"/>
    </row>
    <row r="50797" spans="180:180">
      <c r="FX50797" s="1595"/>
    </row>
    <row r="50798" spans="180:180">
      <c r="FX50798" s="1595"/>
    </row>
    <row r="50799" spans="180:180">
      <c r="FX50799" s="1595"/>
    </row>
    <row r="50800" spans="180:180">
      <c r="FX50800" s="1595"/>
    </row>
    <row r="50801" spans="180:180">
      <c r="FX50801" s="1595"/>
    </row>
    <row r="50802" spans="180:180">
      <c r="FX50802" s="1595"/>
    </row>
    <row r="50803" spans="180:180">
      <c r="FX50803" s="1595"/>
    </row>
    <row r="50804" spans="180:180">
      <c r="FX50804" s="1595"/>
    </row>
    <row r="50805" spans="180:180">
      <c r="FX50805" s="1595"/>
    </row>
    <row r="50806" spans="180:180">
      <c r="FX50806" s="1595"/>
    </row>
    <row r="50807" spans="180:180">
      <c r="FX50807" s="1595"/>
    </row>
    <row r="50808" spans="180:180">
      <c r="FX50808" s="1595"/>
    </row>
    <row r="50809" spans="180:180">
      <c r="FX50809" s="1595"/>
    </row>
    <row r="50811" spans="180:180">
      <c r="FX50811" s="1349"/>
    </row>
    <row r="50812" spans="180:180">
      <c r="FX50812" s="1349"/>
    </row>
    <row r="50813" spans="180:180">
      <c r="FX50813" s="1666"/>
    </row>
    <row r="50815" spans="180:180">
      <c r="FX50815" s="1349"/>
    </row>
    <row r="50816" spans="180:180">
      <c r="FX50816" s="1349"/>
    </row>
    <row r="50817" spans="180:180">
      <c r="FX50817" s="1349"/>
    </row>
    <row r="50818" spans="180:180">
      <c r="FX50818" s="1595"/>
    </row>
    <row r="50819" spans="180:180">
      <c r="FX50819" s="1595"/>
    </row>
    <row r="50820" spans="180:180">
      <c r="FX50820" s="1595"/>
    </row>
    <row r="50821" spans="180:180">
      <c r="FX50821" s="1595"/>
    </row>
    <row r="50822" spans="180:180">
      <c r="FX50822" s="1595"/>
    </row>
    <row r="50823" spans="180:180">
      <c r="FX50823" s="1595"/>
    </row>
    <row r="50824" spans="180:180">
      <c r="FX50824" s="1595"/>
    </row>
    <row r="50825" spans="180:180">
      <c r="FX50825" s="1595"/>
    </row>
    <row r="50826" spans="180:180">
      <c r="FX50826" s="1595"/>
    </row>
    <row r="50827" spans="180:180">
      <c r="FX50827" s="1595"/>
    </row>
    <row r="50828" spans="180:180">
      <c r="FX50828" s="1595"/>
    </row>
    <row r="50829" spans="180:180">
      <c r="FX50829" s="1595"/>
    </row>
    <row r="50830" spans="180:180">
      <c r="FX50830" s="1595"/>
    </row>
    <row r="50831" spans="180:180">
      <c r="FX50831" s="1595"/>
    </row>
    <row r="50832" spans="180:180">
      <c r="FX50832" s="1595"/>
    </row>
    <row r="50833" spans="180:180">
      <c r="FX50833" s="1595"/>
    </row>
    <row r="50834" spans="180:180">
      <c r="FX50834" s="1595"/>
    </row>
    <row r="50835" spans="180:180">
      <c r="FX50835" s="1595"/>
    </row>
    <row r="50836" spans="180:180">
      <c r="FX50836" s="1595"/>
    </row>
    <row r="50837" spans="180:180">
      <c r="FX50837" s="1595"/>
    </row>
    <row r="50838" spans="180:180">
      <c r="FX50838" s="1595"/>
    </row>
    <row r="50839" spans="180:180">
      <c r="FX50839" s="1595"/>
    </row>
    <row r="50840" spans="180:180">
      <c r="FX50840" s="1595"/>
    </row>
    <row r="50841" spans="180:180">
      <c r="FX50841" s="1595"/>
    </row>
    <row r="50842" spans="180:180">
      <c r="FX50842" s="1595"/>
    </row>
    <row r="50843" spans="180:180">
      <c r="FX50843" s="1595"/>
    </row>
    <row r="50844" spans="180:180">
      <c r="FX50844" s="1595"/>
    </row>
    <row r="50845" spans="180:180">
      <c r="FX50845" s="1595"/>
    </row>
    <row r="50846" spans="180:180">
      <c r="FX50846" s="1595"/>
    </row>
    <row r="50847" spans="180:180">
      <c r="FX50847" s="1595"/>
    </row>
    <row r="50848" spans="180:180">
      <c r="FX50848" s="1595"/>
    </row>
    <row r="50849" spans="180:180">
      <c r="FX50849" s="1595"/>
    </row>
    <row r="50850" spans="180:180">
      <c r="FX50850" s="1595"/>
    </row>
    <row r="50851" spans="180:180">
      <c r="FX50851" s="1595"/>
    </row>
    <row r="50852" spans="180:180">
      <c r="FX50852" s="1595"/>
    </row>
    <row r="50853" spans="180:180">
      <c r="FX50853" s="1595"/>
    </row>
    <row r="50854" spans="180:180">
      <c r="FX50854" s="1595"/>
    </row>
    <row r="50855" spans="180:180">
      <c r="FX50855" s="1595"/>
    </row>
    <row r="50856" spans="180:180">
      <c r="FX50856" s="1595"/>
    </row>
    <row r="50857" spans="180:180">
      <c r="FX50857" s="1595"/>
    </row>
    <row r="50859" spans="180:180">
      <c r="FX50859" s="1349"/>
    </row>
    <row r="50860" spans="180:180">
      <c r="FX50860" s="1349"/>
    </row>
    <row r="50861" spans="180:180">
      <c r="FX50861" s="1666"/>
    </row>
    <row r="50863" spans="180:180">
      <c r="FX50863" s="1349"/>
    </row>
    <row r="50864" spans="180:180">
      <c r="FX50864" s="1349"/>
    </row>
    <row r="50865" spans="180:180">
      <c r="FX50865" s="1349"/>
    </row>
    <row r="50866" spans="180:180">
      <c r="FX50866" s="1595"/>
    </row>
    <row r="50867" spans="180:180">
      <c r="FX50867" s="1595"/>
    </row>
    <row r="50868" spans="180:180">
      <c r="FX50868" s="1595"/>
    </row>
    <row r="50869" spans="180:180">
      <c r="FX50869" s="1595"/>
    </row>
    <row r="50870" spans="180:180">
      <c r="FX50870" s="1595"/>
    </row>
    <row r="50871" spans="180:180">
      <c r="FX50871" s="1595"/>
    </row>
    <row r="50872" spans="180:180">
      <c r="FX50872" s="1595"/>
    </row>
    <row r="50873" spans="180:180">
      <c r="FX50873" s="1595"/>
    </row>
    <row r="50874" spans="180:180">
      <c r="FX50874" s="1595"/>
    </row>
    <row r="50875" spans="180:180">
      <c r="FX50875" s="1595"/>
    </row>
    <row r="50876" spans="180:180">
      <c r="FX50876" s="1595"/>
    </row>
    <row r="50877" spans="180:180">
      <c r="FX50877" s="1595"/>
    </row>
    <row r="50878" spans="180:180">
      <c r="FX50878" s="1595"/>
    </row>
    <row r="50879" spans="180:180">
      <c r="FX50879" s="1595"/>
    </row>
    <row r="50880" spans="180:180">
      <c r="FX50880" s="1595"/>
    </row>
    <row r="50881" spans="180:180">
      <c r="FX50881" s="1595"/>
    </row>
    <row r="50882" spans="180:180">
      <c r="FX50882" s="1595"/>
    </row>
    <row r="50883" spans="180:180">
      <c r="FX50883" s="1595"/>
    </row>
    <row r="50884" spans="180:180">
      <c r="FX50884" s="1595"/>
    </row>
    <row r="50885" spans="180:180">
      <c r="FX50885" s="1595"/>
    </row>
    <row r="50886" spans="180:180">
      <c r="FX50886" s="1595"/>
    </row>
    <row r="50887" spans="180:180">
      <c r="FX50887" s="1595"/>
    </row>
    <row r="50888" spans="180:180">
      <c r="FX50888" s="1595"/>
    </row>
    <row r="50889" spans="180:180">
      <c r="FX50889" s="1595"/>
    </row>
    <row r="50890" spans="180:180">
      <c r="FX50890" s="1595"/>
    </row>
    <row r="50891" spans="180:180">
      <c r="FX50891" s="1595"/>
    </row>
    <row r="50892" spans="180:180">
      <c r="FX50892" s="1595"/>
    </row>
    <row r="50893" spans="180:180">
      <c r="FX50893" s="1595"/>
    </row>
    <row r="50894" spans="180:180">
      <c r="FX50894" s="1595"/>
    </row>
    <row r="50895" spans="180:180">
      <c r="FX50895" s="1595"/>
    </row>
    <row r="50896" spans="180:180">
      <c r="FX50896" s="1595"/>
    </row>
    <row r="50897" spans="180:180">
      <c r="FX50897" s="1595"/>
    </row>
    <row r="50898" spans="180:180">
      <c r="FX50898" s="1595"/>
    </row>
    <row r="50899" spans="180:180">
      <c r="FX50899" s="1595"/>
    </row>
    <row r="50900" spans="180:180">
      <c r="FX50900" s="1595"/>
    </row>
    <row r="50901" spans="180:180">
      <c r="FX50901" s="1595"/>
    </row>
    <row r="50902" spans="180:180">
      <c r="FX50902" s="1595"/>
    </row>
    <row r="50903" spans="180:180">
      <c r="FX50903" s="1595"/>
    </row>
    <row r="50904" spans="180:180">
      <c r="FX50904" s="1595"/>
    </row>
    <row r="50905" spans="180:180">
      <c r="FX50905" s="1595"/>
    </row>
    <row r="50907" spans="180:180">
      <c r="FX50907" s="1349"/>
    </row>
    <row r="50908" spans="180:180">
      <c r="FX50908" s="1349"/>
    </row>
    <row r="50909" spans="180:180">
      <c r="FX50909" s="1666"/>
    </row>
    <row r="50911" spans="180:180">
      <c r="FX50911" s="1349"/>
    </row>
    <row r="50912" spans="180:180">
      <c r="FX50912" s="1349"/>
    </row>
    <row r="50913" spans="180:180">
      <c r="FX50913" s="1349"/>
    </row>
    <row r="50914" spans="180:180">
      <c r="FX50914" s="1595"/>
    </row>
    <row r="50915" spans="180:180">
      <c r="FX50915" s="1595"/>
    </row>
    <row r="50916" spans="180:180">
      <c r="FX50916" s="1595"/>
    </row>
    <row r="50917" spans="180:180">
      <c r="FX50917" s="1595"/>
    </row>
    <row r="50918" spans="180:180">
      <c r="FX50918" s="1595"/>
    </row>
    <row r="50919" spans="180:180">
      <c r="FX50919" s="1595"/>
    </row>
    <row r="50920" spans="180:180">
      <c r="FX50920" s="1595"/>
    </row>
    <row r="50921" spans="180:180">
      <c r="FX50921" s="1595"/>
    </row>
    <row r="50922" spans="180:180">
      <c r="FX50922" s="1595"/>
    </row>
    <row r="50923" spans="180:180">
      <c r="FX50923" s="1595"/>
    </row>
    <row r="50924" spans="180:180">
      <c r="FX50924" s="1595"/>
    </row>
    <row r="50925" spans="180:180">
      <c r="FX50925" s="1595"/>
    </row>
    <row r="50926" spans="180:180">
      <c r="FX50926" s="1595"/>
    </row>
    <row r="50927" spans="180:180">
      <c r="FX50927" s="1595"/>
    </row>
    <row r="50928" spans="180:180">
      <c r="FX50928" s="1595"/>
    </row>
    <row r="50929" spans="180:180">
      <c r="FX50929" s="1595"/>
    </row>
    <row r="50930" spans="180:180">
      <c r="FX50930" s="1595"/>
    </row>
    <row r="50931" spans="180:180">
      <c r="FX50931" s="1595"/>
    </row>
    <row r="50932" spans="180:180">
      <c r="FX50932" s="1595"/>
    </row>
    <row r="50933" spans="180:180">
      <c r="FX50933" s="1595"/>
    </row>
    <row r="50934" spans="180:180">
      <c r="FX50934" s="1595"/>
    </row>
    <row r="50935" spans="180:180">
      <c r="FX50935" s="1595"/>
    </row>
    <row r="50936" spans="180:180">
      <c r="FX50936" s="1595"/>
    </row>
    <row r="50937" spans="180:180">
      <c r="FX50937" s="1595"/>
    </row>
    <row r="50938" spans="180:180">
      <c r="FX50938" s="1595"/>
    </row>
    <row r="50939" spans="180:180">
      <c r="FX50939" s="1595"/>
    </row>
    <row r="50940" spans="180:180">
      <c r="FX50940" s="1595"/>
    </row>
    <row r="50941" spans="180:180">
      <c r="FX50941" s="1595"/>
    </row>
    <row r="50942" spans="180:180">
      <c r="FX50942" s="1595"/>
    </row>
    <row r="50943" spans="180:180">
      <c r="FX50943" s="1595"/>
    </row>
    <row r="50944" spans="180:180">
      <c r="FX50944" s="1595"/>
    </row>
    <row r="50945" spans="180:180">
      <c r="FX50945" s="1595"/>
    </row>
    <row r="50946" spans="180:180">
      <c r="FX50946" s="1595"/>
    </row>
    <row r="50947" spans="180:180">
      <c r="FX50947" s="1595"/>
    </row>
    <row r="50948" spans="180:180">
      <c r="FX50948" s="1595"/>
    </row>
    <row r="50949" spans="180:180">
      <c r="FX50949" s="1595"/>
    </row>
    <row r="50950" spans="180:180">
      <c r="FX50950" s="1595"/>
    </row>
    <row r="50951" spans="180:180">
      <c r="FX50951" s="1595"/>
    </row>
    <row r="50952" spans="180:180">
      <c r="FX50952" s="1595"/>
    </row>
    <row r="50953" spans="180:180">
      <c r="FX50953" s="1595"/>
    </row>
    <row r="50955" spans="180:180">
      <c r="FX50955" s="1349"/>
    </row>
    <row r="50956" spans="180:180">
      <c r="FX50956" s="1349"/>
    </row>
    <row r="50957" spans="180:180">
      <c r="FX50957" s="1666"/>
    </row>
    <row r="50959" spans="180:180">
      <c r="FX50959" s="1349"/>
    </row>
    <row r="50960" spans="180:180">
      <c r="FX50960" s="1349"/>
    </row>
    <row r="50961" spans="180:180">
      <c r="FX50961" s="1349"/>
    </row>
    <row r="50962" spans="180:180">
      <c r="FX50962" s="1595"/>
    </row>
    <row r="50963" spans="180:180">
      <c r="FX50963" s="1595"/>
    </row>
    <row r="50964" spans="180:180">
      <c r="FX50964" s="1595"/>
    </row>
    <row r="50965" spans="180:180">
      <c r="FX50965" s="1595"/>
    </row>
    <row r="50966" spans="180:180">
      <c r="FX50966" s="1595"/>
    </row>
    <row r="50967" spans="180:180">
      <c r="FX50967" s="1595"/>
    </row>
    <row r="50968" spans="180:180">
      <c r="FX50968" s="1595"/>
    </row>
    <row r="50969" spans="180:180">
      <c r="FX50969" s="1595"/>
    </row>
    <row r="50970" spans="180:180">
      <c r="FX50970" s="1595"/>
    </row>
    <row r="50971" spans="180:180">
      <c r="FX50971" s="1595"/>
    </row>
    <row r="50972" spans="180:180">
      <c r="FX50972" s="1595"/>
    </row>
    <row r="50973" spans="180:180">
      <c r="FX50973" s="1595"/>
    </row>
    <row r="50974" spans="180:180">
      <c r="FX50974" s="1595"/>
    </row>
    <row r="50975" spans="180:180">
      <c r="FX50975" s="1595"/>
    </row>
    <row r="50976" spans="180:180">
      <c r="FX50976" s="1595"/>
    </row>
    <row r="50977" spans="180:180">
      <c r="FX50977" s="1595"/>
    </row>
    <row r="50978" spans="180:180">
      <c r="FX50978" s="1595"/>
    </row>
    <row r="50979" spans="180:180">
      <c r="FX50979" s="1595"/>
    </row>
    <row r="50980" spans="180:180">
      <c r="FX50980" s="1595"/>
    </row>
    <row r="50981" spans="180:180">
      <c r="FX50981" s="1595"/>
    </row>
    <row r="50982" spans="180:180">
      <c r="FX50982" s="1595"/>
    </row>
    <row r="50983" spans="180:180">
      <c r="FX50983" s="1595"/>
    </row>
    <row r="50984" spans="180:180">
      <c r="FX50984" s="1595"/>
    </row>
    <row r="50985" spans="180:180">
      <c r="FX50985" s="1595"/>
    </row>
    <row r="50986" spans="180:180">
      <c r="FX50986" s="1595"/>
    </row>
    <row r="50987" spans="180:180">
      <c r="FX50987" s="1595"/>
    </row>
    <row r="50988" spans="180:180">
      <c r="FX50988" s="1595"/>
    </row>
    <row r="50989" spans="180:180">
      <c r="FX50989" s="1595"/>
    </row>
    <row r="50990" spans="180:180">
      <c r="FX50990" s="1595"/>
    </row>
    <row r="50991" spans="180:180">
      <c r="FX50991" s="1595"/>
    </row>
    <row r="50992" spans="180:180">
      <c r="FX50992" s="1595"/>
    </row>
    <row r="50993" spans="180:180">
      <c r="FX50993" s="1595"/>
    </row>
    <row r="50994" spans="180:180">
      <c r="FX50994" s="1595"/>
    </row>
    <row r="50995" spans="180:180">
      <c r="FX50995" s="1595"/>
    </row>
    <row r="50996" spans="180:180">
      <c r="FX50996" s="1595"/>
    </row>
    <row r="50997" spans="180:180">
      <c r="FX50997" s="1595"/>
    </row>
    <row r="50998" spans="180:180">
      <c r="FX50998" s="1595"/>
    </row>
    <row r="50999" spans="180:180">
      <c r="FX50999" s="1595"/>
    </row>
    <row r="51000" spans="180:180">
      <c r="FX51000" s="1595"/>
    </row>
    <row r="51001" spans="180:180">
      <c r="FX51001" s="1595"/>
    </row>
    <row r="51003" spans="180:180">
      <c r="FX51003" s="1349"/>
    </row>
    <row r="51004" spans="180:180">
      <c r="FX51004" s="1349"/>
    </row>
    <row r="51005" spans="180:180">
      <c r="FX51005" s="1666"/>
    </row>
    <row r="51007" spans="180:180">
      <c r="FX51007" s="1349"/>
    </row>
    <row r="51008" spans="180:180">
      <c r="FX51008" s="1349"/>
    </row>
    <row r="51009" spans="180:180">
      <c r="FX51009" s="1349"/>
    </row>
    <row r="51010" spans="180:180">
      <c r="FX51010" s="1595"/>
    </row>
    <row r="51011" spans="180:180">
      <c r="FX51011" s="1595"/>
    </row>
    <row r="51012" spans="180:180">
      <c r="FX51012" s="1595"/>
    </row>
    <row r="51013" spans="180:180">
      <c r="FX51013" s="1595"/>
    </row>
    <row r="51014" spans="180:180">
      <c r="FX51014" s="1595"/>
    </row>
    <row r="51015" spans="180:180">
      <c r="FX51015" s="1595"/>
    </row>
    <row r="51016" spans="180:180">
      <c r="FX51016" s="1595"/>
    </row>
    <row r="51017" spans="180:180">
      <c r="FX51017" s="1595"/>
    </row>
    <row r="51018" spans="180:180">
      <c r="FX51018" s="1595"/>
    </row>
    <row r="51019" spans="180:180">
      <c r="FX51019" s="1595"/>
    </row>
    <row r="51020" spans="180:180">
      <c r="FX51020" s="1595"/>
    </row>
    <row r="51021" spans="180:180">
      <c r="FX51021" s="1595"/>
    </row>
    <row r="51022" spans="180:180">
      <c r="FX51022" s="1595"/>
    </row>
    <row r="51023" spans="180:180">
      <c r="FX51023" s="1595"/>
    </row>
    <row r="51024" spans="180:180">
      <c r="FX51024" s="1595"/>
    </row>
    <row r="51025" spans="180:180">
      <c r="FX51025" s="1595"/>
    </row>
    <row r="51026" spans="180:180">
      <c r="FX51026" s="1595"/>
    </row>
    <row r="51027" spans="180:180">
      <c r="FX51027" s="1595"/>
    </row>
    <row r="51028" spans="180:180">
      <c r="FX51028" s="1595"/>
    </row>
    <row r="51029" spans="180:180">
      <c r="FX51029" s="1595"/>
    </row>
    <row r="51030" spans="180:180">
      <c r="FX51030" s="1595"/>
    </row>
    <row r="51031" spans="180:180">
      <c r="FX51031" s="1595"/>
    </row>
    <row r="51032" spans="180:180">
      <c r="FX51032" s="1595"/>
    </row>
    <row r="51033" spans="180:180">
      <c r="FX51033" s="1595"/>
    </row>
    <row r="51034" spans="180:180">
      <c r="FX51034" s="1595"/>
    </row>
    <row r="51035" spans="180:180">
      <c r="FX51035" s="1595"/>
    </row>
    <row r="51036" spans="180:180">
      <c r="FX51036" s="1595"/>
    </row>
    <row r="51037" spans="180:180">
      <c r="FX51037" s="1595"/>
    </row>
    <row r="51038" spans="180:180">
      <c r="FX51038" s="1595"/>
    </row>
    <row r="51039" spans="180:180">
      <c r="FX51039" s="1595"/>
    </row>
    <row r="51040" spans="180:180">
      <c r="FX51040" s="1595"/>
    </row>
    <row r="51041" spans="180:180">
      <c r="FX51041" s="1595"/>
    </row>
    <row r="51042" spans="180:180">
      <c r="FX51042" s="1595"/>
    </row>
    <row r="51043" spans="180:180">
      <c r="FX51043" s="1595"/>
    </row>
    <row r="51044" spans="180:180">
      <c r="FX51044" s="1595"/>
    </row>
    <row r="51045" spans="180:180">
      <c r="FX51045" s="1595"/>
    </row>
    <row r="51046" spans="180:180">
      <c r="FX51046" s="1595"/>
    </row>
    <row r="51047" spans="180:180">
      <c r="FX51047" s="1595"/>
    </row>
    <row r="51048" spans="180:180">
      <c r="FX51048" s="1595"/>
    </row>
    <row r="51049" spans="180:180">
      <c r="FX51049" s="1595"/>
    </row>
    <row r="51051" spans="180:180">
      <c r="FX51051" s="1349"/>
    </row>
    <row r="51052" spans="180:180">
      <c r="FX51052" s="1349"/>
    </row>
    <row r="51053" spans="180:180">
      <c r="FX51053" s="1666"/>
    </row>
    <row r="51055" spans="180:180">
      <c r="FX51055" s="1349"/>
    </row>
    <row r="51056" spans="180:180">
      <c r="FX51056" s="1349"/>
    </row>
    <row r="51057" spans="180:180">
      <c r="FX51057" s="1349"/>
    </row>
    <row r="51058" spans="180:180">
      <c r="FX51058" s="1595"/>
    </row>
    <row r="51059" spans="180:180">
      <c r="FX51059" s="1595"/>
    </row>
    <row r="51060" spans="180:180">
      <c r="FX51060" s="1595"/>
    </row>
    <row r="51061" spans="180:180">
      <c r="FX51061" s="1595"/>
    </row>
    <row r="51062" spans="180:180">
      <c r="FX51062" s="1595"/>
    </row>
    <row r="51063" spans="180:180">
      <c r="FX51063" s="1595"/>
    </row>
    <row r="51064" spans="180:180">
      <c r="FX51064" s="1595"/>
    </row>
    <row r="51065" spans="180:180">
      <c r="FX51065" s="1595"/>
    </row>
    <row r="51066" spans="180:180">
      <c r="FX51066" s="1595"/>
    </row>
    <row r="51067" spans="180:180">
      <c r="FX51067" s="1595"/>
    </row>
    <row r="51068" spans="180:180">
      <c r="FX51068" s="1595"/>
    </row>
    <row r="51069" spans="180:180">
      <c r="FX51069" s="1595"/>
    </row>
    <row r="51070" spans="180:180">
      <c r="FX51070" s="1595"/>
    </row>
    <row r="51071" spans="180:180">
      <c r="FX51071" s="1595"/>
    </row>
    <row r="51072" spans="180:180">
      <c r="FX51072" s="1595"/>
    </row>
    <row r="51073" spans="180:180">
      <c r="FX51073" s="1595"/>
    </row>
    <row r="51074" spans="180:180">
      <c r="FX51074" s="1595"/>
    </row>
    <row r="51075" spans="180:180">
      <c r="FX51075" s="1595"/>
    </row>
    <row r="51076" spans="180:180">
      <c r="FX51076" s="1595"/>
    </row>
    <row r="51077" spans="180:180">
      <c r="FX51077" s="1595"/>
    </row>
    <row r="51078" spans="180:180">
      <c r="FX51078" s="1595"/>
    </row>
    <row r="51079" spans="180:180">
      <c r="FX51079" s="1595"/>
    </row>
    <row r="51080" spans="180:180">
      <c r="FX51080" s="1595"/>
    </row>
    <row r="51081" spans="180:180">
      <c r="FX51081" s="1595"/>
    </row>
    <row r="51082" spans="180:180">
      <c r="FX51082" s="1595"/>
    </row>
    <row r="51083" spans="180:180">
      <c r="FX51083" s="1595"/>
    </row>
    <row r="51084" spans="180:180">
      <c r="FX51084" s="1595"/>
    </row>
    <row r="51085" spans="180:180">
      <c r="FX51085" s="1595"/>
    </row>
    <row r="51086" spans="180:180">
      <c r="FX51086" s="1595"/>
    </row>
    <row r="51087" spans="180:180">
      <c r="FX51087" s="1595"/>
    </row>
    <row r="51088" spans="180:180">
      <c r="FX51088" s="1595"/>
    </row>
    <row r="51089" spans="180:180">
      <c r="FX51089" s="1595"/>
    </row>
    <row r="51090" spans="180:180">
      <c r="FX51090" s="1595"/>
    </row>
    <row r="51091" spans="180:180">
      <c r="FX51091" s="1595"/>
    </row>
    <row r="51092" spans="180:180">
      <c r="FX51092" s="1595"/>
    </row>
    <row r="51093" spans="180:180">
      <c r="FX51093" s="1595"/>
    </row>
    <row r="51094" spans="180:180">
      <c r="FX51094" s="1595"/>
    </row>
    <row r="51095" spans="180:180">
      <c r="FX51095" s="1595"/>
    </row>
    <row r="51096" spans="180:180">
      <c r="FX51096" s="1595"/>
    </row>
    <row r="51097" spans="180:180">
      <c r="FX51097" s="1595"/>
    </row>
    <row r="51099" spans="180:180">
      <c r="FX51099" s="1349"/>
    </row>
    <row r="51100" spans="180:180">
      <c r="FX51100" s="1349"/>
    </row>
    <row r="51101" spans="180:180">
      <c r="FX51101" s="1666"/>
    </row>
    <row r="51103" spans="180:180">
      <c r="FX51103" s="1349"/>
    </row>
    <row r="51104" spans="180:180">
      <c r="FX51104" s="1349"/>
    </row>
    <row r="51105" spans="180:180">
      <c r="FX51105" s="1349"/>
    </row>
    <row r="51106" spans="180:180">
      <c r="FX51106" s="1595"/>
    </row>
    <row r="51107" spans="180:180">
      <c r="FX51107" s="1595"/>
    </row>
    <row r="51108" spans="180:180">
      <c r="FX51108" s="1595"/>
    </row>
    <row r="51109" spans="180:180">
      <c r="FX51109" s="1595"/>
    </row>
    <row r="51110" spans="180:180">
      <c r="FX51110" s="1595"/>
    </row>
    <row r="51111" spans="180:180">
      <c r="FX51111" s="1595"/>
    </row>
    <row r="51112" spans="180:180">
      <c r="FX51112" s="1595"/>
    </row>
    <row r="51113" spans="180:180">
      <c r="FX51113" s="1595"/>
    </row>
    <row r="51114" spans="180:180">
      <c r="FX51114" s="1595"/>
    </row>
    <row r="51115" spans="180:180">
      <c r="FX51115" s="1595"/>
    </row>
    <row r="51116" spans="180:180">
      <c r="FX51116" s="1595"/>
    </row>
    <row r="51117" spans="180:180">
      <c r="FX51117" s="1595"/>
    </row>
    <row r="51118" spans="180:180">
      <c r="FX51118" s="1595"/>
    </row>
    <row r="51119" spans="180:180">
      <c r="FX51119" s="1595"/>
    </row>
    <row r="51120" spans="180:180">
      <c r="FX51120" s="1595"/>
    </row>
    <row r="51121" spans="180:180">
      <c r="FX51121" s="1595"/>
    </row>
    <row r="51122" spans="180:180">
      <c r="FX51122" s="1595"/>
    </row>
    <row r="51123" spans="180:180">
      <c r="FX51123" s="1595"/>
    </row>
    <row r="51124" spans="180:180">
      <c r="FX51124" s="1595"/>
    </row>
    <row r="51125" spans="180:180">
      <c r="FX51125" s="1595"/>
    </row>
    <row r="51126" spans="180:180">
      <c r="FX51126" s="1595"/>
    </row>
    <row r="51127" spans="180:180">
      <c r="FX51127" s="1595"/>
    </row>
    <row r="51128" spans="180:180">
      <c r="FX51128" s="1595"/>
    </row>
    <row r="51129" spans="180:180">
      <c r="FX51129" s="1595"/>
    </row>
    <row r="51130" spans="180:180">
      <c r="FX51130" s="1595"/>
    </row>
    <row r="51131" spans="180:180">
      <c r="FX51131" s="1595"/>
    </row>
    <row r="51132" spans="180:180">
      <c r="FX51132" s="1595"/>
    </row>
    <row r="51133" spans="180:180">
      <c r="FX51133" s="1595"/>
    </row>
    <row r="51134" spans="180:180">
      <c r="FX51134" s="1595"/>
    </row>
    <row r="51135" spans="180:180">
      <c r="FX51135" s="1595"/>
    </row>
    <row r="51136" spans="180:180">
      <c r="FX51136" s="1595"/>
    </row>
    <row r="51137" spans="180:180">
      <c r="FX51137" s="1595"/>
    </row>
    <row r="51138" spans="180:180">
      <c r="FX51138" s="1595"/>
    </row>
    <row r="51139" spans="180:180">
      <c r="FX51139" s="1595"/>
    </row>
    <row r="51140" spans="180:180">
      <c r="FX51140" s="1595"/>
    </row>
    <row r="51141" spans="180:180">
      <c r="FX51141" s="1595"/>
    </row>
    <row r="51142" spans="180:180">
      <c r="FX51142" s="1595"/>
    </row>
    <row r="51143" spans="180:180">
      <c r="FX51143" s="1595"/>
    </row>
    <row r="51144" spans="180:180">
      <c r="FX51144" s="1595"/>
    </row>
    <row r="51145" spans="180:180">
      <c r="FX51145" s="1595"/>
    </row>
    <row r="51147" spans="180:180">
      <c r="FX51147" s="1349"/>
    </row>
    <row r="51148" spans="180:180">
      <c r="FX51148" s="1349"/>
    </row>
    <row r="51149" spans="180:180">
      <c r="FX51149" s="1666"/>
    </row>
    <row r="51151" spans="180:180">
      <c r="FX51151" s="1349"/>
    </row>
    <row r="51152" spans="180:180">
      <c r="FX51152" s="1349"/>
    </row>
    <row r="51153" spans="180:180">
      <c r="FX51153" s="1349"/>
    </row>
    <row r="51154" spans="180:180">
      <c r="FX51154" s="1595"/>
    </row>
    <row r="51155" spans="180:180">
      <c r="FX51155" s="1595"/>
    </row>
    <row r="51156" spans="180:180">
      <c r="FX51156" s="1595"/>
    </row>
    <row r="51157" spans="180:180">
      <c r="FX51157" s="1595"/>
    </row>
    <row r="51158" spans="180:180">
      <c r="FX51158" s="1595"/>
    </row>
    <row r="51159" spans="180:180">
      <c r="FX51159" s="1595"/>
    </row>
    <row r="51160" spans="180:180">
      <c r="FX51160" s="1595"/>
    </row>
    <row r="51161" spans="180:180">
      <c r="FX51161" s="1595"/>
    </row>
    <row r="51162" spans="180:180">
      <c r="FX51162" s="1595"/>
    </row>
    <row r="51163" spans="180:180">
      <c r="FX51163" s="1595"/>
    </row>
    <row r="51164" spans="180:180">
      <c r="FX51164" s="1595"/>
    </row>
    <row r="51165" spans="180:180">
      <c r="FX51165" s="1595"/>
    </row>
    <row r="51166" spans="180:180">
      <c r="FX51166" s="1595"/>
    </row>
    <row r="51167" spans="180:180">
      <c r="FX51167" s="1595"/>
    </row>
    <row r="51168" spans="180:180">
      <c r="FX51168" s="1595"/>
    </row>
    <row r="51169" spans="180:180">
      <c r="FX51169" s="1595"/>
    </row>
    <row r="51170" spans="180:180">
      <c r="FX51170" s="1595"/>
    </row>
    <row r="51171" spans="180:180">
      <c r="FX51171" s="1595"/>
    </row>
    <row r="51172" spans="180:180">
      <c r="FX51172" s="1595"/>
    </row>
    <row r="51173" spans="180:180">
      <c r="FX51173" s="1595"/>
    </row>
    <row r="51174" spans="180:180">
      <c r="FX51174" s="1595"/>
    </row>
    <row r="51175" spans="180:180">
      <c r="FX51175" s="1595"/>
    </row>
    <row r="51176" spans="180:180">
      <c r="FX51176" s="1595"/>
    </row>
    <row r="51177" spans="180:180">
      <c r="FX51177" s="1595"/>
    </row>
    <row r="51178" spans="180:180">
      <c r="FX51178" s="1595"/>
    </row>
    <row r="51179" spans="180:180">
      <c r="FX51179" s="1595"/>
    </row>
    <row r="51180" spans="180:180">
      <c r="FX51180" s="1595"/>
    </row>
    <row r="51181" spans="180:180">
      <c r="FX51181" s="1595"/>
    </row>
    <row r="51182" spans="180:180">
      <c r="FX51182" s="1595"/>
    </row>
    <row r="51183" spans="180:180">
      <c r="FX51183" s="1595"/>
    </row>
    <row r="51184" spans="180:180">
      <c r="FX51184" s="1595"/>
    </row>
    <row r="51185" spans="180:180">
      <c r="FX51185" s="1595"/>
    </row>
    <row r="51186" spans="180:180">
      <c r="FX51186" s="1595"/>
    </row>
    <row r="51187" spans="180:180">
      <c r="FX51187" s="1595"/>
    </row>
    <row r="51188" spans="180:180">
      <c r="FX51188" s="1595"/>
    </row>
    <row r="51189" spans="180:180">
      <c r="FX51189" s="1595"/>
    </row>
    <row r="51190" spans="180:180">
      <c r="FX51190" s="1595"/>
    </row>
    <row r="51191" spans="180:180">
      <c r="FX51191" s="1595"/>
    </row>
    <row r="51192" spans="180:180">
      <c r="FX51192" s="1595"/>
    </row>
    <row r="51193" spans="180:180">
      <c r="FX51193" s="1595"/>
    </row>
    <row r="51195" spans="180:180">
      <c r="FX51195" s="1349"/>
    </row>
    <row r="51196" spans="180:180">
      <c r="FX51196" s="1349"/>
    </row>
    <row r="51197" spans="180:180">
      <c r="FX51197" s="1666"/>
    </row>
    <row r="51199" spans="180:180">
      <c r="FX51199" s="1349"/>
    </row>
    <row r="51200" spans="180:180">
      <c r="FX51200" s="1349"/>
    </row>
    <row r="51201" spans="180:180">
      <c r="FX51201" s="1349"/>
    </row>
    <row r="51202" spans="180:180">
      <c r="FX51202" s="1595"/>
    </row>
    <row r="51203" spans="180:180">
      <c r="FX51203" s="1595"/>
    </row>
    <row r="51204" spans="180:180">
      <c r="FX51204" s="1595"/>
    </row>
    <row r="51205" spans="180:180">
      <c r="FX51205" s="1595"/>
    </row>
    <row r="51206" spans="180:180">
      <c r="FX51206" s="1595"/>
    </row>
    <row r="51207" spans="180:180">
      <c r="FX51207" s="1595"/>
    </row>
    <row r="51208" spans="180:180">
      <c r="FX51208" s="1595"/>
    </row>
    <row r="51209" spans="180:180">
      <c r="FX51209" s="1595"/>
    </row>
    <row r="51210" spans="180:180">
      <c r="FX51210" s="1595"/>
    </row>
    <row r="51211" spans="180:180">
      <c r="FX51211" s="1595"/>
    </row>
    <row r="51212" spans="180:180">
      <c r="FX51212" s="1595"/>
    </row>
    <row r="51213" spans="180:180">
      <c r="FX51213" s="1595"/>
    </row>
    <row r="51214" spans="180:180">
      <c r="FX51214" s="1595"/>
    </row>
    <row r="51215" spans="180:180">
      <c r="FX51215" s="1595"/>
    </row>
    <row r="51216" spans="180:180">
      <c r="FX51216" s="1595"/>
    </row>
    <row r="51217" spans="180:180">
      <c r="FX51217" s="1595"/>
    </row>
    <row r="51218" spans="180:180">
      <c r="FX51218" s="1595"/>
    </row>
    <row r="51219" spans="180:180">
      <c r="FX51219" s="1595"/>
    </row>
    <row r="51220" spans="180:180">
      <c r="FX51220" s="1595"/>
    </row>
    <row r="51221" spans="180:180">
      <c r="FX51221" s="1595"/>
    </row>
    <row r="51222" spans="180:180">
      <c r="FX51222" s="1595"/>
    </row>
    <row r="51223" spans="180:180">
      <c r="FX51223" s="1595"/>
    </row>
    <row r="51224" spans="180:180">
      <c r="FX51224" s="1595"/>
    </row>
    <row r="51225" spans="180:180">
      <c r="FX51225" s="1595"/>
    </row>
    <row r="51226" spans="180:180">
      <c r="FX51226" s="1595"/>
    </row>
    <row r="51227" spans="180:180">
      <c r="FX51227" s="1595"/>
    </row>
    <row r="51228" spans="180:180">
      <c r="FX51228" s="1595"/>
    </row>
    <row r="51229" spans="180:180">
      <c r="FX51229" s="1595"/>
    </row>
    <row r="51230" spans="180:180">
      <c r="FX51230" s="1595"/>
    </row>
    <row r="51231" spans="180:180">
      <c r="FX51231" s="1595"/>
    </row>
    <row r="51232" spans="180:180">
      <c r="FX51232" s="1595"/>
    </row>
    <row r="51233" spans="180:180">
      <c r="FX51233" s="1595"/>
    </row>
    <row r="51234" spans="180:180">
      <c r="FX51234" s="1595"/>
    </row>
    <row r="51235" spans="180:180">
      <c r="FX51235" s="1595"/>
    </row>
    <row r="51236" spans="180:180">
      <c r="FX51236" s="1595"/>
    </row>
    <row r="51237" spans="180:180">
      <c r="FX51237" s="1595"/>
    </row>
    <row r="51238" spans="180:180">
      <c r="FX51238" s="1595"/>
    </row>
    <row r="51239" spans="180:180">
      <c r="FX51239" s="1595"/>
    </row>
    <row r="51240" spans="180:180">
      <c r="FX51240" s="1595"/>
    </row>
    <row r="51241" spans="180:180">
      <c r="FX51241" s="1595"/>
    </row>
    <row r="51243" spans="180:180">
      <c r="FX51243" s="1349"/>
    </row>
    <row r="51244" spans="180:180">
      <c r="FX51244" s="1349"/>
    </row>
    <row r="51245" spans="180:180">
      <c r="FX51245" s="1666"/>
    </row>
    <row r="51247" spans="180:180">
      <c r="FX51247" s="1349"/>
    </row>
    <row r="51248" spans="180:180">
      <c r="FX51248" s="1349"/>
    </row>
    <row r="51249" spans="180:180">
      <c r="FX51249" s="1349"/>
    </row>
    <row r="51250" spans="180:180">
      <c r="FX51250" s="1595"/>
    </row>
    <row r="51251" spans="180:180">
      <c r="FX51251" s="1595"/>
    </row>
    <row r="51252" spans="180:180">
      <c r="FX51252" s="1595"/>
    </row>
    <row r="51253" spans="180:180">
      <c r="FX51253" s="1595"/>
    </row>
    <row r="51254" spans="180:180">
      <c r="FX51254" s="1595"/>
    </row>
    <row r="51255" spans="180:180">
      <c r="FX51255" s="1595"/>
    </row>
    <row r="51256" spans="180:180">
      <c r="FX51256" s="1595"/>
    </row>
    <row r="51257" spans="180:180">
      <c r="FX51257" s="1595"/>
    </row>
    <row r="51258" spans="180:180">
      <c r="FX51258" s="1595"/>
    </row>
    <row r="51259" spans="180:180">
      <c r="FX51259" s="1595"/>
    </row>
    <row r="51260" spans="180:180">
      <c r="FX51260" s="1595"/>
    </row>
    <row r="51261" spans="180:180">
      <c r="FX51261" s="1595"/>
    </row>
    <row r="51262" spans="180:180">
      <c r="FX51262" s="1595"/>
    </row>
    <row r="51263" spans="180:180">
      <c r="FX51263" s="1595"/>
    </row>
    <row r="51264" spans="180:180">
      <c r="FX51264" s="1595"/>
    </row>
    <row r="51265" spans="180:180">
      <c r="FX51265" s="1595"/>
    </row>
    <row r="51266" spans="180:180">
      <c r="FX51266" s="1595"/>
    </row>
    <row r="51267" spans="180:180">
      <c r="FX51267" s="1595"/>
    </row>
    <row r="51268" spans="180:180">
      <c r="FX51268" s="1595"/>
    </row>
    <row r="51269" spans="180:180">
      <c r="FX51269" s="1595"/>
    </row>
    <row r="51270" spans="180:180">
      <c r="FX51270" s="1595"/>
    </row>
    <row r="51271" spans="180:180">
      <c r="FX51271" s="1595"/>
    </row>
    <row r="51272" spans="180:180">
      <c r="FX51272" s="1595"/>
    </row>
    <row r="51273" spans="180:180">
      <c r="FX51273" s="1595"/>
    </row>
    <row r="51274" spans="180:180">
      <c r="FX51274" s="1595"/>
    </row>
    <row r="51275" spans="180:180">
      <c r="FX51275" s="1595"/>
    </row>
    <row r="51276" spans="180:180">
      <c r="FX51276" s="1595"/>
    </row>
    <row r="51277" spans="180:180">
      <c r="FX51277" s="1595"/>
    </row>
    <row r="51278" spans="180:180">
      <c r="FX51278" s="1595"/>
    </row>
    <row r="51279" spans="180:180">
      <c r="FX51279" s="1595"/>
    </row>
    <row r="51280" spans="180:180">
      <c r="FX51280" s="1595"/>
    </row>
    <row r="51281" spans="180:180">
      <c r="FX51281" s="1595"/>
    </row>
    <row r="51282" spans="180:180">
      <c r="FX51282" s="1595"/>
    </row>
    <row r="51283" spans="180:180">
      <c r="FX51283" s="1595"/>
    </row>
    <row r="51284" spans="180:180">
      <c r="FX51284" s="1595"/>
    </row>
    <row r="51285" spans="180:180">
      <c r="FX51285" s="1595"/>
    </row>
    <row r="51286" spans="180:180">
      <c r="FX51286" s="1595"/>
    </row>
    <row r="51287" spans="180:180">
      <c r="FX51287" s="1595"/>
    </row>
    <row r="51288" spans="180:180">
      <c r="FX51288" s="1595"/>
    </row>
    <row r="51289" spans="180:180">
      <c r="FX51289" s="1595"/>
    </row>
    <row r="51291" spans="180:180">
      <c r="FX51291" s="1349"/>
    </row>
    <row r="51292" spans="180:180">
      <c r="FX51292" s="1349"/>
    </row>
    <row r="51293" spans="180:180">
      <c r="FX51293" s="1666"/>
    </row>
    <row r="51295" spans="180:180">
      <c r="FX51295" s="1349"/>
    </row>
    <row r="51296" spans="180:180">
      <c r="FX51296" s="1349"/>
    </row>
    <row r="51297" spans="180:180">
      <c r="FX51297" s="1349"/>
    </row>
    <row r="51298" spans="180:180">
      <c r="FX51298" s="1595"/>
    </row>
    <row r="51299" spans="180:180">
      <c r="FX51299" s="1595"/>
    </row>
    <row r="51300" spans="180:180">
      <c r="FX51300" s="1595"/>
    </row>
    <row r="51301" spans="180:180">
      <c r="FX51301" s="1595"/>
    </row>
    <row r="51302" spans="180:180">
      <c r="FX51302" s="1595"/>
    </row>
    <row r="51303" spans="180:180">
      <c r="FX51303" s="1595"/>
    </row>
    <row r="51304" spans="180:180">
      <c r="FX51304" s="1595"/>
    </row>
    <row r="51305" spans="180:180">
      <c r="FX51305" s="1595"/>
    </row>
    <row r="51306" spans="180:180">
      <c r="FX51306" s="1595"/>
    </row>
    <row r="51307" spans="180:180">
      <c r="FX51307" s="1595"/>
    </row>
    <row r="51308" spans="180:180">
      <c r="FX51308" s="1595"/>
    </row>
    <row r="51309" spans="180:180">
      <c r="FX51309" s="1595"/>
    </row>
    <row r="51310" spans="180:180">
      <c r="FX51310" s="1595"/>
    </row>
    <row r="51311" spans="180:180">
      <c r="FX51311" s="1595"/>
    </row>
    <row r="51312" spans="180:180">
      <c r="FX51312" s="1595"/>
    </row>
    <row r="51313" spans="180:180">
      <c r="FX51313" s="1595"/>
    </row>
    <row r="51314" spans="180:180">
      <c r="FX51314" s="1595"/>
    </row>
    <row r="51315" spans="180:180">
      <c r="FX51315" s="1595"/>
    </row>
    <row r="51316" spans="180:180">
      <c r="FX51316" s="1595"/>
    </row>
    <row r="51317" spans="180:180">
      <c r="FX51317" s="1595"/>
    </row>
    <row r="51318" spans="180:180">
      <c r="FX51318" s="1595"/>
    </row>
    <row r="51319" spans="180:180">
      <c r="FX51319" s="1595"/>
    </row>
    <row r="51320" spans="180:180">
      <c r="FX51320" s="1595"/>
    </row>
    <row r="51321" spans="180:180">
      <c r="FX51321" s="1595"/>
    </row>
    <row r="51322" spans="180:180">
      <c r="FX51322" s="1595"/>
    </row>
    <row r="51323" spans="180:180">
      <c r="FX51323" s="1595"/>
    </row>
    <row r="51324" spans="180:180">
      <c r="FX51324" s="1595"/>
    </row>
    <row r="51325" spans="180:180">
      <c r="FX51325" s="1595"/>
    </row>
    <row r="51326" spans="180:180">
      <c r="FX51326" s="1595"/>
    </row>
    <row r="51327" spans="180:180">
      <c r="FX51327" s="1595"/>
    </row>
    <row r="51328" spans="180:180">
      <c r="FX51328" s="1595"/>
    </row>
    <row r="51329" spans="180:180">
      <c r="FX51329" s="1595"/>
    </row>
    <row r="51330" spans="180:180">
      <c r="FX51330" s="1595"/>
    </row>
    <row r="51331" spans="180:180">
      <c r="FX51331" s="1595"/>
    </row>
    <row r="51332" spans="180:180">
      <c r="FX51332" s="1595"/>
    </row>
    <row r="51333" spans="180:180">
      <c r="FX51333" s="1595"/>
    </row>
    <row r="51334" spans="180:180">
      <c r="FX51334" s="1595"/>
    </row>
    <row r="51335" spans="180:180">
      <c r="FX51335" s="1595"/>
    </row>
    <row r="51336" spans="180:180">
      <c r="FX51336" s="1595"/>
    </row>
    <row r="51337" spans="180:180">
      <c r="FX51337" s="1595"/>
    </row>
    <row r="51339" spans="180:180">
      <c r="FX51339" s="1349"/>
    </row>
    <row r="51340" spans="180:180">
      <c r="FX51340" s="1349"/>
    </row>
    <row r="51341" spans="180:180">
      <c r="FX51341" s="1666"/>
    </row>
    <row r="51343" spans="180:180">
      <c r="FX51343" s="1349"/>
    </row>
    <row r="51344" spans="180:180">
      <c r="FX51344" s="1349"/>
    </row>
    <row r="51345" spans="180:180">
      <c r="FX51345" s="1349"/>
    </row>
    <row r="51346" spans="180:180">
      <c r="FX51346" s="1595"/>
    </row>
    <row r="51347" spans="180:180">
      <c r="FX51347" s="1595"/>
    </row>
    <row r="51348" spans="180:180">
      <c r="FX51348" s="1595"/>
    </row>
    <row r="51349" spans="180:180">
      <c r="FX51349" s="1595"/>
    </row>
    <row r="51350" spans="180:180">
      <c r="FX51350" s="1595"/>
    </row>
    <row r="51351" spans="180:180">
      <c r="FX51351" s="1595"/>
    </row>
    <row r="51352" spans="180:180">
      <c r="FX51352" s="1595"/>
    </row>
    <row r="51353" spans="180:180">
      <c r="FX51353" s="1595"/>
    </row>
    <row r="51354" spans="180:180">
      <c r="FX51354" s="1595"/>
    </row>
    <row r="51355" spans="180:180">
      <c r="FX51355" s="1595"/>
    </row>
    <row r="51356" spans="180:180">
      <c r="FX51356" s="1595"/>
    </row>
    <row r="51357" spans="180:180">
      <c r="FX51357" s="1595"/>
    </row>
    <row r="51358" spans="180:180">
      <c r="FX51358" s="1595"/>
    </row>
    <row r="51359" spans="180:180">
      <c r="FX51359" s="1595"/>
    </row>
    <row r="51360" spans="180:180">
      <c r="FX51360" s="1595"/>
    </row>
    <row r="51361" spans="180:180">
      <c r="FX51361" s="1595"/>
    </row>
    <row r="51362" spans="180:180">
      <c r="FX51362" s="1595"/>
    </row>
    <row r="51363" spans="180:180">
      <c r="FX51363" s="1595"/>
    </row>
    <row r="51364" spans="180:180">
      <c r="FX51364" s="1595"/>
    </row>
    <row r="51365" spans="180:180">
      <c r="FX51365" s="1595"/>
    </row>
    <row r="51366" spans="180:180">
      <c r="FX51366" s="1595"/>
    </row>
    <row r="51367" spans="180:180">
      <c r="FX51367" s="1595"/>
    </row>
    <row r="51368" spans="180:180">
      <c r="FX51368" s="1595"/>
    </row>
    <row r="51369" spans="180:180">
      <c r="FX51369" s="1595"/>
    </row>
    <row r="51370" spans="180:180">
      <c r="FX51370" s="1595"/>
    </row>
    <row r="51371" spans="180:180">
      <c r="FX51371" s="1595"/>
    </row>
    <row r="51372" spans="180:180">
      <c r="FX51372" s="1595"/>
    </row>
    <row r="51373" spans="180:180">
      <c r="FX51373" s="1595"/>
    </row>
    <row r="51374" spans="180:180">
      <c r="FX51374" s="1595"/>
    </row>
    <row r="51375" spans="180:180">
      <c r="FX51375" s="1595"/>
    </row>
    <row r="51376" spans="180:180">
      <c r="FX51376" s="1595"/>
    </row>
    <row r="51377" spans="180:180">
      <c r="FX51377" s="1595"/>
    </row>
    <row r="51378" spans="180:180">
      <c r="FX51378" s="1595"/>
    </row>
    <row r="51379" spans="180:180">
      <c r="FX51379" s="1595"/>
    </row>
    <row r="51380" spans="180:180">
      <c r="FX51380" s="1595"/>
    </row>
    <row r="51381" spans="180:180">
      <c r="FX51381" s="1595"/>
    </row>
    <row r="51382" spans="180:180">
      <c r="FX51382" s="1595"/>
    </row>
    <row r="51383" spans="180:180">
      <c r="FX51383" s="1595"/>
    </row>
    <row r="51384" spans="180:180">
      <c r="FX51384" s="1595"/>
    </row>
    <row r="51385" spans="180:180">
      <c r="FX51385" s="1595"/>
    </row>
    <row r="51387" spans="180:180">
      <c r="FX51387" s="1349"/>
    </row>
    <row r="51388" spans="180:180">
      <c r="FX51388" s="1349"/>
    </row>
    <row r="51389" spans="180:180">
      <c r="FX51389" s="1666"/>
    </row>
    <row r="51391" spans="180:180">
      <c r="FX51391" s="1349"/>
    </row>
    <row r="51392" spans="180:180">
      <c r="FX51392" s="1349"/>
    </row>
    <row r="51393" spans="180:180">
      <c r="FX51393" s="1349"/>
    </row>
    <row r="51394" spans="180:180">
      <c r="FX51394" s="1595"/>
    </row>
    <row r="51395" spans="180:180">
      <c r="FX51395" s="1595"/>
    </row>
    <row r="51396" spans="180:180">
      <c r="FX51396" s="1595"/>
    </row>
    <row r="51397" spans="180:180">
      <c r="FX51397" s="1595"/>
    </row>
    <row r="51398" spans="180:180">
      <c r="FX51398" s="1595"/>
    </row>
    <row r="51399" spans="180:180">
      <c r="FX51399" s="1595"/>
    </row>
    <row r="51400" spans="180:180">
      <c r="FX51400" s="1595"/>
    </row>
    <row r="51401" spans="180:180">
      <c r="FX51401" s="1595"/>
    </row>
    <row r="51402" spans="180:180">
      <c r="FX51402" s="1595"/>
    </row>
    <row r="51403" spans="180:180">
      <c r="FX51403" s="1595"/>
    </row>
    <row r="51404" spans="180:180">
      <c r="FX51404" s="1595"/>
    </row>
    <row r="51405" spans="180:180">
      <c r="FX51405" s="1595"/>
    </row>
    <row r="51406" spans="180:180">
      <c r="FX51406" s="1595"/>
    </row>
    <row r="51407" spans="180:180">
      <c r="FX51407" s="1595"/>
    </row>
    <row r="51408" spans="180:180">
      <c r="FX51408" s="1595"/>
    </row>
    <row r="51409" spans="180:180">
      <c r="FX51409" s="1595"/>
    </row>
    <row r="51410" spans="180:180">
      <c r="FX51410" s="1595"/>
    </row>
    <row r="51411" spans="180:180">
      <c r="FX51411" s="1595"/>
    </row>
    <row r="51412" spans="180:180">
      <c r="FX51412" s="1595"/>
    </row>
    <row r="51413" spans="180:180">
      <c r="FX51413" s="1595"/>
    </row>
    <row r="51414" spans="180:180">
      <c r="FX51414" s="1595"/>
    </row>
    <row r="51415" spans="180:180">
      <c r="FX51415" s="1595"/>
    </row>
    <row r="51416" spans="180:180">
      <c r="FX51416" s="1595"/>
    </row>
    <row r="51417" spans="180:180">
      <c r="FX51417" s="1595"/>
    </row>
    <row r="51418" spans="180:180">
      <c r="FX51418" s="1595"/>
    </row>
    <row r="51419" spans="180:180">
      <c r="FX51419" s="1595"/>
    </row>
    <row r="51420" spans="180:180">
      <c r="FX51420" s="1595"/>
    </row>
    <row r="51421" spans="180:180">
      <c r="FX51421" s="1595"/>
    </row>
    <row r="51422" spans="180:180">
      <c r="FX51422" s="1595"/>
    </row>
    <row r="51423" spans="180:180">
      <c r="FX51423" s="1595"/>
    </row>
    <row r="51424" spans="180:180">
      <c r="FX51424" s="1595"/>
    </row>
    <row r="51425" spans="180:180">
      <c r="FX51425" s="1595"/>
    </row>
    <row r="51426" spans="180:180">
      <c r="FX51426" s="1595"/>
    </row>
    <row r="51427" spans="180:180">
      <c r="FX51427" s="1595"/>
    </row>
    <row r="51428" spans="180:180">
      <c r="FX51428" s="1595"/>
    </row>
    <row r="51429" spans="180:180">
      <c r="FX51429" s="1595"/>
    </row>
    <row r="51430" spans="180:180">
      <c r="FX51430" s="1595"/>
    </row>
    <row r="51431" spans="180:180">
      <c r="FX51431" s="1595"/>
    </row>
    <row r="51432" spans="180:180">
      <c r="FX51432" s="1595"/>
    </row>
    <row r="51433" spans="180:180">
      <c r="FX51433" s="1595"/>
    </row>
    <row r="51435" spans="180:180">
      <c r="FX51435" s="1349"/>
    </row>
    <row r="51436" spans="180:180">
      <c r="FX51436" s="1349"/>
    </row>
    <row r="51437" spans="180:180">
      <c r="FX51437" s="1666"/>
    </row>
    <row r="51439" spans="180:180">
      <c r="FX51439" s="1349"/>
    </row>
    <row r="51440" spans="180:180">
      <c r="FX51440" s="1349"/>
    </row>
    <row r="51441" spans="180:180">
      <c r="FX51441" s="1349"/>
    </row>
    <row r="51442" spans="180:180">
      <c r="FX51442" s="1595"/>
    </row>
    <row r="51443" spans="180:180">
      <c r="FX51443" s="1595"/>
    </row>
    <row r="51444" spans="180:180">
      <c r="FX51444" s="1595"/>
    </row>
    <row r="51445" spans="180:180">
      <c r="FX51445" s="1595"/>
    </row>
    <row r="51446" spans="180:180">
      <c r="FX51446" s="1595"/>
    </row>
    <row r="51447" spans="180:180">
      <c r="FX51447" s="1595"/>
    </row>
    <row r="51448" spans="180:180">
      <c r="FX51448" s="1595"/>
    </row>
    <row r="51449" spans="180:180">
      <c r="FX51449" s="1595"/>
    </row>
    <row r="51450" spans="180:180">
      <c r="FX51450" s="1595"/>
    </row>
    <row r="51451" spans="180:180">
      <c r="FX51451" s="1595"/>
    </row>
    <row r="51452" spans="180:180">
      <c r="FX51452" s="1595"/>
    </row>
    <row r="51453" spans="180:180">
      <c r="FX51453" s="1595"/>
    </row>
    <row r="51454" spans="180:180">
      <c r="FX51454" s="1595"/>
    </row>
    <row r="51455" spans="180:180">
      <c r="FX51455" s="1595"/>
    </row>
    <row r="51456" spans="180:180">
      <c r="FX51456" s="1595"/>
    </row>
    <row r="51457" spans="180:180">
      <c r="FX51457" s="1595"/>
    </row>
    <row r="51458" spans="180:180">
      <c r="FX51458" s="1595"/>
    </row>
    <row r="51459" spans="180:180">
      <c r="FX51459" s="1595"/>
    </row>
    <row r="51460" spans="180:180">
      <c r="FX51460" s="1595"/>
    </row>
    <row r="51461" spans="180:180">
      <c r="FX51461" s="1595"/>
    </row>
    <row r="51462" spans="180:180">
      <c r="FX51462" s="1595"/>
    </row>
    <row r="51463" spans="180:180">
      <c r="FX51463" s="1595"/>
    </row>
    <row r="51464" spans="180:180">
      <c r="FX51464" s="1595"/>
    </row>
    <row r="51465" spans="180:180">
      <c r="FX51465" s="1595"/>
    </row>
    <row r="51466" spans="180:180">
      <c r="FX51466" s="1595"/>
    </row>
    <row r="51467" spans="180:180">
      <c r="FX51467" s="1595"/>
    </row>
    <row r="51468" spans="180:180">
      <c r="FX51468" s="1595"/>
    </row>
    <row r="51469" spans="180:180">
      <c r="FX51469" s="1595"/>
    </row>
    <row r="51470" spans="180:180">
      <c r="FX51470" s="1595"/>
    </row>
    <row r="51471" spans="180:180">
      <c r="FX51471" s="1595"/>
    </row>
    <row r="51472" spans="180:180">
      <c r="FX51472" s="1595"/>
    </row>
    <row r="51473" spans="180:180">
      <c r="FX51473" s="1595"/>
    </row>
    <row r="51474" spans="180:180">
      <c r="FX51474" s="1595"/>
    </row>
    <row r="51475" spans="180:180">
      <c r="FX51475" s="1595"/>
    </row>
    <row r="51476" spans="180:180">
      <c r="FX51476" s="1595"/>
    </row>
    <row r="51477" spans="180:180">
      <c r="FX51477" s="1595"/>
    </row>
    <row r="51478" spans="180:180">
      <c r="FX51478" s="1595"/>
    </row>
    <row r="51479" spans="180:180">
      <c r="FX51479" s="1595"/>
    </row>
    <row r="51480" spans="180:180">
      <c r="FX51480" s="1595"/>
    </row>
    <row r="51481" spans="180:180">
      <c r="FX51481" s="1595"/>
    </row>
    <row r="51483" spans="180:180">
      <c r="FX51483" s="1349"/>
    </row>
    <row r="51484" spans="180:180">
      <c r="FX51484" s="1349"/>
    </row>
    <row r="51485" spans="180:180">
      <c r="FX51485" s="1666"/>
    </row>
    <row r="51487" spans="180:180">
      <c r="FX51487" s="1349"/>
    </row>
    <row r="51488" spans="180:180">
      <c r="FX51488" s="1349"/>
    </row>
    <row r="51489" spans="180:180">
      <c r="FX51489" s="1349"/>
    </row>
    <row r="51490" spans="180:180">
      <c r="FX51490" s="1595"/>
    </row>
    <row r="51491" spans="180:180">
      <c r="FX51491" s="1595"/>
    </row>
    <row r="51492" spans="180:180">
      <c r="FX51492" s="1595"/>
    </row>
    <row r="51493" spans="180:180">
      <c r="FX51493" s="1595"/>
    </row>
    <row r="51494" spans="180:180">
      <c r="FX51494" s="1595"/>
    </row>
    <row r="51495" spans="180:180">
      <c r="FX51495" s="1595"/>
    </row>
    <row r="51496" spans="180:180">
      <c r="FX51496" s="1595"/>
    </row>
    <row r="51497" spans="180:180">
      <c r="FX51497" s="1595"/>
    </row>
    <row r="51498" spans="180:180">
      <c r="FX51498" s="1595"/>
    </row>
    <row r="51499" spans="180:180">
      <c r="FX51499" s="1595"/>
    </row>
    <row r="51500" spans="180:180">
      <c r="FX51500" s="1595"/>
    </row>
    <row r="51501" spans="180:180">
      <c r="FX51501" s="1595"/>
    </row>
    <row r="51502" spans="180:180">
      <c r="FX51502" s="1595"/>
    </row>
    <row r="51503" spans="180:180">
      <c r="FX51503" s="1595"/>
    </row>
    <row r="51504" spans="180:180">
      <c r="FX51504" s="1595"/>
    </row>
    <row r="51505" spans="180:180">
      <c r="FX51505" s="1595"/>
    </row>
    <row r="51506" spans="180:180">
      <c r="FX51506" s="1595"/>
    </row>
    <row r="51507" spans="180:180">
      <c r="FX51507" s="1595"/>
    </row>
    <row r="51508" spans="180:180">
      <c r="FX51508" s="1595"/>
    </row>
    <row r="51509" spans="180:180">
      <c r="FX51509" s="1595"/>
    </row>
    <row r="51510" spans="180:180">
      <c r="FX51510" s="1595"/>
    </row>
    <row r="51511" spans="180:180">
      <c r="FX51511" s="1595"/>
    </row>
    <row r="51512" spans="180:180">
      <c r="FX51512" s="1595"/>
    </row>
    <row r="51513" spans="180:180">
      <c r="FX51513" s="1595"/>
    </row>
    <row r="51514" spans="180:180">
      <c r="FX51514" s="1595"/>
    </row>
    <row r="51515" spans="180:180">
      <c r="FX51515" s="1595"/>
    </row>
    <row r="51516" spans="180:180">
      <c r="FX51516" s="1595"/>
    </row>
    <row r="51517" spans="180:180">
      <c r="FX51517" s="1595"/>
    </row>
    <row r="51518" spans="180:180">
      <c r="FX51518" s="1595"/>
    </row>
    <row r="51519" spans="180:180">
      <c r="FX51519" s="1595"/>
    </row>
    <row r="51520" spans="180:180">
      <c r="FX51520" s="1595"/>
    </row>
    <row r="51521" spans="180:180">
      <c r="FX51521" s="1595"/>
    </row>
    <row r="51522" spans="180:180">
      <c r="FX51522" s="1595"/>
    </row>
    <row r="51523" spans="180:180">
      <c r="FX51523" s="1595"/>
    </row>
    <row r="51524" spans="180:180">
      <c r="FX51524" s="1595"/>
    </row>
    <row r="51525" spans="180:180">
      <c r="FX51525" s="1595"/>
    </row>
    <row r="51526" spans="180:180">
      <c r="FX51526" s="1595"/>
    </row>
    <row r="51527" spans="180:180">
      <c r="FX51527" s="1595"/>
    </row>
    <row r="51528" spans="180:180">
      <c r="FX51528" s="1595"/>
    </row>
    <row r="51529" spans="180:180">
      <c r="FX51529" s="1595"/>
    </row>
    <row r="51531" spans="180:180">
      <c r="FX51531" s="1349"/>
    </row>
    <row r="51532" spans="180:180">
      <c r="FX51532" s="1349"/>
    </row>
    <row r="51533" spans="180:180">
      <c r="FX51533" s="1666"/>
    </row>
    <row r="51535" spans="180:180">
      <c r="FX51535" s="1349"/>
    </row>
    <row r="51536" spans="180:180">
      <c r="FX51536" s="1349"/>
    </row>
    <row r="51537" spans="180:180">
      <c r="FX51537" s="1349"/>
    </row>
    <row r="51538" spans="180:180">
      <c r="FX51538" s="1595"/>
    </row>
    <row r="51539" spans="180:180">
      <c r="FX51539" s="1595"/>
    </row>
    <row r="51540" spans="180:180">
      <c r="FX51540" s="1595"/>
    </row>
    <row r="51541" spans="180:180">
      <c r="FX51541" s="1595"/>
    </row>
    <row r="51542" spans="180:180">
      <c r="FX51542" s="1595"/>
    </row>
    <row r="51543" spans="180:180">
      <c r="FX51543" s="1595"/>
    </row>
    <row r="51544" spans="180:180">
      <c r="FX51544" s="1595"/>
    </row>
    <row r="51545" spans="180:180">
      <c r="FX51545" s="1595"/>
    </row>
    <row r="51546" spans="180:180">
      <c r="FX51546" s="1595"/>
    </row>
    <row r="51547" spans="180:180">
      <c r="FX51547" s="1595"/>
    </row>
    <row r="51548" spans="180:180">
      <c r="FX51548" s="1595"/>
    </row>
    <row r="51549" spans="180:180">
      <c r="FX51549" s="1595"/>
    </row>
    <row r="51550" spans="180:180">
      <c r="FX51550" s="1595"/>
    </row>
    <row r="51551" spans="180:180">
      <c r="FX51551" s="1595"/>
    </row>
    <row r="51552" spans="180:180">
      <c r="FX51552" s="1595"/>
    </row>
    <row r="51553" spans="180:180">
      <c r="FX51553" s="1595"/>
    </row>
    <row r="51554" spans="180:180">
      <c r="FX51554" s="1595"/>
    </row>
    <row r="51555" spans="180:180">
      <c r="FX51555" s="1595"/>
    </row>
    <row r="51556" spans="180:180">
      <c r="FX51556" s="1595"/>
    </row>
    <row r="51557" spans="180:180">
      <c r="FX51557" s="1595"/>
    </row>
    <row r="51558" spans="180:180">
      <c r="FX51558" s="1595"/>
    </row>
    <row r="51559" spans="180:180">
      <c r="FX51559" s="1595"/>
    </row>
    <row r="51560" spans="180:180">
      <c r="FX51560" s="1595"/>
    </row>
    <row r="51561" spans="180:180">
      <c r="FX51561" s="1595"/>
    </row>
    <row r="51562" spans="180:180">
      <c r="FX51562" s="1595"/>
    </row>
    <row r="51563" spans="180:180">
      <c r="FX51563" s="1595"/>
    </row>
    <row r="51564" spans="180:180">
      <c r="FX51564" s="1595"/>
    </row>
    <row r="51565" spans="180:180">
      <c r="FX51565" s="1595"/>
    </row>
    <row r="51566" spans="180:180">
      <c r="FX51566" s="1595"/>
    </row>
    <row r="51567" spans="180:180">
      <c r="FX51567" s="1595"/>
    </row>
    <row r="51568" spans="180:180">
      <c r="FX51568" s="1595"/>
    </row>
    <row r="51569" spans="180:180">
      <c r="FX51569" s="1595"/>
    </row>
    <row r="51570" spans="180:180">
      <c r="FX51570" s="1595"/>
    </row>
    <row r="51571" spans="180:180">
      <c r="FX51571" s="1595"/>
    </row>
    <row r="51572" spans="180:180">
      <c r="FX51572" s="1595"/>
    </row>
    <row r="51573" spans="180:180">
      <c r="FX51573" s="1595"/>
    </row>
    <row r="51574" spans="180:180">
      <c r="FX51574" s="1595"/>
    </row>
    <row r="51575" spans="180:180">
      <c r="FX51575" s="1595"/>
    </row>
    <row r="51576" spans="180:180">
      <c r="FX51576" s="1595"/>
    </row>
    <row r="51577" spans="180:180">
      <c r="FX51577" s="1595"/>
    </row>
    <row r="51579" spans="180:180">
      <c r="FX51579" s="1349"/>
    </row>
    <row r="51580" spans="180:180">
      <c r="FX51580" s="1349"/>
    </row>
    <row r="51581" spans="180:180">
      <c r="FX51581" s="1666"/>
    </row>
    <row r="51583" spans="180:180">
      <c r="FX51583" s="1349"/>
    </row>
    <row r="51584" spans="180:180">
      <c r="FX51584" s="1349"/>
    </row>
    <row r="51585" spans="180:180">
      <c r="FX51585" s="1349"/>
    </row>
    <row r="51586" spans="180:180">
      <c r="FX51586" s="1595"/>
    </row>
    <row r="51587" spans="180:180">
      <c r="FX51587" s="1595"/>
    </row>
    <row r="51588" spans="180:180">
      <c r="FX51588" s="1595"/>
    </row>
    <row r="51589" spans="180:180">
      <c r="FX51589" s="1595"/>
    </row>
    <row r="51590" spans="180:180">
      <c r="FX51590" s="1595"/>
    </row>
    <row r="51591" spans="180:180">
      <c r="FX51591" s="1595"/>
    </row>
    <row r="51592" spans="180:180">
      <c r="FX51592" s="1595"/>
    </row>
    <row r="51593" spans="180:180">
      <c r="FX51593" s="1595"/>
    </row>
    <row r="51594" spans="180:180">
      <c r="FX51594" s="1595"/>
    </row>
    <row r="51595" spans="180:180">
      <c r="FX51595" s="1595"/>
    </row>
    <row r="51596" spans="180:180">
      <c r="FX51596" s="1595"/>
    </row>
    <row r="51597" spans="180:180">
      <c r="FX51597" s="1595"/>
    </row>
    <row r="51598" spans="180:180">
      <c r="FX51598" s="1595"/>
    </row>
    <row r="51599" spans="180:180">
      <c r="FX51599" s="1595"/>
    </row>
    <row r="51600" spans="180:180">
      <c r="FX51600" s="1595"/>
    </row>
    <row r="51601" spans="180:180">
      <c r="FX51601" s="1595"/>
    </row>
    <row r="51602" spans="180:180">
      <c r="FX51602" s="1595"/>
    </row>
    <row r="51603" spans="180:180">
      <c r="FX51603" s="1595"/>
    </row>
    <row r="51604" spans="180:180">
      <c r="FX51604" s="1595"/>
    </row>
    <row r="51605" spans="180:180">
      <c r="FX51605" s="1595"/>
    </row>
    <row r="51606" spans="180:180">
      <c r="FX51606" s="1595"/>
    </row>
    <row r="51607" spans="180:180">
      <c r="FX51607" s="1595"/>
    </row>
    <row r="51608" spans="180:180">
      <c r="FX51608" s="1595"/>
    </row>
    <row r="51609" spans="180:180">
      <c r="FX51609" s="1595"/>
    </row>
    <row r="51610" spans="180:180">
      <c r="FX51610" s="1595"/>
    </row>
    <row r="51611" spans="180:180">
      <c r="FX51611" s="1595"/>
    </row>
    <row r="51612" spans="180:180">
      <c r="FX51612" s="1595"/>
    </row>
    <row r="51613" spans="180:180">
      <c r="FX51613" s="1595"/>
    </row>
    <row r="51614" spans="180:180">
      <c r="FX51614" s="1595"/>
    </row>
    <row r="51615" spans="180:180">
      <c r="FX51615" s="1595"/>
    </row>
    <row r="51616" spans="180:180">
      <c r="FX51616" s="1595"/>
    </row>
    <row r="51617" spans="180:180">
      <c r="FX51617" s="1595"/>
    </row>
    <row r="51618" spans="180:180">
      <c r="FX51618" s="1595"/>
    </row>
    <row r="51619" spans="180:180">
      <c r="FX51619" s="1595"/>
    </row>
    <row r="51620" spans="180:180">
      <c r="FX51620" s="1595"/>
    </row>
    <row r="51621" spans="180:180">
      <c r="FX51621" s="1595"/>
    </row>
    <row r="51622" spans="180:180">
      <c r="FX51622" s="1595"/>
    </row>
    <row r="51623" spans="180:180">
      <c r="FX51623" s="1595"/>
    </row>
    <row r="51624" spans="180:180">
      <c r="FX51624" s="1595"/>
    </row>
    <row r="51625" spans="180:180">
      <c r="FX51625" s="1595"/>
    </row>
    <row r="51627" spans="180:180">
      <c r="FX51627" s="1349"/>
    </row>
    <row r="51628" spans="180:180">
      <c r="FX51628" s="1349"/>
    </row>
    <row r="51629" spans="180:180">
      <c r="FX51629" s="1666"/>
    </row>
    <row r="51631" spans="180:180">
      <c r="FX51631" s="1349"/>
    </row>
    <row r="51632" spans="180:180">
      <c r="FX51632" s="1349"/>
    </row>
    <row r="51633" spans="180:180">
      <c r="FX51633" s="1349"/>
    </row>
    <row r="51634" spans="180:180">
      <c r="FX51634" s="1595"/>
    </row>
    <row r="51635" spans="180:180">
      <c r="FX51635" s="1595"/>
    </row>
    <row r="51636" spans="180:180">
      <c r="FX51636" s="1595"/>
    </row>
    <row r="51637" spans="180:180">
      <c r="FX51637" s="1595"/>
    </row>
    <row r="51638" spans="180:180">
      <c r="FX51638" s="1595"/>
    </row>
    <row r="51639" spans="180:180">
      <c r="FX51639" s="1595"/>
    </row>
    <row r="51640" spans="180:180">
      <c r="FX51640" s="1595"/>
    </row>
    <row r="51641" spans="180:180">
      <c r="FX51641" s="1595"/>
    </row>
    <row r="51642" spans="180:180">
      <c r="FX51642" s="1595"/>
    </row>
    <row r="51643" spans="180:180">
      <c r="FX51643" s="1595"/>
    </row>
    <row r="51644" spans="180:180">
      <c r="FX51644" s="1595"/>
    </row>
    <row r="51645" spans="180:180">
      <c r="FX51645" s="1595"/>
    </row>
    <row r="51646" spans="180:180">
      <c r="FX51646" s="1595"/>
    </row>
    <row r="51647" spans="180:180">
      <c r="FX51647" s="1595"/>
    </row>
    <row r="51648" spans="180:180">
      <c r="FX51648" s="1595"/>
    </row>
    <row r="51649" spans="180:180">
      <c r="FX51649" s="1595"/>
    </row>
    <row r="51650" spans="180:180">
      <c r="FX51650" s="1595"/>
    </row>
    <row r="51651" spans="180:180">
      <c r="FX51651" s="1595"/>
    </row>
    <row r="51652" spans="180:180">
      <c r="FX51652" s="1595"/>
    </row>
    <row r="51653" spans="180:180">
      <c r="FX51653" s="1595"/>
    </row>
    <row r="51654" spans="180:180">
      <c r="FX51654" s="1595"/>
    </row>
    <row r="51655" spans="180:180">
      <c r="FX51655" s="1595"/>
    </row>
    <row r="51656" spans="180:180">
      <c r="FX51656" s="1595"/>
    </row>
    <row r="51657" spans="180:180">
      <c r="FX51657" s="1595"/>
    </row>
    <row r="51658" spans="180:180">
      <c r="FX51658" s="1595"/>
    </row>
    <row r="51659" spans="180:180">
      <c r="FX51659" s="1595"/>
    </row>
    <row r="51660" spans="180:180">
      <c r="FX51660" s="1595"/>
    </row>
    <row r="51661" spans="180:180">
      <c r="FX51661" s="1595"/>
    </row>
    <row r="51662" spans="180:180">
      <c r="FX51662" s="1595"/>
    </row>
    <row r="51663" spans="180:180">
      <c r="FX51663" s="1595"/>
    </row>
    <row r="51664" spans="180:180">
      <c r="FX51664" s="1595"/>
    </row>
    <row r="51665" spans="180:180">
      <c r="FX51665" s="1595"/>
    </row>
    <row r="51666" spans="180:180">
      <c r="FX51666" s="1595"/>
    </row>
    <row r="51667" spans="180:180">
      <c r="FX51667" s="1595"/>
    </row>
    <row r="51668" spans="180:180">
      <c r="FX51668" s="1595"/>
    </row>
    <row r="51669" spans="180:180">
      <c r="FX51669" s="1595"/>
    </row>
    <row r="51670" spans="180:180">
      <c r="FX51670" s="1595"/>
    </row>
    <row r="51671" spans="180:180">
      <c r="FX51671" s="1595"/>
    </row>
    <row r="51672" spans="180:180">
      <c r="FX51672" s="1595"/>
    </row>
    <row r="51673" spans="180:180">
      <c r="FX51673" s="1595"/>
    </row>
    <row r="51675" spans="180:180">
      <c r="FX51675" s="1349"/>
    </row>
    <row r="51676" spans="180:180">
      <c r="FX51676" s="1349"/>
    </row>
    <row r="51677" spans="180:180">
      <c r="FX51677" s="1666"/>
    </row>
    <row r="51679" spans="180:180">
      <c r="FX51679" s="1349"/>
    </row>
    <row r="51680" spans="180:180">
      <c r="FX51680" s="1349"/>
    </row>
    <row r="51681" spans="180:180">
      <c r="FX51681" s="1349"/>
    </row>
    <row r="51682" spans="180:180">
      <c r="FX51682" s="1595"/>
    </row>
    <row r="51683" spans="180:180">
      <c r="FX51683" s="1595"/>
    </row>
    <row r="51684" spans="180:180">
      <c r="FX51684" s="1595"/>
    </row>
    <row r="51685" spans="180:180">
      <c r="FX51685" s="1595"/>
    </row>
    <row r="51686" spans="180:180">
      <c r="FX51686" s="1595"/>
    </row>
    <row r="51687" spans="180:180">
      <c r="FX51687" s="1595"/>
    </row>
    <row r="51688" spans="180:180">
      <c r="FX51688" s="1595"/>
    </row>
    <row r="51689" spans="180:180">
      <c r="FX51689" s="1595"/>
    </row>
    <row r="51690" spans="180:180">
      <c r="FX51690" s="1595"/>
    </row>
    <row r="51691" spans="180:180">
      <c r="FX51691" s="1595"/>
    </row>
    <row r="51692" spans="180:180">
      <c r="FX51692" s="1595"/>
    </row>
    <row r="51693" spans="180:180">
      <c r="FX51693" s="1595"/>
    </row>
    <row r="51694" spans="180:180">
      <c r="FX51694" s="1595"/>
    </row>
    <row r="51695" spans="180:180">
      <c r="FX51695" s="1595"/>
    </row>
    <row r="51696" spans="180:180">
      <c r="FX51696" s="1595"/>
    </row>
    <row r="51697" spans="180:180">
      <c r="FX51697" s="1595"/>
    </row>
    <row r="51698" spans="180:180">
      <c r="FX51698" s="1595"/>
    </row>
    <row r="51699" spans="180:180">
      <c r="FX51699" s="1595"/>
    </row>
    <row r="51700" spans="180:180">
      <c r="FX51700" s="1595"/>
    </row>
    <row r="51701" spans="180:180">
      <c r="FX51701" s="1595"/>
    </row>
    <row r="51702" spans="180:180">
      <c r="FX51702" s="1595"/>
    </row>
    <row r="51703" spans="180:180">
      <c r="FX51703" s="1595"/>
    </row>
    <row r="51704" spans="180:180">
      <c r="FX51704" s="1595"/>
    </row>
    <row r="51705" spans="180:180">
      <c r="FX51705" s="1595"/>
    </row>
    <row r="51706" spans="180:180">
      <c r="FX51706" s="1595"/>
    </row>
    <row r="51707" spans="180:180">
      <c r="FX51707" s="1595"/>
    </row>
    <row r="51708" spans="180:180">
      <c r="FX51708" s="1595"/>
    </row>
    <row r="51709" spans="180:180">
      <c r="FX51709" s="1595"/>
    </row>
    <row r="51710" spans="180:180">
      <c r="FX51710" s="1595"/>
    </row>
    <row r="51711" spans="180:180">
      <c r="FX51711" s="1595"/>
    </row>
    <row r="51712" spans="180:180">
      <c r="FX51712" s="1595"/>
    </row>
    <row r="51713" spans="180:180">
      <c r="FX51713" s="1595"/>
    </row>
    <row r="51714" spans="180:180">
      <c r="FX51714" s="1595"/>
    </row>
    <row r="51715" spans="180:180">
      <c r="FX51715" s="1595"/>
    </row>
    <row r="51716" spans="180:180">
      <c r="FX51716" s="1595"/>
    </row>
    <row r="51717" spans="180:180">
      <c r="FX51717" s="1595"/>
    </row>
    <row r="51718" spans="180:180">
      <c r="FX51718" s="1595"/>
    </row>
    <row r="51719" spans="180:180">
      <c r="FX51719" s="1595"/>
    </row>
    <row r="51720" spans="180:180">
      <c r="FX51720" s="1595"/>
    </row>
    <row r="51721" spans="180:180">
      <c r="FX51721" s="1595"/>
    </row>
    <row r="51723" spans="180:180">
      <c r="FX51723" s="1349"/>
    </row>
    <row r="51724" spans="180:180">
      <c r="FX51724" s="1349"/>
    </row>
    <row r="51725" spans="180:180">
      <c r="FX51725" s="1666"/>
    </row>
    <row r="51727" spans="180:180">
      <c r="FX51727" s="1349"/>
    </row>
    <row r="51728" spans="180:180">
      <c r="FX51728" s="1349"/>
    </row>
    <row r="51729" spans="180:180">
      <c r="FX51729" s="1349"/>
    </row>
    <row r="51730" spans="180:180">
      <c r="FX51730" s="1595"/>
    </row>
    <row r="51731" spans="180:180">
      <c r="FX51731" s="1595"/>
    </row>
    <row r="51732" spans="180:180">
      <c r="FX51732" s="1595"/>
    </row>
    <row r="51733" spans="180:180">
      <c r="FX51733" s="1595"/>
    </row>
    <row r="51734" spans="180:180">
      <c r="FX51734" s="1595"/>
    </row>
    <row r="51735" spans="180:180">
      <c r="FX51735" s="1595"/>
    </row>
    <row r="51736" spans="180:180">
      <c r="FX51736" s="1595"/>
    </row>
    <row r="51737" spans="180:180">
      <c r="FX51737" s="1595"/>
    </row>
    <row r="51738" spans="180:180">
      <c r="FX51738" s="1595"/>
    </row>
    <row r="51739" spans="180:180">
      <c r="FX51739" s="1595"/>
    </row>
    <row r="51740" spans="180:180">
      <c r="FX51740" s="1595"/>
    </row>
    <row r="51741" spans="180:180">
      <c r="FX51741" s="1595"/>
    </row>
    <row r="51742" spans="180:180">
      <c r="FX51742" s="1595"/>
    </row>
    <row r="51743" spans="180:180">
      <c r="FX51743" s="1595"/>
    </row>
    <row r="51744" spans="180:180">
      <c r="FX51744" s="1595"/>
    </row>
    <row r="51745" spans="180:180">
      <c r="FX51745" s="1595"/>
    </row>
    <row r="51746" spans="180:180">
      <c r="FX51746" s="1595"/>
    </row>
    <row r="51747" spans="180:180">
      <c r="FX51747" s="1595"/>
    </row>
    <row r="51748" spans="180:180">
      <c r="FX51748" s="1595"/>
    </row>
    <row r="51749" spans="180:180">
      <c r="FX51749" s="1595"/>
    </row>
    <row r="51750" spans="180:180">
      <c r="FX51750" s="1595"/>
    </row>
    <row r="51751" spans="180:180">
      <c r="FX51751" s="1595"/>
    </row>
    <row r="51752" spans="180:180">
      <c r="FX51752" s="1595"/>
    </row>
    <row r="51753" spans="180:180">
      <c r="FX51753" s="1595"/>
    </row>
    <row r="51754" spans="180:180">
      <c r="FX51754" s="1595"/>
    </row>
    <row r="51755" spans="180:180">
      <c r="FX51755" s="1595"/>
    </row>
    <row r="51756" spans="180:180">
      <c r="FX51756" s="1595"/>
    </row>
    <row r="51757" spans="180:180">
      <c r="FX51757" s="1595"/>
    </row>
    <row r="51758" spans="180:180">
      <c r="FX51758" s="1595"/>
    </row>
    <row r="51759" spans="180:180">
      <c r="FX51759" s="1595"/>
    </row>
    <row r="51760" spans="180:180">
      <c r="FX51760" s="1595"/>
    </row>
    <row r="51761" spans="180:180">
      <c r="FX51761" s="1595"/>
    </row>
    <row r="51762" spans="180:180">
      <c r="FX51762" s="1595"/>
    </row>
    <row r="51763" spans="180:180">
      <c r="FX51763" s="1595"/>
    </row>
    <row r="51764" spans="180:180">
      <c r="FX51764" s="1595"/>
    </row>
    <row r="51765" spans="180:180">
      <c r="FX51765" s="1595"/>
    </row>
    <row r="51766" spans="180:180">
      <c r="FX51766" s="1595"/>
    </row>
    <row r="51767" spans="180:180">
      <c r="FX51767" s="1595"/>
    </row>
    <row r="51768" spans="180:180">
      <c r="FX51768" s="1595"/>
    </row>
    <row r="51769" spans="180:180">
      <c r="FX51769" s="1595"/>
    </row>
    <row r="51771" spans="180:180">
      <c r="FX51771" s="1349"/>
    </row>
    <row r="51772" spans="180:180">
      <c r="FX51772" s="1349"/>
    </row>
    <row r="51773" spans="180:180">
      <c r="FX51773" s="1666"/>
    </row>
    <row r="51775" spans="180:180">
      <c r="FX51775" s="1349"/>
    </row>
    <row r="51776" spans="180:180">
      <c r="FX51776" s="1349"/>
    </row>
    <row r="51777" spans="180:180">
      <c r="FX51777" s="1349"/>
    </row>
    <row r="51778" spans="180:180">
      <c r="FX51778" s="1595"/>
    </row>
    <row r="51779" spans="180:180">
      <c r="FX51779" s="1595"/>
    </row>
    <row r="51780" spans="180:180">
      <c r="FX51780" s="1595"/>
    </row>
    <row r="51781" spans="180:180">
      <c r="FX51781" s="1595"/>
    </row>
    <row r="51782" spans="180:180">
      <c r="FX51782" s="1595"/>
    </row>
    <row r="51783" spans="180:180">
      <c r="FX51783" s="1595"/>
    </row>
    <row r="51784" spans="180:180">
      <c r="FX51784" s="1595"/>
    </row>
    <row r="51785" spans="180:180">
      <c r="FX51785" s="1595"/>
    </row>
    <row r="51786" spans="180:180">
      <c r="FX51786" s="1595"/>
    </row>
    <row r="51787" spans="180:180">
      <c r="FX51787" s="1595"/>
    </row>
    <row r="51788" spans="180:180">
      <c r="FX51788" s="1595"/>
    </row>
    <row r="51789" spans="180:180">
      <c r="FX51789" s="1595"/>
    </row>
    <row r="51790" spans="180:180">
      <c r="FX51790" s="1595"/>
    </row>
    <row r="51791" spans="180:180">
      <c r="FX51791" s="1595"/>
    </row>
    <row r="51792" spans="180:180">
      <c r="FX51792" s="1595"/>
    </row>
    <row r="51793" spans="180:180">
      <c r="FX51793" s="1595"/>
    </row>
    <row r="51794" spans="180:180">
      <c r="FX51794" s="1595"/>
    </row>
    <row r="51795" spans="180:180">
      <c r="FX51795" s="1595"/>
    </row>
    <row r="51796" spans="180:180">
      <c r="FX51796" s="1595"/>
    </row>
    <row r="51797" spans="180:180">
      <c r="FX51797" s="1595"/>
    </row>
    <row r="51798" spans="180:180">
      <c r="FX51798" s="1595"/>
    </row>
    <row r="51799" spans="180:180">
      <c r="FX51799" s="1595"/>
    </row>
    <row r="51800" spans="180:180">
      <c r="FX51800" s="1595"/>
    </row>
    <row r="51801" spans="180:180">
      <c r="FX51801" s="1595"/>
    </row>
    <row r="51802" spans="180:180">
      <c r="FX51802" s="1595"/>
    </row>
    <row r="51803" spans="180:180">
      <c r="FX51803" s="1595"/>
    </row>
    <row r="51804" spans="180:180">
      <c r="FX51804" s="1595"/>
    </row>
    <row r="51805" spans="180:180">
      <c r="FX51805" s="1595"/>
    </row>
    <row r="51806" spans="180:180">
      <c r="FX51806" s="1595"/>
    </row>
    <row r="51807" spans="180:180">
      <c r="FX51807" s="1595"/>
    </row>
    <row r="51808" spans="180:180">
      <c r="FX51808" s="1595"/>
    </row>
    <row r="51809" spans="180:180">
      <c r="FX51809" s="1595"/>
    </row>
    <row r="51810" spans="180:180">
      <c r="FX51810" s="1595"/>
    </row>
    <row r="51811" spans="180:180">
      <c r="FX51811" s="1595"/>
    </row>
    <row r="51812" spans="180:180">
      <c r="FX51812" s="1595"/>
    </row>
    <row r="51813" spans="180:180">
      <c r="FX51813" s="1595"/>
    </row>
    <row r="51814" spans="180:180">
      <c r="FX51814" s="1595"/>
    </row>
    <row r="51815" spans="180:180">
      <c r="FX51815" s="1595"/>
    </row>
    <row r="51816" spans="180:180">
      <c r="FX51816" s="1595"/>
    </row>
    <row r="51817" spans="180:180">
      <c r="FX51817" s="1595"/>
    </row>
    <row r="51819" spans="180:180">
      <c r="FX51819" s="1349"/>
    </row>
    <row r="51820" spans="180:180">
      <c r="FX51820" s="1349"/>
    </row>
    <row r="51821" spans="180:180">
      <c r="FX51821" s="1666"/>
    </row>
    <row r="51823" spans="180:180">
      <c r="FX51823" s="1349"/>
    </row>
    <row r="51824" spans="180:180">
      <c r="FX51824" s="1349"/>
    </row>
    <row r="51825" spans="180:180">
      <c r="FX51825" s="1349"/>
    </row>
    <row r="51826" spans="180:180">
      <c r="FX51826" s="1595"/>
    </row>
    <row r="51827" spans="180:180">
      <c r="FX51827" s="1595"/>
    </row>
    <row r="51828" spans="180:180">
      <c r="FX51828" s="1595"/>
    </row>
    <row r="51829" spans="180:180">
      <c r="FX51829" s="1595"/>
    </row>
    <row r="51830" spans="180:180">
      <c r="FX51830" s="1595"/>
    </row>
    <row r="51831" spans="180:180">
      <c r="FX51831" s="1595"/>
    </row>
    <row r="51832" spans="180:180">
      <c r="FX51832" s="1595"/>
    </row>
    <row r="51833" spans="180:180">
      <c r="FX51833" s="1595"/>
    </row>
    <row r="51834" spans="180:180">
      <c r="FX51834" s="1595"/>
    </row>
    <row r="51835" spans="180:180">
      <c r="FX51835" s="1595"/>
    </row>
    <row r="51836" spans="180:180">
      <c r="FX51836" s="1595"/>
    </row>
    <row r="51837" spans="180:180">
      <c r="FX51837" s="1595"/>
    </row>
    <row r="51838" spans="180:180">
      <c r="FX51838" s="1595"/>
    </row>
    <row r="51839" spans="180:180">
      <c r="FX51839" s="1595"/>
    </row>
    <row r="51840" spans="180:180">
      <c r="FX51840" s="1595"/>
    </row>
    <row r="51841" spans="180:180">
      <c r="FX51841" s="1595"/>
    </row>
    <row r="51842" spans="180:180">
      <c r="FX51842" s="1595"/>
    </row>
    <row r="51843" spans="180:180">
      <c r="FX51843" s="1595"/>
    </row>
    <row r="51844" spans="180:180">
      <c r="FX51844" s="1595"/>
    </row>
    <row r="51845" spans="180:180">
      <c r="FX51845" s="1595"/>
    </row>
    <row r="51846" spans="180:180">
      <c r="FX51846" s="1595"/>
    </row>
    <row r="51847" spans="180:180">
      <c r="FX51847" s="1595"/>
    </row>
    <row r="51848" spans="180:180">
      <c r="FX51848" s="1595"/>
    </row>
    <row r="51849" spans="180:180">
      <c r="FX51849" s="1595"/>
    </row>
    <row r="51850" spans="180:180">
      <c r="FX51850" s="1595"/>
    </row>
    <row r="51851" spans="180:180">
      <c r="FX51851" s="1595"/>
    </row>
    <row r="51852" spans="180:180">
      <c r="FX51852" s="1595"/>
    </row>
    <row r="51853" spans="180:180">
      <c r="FX51853" s="1595"/>
    </row>
    <row r="51854" spans="180:180">
      <c r="FX51854" s="1595"/>
    </row>
    <row r="51855" spans="180:180">
      <c r="FX51855" s="1595"/>
    </row>
    <row r="51856" spans="180:180">
      <c r="FX51856" s="1595"/>
    </row>
    <row r="51857" spans="180:180">
      <c r="FX51857" s="1595"/>
    </row>
    <row r="51858" spans="180:180">
      <c r="FX51858" s="1595"/>
    </row>
    <row r="51859" spans="180:180">
      <c r="FX51859" s="1595"/>
    </row>
    <row r="51860" spans="180:180">
      <c r="FX51860" s="1595"/>
    </row>
    <row r="51861" spans="180:180">
      <c r="FX51861" s="1595"/>
    </row>
    <row r="51862" spans="180:180">
      <c r="FX51862" s="1595"/>
    </row>
    <row r="51863" spans="180:180">
      <c r="FX51863" s="1595"/>
    </row>
    <row r="51864" spans="180:180">
      <c r="FX51864" s="1595"/>
    </row>
    <row r="51865" spans="180:180">
      <c r="FX51865" s="1595"/>
    </row>
    <row r="51867" spans="180:180">
      <c r="FX51867" s="1349"/>
    </row>
    <row r="51868" spans="180:180">
      <c r="FX51868" s="1349"/>
    </row>
    <row r="51869" spans="180:180">
      <c r="FX51869" s="1666"/>
    </row>
    <row r="51871" spans="180:180">
      <c r="FX51871" s="1349"/>
    </row>
    <row r="51872" spans="180:180">
      <c r="FX51872" s="1349"/>
    </row>
    <row r="51873" spans="180:180">
      <c r="FX51873" s="1349"/>
    </row>
    <row r="51874" spans="180:180">
      <c r="FX51874" s="1595"/>
    </row>
    <row r="51875" spans="180:180">
      <c r="FX51875" s="1595"/>
    </row>
    <row r="51876" spans="180:180">
      <c r="FX51876" s="1595"/>
    </row>
    <row r="51877" spans="180:180">
      <c r="FX51877" s="1595"/>
    </row>
    <row r="51878" spans="180:180">
      <c r="FX51878" s="1595"/>
    </row>
    <row r="51879" spans="180:180">
      <c r="FX51879" s="1595"/>
    </row>
    <row r="51880" spans="180:180">
      <c r="FX51880" s="1595"/>
    </row>
    <row r="51881" spans="180:180">
      <c r="FX51881" s="1595"/>
    </row>
    <row r="51882" spans="180:180">
      <c r="FX51882" s="1595"/>
    </row>
    <row r="51883" spans="180:180">
      <c r="FX51883" s="1595"/>
    </row>
    <row r="51884" spans="180:180">
      <c r="FX51884" s="1595"/>
    </row>
    <row r="51885" spans="180:180">
      <c r="FX51885" s="1595"/>
    </row>
    <row r="51886" spans="180:180">
      <c r="FX51886" s="1595"/>
    </row>
    <row r="51887" spans="180:180">
      <c r="FX51887" s="1595"/>
    </row>
    <row r="51888" spans="180:180">
      <c r="FX51888" s="1595"/>
    </row>
    <row r="51889" spans="180:180">
      <c r="FX51889" s="1595"/>
    </row>
    <row r="51890" spans="180:180">
      <c r="FX51890" s="1595"/>
    </row>
    <row r="51891" spans="180:180">
      <c r="FX51891" s="1595"/>
    </row>
    <row r="51892" spans="180:180">
      <c r="FX51892" s="1595"/>
    </row>
    <row r="51893" spans="180:180">
      <c r="FX51893" s="1595"/>
    </row>
    <row r="51894" spans="180:180">
      <c r="FX51894" s="1595"/>
    </row>
    <row r="51895" spans="180:180">
      <c r="FX51895" s="1595"/>
    </row>
    <row r="51896" spans="180:180">
      <c r="FX51896" s="1595"/>
    </row>
    <row r="51897" spans="180:180">
      <c r="FX51897" s="1595"/>
    </row>
    <row r="51898" spans="180:180">
      <c r="FX51898" s="1595"/>
    </row>
    <row r="51899" spans="180:180">
      <c r="FX51899" s="1595"/>
    </row>
    <row r="51900" spans="180:180">
      <c r="FX51900" s="1595"/>
    </row>
    <row r="51901" spans="180:180">
      <c r="FX51901" s="1595"/>
    </row>
    <row r="51902" spans="180:180">
      <c r="FX51902" s="1595"/>
    </row>
    <row r="51903" spans="180:180">
      <c r="FX51903" s="1595"/>
    </row>
    <row r="51904" spans="180:180">
      <c r="FX51904" s="1595"/>
    </row>
    <row r="51905" spans="180:180">
      <c r="FX51905" s="1595"/>
    </row>
    <row r="51906" spans="180:180">
      <c r="FX51906" s="1595"/>
    </row>
    <row r="51907" spans="180:180">
      <c r="FX51907" s="1595"/>
    </row>
    <row r="51908" spans="180:180">
      <c r="FX51908" s="1595"/>
    </row>
    <row r="51909" spans="180:180">
      <c r="FX51909" s="1595"/>
    </row>
    <row r="51910" spans="180:180">
      <c r="FX51910" s="1595"/>
    </row>
    <row r="51911" spans="180:180">
      <c r="FX51911" s="1595"/>
    </row>
    <row r="51912" spans="180:180">
      <c r="FX51912" s="1595"/>
    </row>
    <row r="51913" spans="180:180">
      <c r="FX51913" s="1595"/>
    </row>
    <row r="51915" spans="180:180">
      <c r="FX51915" s="1349"/>
    </row>
    <row r="51916" spans="180:180">
      <c r="FX51916" s="1349"/>
    </row>
    <row r="51917" spans="180:180">
      <c r="FX51917" s="1666"/>
    </row>
    <row r="51919" spans="180:180">
      <c r="FX51919" s="1349"/>
    </row>
    <row r="51920" spans="180:180">
      <c r="FX51920" s="1349"/>
    </row>
    <row r="51921" spans="180:180">
      <c r="FX51921" s="1349"/>
    </row>
    <row r="51922" spans="180:180">
      <c r="FX51922" s="1595"/>
    </row>
    <row r="51923" spans="180:180">
      <c r="FX51923" s="1595"/>
    </row>
    <row r="51924" spans="180:180">
      <c r="FX51924" s="1595"/>
    </row>
    <row r="51925" spans="180:180">
      <c r="FX51925" s="1595"/>
    </row>
    <row r="51926" spans="180:180">
      <c r="FX51926" s="1595"/>
    </row>
    <row r="51927" spans="180:180">
      <c r="FX51927" s="1595"/>
    </row>
    <row r="51928" spans="180:180">
      <c r="FX51928" s="1595"/>
    </row>
    <row r="51929" spans="180:180">
      <c r="FX51929" s="1595"/>
    </row>
    <row r="51930" spans="180:180">
      <c r="FX51930" s="1595"/>
    </row>
    <row r="51931" spans="180:180">
      <c r="FX51931" s="1595"/>
    </row>
    <row r="51932" spans="180:180">
      <c r="FX51932" s="1595"/>
    </row>
    <row r="51933" spans="180:180">
      <c r="FX51933" s="1595"/>
    </row>
    <row r="51934" spans="180:180">
      <c r="FX51934" s="1595"/>
    </row>
    <row r="51935" spans="180:180">
      <c r="FX51935" s="1595"/>
    </row>
    <row r="51936" spans="180:180">
      <c r="FX51936" s="1595"/>
    </row>
    <row r="51937" spans="180:180">
      <c r="FX51937" s="1595"/>
    </row>
    <row r="51938" spans="180:180">
      <c r="FX51938" s="1595"/>
    </row>
    <row r="51939" spans="180:180">
      <c r="FX51939" s="1595"/>
    </row>
    <row r="51940" spans="180:180">
      <c r="FX51940" s="1595"/>
    </row>
    <row r="51941" spans="180:180">
      <c r="FX51941" s="1595"/>
    </row>
    <row r="51942" spans="180:180">
      <c r="FX51942" s="1595"/>
    </row>
    <row r="51943" spans="180:180">
      <c r="FX51943" s="1595"/>
    </row>
    <row r="51944" spans="180:180">
      <c r="FX51944" s="1595"/>
    </row>
    <row r="51945" spans="180:180">
      <c r="FX51945" s="1595"/>
    </row>
    <row r="51946" spans="180:180">
      <c r="FX51946" s="1595"/>
    </row>
    <row r="51947" spans="180:180">
      <c r="FX51947" s="1595"/>
    </row>
    <row r="51948" spans="180:180">
      <c r="FX51948" s="1595"/>
    </row>
    <row r="51949" spans="180:180">
      <c r="FX51949" s="1595"/>
    </row>
    <row r="51950" spans="180:180">
      <c r="FX51950" s="1595"/>
    </row>
    <row r="51951" spans="180:180">
      <c r="FX51951" s="1595"/>
    </row>
    <row r="51952" spans="180:180">
      <c r="FX51952" s="1595"/>
    </row>
    <row r="51953" spans="180:180">
      <c r="FX51953" s="1595"/>
    </row>
    <row r="51954" spans="180:180">
      <c r="FX51954" s="1595"/>
    </row>
    <row r="51955" spans="180:180">
      <c r="FX51955" s="1595"/>
    </row>
    <row r="51956" spans="180:180">
      <c r="FX51956" s="1595"/>
    </row>
    <row r="51957" spans="180:180">
      <c r="FX51957" s="1595"/>
    </row>
    <row r="51958" spans="180:180">
      <c r="FX51958" s="1595"/>
    </row>
    <row r="51959" spans="180:180">
      <c r="FX51959" s="1595"/>
    </row>
    <row r="51960" spans="180:180">
      <c r="FX51960" s="1595"/>
    </row>
    <row r="51961" spans="180:180">
      <c r="FX51961" s="1595"/>
    </row>
    <row r="51963" spans="180:180">
      <c r="FX51963" s="1349"/>
    </row>
    <row r="51964" spans="180:180">
      <c r="FX51964" s="1349"/>
    </row>
    <row r="51965" spans="180:180">
      <c r="FX51965" s="1666"/>
    </row>
    <row r="51967" spans="180:180">
      <c r="FX51967" s="1349"/>
    </row>
    <row r="51968" spans="180:180">
      <c r="FX51968" s="1349"/>
    </row>
    <row r="51969" spans="180:180">
      <c r="FX51969" s="1349"/>
    </row>
    <row r="51970" spans="180:180">
      <c r="FX51970" s="1595"/>
    </row>
    <row r="51971" spans="180:180">
      <c r="FX51971" s="1595"/>
    </row>
    <row r="51972" spans="180:180">
      <c r="FX51972" s="1595"/>
    </row>
    <row r="51973" spans="180:180">
      <c r="FX51973" s="1595"/>
    </row>
    <row r="51974" spans="180:180">
      <c r="FX51974" s="1595"/>
    </row>
    <row r="51975" spans="180:180">
      <c r="FX51975" s="1595"/>
    </row>
    <row r="51976" spans="180:180">
      <c r="FX51976" s="1595"/>
    </row>
    <row r="51977" spans="180:180">
      <c r="FX51977" s="1595"/>
    </row>
    <row r="51978" spans="180:180">
      <c r="FX51978" s="1595"/>
    </row>
    <row r="51979" spans="180:180">
      <c r="FX51979" s="1595"/>
    </row>
    <row r="51980" spans="180:180">
      <c r="FX51980" s="1595"/>
    </row>
    <row r="51981" spans="180:180">
      <c r="FX51981" s="1595"/>
    </row>
    <row r="51982" spans="180:180">
      <c r="FX51982" s="1595"/>
    </row>
    <row r="51983" spans="180:180">
      <c r="FX51983" s="1595"/>
    </row>
    <row r="51984" spans="180:180">
      <c r="FX51984" s="1595"/>
    </row>
    <row r="51985" spans="180:180">
      <c r="FX51985" s="1595"/>
    </row>
    <row r="51986" spans="180:180">
      <c r="FX51986" s="1595"/>
    </row>
    <row r="51987" spans="180:180">
      <c r="FX51987" s="1595"/>
    </row>
    <row r="51988" spans="180:180">
      <c r="FX51988" s="1595"/>
    </row>
    <row r="51989" spans="180:180">
      <c r="FX51989" s="1595"/>
    </row>
    <row r="51990" spans="180:180">
      <c r="FX51990" s="1595"/>
    </row>
    <row r="51991" spans="180:180">
      <c r="FX51991" s="1595"/>
    </row>
    <row r="51992" spans="180:180">
      <c r="FX51992" s="1595"/>
    </row>
    <row r="51993" spans="180:180">
      <c r="FX51993" s="1595"/>
    </row>
    <row r="51994" spans="180:180">
      <c r="FX51994" s="1595"/>
    </row>
    <row r="51995" spans="180:180">
      <c r="FX51995" s="1595"/>
    </row>
    <row r="51996" spans="180:180">
      <c r="FX51996" s="1595"/>
    </row>
    <row r="51997" spans="180:180">
      <c r="FX51997" s="1595"/>
    </row>
    <row r="51998" spans="180:180">
      <c r="FX51998" s="1595"/>
    </row>
    <row r="51999" spans="180:180">
      <c r="FX51999" s="1595"/>
    </row>
    <row r="52000" spans="180:180">
      <c r="FX52000" s="1595"/>
    </row>
    <row r="52001" spans="180:180">
      <c r="FX52001" s="1595"/>
    </row>
    <row r="52002" spans="180:180">
      <c r="FX52002" s="1595"/>
    </row>
    <row r="52003" spans="180:180">
      <c r="FX52003" s="1595"/>
    </row>
    <row r="52004" spans="180:180">
      <c r="FX52004" s="1595"/>
    </row>
    <row r="52005" spans="180:180">
      <c r="FX52005" s="1595"/>
    </row>
    <row r="52006" spans="180:180">
      <c r="FX52006" s="1595"/>
    </row>
    <row r="52007" spans="180:180">
      <c r="FX52007" s="1595"/>
    </row>
    <row r="52008" spans="180:180">
      <c r="FX52008" s="1595"/>
    </row>
    <row r="52009" spans="180:180">
      <c r="FX52009" s="1595"/>
    </row>
    <row r="52011" spans="180:180">
      <c r="FX52011" s="1349"/>
    </row>
    <row r="52012" spans="180:180">
      <c r="FX52012" s="1349"/>
    </row>
    <row r="52013" spans="180:180">
      <c r="FX52013" s="1666"/>
    </row>
    <row r="52015" spans="180:180">
      <c r="FX52015" s="1349"/>
    </row>
    <row r="52016" spans="180:180">
      <c r="FX52016" s="1349"/>
    </row>
    <row r="52017" spans="180:180">
      <c r="FX52017" s="1349"/>
    </row>
    <row r="52018" spans="180:180">
      <c r="FX52018" s="1595"/>
    </row>
    <row r="52019" spans="180:180">
      <c r="FX52019" s="1595"/>
    </row>
    <row r="52020" spans="180:180">
      <c r="FX52020" s="1595"/>
    </row>
    <row r="52021" spans="180:180">
      <c r="FX52021" s="1595"/>
    </row>
    <row r="52022" spans="180:180">
      <c r="FX52022" s="1595"/>
    </row>
    <row r="52023" spans="180:180">
      <c r="FX52023" s="1595"/>
    </row>
    <row r="52024" spans="180:180">
      <c r="FX52024" s="1595"/>
    </row>
    <row r="52025" spans="180:180">
      <c r="FX52025" s="1595"/>
    </row>
    <row r="52026" spans="180:180">
      <c r="FX52026" s="1595"/>
    </row>
    <row r="52027" spans="180:180">
      <c r="FX52027" s="1595"/>
    </row>
    <row r="52028" spans="180:180">
      <c r="FX52028" s="1595"/>
    </row>
    <row r="52029" spans="180:180">
      <c r="FX52029" s="1595"/>
    </row>
    <row r="52030" spans="180:180">
      <c r="FX52030" s="1595"/>
    </row>
    <row r="52031" spans="180:180">
      <c r="FX52031" s="1595"/>
    </row>
    <row r="52032" spans="180:180">
      <c r="FX52032" s="1595"/>
    </row>
    <row r="52033" spans="180:180">
      <c r="FX52033" s="1595"/>
    </row>
    <row r="52034" spans="180:180">
      <c r="FX52034" s="1595"/>
    </row>
    <row r="52035" spans="180:180">
      <c r="FX52035" s="1595"/>
    </row>
    <row r="52036" spans="180:180">
      <c r="FX52036" s="1595"/>
    </row>
    <row r="52037" spans="180:180">
      <c r="FX52037" s="1595"/>
    </row>
    <row r="52038" spans="180:180">
      <c r="FX52038" s="1595"/>
    </row>
    <row r="52039" spans="180:180">
      <c r="FX52039" s="1595"/>
    </row>
    <row r="52040" spans="180:180">
      <c r="FX52040" s="1595"/>
    </row>
    <row r="52041" spans="180:180">
      <c r="FX52041" s="1595"/>
    </row>
    <row r="52042" spans="180:180">
      <c r="FX52042" s="1595"/>
    </row>
    <row r="52043" spans="180:180">
      <c r="FX52043" s="1595"/>
    </row>
    <row r="52044" spans="180:180">
      <c r="FX52044" s="1595"/>
    </row>
    <row r="52045" spans="180:180">
      <c r="FX52045" s="1595"/>
    </row>
    <row r="52046" spans="180:180">
      <c r="FX52046" s="1595"/>
    </row>
    <row r="52047" spans="180:180">
      <c r="FX52047" s="1595"/>
    </row>
    <row r="52048" spans="180:180">
      <c r="FX52048" s="1595"/>
    </row>
    <row r="52049" spans="180:180">
      <c r="FX52049" s="1595"/>
    </row>
    <row r="52050" spans="180:180">
      <c r="FX52050" s="1595"/>
    </row>
    <row r="52051" spans="180:180">
      <c r="FX52051" s="1595"/>
    </row>
    <row r="52052" spans="180:180">
      <c r="FX52052" s="1595"/>
    </row>
    <row r="52053" spans="180:180">
      <c r="FX52053" s="1595"/>
    </row>
    <row r="52054" spans="180:180">
      <c r="FX52054" s="1595"/>
    </row>
    <row r="52055" spans="180:180">
      <c r="FX52055" s="1595"/>
    </row>
    <row r="52056" spans="180:180">
      <c r="FX52056" s="1595"/>
    </row>
    <row r="52057" spans="180:180">
      <c r="FX52057" s="1595"/>
    </row>
    <row r="52059" spans="180:180">
      <c r="FX52059" s="1349"/>
    </row>
    <row r="52060" spans="180:180">
      <c r="FX52060" s="1349"/>
    </row>
    <row r="52061" spans="180:180">
      <c r="FX52061" s="1666"/>
    </row>
    <row r="52063" spans="180:180">
      <c r="FX52063" s="1349"/>
    </row>
    <row r="52064" spans="180:180">
      <c r="FX52064" s="1349"/>
    </row>
    <row r="52065" spans="180:180">
      <c r="FX52065" s="1349"/>
    </row>
    <row r="52066" spans="180:180">
      <c r="FX52066" s="1595"/>
    </row>
    <row r="52067" spans="180:180">
      <c r="FX52067" s="1595"/>
    </row>
    <row r="52068" spans="180:180">
      <c r="FX52068" s="1595"/>
    </row>
    <row r="52069" spans="180:180">
      <c r="FX52069" s="1595"/>
    </row>
    <row r="52070" spans="180:180">
      <c r="FX52070" s="1595"/>
    </row>
    <row r="52071" spans="180:180">
      <c r="FX52071" s="1595"/>
    </row>
    <row r="52072" spans="180:180">
      <c r="FX52072" s="1595"/>
    </row>
    <row r="52073" spans="180:180">
      <c r="FX52073" s="1595"/>
    </row>
    <row r="52074" spans="180:180">
      <c r="FX52074" s="1595"/>
    </row>
    <row r="52075" spans="180:180">
      <c r="FX52075" s="1595"/>
    </row>
    <row r="52076" spans="180:180">
      <c r="FX52076" s="1595"/>
    </row>
    <row r="52077" spans="180:180">
      <c r="FX52077" s="1595"/>
    </row>
    <row r="52078" spans="180:180">
      <c r="FX52078" s="1595"/>
    </row>
    <row r="52079" spans="180:180">
      <c r="FX52079" s="1595"/>
    </row>
    <row r="52080" spans="180:180">
      <c r="FX52080" s="1595"/>
    </row>
    <row r="52081" spans="180:180">
      <c r="FX52081" s="1595"/>
    </row>
    <row r="52082" spans="180:180">
      <c r="FX52082" s="1595"/>
    </row>
    <row r="52083" spans="180:180">
      <c r="FX52083" s="1595"/>
    </row>
    <row r="52084" spans="180:180">
      <c r="FX52084" s="1595"/>
    </row>
    <row r="52085" spans="180:180">
      <c r="FX52085" s="1595"/>
    </row>
    <row r="52086" spans="180:180">
      <c r="FX52086" s="1595"/>
    </row>
    <row r="52087" spans="180:180">
      <c r="FX52087" s="1595"/>
    </row>
    <row r="52088" spans="180:180">
      <c r="FX52088" s="1595"/>
    </row>
    <row r="52089" spans="180:180">
      <c r="FX52089" s="1595"/>
    </row>
    <row r="52090" spans="180:180">
      <c r="FX52090" s="1595"/>
    </row>
    <row r="52091" spans="180:180">
      <c r="FX52091" s="1595"/>
    </row>
    <row r="52092" spans="180:180">
      <c r="FX52092" s="1595"/>
    </row>
    <row r="52093" spans="180:180">
      <c r="FX52093" s="1595"/>
    </row>
    <row r="52094" spans="180:180">
      <c r="FX52094" s="1595"/>
    </row>
    <row r="52095" spans="180:180">
      <c r="FX52095" s="1595"/>
    </row>
    <row r="52096" spans="180:180">
      <c r="FX52096" s="1595"/>
    </row>
    <row r="52097" spans="180:180">
      <c r="FX52097" s="1595"/>
    </row>
    <row r="52098" spans="180:180">
      <c r="FX52098" s="1595"/>
    </row>
    <row r="52099" spans="180:180">
      <c r="FX52099" s="1595"/>
    </row>
    <row r="52100" spans="180:180">
      <c r="FX52100" s="1595"/>
    </row>
    <row r="52101" spans="180:180">
      <c r="FX52101" s="1595"/>
    </row>
    <row r="52102" spans="180:180">
      <c r="FX52102" s="1595"/>
    </row>
    <row r="52103" spans="180:180">
      <c r="FX52103" s="1595"/>
    </row>
    <row r="52104" spans="180:180">
      <c r="FX52104" s="1595"/>
    </row>
    <row r="52105" spans="180:180">
      <c r="FX52105" s="1595"/>
    </row>
    <row r="52107" spans="180:180">
      <c r="FX52107" s="1349"/>
    </row>
    <row r="52108" spans="180:180">
      <c r="FX52108" s="1349"/>
    </row>
    <row r="52109" spans="180:180">
      <c r="FX52109" s="1666"/>
    </row>
    <row r="52111" spans="180:180">
      <c r="FX52111" s="1349"/>
    </row>
    <row r="52112" spans="180:180">
      <c r="FX52112" s="1349"/>
    </row>
    <row r="52113" spans="180:180">
      <c r="FX52113" s="1349"/>
    </row>
    <row r="52114" spans="180:180">
      <c r="FX52114" s="1595"/>
    </row>
    <row r="52115" spans="180:180">
      <c r="FX52115" s="1595"/>
    </row>
    <row r="52116" spans="180:180">
      <c r="FX52116" s="1595"/>
    </row>
    <row r="52117" spans="180:180">
      <c r="FX52117" s="1595"/>
    </row>
    <row r="52118" spans="180:180">
      <c r="FX52118" s="1595"/>
    </row>
    <row r="52119" spans="180:180">
      <c r="FX52119" s="1595"/>
    </row>
    <row r="52120" spans="180:180">
      <c r="FX52120" s="1595"/>
    </row>
    <row r="52121" spans="180:180">
      <c r="FX52121" s="1595"/>
    </row>
    <row r="52122" spans="180:180">
      <c r="FX52122" s="1595"/>
    </row>
    <row r="52123" spans="180:180">
      <c r="FX52123" s="1595"/>
    </row>
    <row r="52124" spans="180:180">
      <c r="FX52124" s="1595"/>
    </row>
    <row r="52125" spans="180:180">
      <c r="FX52125" s="1595"/>
    </row>
    <row r="52126" spans="180:180">
      <c r="FX52126" s="1595"/>
    </row>
    <row r="52127" spans="180:180">
      <c r="FX52127" s="1595"/>
    </row>
    <row r="52128" spans="180:180">
      <c r="FX52128" s="1595"/>
    </row>
    <row r="52129" spans="180:180">
      <c r="FX52129" s="1595"/>
    </row>
    <row r="52130" spans="180:180">
      <c r="FX52130" s="1595"/>
    </row>
    <row r="52131" spans="180:180">
      <c r="FX52131" s="1595"/>
    </row>
    <row r="52132" spans="180:180">
      <c r="FX52132" s="1595"/>
    </row>
    <row r="52133" spans="180:180">
      <c r="FX52133" s="1595"/>
    </row>
    <row r="52134" spans="180:180">
      <c r="FX52134" s="1595"/>
    </row>
    <row r="52135" spans="180:180">
      <c r="FX52135" s="1595"/>
    </row>
    <row r="52136" spans="180:180">
      <c r="FX52136" s="1595"/>
    </row>
    <row r="52137" spans="180:180">
      <c r="FX52137" s="1595"/>
    </row>
    <row r="52138" spans="180:180">
      <c r="FX52138" s="1595"/>
    </row>
    <row r="52139" spans="180:180">
      <c r="FX52139" s="1595"/>
    </row>
    <row r="52140" spans="180:180">
      <c r="FX52140" s="1595"/>
    </row>
    <row r="52141" spans="180:180">
      <c r="FX52141" s="1595"/>
    </row>
    <row r="52142" spans="180:180">
      <c r="FX52142" s="1595"/>
    </row>
    <row r="52143" spans="180:180">
      <c r="FX52143" s="1595"/>
    </row>
    <row r="52144" spans="180:180">
      <c r="FX52144" s="1595"/>
    </row>
    <row r="52145" spans="180:180">
      <c r="FX52145" s="1595"/>
    </row>
    <row r="52146" spans="180:180">
      <c r="FX52146" s="1595"/>
    </row>
    <row r="52147" spans="180:180">
      <c r="FX52147" s="1595"/>
    </row>
    <row r="52148" spans="180:180">
      <c r="FX52148" s="1595"/>
    </row>
    <row r="52149" spans="180:180">
      <c r="FX52149" s="1595"/>
    </row>
    <row r="52150" spans="180:180">
      <c r="FX52150" s="1595"/>
    </row>
    <row r="52151" spans="180:180">
      <c r="FX52151" s="1595"/>
    </row>
    <row r="52152" spans="180:180">
      <c r="FX52152" s="1595"/>
    </row>
    <row r="52153" spans="180:180">
      <c r="FX52153" s="1595"/>
    </row>
    <row r="52155" spans="180:180">
      <c r="FX52155" s="1349"/>
    </row>
    <row r="52156" spans="180:180">
      <c r="FX52156" s="1349"/>
    </row>
    <row r="52157" spans="180:180">
      <c r="FX52157" s="1666"/>
    </row>
    <row r="52159" spans="180:180">
      <c r="FX52159" s="1349"/>
    </row>
    <row r="52160" spans="180:180">
      <c r="FX52160" s="1349"/>
    </row>
    <row r="52161" spans="180:180">
      <c r="FX52161" s="1349"/>
    </row>
    <row r="52162" spans="180:180">
      <c r="FX52162" s="1595"/>
    </row>
    <row r="52163" spans="180:180">
      <c r="FX52163" s="1595"/>
    </row>
    <row r="52164" spans="180:180">
      <c r="FX52164" s="1595"/>
    </row>
    <row r="52165" spans="180:180">
      <c r="FX52165" s="1595"/>
    </row>
    <row r="52166" spans="180:180">
      <c r="FX52166" s="1595"/>
    </row>
    <row r="52167" spans="180:180">
      <c r="FX52167" s="1595"/>
    </row>
    <row r="52168" spans="180:180">
      <c r="FX52168" s="1595"/>
    </row>
    <row r="52169" spans="180:180">
      <c r="FX52169" s="1595"/>
    </row>
    <row r="52170" spans="180:180">
      <c r="FX52170" s="1595"/>
    </row>
    <row r="52171" spans="180:180">
      <c r="FX52171" s="1595"/>
    </row>
    <row r="52172" spans="180:180">
      <c r="FX52172" s="1595"/>
    </row>
    <row r="52173" spans="180:180">
      <c r="FX52173" s="1595"/>
    </row>
    <row r="52174" spans="180:180">
      <c r="FX52174" s="1595"/>
    </row>
    <row r="52175" spans="180:180">
      <c r="FX52175" s="1595"/>
    </row>
    <row r="52176" spans="180:180">
      <c r="FX52176" s="1595"/>
    </row>
    <row r="52177" spans="180:180">
      <c r="FX52177" s="1595"/>
    </row>
    <row r="52178" spans="180:180">
      <c r="FX52178" s="1595"/>
    </row>
    <row r="52179" spans="180:180">
      <c r="FX52179" s="1595"/>
    </row>
    <row r="52180" spans="180:180">
      <c r="FX52180" s="1595"/>
    </row>
    <row r="52181" spans="180:180">
      <c r="FX52181" s="1595"/>
    </row>
    <row r="52182" spans="180:180">
      <c r="FX52182" s="1595"/>
    </row>
    <row r="52183" spans="180:180">
      <c r="FX52183" s="1595"/>
    </row>
    <row r="52184" spans="180:180">
      <c r="FX52184" s="1595"/>
    </row>
    <row r="52185" spans="180:180">
      <c r="FX52185" s="1595"/>
    </row>
    <row r="52186" spans="180:180">
      <c r="FX52186" s="1595"/>
    </row>
    <row r="52187" spans="180:180">
      <c r="FX52187" s="1595"/>
    </row>
    <row r="52188" spans="180:180">
      <c r="FX52188" s="1595"/>
    </row>
    <row r="52189" spans="180:180">
      <c r="FX52189" s="1595"/>
    </row>
    <row r="52190" spans="180:180">
      <c r="FX52190" s="1595"/>
    </row>
    <row r="52191" spans="180:180">
      <c r="FX52191" s="1595"/>
    </row>
    <row r="52192" spans="180:180">
      <c r="FX52192" s="1595"/>
    </row>
    <row r="52193" spans="180:180">
      <c r="FX52193" s="1595"/>
    </row>
    <row r="52194" spans="180:180">
      <c r="FX52194" s="1595"/>
    </row>
    <row r="52195" spans="180:180">
      <c r="FX52195" s="1595"/>
    </row>
    <row r="52196" spans="180:180">
      <c r="FX52196" s="1595"/>
    </row>
    <row r="52197" spans="180:180">
      <c r="FX52197" s="1595"/>
    </row>
    <row r="52198" spans="180:180">
      <c r="FX52198" s="1595"/>
    </row>
    <row r="52199" spans="180:180">
      <c r="FX52199" s="1595"/>
    </row>
    <row r="52200" spans="180:180">
      <c r="FX52200" s="1595"/>
    </row>
    <row r="52201" spans="180:180">
      <c r="FX52201" s="1595"/>
    </row>
    <row r="52203" spans="180:180">
      <c r="FX52203" s="1349"/>
    </row>
    <row r="52204" spans="180:180">
      <c r="FX52204" s="1349"/>
    </row>
    <row r="52205" spans="180:180">
      <c r="FX52205" s="1666"/>
    </row>
    <row r="52207" spans="180:180">
      <c r="FX52207" s="1349"/>
    </row>
    <row r="52208" spans="180:180">
      <c r="FX52208" s="1349"/>
    </row>
    <row r="52209" spans="180:180">
      <c r="FX52209" s="1349"/>
    </row>
    <row r="52210" spans="180:180">
      <c r="FX52210" s="1595"/>
    </row>
    <row r="52211" spans="180:180">
      <c r="FX52211" s="1595"/>
    </row>
    <row r="52212" spans="180:180">
      <c r="FX52212" s="1595"/>
    </row>
    <row r="52213" spans="180:180">
      <c r="FX52213" s="1595"/>
    </row>
    <row r="52214" spans="180:180">
      <c r="FX52214" s="1595"/>
    </row>
    <row r="52215" spans="180:180">
      <c r="FX52215" s="1595"/>
    </row>
    <row r="52216" spans="180:180">
      <c r="FX52216" s="1595"/>
    </row>
    <row r="52217" spans="180:180">
      <c r="FX52217" s="1595"/>
    </row>
    <row r="52218" spans="180:180">
      <c r="FX52218" s="1595"/>
    </row>
    <row r="52219" spans="180:180">
      <c r="FX52219" s="1595"/>
    </row>
    <row r="52220" spans="180:180">
      <c r="FX52220" s="1595"/>
    </row>
    <row r="52221" spans="180:180">
      <c r="FX52221" s="1595"/>
    </row>
    <row r="52222" spans="180:180">
      <c r="FX52222" s="1595"/>
    </row>
    <row r="52223" spans="180:180">
      <c r="FX52223" s="1595"/>
    </row>
    <row r="52224" spans="180:180">
      <c r="FX52224" s="1595"/>
    </row>
    <row r="52225" spans="180:180">
      <c r="FX52225" s="1595"/>
    </row>
    <row r="52226" spans="180:180">
      <c r="FX52226" s="1595"/>
    </row>
    <row r="52227" spans="180:180">
      <c r="FX52227" s="1595"/>
    </row>
    <row r="52228" spans="180:180">
      <c r="FX52228" s="1595"/>
    </row>
    <row r="52229" spans="180:180">
      <c r="FX52229" s="1595"/>
    </row>
    <row r="52230" spans="180:180">
      <c r="FX52230" s="1595"/>
    </row>
    <row r="52231" spans="180:180">
      <c r="FX52231" s="1595"/>
    </row>
    <row r="52232" spans="180:180">
      <c r="FX52232" s="1595"/>
    </row>
    <row r="52233" spans="180:180">
      <c r="FX52233" s="1595"/>
    </row>
    <row r="52234" spans="180:180">
      <c r="FX52234" s="1595"/>
    </row>
    <row r="52235" spans="180:180">
      <c r="FX52235" s="1595"/>
    </row>
    <row r="52236" spans="180:180">
      <c r="FX52236" s="1595"/>
    </row>
    <row r="52237" spans="180:180">
      <c r="FX52237" s="1595"/>
    </row>
    <row r="52238" spans="180:180">
      <c r="FX52238" s="1595"/>
    </row>
    <row r="52239" spans="180:180">
      <c r="FX52239" s="1595"/>
    </row>
    <row r="52240" spans="180:180">
      <c r="FX52240" s="1595"/>
    </row>
    <row r="52241" spans="180:180">
      <c r="FX52241" s="1595"/>
    </row>
    <row r="52242" spans="180:180">
      <c r="FX52242" s="1595"/>
    </row>
    <row r="52243" spans="180:180">
      <c r="FX52243" s="1595"/>
    </row>
    <row r="52244" spans="180:180">
      <c r="FX52244" s="1595"/>
    </row>
    <row r="52245" spans="180:180">
      <c r="FX52245" s="1595"/>
    </row>
    <row r="52246" spans="180:180">
      <c r="FX52246" s="1595"/>
    </row>
    <row r="52247" spans="180:180">
      <c r="FX52247" s="1595"/>
    </row>
    <row r="52248" spans="180:180">
      <c r="FX52248" s="1595"/>
    </row>
    <row r="52249" spans="180:180">
      <c r="FX52249" s="1595"/>
    </row>
    <row r="52251" spans="180:180">
      <c r="FX52251" s="1349"/>
    </row>
    <row r="52252" spans="180:180">
      <c r="FX52252" s="1349"/>
    </row>
    <row r="52253" spans="180:180">
      <c r="FX52253" s="1666"/>
    </row>
    <row r="52255" spans="180:180">
      <c r="FX52255" s="1349"/>
    </row>
    <row r="52256" spans="180:180">
      <c r="FX52256" s="1349"/>
    </row>
    <row r="52257" spans="180:180">
      <c r="FX52257" s="1349"/>
    </row>
    <row r="52258" spans="180:180">
      <c r="FX52258" s="1595"/>
    </row>
    <row r="52259" spans="180:180">
      <c r="FX52259" s="1595"/>
    </row>
    <row r="52260" spans="180:180">
      <c r="FX52260" s="1595"/>
    </row>
    <row r="52261" spans="180:180">
      <c r="FX52261" s="1595"/>
    </row>
    <row r="52262" spans="180:180">
      <c r="FX52262" s="1595"/>
    </row>
    <row r="52263" spans="180:180">
      <c r="FX52263" s="1595"/>
    </row>
    <row r="52264" spans="180:180">
      <c r="FX52264" s="1595"/>
    </row>
    <row r="52265" spans="180:180">
      <c r="FX52265" s="1595"/>
    </row>
    <row r="52266" spans="180:180">
      <c r="FX52266" s="1595"/>
    </row>
    <row r="52267" spans="180:180">
      <c r="FX52267" s="1595"/>
    </row>
    <row r="52268" spans="180:180">
      <c r="FX52268" s="1595"/>
    </row>
    <row r="52269" spans="180:180">
      <c r="FX52269" s="1595"/>
    </row>
    <row r="52270" spans="180:180">
      <c r="FX52270" s="1595"/>
    </row>
    <row r="52271" spans="180:180">
      <c r="FX52271" s="1595"/>
    </row>
    <row r="52272" spans="180:180">
      <c r="FX52272" s="1595"/>
    </row>
    <row r="52273" spans="180:180">
      <c r="FX52273" s="1595"/>
    </row>
    <row r="52274" spans="180:180">
      <c r="FX52274" s="1595"/>
    </row>
    <row r="52275" spans="180:180">
      <c r="FX52275" s="1595"/>
    </row>
    <row r="52276" spans="180:180">
      <c r="FX52276" s="1595"/>
    </row>
    <row r="52277" spans="180:180">
      <c r="FX52277" s="1595"/>
    </row>
    <row r="52278" spans="180:180">
      <c r="FX52278" s="1595"/>
    </row>
    <row r="52279" spans="180:180">
      <c r="FX52279" s="1595"/>
    </row>
    <row r="52280" spans="180:180">
      <c r="FX52280" s="1595"/>
    </row>
    <row r="52281" spans="180:180">
      <c r="FX52281" s="1595"/>
    </row>
    <row r="52282" spans="180:180">
      <c r="FX52282" s="1595"/>
    </row>
    <row r="52283" spans="180:180">
      <c r="FX52283" s="1595"/>
    </row>
    <row r="52284" spans="180:180">
      <c r="FX52284" s="1595"/>
    </row>
    <row r="52285" spans="180:180">
      <c r="FX52285" s="1595"/>
    </row>
    <row r="52286" spans="180:180">
      <c r="FX52286" s="1595"/>
    </row>
    <row r="52287" spans="180:180">
      <c r="FX52287" s="1595"/>
    </row>
    <row r="52288" spans="180:180">
      <c r="FX52288" s="1595"/>
    </row>
    <row r="52289" spans="180:180">
      <c r="FX52289" s="1595"/>
    </row>
    <row r="52290" spans="180:180">
      <c r="FX52290" s="1595"/>
    </row>
    <row r="52291" spans="180:180">
      <c r="FX52291" s="1595"/>
    </row>
    <row r="52292" spans="180:180">
      <c r="FX52292" s="1595"/>
    </row>
    <row r="52293" spans="180:180">
      <c r="FX52293" s="1595"/>
    </row>
    <row r="52294" spans="180:180">
      <c r="FX52294" s="1595"/>
    </row>
    <row r="52295" spans="180:180">
      <c r="FX52295" s="1595"/>
    </row>
    <row r="52296" spans="180:180">
      <c r="FX52296" s="1595"/>
    </row>
    <row r="52297" spans="180:180">
      <c r="FX52297" s="1595"/>
    </row>
    <row r="52299" spans="180:180">
      <c r="FX52299" s="1349"/>
    </row>
    <row r="52300" spans="180:180">
      <c r="FX52300" s="1349"/>
    </row>
    <row r="52301" spans="180:180">
      <c r="FX52301" s="1666"/>
    </row>
    <row r="52303" spans="180:180">
      <c r="FX52303" s="1349"/>
    </row>
    <row r="52304" spans="180:180">
      <c r="FX52304" s="1349"/>
    </row>
    <row r="52305" spans="180:180">
      <c r="FX52305" s="1349"/>
    </row>
    <row r="52306" spans="180:180">
      <c r="FX52306" s="1595"/>
    </row>
    <row r="52307" spans="180:180">
      <c r="FX52307" s="1595"/>
    </row>
    <row r="52308" spans="180:180">
      <c r="FX52308" s="1595"/>
    </row>
    <row r="52309" spans="180:180">
      <c r="FX52309" s="1595"/>
    </row>
    <row r="52310" spans="180:180">
      <c r="FX52310" s="1595"/>
    </row>
    <row r="52311" spans="180:180">
      <c r="FX52311" s="1595"/>
    </row>
    <row r="52312" spans="180:180">
      <c r="FX52312" s="1595"/>
    </row>
    <row r="52313" spans="180:180">
      <c r="FX52313" s="1595"/>
    </row>
    <row r="52314" spans="180:180">
      <c r="FX52314" s="1595"/>
    </row>
    <row r="52315" spans="180:180">
      <c r="FX52315" s="1595"/>
    </row>
    <row r="52316" spans="180:180">
      <c r="FX52316" s="1595"/>
    </row>
    <row r="52317" spans="180:180">
      <c r="FX52317" s="1595"/>
    </row>
    <row r="52318" spans="180:180">
      <c r="FX52318" s="1595"/>
    </row>
    <row r="52319" spans="180:180">
      <c r="FX52319" s="1595"/>
    </row>
    <row r="52320" spans="180:180">
      <c r="FX52320" s="1595"/>
    </row>
    <row r="52321" spans="180:180">
      <c r="FX52321" s="1595"/>
    </row>
    <row r="52322" spans="180:180">
      <c r="FX52322" s="1595"/>
    </row>
    <row r="52323" spans="180:180">
      <c r="FX52323" s="1595"/>
    </row>
    <row r="52324" spans="180:180">
      <c r="FX52324" s="1595"/>
    </row>
    <row r="52325" spans="180:180">
      <c r="FX52325" s="1595"/>
    </row>
    <row r="52326" spans="180:180">
      <c r="FX52326" s="1595"/>
    </row>
    <row r="52327" spans="180:180">
      <c r="FX52327" s="1595"/>
    </row>
    <row r="52328" spans="180:180">
      <c r="FX52328" s="1595"/>
    </row>
    <row r="52329" spans="180:180">
      <c r="FX52329" s="1595"/>
    </row>
    <row r="52330" spans="180:180">
      <c r="FX52330" s="1595"/>
    </row>
    <row r="52331" spans="180:180">
      <c r="FX52331" s="1595"/>
    </row>
    <row r="52332" spans="180:180">
      <c r="FX52332" s="1595"/>
    </row>
    <row r="52333" spans="180:180">
      <c r="FX52333" s="1595"/>
    </row>
    <row r="52334" spans="180:180">
      <c r="FX52334" s="1595"/>
    </row>
    <row r="52335" spans="180:180">
      <c r="FX52335" s="1595"/>
    </row>
    <row r="52336" spans="180:180">
      <c r="FX52336" s="1595"/>
    </row>
    <row r="52337" spans="180:180">
      <c r="FX52337" s="1595"/>
    </row>
    <row r="52338" spans="180:180">
      <c r="FX52338" s="1595"/>
    </row>
    <row r="52339" spans="180:180">
      <c r="FX52339" s="1595"/>
    </row>
    <row r="52340" spans="180:180">
      <c r="FX52340" s="1595"/>
    </row>
    <row r="52341" spans="180:180">
      <c r="FX52341" s="1595"/>
    </row>
    <row r="52342" spans="180:180">
      <c r="FX52342" s="1595"/>
    </row>
    <row r="52343" spans="180:180">
      <c r="FX52343" s="1595"/>
    </row>
    <row r="52344" spans="180:180">
      <c r="FX52344" s="1595"/>
    </row>
    <row r="52345" spans="180:180">
      <c r="FX52345" s="1595"/>
    </row>
    <row r="52347" spans="180:180">
      <c r="FX52347" s="1349"/>
    </row>
    <row r="52348" spans="180:180">
      <c r="FX52348" s="1349"/>
    </row>
    <row r="52349" spans="180:180">
      <c r="FX52349" s="1666"/>
    </row>
    <row r="52351" spans="180:180">
      <c r="FX52351" s="1349"/>
    </row>
    <row r="52352" spans="180:180">
      <c r="FX52352" s="1349"/>
    </row>
    <row r="52353" spans="180:180">
      <c r="FX52353" s="1349"/>
    </row>
    <row r="52354" spans="180:180">
      <c r="FX52354" s="1595"/>
    </row>
    <row r="52355" spans="180:180">
      <c r="FX52355" s="1595"/>
    </row>
    <row r="52356" spans="180:180">
      <c r="FX52356" s="1595"/>
    </row>
    <row r="52357" spans="180:180">
      <c r="FX52357" s="1595"/>
    </row>
    <row r="52358" spans="180:180">
      <c r="FX52358" s="1595"/>
    </row>
    <row r="52359" spans="180:180">
      <c r="FX52359" s="1595"/>
    </row>
    <row r="52360" spans="180:180">
      <c r="FX52360" s="1595"/>
    </row>
    <row r="52361" spans="180:180">
      <c r="FX52361" s="1595"/>
    </row>
    <row r="52362" spans="180:180">
      <c r="FX52362" s="1595"/>
    </row>
    <row r="52363" spans="180:180">
      <c r="FX52363" s="1595"/>
    </row>
    <row r="52364" spans="180:180">
      <c r="FX52364" s="1595"/>
    </row>
    <row r="52365" spans="180:180">
      <c r="FX52365" s="1595"/>
    </row>
    <row r="52366" spans="180:180">
      <c r="FX52366" s="1595"/>
    </row>
    <row r="52367" spans="180:180">
      <c r="FX52367" s="1595"/>
    </row>
    <row r="52368" spans="180:180">
      <c r="FX52368" s="1595"/>
    </row>
    <row r="52369" spans="180:180">
      <c r="FX52369" s="1595"/>
    </row>
    <row r="52370" spans="180:180">
      <c r="FX52370" s="1595"/>
    </row>
    <row r="52371" spans="180:180">
      <c r="FX52371" s="1595"/>
    </row>
    <row r="52372" spans="180:180">
      <c r="FX52372" s="1595"/>
    </row>
    <row r="52373" spans="180:180">
      <c r="FX52373" s="1595"/>
    </row>
    <row r="52374" spans="180:180">
      <c r="FX52374" s="1595"/>
    </row>
    <row r="52375" spans="180:180">
      <c r="FX52375" s="1595"/>
    </row>
    <row r="52376" spans="180:180">
      <c r="FX52376" s="1595"/>
    </row>
    <row r="52377" spans="180:180">
      <c r="FX52377" s="1595"/>
    </row>
    <row r="52378" spans="180:180">
      <c r="FX52378" s="1595"/>
    </row>
    <row r="52379" spans="180:180">
      <c r="FX52379" s="1595"/>
    </row>
    <row r="52380" spans="180:180">
      <c r="FX52380" s="1595"/>
    </row>
    <row r="52381" spans="180:180">
      <c r="FX52381" s="1595"/>
    </row>
    <row r="52382" spans="180:180">
      <c r="FX52382" s="1595"/>
    </row>
    <row r="52383" spans="180:180">
      <c r="FX52383" s="1595"/>
    </row>
    <row r="52384" spans="180:180">
      <c r="FX52384" s="1595"/>
    </row>
    <row r="52385" spans="180:180">
      <c r="FX52385" s="1595"/>
    </row>
    <row r="52386" spans="180:180">
      <c r="FX52386" s="1595"/>
    </row>
    <row r="52387" spans="180:180">
      <c r="FX52387" s="1595"/>
    </row>
    <row r="52388" spans="180:180">
      <c r="FX52388" s="1595"/>
    </row>
    <row r="52389" spans="180:180">
      <c r="FX52389" s="1595"/>
    </row>
    <row r="52390" spans="180:180">
      <c r="FX52390" s="1595"/>
    </row>
    <row r="52391" spans="180:180">
      <c r="FX52391" s="1595"/>
    </row>
    <row r="52392" spans="180:180">
      <c r="FX52392" s="1595"/>
    </row>
    <row r="52393" spans="180:180">
      <c r="FX52393" s="1595"/>
    </row>
    <row r="52395" spans="180:180">
      <c r="FX52395" s="1349"/>
    </row>
    <row r="52396" spans="180:180">
      <c r="FX52396" s="1349"/>
    </row>
    <row r="52397" spans="180:180">
      <c r="FX52397" s="1666"/>
    </row>
    <row r="52399" spans="180:180">
      <c r="FX52399" s="1349"/>
    </row>
    <row r="52400" spans="180:180">
      <c r="FX52400" s="1349"/>
    </row>
    <row r="52401" spans="180:180">
      <c r="FX52401" s="1349"/>
    </row>
    <row r="52402" spans="180:180">
      <c r="FX52402" s="1595"/>
    </row>
    <row r="52403" spans="180:180">
      <c r="FX52403" s="1595"/>
    </row>
    <row r="52404" spans="180:180">
      <c r="FX52404" s="1595"/>
    </row>
    <row r="52405" spans="180:180">
      <c r="FX52405" s="1595"/>
    </row>
    <row r="52406" spans="180:180">
      <c r="FX52406" s="1595"/>
    </row>
    <row r="52407" spans="180:180">
      <c r="FX52407" s="1595"/>
    </row>
    <row r="52408" spans="180:180">
      <c r="FX52408" s="1595"/>
    </row>
    <row r="52409" spans="180:180">
      <c r="FX52409" s="1595"/>
    </row>
    <row r="52410" spans="180:180">
      <c r="FX52410" s="1595"/>
    </row>
    <row r="52411" spans="180:180">
      <c r="FX52411" s="1595"/>
    </row>
    <row r="52412" spans="180:180">
      <c r="FX52412" s="1595"/>
    </row>
    <row r="52413" spans="180:180">
      <c r="FX52413" s="1595"/>
    </row>
    <row r="52414" spans="180:180">
      <c r="FX52414" s="1595"/>
    </row>
    <row r="52415" spans="180:180">
      <c r="FX52415" s="1595"/>
    </row>
    <row r="52416" spans="180:180">
      <c r="FX52416" s="1595"/>
    </row>
    <row r="52417" spans="180:180">
      <c r="FX52417" s="1595"/>
    </row>
    <row r="52418" spans="180:180">
      <c r="FX52418" s="1595"/>
    </row>
    <row r="52419" spans="180:180">
      <c r="FX52419" s="1595"/>
    </row>
    <row r="52420" spans="180:180">
      <c r="FX52420" s="1595"/>
    </row>
    <row r="52421" spans="180:180">
      <c r="FX52421" s="1595"/>
    </row>
    <row r="52422" spans="180:180">
      <c r="FX52422" s="1595"/>
    </row>
    <row r="52423" spans="180:180">
      <c r="FX52423" s="1595"/>
    </row>
    <row r="52424" spans="180:180">
      <c r="FX52424" s="1595"/>
    </row>
    <row r="52425" spans="180:180">
      <c r="FX52425" s="1595"/>
    </row>
    <row r="52426" spans="180:180">
      <c r="FX52426" s="1595"/>
    </row>
    <row r="52427" spans="180:180">
      <c r="FX52427" s="1595"/>
    </row>
    <row r="52428" spans="180:180">
      <c r="FX52428" s="1595"/>
    </row>
    <row r="52429" spans="180:180">
      <c r="FX52429" s="1595"/>
    </row>
    <row r="52430" spans="180:180">
      <c r="FX52430" s="1595"/>
    </row>
    <row r="52431" spans="180:180">
      <c r="FX52431" s="1595"/>
    </row>
    <row r="52432" spans="180:180">
      <c r="FX52432" s="1595"/>
    </row>
    <row r="52433" spans="180:180">
      <c r="FX52433" s="1595"/>
    </row>
    <row r="52434" spans="180:180">
      <c r="FX52434" s="1595"/>
    </row>
    <row r="52435" spans="180:180">
      <c r="FX52435" s="1595"/>
    </row>
    <row r="52436" spans="180:180">
      <c r="FX52436" s="1595"/>
    </row>
    <row r="52437" spans="180:180">
      <c r="FX52437" s="1595"/>
    </row>
    <row r="52438" spans="180:180">
      <c r="FX52438" s="1595"/>
    </row>
    <row r="52439" spans="180:180">
      <c r="FX52439" s="1595"/>
    </row>
    <row r="52440" spans="180:180">
      <c r="FX52440" s="1595"/>
    </row>
    <row r="52441" spans="180:180">
      <c r="FX52441" s="1595"/>
    </row>
    <row r="52443" spans="180:180">
      <c r="FX52443" s="1349"/>
    </row>
    <row r="52444" spans="180:180">
      <c r="FX52444" s="1349"/>
    </row>
    <row r="52445" spans="180:180">
      <c r="FX52445" s="1666"/>
    </row>
    <row r="52447" spans="180:180">
      <c r="FX52447" s="1349"/>
    </row>
    <row r="52448" spans="180:180">
      <c r="FX52448" s="1349"/>
    </row>
    <row r="52449" spans="180:180">
      <c r="FX52449" s="1349"/>
    </row>
    <row r="52450" spans="180:180">
      <c r="FX52450" s="1595"/>
    </row>
    <row r="52451" spans="180:180">
      <c r="FX52451" s="1595"/>
    </row>
    <row r="52452" spans="180:180">
      <c r="FX52452" s="1595"/>
    </row>
    <row r="52453" spans="180:180">
      <c r="FX52453" s="1595"/>
    </row>
    <row r="52454" spans="180:180">
      <c r="FX52454" s="1595"/>
    </row>
    <row r="52455" spans="180:180">
      <c r="FX52455" s="1595"/>
    </row>
    <row r="52456" spans="180:180">
      <c r="FX52456" s="1595"/>
    </row>
    <row r="52457" spans="180:180">
      <c r="FX52457" s="1595"/>
    </row>
    <row r="52458" spans="180:180">
      <c r="FX52458" s="1595"/>
    </row>
    <row r="52459" spans="180:180">
      <c r="FX52459" s="1595"/>
    </row>
    <row r="52460" spans="180:180">
      <c r="FX52460" s="1595"/>
    </row>
    <row r="52461" spans="180:180">
      <c r="FX52461" s="1595"/>
    </row>
    <row r="52462" spans="180:180">
      <c r="FX52462" s="1595"/>
    </row>
    <row r="52463" spans="180:180">
      <c r="FX52463" s="1595"/>
    </row>
    <row r="52464" spans="180:180">
      <c r="FX52464" s="1595"/>
    </row>
    <row r="52465" spans="180:180">
      <c r="FX52465" s="1595"/>
    </row>
    <row r="52466" spans="180:180">
      <c r="FX52466" s="1595"/>
    </row>
    <row r="52467" spans="180:180">
      <c r="FX52467" s="1595"/>
    </row>
    <row r="52468" spans="180:180">
      <c r="FX52468" s="1595"/>
    </row>
    <row r="52469" spans="180:180">
      <c r="FX52469" s="1595"/>
    </row>
    <row r="52470" spans="180:180">
      <c r="FX52470" s="1595"/>
    </row>
    <row r="52471" spans="180:180">
      <c r="FX52471" s="1595"/>
    </row>
    <row r="52472" spans="180:180">
      <c r="FX52472" s="1595"/>
    </row>
    <row r="52473" spans="180:180">
      <c r="FX52473" s="1595"/>
    </row>
    <row r="52474" spans="180:180">
      <c r="FX52474" s="1595"/>
    </row>
    <row r="52475" spans="180:180">
      <c r="FX52475" s="1595"/>
    </row>
    <row r="52476" spans="180:180">
      <c r="FX52476" s="1595"/>
    </row>
    <row r="52477" spans="180:180">
      <c r="FX52477" s="1595"/>
    </row>
    <row r="52478" spans="180:180">
      <c r="FX52478" s="1595"/>
    </row>
    <row r="52479" spans="180:180">
      <c r="FX52479" s="1595"/>
    </row>
    <row r="52480" spans="180:180">
      <c r="FX52480" s="1595"/>
    </row>
    <row r="52481" spans="180:180">
      <c r="FX52481" s="1595"/>
    </row>
    <row r="52482" spans="180:180">
      <c r="FX52482" s="1595"/>
    </row>
    <row r="52483" spans="180:180">
      <c r="FX52483" s="1595"/>
    </row>
    <row r="52484" spans="180:180">
      <c r="FX52484" s="1595"/>
    </row>
    <row r="52485" spans="180:180">
      <c r="FX52485" s="1595"/>
    </row>
    <row r="52486" spans="180:180">
      <c r="FX52486" s="1595"/>
    </row>
    <row r="52487" spans="180:180">
      <c r="FX52487" s="1595"/>
    </row>
    <row r="52488" spans="180:180">
      <c r="FX52488" s="1595"/>
    </row>
    <row r="52489" spans="180:180">
      <c r="FX52489" s="1595"/>
    </row>
    <row r="52491" spans="180:180">
      <c r="FX52491" s="1349"/>
    </row>
    <row r="52492" spans="180:180">
      <c r="FX52492" s="1349"/>
    </row>
    <row r="52493" spans="180:180">
      <c r="FX52493" s="1666"/>
    </row>
    <row r="52495" spans="180:180">
      <c r="FX52495" s="1349"/>
    </row>
    <row r="52496" spans="180:180">
      <c r="FX52496" s="1349"/>
    </row>
    <row r="52497" spans="180:180">
      <c r="FX52497" s="1349"/>
    </row>
    <row r="52498" spans="180:180">
      <c r="FX52498" s="1595"/>
    </row>
    <row r="52499" spans="180:180">
      <c r="FX52499" s="1595"/>
    </row>
    <row r="52500" spans="180:180">
      <c r="FX52500" s="1595"/>
    </row>
    <row r="52501" spans="180:180">
      <c r="FX52501" s="1595"/>
    </row>
    <row r="52502" spans="180:180">
      <c r="FX52502" s="1595"/>
    </row>
    <row r="52503" spans="180:180">
      <c r="FX52503" s="1595"/>
    </row>
    <row r="52504" spans="180:180">
      <c r="FX52504" s="1595"/>
    </row>
    <row r="52505" spans="180:180">
      <c r="FX52505" s="1595"/>
    </row>
    <row r="52506" spans="180:180">
      <c r="FX52506" s="1595"/>
    </row>
    <row r="52507" spans="180:180">
      <c r="FX52507" s="1595"/>
    </row>
    <row r="52508" spans="180:180">
      <c r="FX52508" s="1595"/>
    </row>
    <row r="52509" spans="180:180">
      <c r="FX52509" s="1595"/>
    </row>
    <row r="52510" spans="180:180">
      <c r="FX52510" s="1595"/>
    </row>
    <row r="52511" spans="180:180">
      <c r="FX52511" s="1595"/>
    </row>
    <row r="52512" spans="180:180">
      <c r="FX52512" s="1595"/>
    </row>
    <row r="52513" spans="180:180">
      <c r="FX52513" s="1595"/>
    </row>
    <row r="52514" spans="180:180">
      <c r="FX52514" s="1595"/>
    </row>
    <row r="52515" spans="180:180">
      <c r="FX52515" s="1595"/>
    </row>
    <row r="52516" spans="180:180">
      <c r="FX52516" s="1595"/>
    </row>
    <row r="52517" spans="180:180">
      <c r="FX52517" s="1595"/>
    </row>
    <row r="52518" spans="180:180">
      <c r="FX52518" s="1595"/>
    </row>
    <row r="52519" spans="180:180">
      <c r="FX52519" s="1595"/>
    </row>
    <row r="52520" spans="180:180">
      <c r="FX52520" s="1595"/>
    </row>
    <row r="52521" spans="180:180">
      <c r="FX52521" s="1595"/>
    </row>
    <row r="52522" spans="180:180">
      <c r="FX52522" s="1595"/>
    </row>
    <row r="52523" spans="180:180">
      <c r="FX52523" s="1595"/>
    </row>
    <row r="52524" spans="180:180">
      <c r="FX52524" s="1595"/>
    </row>
    <row r="52525" spans="180:180">
      <c r="FX52525" s="1595"/>
    </row>
    <row r="52526" spans="180:180">
      <c r="FX52526" s="1595"/>
    </row>
    <row r="52527" spans="180:180">
      <c r="FX52527" s="1595"/>
    </row>
    <row r="52528" spans="180:180">
      <c r="FX52528" s="1595"/>
    </row>
    <row r="52529" spans="180:180">
      <c r="FX52529" s="1595"/>
    </row>
    <row r="52530" spans="180:180">
      <c r="FX52530" s="1595"/>
    </row>
    <row r="52531" spans="180:180">
      <c r="FX52531" s="1595"/>
    </row>
    <row r="52532" spans="180:180">
      <c r="FX52532" s="1595"/>
    </row>
    <row r="52533" spans="180:180">
      <c r="FX52533" s="1595"/>
    </row>
    <row r="52534" spans="180:180">
      <c r="FX52534" s="1595"/>
    </row>
    <row r="52535" spans="180:180">
      <c r="FX52535" s="1595"/>
    </row>
    <row r="52536" spans="180:180">
      <c r="FX52536" s="1595"/>
    </row>
    <row r="52537" spans="180:180">
      <c r="FX52537" s="1595"/>
    </row>
    <row r="52539" spans="180:180">
      <c r="FX52539" s="1349"/>
    </row>
    <row r="52540" spans="180:180">
      <c r="FX52540" s="1349"/>
    </row>
    <row r="52541" spans="180:180">
      <c r="FX52541" s="1666"/>
    </row>
    <row r="52543" spans="180:180">
      <c r="FX52543" s="1349"/>
    </row>
    <row r="52544" spans="180:180">
      <c r="FX52544" s="1349"/>
    </row>
    <row r="52545" spans="180:180">
      <c r="FX52545" s="1349"/>
    </row>
    <row r="52546" spans="180:180">
      <c r="FX52546" s="1595"/>
    </row>
    <row r="52547" spans="180:180">
      <c r="FX52547" s="1595"/>
    </row>
    <row r="52548" spans="180:180">
      <c r="FX52548" s="1595"/>
    </row>
    <row r="52549" spans="180:180">
      <c r="FX52549" s="1595"/>
    </row>
    <row r="52550" spans="180:180">
      <c r="FX52550" s="1595"/>
    </row>
    <row r="52551" spans="180:180">
      <c r="FX52551" s="1595"/>
    </row>
    <row r="52552" spans="180:180">
      <c r="FX52552" s="1595"/>
    </row>
    <row r="52553" spans="180:180">
      <c r="FX52553" s="1595"/>
    </row>
    <row r="52554" spans="180:180">
      <c r="FX52554" s="1595"/>
    </row>
    <row r="52555" spans="180:180">
      <c r="FX52555" s="1595"/>
    </row>
    <row r="52556" spans="180:180">
      <c r="FX52556" s="1595"/>
    </row>
    <row r="52557" spans="180:180">
      <c r="FX52557" s="1595"/>
    </row>
    <row r="52558" spans="180:180">
      <c r="FX52558" s="1595"/>
    </row>
    <row r="52559" spans="180:180">
      <c r="FX52559" s="1595"/>
    </row>
    <row r="52560" spans="180:180">
      <c r="FX52560" s="1595"/>
    </row>
    <row r="52561" spans="180:180">
      <c r="FX52561" s="1595"/>
    </row>
    <row r="52562" spans="180:180">
      <c r="FX52562" s="1595"/>
    </row>
    <row r="52563" spans="180:180">
      <c r="FX52563" s="1595"/>
    </row>
    <row r="52564" spans="180:180">
      <c r="FX52564" s="1595"/>
    </row>
    <row r="52565" spans="180:180">
      <c r="FX52565" s="1595"/>
    </row>
    <row r="52566" spans="180:180">
      <c r="FX52566" s="1595"/>
    </row>
    <row r="52567" spans="180:180">
      <c r="FX52567" s="1595"/>
    </row>
    <row r="52568" spans="180:180">
      <c r="FX52568" s="1595"/>
    </row>
    <row r="52569" spans="180:180">
      <c r="FX52569" s="1595"/>
    </row>
    <row r="52570" spans="180:180">
      <c r="FX52570" s="1595"/>
    </row>
    <row r="52571" spans="180:180">
      <c r="FX52571" s="1595"/>
    </row>
    <row r="52572" spans="180:180">
      <c r="FX52572" s="1595"/>
    </row>
    <row r="52573" spans="180:180">
      <c r="FX52573" s="1595"/>
    </row>
    <row r="52574" spans="180:180">
      <c r="FX52574" s="1595"/>
    </row>
    <row r="52575" spans="180:180">
      <c r="FX52575" s="1595"/>
    </row>
    <row r="52576" spans="180:180">
      <c r="FX52576" s="1595"/>
    </row>
    <row r="52577" spans="180:180">
      <c r="FX52577" s="1595"/>
    </row>
    <row r="52578" spans="180:180">
      <c r="FX52578" s="1595"/>
    </row>
    <row r="52579" spans="180:180">
      <c r="FX52579" s="1595"/>
    </row>
    <row r="52580" spans="180:180">
      <c r="FX52580" s="1595"/>
    </row>
    <row r="52581" spans="180:180">
      <c r="FX52581" s="1595"/>
    </row>
    <row r="52582" spans="180:180">
      <c r="FX52582" s="1595"/>
    </row>
    <row r="52583" spans="180:180">
      <c r="FX52583" s="1595"/>
    </row>
    <row r="52584" spans="180:180">
      <c r="FX52584" s="1595"/>
    </row>
    <row r="52585" spans="180:180">
      <c r="FX52585" s="1595"/>
    </row>
    <row r="52587" spans="180:180">
      <c r="FX52587" s="1349"/>
    </row>
    <row r="52588" spans="180:180">
      <c r="FX52588" s="1349"/>
    </row>
    <row r="52589" spans="180:180">
      <c r="FX52589" s="1666"/>
    </row>
    <row r="52591" spans="180:180">
      <c r="FX52591" s="1349"/>
    </row>
    <row r="52592" spans="180:180">
      <c r="FX52592" s="1349"/>
    </row>
    <row r="52593" spans="180:180">
      <c r="FX52593" s="1349"/>
    </row>
    <row r="52594" spans="180:180">
      <c r="FX52594" s="1595"/>
    </row>
    <row r="52595" spans="180:180">
      <c r="FX52595" s="1595"/>
    </row>
    <row r="52596" spans="180:180">
      <c r="FX52596" s="1595"/>
    </row>
    <row r="52597" spans="180:180">
      <c r="FX52597" s="1595"/>
    </row>
    <row r="52598" spans="180:180">
      <c r="FX52598" s="1595"/>
    </row>
    <row r="52599" spans="180:180">
      <c r="FX52599" s="1595"/>
    </row>
    <row r="52600" spans="180:180">
      <c r="FX52600" s="1595"/>
    </row>
    <row r="52601" spans="180:180">
      <c r="FX52601" s="1595"/>
    </row>
    <row r="52602" spans="180:180">
      <c r="FX52602" s="1595"/>
    </row>
    <row r="52603" spans="180:180">
      <c r="FX52603" s="1595"/>
    </row>
    <row r="52604" spans="180:180">
      <c r="FX52604" s="1595"/>
    </row>
    <row r="52605" spans="180:180">
      <c r="FX52605" s="1595"/>
    </row>
    <row r="52606" spans="180:180">
      <c r="FX52606" s="1595"/>
    </row>
    <row r="52607" spans="180:180">
      <c r="FX52607" s="1595"/>
    </row>
    <row r="52608" spans="180:180">
      <c r="FX52608" s="1595"/>
    </row>
    <row r="52609" spans="180:180">
      <c r="FX52609" s="1595"/>
    </row>
    <row r="52610" spans="180:180">
      <c r="FX52610" s="1595"/>
    </row>
    <row r="52611" spans="180:180">
      <c r="FX52611" s="1595"/>
    </row>
    <row r="52612" spans="180:180">
      <c r="FX52612" s="1595"/>
    </row>
    <row r="52613" spans="180:180">
      <c r="FX52613" s="1595"/>
    </row>
    <row r="52614" spans="180:180">
      <c r="FX52614" s="1595"/>
    </row>
    <row r="52615" spans="180:180">
      <c r="FX52615" s="1595"/>
    </row>
    <row r="52616" spans="180:180">
      <c r="FX52616" s="1595"/>
    </row>
    <row r="52617" spans="180:180">
      <c r="FX52617" s="1595"/>
    </row>
    <row r="52618" spans="180:180">
      <c r="FX52618" s="1595"/>
    </row>
    <row r="52619" spans="180:180">
      <c r="FX52619" s="1595"/>
    </row>
    <row r="52620" spans="180:180">
      <c r="FX52620" s="1595"/>
    </row>
    <row r="52621" spans="180:180">
      <c r="FX52621" s="1595"/>
    </row>
    <row r="52622" spans="180:180">
      <c r="FX52622" s="1595"/>
    </row>
    <row r="52623" spans="180:180">
      <c r="FX52623" s="1595"/>
    </row>
    <row r="52624" spans="180:180">
      <c r="FX52624" s="1595"/>
    </row>
    <row r="52625" spans="180:180">
      <c r="FX52625" s="1595"/>
    </row>
    <row r="52626" spans="180:180">
      <c r="FX52626" s="1595"/>
    </row>
    <row r="52627" spans="180:180">
      <c r="FX52627" s="1595"/>
    </row>
    <row r="52628" spans="180:180">
      <c r="FX52628" s="1595"/>
    </row>
    <row r="52629" spans="180:180">
      <c r="FX52629" s="1595"/>
    </row>
    <row r="52630" spans="180:180">
      <c r="FX52630" s="1595"/>
    </row>
    <row r="52631" spans="180:180">
      <c r="FX52631" s="1595"/>
    </row>
    <row r="52632" spans="180:180">
      <c r="FX52632" s="1595"/>
    </row>
    <row r="52633" spans="180:180">
      <c r="FX52633" s="1595"/>
    </row>
    <row r="52635" spans="180:180">
      <c r="FX52635" s="1349"/>
    </row>
    <row r="52636" spans="180:180">
      <c r="FX52636" s="1349"/>
    </row>
    <row r="52637" spans="180:180">
      <c r="FX52637" s="1666"/>
    </row>
    <row r="52639" spans="180:180">
      <c r="FX52639" s="1349"/>
    </row>
    <row r="52640" spans="180:180">
      <c r="FX52640" s="1349"/>
    </row>
    <row r="52641" spans="180:180">
      <c r="FX52641" s="1349"/>
    </row>
    <row r="52642" spans="180:180">
      <c r="FX52642" s="1595"/>
    </row>
    <row r="52643" spans="180:180">
      <c r="FX52643" s="1595"/>
    </row>
    <row r="52644" spans="180:180">
      <c r="FX52644" s="1595"/>
    </row>
    <row r="52645" spans="180:180">
      <c r="FX52645" s="1595"/>
    </row>
    <row r="52646" spans="180:180">
      <c r="FX52646" s="1595"/>
    </row>
    <row r="52647" spans="180:180">
      <c r="FX52647" s="1595"/>
    </row>
    <row r="52648" spans="180:180">
      <c r="FX52648" s="1595"/>
    </row>
    <row r="52649" spans="180:180">
      <c r="FX52649" s="1595"/>
    </row>
    <row r="52650" spans="180:180">
      <c r="FX52650" s="1595"/>
    </row>
    <row r="52651" spans="180:180">
      <c r="FX52651" s="1595"/>
    </row>
    <row r="52652" spans="180:180">
      <c r="FX52652" s="1595"/>
    </row>
    <row r="52653" spans="180:180">
      <c r="FX52653" s="1595"/>
    </row>
    <row r="52654" spans="180:180">
      <c r="FX52654" s="1595"/>
    </row>
    <row r="52655" spans="180:180">
      <c r="FX52655" s="1595"/>
    </row>
    <row r="52656" spans="180:180">
      <c r="FX52656" s="1595"/>
    </row>
    <row r="52657" spans="180:180">
      <c r="FX52657" s="1595"/>
    </row>
    <row r="52658" spans="180:180">
      <c r="FX52658" s="1595"/>
    </row>
    <row r="52659" spans="180:180">
      <c r="FX52659" s="1595"/>
    </row>
    <row r="52660" spans="180:180">
      <c r="FX52660" s="1595"/>
    </row>
    <row r="52661" spans="180:180">
      <c r="FX52661" s="1595"/>
    </row>
    <row r="52662" spans="180:180">
      <c r="FX52662" s="1595"/>
    </row>
    <row r="52663" spans="180:180">
      <c r="FX52663" s="1595"/>
    </row>
    <row r="52664" spans="180:180">
      <c r="FX52664" s="1595"/>
    </row>
    <row r="52665" spans="180:180">
      <c r="FX52665" s="1595"/>
    </row>
    <row r="52666" spans="180:180">
      <c r="FX52666" s="1595"/>
    </row>
    <row r="52667" spans="180:180">
      <c r="FX52667" s="1595"/>
    </row>
    <row r="52668" spans="180:180">
      <c r="FX52668" s="1595"/>
    </row>
    <row r="52669" spans="180:180">
      <c r="FX52669" s="1595"/>
    </row>
    <row r="52670" spans="180:180">
      <c r="FX52670" s="1595"/>
    </row>
    <row r="52671" spans="180:180">
      <c r="FX52671" s="1595"/>
    </row>
    <row r="52672" spans="180:180">
      <c r="FX52672" s="1595"/>
    </row>
    <row r="52673" spans="180:180">
      <c r="FX52673" s="1595"/>
    </row>
    <row r="52674" spans="180:180">
      <c r="FX52674" s="1595"/>
    </row>
    <row r="52675" spans="180:180">
      <c r="FX52675" s="1595"/>
    </row>
    <row r="52676" spans="180:180">
      <c r="FX52676" s="1595"/>
    </row>
    <row r="52677" spans="180:180">
      <c r="FX52677" s="1595"/>
    </row>
    <row r="52678" spans="180:180">
      <c r="FX52678" s="1595"/>
    </row>
    <row r="52679" spans="180:180">
      <c r="FX52679" s="1595"/>
    </row>
    <row r="52680" spans="180:180">
      <c r="FX52680" s="1595"/>
    </row>
    <row r="52681" spans="180:180">
      <c r="FX52681" s="1595"/>
    </row>
    <row r="52683" spans="180:180">
      <c r="FX52683" s="1349"/>
    </row>
    <row r="52684" spans="180:180">
      <c r="FX52684" s="1349"/>
    </row>
    <row r="52685" spans="180:180">
      <c r="FX52685" s="1666"/>
    </row>
    <row r="52687" spans="180:180">
      <c r="FX52687" s="1349"/>
    </row>
    <row r="52688" spans="180:180">
      <c r="FX52688" s="1349"/>
    </row>
    <row r="52689" spans="180:180">
      <c r="FX52689" s="1349"/>
    </row>
    <row r="52690" spans="180:180">
      <c r="FX52690" s="1595"/>
    </row>
    <row r="52691" spans="180:180">
      <c r="FX52691" s="1595"/>
    </row>
    <row r="52692" spans="180:180">
      <c r="FX52692" s="1595"/>
    </row>
    <row r="52693" spans="180:180">
      <c r="FX52693" s="1595"/>
    </row>
    <row r="52694" spans="180:180">
      <c r="FX52694" s="1595"/>
    </row>
    <row r="52695" spans="180:180">
      <c r="FX52695" s="1595"/>
    </row>
    <row r="52696" spans="180:180">
      <c r="FX52696" s="1595"/>
    </row>
    <row r="52697" spans="180:180">
      <c r="FX52697" s="1595"/>
    </row>
    <row r="52698" spans="180:180">
      <c r="FX52698" s="1595"/>
    </row>
    <row r="52699" spans="180:180">
      <c r="FX52699" s="1595"/>
    </row>
    <row r="52700" spans="180:180">
      <c r="FX52700" s="1595"/>
    </row>
    <row r="52701" spans="180:180">
      <c r="FX52701" s="1595"/>
    </row>
    <row r="52702" spans="180:180">
      <c r="FX52702" s="1595"/>
    </row>
    <row r="52703" spans="180:180">
      <c r="FX52703" s="1595"/>
    </row>
    <row r="52704" spans="180:180">
      <c r="FX52704" s="1595"/>
    </row>
    <row r="52705" spans="180:180">
      <c r="FX52705" s="1595"/>
    </row>
    <row r="52706" spans="180:180">
      <c r="FX52706" s="1595"/>
    </row>
    <row r="52707" spans="180:180">
      <c r="FX52707" s="1595"/>
    </row>
    <row r="52708" spans="180:180">
      <c r="FX52708" s="1595"/>
    </row>
    <row r="52709" spans="180:180">
      <c r="FX52709" s="1595"/>
    </row>
    <row r="52710" spans="180:180">
      <c r="FX52710" s="1595"/>
    </row>
    <row r="52711" spans="180:180">
      <c r="FX52711" s="1595"/>
    </row>
    <row r="52712" spans="180:180">
      <c r="FX52712" s="1595"/>
    </row>
    <row r="52713" spans="180:180">
      <c r="FX52713" s="1595"/>
    </row>
    <row r="52714" spans="180:180">
      <c r="FX52714" s="1595"/>
    </row>
    <row r="52715" spans="180:180">
      <c r="FX52715" s="1595"/>
    </row>
    <row r="52716" spans="180:180">
      <c r="FX52716" s="1595"/>
    </row>
    <row r="52717" spans="180:180">
      <c r="FX52717" s="1595"/>
    </row>
    <row r="52718" spans="180:180">
      <c r="FX52718" s="1595"/>
    </row>
    <row r="52719" spans="180:180">
      <c r="FX52719" s="1595"/>
    </row>
    <row r="52720" spans="180:180">
      <c r="FX52720" s="1595"/>
    </row>
    <row r="52721" spans="180:180">
      <c r="FX52721" s="1595"/>
    </row>
    <row r="52722" spans="180:180">
      <c r="FX52722" s="1595"/>
    </row>
    <row r="52723" spans="180:180">
      <c r="FX52723" s="1595"/>
    </row>
    <row r="52724" spans="180:180">
      <c r="FX52724" s="1595"/>
    </row>
    <row r="52725" spans="180:180">
      <c r="FX52725" s="1595"/>
    </row>
    <row r="52726" spans="180:180">
      <c r="FX52726" s="1595"/>
    </row>
    <row r="52727" spans="180:180">
      <c r="FX52727" s="1595"/>
    </row>
    <row r="52728" spans="180:180">
      <c r="FX52728" s="1595"/>
    </row>
    <row r="52729" spans="180:180">
      <c r="FX52729" s="1595"/>
    </row>
    <row r="52731" spans="180:180">
      <c r="FX52731" s="1349"/>
    </row>
    <row r="52732" spans="180:180">
      <c r="FX52732" s="1349"/>
    </row>
    <row r="52733" spans="180:180">
      <c r="FX52733" s="1666"/>
    </row>
    <row r="52735" spans="180:180">
      <c r="FX52735" s="1349"/>
    </row>
    <row r="52736" spans="180:180">
      <c r="FX52736" s="1349"/>
    </row>
    <row r="52737" spans="180:180">
      <c r="FX52737" s="1349"/>
    </row>
    <row r="52738" spans="180:180">
      <c r="FX52738" s="1595"/>
    </row>
    <row r="52739" spans="180:180">
      <c r="FX52739" s="1595"/>
    </row>
    <row r="52740" spans="180:180">
      <c r="FX52740" s="1595"/>
    </row>
    <row r="52741" spans="180:180">
      <c r="FX52741" s="1595"/>
    </row>
    <row r="52742" spans="180:180">
      <c r="FX52742" s="1595"/>
    </row>
    <row r="52743" spans="180:180">
      <c r="FX52743" s="1595"/>
    </row>
    <row r="52744" spans="180:180">
      <c r="FX52744" s="1595"/>
    </row>
    <row r="52745" spans="180:180">
      <c r="FX52745" s="1595"/>
    </row>
    <row r="52746" spans="180:180">
      <c r="FX52746" s="1595"/>
    </row>
    <row r="52747" spans="180:180">
      <c r="FX52747" s="1595"/>
    </row>
    <row r="52748" spans="180:180">
      <c r="FX52748" s="1595"/>
    </row>
    <row r="52749" spans="180:180">
      <c r="FX52749" s="1595"/>
    </row>
    <row r="52750" spans="180:180">
      <c r="FX52750" s="1595"/>
    </row>
    <row r="52751" spans="180:180">
      <c r="FX52751" s="1595"/>
    </row>
    <row r="52752" spans="180:180">
      <c r="FX52752" s="1595"/>
    </row>
    <row r="52753" spans="180:180">
      <c r="FX52753" s="1595"/>
    </row>
    <row r="52754" spans="180:180">
      <c r="FX52754" s="1595"/>
    </row>
    <row r="52755" spans="180:180">
      <c r="FX52755" s="1595"/>
    </row>
    <row r="52756" spans="180:180">
      <c r="FX52756" s="1595"/>
    </row>
    <row r="52757" spans="180:180">
      <c r="FX52757" s="1595"/>
    </row>
    <row r="52758" spans="180:180">
      <c r="FX52758" s="1595"/>
    </row>
    <row r="52759" spans="180:180">
      <c r="FX52759" s="1595"/>
    </row>
    <row r="52760" spans="180:180">
      <c r="FX52760" s="1595"/>
    </row>
    <row r="52761" spans="180:180">
      <c r="FX52761" s="1595"/>
    </row>
    <row r="52762" spans="180:180">
      <c r="FX52762" s="1595"/>
    </row>
    <row r="52763" spans="180:180">
      <c r="FX52763" s="1595"/>
    </row>
    <row r="52764" spans="180:180">
      <c r="FX52764" s="1595"/>
    </row>
    <row r="52765" spans="180:180">
      <c r="FX52765" s="1595"/>
    </row>
    <row r="52766" spans="180:180">
      <c r="FX52766" s="1595"/>
    </row>
    <row r="52767" spans="180:180">
      <c r="FX52767" s="1595"/>
    </row>
    <row r="52768" spans="180:180">
      <c r="FX52768" s="1595"/>
    </row>
    <row r="52769" spans="180:180">
      <c r="FX52769" s="1595"/>
    </row>
    <row r="52770" spans="180:180">
      <c r="FX52770" s="1595"/>
    </row>
    <row r="52771" spans="180:180">
      <c r="FX52771" s="1595"/>
    </row>
    <row r="52772" spans="180:180">
      <c r="FX52772" s="1595"/>
    </row>
    <row r="52773" spans="180:180">
      <c r="FX52773" s="1595"/>
    </row>
    <row r="52774" spans="180:180">
      <c r="FX52774" s="1595"/>
    </row>
    <row r="52775" spans="180:180">
      <c r="FX52775" s="1595"/>
    </row>
    <row r="52776" spans="180:180">
      <c r="FX52776" s="1595"/>
    </row>
    <row r="52777" spans="180:180">
      <c r="FX52777" s="1595"/>
    </row>
    <row r="52779" spans="180:180">
      <c r="FX52779" s="1349"/>
    </row>
    <row r="52780" spans="180:180">
      <c r="FX52780" s="1349"/>
    </row>
    <row r="52781" spans="180:180">
      <c r="FX52781" s="1666"/>
    </row>
    <row r="52783" spans="180:180">
      <c r="FX52783" s="1349"/>
    </row>
    <row r="52784" spans="180:180">
      <c r="FX52784" s="1349"/>
    </row>
    <row r="52785" spans="180:180">
      <c r="FX52785" s="1349"/>
    </row>
    <row r="52786" spans="180:180">
      <c r="FX52786" s="1595"/>
    </row>
    <row r="52787" spans="180:180">
      <c r="FX52787" s="1595"/>
    </row>
    <row r="52788" spans="180:180">
      <c r="FX52788" s="1595"/>
    </row>
    <row r="52789" spans="180:180">
      <c r="FX52789" s="1595"/>
    </row>
    <row r="52790" spans="180:180">
      <c r="FX52790" s="1595"/>
    </row>
    <row r="52791" spans="180:180">
      <c r="FX52791" s="1595"/>
    </row>
    <row r="52792" spans="180:180">
      <c r="FX52792" s="1595"/>
    </row>
    <row r="52793" spans="180:180">
      <c r="FX52793" s="1595"/>
    </row>
    <row r="52794" spans="180:180">
      <c r="FX52794" s="1595"/>
    </row>
    <row r="52795" spans="180:180">
      <c r="FX52795" s="1595"/>
    </row>
    <row r="52796" spans="180:180">
      <c r="FX52796" s="1595"/>
    </row>
    <row r="52797" spans="180:180">
      <c r="FX52797" s="1595"/>
    </row>
    <row r="52798" spans="180:180">
      <c r="FX52798" s="1595"/>
    </row>
    <row r="52799" spans="180:180">
      <c r="FX52799" s="1595"/>
    </row>
    <row r="52800" spans="180:180">
      <c r="FX52800" s="1595"/>
    </row>
    <row r="52801" spans="180:180">
      <c r="FX52801" s="1595"/>
    </row>
    <row r="52802" spans="180:180">
      <c r="FX52802" s="1595"/>
    </row>
    <row r="52803" spans="180:180">
      <c r="FX52803" s="1595"/>
    </row>
    <row r="52804" spans="180:180">
      <c r="FX52804" s="1595"/>
    </row>
    <row r="52805" spans="180:180">
      <c r="FX52805" s="1595"/>
    </row>
    <row r="52806" spans="180:180">
      <c r="FX52806" s="1595"/>
    </row>
    <row r="52807" spans="180:180">
      <c r="FX52807" s="1595"/>
    </row>
    <row r="52808" spans="180:180">
      <c r="FX52808" s="1595"/>
    </row>
    <row r="52809" spans="180:180">
      <c r="FX52809" s="1595"/>
    </row>
    <row r="52810" spans="180:180">
      <c r="FX52810" s="1595"/>
    </row>
    <row r="52811" spans="180:180">
      <c r="FX52811" s="1595"/>
    </row>
    <row r="52812" spans="180:180">
      <c r="FX52812" s="1595"/>
    </row>
    <row r="52813" spans="180:180">
      <c r="FX52813" s="1595"/>
    </row>
    <row r="52814" spans="180:180">
      <c r="FX52814" s="1595"/>
    </row>
    <row r="52815" spans="180:180">
      <c r="FX52815" s="1595"/>
    </row>
    <row r="52816" spans="180:180">
      <c r="FX52816" s="1595"/>
    </row>
    <row r="52817" spans="180:180">
      <c r="FX52817" s="1595"/>
    </row>
    <row r="52818" spans="180:180">
      <c r="FX52818" s="1595"/>
    </row>
    <row r="52819" spans="180:180">
      <c r="FX52819" s="1595"/>
    </row>
    <row r="52820" spans="180:180">
      <c r="FX52820" s="1595"/>
    </row>
    <row r="52821" spans="180:180">
      <c r="FX52821" s="1595"/>
    </row>
    <row r="52822" spans="180:180">
      <c r="FX52822" s="1595"/>
    </row>
    <row r="52823" spans="180:180">
      <c r="FX52823" s="1595"/>
    </row>
    <row r="52824" spans="180:180">
      <c r="FX52824" s="1595"/>
    </row>
    <row r="52825" spans="180:180">
      <c r="FX52825" s="1595"/>
    </row>
    <row r="52827" spans="180:180">
      <c r="FX52827" s="1349"/>
    </row>
    <row r="52828" spans="180:180">
      <c r="FX52828" s="1349"/>
    </row>
    <row r="52829" spans="180:180">
      <c r="FX52829" s="1666"/>
    </row>
    <row r="52831" spans="180:180">
      <c r="FX52831" s="1349"/>
    </row>
    <row r="52832" spans="180:180">
      <c r="FX52832" s="1349"/>
    </row>
    <row r="52833" spans="180:180">
      <c r="FX52833" s="1349"/>
    </row>
    <row r="52834" spans="180:180">
      <c r="FX52834" s="1595"/>
    </row>
    <row r="52835" spans="180:180">
      <c r="FX52835" s="1595"/>
    </row>
    <row r="52836" spans="180:180">
      <c r="FX52836" s="1595"/>
    </row>
    <row r="52837" spans="180:180">
      <c r="FX52837" s="1595"/>
    </row>
    <row r="52838" spans="180:180">
      <c r="FX52838" s="1595"/>
    </row>
    <row r="52839" spans="180:180">
      <c r="FX52839" s="1595"/>
    </row>
    <row r="52840" spans="180:180">
      <c r="FX52840" s="1595"/>
    </row>
    <row r="52841" spans="180:180">
      <c r="FX52841" s="1595"/>
    </row>
    <row r="52842" spans="180:180">
      <c r="FX52842" s="1595"/>
    </row>
    <row r="52843" spans="180:180">
      <c r="FX52843" s="1595"/>
    </row>
    <row r="52844" spans="180:180">
      <c r="FX52844" s="1595"/>
    </row>
    <row r="52845" spans="180:180">
      <c r="FX52845" s="1595"/>
    </row>
    <row r="52846" spans="180:180">
      <c r="FX52846" s="1595"/>
    </row>
    <row r="52847" spans="180:180">
      <c r="FX52847" s="1595"/>
    </row>
    <row r="52848" spans="180:180">
      <c r="FX52848" s="1595"/>
    </row>
    <row r="52849" spans="180:180">
      <c r="FX52849" s="1595"/>
    </row>
    <row r="52850" spans="180:180">
      <c r="FX52850" s="1595"/>
    </row>
    <row r="52851" spans="180:180">
      <c r="FX52851" s="1595"/>
    </row>
    <row r="52852" spans="180:180">
      <c r="FX52852" s="1595"/>
    </row>
    <row r="52853" spans="180:180">
      <c r="FX52853" s="1595"/>
    </row>
    <row r="52854" spans="180:180">
      <c r="FX52854" s="1595"/>
    </row>
    <row r="52855" spans="180:180">
      <c r="FX52855" s="1595"/>
    </row>
    <row r="52856" spans="180:180">
      <c r="FX52856" s="1595"/>
    </row>
    <row r="52857" spans="180:180">
      <c r="FX52857" s="1595"/>
    </row>
    <row r="52858" spans="180:180">
      <c r="FX52858" s="1595"/>
    </row>
    <row r="52859" spans="180:180">
      <c r="FX52859" s="1595"/>
    </row>
    <row r="52860" spans="180:180">
      <c r="FX52860" s="1595"/>
    </row>
    <row r="52861" spans="180:180">
      <c r="FX52861" s="1595"/>
    </row>
    <row r="52862" spans="180:180">
      <c r="FX52862" s="1595"/>
    </row>
    <row r="52863" spans="180:180">
      <c r="FX52863" s="1595"/>
    </row>
    <row r="52864" spans="180:180">
      <c r="FX52864" s="1595"/>
    </row>
    <row r="52865" spans="180:180">
      <c r="FX52865" s="1595"/>
    </row>
    <row r="52866" spans="180:180">
      <c r="FX52866" s="1595"/>
    </row>
    <row r="52867" spans="180:180">
      <c r="FX52867" s="1595"/>
    </row>
    <row r="52868" spans="180:180">
      <c r="FX52868" s="1595"/>
    </row>
    <row r="52869" spans="180:180">
      <c r="FX52869" s="1595"/>
    </row>
    <row r="52870" spans="180:180">
      <c r="FX52870" s="1595"/>
    </row>
    <row r="52871" spans="180:180">
      <c r="FX52871" s="1595"/>
    </row>
    <row r="52872" spans="180:180">
      <c r="FX52872" s="1595"/>
    </row>
    <row r="52873" spans="180:180">
      <c r="FX52873" s="1595"/>
    </row>
    <row r="52875" spans="180:180">
      <c r="FX52875" s="1349"/>
    </row>
    <row r="52876" spans="180:180">
      <c r="FX52876" s="1349"/>
    </row>
    <row r="52877" spans="180:180">
      <c r="FX52877" s="1666"/>
    </row>
    <row r="52879" spans="180:180">
      <c r="FX52879" s="1349"/>
    </row>
    <row r="52880" spans="180:180">
      <c r="FX52880" s="1349"/>
    </row>
    <row r="52881" spans="180:180">
      <c r="FX52881" s="1349"/>
    </row>
    <row r="52882" spans="180:180">
      <c r="FX52882" s="1595"/>
    </row>
    <row r="52883" spans="180:180">
      <c r="FX52883" s="1595"/>
    </row>
    <row r="52884" spans="180:180">
      <c r="FX52884" s="1595"/>
    </row>
    <row r="52885" spans="180:180">
      <c r="FX52885" s="1595"/>
    </row>
    <row r="52886" spans="180:180">
      <c r="FX52886" s="1595"/>
    </row>
    <row r="52887" spans="180:180">
      <c r="FX52887" s="1595"/>
    </row>
    <row r="52888" spans="180:180">
      <c r="FX52888" s="1595"/>
    </row>
    <row r="52889" spans="180:180">
      <c r="FX52889" s="1595"/>
    </row>
    <row r="52890" spans="180:180">
      <c r="FX52890" s="1595"/>
    </row>
    <row r="52891" spans="180:180">
      <c r="FX52891" s="1595"/>
    </row>
    <row r="52892" spans="180:180">
      <c r="FX52892" s="1595"/>
    </row>
    <row r="52893" spans="180:180">
      <c r="FX52893" s="1595"/>
    </row>
    <row r="52894" spans="180:180">
      <c r="FX52894" s="1595"/>
    </row>
    <row r="52895" spans="180:180">
      <c r="FX52895" s="1595"/>
    </row>
    <row r="52896" spans="180:180">
      <c r="FX52896" s="1595"/>
    </row>
    <row r="52897" spans="180:180">
      <c r="FX52897" s="1595"/>
    </row>
    <row r="52898" spans="180:180">
      <c r="FX52898" s="1595"/>
    </row>
    <row r="52899" spans="180:180">
      <c r="FX52899" s="1595"/>
    </row>
    <row r="52900" spans="180:180">
      <c r="FX52900" s="1595"/>
    </row>
    <row r="52901" spans="180:180">
      <c r="FX52901" s="1595"/>
    </row>
    <row r="52902" spans="180:180">
      <c r="FX52902" s="1595"/>
    </row>
    <row r="52903" spans="180:180">
      <c r="FX52903" s="1595"/>
    </row>
    <row r="52904" spans="180:180">
      <c r="FX52904" s="1595"/>
    </row>
    <row r="52905" spans="180:180">
      <c r="FX52905" s="1595"/>
    </row>
    <row r="52906" spans="180:180">
      <c r="FX52906" s="1595"/>
    </row>
    <row r="52907" spans="180:180">
      <c r="FX52907" s="1595"/>
    </row>
    <row r="52908" spans="180:180">
      <c r="FX52908" s="1595"/>
    </row>
    <row r="52909" spans="180:180">
      <c r="FX52909" s="1595"/>
    </row>
    <row r="52910" spans="180:180">
      <c r="FX52910" s="1595"/>
    </row>
    <row r="52911" spans="180:180">
      <c r="FX52911" s="1595"/>
    </row>
    <row r="52912" spans="180:180">
      <c r="FX52912" s="1595"/>
    </row>
    <row r="52913" spans="180:180">
      <c r="FX52913" s="1595"/>
    </row>
    <row r="52914" spans="180:180">
      <c r="FX52914" s="1595"/>
    </row>
    <row r="52915" spans="180:180">
      <c r="FX52915" s="1595"/>
    </row>
    <row r="52916" spans="180:180">
      <c r="FX52916" s="1595"/>
    </row>
    <row r="52917" spans="180:180">
      <c r="FX52917" s="1595"/>
    </row>
    <row r="52918" spans="180:180">
      <c r="FX52918" s="1595"/>
    </row>
    <row r="52919" spans="180:180">
      <c r="FX52919" s="1595"/>
    </row>
    <row r="52920" spans="180:180">
      <c r="FX52920" s="1595"/>
    </row>
    <row r="52921" spans="180:180">
      <c r="FX52921" s="1595"/>
    </row>
    <row r="52923" spans="180:180">
      <c r="FX52923" s="1349"/>
    </row>
    <row r="52924" spans="180:180">
      <c r="FX52924" s="1349"/>
    </row>
    <row r="52925" spans="180:180">
      <c r="FX52925" s="1666"/>
    </row>
    <row r="52927" spans="180:180">
      <c r="FX52927" s="1349"/>
    </row>
    <row r="52928" spans="180:180">
      <c r="FX52928" s="1349"/>
    </row>
    <row r="52929" spans="180:180">
      <c r="FX52929" s="1349"/>
    </row>
    <row r="52930" spans="180:180">
      <c r="FX52930" s="1595"/>
    </row>
    <row r="52931" spans="180:180">
      <c r="FX52931" s="1595"/>
    </row>
    <row r="52932" spans="180:180">
      <c r="FX52932" s="1595"/>
    </row>
    <row r="52933" spans="180:180">
      <c r="FX52933" s="1595"/>
    </row>
    <row r="52934" spans="180:180">
      <c r="FX52934" s="1595"/>
    </row>
    <row r="52935" spans="180:180">
      <c r="FX52935" s="1595"/>
    </row>
    <row r="52936" spans="180:180">
      <c r="FX52936" s="1595"/>
    </row>
    <row r="52937" spans="180:180">
      <c r="FX52937" s="1595"/>
    </row>
    <row r="52938" spans="180:180">
      <c r="FX52938" s="1595"/>
    </row>
    <row r="52939" spans="180:180">
      <c r="FX52939" s="1595"/>
    </row>
    <row r="52940" spans="180:180">
      <c r="FX52940" s="1595"/>
    </row>
    <row r="52941" spans="180:180">
      <c r="FX52941" s="1595"/>
    </row>
    <row r="52942" spans="180:180">
      <c r="FX52942" s="1595"/>
    </row>
    <row r="52943" spans="180:180">
      <c r="FX52943" s="1595"/>
    </row>
    <row r="52944" spans="180:180">
      <c r="FX52944" s="1595"/>
    </row>
    <row r="52945" spans="180:180">
      <c r="FX52945" s="1595"/>
    </row>
    <row r="52946" spans="180:180">
      <c r="FX52946" s="1595"/>
    </row>
    <row r="52947" spans="180:180">
      <c r="FX52947" s="1595"/>
    </row>
    <row r="52948" spans="180:180">
      <c r="FX52948" s="1595"/>
    </row>
    <row r="52949" spans="180:180">
      <c r="FX52949" s="1595"/>
    </row>
    <row r="52950" spans="180:180">
      <c r="FX52950" s="1595"/>
    </row>
    <row r="52951" spans="180:180">
      <c r="FX52951" s="1595"/>
    </row>
    <row r="52952" spans="180:180">
      <c r="FX52952" s="1595"/>
    </row>
    <row r="52953" spans="180:180">
      <c r="FX52953" s="1595"/>
    </row>
    <row r="52954" spans="180:180">
      <c r="FX52954" s="1595"/>
    </row>
    <row r="52955" spans="180:180">
      <c r="FX52955" s="1595"/>
    </row>
    <row r="52956" spans="180:180">
      <c r="FX52956" s="1595"/>
    </row>
    <row r="52957" spans="180:180">
      <c r="FX52957" s="1595"/>
    </row>
    <row r="52958" spans="180:180">
      <c r="FX52958" s="1595"/>
    </row>
    <row r="52959" spans="180:180">
      <c r="FX52959" s="1595"/>
    </row>
    <row r="52960" spans="180:180">
      <c r="FX52960" s="1595"/>
    </row>
    <row r="52961" spans="180:180">
      <c r="FX52961" s="1595"/>
    </row>
    <row r="52962" spans="180:180">
      <c r="FX52962" s="1595"/>
    </row>
    <row r="52963" spans="180:180">
      <c r="FX52963" s="1595"/>
    </row>
    <row r="52964" spans="180:180">
      <c r="FX52964" s="1595"/>
    </row>
    <row r="52965" spans="180:180">
      <c r="FX52965" s="1595"/>
    </row>
    <row r="52966" spans="180:180">
      <c r="FX52966" s="1595"/>
    </row>
    <row r="52967" spans="180:180">
      <c r="FX52967" s="1595"/>
    </row>
    <row r="52968" spans="180:180">
      <c r="FX52968" s="1595"/>
    </row>
    <row r="52969" spans="180:180">
      <c r="FX52969" s="1595"/>
    </row>
    <row r="52971" spans="180:180">
      <c r="FX52971" s="1349"/>
    </row>
    <row r="52972" spans="180:180">
      <c r="FX52972" s="1349"/>
    </row>
    <row r="52973" spans="180:180">
      <c r="FX52973" s="1666"/>
    </row>
    <row r="52975" spans="180:180">
      <c r="FX52975" s="1349"/>
    </row>
    <row r="52976" spans="180:180">
      <c r="FX52976" s="1349"/>
    </row>
    <row r="52977" spans="180:180">
      <c r="FX52977" s="1349"/>
    </row>
    <row r="52978" spans="180:180">
      <c r="FX52978" s="1595"/>
    </row>
    <row r="52979" spans="180:180">
      <c r="FX52979" s="1595"/>
    </row>
    <row r="52980" spans="180:180">
      <c r="FX52980" s="1595"/>
    </row>
    <row r="52981" spans="180:180">
      <c r="FX52981" s="1595"/>
    </row>
    <row r="52982" spans="180:180">
      <c r="FX52982" s="1595"/>
    </row>
    <row r="52983" spans="180:180">
      <c r="FX52983" s="1595"/>
    </row>
    <row r="52984" spans="180:180">
      <c r="FX52984" s="1595"/>
    </row>
    <row r="52985" spans="180:180">
      <c r="FX52985" s="1595"/>
    </row>
    <row r="52986" spans="180:180">
      <c r="FX52986" s="1595"/>
    </row>
    <row r="52987" spans="180:180">
      <c r="FX52987" s="1595"/>
    </row>
    <row r="52988" spans="180:180">
      <c r="FX52988" s="1595"/>
    </row>
    <row r="52989" spans="180:180">
      <c r="FX52989" s="1595"/>
    </row>
    <row r="52990" spans="180:180">
      <c r="FX52990" s="1595"/>
    </row>
    <row r="52991" spans="180:180">
      <c r="FX52991" s="1595"/>
    </row>
    <row r="52992" spans="180:180">
      <c r="FX52992" s="1595"/>
    </row>
    <row r="52993" spans="180:180">
      <c r="FX52993" s="1595"/>
    </row>
    <row r="52994" spans="180:180">
      <c r="FX52994" s="1595"/>
    </row>
    <row r="52995" spans="180:180">
      <c r="FX52995" s="1595"/>
    </row>
    <row r="52996" spans="180:180">
      <c r="FX52996" s="1595"/>
    </row>
    <row r="52997" spans="180:180">
      <c r="FX52997" s="1595"/>
    </row>
    <row r="52998" spans="180:180">
      <c r="FX52998" s="1595"/>
    </row>
    <row r="52999" spans="180:180">
      <c r="FX52999" s="1595"/>
    </row>
    <row r="53000" spans="180:180">
      <c r="FX53000" s="1595"/>
    </row>
    <row r="53001" spans="180:180">
      <c r="FX53001" s="1595"/>
    </row>
    <row r="53002" spans="180:180">
      <c r="FX53002" s="1595"/>
    </row>
    <row r="53003" spans="180:180">
      <c r="FX53003" s="1595"/>
    </row>
    <row r="53004" spans="180:180">
      <c r="FX53004" s="1595"/>
    </row>
    <row r="53005" spans="180:180">
      <c r="FX53005" s="1595"/>
    </row>
    <row r="53006" spans="180:180">
      <c r="FX53006" s="1595"/>
    </row>
    <row r="53007" spans="180:180">
      <c r="FX53007" s="1595"/>
    </row>
    <row r="53008" spans="180:180">
      <c r="FX53008" s="1595"/>
    </row>
    <row r="53009" spans="180:180">
      <c r="FX53009" s="1595"/>
    </row>
    <row r="53010" spans="180:180">
      <c r="FX53010" s="1595"/>
    </row>
    <row r="53011" spans="180:180">
      <c r="FX53011" s="1595"/>
    </row>
    <row r="53012" spans="180:180">
      <c r="FX53012" s="1595"/>
    </row>
    <row r="53013" spans="180:180">
      <c r="FX53013" s="1595"/>
    </row>
    <row r="53014" spans="180:180">
      <c r="FX53014" s="1595"/>
    </row>
    <row r="53015" spans="180:180">
      <c r="FX53015" s="1595"/>
    </row>
    <row r="53016" spans="180:180">
      <c r="FX53016" s="1595"/>
    </row>
    <row r="53017" spans="180:180">
      <c r="FX53017" s="1595"/>
    </row>
    <row r="53019" spans="180:180">
      <c r="FX53019" s="1349"/>
    </row>
    <row r="53020" spans="180:180">
      <c r="FX53020" s="1349"/>
    </row>
    <row r="53021" spans="180:180">
      <c r="FX53021" s="1666"/>
    </row>
    <row r="53023" spans="180:180">
      <c r="FX53023" s="1349"/>
    </row>
    <row r="53024" spans="180:180">
      <c r="FX53024" s="1349"/>
    </row>
    <row r="53025" spans="180:180">
      <c r="FX53025" s="1349"/>
    </row>
    <row r="53026" spans="180:180">
      <c r="FX53026" s="1595"/>
    </row>
    <row r="53027" spans="180:180">
      <c r="FX53027" s="1595"/>
    </row>
    <row r="53028" spans="180:180">
      <c r="FX53028" s="1595"/>
    </row>
    <row r="53029" spans="180:180">
      <c r="FX53029" s="1595"/>
    </row>
    <row r="53030" spans="180:180">
      <c r="FX53030" s="1595"/>
    </row>
    <row r="53031" spans="180:180">
      <c r="FX53031" s="1595"/>
    </row>
    <row r="53032" spans="180:180">
      <c r="FX53032" s="1595"/>
    </row>
    <row r="53033" spans="180:180">
      <c r="FX53033" s="1595"/>
    </row>
    <row r="53034" spans="180:180">
      <c r="FX53034" s="1595"/>
    </row>
    <row r="53035" spans="180:180">
      <c r="FX53035" s="1595"/>
    </row>
    <row r="53036" spans="180:180">
      <c r="FX53036" s="1595"/>
    </row>
    <row r="53037" spans="180:180">
      <c r="FX53037" s="1595"/>
    </row>
    <row r="53038" spans="180:180">
      <c r="FX53038" s="1595"/>
    </row>
    <row r="53039" spans="180:180">
      <c r="FX53039" s="1595"/>
    </row>
    <row r="53040" spans="180:180">
      <c r="FX53040" s="1595"/>
    </row>
    <row r="53041" spans="180:180">
      <c r="FX53041" s="1595"/>
    </row>
    <row r="53042" spans="180:180">
      <c r="FX53042" s="1595"/>
    </row>
    <row r="53043" spans="180:180">
      <c r="FX53043" s="1595"/>
    </row>
    <row r="53044" spans="180:180">
      <c r="FX53044" s="1595"/>
    </row>
    <row r="53045" spans="180:180">
      <c r="FX53045" s="1595"/>
    </row>
    <row r="53046" spans="180:180">
      <c r="FX53046" s="1595"/>
    </row>
    <row r="53047" spans="180:180">
      <c r="FX53047" s="1595"/>
    </row>
    <row r="53048" spans="180:180">
      <c r="FX53048" s="1595"/>
    </row>
    <row r="53049" spans="180:180">
      <c r="FX53049" s="1595"/>
    </row>
    <row r="53050" spans="180:180">
      <c r="FX53050" s="1595"/>
    </row>
    <row r="53051" spans="180:180">
      <c r="FX53051" s="1595"/>
    </row>
    <row r="53052" spans="180:180">
      <c r="FX53052" s="1595"/>
    </row>
    <row r="53053" spans="180:180">
      <c r="FX53053" s="1595"/>
    </row>
    <row r="53054" spans="180:180">
      <c r="FX53054" s="1595"/>
    </row>
    <row r="53055" spans="180:180">
      <c r="FX53055" s="1595"/>
    </row>
    <row r="53056" spans="180:180">
      <c r="FX53056" s="1595"/>
    </row>
    <row r="53057" spans="180:180">
      <c r="FX53057" s="1595"/>
    </row>
    <row r="53058" spans="180:180">
      <c r="FX53058" s="1595"/>
    </row>
    <row r="53059" spans="180:180">
      <c r="FX53059" s="1595"/>
    </row>
    <row r="53060" spans="180:180">
      <c r="FX53060" s="1595"/>
    </row>
    <row r="53061" spans="180:180">
      <c r="FX53061" s="1595"/>
    </row>
    <row r="53062" spans="180:180">
      <c r="FX53062" s="1595"/>
    </row>
    <row r="53063" spans="180:180">
      <c r="FX53063" s="1595"/>
    </row>
    <row r="53064" spans="180:180">
      <c r="FX53064" s="1595"/>
    </row>
    <row r="53065" spans="180:180">
      <c r="FX53065" s="1595"/>
    </row>
    <row r="53067" spans="180:180">
      <c r="FX53067" s="1349"/>
    </row>
    <row r="53068" spans="180:180">
      <c r="FX53068" s="1349"/>
    </row>
    <row r="53069" spans="180:180">
      <c r="FX53069" s="1666"/>
    </row>
    <row r="53071" spans="180:180">
      <c r="FX53071" s="1349"/>
    </row>
    <row r="53072" spans="180:180">
      <c r="FX53072" s="1349"/>
    </row>
    <row r="53073" spans="180:180">
      <c r="FX53073" s="1349"/>
    </row>
    <row r="53074" spans="180:180">
      <c r="FX53074" s="1595"/>
    </row>
    <row r="53075" spans="180:180">
      <c r="FX53075" s="1595"/>
    </row>
    <row r="53076" spans="180:180">
      <c r="FX53076" s="1595"/>
    </row>
    <row r="53077" spans="180:180">
      <c r="FX53077" s="1595"/>
    </row>
    <row r="53078" spans="180:180">
      <c r="FX53078" s="1595"/>
    </row>
    <row r="53079" spans="180:180">
      <c r="FX53079" s="1595"/>
    </row>
    <row r="53080" spans="180:180">
      <c r="FX53080" s="1595"/>
    </row>
    <row r="53081" spans="180:180">
      <c r="FX53081" s="1595"/>
    </row>
    <row r="53082" spans="180:180">
      <c r="FX53082" s="1595"/>
    </row>
    <row r="53083" spans="180:180">
      <c r="FX53083" s="1595"/>
    </row>
    <row r="53084" spans="180:180">
      <c r="FX53084" s="1595"/>
    </row>
    <row r="53085" spans="180:180">
      <c r="FX53085" s="1595"/>
    </row>
    <row r="53086" spans="180:180">
      <c r="FX53086" s="1595"/>
    </row>
    <row r="53087" spans="180:180">
      <c r="FX53087" s="1595"/>
    </row>
    <row r="53088" spans="180:180">
      <c r="FX53088" s="1595"/>
    </row>
    <row r="53089" spans="180:180">
      <c r="FX53089" s="1595"/>
    </row>
    <row r="53090" spans="180:180">
      <c r="FX53090" s="1595"/>
    </row>
    <row r="53091" spans="180:180">
      <c r="FX53091" s="1595"/>
    </row>
    <row r="53092" spans="180:180">
      <c r="FX53092" s="1595"/>
    </row>
    <row r="53093" spans="180:180">
      <c r="FX53093" s="1595"/>
    </row>
    <row r="53094" spans="180:180">
      <c r="FX53094" s="1595"/>
    </row>
    <row r="53095" spans="180:180">
      <c r="FX53095" s="1595"/>
    </row>
    <row r="53096" spans="180:180">
      <c r="FX53096" s="1595"/>
    </row>
    <row r="53097" spans="180:180">
      <c r="FX53097" s="1595"/>
    </row>
    <row r="53098" spans="180:180">
      <c r="FX53098" s="1595"/>
    </row>
    <row r="53099" spans="180:180">
      <c r="FX53099" s="1595"/>
    </row>
    <row r="53100" spans="180:180">
      <c r="FX53100" s="1595"/>
    </row>
    <row r="53101" spans="180:180">
      <c r="FX53101" s="1595"/>
    </row>
    <row r="53102" spans="180:180">
      <c r="FX53102" s="1595"/>
    </row>
    <row r="53103" spans="180:180">
      <c r="FX53103" s="1595"/>
    </row>
    <row r="53104" spans="180:180">
      <c r="FX53104" s="1595"/>
    </row>
    <row r="53105" spans="180:180">
      <c r="FX53105" s="1595"/>
    </row>
    <row r="53106" spans="180:180">
      <c r="FX53106" s="1595"/>
    </row>
    <row r="53107" spans="180:180">
      <c r="FX53107" s="1595"/>
    </row>
    <row r="53108" spans="180:180">
      <c r="FX53108" s="1595"/>
    </row>
    <row r="53109" spans="180:180">
      <c r="FX53109" s="1595"/>
    </row>
    <row r="53110" spans="180:180">
      <c r="FX53110" s="1595"/>
    </row>
    <row r="53111" spans="180:180">
      <c r="FX53111" s="1595"/>
    </row>
    <row r="53112" spans="180:180">
      <c r="FX53112" s="1595"/>
    </row>
    <row r="53113" spans="180:180">
      <c r="FX53113" s="1595"/>
    </row>
    <row r="53115" spans="180:180">
      <c r="FX53115" s="1349"/>
    </row>
    <row r="53116" spans="180:180">
      <c r="FX53116" s="1349"/>
    </row>
    <row r="53117" spans="180:180">
      <c r="FX53117" s="1666"/>
    </row>
    <row r="53119" spans="180:180">
      <c r="FX53119" s="1349"/>
    </row>
    <row r="53120" spans="180:180">
      <c r="FX53120" s="1349"/>
    </row>
    <row r="53121" spans="180:180">
      <c r="FX53121" s="1349"/>
    </row>
    <row r="53122" spans="180:180">
      <c r="FX53122" s="1595"/>
    </row>
    <row r="53123" spans="180:180">
      <c r="FX53123" s="1595"/>
    </row>
    <row r="53124" spans="180:180">
      <c r="FX53124" s="1595"/>
    </row>
    <row r="53125" spans="180:180">
      <c r="FX53125" s="1595"/>
    </row>
    <row r="53126" spans="180:180">
      <c r="FX53126" s="1595"/>
    </row>
    <row r="53127" spans="180:180">
      <c r="FX53127" s="1595"/>
    </row>
    <row r="53128" spans="180:180">
      <c r="FX53128" s="1595"/>
    </row>
    <row r="53129" spans="180:180">
      <c r="FX53129" s="1595"/>
    </row>
    <row r="53130" spans="180:180">
      <c r="FX53130" s="1595"/>
    </row>
    <row r="53131" spans="180:180">
      <c r="FX53131" s="1595"/>
    </row>
    <row r="53132" spans="180:180">
      <c r="FX53132" s="1595"/>
    </row>
    <row r="53133" spans="180:180">
      <c r="FX53133" s="1595"/>
    </row>
    <row r="53134" spans="180:180">
      <c r="FX53134" s="1595"/>
    </row>
    <row r="53135" spans="180:180">
      <c r="FX53135" s="1595"/>
    </row>
    <row r="53136" spans="180:180">
      <c r="FX53136" s="1595"/>
    </row>
    <row r="53137" spans="180:180">
      <c r="FX53137" s="1595"/>
    </row>
    <row r="53138" spans="180:180">
      <c r="FX53138" s="1595"/>
    </row>
    <row r="53139" spans="180:180">
      <c r="FX53139" s="1595"/>
    </row>
    <row r="53140" spans="180:180">
      <c r="FX53140" s="1595"/>
    </row>
    <row r="53141" spans="180:180">
      <c r="FX53141" s="1595"/>
    </row>
    <row r="53142" spans="180:180">
      <c r="FX53142" s="1595"/>
    </row>
    <row r="53143" spans="180:180">
      <c r="FX53143" s="1595"/>
    </row>
    <row r="53144" spans="180:180">
      <c r="FX53144" s="1595"/>
    </row>
    <row r="53145" spans="180:180">
      <c r="FX53145" s="1595"/>
    </row>
    <row r="53146" spans="180:180">
      <c r="FX53146" s="1595"/>
    </row>
    <row r="53147" spans="180:180">
      <c r="FX53147" s="1595"/>
    </row>
    <row r="53148" spans="180:180">
      <c r="FX53148" s="1595"/>
    </row>
    <row r="53149" spans="180:180">
      <c r="FX53149" s="1595"/>
    </row>
    <row r="53150" spans="180:180">
      <c r="FX53150" s="1595"/>
    </row>
    <row r="53151" spans="180:180">
      <c r="FX53151" s="1595"/>
    </row>
    <row r="53152" spans="180:180">
      <c r="FX53152" s="1595"/>
    </row>
    <row r="53153" spans="180:180">
      <c r="FX53153" s="1595"/>
    </row>
    <row r="53154" spans="180:180">
      <c r="FX53154" s="1595"/>
    </row>
    <row r="53155" spans="180:180">
      <c r="FX53155" s="1595"/>
    </row>
    <row r="53156" spans="180:180">
      <c r="FX53156" s="1595"/>
    </row>
    <row r="53157" spans="180:180">
      <c r="FX53157" s="1595"/>
    </row>
    <row r="53158" spans="180:180">
      <c r="FX53158" s="1595"/>
    </row>
    <row r="53159" spans="180:180">
      <c r="FX53159" s="1595"/>
    </row>
    <row r="53160" spans="180:180">
      <c r="FX53160" s="1595"/>
    </row>
    <row r="53161" spans="180:180">
      <c r="FX53161" s="1595"/>
    </row>
    <row r="53163" spans="180:180">
      <c r="FX53163" s="1349"/>
    </row>
    <row r="53164" spans="180:180">
      <c r="FX53164" s="1349"/>
    </row>
    <row r="53165" spans="180:180">
      <c r="FX53165" s="1666"/>
    </row>
    <row r="53167" spans="180:180">
      <c r="FX53167" s="1349"/>
    </row>
    <row r="53168" spans="180:180">
      <c r="FX53168" s="1349"/>
    </row>
    <row r="53169" spans="180:180">
      <c r="FX53169" s="1349"/>
    </row>
    <row r="53170" spans="180:180">
      <c r="FX53170" s="1595"/>
    </row>
    <row r="53171" spans="180:180">
      <c r="FX53171" s="1595"/>
    </row>
    <row r="53172" spans="180:180">
      <c r="FX53172" s="1595"/>
    </row>
    <row r="53173" spans="180:180">
      <c r="FX53173" s="1595"/>
    </row>
    <row r="53174" spans="180:180">
      <c r="FX53174" s="1595"/>
    </row>
    <row r="53175" spans="180:180">
      <c r="FX53175" s="1595"/>
    </row>
    <row r="53176" spans="180:180">
      <c r="FX53176" s="1595"/>
    </row>
    <row r="53177" spans="180:180">
      <c r="FX53177" s="1595"/>
    </row>
    <row r="53178" spans="180:180">
      <c r="FX53178" s="1595"/>
    </row>
    <row r="53179" spans="180:180">
      <c r="FX53179" s="1595"/>
    </row>
    <row r="53180" spans="180:180">
      <c r="FX53180" s="1595"/>
    </row>
    <row r="53181" spans="180:180">
      <c r="FX53181" s="1595"/>
    </row>
    <row r="53182" spans="180:180">
      <c r="FX53182" s="1595"/>
    </row>
    <row r="53183" spans="180:180">
      <c r="FX53183" s="1595"/>
    </row>
    <row r="53184" spans="180:180">
      <c r="FX53184" s="1595"/>
    </row>
    <row r="53185" spans="180:180">
      <c r="FX53185" s="1595"/>
    </row>
    <row r="53186" spans="180:180">
      <c r="FX53186" s="1595"/>
    </row>
    <row r="53187" spans="180:180">
      <c r="FX53187" s="1595"/>
    </row>
    <row r="53188" spans="180:180">
      <c r="FX53188" s="1595"/>
    </row>
    <row r="53189" spans="180:180">
      <c r="FX53189" s="1595"/>
    </row>
    <row r="53190" spans="180:180">
      <c r="FX53190" s="1595"/>
    </row>
    <row r="53191" spans="180:180">
      <c r="FX53191" s="1595"/>
    </row>
    <row r="53192" spans="180:180">
      <c r="FX53192" s="1595"/>
    </row>
    <row r="53193" spans="180:180">
      <c r="FX53193" s="1595"/>
    </row>
    <row r="53194" spans="180:180">
      <c r="FX53194" s="1595"/>
    </row>
    <row r="53195" spans="180:180">
      <c r="FX53195" s="1595"/>
    </row>
    <row r="53196" spans="180:180">
      <c r="FX53196" s="1595"/>
    </row>
    <row r="53197" spans="180:180">
      <c r="FX53197" s="1595"/>
    </row>
    <row r="53198" spans="180:180">
      <c r="FX53198" s="1595"/>
    </row>
    <row r="53199" spans="180:180">
      <c r="FX53199" s="1595"/>
    </row>
    <row r="53200" spans="180:180">
      <c r="FX53200" s="1595"/>
    </row>
    <row r="53201" spans="180:180">
      <c r="FX53201" s="1595"/>
    </row>
    <row r="53202" spans="180:180">
      <c r="FX53202" s="1595"/>
    </row>
    <row r="53203" spans="180:180">
      <c r="FX53203" s="1595"/>
    </row>
    <row r="53204" spans="180:180">
      <c r="FX53204" s="1595"/>
    </row>
    <row r="53205" spans="180:180">
      <c r="FX53205" s="1595"/>
    </row>
    <row r="53206" spans="180:180">
      <c r="FX53206" s="1595"/>
    </row>
    <row r="53207" spans="180:180">
      <c r="FX53207" s="1595"/>
    </row>
    <row r="53208" spans="180:180">
      <c r="FX53208" s="1595"/>
    </row>
    <row r="53209" spans="180:180">
      <c r="FX53209" s="1595"/>
    </row>
    <row r="53211" spans="180:180">
      <c r="FX53211" s="1349"/>
    </row>
    <row r="53212" spans="180:180">
      <c r="FX53212" s="1349"/>
    </row>
    <row r="53213" spans="180:180">
      <c r="FX53213" s="1666"/>
    </row>
    <row r="53215" spans="180:180">
      <c r="FX53215" s="1349"/>
    </row>
    <row r="53216" spans="180:180">
      <c r="FX53216" s="1349"/>
    </row>
    <row r="53217" spans="180:180">
      <c r="FX53217" s="1349"/>
    </row>
    <row r="53218" spans="180:180">
      <c r="FX53218" s="1595"/>
    </row>
    <row r="53219" spans="180:180">
      <c r="FX53219" s="1595"/>
    </row>
    <row r="53220" spans="180:180">
      <c r="FX53220" s="1595"/>
    </row>
    <row r="53221" spans="180:180">
      <c r="FX53221" s="1595"/>
    </row>
    <row r="53222" spans="180:180">
      <c r="FX53222" s="1595"/>
    </row>
    <row r="53223" spans="180:180">
      <c r="FX53223" s="1595"/>
    </row>
    <row r="53224" spans="180:180">
      <c r="FX53224" s="1595"/>
    </row>
    <row r="53225" spans="180:180">
      <c r="FX53225" s="1595"/>
    </row>
    <row r="53226" spans="180:180">
      <c r="FX53226" s="1595"/>
    </row>
    <row r="53227" spans="180:180">
      <c r="FX53227" s="1595"/>
    </row>
    <row r="53228" spans="180:180">
      <c r="FX53228" s="1595"/>
    </row>
    <row r="53229" spans="180:180">
      <c r="FX53229" s="1595"/>
    </row>
    <row r="53230" spans="180:180">
      <c r="FX53230" s="1595"/>
    </row>
    <row r="53231" spans="180:180">
      <c r="FX53231" s="1595"/>
    </row>
    <row r="53232" spans="180:180">
      <c r="FX53232" s="1595"/>
    </row>
    <row r="53233" spans="180:180">
      <c r="FX53233" s="1595"/>
    </row>
    <row r="53234" spans="180:180">
      <c r="FX53234" s="1595"/>
    </row>
    <row r="53235" spans="180:180">
      <c r="FX53235" s="1595"/>
    </row>
    <row r="53236" spans="180:180">
      <c r="FX53236" s="1595"/>
    </row>
    <row r="53237" spans="180:180">
      <c r="FX53237" s="1595"/>
    </row>
    <row r="53238" spans="180:180">
      <c r="FX53238" s="1595"/>
    </row>
    <row r="53239" spans="180:180">
      <c r="FX53239" s="1595"/>
    </row>
    <row r="53240" spans="180:180">
      <c r="FX53240" s="1595"/>
    </row>
    <row r="53241" spans="180:180">
      <c r="FX53241" s="1595"/>
    </row>
    <row r="53242" spans="180:180">
      <c r="FX53242" s="1595"/>
    </row>
    <row r="53243" spans="180:180">
      <c r="FX53243" s="1595"/>
    </row>
    <row r="53244" spans="180:180">
      <c r="FX53244" s="1595"/>
    </row>
    <row r="53245" spans="180:180">
      <c r="FX53245" s="1595"/>
    </row>
    <row r="53246" spans="180:180">
      <c r="FX53246" s="1595"/>
    </row>
    <row r="53247" spans="180:180">
      <c r="FX53247" s="1595"/>
    </row>
    <row r="53248" spans="180:180">
      <c r="FX53248" s="1595"/>
    </row>
    <row r="53249" spans="180:180">
      <c r="FX53249" s="1595"/>
    </row>
    <row r="53250" spans="180:180">
      <c r="FX53250" s="1595"/>
    </row>
    <row r="53251" spans="180:180">
      <c r="FX53251" s="1595"/>
    </row>
    <row r="53252" spans="180:180">
      <c r="FX53252" s="1595"/>
    </row>
    <row r="53253" spans="180:180">
      <c r="FX53253" s="1595"/>
    </row>
    <row r="53254" spans="180:180">
      <c r="FX53254" s="1595"/>
    </row>
    <row r="53255" spans="180:180">
      <c r="FX53255" s="1595"/>
    </row>
    <row r="53256" spans="180:180">
      <c r="FX53256" s="1595"/>
    </row>
    <row r="53257" spans="180:180">
      <c r="FX53257" s="1595"/>
    </row>
    <row r="53259" spans="180:180">
      <c r="FX53259" s="1349"/>
    </row>
    <row r="53260" spans="180:180">
      <c r="FX53260" s="1349"/>
    </row>
    <row r="53261" spans="180:180">
      <c r="FX53261" s="1666"/>
    </row>
    <row r="53263" spans="180:180">
      <c r="FX53263" s="1349"/>
    </row>
    <row r="53264" spans="180:180">
      <c r="FX53264" s="1349"/>
    </row>
    <row r="53265" spans="180:180">
      <c r="FX53265" s="1349"/>
    </row>
    <row r="53266" spans="180:180">
      <c r="FX53266" s="1595"/>
    </row>
    <row r="53267" spans="180:180">
      <c r="FX53267" s="1595"/>
    </row>
    <row r="53268" spans="180:180">
      <c r="FX53268" s="1595"/>
    </row>
    <row r="53269" spans="180:180">
      <c r="FX53269" s="1595"/>
    </row>
    <row r="53270" spans="180:180">
      <c r="FX53270" s="1595"/>
    </row>
    <row r="53271" spans="180:180">
      <c r="FX53271" s="1595"/>
    </row>
    <row r="53272" spans="180:180">
      <c r="FX53272" s="1595"/>
    </row>
    <row r="53273" spans="180:180">
      <c r="FX53273" s="1595"/>
    </row>
    <row r="53274" spans="180:180">
      <c r="FX53274" s="1595"/>
    </row>
    <row r="53275" spans="180:180">
      <c r="FX53275" s="1595"/>
    </row>
    <row r="53276" spans="180:180">
      <c r="FX53276" s="1595"/>
    </row>
    <row r="53277" spans="180:180">
      <c r="FX53277" s="1595"/>
    </row>
    <row r="53278" spans="180:180">
      <c r="FX53278" s="1595"/>
    </row>
    <row r="53279" spans="180:180">
      <c r="FX53279" s="1595"/>
    </row>
    <row r="53280" spans="180:180">
      <c r="FX53280" s="1595"/>
    </row>
    <row r="53281" spans="180:180">
      <c r="FX53281" s="1595"/>
    </row>
    <row r="53282" spans="180:180">
      <c r="FX53282" s="1595"/>
    </row>
    <row r="53283" spans="180:180">
      <c r="FX53283" s="1595"/>
    </row>
    <row r="53284" spans="180:180">
      <c r="FX53284" s="1595"/>
    </row>
    <row r="53285" spans="180:180">
      <c r="FX53285" s="1595"/>
    </row>
    <row r="53286" spans="180:180">
      <c r="FX53286" s="1595"/>
    </row>
    <row r="53287" spans="180:180">
      <c r="FX53287" s="1595"/>
    </row>
    <row r="53288" spans="180:180">
      <c r="FX53288" s="1595"/>
    </row>
    <row r="53289" spans="180:180">
      <c r="FX53289" s="1595"/>
    </row>
    <row r="53290" spans="180:180">
      <c r="FX53290" s="1595"/>
    </row>
    <row r="53291" spans="180:180">
      <c r="FX53291" s="1595"/>
    </row>
    <row r="53292" spans="180:180">
      <c r="FX53292" s="1595"/>
    </row>
    <row r="53293" spans="180:180">
      <c r="FX53293" s="1595"/>
    </row>
    <row r="53294" spans="180:180">
      <c r="FX53294" s="1595"/>
    </row>
    <row r="53295" spans="180:180">
      <c r="FX53295" s="1595"/>
    </row>
    <row r="53296" spans="180:180">
      <c r="FX53296" s="1595"/>
    </row>
    <row r="53297" spans="180:180">
      <c r="FX53297" s="1595"/>
    </row>
    <row r="53298" spans="180:180">
      <c r="FX53298" s="1595"/>
    </row>
    <row r="53299" spans="180:180">
      <c r="FX53299" s="1595"/>
    </row>
    <row r="53300" spans="180:180">
      <c r="FX53300" s="1595"/>
    </row>
    <row r="53301" spans="180:180">
      <c r="FX53301" s="1595"/>
    </row>
    <row r="53302" spans="180:180">
      <c r="FX53302" s="1595"/>
    </row>
    <row r="53303" spans="180:180">
      <c r="FX53303" s="1595"/>
    </row>
    <row r="53304" spans="180:180">
      <c r="FX53304" s="1595"/>
    </row>
    <row r="53305" spans="180:180">
      <c r="FX53305" s="1595"/>
    </row>
    <row r="53307" spans="180:180">
      <c r="FX53307" s="1349"/>
    </row>
    <row r="53308" spans="180:180">
      <c r="FX53308" s="1349"/>
    </row>
    <row r="53309" spans="180:180">
      <c r="FX53309" s="1666"/>
    </row>
    <row r="53311" spans="180:180">
      <c r="FX53311" s="1349"/>
    </row>
    <row r="53312" spans="180:180">
      <c r="FX53312" s="1349"/>
    </row>
    <row r="53313" spans="180:180">
      <c r="FX53313" s="1349"/>
    </row>
    <row r="53314" spans="180:180">
      <c r="FX53314" s="1595"/>
    </row>
    <row r="53315" spans="180:180">
      <c r="FX53315" s="1595"/>
    </row>
    <row r="53316" spans="180:180">
      <c r="FX53316" s="1595"/>
    </row>
    <row r="53317" spans="180:180">
      <c r="FX53317" s="1595"/>
    </row>
    <row r="53318" spans="180:180">
      <c r="FX53318" s="1595"/>
    </row>
    <row r="53319" spans="180:180">
      <c r="FX53319" s="1595"/>
    </row>
    <row r="53320" spans="180:180">
      <c r="FX53320" s="1595"/>
    </row>
    <row r="53321" spans="180:180">
      <c r="FX53321" s="1595"/>
    </row>
    <row r="53322" spans="180:180">
      <c r="FX53322" s="1595"/>
    </row>
    <row r="53323" spans="180:180">
      <c r="FX53323" s="1595"/>
    </row>
    <row r="53324" spans="180:180">
      <c r="FX53324" s="1595"/>
    </row>
    <row r="53325" spans="180:180">
      <c r="FX53325" s="1595"/>
    </row>
    <row r="53326" spans="180:180">
      <c r="FX53326" s="1595"/>
    </row>
    <row r="53327" spans="180:180">
      <c r="FX53327" s="1595"/>
    </row>
    <row r="53328" spans="180:180">
      <c r="FX53328" s="1595"/>
    </row>
    <row r="53329" spans="180:180">
      <c r="FX53329" s="1595"/>
    </row>
    <row r="53330" spans="180:180">
      <c r="FX53330" s="1595"/>
    </row>
    <row r="53331" spans="180:180">
      <c r="FX53331" s="1595"/>
    </row>
    <row r="53332" spans="180:180">
      <c r="FX53332" s="1595"/>
    </row>
    <row r="53333" spans="180:180">
      <c r="FX53333" s="1595"/>
    </row>
    <row r="53334" spans="180:180">
      <c r="FX53334" s="1595"/>
    </row>
    <row r="53335" spans="180:180">
      <c r="FX53335" s="1595"/>
    </row>
    <row r="53336" spans="180:180">
      <c r="FX53336" s="1595"/>
    </row>
    <row r="53337" spans="180:180">
      <c r="FX53337" s="1595"/>
    </row>
    <row r="53338" spans="180:180">
      <c r="FX53338" s="1595"/>
    </row>
    <row r="53339" spans="180:180">
      <c r="FX53339" s="1595"/>
    </row>
    <row r="53340" spans="180:180">
      <c r="FX53340" s="1595"/>
    </row>
    <row r="53341" spans="180:180">
      <c r="FX53341" s="1595"/>
    </row>
    <row r="53342" spans="180:180">
      <c r="FX53342" s="1595"/>
    </row>
    <row r="53343" spans="180:180">
      <c r="FX53343" s="1595"/>
    </row>
    <row r="53344" spans="180:180">
      <c r="FX53344" s="1595"/>
    </row>
    <row r="53345" spans="180:180">
      <c r="FX53345" s="1595"/>
    </row>
    <row r="53346" spans="180:180">
      <c r="FX53346" s="1595"/>
    </row>
    <row r="53347" spans="180:180">
      <c r="FX53347" s="1595"/>
    </row>
    <row r="53348" spans="180:180">
      <c r="FX53348" s="1595"/>
    </row>
    <row r="53349" spans="180:180">
      <c r="FX53349" s="1595"/>
    </row>
    <row r="53350" spans="180:180">
      <c r="FX53350" s="1595"/>
    </row>
    <row r="53351" spans="180:180">
      <c r="FX53351" s="1595"/>
    </row>
    <row r="53352" spans="180:180">
      <c r="FX53352" s="1595"/>
    </row>
    <row r="53353" spans="180:180">
      <c r="FX53353" s="1595"/>
    </row>
    <row r="53355" spans="180:180">
      <c r="FX53355" s="1349"/>
    </row>
    <row r="53356" spans="180:180">
      <c r="FX53356" s="1349"/>
    </row>
    <row r="53357" spans="180:180">
      <c r="FX53357" s="1666"/>
    </row>
    <row r="53359" spans="180:180">
      <c r="FX53359" s="1349"/>
    </row>
    <row r="53360" spans="180:180">
      <c r="FX53360" s="1349"/>
    </row>
    <row r="53361" spans="180:180">
      <c r="FX53361" s="1349"/>
    </row>
    <row r="53362" spans="180:180">
      <c r="FX53362" s="1595"/>
    </row>
    <row r="53363" spans="180:180">
      <c r="FX53363" s="1595"/>
    </row>
    <row r="53364" spans="180:180">
      <c r="FX53364" s="1595"/>
    </row>
    <row r="53365" spans="180:180">
      <c r="FX53365" s="1595"/>
    </row>
    <row r="53366" spans="180:180">
      <c r="FX53366" s="1595"/>
    </row>
    <row r="53367" spans="180:180">
      <c r="FX53367" s="1595"/>
    </row>
    <row r="53368" spans="180:180">
      <c r="FX53368" s="1595"/>
    </row>
    <row r="53369" spans="180:180">
      <c r="FX53369" s="1595"/>
    </row>
    <row r="53370" spans="180:180">
      <c r="FX53370" s="1595"/>
    </row>
    <row r="53371" spans="180:180">
      <c r="FX53371" s="1595"/>
    </row>
    <row r="53372" spans="180:180">
      <c r="FX53372" s="1595"/>
    </row>
    <row r="53373" spans="180:180">
      <c r="FX53373" s="1595"/>
    </row>
    <row r="53374" spans="180:180">
      <c r="FX53374" s="1595"/>
    </row>
    <row r="53375" spans="180:180">
      <c r="FX53375" s="1595"/>
    </row>
    <row r="53376" spans="180:180">
      <c r="FX53376" s="1595"/>
    </row>
    <row r="53377" spans="180:180">
      <c r="FX53377" s="1595"/>
    </row>
    <row r="53378" spans="180:180">
      <c r="FX53378" s="1595"/>
    </row>
    <row r="53379" spans="180:180">
      <c r="FX53379" s="1595"/>
    </row>
    <row r="53380" spans="180:180">
      <c r="FX53380" s="1595"/>
    </row>
    <row r="53381" spans="180:180">
      <c r="FX53381" s="1595"/>
    </row>
    <row r="53382" spans="180:180">
      <c r="FX53382" s="1595"/>
    </row>
    <row r="53383" spans="180:180">
      <c r="FX53383" s="1595"/>
    </row>
    <row r="53384" spans="180:180">
      <c r="FX53384" s="1595"/>
    </row>
    <row r="53385" spans="180:180">
      <c r="FX53385" s="1595"/>
    </row>
    <row r="53386" spans="180:180">
      <c r="FX53386" s="1595"/>
    </row>
    <row r="53387" spans="180:180">
      <c r="FX53387" s="1595"/>
    </row>
    <row r="53388" spans="180:180">
      <c r="FX53388" s="1595"/>
    </row>
    <row r="53389" spans="180:180">
      <c r="FX53389" s="1595"/>
    </row>
    <row r="53390" spans="180:180">
      <c r="FX53390" s="1595"/>
    </row>
    <row r="53391" spans="180:180">
      <c r="FX53391" s="1595"/>
    </row>
    <row r="53392" spans="180:180">
      <c r="FX53392" s="1595"/>
    </row>
    <row r="53393" spans="180:180">
      <c r="FX53393" s="1595"/>
    </row>
    <row r="53394" spans="180:180">
      <c r="FX53394" s="1595"/>
    </row>
    <row r="53395" spans="180:180">
      <c r="FX53395" s="1595"/>
    </row>
    <row r="53396" spans="180:180">
      <c r="FX53396" s="1595"/>
    </row>
    <row r="53397" spans="180:180">
      <c r="FX53397" s="1595"/>
    </row>
    <row r="53398" spans="180:180">
      <c r="FX53398" s="1595"/>
    </row>
    <row r="53399" spans="180:180">
      <c r="FX53399" s="1595"/>
    </row>
    <row r="53400" spans="180:180">
      <c r="FX53400" s="1595"/>
    </row>
    <row r="53401" spans="180:180">
      <c r="FX53401" s="1595"/>
    </row>
    <row r="53403" spans="180:180">
      <c r="FX53403" s="1349"/>
    </row>
    <row r="53404" spans="180:180">
      <c r="FX53404" s="1349"/>
    </row>
    <row r="53405" spans="180:180">
      <c r="FX53405" s="1666"/>
    </row>
    <row r="53407" spans="180:180">
      <c r="FX53407" s="1349"/>
    </row>
    <row r="53408" spans="180:180">
      <c r="FX53408" s="1349"/>
    </row>
    <row r="53409" spans="180:180">
      <c r="FX53409" s="1349"/>
    </row>
    <row r="53410" spans="180:180">
      <c r="FX53410" s="1595"/>
    </row>
    <row r="53411" spans="180:180">
      <c r="FX53411" s="1595"/>
    </row>
    <row r="53412" spans="180:180">
      <c r="FX53412" s="1595"/>
    </row>
    <row r="53413" spans="180:180">
      <c r="FX53413" s="1595"/>
    </row>
    <row r="53414" spans="180:180">
      <c r="FX53414" s="1595"/>
    </row>
    <row r="53415" spans="180:180">
      <c r="FX53415" s="1595"/>
    </row>
    <row r="53416" spans="180:180">
      <c r="FX53416" s="1595"/>
    </row>
    <row r="53417" spans="180:180">
      <c r="FX53417" s="1595"/>
    </row>
    <row r="53418" spans="180:180">
      <c r="FX53418" s="1595"/>
    </row>
    <row r="53419" spans="180:180">
      <c r="FX53419" s="1595"/>
    </row>
    <row r="53420" spans="180:180">
      <c r="FX53420" s="1595"/>
    </row>
    <row r="53421" spans="180:180">
      <c r="FX53421" s="1595"/>
    </row>
    <row r="53422" spans="180:180">
      <c r="FX53422" s="1595"/>
    </row>
    <row r="53423" spans="180:180">
      <c r="FX53423" s="1595"/>
    </row>
    <row r="53424" spans="180:180">
      <c r="FX53424" s="1595"/>
    </row>
    <row r="53425" spans="180:180">
      <c r="FX53425" s="1595"/>
    </row>
    <row r="53426" spans="180:180">
      <c r="FX53426" s="1595"/>
    </row>
    <row r="53427" spans="180:180">
      <c r="FX53427" s="1595"/>
    </row>
    <row r="53428" spans="180:180">
      <c r="FX53428" s="1595"/>
    </row>
    <row r="53429" spans="180:180">
      <c r="FX53429" s="1595"/>
    </row>
    <row r="53430" spans="180:180">
      <c r="FX53430" s="1595"/>
    </row>
    <row r="53431" spans="180:180">
      <c r="FX53431" s="1595"/>
    </row>
    <row r="53432" spans="180:180">
      <c r="FX53432" s="1595"/>
    </row>
    <row r="53433" spans="180:180">
      <c r="FX53433" s="1595"/>
    </row>
    <row r="53434" spans="180:180">
      <c r="FX53434" s="1595"/>
    </row>
    <row r="53435" spans="180:180">
      <c r="FX53435" s="1595"/>
    </row>
    <row r="53436" spans="180:180">
      <c r="FX53436" s="1595"/>
    </row>
    <row r="53437" spans="180:180">
      <c r="FX53437" s="1595"/>
    </row>
    <row r="53438" spans="180:180">
      <c r="FX53438" s="1595"/>
    </row>
    <row r="53439" spans="180:180">
      <c r="FX53439" s="1595"/>
    </row>
    <row r="53440" spans="180:180">
      <c r="FX53440" s="1595"/>
    </row>
    <row r="53441" spans="180:180">
      <c r="FX53441" s="1595"/>
    </row>
    <row r="53442" spans="180:180">
      <c r="FX53442" s="1595"/>
    </row>
    <row r="53443" spans="180:180">
      <c r="FX53443" s="1595"/>
    </row>
    <row r="53444" spans="180:180">
      <c r="FX53444" s="1595"/>
    </row>
    <row r="53445" spans="180:180">
      <c r="FX53445" s="1595"/>
    </row>
    <row r="53446" spans="180:180">
      <c r="FX53446" s="1595"/>
    </row>
    <row r="53447" spans="180:180">
      <c r="FX53447" s="1595"/>
    </row>
    <row r="53448" spans="180:180">
      <c r="FX53448" s="1595"/>
    </row>
    <row r="53449" spans="180:180">
      <c r="FX53449" s="1595"/>
    </row>
    <row r="53451" spans="180:180">
      <c r="FX53451" s="1349"/>
    </row>
    <row r="53452" spans="180:180">
      <c r="FX53452" s="1349"/>
    </row>
    <row r="53453" spans="180:180">
      <c r="FX53453" s="1666"/>
    </row>
    <row r="53455" spans="180:180">
      <c r="FX53455" s="1349"/>
    </row>
    <row r="53456" spans="180:180">
      <c r="FX53456" s="1349"/>
    </row>
    <row r="53457" spans="180:180">
      <c r="FX53457" s="1349"/>
    </row>
    <row r="53458" spans="180:180">
      <c r="FX53458" s="1595"/>
    </row>
    <row r="53459" spans="180:180">
      <c r="FX53459" s="1595"/>
    </row>
    <row r="53460" spans="180:180">
      <c r="FX53460" s="1595"/>
    </row>
    <row r="53461" spans="180:180">
      <c r="FX53461" s="1595"/>
    </row>
    <row r="53462" spans="180:180">
      <c r="FX53462" s="1595"/>
    </row>
    <row r="53463" spans="180:180">
      <c r="FX53463" s="1595"/>
    </row>
    <row r="53464" spans="180:180">
      <c r="FX53464" s="1595"/>
    </row>
    <row r="53465" spans="180:180">
      <c r="FX53465" s="1595"/>
    </row>
    <row r="53466" spans="180:180">
      <c r="FX53466" s="1595"/>
    </row>
    <row r="53467" spans="180:180">
      <c r="FX53467" s="1595"/>
    </row>
    <row r="53468" spans="180:180">
      <c r="FX53468" s="1595"/>
    </row>
    <row r="53469" spans="180:180">
      <c r="FX53469" s="1595"/>
    </row>
    <row r="53470" spans="180:180">
      <c r="FX53470" s="1595"/>
    </row>
    <row r="53471" spans="180:180">
      <c r="FX53471" s="1595"/>
    </row>
    <row r="53472" spans="180:180">
      <c r="FX53472" s="1595"/>
    </row>
    <row r="53473" spans="180:180">
      <c r="FX53473" s="1595"/>
    </row>
    <row r="53474" spans="180:180">
      <c r="FX53474" s="1595"/>
    </row>
    <row r="53475" spans="180:180">
      <c r="FX53475" s="1595"/>
    </row>
    <row r="53476" spans="180:180">
      <c r="FX53476" s="1595"/>
    </row>
    <row r="53477" spans="180:180">
      <c r="FX53477" s="1595"/>
    </row>
    <row r="53478" spans="180:180">
      <c r="FX53478" s="1595"/>
    </row>
    <row r="53479" spans="180:180">
      <c r="FX53479" s="1595"/>
    </row>
    <row r="53480" spans="180:180">
      <c r="FX53480" s="1595"/>
    </row>
    <row r="53481" spans="180:180">
      <c r="FX53481" s="1595"/>
    </row>
    <row r="53482" spans="180:180">
      <c r="FX53482" s="1595"/>
    </row>
    <row r="53483" spans="180:180">
      <c r="FX53483" s="1595"/>
    </row>
    <row r="53484" spans="180:180">
      <c r="FX53484" s="1595"/>
    </row>
    <row r="53485" spans="180:180">
      <c r="FX53485" s="1595"/>
    </row>
    <row r="53486" spans="180:180">
      <c r="FX53486" s="1595"/>
    </row>
    <row r="53487" spans="180:180">
      <c r="FX53487" s="1595"/>
    </row>
    <row r="53488" spans="180:180">
      <c r="FX53488" s="1595"/>
    </row>
    <row r="53489" spans="180:180">
      <c r="FX53489" s="1595"/>
    </row>
    <row r="53490" spans="180:180">
      <c r="FX53490" s="1595"/>
    </row>
    <row r="53491" spans="180:180">
      <c r="FX53491" s="1595"/>
    </row>
    <row r="53492" spans="180:180">
      <c r="FX53492" s="1595"/>
    </row>
    <row r="53493" spans="180:180">
      <c r="FX53493" s="1595"/>
    </row>
    <row r="53494" spans="180:180">
      <c r="FX53494" s="1595"/>
    </row>
    <row r="53495" spans="180:180">
      <c r="FX53495" s="1595"/>
    </row>
    <row r="53496" spans="180:180">
      <c r="FX53496" s="1595"/>
    </row>
    <row r="53497" spans="180:180">
      <c r="FX53497" s="1595"/>
    </row>
    <row r="53499" spans="180:180">
      <c r="FX53499" s="1349"/>
    </row>
    <row r="53500" spans="180:180">
      <c r="FX53500" s="1349"/>
    </row>
    <row r="53501" spans="180:180">
      <c r="FX53501" s="1666"/>
    </row>
    <row r="53503" spans="180:180">
      <c r="FX53503" s="1349"/>
    </row>
    <row r="53504" spans="180:180">
      <c r="FX53504" s="1349"/>
    </row>
    <row r="53505" spans="180:180">
      <c r="FX53505" s="1349"/>
    </row>
    <row r="53506" spans="180:180">
      <c r="FX53506" s="1595"/>
    </row>
    <row r="53507" spans="180:180">
      <c r="FX53507" s="1595"/>
    </row>
    <row r="53508" spans="180:180">
      <c r="FX53508" s="1595"/>
    </row>
    <row r="53509" spans="180:180">
      <c r="FX53509" s="1595"/>
    </row>
    <row r="53510" spans="180:180">
      <c r="FX53510" s="1595"/>
    </row>
    <row r="53511" spans="180:180">
      <c r="FX53511" s="1595"/>
    </row>
    <row r="53512" spans="180:180">
      <c r="FX53512" s="1595"/>
    </row>
    <row r="53513" spans="180:180">
      <c r="FX53513" s="1595"/>
    </row>
    <row r="53514" spans="180:180">
      <c r="FX53514" s="1595"/>
    </row>
    <row r="53515" spans="180:180">
      <c r="FX53515" s="1595"/>
    </row>
    <row r="53516" spans="180:180">
      <c r="FX53516" s="1595"/>
    </row>
    <row r="53517" spans="180:180">
      <c r="FX53517" s="1595"/>
    </row>
    <row r="53518" spans="180:180">
      <c r="FX53518" s="1595"/>
    </row>
    <row r="53519" spans="180:180">
      <c r="FX53519" s="1595"/>
    </row>
    <row r="53520" spans="180:180">
      <c r="FX53520" s="1595"/>
    </row>
    <row r="53521" spans="180:180">
      <c r="FX53521" s="1595"/>
    </row>
    <row r="53522" spans="180:180">
      <c r="FX53522" s="1595"/>
    </row>
    <row r="53523" spans="180:180">
      <c r="FX53523" s="1595"/>
    </row>
    <row r="53524" spans="180:180">
      <c r="FX53524" s="1595"/>
    </row>
    <row r="53525" spans="180:180">
      <c r="FX53525" s="1595"/>
    </row>
    <row r="53526" spans="180:180">
      <c r="FX53526" s="1595"/>
    </row>
    <row r="53527" spans="180:180">
      <c r="FX53527" s="1595"/>
    </row>
    <row r="53528" spans="180:180">
      <c r="FX53528" s="1595"/>
    </row>
    <row r="53529" spans="180:180">
      <c r="FX53529" s="1595"/>
    </row>
    <row r="53530" spans="180:180">
      <c r="FX53530" s="1595"/>
    </row>
    <row r="53531" spans="180:180">
      <c r="FX53531" s="1595"/>
    </row>
    <row r="53532" spans="180:180">
      <c r="FX53532" s="1595"/>
    </row>
    <row r="53533" spans="180:180">
      <c r="FX53533" s="1595"/>
    </row>
    <row r="53534" spans="180:180">
      <c r="FX53534" s="1595"/>
    </row>
    <row r="53535" spans="180:180">
      <c r="FX53535" s="1595"/>
    </row>
    <row r="53536" spans="180:180">
      <c r="FX53536" s="1595"/>
    </row>
    <row r="53537" spans="180:180">
      <c r="FX53537" s="1595"/>
    </row>
    <row r="53538" spans="180:180">
      <c r="FX53538" s="1595"/>
    </row>
    <row r="53539" spans="180:180">
      <c r="FX53539" s="1595"/>
    </row>
    <row r="53540" spans="180:180">
      <c r="FX53540" s="1595"/>
    </row>
    <row r="53541" spans="180:180">
      <c r="FX53541" s="1595"/>
    </row>
    <row r="53542" spans="180:180">
      <c r="FX53542" s="1595"/>
    </row>
    <row r="53543" spans="180:180">
      <c r="FX53543" s="1595"/>
    </row>
    <row r="53544" spans="180:180">
      <c r="FX53544" s="1595"/>
    </row>
    <row r="53545" spans="180:180">
      <c r="FX53545" s="1595"/>
    </row>
    <row r="53547" spans="180:180">
      <c r="FX53547" s="1349"/>
    </row>
    <row r="53548" spans="180:180">
      <c r="FX53548" s="1349"/>
    </row>
    <row r="53549" spans="180:180">
      <c r="FX53549" s="1666"/>
    </row>
    <row r="53551" spans="180:180">
      <c r="FX53551" s="1349"/>
    </row>
    <row r="53552" spans="180:180">
      <c r="FX53552" s="1349"/>
    </row>
    <row r="53553" spans="180:180">
      <c r="FX53553" s="1349"/>
    </row>
    <row r="53554" spans="180:180">
      <c r="FX53554" s="1595"/>
    </row>
    <row r="53555" spans="180:180">
      <c r="FX53555" s="1595"/>
    </row>
    <row r="53556" spans="180:180">
      <c r="FX53556" s="1595"/>
    </row>
    <row r="53557" spans="180:180">
      <c r="FX53557" s="1595"/>
    </row>
    <row r="53558" spans="180:180">
      <c r="FX53558" s="1595"/>
    </row>
    <row r="53559" spans="180:180">
      <c r="FX53559" s="1595"/>
    </row>
    <row r="53560" spans="180:180">
      <c r="FX53560" s="1595"/>
    </row>
    <row r="53561" spans="180:180">
      <c r="FX53561" s="1595"/>
    </row>
    <row r="53562" spans="180:180">
      <c r="FX53562" s="1595"/>
    </row>
    <row r="53563" spans="180:180">
      <c r="FX53563" s="1595"/>
    </row>
    <row r="53564" spans="180:180">
      <c r="FX53564" s="1595"/>
    </row>
    <row r="53565" spans="180:180">
      <c r="FX53565" s="1595"/>
    </row>
    <row r="53566" spans="180:180">
      <c r="FX53566" s="1595"/>
    </row>
    <row r="53567" spans="180:180">
      <c r="FX53567" s="1595"/>
    </row>
    <row r="53568" spans="180:180">
      <c r="FX53568" s="1595"/>
    </row>
    <row r="53569" spans="180:180">
      <c r="FX53569" s="1595"/>
    </row>
    <row r="53570" spans="180:180">
      <c r="FX53570" s="1595"/>
    </row>
    <row r="53571" spans="180:180">
      <c r="FX53571" s="1595"/>
    </row>
    <row r="53572" spans="180:180">
      <c r="FX53572" s="1595"/>
    </row>
    <row r="53573" spans="180:180">
      <c r="FX53573" s="1595"/>
    </row>
    <row r="53574" spans="180:180">
      <c r="FX53574" s="1595"/>
    </row>
    <row r="53575" spans="180:180">
      <c r="FX53575" s="1595"/>
    </row>
    <row r="53576" spans="180:180">
      <c r="FX53576" s="1595"/>
    </row>
    <row r="53577" spans="180:180">
      <c r="FX53577" s="1595"/>
    </row>
    <row r="53578" spans="180:180">
      <c r="FX53578" s="1595"/>
    </row>
    <row r="53579" spans="180:180">
      <c r="FX53579" s="1595"/>
    </row>
    <row r="53580" spans="180:180">
      <c r="FX53580" s="1595"/>
    </row>
    <row r="53581" spans="180:180">
      <c r="FX53581" s="1595"/>
    </row>
    <row r="53582" spans="180:180">
      <c r="FX53582" s="1595"/>
    </row>
    <row r="53583" spans="180:180">
      <c r="FX53583" s="1595"/>
    </row>
    <row r="53584" spans="180:180">
      <c r="FX53584" s="1595"/>
    </row>
    <row r="53585" spans="180:180">
      <c r="FX53585" s="1595"/>
    </row>
    <row r="53586" spans="180:180">
      <c r="FX53586" s="1595"/>
    </row>
    <row r="53587" spans="180:180">
      <c r="FX53587" s="1595"/>
    </row>
    <row r="53588" spans="180:180">
      <c r="FX53588" s="1595"/>
    </row>
    <row r="53589" spans="180:180">
      <c r="FX53589" s="1595"/>
    </row>
    <row r="53590" spans="180:180">
      <c r="FX53590" s="1595"/>
    </row>
    <row r="53591" spans="180:180">
      <c r="FX53591" s="1595"/>
    </row>
    <row r="53592" spans="180:180">
      <c r="FX53592" s="1595"/>
    </row>
    <row r="53593" spans="180:180">
      <c r="FX53593" s="1595"/>
    </row>
    <row r="53595" spans="180:180">
      <c r="FX53595" s="1349"/>
    </row>
    <row r="53596" spans="180:180">
      <c r="FX53596" s="1349"/>
    </row>
    <row r="53597" spans="180:180">
      <c r="FX53597" s="1666"/>
    </row>
    <row r="53599" spans="180:180">
      <c r="FX53599" s="1349"/>
    </row>
    <row r="53600" spans="180:180">
      <c r="FX53600" s="1349"/>
    </row>
    <row r="53601" spans="180:180">
      <c r="FX53601" s="1349"/>
    </row>
    <row r="53602" spans="180:180">
      <c r="FX53602" s="1595"/>
    </row>
    <row r="53603" spans="180:180">
      <c r="FX53603" s="1595"/>
    </row>
    <row r="53604" spans="180:180">
      <c r="FX53604" s="1595"/>
    </row>
    <row r="53605" spans="180:180">
      <c r="FX53605" s="1595"/>
    </row>
    <row r="53606" spans="180:180">
      <c r="FX53606" s="1595"/>
    </row>
    <row r="53607" spans="180:180">
      <c r="FX53607" s="1595"/>
    </row>
    <row r="53608" spans="180:180">
      <c r="FX53608" s="1595"/>
    </row>
    <row r="53609" spans="180:180">
      <c r="FX53609" s="1595"/>
    </row>
    <row r="53610" spans="180:180">
      <c r="FX53610" s="1595"/>
    </row>
    <row r="53611" spans="180:180">
      <c r="FX53611" s="1595"/>
    </row>
    <row r="53612" spans="180:180">
      <c r="FX53612" s="1595"/>
    </row>
    <row r="53613" spans="180:180">
      <c r="FX53613" s="1595"/>
    </row>
    <row r="53614" spans="180:180">
      <c r="FX53614" s="1595"/>
    </row>
    <row r="53615" spans="180:180">
      <c r="FX53615" s="1595"/>
    </row>
    <row r="53616" spans="180:180">
      <c r="FX53616" s="1595"/>
    </row>
    <row r="53617" spans="180:180">
      <c r="FX53617" s="1595"/>
    </row>
    <row r="53618" spans="180:180">
      <c r="FX53618" s="1595"/>
    </row>
    <row r="53619" spans="180:180">
      <c r="FX53619" s="1595"/>
    </row>
    <row r="53620" spans="180:180">
      <c r="FX53620" s="1595"/>
    </row>
    <row r="53621" spans="180:180">
      <c r="FX53621" s="1595"/>
    </row>
    <row r="53622" spans="180:180">
      <c r="FX53622" s="1595"/>
    </row>
    <row r="53623" spans="180:180">
      <c r="FX53623" s="1595"/>
    </row>
    <row r="53624" spans="180:180">
      <c r="FX53624" s="1595"/>
    </row>
    <row r="53625" spans="180:180">
      <c r="FX53625" s="1595"/>
    </row>
    <row r="53626" spans="180:180">
      <c r="FX53626" s="1595"/>
    </row>
    <row r="53627" spans="180:180">
      <c r="FX53627" s="1595"/>
    </row>
    <row r="53628" spans="180:180">
      <c r="FX53628" s="1595"/>
    </row>
    <row r="53629" spans="180:180">
      <c r="FX53629" s="1595"/>
    </row>
    <row r="53630" spans="180:180">
      <c r="FX53630" s="1595"/>
    </row>
    <row r="53631" spans="180:180">
      <c r="FX53631" s="1595"/>
    </row>
    <row r="53632" spans="180:180">
      <c r="FX53632" s="1595"/>
    </row>
    <row r="53633" spans="180:180">
      <c r="FX53633" s="1595"/>
    </row>
    <row r="53634" spans="180:180">
      <c r="FX53634" s="1595"/>
    </row>
    <row r="53635" spans="180:180">
      <c r="FX53635" s="1595"/>
    </row>
    <row r="53636" spans="180:180">
      <c r="FX53636" s="1595"/>
    </row>
    <row r="53637" spans="180:180">
      <c r="FX53637" s="1595"/>
    </row>
    <row r="53638" spans="180:180">
      <c r="FX53638" s="1595"/>
    </row>
    <row r="53639" spans="180:180">
      <c r="FX53639" s="1595"/>
    </row>
    <row r="53640" spans="180:180">
      <c r="FX53640" s="1595"/>
    </row>
    <row r="53641" spans="180:180">
      <c r="FX53641" s="1595"/>
    </row>
    <row r="53643" spans="180:180">
      <c r="FX53643" s="1349"/>
    </row>
    <row r="53644" spans="180:180">
      <c r="FX53644" s="1349"/>
    </row>
    <row r="53645" spans="180:180">
      <c r="FX53645" s="1666"/>
    </row>
    <row r="53647" spans="180:180">
      <c r="FX53647" s="1349"/>
    </row>
    <row r="53648" spans="180:180">
      <c r="FX53648" s="1349"/>
    </row>
    <row r="53649" spans="180:180">
      <c r="FX53649" s="1349"/>
    </row>
    <row r="53650" spans="180:180">
      <c r="FX53650" s="1595"/>
    </row>
    <row r="53651" spans="180:180">
      <c r="FX53651" s="1595"/>
    </row>
    <row r="53652" spans="180:180">
      <c r="FX53652" s="1595"/>
    </row>
    <row r="53653" spans="180:180">
      <c r="FX53653" s="1595"/>
    </row>
    <row r="53654" spans="180:180">
      <c r="FX53654" s="1595"/>
    </row>
    <row r="53655" spans="180:180">
      <c r="FX53655" s="1595"/>
    </row>
    <row r="53656" spans="180:180">
      <c r="FX53656" s="1595"/>
    </row>
    <row r="53657" spans="180:180">
      <c r="FX53657" s="1595"/>
    </row>
    <row r="53658" spans="180:180">
      <c r="FX53658" s="1595"/>
    </row>
    <row r="53659" spans="180:180">
      <c r="FX53659" s="1595"/>
    </row>
    <row r="53660" spans="180:180">
      <c r="FX53660" s="1595"/>
    </row>
    <row r="53661" spans="180:180">
      <c r="FX53661" s="1595"/>
    </row>
    <row r="53662" spans="180:180">
      <c r="FX53662" s="1595"/>
    </row>
    <row r="53663" spans="180:180">
      <c r="FX53663" s="1595"/>
    </row>
    <row r="53664" spans="180:180">
      <c r="FX53664" s="1595"/>
    </row>
    <row r="53665" spans="180:180">
      <c r="FX53665" s="1595"/>
    </row>
    <row r="53666" spans="180:180">
      <c r="FX53666" s="1595"/>
    </row>
    <row r="53667" spans="180:180">
      <c r="FX53667" s="1595"/>
    </row>
    <row r="53668" spans="180:180">
      <c r="FX53668" s="1595"/>
    </row>
    <row r="53669" spans="180:180">
      <c r="FX53669" s="1595"/>
    </row>
    <row r="53670" spans="180:180">
      <c r="FX53670" s="1595"/>
    </row>
    <row r="53671" spans="180:180">
      <c r="FX53671" s="1595"/>
    </row>
    <row r="53672" spans="180:180">
      <c r="FX53672" s="1595"/>
    </row>
    <row r="53673" spans="180:180">
      <c r="FX53673" s="1595"/>
    </row>
    <row r="53674" spans="180:180">
      <c r="FX53674" s="1595"/>
    </row>
    <row r="53675" spans="180:180">
      <c r="FX53675" s="1595"/>
    </row>
    <row r="53676" spans="180:180">
      <c r="FX53676" s="1595"/>
    </row>
    <row r="53677" spans="180:180">
      <c r="FX53677" s="1595"/>
    </row>
    <row r="53678" spans="180:180">
      <c r="FX53678" s="1595"/>
    </row>
    <row r="53679" spans="180:180">
      <c r="FX53679" s="1595"/>
    </row>
    <row r="53680" spans="180:180">
      <c r="FX53680" s="1595"/>
    </row>
    <row r="53681" spans="180:180">
      <c r="FX53681" s="1595"/>
    </row>
    <row r="53682" spans="180:180">
      <c r="FX53682" s="1595"/>
    </row>
    <row r="53683" spans="180:180">
      <c r="FX53683" s="1595"/>
    </row>
    <row r="53684" spans="180:180">
      <c r="FX53684" s="1595"/>
    </row>
    <row r="53685" spans="180:180">
      <c r="FX53685" s="1595"/>
    </row>
    <row r="53686" spans="180:180">
      <c r="FX53686" s="1595"/>
    </row>
    <row r="53687" spans="180:180">
      <c r="FX53687" s="1595"/>
    </row>
    <row r="53688" spans="180:180">
      <c r="FX53688" s="1595"/>
    </row>
    <row r="53689" spans="180:180">
      <c r="FX53689" s="1595"/>
    </row>
    <row r="53691" spans="180:180">
      <c r="FX53691" s="1349"/>
    </row>
    <row r="53692" spans="180:180">
      <c r="FX53692" s="1349"/>
    </row>
    <row r="53693" spans="180:180">
      <c r="FX53693" s="1666"/>
    </row>
    <row r="53695" spans="180:180">
      <c r="FX53695" s="1349"/>
    </row>
    <row r="53696" spans="180:180">
      <c r="FX53696" s="1349"/>
    </row>
    <row r="53697" spans="180:180">
      <c r="FX53697" s="1349"/>
    </row>
    <row r="53698" spans="180:180">
      <c r="FX53698" s="1595"/>
    </row>
    <row r="53699" spans="180:180">
      <c r="FX53699" s="1595"/>
    </row>
    <row r="53700" spans="180:180">
      <c r="FX53700" s="1595"/>
    </row>
    <row r="53701" spans="180:180">
      <c r="FX53701" s="1595"/>
    </row>
    <row r="53702" spans="180:180">
      <c r="FX53702" s="1595"/>
    </row>
    <row r="53703" spans="180:180">
      <c r="FX53703" s="1595"/>
    </row>
    <row r="53704" spans="180:180">
      <c r="FX53704" s="1595"/>
    </row>
    <row r="53705" spans="180:180">
      <c r="FX53705" s="1595"/>
    </row>
    <row r="53706" spans="180:180">
      <c r="FX53706" s="1595"/>
    </row>
    <row r="53707" spans="180:180">
      <c r="FX53707" s="1595"/>
    </row>
    <row r="53708" spans="180:180">
      <c r="FX53708" s="1595"/>
    </row>
    <row r="53709" spans="180:180">
      <c r="FX53709" s="1595"/>
    </row>
    <row r="53710" spans="180:180">
      <c r="FX53710" s="1595"/>
    </row>
    <row r="53711" spans="180:180">
      <c r="FX53711" s="1595"/>
    </row>
    <row r="53712" spans="180:180">
      <c r="FX53712" s="1595"/>
    </row>
    <row r="53713" spans="180:180">
      <c r="FX53713" s="1595"/>
    </row>
    <row r="53714" spans="180:180">
      <c r="FX53714" s="1595"/>
    </row>
    <row r="53715" spans="180:180">
      <c r="FX53715" s="1595"/>
    </row>
    <row r="53716" spans="180:180">
      <c r="FX53716" s="1595"/>
    </row>
    <row r="53717" spans="180:180">
      <c r="FX53717" s="1595"/>
    </row>
    <row r="53718" spans="180:180">
      <c r="FX53718" s="1595"/>
    </row>
    <row r="53719" spans="180:180">
      <c r="FX53719" s="1595"/>
    </row>
    <row r="53720" spans="180:180">
      <c r="FX53720" s="1595"/>
    </row>
    <row r="53721" spans="180:180">
      <c r="FX53721" s="1595"/>
    </row>
    <row r="53722" spans="180:180">
      <c r="FX53722" s="1595"/>
    </row>
    <row r="53723" spans="180:180">
      <c r="FX53723" s="1595"/>
    </row>
    <row r="53724" spans="180:180">
      <c r="FX53724" s="1595"/>
    </row>
    <row r="53725" spans="180:180">
      <c r="FX53725" s="1595"/>
    </row>
    <row r="53726" spans="180:180">
      <c r="FX53726" s="1595"/>
    </row>
    <row r="53727" spans="180:180">
      <c r="FX53727" s="1595"/>
    </row>
    <row r="53728" spans="180:180">
      <c r="FX53728" s="1595"/>
    </row>
    <row r="53729" spans="180:180">
      <c r="FX53729" s="1595"/>
    </row>
    <row r="53730" spans="180:180">
      <c r="FX53730" s="1595"/>
    </row>
    <row r="53731" spans="180:180">
      <c r="FX53731" s="1595"/>
    </row>
    <row r="53732" spans="180:180">
      <c r="FX53732" s="1595"/>
    </row>
    <row r="53733" spans="180:180">
      <c r="FX53733" s="1595"/>
    </row>
    <row r="53734" spans="180:180">
      <c r="FX53734" s="1595"/>
    </row>
    <row r="53735" spans="180:180">
      <c r="FX53735" s="1595"/>
    </row>
    <row r="53736" spans="180:180">
      <c r="FX53736" s="1595"/>
    </row>
    <row r="53737" spans="180:180">
      <c r="FX53737" s="1595"/>
    </row>
    <row r="53739" spans="180:180">
      <c r="FX53739" s="1349"/>
    </row>
    <row r="53740" spans="180:180">
      <c r="FX53740" s="1349"/>
    </row>
    <row r="53741" spans="180:180">
      <c r="FX53741" s="1666"/>
    </row>
    <row r="53743" spans="180:180">
      <c r="FX53743" s="1349"/>
    </row>
    <row r="53744" spans="180:180">
      <c r="FX53744" s="1349"/>
    </row>
    <row r="53745" spans="180:180">
      <c r="FX53745" s="1349"/>
    </row>
    <row r="53746" spans="180:180">
      <c r="FX53746" s="1595"/>
    </row>
    <row r="53747" spans="180:180">
      <c r="FX53747" s="1595"/>
    </row>
    <row r="53748" spans="180:180">
      <c r="FX53748" s="1595"/>
    </row>
    <row r="53749" spans="180:180">
      <c r="FX53749" s="1595"/>
    </row>
    <row r="53750" spans="180:180">
      <c r="FX53750" s="1595"/>
    </row>
    <row r="53751" spans="180:180">
      <c r="FX53751" s="1595"/>
    </row>
    <row r="53752" spans="180:180">
      <c r="FX53752" s="1595"/>
    </row>
    <row r="53753" spans="180:180">
      <c r="FX53753" s="1595"/>
    </row>
    <row r="53754" spans="180:180">
      <c r="FX53754" s="1595"/>
    </row>
    <row r="53755" spans="180:180">
      <c r="FX53755" s="1595"/>
    </row>
    <row r="53756" spans="180:180">
      <c r="FX53756" s="1595"/>
    </row>
    <row r="53757" spans="180:180">
      <c r="FX53757" s="1595"/>
    </row>
    <row r="53758" spans="180:180">
      <c r="FX53758" s="1595"/>
    </row>
    <row r="53759" spans="180:180">
      <c r="FX53759" s="1595"/>
    </row>
    <row r="53760" spans="180:180">
      <c r="FX53760" s="1595"/>
    </row>
    <row r="53761" spans="180:180">
      <c r="FX53761" s="1595"/>
    </row>
    <row r="53762" spans="180:180">
      <c r="FX53762" s="1595"/>
    </row>
    <row r="53763" spans="180:180">
      <c r="FX53763" s="1595"/>
    </row>
    <row r="53764" spans="180:180">
      <c r="FX53764" s="1595"/>
    </row>
    <row r="53765" spans="180:180">
      <c r="FX53765" s="1595"/>
    </row>
    <row r="53766" spans="180:180">
      <c r="FX53766" s="1595"/>
    </row>
    <row r="53767" spans="180:180">
      <c r="FX53767" s="1595"/>
    </row>
    <row r="53768" spans="180:180">
      <c r="FX53768" s="1595"/>
    </row>
    <row r="53769" spans="180:180">
      <c r="FX53769" s="1595"/>
    </row>
    <row r="53770" spans="180:180">
      <c r="FX53770" s="1595"/>
    </row>
    <row r="53771" spans="180:180">
      <c r="FX53771" s="1595"/>
    </row>
    <row r="53772" spans="180:180">
      <c r="FX53772" s="1595"/>
    </row>
    <row r="53773" spans="180:180">
      <c r="FX53773" s="1595"/>
    </row>
    <row r="53774" spans="180:180">
      <c r="FX53774" s="1595"/>
    </row>
    <row r="53775" spans="180:180">
      <c r="FX53775" s="1595"/>
    </row>
    <row r="53776" spans="180:180">
      <c r="FX53776" s="1595"/>
    </row>
    <row r="53777" spans="180:180">
      <c r="FX53777" s="1595"/>
    </row>
    <row r="53778" spans="180:180">
      <c r="FX53778" s="1595"/>
    </row>
    <row r="53779" spans="180:180">
      <c r="FX53779" s="1595"/>
    </row>
    <row r="53780" spans="180:180">
      <c r="FX53780" s="1595"/>
    </row>
    <row r="53781" spans="180:180">
      <c r="FX53781" s="1595"/>
    </row>
    <row r="53782" spans="180:180">
      <c r="FX53782" s="1595"/>
    </row>
    <row r="53783" spans="180:180">
      <c r="FX53783" s="1595"/>
    </row>
    <row r="53784" spans="180:180">
      <c r="FX53784" s="1595"/>
    </row>
    <row r="53785" spans="180:180">
      <c r="FX53785" s="1595"/>
    </row>
    <row r="53787" spans="180:180">
      <c r="FX53787" s="1349"/>
    </row>
    <row r="53788" spans="180:180">
      <c r="FX53788" s="1349"/>
    </row>
    <row r="53789" spans="180:180">
      <c r="FX53789" s="1666"/>
    </row>
    <row r="53791" spans="180:180">
      <c r="FX53791" s="1349"/>
    </row>
    <row r="53792" spans="180:180">
      <c r="FX53792" s="1349"/>
    </row>
    <row r="53793" spans="180:180">
      <c r="FX53793" s="1349"/>
    </row>
    <row r="53794" spans="180:180">
      <c r="FX53794" s="1595"/>
    </row>
    <row r="53795" spans="180:180">
      <c r="FX53795" s="1595"/>
    </row>
    <row r="53796" spans="180:180">
      <c r="FX53796" s="1595"/>
    </row>
    <row r="53797" spans="180:180">
      <c r="FX53797" s="1595"/>
    </row>
    <row r="53798" spans="180:180">
      <c r="FX53798" s="1595"/>
    </row>
    <row r="53799" spans="180:180">
      <c r="FX53799" s="1595"/>
    </row>
    <row r="53800" spans="180:180">
      <c r="FX53800" s="1595"/>
    </row>
    <row r="53801" spans="180:180">
      <c r="FX53801" s="1595"/>
    </row>
    <row r="53802" spans="180:180">
      <c r="FX53802" s="1595"/>
    </row>
    <row r="53803" spans="180:180">
      <c r="FX53803" s="1595"/>
    </row>
    <row r="53804" spans="180:180">
      <c r="FX53804" s="1595"/>
    </row>
    <row r="53805" spans="180:180">
      <c r="FX53805" s="1595"/>
    </row>
    <row r="53806" spans="180:180">
      <c r="FX53806" s="1595"/>
    </row>
    <row r="53807" spans="180:180">
      <c r="FX53807" s="1595"/>
    </row>
    <row r="53808" spans="180:180">
      <c r="FX53808" s="1595"/>
    </row>
    <row r="53809" spans="180:180">
      <c r="FX53809" s="1595"/>
    </row>
    <row r="53810" spans="180:180">
      <c r="FX53810" s="1595"/>
    </row>
    <row r="53811" spans="180:180">
      <c r="FX53811" s="1595"/>
    </row>
    <row r="53812" spans="180:180">
      <c r="FX53812" s="1595"/>
    </row>
    <row r="53813" spans="180:180">
      <c r="FX53813" s="1595"/>
    </row>
    <row r="53814" spans="180:180">
      <c r="FX53814" s="1595"/>
    </row>
    <row r="53815" spans="180:180">
      <c r="FX53815" s="1595"/>
    </row>
    <row r="53816" spans="180:180">
      <c r="FX53816" s="1595"/>
    </row>
    <row r="53817" spans="180:180">
      <c r="FX53817" s="1595"/>
    </row>
    <row r="53818" spans="180:180">
      <c r="FX53818" s="1595"/>
    </row>
    <row r="53819" spans="180:180">
      <c r="FX53819" s="1595"/>
    </row>
    <row r="53820" spans="180:180">
      <c r="FX53820" s="1595"/>
    </row>
    <row r="53821" spans="180:180">
      <c r="FX53821" s="1595"/>
    </row>
    <row r="53822" spans="180:180">
      <c r="FX53822" s="1595"/>
    </row>
    <row r="53823" spans="180:180">
      <c r="FX53823" s="1595"/>
    </row>
    <row r="53824" spans="180:180">
      <c r="FX53824" s="1595"/>
    </row>
    <row r="53825" spans="180:180">
      <c r="FX53825" s="1595"/>
    </row>
    <row r="53826" spans="180:180">
      <c r="FX53826" s="1595"/>
    </row>
    <row r="53827" spans="180:180">
      <c r="FX53827" s="1595"/>
    </row>
    <row r="53828" spans="180:180">
      <c r="FX53828" s="1595"/>
    </row>
    <row r="53829" spans="180:180">
      <c r="FX53829" s="1595"/>
    </row>
    <row r="53830" spans="180:180">
      <c r="FX53830" s="1595"/>
    </row>
    <row r="53831" spans="180:180">
      <c r="FX53831" s="1595"/>
    </row>
    <row r="53832" spans="180:180">
      <c r="FX53832" s="1595"/>
    </row>
    <row r="53833" spans="180:180">
      <c r="FX53833" s="1595"/>
    </row>
    <row r="53835" spans="180:180">
      <c r="FX53835" s="1349"/>
    </row>
    <row r="53836" spans="180:180">
      <c r="FX53836" s="1349"/>
    </row>
    <row r="53837" spans="180:180">
      <c r="FX53837" s="1666"/>
    </row>
    <row r="53839" spans="180:180">
      <c r="FX53839" s="1349"/>
    </row>
    <row r="53840" spans="180:180">
      <c r="FX53840" s="1349"/>
    </row>
    <row r="53841" spans="180:180">
      <c r="FX53841" s="1349"/>
    </row>
    <row r="53842" spans="180:180">
      <c r="FX53842" s="1595"/>
    </row>
    <row r="53843" spans="180:180">
      <c r="FX53843" s="1595"/>
    </row>
    <row r="53844" spans="180:180">
      <c r="FX53844" s="1595"/>
    </row>
    <row r="53845" spans="180:180">
      <c r="FX53845" s="1595"/>
    </row>
    <row r="53846" spans="180:180">
      <c r="FX53846" s="1595"/>
    </row>
    <row r="53847" spans="180:180">
      <c r="FX53847" s="1595"/>
    </row>
    <row r="53848" spans="180:180">
      <c r="FX53848" s="1595"/>
    </row>
    <row r="53849" spans="180:180">
      <c r="FX53849" s="1595"/>
    </row>
    <row r="53850" spans="180:180">
      <c r="FX53850" s="1595"/>
    </row>
    <row r="53851" spans="180:180">
      <c r="FX53851" s="1595"/>
    </row>
    <row r="53852" spans="180:180">
      <c r="FX53852" s="1595"/>
    </row>
    <row r="53853" spans="180:180">
      <c r="FX53853" s="1595"/>
    </row>
    <row r="53854" spans="180:180">
      <c r="FX53854" s="1595"/>
    </row>
    <row r="53855" spans="180:180">
      <c r="FX53855" s="1595"/>
    </row>
    <row r="53856" spans="180:180">
      <c r="FX53856" s="1595"/>
    </row>
    <row r="53857" spans="180:180">
      <c r="FX53857" s="1595"/>
    </row>
    <row r="53858" spans="180:180">
      <c r="FX53858" s="1595"/>
    </row>
    <row r="53859" spans="180:180">
      <c r="FX53859" s="1595"/>
    </row>
    <row r="53860" spans="180:180">
      <c r="FX53860" s="1595"/>
    </row>
    <row r="53861" spans="180:180">
      <c r="FX53861" s="1595"/>
    </row>
    <row r="53862" spans="180:180">
      <c r="FX53862" s="1595"/>
    </row>
    <row r="53863" spans="180:180">
      <c r="FX53863" s="1595"/>
    </row>
    <row r="53864" spans="180:180">
      <c r="FX53864" s="1595"/>
    </row>
    <row r="53865" spans="180:180">
      <c r="FX53865" s="1595"/>
    </row>
    <row r="53866" spans="180:180">
      <c r="FX53866" s="1595"/>
    </row>
    <row r="53867" spans="180:180">
      <c r="FX53867" s="1595"/>
    </row>
    <row r="53868" spans="180:180">
      <c r="FX53868" s="1595"/>
    </row>
    <row r="53869" spans="180:180">
      <c r="FX53869" s="1595"/>
    </row>
    <row r="53870" spans="180:180">
      <c r="FX53870" s="1595"/>
    </row>
    <row r="53871" spans="180:180">
      <c r="FX53871" s="1595"/>
    </row>
    <row r="53872" spans="180:180">
      <c r="FX53872" s="1595"/>
    </row>
    <row r="53873" spans="180:180">
      <c r="FX53873" s="1595"/>
    </row>
    <row r="53874" spans="180:180">
      <c r="FX53874" s="1595"/>
    </row>
    <row r="53875" spans="180:180">
      <c r="FX53875" s="1595"/>
    </row>
    <row r="53876" spans="180:180">
      <c r="FX53876" s="1595"/>
    </row>
    <row r="53877" spans="180:180">
      <c r="FX53877" s="1595"/>
    </row>
    <row r="53878" spans="180:180">
      <c r="FX53878" s="1595"/>
    </row>
    <row r="53879" spans="180:180">
      <c r="FX53879" s="1595"/>
    </row>
    <row r="53880" spans="180:180">
      <c r="FX53880" s="1595"/>
    </row>
    <row r="53881" spans="180:180">
      <c r="FX53881" s="1595"/>
    </row>
    <row r="53883" spans="180:180">
      <c r="FX53883" s="1349"/>
    </row>
    <row r="53884" spans="180:180">
      <c r="FX53884" s="1349"/>
    </row>
    <row r="53885" spans="180:180">
      <c r="FX53885" s="1666"/>
    </row>
    <row r="53887" spans="180:180">
      <c r="FX53887" s="1349"/>
    </row>
    <row r="53888" spans="180:180">
      <c r="FX53888" s="1349"/>
    </row>
    <row r="53889" spans="180:180">
      <c r="FX53889" s="1349"/>
    </row>
    <row r="53890" spans="180:180">
      <c r="FX53890" s="1595"/>
    </row>
    <row r="53891" spans="180:180">
      <c r="FX53891" s="1595"/>
    </row>
    <row r="53892" spans="180:180">
      <c r="FX53892" s="1595"/>
    </row>
    <row r="53893" spans="180:180">
      <c r="FX53893" s="1595"/>
    </row>
    <row r="53894" spans="180:180">
      <c r="FX53894" s="1595"/>
    </row>
    <row r="53895" spans="180:180">
      <c r="FX53895" s="1595"/>
    </row>
    <row r="53896" spans="180:180">
      <c r="FX53896" s="1595"/>
    </row>
    <row r="53897" spans="180:180">
      <c r="FX53897" s="1595"/>
    </row>
    <row r="53898" spans="180:180">
      <c r="FX53898" s="1595"/>
    </row>
    <row r="53899" spans="180:180">
      <c r="FX53899" s="1595"/>
    </row>
    <row r="53900" spans="180:180">
      <c r="FX53900" s="1595"/>
    </row>
    <row r="53901" spans="180:180">
      <c r="FX53901" s="1595"/>
    </row>
    <row r="53902" spans="180:180">
      <c r="FX53902" s="1595"/>
    </row>
    <row r="53903" spans="180:180">
      <c r="FX53903" s="1595"/>
    </row>
    <row r="53904" spans="180:180">
      <c r="FX53904" s="1595"/>
    </row>
    <row r="53905" spans="180:180">
      <c r="FX53905" s="1595"/>
    </row>
    <row r="53906" spans="180:180">
      <c r="FX53906" s="1595"/>
    </row>
    <row r="53907" spans="180:180">
      <c r="FX53907" s="1595"/>
    </row>
    <row r="53908" spans="180:180">
      <c r="FX53908" s="1595"/>
    </row>
    <row r="53909" spans="180:180">
      <c r="FX53909" s="1595"/>
    </row>
    <row r="53910" spans="180:180">
      <c r="FX53910" s="1595"/>
    </row>
    <row r="53911" spans="180:180">
      <c r="FX53911" s="1595"/>
    </row>
    <row r="53912" spans="180:180">
      <c r="FX53912" s="1595"/>
    </row>
    <row r="53913" spans="180:180">
      <c r="FX53913" s="1595"/>
    </row>
    <row r="53914" spans="180:180">
      <c r="FX53914" s="1595"/>
    </row>
    <row r="53915" spans="180:180">
      <c r="FX53915" s="1595"/>
    </row>
    <row r="53916" spans="180:180">
      <c r="FX53916" s="1595"/>
    </row>
    <row r="53917" spans="180:180">
      <c r="FX53917" s="1595"/>
    </row>
    <row r="53918" spans="180:180">
      <c r="FX53918" s="1595"/>
    </row>
    <row r="53919" spans="180:180">
      <c r="FX53919" s="1595"/>
    </row>
    <row r="53920" spans="180:180">
      <c r="FX53920" s="1595"/>
    </row>
    <row r="53921" spans="180:180">
      <c r="FX53921" s="1595"/>
    </row>
    <row r="53922" spans="180:180">
      <c r="FX53922" s="1595"/>
    </row>
    <row r="53923" spans="180:180">
      <c r="FX53923" s="1595"/>
    </row>
    <row r="53924" spans="180:180">
      <c r="FX53924" s="1595"/>
    </row>
    <row r="53925" spans="180:180">
      <c r="FX53925" s="1595"/>
    </row>
    <row r="53926" spans="180:180">
      <c r="FX53926" s="1595"/>
    </row>
    <row r="53927" spans="180:180">
      <c r="FX53927" s="1595"/>
    </row>
    <row r="53928" spans="180:180">
      <c r="FX53928" s="1595"/>
    </row>
    <row r="53929" spans="180:180">
      <c r="FX53929" s="1595"/>
    </row>
    <row r="53931" spans="180:180">
      <c r="FX53931" s="1349"/>
    </row>
    <row r="53932" spans="180:180">
      <c r="FX53932" s="1349"/>
    </row>
    <row r="53933" spans="180:180">
      <c r="FX53933" s="1666"/>
    </row>
    <row r="53935" spans="180:180">
      <c r="FX53935" s="1349"/>
    </row>
    <row r="53936" spans="180:180">
      <c r="FX53936" s="1349"/>
    </row>
    <row r="53937" spans="180:180">
      <c r="FX53937" s="1349"/>
    </row>
    <row r="53938" spans="180:180">
      <c r="FX53938" s="1595"/>
    </row>
    <row r="53939" spans="180:180">
      <c r="FX53939" s="1595"/>
    </row>
    <row r="53940" spans="180:180">
      <c r="FX53940" s="1595"/>
    </row>
    <row r="53941" spans="180:180">
      <c r="FX53941" s="1595"/>
    </row>
    <row r="53942" spans="180:180">
      <c r="FX53942" s="1595"/>
    </row>
    <row r="53943" spans="180:180">
      <c r="FX53943" s="1595"/>
    </row>
    <row r="53944" spans="180:180">
      <c r="FX53944" s="1595"/>
    </row>
    <row r="53945" spans="180:180">
      <c r="FX53945" s="1595"/>
    </row>
    <row r="53946" spans="180:180">
      <c r="FX53946" s="1595"/>
    </row>
    <row r="53947" spans="180:180">
      <c r="FX53947" s="1595"/>
    </row>
    <row r="53948" spans="180:180">
      <c r="FX53948" s="1595"/>
    </row>
    <row r="53949" spans="180:180">
      <c r="FX53949" s="1595"/>
    </row>
    <row r="53950" spans="180:180">
      <c r="FX53950" s="1595"/>
    </row>
    <row r="53951" spans="180:180">
      <c r="FX53951" s="1595"/>
    </row>
    <row r="53952" spans="180:180">
      <c r="FX53952" s="1595"/>
    </row>
    <row r="53953" spans="180:180">
      <c r="FX53953" s="1595"/>
    </row>
    <row r="53954" spans="180:180">
      <c r="FX53954" s="1595"/>
    </row>
    <row r="53955" spans="180:180">
      <c r="FX53955" s="1595"/>
    </row>
    <row r="53956" spans="180:180">
      <c r="FX53956" s="1595"/>
    </row>
    <row r="53957" spans="180:180">
      <c r="FX53957" s="1595"/>
    </row>
    <row r="53958" spans="180:180">
      <c r="FX53958" s="1595"/>
    </row>
    <row r="53959" spans="180:180">
      <c r="FX53959" s="1595"/>
    </row>
    <row r="53960" spans="180:180">
      <c r="FX53960" s="1595"/>
    </row>
    <row r="53961" spans="180:180">
      <c r="FX53961" s="1595"/>
    </row>
    <row r="53962" spans="180:180">
      <c r="FX53962" s="1595"/>
    </row>
    <row r="53963" spans="180:180">
      <c r="FX53963" s="1595"/>
    </row>
    <row r="53964" spans="180:180">
      <c r="FX53964" s="1595"/>
    </row>
    <row r="53965" spans="180:180">
      <c r="FX53965" s="1595"/>
    </row>
    <row r="53966" spans="180:180">
      <c r="FX53966" s="1595"/>
    </row>
    <row r="53967" spans="180:180">
      <c r="FX53967" s="1595"/>
    </row>
    <row r="53968" spans="180:180">
      <c r="FX53968" s="1595"/>
    </row>
    <row r="53969" spans="180:180">
      <c r="FX53969" s="1595"/>
    </row>
    <row r="53970" spans="180:180">
      <c r="FX53970" s="1595"/>
    </row>
    <row r="53971" spans="180:180">
      <c r="FX53971" s="1595"/>
    </row>
    <row r="53972" spans="180:180">
      <c r="FX53972" s="1595"/>
    </row>
    <row r="53973" spans="180:180">
      <c r="FX53973" s="1595"/>
    </row>
    <row r="53974" spans="180:180">
      <c r="FX53974" s="1595"/>
    </row>
    <row r="53975" spans="180:180">
      <c r="FX53975" s="1595"/>
    </row>
    <row r="53976" spans="180:180">
      <c r="FX53976" s="1595"/>
    </row>
    <row r="53977" spans="180:180">
      <c r="FX53977" s="1595"/>
    </row>
    <row r="53979" spans="180:180">
      <c r="FX53979" s="1349"/>
    </row>
    <row r="53980" spans="180:180">
      <c r="FX53980" s="1349"/>
    </row>
    <row r="53981" spans="180:180">
      <c r="FX53981" s="1666"/>
    </row>
    <row r="53983" spans="180:180">
      <c r="FX53983" s="1349"/>
    </row>
    <row r="53984" spans="180:180">
      <c r="FX53984" s="1349"/>
    </row>
    <row r="53985" spans="180:180">
      <c r="FX53985" s="1349"/>
    </row>
    <row r="53986" spans="180:180">
      <c r="FX53986" s="1595"/>
    </row>
    <row r="53987" spans="180:180">
      <c r="FX53987" s="1595"/>
    </row>
    <row r="53988" spans="180:180">
      <c r="FX53988" s="1595"/>
    </row>
    <row r="53989" spans="180:180">
      <c r="FX53989" s="1595"/>
    </row>
    <row r="53990" spans="180:180">
      <c r="FX53990" s="1595"/>
    </row>
    <row r="53991" spans="180:180">
      <c r="FX53991" s="1595"/>
    </row>
    <row r="53992" spans="180:180">
      <c r="FX53992" s="1595"/>
    </row>
    <row r="53993" spans="180:180">
      <c r="FX53993" s="1595"/>
    </row>
    <row r="53994" spans="180:180">
      <c r="FX53994" s="1595"/>
    </row>
    <row r="53995" spans="180:180">
      <c r="FX53995" s="1595"/>
    </row>
    <row r="53996" spans="180:180">
      <c r="FX53996" s="1595"/>
    </row>
    <row r="53997" spans="180:180">
      <c r="FX53997" s="1595"/>
    </row>
    <row r="53998" spans="180:180">
      <c r="FX53998" s="1595"/>
    </row>
    <row r="53999" spans="180:180">
      <c r="FX53999" s="1595"/>
    </row>
    <row r="54000" spans="180:180">
      <c r="FX54000" s="1595"/>
    </row>
    <row r="54001" spans="180:180">
      <c r="FX54001" s="1595"/>
    </row>
    <row r="54002" spans="180:180">
      <c r="FX54002" s="1595"/>
    </row>
    <row r="54003" spans="180:180">
      <c r="FX54003" s="1595"/>
    </row>
    <row r="54004" spans="180:180">
      <c r="FX54004" s="1595"/>
    </row>
    <row r="54005" spans="180:180">
      <c r="FX54005" s="1595"/>
    </row>
    <row r="54006" spans="180:180">
      <c r="FX54006" s="1595"/>
    </row>
    <row r="54007" spans="180:180">
      <c r="FX54007" s="1595"/>
    </row>
    <row r="54008" spans="180:180">
      <c r="FX54008" s="1595"/>
    </row>
    <row r="54009" spans="180:180">
      <c r="FX54009" s="1595"/>
    </row>
    <row r="54010" spans="180:180">
      <c r="FX54010" s="1595"/>
    </row>
    <row r="54011" spans="180:180">
      <c r="FX54011" s="1595"/>
    </row>
    <row r="54012" spans="180:180">
      <c r="FX54012" s="1595"/>
    </row>
    <row r="54013" spans="180:180">
      <c r="FX54013" s="1595"/>
    </row>
    <row r="54014" spans="180:180">
      <c r="FX54014" s="1595"/>
    </row>
    <row r="54015" spans="180:180">
      <c r="FX54015" s="1595"/>
    </row>
    <row r="54016" spans="180:180">
      <c r="FX54016" s="1595"/>
    </row>
    <row r="54017" spans="180:180">
      <c r="FX54017" s="1595"/>
    </row>
    <row r="54018" spans="180:180">
      <c r="FX54018" s="1595"/>
    </row>
    <row r="54019" spans="180:180">
      <c r="FX54019" s="1595"/>
    </row>
    <row r="54020" spans="180:180">
      <c r="FX54020" s="1595"/>
    </row>
    <row r="54021" spans="180:180">
      <c r="FX54021" s="1595"/>
    </row>
    <row r="54022" spans="180:180">
      <c r="FX54022" s="1595"/>
    </row>
    <row r="54023" spans="180:180">
      <c r="FX54023" s="1595"/>
    </row>
    <row r="54024" spans="180:180">
      <c r="FX54024" s="1595"/>
    </row>
    <row r="54025" spans="180:180">
      <c r="FX54025" s="1595"/>
    </row>
    <row r="54027" spans="180:180">
      <c r="FX54027" s="1349"/>
    </row>
    <row r="54028" spans="180:180">
      <c r="FX54028" s="1349"/>
    </row>
    <row r="54029" spans="180:180">
      <c r="FX54029" s="1666"/>
    </row>
    <row r="54031" spans="180:180">
      <c r="FX54031" s="1349"/>
    </row>
    <row r="54032" spans="180:180">
      <c r="FX54032" s="1349"/>
    </row>
    <row r="54033" spans="180:180">
      <c r="FX54033" s="1349"/>
    </row>
    <row r="54034" spans="180:180">
      <c r="FX54034" s="1595"/>
    </row>
    <row r="54035" spans="180:180">
      <c r="FX54035" s="1595"/>
    </row>
    <row r="54036" spans="180:180">
      <c r="FX54036" s="1595"/>
    </row>
    <row r="54037" spans="180:180">
      <c r="FX54037" s="1595"/>
    </row>
    <row r="54038" spans="180:180">
      <c r="FX54038" s="1595"/>
    </row>
    <row r="54039" spans="180:180">
      <c r="FX54039" s="1595"/>
    </row>
    <row r="54040" spans="180:180">
      <c r="FX54040" s="1595"/>
    </row>
    <row r="54041" spans="180:180">
      <c r="FX54041" s="1595"/>
    </row>
    <row r="54042" spans="180:180">
      <c r="FX54042" s="1595"/>
    </row>
    <row r="54043" spans="180:180">
      <c r="FX54043" s="1595"/>
    </row>
    <row r="54044" spans="180:180">
      <c r="FX54044" s="1595"/>
    </row>
    <row r="54045" spans="180:180">
      <c r="FX54045" s="1595"/>
    </row>
    <row r="54046" spans="180:180">
      <c r="FX54046" s="1595"/>
    </row>
    <row r="54047" spans="180:180">
      <c r="FX54047" s="1595"/>
    </row>
    <row r="54048" spans="180:180">
      <c r="FX54048" s="1595"/>
    </row>
    <row r="54049" spans="180:180">
      <c r="FX54049" s="1595"/>
    </row>
    <row r="54050" spans="180:180">
      <c r="FX54050" s="1595"/>
    </row>
    <row r="54051" spans="180:180">
      <c r="FX54051" s="1595"/>
    </row>
    <row r="54052" spans="180:180">
      <c r="FX54052" s="1595"/>
    </row>
    <row r="54053" spans="180:180">
      <c r="FX54053" s="1595"/>
    </row>
    <row r="54054" spans="180:180">
      <c r="FX54054" s="1595"/>
    </row>
    <row r="54055" spans="180:180">
      <c r="FX54055" s="1595"/>
    </row>
    <row r="54056" spans="180:180">
      <c r="FX54056" s="1595"/>
    </row>
    <row r="54057" spans="180:180">
      <c r="FX54057" s="1595"/>
    </row>
    <row r="54058" spans="180:180">
      <c r="FX54058" s="1595"/>
    </row>
    <row r="54059" spans="180:180">
      <c r="FX54059" s="1595"/>
    </row>
    <row r="54060" spans="180:180">
      <c r="FX54060" s="1595"/>
    </row>
    <row r="54061" spans="180:180">
      <c r="FX54061" s="1595"/>
    </row>
    <row r="54062" spans="180:180">
      <c r="FX54062" s="1595"/>
    </row>
    <row r="54063" spans="180:180">
      <c r="FX54063" s="1595"/>
    </row>
    <row r="54064" spans="180:180">
      <c r="FX54064" s="1595"/>
    </row>
    <row r="54065" spans="180:180">
      <c r="FX54065" s="1595"/>
    </row>
    <row r="54066" spans="180:180">
      <c r="FX54066" s="1595"/>
    </row>
    <row r="54067" spans="180:180">
      <c r="FX54067" s="1595"/>
    </row>
    <row r="54068" spans="180:180">
      <c r="FX54068" s="1595"/>
    </row>
    <row r="54069" spans="180:180">
      <c r="FX54069" s="1595"/>
    </row>
    <row r="54070" spans="180:180">
      <c r="FX54070" s="1595"/>
    </row>
    <row r="54071" spans="180:180">
      <c r="FX54071" s="1595"/>
    </row>
    <row r="54072" spans="180:180">
      <c r="FX54072" s="1595"/>
    </row>
    <row r="54073" spans="180:180">
      <c r="FX54073" s="1595"/>
    </row>
    <row r="54075" spans="180:180">
      <c r="FX54075" s="1349"/>
    </row>
    <row r="54076" spans="180:180">
      <c r="FX54076" s="1349"/>
    </row>
    <row r="54077" spans="180:180">
      <c r="FX54077" s="1666"/>
    </row>
    <row r="54079" spans="180:180">
      <c r="FX54079" s="1349"/>
    </row>
    <row r="54080" spans="180:180">
      <c r="FX54080" s="1349"/>
    </row>
    <row r="54081" spans="180:180">
      <c r="FX54081" s="1349"/>
    </row>
    <row r="54082" spans="180:180">
      <c r="FX54082" s="1595"/>
    </row>
    <row r="54083" spans="180:180">
      <c r="FX54083" s="1595"/>
    </row>
    <row r="54084" spans="180:180">
      <c r="FX54084" s="1595"/>
    </row>
    <row r="54085" spans="180:180">
      <c r="FX54085" s="1595"/>
    </row>
    <row r="54086" spans="180:180">
      <c r="FX54086" s="1595"/>
    </row>
    <row r="54087" spans="180:180">
      <c r="FX54087" s="1595"/>
    </row>
    <row r="54088" spans="180:180">
      <c r="FX54088" s="1595"/>
    </row>
    <row r="54089" spans="180:180">
      <c r="FX54089" s="1595"/>
    </row>
    <row r="54090" spans="180:180">
      <c r="FX54090" s="1595"/>
    </row>
    <row r="54091" spans="180:180">
      <c r="FX54091" s="1595"/>
    </row>
    <row r="54092" spans="180:180">
      <c r="FX54092" s="1595"/>
    </row>
    <row r="54093" spans="180:180">
      <c r="FX54093" s="1595"/>
    </row>
    <row r="54094" spans="180:180">
      <c r="FX54094" s="1595"/>
    </row>
    <row r="54095" spans="180:180">
      <c r="FX54095" s="1595"/>
    </row>
    <row r="54096" spans="180:180">
      <c r="FX54096" s="1595"/>
    </row>
    <row r="54097" spans="180:180">
      <c r="FX54097" s="1595"/>
    </row>
    <row r="54098" spans="180:180">
      <c r="FX54098" s="1595"/>
    </row>
    <row r="54099" spans="180:180">
      <c r="FX54099" s="1595"/>
    </row>
    <row r="54100" spans="180:180">
      <c r="FX54100" s="1595"/>
    </row>
    <row r="54101" spans="180:180">
      <c r="FX54101" s="1595"/>
    </row>
    <row r="54102" spans="180:180">
      <c r="FX54102" s="1595"/>
    </row>
    <row r="54103" spans="180:180">
      <c r="FX54103" s="1595"/>
    </row>
    <row r="54104" spans="180:180">
      <c r="FX54104" s="1595"/>
    </row>
    <row r="54105" spans="180:180">
      <c r="FX54105" s="1595"/>
    </row>
    <row r="54106" spans="180:180">
      <c r="FX54106" s="1595"/>
    </row>
    <row r="54107" spans="180:180">
      <c r="FX54107" s="1595"/>
    </row>
    <row r="54108" spans="180:180">
      <c r="FX54108" s="1595"/>
    </row>
    <row r="54109" spans="180:180">
      <c r="FX54109" s="1595"/>
    </row>
    <row r="54110" spans="180:180">
      <c r="FX54110" s="1595"/>
    </row>
    <row r="54111" spans="180:180">
      <c r="FX54111" s="1595"/>
    </row>
    <row r="54112" spans="180:180">
      <c r="FX54112" s="1595"/>
    </row>
    <row r="54113" spans="180:180">
      <c r="FX54113" s="1595"/>
    </row>
    <row r="54114" spans="180:180">
      <c r="FX54114" s="1595"/>
    </row>
    <row r="54115" spans="180:180">
      <c r="FX54115" s="1595"/>
    </row>
    <row r="54116" spans="180:180">
      <c r="FX54116" s="1595"/>
    </row>
    <row r="54117" spans="180:180">
      <c r="FX54117" s="1595"/>
    </row>
    <row r="54118" spans="180:180">
      <c r="FX54118" s="1595"/>
    </row>
    <row r="54119" spans="180:180">
      <c r="FX54119" s="1595"/>
    </row>
    <row r="54120" spans="180:180">
      <c r="FX54120" s="1595"/>
    </row>
    <row r="54121" spans="180:180">
      <c r="FX54121" s="1595"/>
    </row>
    <row r="54123" spans="180:180">
      <c r="FX54123" s="1349"/>
    </row>
    <row r="54124" spans="180:180">
      <c r="FX54124" s="1349"/>
    </row>
    <row r="54125" spans="180:180">
      <c r="FX54125" s="1666"/>
    </row>
    <row r="54127" spans="180:180">
      <c r="FX54127" s="1349"/>
    </row>
    <row r="54128" spans="180:180">
      <c r="FX54128" s="1349"/>
    </row>
    <row r="54129" spans="180:180">
      <c r="FX54129" s="1349"/>
    </row>
    <row r="54130" spans="180:180">
      <c r="FX54130" s="1595"/>
    </row>
    <row r="54131" spans="180:180">
      <c r="FX54131" s="1595"/>
    </row>
    <row r="54132" spans="180:180">
      <c r="FX54132" s="1595"/>
    </row>
    <row r="54133" spans="180:180">
      <c r="FX54133" s="1595"/>
    </row>
    <row r="54134" spans="180:180">
      <c r="FX54134" s="1595"/>
    </row>
    <row r="54135" spans="180:180">
      <c r="FX54135" s="1595"/>
    </row>
    <row r="54136" spans="180:180">
      <c r="FX54136" s="1595"/>
    </row>
    <row r="54137" spans="180:180">
      <c r="FX54137" s="1595"/>
    </row>
    <row r="54138" spans="180:180">
      <c r="FX54138" s="1595"/>
    </row>
    <row r="54139" spans="180:180">
      <c r="FX54139" s="1595"/>
    </row>
    <row r="54140" spans="180:180">
      <c r="FX54140" s="1595"/>
    </row>
    <row r="54141" spans="180:180">
      <c r="FX54141" s="1595"/>
    </row>
    <row r="54142" spans="180:180">
      <c r="FX54142" s="1595"/>
    </row>
    <row r="54143" spans="180:180">
      <c r="FX54143" s="1595"/>
    </row>
    <row r="54144" spans="180:180">
      <c r="FX54144" s="1595"/>
    </row>
    <row r="54145" spans="180:180">
      <c r="FX54145" s="1595"/>
    </row>
    <row r="54146" spans="180:180">
      <c r="FX54146" s="1595"/>
    </row>
    <row r="54147" spans="180:180">
      <c r="FX54147" s="1595"/>
    </row>
    <row r="54148" spans="180:180">
      <c r="FX54148" s="1595"/>
    </row>
    <row r="54149" spans="180:180">
      <c r="FX54149" s="1595"/>
    </row>
    <row r="54150" spans="180:180">
      <c r="FX54150" s="1595"/>
    </row>
    <row r="54151" spans="180:180">
      <c r="FX54151" s="1595"/>
    </row>
    <row r="54152" spans="180:180">
      <c r="FX54152" s="1595"/>
    </row>
    <row r="54153" spans="180:180">
      <c r="FX54153" s="1595"/>
    </row>
    <row r="54154" spans="180:180">
      <c r="FX54154" s="1595"/>
    </row>
    <row r="54155" spans="180:180">
      <c r="FX54155" s="1595"/>
    </row>
    <row r="54156" spans="180:180">
      <c r="FX54156" s="1595"/>
    </row>
    <row r="54157" spans="180:180">
      <c r="FX54157" s="1595"/>
    </row>
    <row r="54158" spans="180:180">
      <c r="FX54158" s="1595"/>
    </row>
    <row r="54159" spans="180:180">
      <c r="FX54159" s="1595"/>
    </row>
    <row r="54160" spans="180:180">
      <c r="FX54160" s="1595"/>
    </row>
    <row r="54161" spans="180:180">
      <c r="FX54161" s="1595"/>
    </row>
    <row r="54162" spans="180:180">
      <c r="FX54162" s="1595"/>
    </row>
    <row r="54163" spans="180:180">
      <c r="FX54163" s="1595"/>
    </row>
    <row r="54164" spans="180:180">
      <c r="FX54164" s="1595"/>
    </row>
    <row r="54165" spans="180:180">
      <c r="FX54165" s="1595"/>
    </row>
    <row r="54166" spans="180:180">
      <c r="FX54166" s="1595"/>
    </row>
    <row r="54167" spans="180:180">
      <c r="FX54167" s="1595"/>
    </row>
    <row r="54168" spans="180:180">
      <c r="FX54168" s="1595"/>
    </row>
    <row r="54169" spans="180:180">
      <c r="FX54169" s="1595"/>
    </row>
    <row r="54171" spans="180:180">
      <c r="FX54171" s="1349"/>
    </row>
    <row r="54172" spans="180:180">
      <c r="FX54172" s="1349"/>
    </row>
    <row r="54173" spans="180:180">
      <c r="FX54173" s="1666"/>
    </row>
    <row r="54175" spans="180:180">
      <c r="FX54175" s="1349"/>
    </row>
    <row r="54176" spans="180:180">
      <c r="FX54176" s="1349"/>
    </row>
    <row r="54177" spans="180:180">
      <c r="FX54177" s="1349"/>
    </row>
    <row r="54178" spans="180:180">
      <c r="FX54178" s="1595"/>
    </row>
    <row r="54179" spans="180:180">
      <c r="FX54179" s="1595"/>
    </row>
    <row r="54180" spans="180:180">
      <c r="FX54180" s="1595"/>
    </row>
    <row r="54181" spans="180:180">
      <c r="FX54181" s="1595"/>
    </row>
    <row r="54182" spans="180:180">
      <c r="FX54182" s="1595"/>
    </row>
    <row r="54183" spans="180:180">
      <c r="FX54183" s="1595"/>
    </row>
    <row r="54184" spans="180:180">
      <c r="FX54184" s="1595"/>
    </row>
    <row r="54185" spans="180:180">
      <c r="FX54185" s="1595"/>
    </row>
    <row r="54186" spans="180:180">
      <c r="FX54186" s="1595"/>
    </row>
    <row r="54187" spans="180:180">
      <c r="FX54187" s="1595"/>
    </row>
    <row r="54188" spans="180:180">
      <c r="FX54188" s="1595"/>
    </row>
    <row r="54189" spans="180:180">
      <c r="FX54189" s="1595"/>
    </row>
    <row r="54190" spans="180:180">
      <c r="FX54190" s="1595"/>
    </row>
    <row r="54191" spans="180:180">
      <c r="FX54191" s="1595"/>
    </row>
    <row r="54192" spans="180:180">
      <c r="FX54192" s="1595"/>
    </row>
    <row r="54193" spans="180:180">
      <c r="FX54193" s="1595"/>
    </row>
    <row r="54194" spans="180:180">
      <c r="FX54194" s="1595"/>
    </row>
    <row r="54195" spans="180:180">
      <c r="FX54195" s="1595"/>
    </row>
    <row r="54196" spans="180:180">
      <c r="FX54196" s="1595"/>
    </row>
    <row r="54197" spans="180:180">
      <c r="FX54197" s="1595"/>
    </row>
    <row r="54198" spans="180:180">
      <c r="FX54198" s="1595"/>
    </row>
    <row r="54199" spans="180:180">
      <c r="FX54199" s="1595"/>
    </row>
    <row r="54200" spans="180:180">
      <c r="FX54200" s="1595"/>
    </row>
    <row r="54201" spans="180:180">
      <c r="FX54201" s="1595"/>
    </row>
    <row r="54202" spans="180:180">
      <c r="FX54202" s="1595"/>
    </row>
    <row r="54203" spans="180:180">
      <c r="FX54203" s="1595"/>
    </row>
    <row r="54204" spans="180:180">
      <c r="FX54204" s="1595"/>
    </row>
    <row r="54205" spans="180:180">
      <c r="FX54205" s="1595"/>
    </row>
    <row r="54206" spans="180:180">
      <c r="FX54206" s="1595"/>
    </row>
    <row r="54207" spans="180:180">
      <c r="FX54207" s="1595"/>
    </row>
    <row r="54208" spans="180:180">
      <c r="FX54208" s="1595"/>
    </row>
    <row r="54209" spans="180:180">
      <c r="FX54209" s="1595"/>
    </row>
    <row r="54210" spans="180:180">
      <c r="FX54210" s="1595"/>
    </row>
    <row r="54211" spans="180:180">
      <c r="FX54211" s="1595"/>
    </row>
    <row r="54212" spans="180:180">
      <c r="FX54212" s="1595"/>
    </row>
    <row r="54213" spans="180:180">
      <c r="FX54213" s="1595"/>
    </row>
    <row r="54214" spans="180:180">
      <c r="FX54214" s="1595"/>
    </row>
    <row r="54215" spans="180:180">
      <c r="FX54215" s="1595"/>
    </row>
    <row r="54216" spans="180:180">
      <c r="FX54216" s="1595"/>
    </row>
    <row r="54217" spans="180:180">
      <c r="FX54217" s="1595"/>
    </row>
    <row r="54219" spans="180:180">
      <c r="FX54219" s="1349"/>
    </row>
    <row r="54220" spans="180:180">
      <c r="FX54220" s="1349"/>
    </row>
    <row r="54221" spans="180:180">
      <c r="FX54221" s="1666"/>
    </row>
    <row r="54223" spans="180:180">
      <c r="FX54223" s="1349"/>
    </row>
    <row r="54224" spans="180:180">
      <c r="FX54224" s="1349"/>
    </row>
    <row r="54225" spans="180:180">
      <c r="FX54225" s="1349"/>
    </row>
    <row r="54226" spans="180:180">
      <c r="FX54226" s="1595"/>
    </row>
    <row r="54227" spans="180:180">
      <c r="FX54227" s="1595"/>
    </row>
    <row r="54228" spans="180:180">
      <c r="FX54228" s="1595"/>
    </row>
    <row r="54229" spans="180:180">
      <c r="FX54229" s="1595"/>
    </row>
    <row r="54230" spans="180:180">
      <c r="FX54230" s="1595"/>
    </row>
    <row r="54231" spans="180:180">
      <c r="FX54231" s="1595"/>
    </row>
    <row r="54232" spans="180:180">
      <c r="FX54232" s="1595"/>
    </row>
    <row r="54233" spans="180:180">
      <c r="FX54233" s="1595"/>
    </row>
    <row r="54234" spans="180:180">
      <c r="FX54234" s="1595"/>
    </row>
    <row r="54235" spans="180:180">
      <c r="FX54235" s="1595"/>
    </row>
    <row r="54236" spans="180:180">
      <c r="FX54236" s="1595"/>
    </row>
    <row r="54237" spans="180:180">
      <c r="FX54237" s="1595"/>
    </row>
    <row r="54238" spans="180:180">
      <c r="FX54238" s="1595"/>
    </row>
    <row r="54239" spans="180:180">
      <c r="FX54239" s="1595"/>
    </row>
    <row r="54240" spans="180:180">
      <c r="FX54240" s="1595"/>
    </row>
    <row r="54241" spans="180:180">
      <c r="FX54241" s="1595"/>
    </row>
    <row r="54242" spans="180:180">
      <c r="FX54242" s="1595"/>
    </row>
    <row r="54243" spans="180:180">
      <c r="FX54243" s="1595"/>
    </row>
    <row r="54244" spans="180:180">
      <c r="FX54244" s="1595"/>
    </row>
    <row r="54245" spans="180:180">
      <c r="FX54245" s="1595"/>
    </row>
    <row r="54246" spans="180:180">
      <c r="FX54246" s="1595"/>
    </row>
    <row r="54247" spans="180:180">
      <c r="FX54247" s="1595"/>
    </row>
    <row r="54248" spans="180:180">
      <c r="FX54248" s="1595"/>
    </row>
    <row r="54249" spans="180:180">
      <c r="FX54249" s="1595"/>
    </row>
    <row r="54250" spans="180:180">
      <c r="FX54250" s="1595"/>
    </row>
    <row r="54251" spans="180:180">
      <c r="FX54251" s="1595"/>
    </row>
    <row r="54252" spans="180:180">
      <c r="FX54252" s="1595"/>
    </row>
    <row r="54253" spans="180:180">
      <c r="FX54253" s="1595"/>
    </row>
    <row r="54254" spans="180:180">
      <c r="FX54254" s="1595"/>
    </row>
    <row r="54255" spans="180:180">
      <c r="FX54255" s="1595"/>
    </row>
    <row r="54256" spans="180:180">
      <c r="FX54256" s="1595"/>
    </row>
    <row r="54257" spans="180:180">
      <c r="FX54257" s="1595"/>
    </row>
    <row r="54258" spans="180:180">
      <c r="FX54258" s="1595"/>
    </row>
    <row r="54259" spans="180:180">
      <c r="FX54259" s="1595"/>
    </row>
    <row r="54260" spans="180:180">
      <c r="FX54260" s="1595"/>
    </row>
    <row r="54261" spans="180:180">
      <c r="FX54261" s="1595"/>
    </row>
    <row r="54262" spans="180:180">
      <c r="FX54262" s="1595"/>
    </row>
    <row r="54263" spans="180:180">
      <c r="FX54263" s="1595"/>
    </row>
    <row r="54264" spans="180:180">
      <c r="FX54264" s="1595"/>
    </row>
    <row r="54265" spans="180:180">
      <c r="FX54265" s="1595"/>
    </row>
    <row r="54267" spans="180:180">
      <c r="FX54267" s="1349"/>
    </row>
    <row r="54268" spans="180:180">
      <c r="FX54268" s="1349"/>
    </row>
    <row r="54269" spans="180:180">
      <c r="FX54269" s="1666"/>
    </row>
    <row r="54271" spans="180:180">
      <c r="FX54271" s="1349"/>
    </row>
    <row r="54272" spans="180:180">
      <c r="FX54272" s="1349"/>
    </row>
    <row r="54273" spans="180:180">
      <c r="FX54273" s="1349"/>
    </row>
    <row r="54274" spans="180:180">
      <c r="FX54274" s="1595"/>
    </row>
    <row r="54275" spans="180:180">
      <c r="FX54275" s="1595"/>
    </row>
    <row r="54276" spans="180:180">
      <c r="FX54276" s="1595"/>
    </row>
    <row r="54277" spans="180:180">
      <c r="FX54277" s="1595"/>
    </row>
    <row r="54278" spans="180:180">
      <c r="FX54278" s="1595"/>
    </row>
    <row r="54279" spans="180:180">
      <c r="FX54279" s="1595"/>
    </row>
    <row r="54280" spans="180:180">
      <c r="FX54280" s="1595"/>
    </row>
    <row r="54281" spans="180:180">
      <c r="FX54281" s="1595"/>
    </row>
    <row r="54282" spans="180:180">
      <c r="FX54282" s="1595"/>
    </row>
    <row r="54283" spans="180:180">
      <c r="FX54283" s="1595"/>
    </row>
    <row r="54284" spans="180:180">
      <c r="FX54284" s="1595"/>
    </row>
    <row r="54285" spans="180:180">
      <c r="FX54285" s="1595"/>
    </row>
    <row r="54286" spans="180:180">
      <c r="FX54286" s="1595"/>
    </row>
    <row r="54287" spans="180:180">
      <c r="FX54287" s="1595"/>
    </row>
    <row r="54288" spans="180:180">
      <c r="FX54288" s="1595"/>
    </row>
    <row r="54289" spans="180:180">
      <c r="FX54289" s="1595"/>
    </row>
    <row r="54290" spans="180:180">
      <c r="FX54290" s="1595"/>
    </row>
    <row r="54291" spans="180:180">
      <c r="FX54291" s="1595"/>
    </row>
    <row r="54292" spans="180:180">
      <c r="FX54292" s="1595"/>
    </row>
    <row r="54293" spans="180:180">
      <c r="FX54293" s="1595"/>
    </row>
    <row r="54294" spans="180:180">
      <c r="FX54294" s="1595"/>
    </row>
    <row r="54295" spans="180:180">
      <c r="FX54295" s="1595"/>
    </row>
    <row r="54296" spans="180:180">
      <c r="FX54296" s="1595"/>
    </row>
    <row r="54297" spans="180:180">
      <c r="FX54297" s="1595"/>
    </row>
    <row r="54298" spans="180:180">
      <c r="FX54298" s="1595"/>
    </row>
    <row r="54299" spans="180:180">
      <c r="FX54299" s="1595"/>
    </row>
    <row r="54300" spans="180:180">
      <c r="FX54300" s="1595"/>
    </row>
    <row r="54301" spans="180:180">
      <c r="FX54301" s="1595"/>
    </row>
    <row r="54302" spans="180:180">
      <c r="FX54302" s="1595"/>
    </row>
    <row r="54303" spans="180:180">
      <c r="FX54303" s="1595"/>
    </row>
    <row r="54304" spans="180:180">
      <c r="FX54304" s="1595"/>
    </row>
    <row r="54305" spans="180:180">
      <c r="FX54305" s="1595"/>
    </row>
    <row r="54306" spans="180:180">
      <c r="FX54306" s="1595"/>
    </row>
    <row r="54307" spans="180:180">
      <c r="FX54307" s="1595"/>
    </row>
    <row r="54308" spans="180:180">
      <c r="FX54308" s="1595"/>
    </row>
    <row r="54309" spans="180:180">
      <c r="FX54309" s="1595"/>
    </row>
    <row r="54310" spans="180:180">
      <c r="FX54310" s="1595"/>
    </row>
    <row r="54311" spans="180:180">
      <c r="FX54311" s="1595"/>
    </row>
    <row r="54312" spans="180:180">
      <c r="FX54312" s="1595"/>
    </row>
    <row r="54313" spans="180:180">
      <c r="FX54313" s="1595"/>
    </row>
    <row r="54315" spans="180:180">
      <c r="FX54315" s="1349"/>
    </row>
    <row r="54316" spans="180:180">
      <c r="FX54316" s="1349"/>
    </row>
    <row r="54317" spans="180:180">
      <c r="FX54317" s="1666"/>
    </row>
    <row r="54319" spans="180:180">
      <c r="FX54319" s="1349"/>
    </row>
    <row r="54320" spans="180:180">
      <c r="FX54320" s="1349"/>
    </row>
    <row r="54321" spans="180:180">
      <c r="FX54321" s="1349"/>
    </row>
    <row r="54322" spans="180:180">
      <c r="FX54322" s="1595"/>
    </row>
    <row r="54323" spans="180:180">
      <c r="FX54323" s="1595"/>
    </row>
    <row r="54324" spans="180:180">
      <c r="FX54324" s="1595"/>
    </row>
    <row r="54325" spans="180:180">
      <c r="FX54325" s="1595"/>
    </row>
    <row r="54326" spans="180:180">
      <c r="FX54326" s="1595"/>
    </row>
    <row r="54327" spans="180:180">
      <c r="FX54327" s="1595"/>
    </row>
    <row r="54328" spans="180:180">
      <c r="FX54328" s="1595"/>
    </row>
    <row r="54329" spans="180:180">
      <c r="FX54329" s="1595"/>
    </row>
    <row r="54330" spans="180:180">
      <c r="FX54330" s="1595"/>
    </row>
    <row r="54331" spans="180:180">
      <c r="FX54331" s="1595"/>
    </row>
    <row r="54332" spans="180:180">
      <c r="FX54332" s="1595"/>
    </row>
    <row r="54333" spans="180:180">
      <c r="FX54333" s="1595"/>
    </row>
    <row r="54334" spans="180:180">
      <c r="FX54334" s="1595"/>
    </row>
    <row r="54335" spans="180:180">
      <c r="FX54335" s="1595"/>
    </row>
    <row r="54336" spans="180:180">
      <c r="FX54336" s="1595"/>
    </row>
    <row r="54337" spans="180:180">
      <c r="FX54337" s="1595"/>
    </row>
    <row r="54338" spans="180:180">
      <c r="FX54338" s="1595"/>
    </row>
    <row r="54339" spans="180:180">
      <c r="FX54339" s="1595"/>
    </row>
    <row r="54340" spans="180:180">
      <c r="FX54340" s="1595"/>
    </row>
    <row r="54341" spans="180:180">
      <c r="FX54341" s="1595"/>
    </row>
    <row r="54342" spans="180:180">
      <c r="FX54342" s="1595"/>
    </row>
    <row r="54343" spans="180:180">
      <c r="FX54343" s="1595"/>
    </row>
    <row r="54344" spans="180:180">
      <c r="FX54344" s="1595"/>
    </row>
    <row r="54345" spans="180:180">
      <c r="FX54345" s="1595"/>
    </row>
    <row r="54346" spans="180:180">
      <c r="FX54346" s="1595"/>
    </row>
    <row r="54347" spans="180:180">
      <c r="FX54347" s="1595"/>
    </row>
    <row r="54348" spans="180:180">
      <c r="FX54348" s="1595"/>
    </row>
    <row r="54349" spans="180:180">
      <c r="FX54349" s="1595"/>
    </row>
    <row r="54350" spans="180:180">
      <c r="FX54350" s="1595"/>
    </row>
    <row r="54351" spans="180:180">
      <c r="FX54351" s="1595"/>
    </row>
    <row r="54352" spans="180:180">
      <c r="FX54352" s="1595"/>
    </row>
    <row r="54353" spans="180:180">
      <c r="FX54353" s="1595"/>
    </row>
    <row r="54354" spans="180:180">
      <c r="FX54354" s="1595"/>
    </row>
    <row r="54355" spans="180:180">
      <c r="FX54355" s="1595"/>
    </row>
    <row r="54356" spans="180:180">
      <c r="FX54356" s="1595"/>
    </row>
    <row r="54357" spans="180:180">
      <c r="FX54357" s="1595"/>
    </row>
    <row r="54358" spans="180:180">
      <c r="FX54358" s="1595"/>
    </row>
    <row r="54359" spans="180:180">
      <c r="FX54359" s="1595"/>
    </row>
    <row r="54360" spans="180:180">
      <c r="FX54360" s="1595"/>
    </row>
    <row r="54361" spans="180:180">
      <c r="FX54361" s="1595"/>
    </row>
    <row r="54363" spans="180:180">
      <c r="FX54363" s="1349"/>
    </row>
    <row r="54364" spans="180:180">
      <c r="FX54364" s="1349"/>
    </row>
    <row r="54365" spans="180:180">
      <c r="FX54365" s="1666"/>
    </row>
    <row r="54367" spans="180:180">
      <c r="FX54367" s="1349"/>
    </row>
    <row r="54368" spans="180:180">
      <c r="FX54368" s="1349"/>
    </row>
    <row r="54369" spans="180:180">
      <c r="FX54369" s="1349"/>
    </row>
    <row r="54370" spans="180:180">
      <c r="FX54370" s="1595"/>
    </row>
    <row r="54371" spans="180:180">
      <c r="FX54371" s="1595"/>
    </row>
    <row r="54372" spans="180:180">
      <c r="FX54372" s="1595"/>
    </row>
    <row r="54373" spans="180:180">
      <c r="FX54373" s="1595"/>
    </row>
    <row r="54374" spans="180:180">
      <c r="FX54374" s="1595"/>
    </row>
    <row r="54375" spans="180:180">
      <c r="FX54375" s="1595"/>
    </row>
    <row r="54376" spans="180:180">
      <c r="FX54376" s="1595"/>
    </row>
    <row r="54377" spans="180:180">
      <c r="FX54377" s="1595"/>
    </row>
    <row r="54378" spans="180:180">
      <c r="FX54378" s="1595"/>
    </row>
    <row r="54379" spans="180:180">
      <c r="FX54379" s="1595"/>
    </row>
    <row r="54380" spans="180:180">
      <c r="FX54380" s="1595"/>
    </row>
    <row r="54381" spans="180:180">
      <c r="FX54381" s="1595"/>
    </row>
    <row r="54382" spans="180:180">
      <c r="FX54382" s="1595"/>
    </row>
    <row r="54383" spans="180:180">
      <c r="FX54383" s="1595"/>
    </row>
    <row r="54384" spans="180:180">
      <c r="FX54384" s="1595"/>
    </row>
    <row r="54385" spans="180:180">
      <c r="FX54385" s="1595"/>
    </row>
    <row r="54386" spans="180:180">
      <c r="FX54386" s="1595"/>
    </row>
    <row r="54387" spans="180:180">
      <c r="FX54387" s="1595"/>
    </row>
    <row r="54388" spans="180:180">
      <c r="FX54388" s="1595"/>
    </row>
    <row r="54389" spans="180:180">
      <c r="FX54389" s="1595"/>
    </row>
    <row r="54390" spans="180:180">
      <c r="FX54390" s="1595"/>
    </row>
    <row r="54391" spans="180:180">
      <c r="FX54391" s="1595"/>
    </row>
    <row r="54392" spans="180:180">
      <c r="FX54392" s="1595"/>
    </row>
    <row r="54393" spans="180:180">
      <c r="FX54393" s="1595"/>
    </row>
    <row r="54394" spans="180:180">
      <c r="FX54394" s="1595"/>
    </row>
    <row r="54395" spans="180:180">
      <c r="FX54395" s="1595"/>
    </row>
    <row r="54396" spans="180:180">
      <c r="FX54396" s="1595"/>
    </row>
    <row r="54397" spans="180:180">
      <c r="FX54397" s="1595"/>
    </row>
    <row r="54398" spans="180:180">
      <c r="FX54398" s="1595"/>
    </row>
    <row r="54399" spans="180:180">
      <c r="FX54399" s="1595"/>
    </row>
    <row r="54400" spans="180:180">
      <c r="FX54400" s="1595"/>
    </row>
    <row r="54401" spans="180:180">
      <c r="FX54401" s="1595"/>
    </row>
    <row r="54402" spans="180:180">
      <c r="FX54402" s="1595"/>
    </row>
    <row r="54403" spans="180:180">
      <c r="FX54403" s="1595"/>
    </row>
    <row r="54404" spans="180:180">
      <c r="FX54404" s="1595"/>
    </row>
    <row r="54405" spans="180:180">
      <c r="FX54405" s="1595"/>
    </row>
    <row r="54406" spans="180:180">
      <c r="FX54406" s="1595"/>
    </row>
    <row r="54407" spans="180:180">
      <c r="FX54407" s="1595"/>
    </row>
    <row r="54408" spans="180:180">
      <c r="FX54408" s="1595"/>
    </row>
    <row r="54409" spans="180:180">
      <c r="FX54409" s="1595"/>
    </row>
    <row r="54411" spans="180:180">
      <c r="FX54411" s="1349"/>
    </row>
    <row r="54412" spans="180:180">
      <c r="FX54412" s="1349"/>
    </row>
    <row r="54413" spans="180:180">
      <c r="FX54413" s="1666"/>
    </row>
    <row r="54415" spans="180:180">
      <c r="FX54415" s="1349"/>
    </row>
    <row r="54416" spans="180:180">
      <c r="FX54416" s="1349"/>
    </row>
    <row r="54417" spans="180:180">
      <c r="FX54417" s="1349"/>
    </row>
    <row r="54418" spans="180:180">
      <c r="FX54418" s="1595"/>
    </row>
    <row r="54419" spans="180:180">
      <c r="FX54419" s="1595"/>
    </row>
    <row r="54420" spans="180:180">
      <c r="FX54420" s="1595"/>
    </row>
    <row r="54421" spans="180:180">
      <c r="FX54421" s="1595"/>
    </row>
    <row r="54422" spans="180:180">
      <c r="FX54422" s="1595"/>
    </row>
    <row r="54423" spans="180:180">
      <c r="FX54423" s="1595"/>
    </row>
    <row r="54424" spans="180:180">
      <c r="FX54424" s="1595"/>
    </row>
    <row r="54425" spans="180:180">
      <c r="FX54425" s="1595"/>
    </row>
    <row r="54426" spans="180:180">
      <c r="FX54426" s="1595"/>
    </row>
    <row r="54427" spans="180:180">
      <c r="FX54427" s="1595"/>
    </row>
    <row r="54428" spans="180:180">
      <c r="FX54428" s="1595"/>
    </row>
    <row r="54429" spans="180:180">
      <c r="FX54429" s="1595"/>
    </row>
    <row r="54430" spans="180:180">
      <c r="FX54430" s="1595"/>
    </row>
    <row r="54431" spans="180:180">
      <c r="FX54431" s="1595"/>
    </row>
    <row r="54432" spans="180:180">
      <c r="FX54432" s="1595"/>
    </row>
    <row r="54433" spans="180:180">
      <c r="FX54433" s="1595"/>
    </row>
    <row r="54434" spans="180:180">
      <c r="FX54434" s="1595"/>
    </row>
    <row r="54435" spans="180:180">
      <c r="FX54435" s="1595"/>
    </row>
    <row r="54436" spans="180:180">
      <c r="FX54436" s="1595"/>
    </row>
    <row r="54437" spans="180:180">
      <c r="FX54437" s="1595"/>
    </row>
    <row r="54438" spans="180:180">
      <c r="FX54438" s="1595"/>
    </row>
    <row r="54439" spans="180:180">
      <c r="FX54439" s="1595"/>
    </row>
    <row r="54440" spans="180:180">
      <c r="FX54440" s="1595"/>
    </row>
    <row r="54441" spans="180:180">
      <c r="FX54441" s="1595"/>
    </row>
    <row r="54442" spans="180:180">
      <c r="FX54442" s="1595"/>
    </row>
    <row r="54443" spans="180:180">
      <c r="FX54443" s="1595"/>
    </row>
    <row r="54444" spans="180:180">
      <c r="FX54444" s="1595"/>
    </row>
    <row r="54445" spans="180:180">
      <c r="FX54445" s="1595"/>
    </row>
    <row r="54446" spans="180:180">
      <c r="FX54446" s="1595"/>
    </row>
    <row r="54447" spans="180:180">
      <c r="FX54447" s="1595"/>
    </row>
    <row r="54448" spans="180:180">
      <c r="FX54448" s="1595"/>
    </row>
    <row r="54449" spans="180:180">
      <c r="FX54449" s="1595"/>
    </row>
    <row r="54450" spans="180:180">
      <c r="FX54450" s="1595"/>
    </row>
    <row r="54451" spans="180:180">
      <c r="FX54451" s="1595"/>
    </row>
    <row r="54452" spans="180:180">
      <c r="FX54452" s="1595"/>
    </row>
    <row r="54453" spans="180:180">
      <c r="FX54453" s="1595"/>
    </row>
    <row r="54454" spans="180:180">
      <c r="FX54454" s="1595"/>
    </row>
    <row r="54455" spans="180:180">
      <c r="FX54455" s="1595"/>
    </row>
    <row r="54456" spans="180:180">
      <c r="FX54456" s="1595"/>
    </row>
    <row r="54457" spans="180:180">
      <c r="FX54457" s="1595"/>
    </row>
    <row r="54459" spans="180:180">
      <c r="FX54459" s="1349"/>
    </row>
    <row r="54460" spans="180:180">
      <c r="FX54460" s="1349"/>
    </row>
    <row r="54461" spans="180:180">
      <c r="FX54461" s="1666"/>
    </row>
    <row r="54463" spans="180:180">
      <c r="FX54463" s="1349"/>
    </row>
    <row r="54464" spans="180:180">
      <c r="FX54464" s="1349"/>
    </row>
    <row r="54465" spans="180:180">
      <c r="FX54465" s="1349"/>
    </row>
    <row r="54466" spans="180:180">
      <c r="FX54466" s="1595"/>
    </row>
    <row r="54467" spans="180:180">
      <c r="FX54467" s="1595"/>
    </row>
    <row r="54468" spans="180:180">
      <c r="FX54468" s="1595"/>
    </row>
    <row r="54469" spans="180:180">
      <c r="FX54469" s="1595"/>
    </row>
    <row r="54470" spans="180:180">
      <c r="FX54470" s="1595"/>
    </row>
    <row r="54471" spans="180:180">
      <c r="FX54471" s="1595"/>
    </row>
    <row r="54472" spans="180:180">
      <c r="FX54472" s="1595"/>
    </row>
    <row r="54473" spans="180:180">
      <c r="FX54473" s="1595"/>
    </row>
    <row r="54474" spans="180:180">
      <c r="FX54474" s="1595"/>
    </row>
    <row r="54475" spans="180:180">
      <c r="FX54475" s="1595"/>
    </row>
    <row r="54476" spans="180:180">
      <c r="FX54476" s="1595"/>
    </row>
    <row r="54477" spans="180:180">
      <c r="FX54477" s="1595"/>
    </row>
    <row r="54478" spans="180:180">
      <c r="FX54478" s="1595"/>
    </row>
    <row r="54479" spans="180:180">
      <c r="FX54479" s="1595"/>
    </row>
    <row r="54480" spans="180:180">
      <c r="FX54480" s="1595"/>
    </row>
    <row r="54481" spans="180:180">
      <c r="FX54481" s="1595"/>
    </row>
    <row r="54482" spans="180:180">
      <c r="FX54482" s="1595"/>
    </row>
    <row r="54483" spans="180:180">
      <c r="FX54483" s="1595"/>
    </row>
    <row r="54484" spans="180:180">
      <c r="FX54484" s="1595"/>
    </row>
    <row r="54485" spans="180:180">
      <c r="FX54485" s="1595"/>
    </row>
    <row r="54486" spans="180:180">
      <c r="FX54486" s="1595"/>
    </row>
    <row r="54487" spans="180:180">
      <c r="FX54487" s="1595"/>
    </row>
    <row r="54488" spans="180:180">
      <c r="FX54488" s="1595"/>
    </row>
    <row r="54489" spans="180:180">
      <c r="FX54489" s="1595"/>
    </row>
    <row r="54490" spans="180:180">
      <c r="FX54490" s="1595"/>
    </row>
    <row r="54491" spans="180:180">
      <c r="FX54491" s="1595"/>
    </row>
    <row r="54492" spans="180:180">
      <c r="FX54492" s="1595"/>
    </row>
    <row r="54493" spans="180:180">
      <c r="FX54493" s="1595"/>
    </row>
    <row r="54494" spans="180:180">
      <c r="FX54494" s="1595"/>
    </row>
    <row r="54495" spans="180:180">
      <c r="FX54495" s="1595"/>
    </row>
    <row r="54496" spans="180:180">
      <c r="FX54496" s="1595"/>
    </row>
    <row r="54497" spans="180:180">
      <c r="FX54497" s="1595"/>
    </row>
    <row r="54498" spans="180:180">
      <c r="FX54498" s="1595"/>
    </row>
    <row r="54499" spans="180:180">
      <c r="FX54499" s="1595"/>
    </row>
    <row r="54500" spans="180:180">
      <c r="FX54500" s="1595"/>
    </row>
    <row r="54501" spans="180:180">
      <c r="FX54501" s="1595"/>
    </row>
    <row r="54502" spans="180:180">
      <c r="FX54502" s="1595"/>
    </row>
    <row r="54503" spans="180:180">
      <c r="FX54503" s="1595"/>
    </row>
    <row r="54504" spans="180:180">
      <c r="FX54504" s="1595"/>
    </row>
    <row r="54505" spans="180:180">
      <c r="FX54505" s="1595"/>
    </row>
    <row r="54507" spans="180:180">
      <c r="FX54507" s="1349"/>
    </row>
    <row r="54508" spans="180:180">
      <c r="FX54508" s="1349"/>
    </row>
    <row r="54509" spans="180:180">
      <c r="FX54509" s="1666"/>
    </row>
    <row r="54511" spans="180:180">
      <c r="FX54511" s="1349"/>
    </row>
    <row r="54512" spans="180:180">
      <c r="FX54512" s="1349"/>
    </row>
    <row r="54513" spans="180:180">
      <c r="FX54513" s="1349"/>
    </row>
    <row r="54514" spans="180:180">
      <c r="FX54514" s="1595"/>
    </row>
    <row r="54515" spans="180:180">
      <c r="FX54515" s="1595"/>
    </row>
    <row r="54516" spans="180:180">
      <c r="FX54516" s="1595"/>
    </row>
    <row r="54517" spans="180:180">
      <c r="FX54517" s="1595"/>
    </row>
    <row r="54518" spans="180:180">
      <c r="FX54518" s="1595"/>
    </row>
    <row r="54519" spans="180:180">
      <c r="FX54519" s="1595"/>
    </row>
    <row r="54520" spans="180:180">
      <c r="FX54520" s="1595"/>
    </row>
    <row r="54521" spans="180:180">
      <c r="FX54521" s="1595"/>
    </row>
    <row r="54522" spans="180:180">
      <c r="FX54522" s="1595"/>
    </row>
    <row r="54523" spans="180:180">
      <c r="FX54523" s="1595"/>
    </row>
    <row r="54524" spans="180:180">
      <c r="FX54524" s="1595"/>
    </row>
    <row r="54525" spans="180:180">
      <c r="FX54525" s="1595"/>
    </row>
    <row r="54526" spans="180:180">
      <c r="FX54526" s="1595"/>
    </row>
    <row r="54527" spans="180:180">
      <c r="FX54527" s="1595"/>
    </row>
    <row r="54528" spans="180:180">
      <c r="FX54528" s="1595"/>
    </row>
    <row r="54529" spans="180:180">
      <c r="FX54529" s="1595"/>
    </row>
    <row r="54530" spans="180:180">
      <c r="FX54530" s="1595"/>
    </row>
    <row r="54531" spans="180:180">
      <c r="FX54531" s="1595"/>
    </row>
    <row r="54532" spans="180:180">
      <c r="FX54532" s="1595"/>
    </row>
    <row r="54533" spans="180:180">
      <c r="FX54533" s="1595"/>
    </row>
    <row r="54534" spans="180:180">
      <c r="FX54534" s="1595"/>
    </row>
    <row r="54535" spans="180:180">
      <c r="FX54535" s="1595"/>
    </row>
    <row r="54536" spans="180:180">
      <c r="FX54536" s="1595"/>
    </row>
    <row r="54537" spans="180:180">
      <c r="FX54537" s="1595"/>
    </row>
    <row r="54538" spans="180:180">
      <c r="FX54538" s="1595"/>
    </row>
    <row r="54539" spans="180:180">
      <c r="FX54539" s="1595"/>
    </row>
    <row r="54540" spans="180:180">
      <c r="FX54540" s="1595"/>
    </row>
    <row r="54541" spans="180:180">
      <c r="FX54541" s="1595"/>
    </row>
    <row r="54542" spans="180:180">
      <c r="FX54542" s="1595"/>
    </row>
    <row r="54543" spans="180:180">
      <c r="FX54543" s="1595"/>
    </row>
    <row r="54544" spans="180:180">
      <c r="FX54544" s="1595"/>
    </row>
    <row r="54545" spans="180:180">
      <c r="FX54545" s="1595"/>
    </row>
    <row r="54546" spans="180:180">
      <c r="FX54546" s="1595"/>
    </row>
    <row r="54547" spans="180:180">
      <c r="FX54547" s="1595"/>
    </row>
    <row r="54548" spans="180:180">
      <c r="FX54548" s="1595"/>
    </row>
    <row r="54549" spans="180:180">
      <c r="FX54549" s="1595"/>
    </row>
    <row r="54550" spans="180:180">
      <c r="FX54550" s="1595"/>
    </row>
    <row r="54551" spans="180:180">
      <c r="FX54551" s="1595"/>
    </row>
    <row r="54552" spans="180:180">
      <c r="FX54552" s="1595"/>
    </row>
    <row r="54553" spans="180:180">
      <c r="FX54553" s="1595"/>
    </row>
    <row r="54555" spans="180:180">
      <c r="FX54555" s="1349"/>
    </row>
    <row r="54556" spans="180:180">
      <c r="FX54556" s="1349"/>
    </row>
    <row r="54557" spans="180:180">
      <c r="FX54557" s="1666"/>
    </row>
    <row r="54559" spans="180:180">
      <c r="FX54559" s="1349"/>
    </row>
    <row r="54560" spans="180:180">
      <c r="FX54560" s="1349"/>
    </row>
    <row r="54561" spans="180:180">
      <c r="FX54561" s="1349"/>
    </row>
    <row r="54562" spans="180:180">
      <c r="FX54562" s="1595"/>
    </row>
    <row r="54563" spans="180:180">
      <c r="FX54563" s="1595"/>
    </row>
    <row r="54564" spans="180:180">
      <c r="FX54564" s="1595"/>
    </row>
    <row r="54565" spans="180:180">
      <c r="FX54565" s="1595"/>
    </row>
    <row r="54566" spans="180:180">
      <c r="FX54566" s="1595"/>
    </row>
    <row r="54567" spans="180:180">
      <c r="FX54567" s="1595"/>
    </row>
    <row r="54568" spans="180:180">
      <c r="FX54568" s="1595"/>
    </row>
    <row r="54569" spans="180:180">
      <c r="FX54569" s="1595"/>
    </row>
    <row r="54570" spans="180:180">
      <c r="FX54570" s="1595"/>
    </row>
    <row r="54571" spans="180:180">
      <c r="FX54571" s="1595"/>
    </row>
    <row r="54572" spans="180:180">
      <c r="FX54572" s="1595"/>
    </row>
    <row r="54573" spans="180:180">
      <c r="FX54573" s="1595"/>
    </row>
    <row r="54574" spans="180:180">
      <c r="FX54574" s="1595"/>
    </row>
    <row r="54575" spans="180:180">
      <c r="FX54575" s="1595"/>
    </row>
    <row r="54576" spans="180:180">
      <c r="FX54576" s="1595"/>
    </row>
    <row r="54577" spans="180:180">
      <c r="FX54577" s="1595"/>
    </row>
    <row r="54578" spans="180:180">
      <c r="FX54578" s="1595"/>
    </row>
    <row r="54579" spans="180:180">
      <c r="FX54579" s="1595"/>
    </row>
    <row r="54580" spans="180:180">
      <c r="FX54580" s="1595"/>
    </row>
    <row r="54581" spans="180:180">
      <c r="FX54581" s="1595"/>
    </row>
    <row r="54582" spans="180:180">
      <c r="FX54582" s="1595"/>
    </row>
    <row r="54583" spans="180:180">
      <c r="FX54583" s="1595"/>
    </row>
    <row r="54584" spans="180:180">
      <c r="FX54584" s="1595"/>
    </row>
    <row r="54585" spans="180:180">
      <c r="FX54585" s="1595"/>
    </row>
    <row r="54586" spans="180:180">
      <c r="FX54586" s="1595"/>
    </row>
    <row r="54587" spans="180:180">
      <c r="FX54587" s="1595"/>
    </row>
    <row r="54588" spans="180:180">
      <c r="FX54588" s="1595"/>
    </row>
    <row r="54589" spans="180:180">
      <c r="FX54589" s="1595"/>
    </row>
    <row r="54590" spans="180:180">
      <c r="FX54590" s="1595"/>
    </row>
    <row r="54591" spans="180:180">
      <c r="FX54591" s="1595"/>
    </row>
    <row r="54592" spans="180:180">
      <c r="FX54592" s="1595"/>
    </row>
    <row r="54593" spans="180:180">
      <c r="FX54593" s="1595"/>
    </row>
    <row r="54594" spans="180:180">
      <c r="FX54594" s="1595"/>
    </row>
    <row r="54595" spans="180:180">
      <c r="FX54595" s="1595"/>
    </row>
    <row r="54596" spans="180:180">
      <c r="FX54596" s="1595"/>
    </row>
    <row r="54597" spans="180:180">
      <c r="FX54597" s="1595"/>
    </row>
    <row r="54598" spans="180:180">
      <c r="FX54598" s="1595"/>
    </row>
    <row r="54599" spans="180:180">
      <c r="FX54599" s="1595"/>
    </row>
    <row r="54600" spans="180:180">
      <c r="FX54600" s="1595"/>
    </row>
    <row r="54601" spans="180:180">
      <c r="FX54601" s="1595"/>
    </row>
    <row r="54603" spans="180:180">
      <c r="FX54603" s="1349"/>
    </row>
    <row r="54604" spans="180:180">
      <c r="FX54604" s="1349"/>
    </row>
    <row r="54605" spans="180:180">
      <c r="FX54605" s="1666"/>
    </row>
    <row r="54607" spans="180:180">
      <c r="FX54607" s="1349"/>
    </row>
    <row r="54608" spans="180:180">
      <c r="FX54608" s="1349"/>
    </row>
    <row r="54609" spans="180:180">
      <c r="FX54609" s="1349"/>
    </row>
    <row r="54610" spans="180:180">
      <c r="FX54610" s="1595"/>
    </row>
    <row r="54611" spans="180:180">
      <c r="FX54611" s="1595"/>
    </row>
    <row r="54612" spans="180:180">
      <c r="FX54612" s="1595"/>
    </row>
    <row r="54613" spans="180:180">
      <c r="FX54613" s="1595"/>
    </row>
    <row r="54614" spans="180:180">
      <c r="FX54614" s="1595"/>
    </row>
    <row r="54615" spans="180:180">
      <c r="FX54615" s="1595"/>
    </row>
    <row r="54616" spans="180:180">
      <c r="FX54616" s="1595"/>
    </row>
    <row r="54617" spans="180:180">
      <c r="FX54617" s="1595"/>
    </row>
    <row r="54618" spans="180:180">
      <c r="FX54618" s="1595"/>
    </row>
    <row r="54619" spans="180:180">
      <c r="FX54619" s="1595"/>
    </row>
    <row r="54620" spans="180:180">
      <c r="FX54620" s="1595"/>
    </row>
    <row r="54621" spans="180:180">
      <c r="FX54621" s="1595"/>
    </row>
    <row r="54622" spans="180:180">
      <c r="FX54622" s="1595"/>
    </row>
    <row r="54623" spans="180:180">
      <c r="FX54623" s="1595"/>
    </row>
    <row r="54624" spans="180:180">
      <c r="FX54624" s="1595"/>
    </row>
    <row r="54625" spans="180:180">
      <c r="FX54625" s="1595"/>
    </row>
    <row r="54626" spans="180:180">
      <c r="FX54626" s="1595"/>
    </row>
    <row r="54627" spans="180:180">
      <c r="FX54627" s="1595"/>
    </row>
    <row r="54628" spans="180:180">
      <c r="FX54628" s="1595"/>
    </row>
    <row r="54629" spans="180:180">
      <c r="FX54629" s="1595"/>
    </row>
    <row r="54630" spans="180:180">
      <c r="FX54630" s="1595"/>
    </row>
    <row r="54631" spans="180:180">
      <c r="FX54631" s="1595"/>
    </row>
    <row r="54632" spans="180:180">
      <c r="FX54632" s="1595"/>
    </row>
    <row r="54633" spans="180:180">
      <c r="FX54633" s="1595"/>
    </row>
    <row r="54634" spans="180:180">
      <c r="FX54634" s="1595"/>
    </row>
    <row r="54635" spans="180:180">
      <c r="FX54635" s="1595"/>
    </row>
    <row r="54636" spans="180:180">
      <c r="FX54636" s="1595"/>
    </row>
    <row r="54637" spans="180:180">
      <c r="FX54637" s="1595"/>
    </row>
    <row r="54638" spans="180:180">
      <c r="FX54638" s="1595"/>
    </row>
    <row r="54639" spans="180:180">
      <c r="FX54639" s="1595"/>
    </row>
    <row r="54640" spans="180:180">
      <c r="FX54640" s="1595"/>
    </row>
    <row r="54641" spans="180:180">
      <c r="FX54641" s="1595"/>
    </row>
    <row r="54642" spans="180:180">
      <c r="FX54642" s="1595"/>
    </row>
    <row r="54643" spans="180:180">
      <c r="FX54643" s="1595"/>
    </row>
    <row r="54644" spans="180:180">
      <c r="FX54644" s="1595"/>
    </row>
    <row r="54645" spans="180:180">
      <c r="FX54645" s="1595"/>
    </row>
    <row r="54646" spans="180:180">
      <c r="FX54646" s="1595"/>
    </row>
    <row r="54647" spans="180:180">
      <c r="FX54647" s="1595"/>
    </row>
    <row r="54648" spans="180:180">
      <c r="FX54648" s="1595"/>
    </row>
    <row r="54649" spans="180:180">
      <c r="FX54649" s="1595"/>
    </row>
    <row r="54651" spans="180:180">
      <c r="FX54651" s="1349"/>
    </row>
    <row r="54652" spans="180:180">
      <c r="FX54652" s="1349"/>
    </row>
    <row r="54653" spans="180:180">
      <c r="FX54653" s="1666"/>
    </row>
    <row r="54655" spans="180:180">
      <c r="FX54655" s="1349"/>
    </row>
    <row r="54656" spans="180:180">
      <c r="FX54656" s="1349"/>
    </row>
    <row r="54657" spans="180:180">
      <c r="FX54657" s="1349"/>
    </row>
    <row r="54658" spans="180:180">
      <c r="FX54658" s="1595"/>
    </row>
    <row r="54659" spans="180:180">
      <c r="FX54659" s="1595"/>
    </row>
    <row r="54660" spans="180:180">
      <c r="FX54660" s="1595"/>
    </row>
    <row r="54661" spans="180:180">
      <c r="FX54661" s="1595"/>
    </row>
    <row r="54662" spans="180:180">
      <c r="FX54662" s="1595"/>
    </row>
    <row r="54663" spans="180:180">
      <c r="FX54663" s="1595"/>
    </row>
    <row r="54664" spans="180:180">
      <c r="FX54664" s="1595"/>
    </row>
    <row r="54665" spans="180:180">
      <c r="FX54665" s="1595"/>
    </row>
    <row r="54666" spans="180:180">
      <c r="FX54666" s="1595"/>
    </row>
    <row r="54667" spans="180:180">
      <c r="FX54667" s="1595"/>
    </row>
    <row r="54668" spans="180:180">
      <c r="FX54668" s="1595"/>
    </row>
    <row r="54669" spans="180:180">
      <c r="FX54669" s="1595"/>
    </row>
    <row r="54670" spans="180:180">
      <c r="FX54670" s="1595"/>
    </row>
    <row r="54671" spans="180:180">
      <c r="FX54671" s="1595"/>
    </row>
    <row r="54672" spans="180:180">
      <c r="FX54672" s="1595"/>
    </row>
    <row r="54673" spans="180:180">
      <c r="FX54673" s="1595"/>
    </row>
    <row r="54674" spans="180:180">
      <c r="FX54674" s="1595"/>
    </row>
    <row r="54675" spans="180:180">
      <c r="FX54675" s="1595"/>
    </row>
    <row r="54676" spans="180:180">
      <c r="FX54676" s="1595"/>
    </row>
    <row r="54677" spans="180:180">
      <c r="FX54677" s="1595"/>
    </row>
    <row r="54678" spans="180:180">
      <c r="FX54678" s="1595"/>
    </row>
    <row r="54679" spans="180:180">
      <c r="FX54679" s="1595"/>
    </row>
    <row r="54680" spans="180:180">
      <c r="FX54680" s="1595"/>
    </row>
    <row r="54681" spans="180:180">
      <c r="FX54681" s="1595"/>
    </row>
    <row r="54682" spans="180:180">
      <c r="FX54682" s="1595"/>
    </row>
    <row r="54683" spans="180:180">
      <c r="FX54683" s="1595"/>
    </row>
    <row r="54684" spans="180:180">
      <c r="FX54684" s="1595"/>
    </row>
    <row r="54685" spans="180:180">
      <c r="FX54685" s="1595"/>
    </row>
    <row r="54686" spans="180:180">
      <c r="FX54686" s="1595"/>
    </row>
    <row r="54687" spans="180:180">
      <c r="FX54687" s="1595"/>
    </row>
    <row r="54688" spans="180:180">
      <c r="FX54688" s="1595"/>
    </row>
    <row r="54689" spans="180:180">
      <c r="FX54689" s="1595"/>
    </row>
    <row r="54690" spans="180:180">
      <c r="FX54690" s="1595"/>
    </row>
    <row r="54691" spans="180:180">
      <c r="FX54691" s="1595"/>
    </row>
    <row r="54692" spans="180:180">
      <c r="FX54692" s="1595"/>
    </row>
    <row r="54693" spans="180:180">
      <c r="FX54693" s="1595"/>
    </row>
    <row r="54694" spans="180:180">
      <c r="FX54694" s="1595"/>
    </row>
    <row r="54695" spans="180:180">
      <c r="FX54695" s="1595"/>
    </row>
    <row r="54696" spans="180:180">
      <c r="FX54696" s="1595"/>
    </row>
    <row r="54697" spans="180:180">
      <c r="FX54697" s="1595"/>
    </row>
    <row r="54699" spans="180:180">
      <c r="FX54699" s="1349"/>
    </row>
    <row r="54700" spans="180:180">
      <c r="FX54700" s="1349"/>
    </row>
    <row r="54701" spans="180:180">
      <c r="FX54701" s="1666"/>
    </row>
    <row r="54703" spans="180:180">
      <c r="FX54703" s="1349"/>
    </row>
    <row r="54704" spans="180:180">
      <c r="FX54704" s="1349"/>
    </row>
    <row r="54705" spans="180:180">
      <c r="FX54705" s="1349"/>
    </row>
    <row r="54706" spans="180:180">
      <c r="FX54706" s="1595"/>
    </row>
    <row r="54707" spans="180:180">
      <c r="FX54707" s="1595"/>
    </row>
    <row r="54708" spans="180:180">
      <c r="FX54708" s="1595"/>
    </row>
    <row r="54709" spans="180:180">
      <c r="FX54709" s="1595"/>
    </row>
    <row r="54710" spans="180:180">
      <c r="FX54710" s="1595"/>
    </row>
    <row r="54711" spans="180:180">
      <c r="FX54711" s="1595"/>
    </row>
    <row r="54712" spans="180:180">
      <c r="FX54712" s="1595"/>
    </row>
    <row r="54713" spans="180:180">
      <c r="FX54713" s="1595"/>
    </row>
    <row r="54714" spans="180:180">
      <c r="FX54714" s="1595"/>
    </row>
    <row r="54715" spans="180:180">
      <c r="FX54715" s="1595"/>
    </row>
    <row r="54716" spans="180:180">
      <c r="FX54716" s="1595"/>
    </row>
    <row r="54717" spans="180:180">
      <c r="FX54717" s="1595"/>
    </row>
    <row r="54718" spans="180:180">
      <c r="FX54718" s="1595"/>
    </row>
    <row r="54719" spans="180:180">
      <c r="FX54719" s="1595"/>
    </row>
    <row r="54720" spans="180:180">
      <c r="FX54720" s="1595"/>
    </row>
    <row r="54721" spans="180:180">
      <c r="FX54721" s="1595"/>
    </row>
    <row r="54722" spans="180:180">
      <c r="FX54722" s="1595"/>
    </row>
    <row r="54723" spans="180:180">
      <c r="FX54723" s="1595"/>
    </row>
    <row r="54724" spans="180:180">
      <c r="FX54724" s="1595"/>
    </row>
    <row r="54725" spans="180:180">
      <c r="FX54725" s="1595"/>
    </row>
    <row r="54726" spans="180:180">
      <c r="FX54726" s="1595"/>
    </row>
    <row r="54727" spans="180:180">
      <c r="FX54727" s="1595"/>
    </row>
    <row r="54728" spans="180:180">
      <c r="FX54728" s="1595"/>
    </row>
    <row r="54729" spans="180:180">
      <c r="FX54729" s="1595"/>
    </row>
    <row r="54730" spans="180:180">
      <c r="FX54730" s="1595"/>
    </row>
    <row r="54731" spans="180:180">
      <c r="FX54731" s="1595"/>
    </row>
    <row r="54732" spans="180:180">
      <c r="FX54732" s="1595"/>
    </row>
    <row r="54733" spans="180:180">
      <c r="FX54733" s="1595"/>
    </row>
    <row r="54734" spans="180:180">
      <c r="FX54734" s="1595"/>
    </row>
    <row r="54735" spans="180:180">
      <c r="FX54735" s="1595"/>
    </row>
    <row r="54736" spans="180:180">
      <c r="FX54736" s="1595"/>
    </row>
    <row r="54737" spans="180:180">
      <c r="FX54737" s="1595"/>
    </row>
    <row r="54738" spans="180:180">
      <c r="FX54738" s="1595"/>
    </row>
    <row r="54739" spans="180:180">
      <c r="FX54739" s="1595"/>
    </row>
    <row r="54740" spans="180:180">
      <c r="FX54740" s="1595"/>
    </row>
    <row r="54741" spans="180:180">
      <c r="FX54741" s="1595"/>
    </row>
    <row r="54742" spans="180:180">
      <c r="FX54742" s="1595"/>
    </row>
    <row r="54743" spans="180:180">
      <c r="FX54743" s="1595"/>
    </row>
    <row r="54744" spans="180:180">
      <c r="FX54744" s="1595"/>
    </row>
    <row r="54745" spans="180:180">
      <c r="FX54745" s="1595"/>
    </row>
    <row r="54747" spans="180:180">
      <c r="FX54747" s="1349"/>
    </row>
    <row r="54748" spans="180:180">
      <c r="FX54748" s="1349"/>
    </row>
    <row r="54749" spans="180:180">
      <c r="FX54749" s="1666"/>
    </row>
    <row r="54751" spans="180:180">
      <c r="FX54751" s="1349"/>
    </row>
    <row r="54752" spans="180:180">
      <c r="FX54752" s="1349"/>
    </row>
    <row r="54753" spans="180:180">
      <c r="FX54753" s="1349"/>
    </row>
    <row r="54754" spans="180:180">
      <c r="FX54754" s="1595"/>
    </row>
    <row r="54755" spans="180:180">
      <c r="FX54755" s="1595"/>
    </row>
    <row r="54756" spans="180:180">
      <c r="FX54756" s="1595"/>
    </row>
    <row r="54757" spans="180:180">
      <c r="FX54757" s="1595"/>
    </row>
    <row r="54758" spans="180:180">
      <c r="FX54758" s="1595"/>
    </row>
    <row r="54759" spans="180:180">
      <c r="FX54759" s="1595"/>
    </row>
    <row r="54760" spans="180:180">
      <c r="FX54760" s="1595"/>
    </row>
    <row r="54761" spans="180:180">
      <c r="FX54761" s="1595"/>
    </row>
    <row r="54762" spans="180:180">
      <c r="FX54762" s="1595"/>
    </row>
    <row r="54763" spans="180:180">
      <c r="FX54763" s="1595"/>
    </row>
    <row r="54764" spans="180:180">
      <c r="FX54764" s="1595"/>
    </row>
    <row r="54765" spans="180:180">
      <c r="FX54765" s="1595"/>
    </row>
    <row r="54766" spans="180:180">
      <c r="FX54766" s="1595"/>
    </row>
    <row r="54767" spans="180:180">
      <c r="FX54767" s="1595"/>
    </row>
    <row r="54768" spans="180:180">
      <c r="FX54768" s="1595"/>
    </row>
    <row r="54769" spans="180:180">
      <c r="FX54769" s="1595"/>
    </row>
    <row r="54770" spans="180:180">
      <c r="FX54770" s="1595"/>
    </row>
    <row r="54771" spans="180:180">
      <c r="FX54771" s="1595"/>
    </row>
    <row r="54772" spans="180:180">
      <c r="FX54772" s="1595"/>
    </row>
    <row r="54773" spans="180:180">
      <c r="FX54773" s="1595"/>
    </row>
    <row r="54774" spans="180:180">
      <c r="FX54774" s="1595"/>
    </row>
    <row r="54775" spans="180:180">
      <c r="FX54775" s="1595"/>
    </row>
    <row r="54776" spans="180:180">
      <c r="FX54776" s="1595"/>
    </row>
    <row r="54777" spans="180:180">
      <c r="FX54777" s="1595"/>
    </row>
    <row r="54778" spans="180:180">
      <c r="FX54778" s="1595"/>
    </row>
    <row r="54779" spans="180:180">
      <c r="FX54779" s="1595"/>
    </row>
    <row r="54780" spans="180:180">
      <c r="FX54780" s="1595"/>
    </row>
    <row r="54781" spans="180:180">
      <c r="FX54781" s="1595"/>
    </row>
    <row r="54782" spans="180:180">
      <c r="FX54782" s="1595"/>
    </row>
    <row r="54783" spans="180:180">
      <c r="FX54783" s="1595"/>
    </row>
    <row r="54784" spans="180:180">
      <c r="FX54784" s="1595"/>
    </row>
    <row r="54785" spans="180:180">
      <c r="FX54785" s="1595"/>
    </row>
    <row r="54786" spans="180:180">
      <c r="FX54786" s="1595"/>
    </row>
    <row r="54787" spans="180:180">
      <c r="FX54787" s="1595"/>
    </row>
    <row r="54788" spans="180:180">
      <c r="FX54788" s="1595"/>
    </row>
    <row r="54789" spans="180:180">
      <c r="FX54789" s="1595"/>
    </row>
    <row r="54790" spans="180:180">
      <c r="FX54790" s="1595"/>
    </row>
    <row r="54791" spans="180:180">
      <c r="FX54791" s="1595"/>
    </row>
    <row r="54792" spans="180:180">
      <c r="FX54792" s="1595"/>
    </row>
    <row r="54793" spans="180:180">
      <c r="FX54793" s="1595"/>
    </row>
    <row r="54795" spans="180:180">
      <c r="FX54795" s="1349"/>
    </row>
    <row r="54796" spans="180:180">
      <c r="FX54796" s="1349"/>
    </row>
    <row r="54797" spans="180:180">
      <c r="FX54797" s="1666"/>
    </row>
    <row r="54799" spans="180:180">
      <c r="FX54799" s="1349"/>
    </row>
    <row r="54800" spans="180:180">
      <c r="FX54800" s="1349"/>
    </row>
    <row r="54801" spans="180:180">
      <c r="FX54801" s="1349"/>
    </row>
    <row r="54802" spans="180:180">
      <c r="FX54802" s="1595"/>
    </row>
    <row r="54803" spans="180:180">
      <c r="FX54803" s="1595"/>
    </row>
    <row r="54804" spans="180:180">
      <c r="FX54804" s="1595"/>
    </row>
    <row r="54805" spans="180:180">
      <c r="FX54805" s="1595"/>
    </row>
    <row r="54806" spans="180:180">
      <c r="FX54806" s="1595"/>
    </row>
    <row r="54807" spans="180:180">
      <c r="FX54807" s="1595"/>
    </row>
    <row r="54808" spans="180:180">
      <c r="FX54808" s="1595"/>
    </row>
    <row r="54809" spans="180:180">
      <c r="FX54809" s="1595"/>
    </row>
    <row r="54810" spans="180:180">
      <c r="FX54810" s="1595"/>
    </row>
    <row r="54811" spans="180:180">
      <c r="FX54811" s="1595"/>
    </row>
    <row r="54812" spans="180:180">
      <c r="FX54812" s="1595"/>
    </row>
    <row r="54813" spans="180:180">
      <c r="FX54813" s="1595"/>
    </row>
    <row r="54814" spans="180:180">
      <c r="FX54814" s="1595"/>
    </row>
    <row r="54815" spans="180:180">
      <c r="FX54815" s="1595"/>
    </row>
    <row r="54816" spans="180:180">
      <c r="FX54816" s="1595"/>
    </row>
    <row r="54817" spans="180:180">
      <c r="FX54817" s="1595"/>
    </row>
    <row r="54818" spans="180:180">
      <c r="FX54818" s="1595"/>
    </row>
    <row r="54819" spans="180:180">
      <c r="FX54819" s="1595"/>
    </row>
    <row r="54820" spans="180:180">
      <c r="FX54820" s="1595"/>
    </row>
    <row r="54821" spans="180:180">
      <c r="FX54821" s="1595"/>
    </row>
    <row r="54822" spans="180:180">
      <c r="FX54822" s="1595"/>
    </row>
    <row r="54823" spans="180:180">
      <c r="FX54823" s="1595"/>
    </row>
    <row r="54824" spans="180:180">
      <c r="FX54824" s="1595"/>
    </row>
    <row r="54825" spans="180:180">
      <c r="FX54825" s="1595"/>
    </row>
    <row r="54826" spans="180:180">
      <c r="FX54826" s="1595"/>
    </row>
    <row r="54827" spans="180:180">
      <c r="FX54827" s="1595"/>
    </row>
    <row r="54828" spans="180:180">
      <c r="FX54828" s="1595"/>
    </row>
    <row r="54829" spans="180:180">
      <c r="FX54829" s="1595"/>
    </row>
    <row r="54830" spans="180:180">
      <c r="FX54830" s="1595"/>
    </row>
    <row r="54831" spans="180:180">
      <c r="FX54831" s="1595"/>
    </row>
    <row r="54832" spans="180:180">
      <c r="FX54832" s="1595"/>
    </row>
    <row r="54833" spans="180:180">
      <c r="FX54833" s="1595"/>
    </row>
    <row r="54834" spans="180:180">
      <c r="FX54834" s="1595"/>
    </row>
    <row r="54835" spans="180:180">
      <c r="FX54835" s="1595"/>
    </row>
    <row r="54836" spans="180:180">
      <c r="FX54836" s="1595"/>
    </row>
    <row r="54837" spans="180:180">
      <c r="FX54837" s="1595"/>
    </row>
    <row r="54838" spans="180:180">
      <c r="FX54838" s="1595"/>
    </row>
    <row r="54839" spans="180:180">
      <c r="FX54839" s="1595"/>
    </row>
    <row r="54840" spans="180:180">
      <c r="FX54840" s="1595"/>
    </row>
    <row r="54841" spans="180:180">
      <c r="FX54841" s="1595"/>
    </row>
    <row r="54843" spans="180:180">
      <c r="FX54843" s="1349"/>
    </row>
    <row r="54844" spans="180:180">
      <c r="FX54844" s="1349"/>
    </row>
    <row r="54845" spans="180:180">
      <c r="FX54845" s="1666"/>
    </row>
    <row r="54847" spans="180:180">
      <c r="FX54847" s="1349"/>
    </row>
    <row r="54848" spans="180:180">
      <c r="FX54848" s="1349"/>
    </row>
    <row r="54849" spans="180:180">
      <c r="FX54849" s="1349"/>
    </row>
    <row r="54850" spans="180:180">
      <c r="FX54850" s="1595"/>
    </row>
    <row r="54851" spans="180:180">
      <c r="FX54851" s="1595"/>
    </row>
    <row r="54852" spans="180:180">
      <c r="FX54852" s="1595"/>
    </row>
    <row r="54853" spans="180:180">
      <c r="FX54853" s="1595"/>
    </row>
    <row r="54854" spans="180:180">
      <c r="FX54854" s="1595"/>
    </row>
    <row r="54855" spans="180:180">
      <c r="FX54855" s="1595"/>
    </row>
    <row r="54856" spans="180:180">
      <c r="FX54856" s="1595"/>
    </row>
    <row r="54857" spans="180:180">
      <c r="FX54857" s="1595"/>
    </row>
    <row r="54858" spans="180:180">
      <c r="FX54858" s="1595"/>
    </row>
    <row r="54859" spans="180:180">
      <c r="FX54859" s="1595"/>
    </row>
    <row r="54860" spans="180:180">
      <c r="FX54860" s="1595"/>
    </row>
    <row r="54861" spans="180:180">
      <c r="FX54861" s="1595"/>
    </row>
    <row r="54862" spans="180:180">
      <c r="FX54862" s="1595"/>
    </row>
    <row r="54863" spans="180:180">
      <c r="FX54863" s="1595"/>
    </row>
    <row r="54864" spans="180:180">
      <c r="FX54864" s="1595"/>
    </row>
    <row r="54865" spans="180:180">
      <c r="FX54865" s="1595"/>
    </row>
    <row r="54866" spans="180:180">
      <c r="FX54866" s="1595"/>
    </row>
    <row r="54867" spans="180:180">
      <c r="FX54867" s="1595"/>
    </row>
    <row r="54868" spans="180:180">
      <c r="FX54868" s="1595"/>
    </row>
    <row r="54869" spans="180:180">
      <c r="FX54869" s="1595"/>
    </row>
    <row r="54870" spans="180:180">
      <c r="FX54870" s="1595"/>
    </row>
    <row r="54871" spans="180:180">
      <c r="FX54871" s="1595"/>
    </row>
    <row r="54872" spans="180:180">
      <c r="FX54872" s="1595"/>
    </row>
    <row r="54873" spans="180:180">
      <c r="FX54873" s="1595"/>
    </row>
    <row r="54874" spans="180:180">
      <c r="FX54874" s="1595"/>
    </row>
    <row r="54875" spans="180:180">
      <c r="FX54875" s="1595"/>
    </row>
    <row r="54876" spans="180:180">
      <c r="FX54876" s="1595"/>
    </row>
    <row r="54877" spans="180:180">
      <c r="FX54877" s="1595"/>
    </row>
    <row r="54878" spans="180:180">
      <c r="FX54878" s="1595"/>
    </row>
    <row r="54879" spans="180:180">
      <c r="FX54879" s="1595"/>
    </row>
    <row r="54880" spans="180:180">
      <c r="FX54880" s="1595"/>
    </row>
    <row r="54881" spans="180:180">
      <c r="FX54881" s="1595"/>
    </row>
    <row r="54882" spans="180:180">
      <c r="FX54882" s="1595"/>
    </row>
    <row r="54883" spans="180:180">
      <c r="FX54883" s="1595"/>
    </row>
    <row r="54884" spans="180:180">
      <c r="FX54884" s="1595"/>
    </row>
    <row r="54885" spans="180:180">
      <c r="FX54885" s="1595"/>
    </row>
    <row r="54886" spans="180:180">
      <c r="FX54886" s="1595"/>
    </row>
    <row r="54887" spans="180:180">
      <c r="FX54887" s="1595"/>
    </row>
    <row r="54888" spans="180:180">
      <c r="FX54888" s="1595"/>
    </row>
    <row r="54889" spans="180:180">
      <c r="FX54889" s="1595"/>
    </row>
    <row r="54891" spans="180:180">
      <c r="FX54891" s="1349"/>
    </row>
    <row r="54892" spans="180:180">
      <c r="FX54892" s="1349"/>
    </row>
    <row r="54893" spans="180:180">
      <c r="FX54893" s="1666"/>
    </row>
    <row r="54895" spans="180:180">
      <c r="FX54895" s="1349"/>
    </row>
    <row r="54896" spans="180:180">
      <c r="FX54896" s="1349"/>
    </row>
    <row r="54897" spans="180:180">
      <c r="FX54897" s="1349"/>
    </row>
    <row r="54898" spans="180:180">
      <c r="FX54898" s="1595"/>
    </row>
    <row r="54899" spans="180:180">
      <c r="FX54899" s="1595"/>
    </row>
    <row r="54900" spans="180:180">
      <c r="FX54900" s="1595"/>
    </row>
    <row r="54901" spans="180:180">
      <c r="FX54901" s="1595"/>
    </row>
    <row r="54902" spans="180:180">
      <c r="FX54902" s="1595"/>
    </row>
    <row r="54903" spans="180:180">
      <c r="FX54903" s="1595"/>
    </row>
    <row r="54904" spans="180:180">
      <c r="FX54904" s="1595"/>
    </row>
    <row r="54905" spans="180:180">
      <c r="FX54905" s="1595"/>
    </row>
    <row r="54906" spans="180:180">
      <c r="FX54906" s="1595"/>
    </row>
    <row r="54907" spans="180:180">
      <c r="FX54907" s="1595"/>
    </row>
    <row r="54908" spans="180:180">
      <c r="FX54908" s="1595"/>
    </row>
    <row r="54909" spans="180:180">
      <c r="FX54909" s="1595"/>
    </row>
    <row r="54910" spans="180:180">
      <c r="FX54910" s="1595"/>
    </row>
    <row r="54911" spans="180:180">
      <c r="FX54911" s="1595"/>
    </row>
    <row r="54912" spans="180:180">
      <c r="FX54912" s="1595"/>
    </row>
    <row r="54913" spans="180:180">
      <c r="FX54913" s="1595"/>
    </row>
    <row r="54914" spans="180:180">
      <c r="FX54914" s="1595"/>
    </row>
    <row r="54915" spans="180:180">
      <c r="FX54915" s="1595"/>
    </row>
    <row r="54916" spans="180:180">
      <c r="FX54916" s="1595"/>
    </row>
    <row r="54917" spans="180:180">
      <c r="FX54917" s="1595"/>
    </row>
    <row r="54918" spans="180:180">
      <c r="FX54918" s="1595"/>
    </row>
    <row r="54919" spans="180:180">
      <c r="FX54919" s="1595"/>
    </row>
    <row r="54920" spans="180:180">
      <c r="FX54920" s="1595"/>
    </row>
    <row r="54921" spans="180:180">
      <c r="FX54921" s="1595"/>
    </row>
    <row r="54922" spans="180:180">
      <c r="FX54922" s="1595"/>
    </row>
    <row r="54923" spans="180:180">
      <c r="FX54923" s="1595"/>
    </row>
    <row r="54924" spans="180:180">
      <c r="FX54924" s="1595"/>
    </row>
    <row r="54925" spans="180:180">
      <c r="FX54925" s="1595"/>
    </row>
    <row r="54926" spans="180:180">
      <c r="FX54926" s="1595"/>
    </row>
    <row r="54927" spans="180:180">
      <c r="FX54927" s="1595"/>
    </row>
    <row r="54928" spans="180:180">
      <c r="FX54928" s="1595"/>
    </row>
    <row r="54929" spans="180:180">
      <c r="FX54929" s="1595"/>
    </row>
    <row r="54930" spans="180:180">
      <c r="FX54930" s="1595"/>
    </row>
    <row r="54931" spans="180:180">
      <c r="FX54931" s="1595"/>
    </row>
    <row r="54932" spans="180:180">
      <c r="FX54932" s="1595"/>
    </row>
    <row r="54933" spans="180:180">
      <c r="FX54933" s="1595"/>
    </row>
    <row r="54934" spans="180:180">
      <c r="FX54934" s="1595"/>
    </row>
    <row r="54935" spans="180:180">
      <c r="FX54935" s="1595"/>
    </row>
    <row r="54936" spans="180:180">
      <c r="FX54936" s="1595"/>
    </row>
    <row r="54937" spans="180:180">
      <c r="FX54937" s="1595"/>
    </row>
    <row r="54939" spans="180:180">
      <c r="FX54939" s="1349"/>
    </row>
    <row r="54940" spans="180:180">
      <c r="FX54940" s="1349"/>
    </row>
    <row r="54941" spans="180:180">
      <c r="FX54941" s="1666"/>
    </row>
    <row r="54943" spans="180:180">
      <c r="FX54943" s="1349"/>
    </row>
    <row r="54944" spans="180:180">
      <c r="FX54944" s="1349"/>
    </row>
    <row r="54945" spans="180:180">
      <c r="FX54945" s="1349"/>
    </row>
    <row r="54946" spans="180:180">
      <c r="FX54946" s="1595"/>
    </row>
    <row r="54947" spans="180:180">
      <c r="FX54947" s="1595"/>
    </row>
    <row r="54948" spans="180:180">
      <c r="FX54948" s="1595"/>
    </row>
    <row r="54949" spans="180:180">
      <c r="FX54949" s="1595"/>
    </row>
    <row r="54950" spans="180:180">
      <c r="FX54950" s="1595"/>
    </row>
    <row r="54951" spans="180:180">
      <c r="FX54951" s="1595"/>
    </row>
    <row r="54952" spans="180:180">
      <c r="FX54952" s="1595"/>
    </row>
    <row r="54953" spans="180:180">
      <c r="FX54953" s="1595"/>
    </row>
    <row r="54954" spans="180:180">
      <c r="FX54954" s="1595"/>
    </row>
    <row r="54955" spans="180:180">
      <c r="FX54955" s="1595"/>
    </row>
    <row r="54956" spans="180:180">
      <c r="FX54956" s="1595"/>
    </row>
    <row r="54957" spans="180:180">
      <c r="FX54957" s="1595"/>
    </row>
    <row r="54958" spans="180:180">
      <c r="FX54958" s="1595"/>
    </row>
    <row r="54959" spans="180:180">
      <c r="FX54959" s="1595"/>
    </row>
    <row r="54960" spans="180:180">
      <c r="FX54960" s="1595"/>
    </row>
    <row r="54961" spans="180:180">
      <c r="FX54961" s="1595"/>
    </row>
    <row r="54962" spans="180:180">
      <c r="FX54962" s="1595"/>
    </row>
    <row r="54963" spans="180:180">
      <c r="FX54963" s="1595"/>
    </row>
    <row r="54964" spans="180:180">
      <c r="FX54964" s="1595"/>
    </row>
    <row r="54965" spans="180:180">
      <c r="FX54965" s="1595"/>
    </row>
    <row r="54966" spans="180:180">
      <c r="FX54966" s="1595"/>
    </row>
    <row r="54967" spans="180:180">
      <c r="FX54967" s="1595"/>
    </row>
    <row r="54968" spans="180:180">
      <c r="FX54968" s="1595"/>
    </row>
    <row r="54969" spans="180:180">
      <c r="FX54969" s="1595"/>
    </row>
    <row r="54970" spans="180:180">
      <c r="FX54970" s="1595"/>
    </row>
    <row r="54971" spans="180:180">
      <c r="FX54971" s="1595"/>
    </row>
    <row r="54972" spans="180:180">
      <c r="FX54972" s="1595"/>
    </row>
    <row r="54973" spans="180:180">
      <c r="FX54973" s="1595"/>
    </row>
    <row r="54974" spans="180:180">
      <c r="FX54974" s="1595"/>
    </row>
    <row r="54975" spans="180:180">
      <c r="FX54975" s="1595"/>
    </row>
    <row r="54976" spans="180:180">
      <c r="FX54976" s="1595"/>
    </row>
    <row r="54977" spans="180:180">
      <c r="FX54977" s="1595"/>
    </row>
    <row r="54978" spans="180:180">
      <c r="FX54978" s="1595"/>
    </row>
    <row r="54979" spans="180:180">
      <c r="FX54979" s="1595"/>
    </row>
    <row r="54980" spans="180:180">
      <c r="FX54980" s="1595"/>
    </row>
    <row r="54981" spans="180:180">
      <c r="FX54981" s="1595"/>
    </row>
    <row r="54982" spans="180:180">
      <c r="FX54982" s="1595"/>
    </row>
    <row r="54983" spans="180:180">
      <c r="FX54983" s="1595"/>
    </row>
    <row r="54984" spans="180:180">
      <c r="FX54984" s="1595"/>
    </row>
    <row r="54985" spans="180:180">
      <c r="FX54985" s="1595"/>
    </row>
    <row r="54987" spans="180:180">
      <c r="FX54987" s="1349"/>
    </row>
    <row r="54988" spans="180:180">
      <c r="FX54988" s="1349"/>
    </row>
    <row r="54989" spans="180:180">
      <c r="FX54989" s="1666"/>
    </row>
    <row r="54991" spans="180:180">
      <c r="FX54991" s="1349"/>
    </row>
    <row r="54992" spans="180:180">
      <c r="FX54992" s="1349"/>
    </row>
    <row r="54993" spans="180:180">
      <c r="FX54993" s="1349"/>
    </row>
    <row r="54994" spans="180:180">
      <c r="FX54994" s="1595"/>
    </row>
    <row r="54995" spans="180:180">
      <c r="FX54995" s="1595"/>
    </row>
    <row r="54996" spans="180:180">
      <c r="FX54996" s="1595"/>
    </row>
    <row r="54997" spans="180:180">
      <c r="FX54997" s="1595"/>
    </row>
    <row r="54998" spans="180:180">
      <c r="FX54998" s="1595"/>
    </row>
    <row r="54999" spans="180:180">
      <c r="FX54999" s="1595"/>
    </row>
    <row r="55000" spans="180:180">
      <c r="FX55000" s="1595"/>
    </row>
    <row r="55001" spans="180:180">
      <c r="FX55001" s="1595"/>
    </row>
    <row r="55002" spans="180:180">
      <c r="FX55002" s="1595"/>
    </row>
    <row r="55003" spans="180:180">
      <c r="FX55003" s="1595"/>
    </row>
    <row r="55004" spans="180:180">
      <c r="FX55004" s="1595"/>
    </row>
    <row r="55005" spans="180:180">
      <c r="FX55005" s="1595"/>
    </row>
    <row r="55006" spans="180:180">
      <c r="FX55006" s="1595"/>
    </row>
    <row r="55007" spans="180:180">
      <c r="FX55007" s="1595"/>
    </row>
    <row r="55008" spans="180:180">
      <c r="FX55008" s="1595"/>
    </row>
    <row r="55009" spans="180:180">
      <c r="FX55009" s="1595"/>
    </row>
    <row r="55010" spans="180:180">
      <c r="FX55010" s="1595"/>
    </row>
    <row r="55011" spans="180:180">
      <c r="FX55011" s="1595"/>
    </row>
    <row r="55012" spans="180:180">
      <c r="FX55012" s="1595"/>
    </row>
    <row r="55013" spans="180:180">
      <c r="FX55013" s="1595"/>
    </row>
    <row r="55014" spans="180:180">
      <c r="FX55014" s="1595"/>
    </row>
    <row r="55015" spans="180:180">
      <c r="FX55015" s="1595"/>
    </row>
    <row r="55016" spans="180:180">
      <c r="FX55016" s="1595"/>
    </row>
    <row r="55017" spans="180:180">
      <c r="FX55017" s="1595"/>
    </row>
    <row r="55018" spans="180:180">
      <c r="FX55018" s="1595"/>
    </row>
    <row r="55019" spans="180:180">
      <c r="FX55019" s="1595"/>
    </row>
    <row r="55020" spans="180:180">
      <c r="FX55020" s="1595"/>
    </row>
    <row r="55021" spans="180:180">
      <c r="FX55021" s="1595"/>
    </row>
    <row r="55022" spans="180:180">
      <c r="FX55022" s="1595"/>
    </row>
    <row r="55023" spans="180:180">
      <c r="FX55023" s="1595"/>
    </row>
    <row r="55024" spans="180:180">
      <c r="FX55024" s="1595"/>
    </row>
    <row r="55025" spans="180:180">
      <c r="FX55025" s="1595"/>
    </row>
    <row r="55026" spans="180:180">
      <c r="FX55026" s="1595"/>
    </row>
    <row r="55027" spans="180:180">
      <c r="FX55027" s="1595"/>
    </row>
    <row r="55028" spans="180:180">
      <c r="FX55028" s="1595"/>
    </row>
    <row r="55029" spans="180:180">
      <c r="FX55029" s="1595"/>
    </row>
    <row r="55030" spans="180:180">
      <c r="FX55030" s="1595"/>
    </row>
    <row r="55031" spans="180:180">
      <c r="FX55031" s="1595"/>
    </row>
    <row r="55032" spans="180:180">
      <c r="FX55032" s="1595"/>
    </row>
    <row r="55033" spans="180:180">
      <c r="FX55033" s="1595"/>
    </row>
    <row r="55035" spans="180:180">
      <c r="FX55035" s="1349"/>
    </row>
    <row r="55036" spans="180:180">
      <c r="FX55036" s="1349"/>
    </row>
    <row r="55037" spans="180:180">
      <c r="FX55037" s="1666"/>
    </row>
    <row r="55039" spans="180:180">
      <c r="FX55039" s="1349"/>
    </row>
    <row r="55040" spans="180:180">
      <c r="FX55040" s="1349"/>
    </row>
    <row r="55041" spans="180:180">
      <c r="FX55041" s="1349"/>
    </row>
    <row r="55042" spans="180:180">
      <c r="FX55042" s="1595"/>
    </row>
    <row r="55043" spans="180:180">
      <c r="FX55043" s="1595"/>
    </row>
    <row r="55044" spans="180:180">
      <c r="FX55044" s="1595"/>
    </row>
    <row r="55045" spans="180:180">
      <c r="FX55045" s="1595"/>
    </row>
    <row r="55046" spans="180:180">
      <c r="FX55046" s="1595"/>
    </row>
    <row r="55047" spans="180:180">
      <c r="FX55047" s="1595"/>
    </row>
    <row r="55048" spans="180:180">
      <c r="FX55048" s="1595"/>
    </row>
    <row r="55049" spans="180:180">
      <c r="FX55049" s="1595"/>
    </row>
    <row r="55050" spans="180:180">
      <c r="FX55050" s="1595"/>
    </row>
    <row r="55051" spans="180:180">
      <c r="FX55051" s="1595"/>
    </row>
    <row r="55052" spans="180:180">
      <c r="FX55052" s="1595"/>
    </row>
    <row r="55053" spans="180:180">
      <c r="FX55053" s="1595"/>
    </row>
    <row r="55054" spans="180:180">
      <c r="FX55054" s="1595"/>
    </row>
    <row r="55055" spans="180:180">
      <c r="FX55055" s="1595"/>
    </row>
    <row r="55056" spans="180:180">
      <c r="FX55056" s="1595"/>
    </row>
    <row r="55057" spans="180:180">
      <c r="FX55057" s="1595"/>
    </row>
    <row r="55058" spans="180:180">
      <c r="FX55058" s="1595"/>
    </row>
    <row r="55059" spans="180:180">
      <c r="FX55059" s="1595"/>
    </row>
    <row r="55060" spans="180:180">
      <c r="FX55060" s="1595"/>
    </row>
    <row r="55061" spans="180:180">
      <c r="FX55061" s="1595"/>
    </row>
    <row r="55062" spans="180:180">
      <c r="FX55062" s="1595"/>
    </row>
    <row r="55063" spans="180:180">
      <c r="FX55063" s="1595"/>
    </row>
    <row r="55064" spans="180:180">
      <c r="FX55064" s="1595"/>
    </row>
    <row r="55065" spans="180:180">
      <c r="FX55065" s="1595"/>
    </row>
    <row r="55066" spans="180:180">
      <c r="FX55066" s="1595"/>
    </row>
    <row r="55067" spans="180:180">
      <c r="FX55067" s="1595"/>
    </row>
    <row r="55068" spans="180:180">
      <c r="FX55068" s="1595"/>
    </row>
    <row r="55069" spans="180:180">
      <c r="FX55069" s="1595"/>
    </row>
    <row r="55070" spans="180:180">
      <c r="FX55070" s="1595"/>
    </row>
    <row r="55071" spans="180:180">
      <c r="FX55071" s="1595"/>
    </row>
    <row r="55072" spans="180:180">
      <c r="FX55072" s="1595"/>
    </row>
    <row r="55073" spans="180:180">
      <c r="FX55073" s="1595"/>
    </row>
    <row r="55074" spans="180:180">
      <c r="FX55074" s="1595"/>
    </row>
    <row r="55075" spans="180:180">
      <c r="FX55075" s="1595"/>
    </row>
    <row r="55076" spans="180:180">
      <c r="FX55076" s="1595"/>
    </row>
    <row r="55077" spans="180:180">
      <c r="FX55077" s="1595"/>
    </row>
    <row r="55078" spans="180:180">
      <c r="FX55078" s="1595"/>
    </row>
    <row r="55079" spans="180:180">
      <c r="FX55079" s="1595"/>
    </row>
    <row r="55080" spans="180:180">
      <c r="FX55080" s="1595"/>
    </row>
    <row r="55081" spans="180:180">
      <c r="FX55081" s="1595"/>
    </row>
    <row r="55083" spans="180:180">
      <c r="FX55083" s="1349"/>
    </row>
    <row r="55084" spans="180:180">
      <c r="FX55084" s="1349"/>
    </row>
    <row r="55085" spans="180:180">
      <c r="FX55085" s="1666"/>
    </row>
    <row r="55087" spans="180:180">
      <c r="FX55087" s="1349"/>
    </row>
    <row r="55088" spans="180:180">
      <c r="FX55088" s="1349"/>
    </row>
    <row r="55089" spans="180:180">
      <c r="FX55089" s="1349"/>
    </row>
    <row r="55090" spans="180:180">
      <c r="FX55090" s="1595"/>
    </row>
    <row r="55091" spans="180:180">
      <c r="FX55091" s="1595"/>
    </row>
    <row r="55092" spans="180:180">
      <c r="FX55092" s="1595"/>
    </row>
    <row r="55093" spans="180:180">
      <c r="FX55093" s="1595"/>
    </row>
    <row r="55094" spans="180:180">
      <c r="FX55094" s="1595"/>
    </row>
    <row r="55095" spans="180:180">
      <c r="FX55095" s="1595"/>
    </row>
    <row r="55096" spans="180:180">
      <c r="FX55096" s="1595"/>
    </row>
    <row r="55097" spans="180:180">
      <c r="FX55097" s="1595"/>
    </row>
    <row r="55098" spans="180:180">
      <c r="FX55098" s="1595"/>
    </row>
    <row r="55099" spans="180:180">
      <c r="FX55099" s="1595"/>
    </row>
    <row r="55100" spans="180:180">
      <c r="FX55100" s="1595"/>
    </row>
    <row r="55101" spans="180:180">
      <c r="FX55101" s="1595"/>
    </row>
    <row r="55102" spans="180:180">
      <c r="FX55102" s="1595"/>
    </row>
    <row r="55103" spans="180:180">
      <c r="FX55103" s="1595"/>
    </row>
    <row r="55104" spans="180:180">
      <c r="FX55104" s="1595"/>
    </row>
    <row r="55105" spans="180:180">
      <c r="FX55105" s="1595"/>
    </row>
    <row r="55106" spans="180:180">
      <c r="FX55106" s="1595"/>
    </row>
    <row r="55107" spans="180:180">
      <c r="FX55107" s="1595"/>
    </row>
    <row r="55108" spans="180:180">
      <c r="FX55108" s="1595"/>
    </row>
    <row r="55109" spans="180:180">
      <c r="FX55109" s="1595"/>
    </row>
    <row r="55110" spans="180:180">
      <c r="FX55110" s="1595"/>
    </row>
    <row r="55111" spans="180:180">
      <c r="FX55111" s="1595"/>
    </row>
    <row r="55112" spans="180:180">
      <c r="FX55112" s="1595"/>
    </row>
    <row r="55113" spans="180:180">
      <c r="FX55113" s="1595"/>
    </row>
    <row r="55114" spans="180:180">
      <c r="FX55114" s="1595"/>
    </row>
    <row r="55115" spans="180:180">
      <c r="FX55115" s="1595"/>
    </row>
    <row r="55116" spans="180:180">
      <c r="FX55116" s="1595"/>
    </row>
    <row r="55117" spans="180:180">
      <c r="FX55117" s="1595"/>
    </row>
    <row r="55118" spans="180:180">
      <c r="FX55118" s="1595"/>
    </row>
    <row r="55119" spans="180:180">
      <c r="FX55119" s="1595"/>
    </row>
    <row r="55120" spans="180:180">
      <c r="FX55120" s="1595"/>
    </row>
    <row r="55121" spans="180:180">
      <c r="FX55121" s="1595"/>
    </row>
    <row r="55122" spans="180:180">
      <c r="FX55122" s="1595"/>
    </row>
    <row r="55123" spans="180:180">
      <c r="FX55123" s="1595"/>
    </row>
    <row r="55124" spans="180:180">
      <c r="FX55124" s="1595"/>
    </row>
    <row r="55125" spans="180:180">
      <c r="FX55125" s="1595"/>
    </row>
    <row r="55126" spans="180:180">
      <c r="FX55126" s="1595"/>
    </row>
    <row r="55127" spans="180:180">
      <c r="FX55127" s="1595"/>
    </row>
    <row r="55128" spans="180:180">
      <c r="FX55128" s="1595"/>
    </row>
    <row r="55129" spans="180:180">
      <c r="FX55129" s="1595"/>
    </row>
    <row r="55131" spans="180:180">
      <c r="FX55131" s="1349"/>
    </row>
    <row r="55132" spans="180:180">
      <c r="FX55132" s="1349"/>
    </row>
    <row r="55133" spans="180:180">
      <c r="FX55133" s="1666"/>
    </row>
    <row r="55135" spans="180:180">
      <c r="FX55135" s="1349"/>
    </row>
    <row r="55136" spans="180:180">
      <c r="FX55136" s="1349"/>
    </row>
    <row r="55137" spans="180:180">
      <c r="FX55137" s="1349"/>
    </row>
    <row r="55138" spans="180:180">
      <c r="FX55138" s="1595"/>
    </row>
    <row r="55139" spans="180:180">
      <c r="FX55139" s="1595"/>
    </row>
    <row r="55140" spans="180:180">
      <c r="FX55140" s="1595"/>
    </row>
    <row r="55141" spans="180:180">
      <c r="FX55141" s="1595"/>
    </row>
    <row r="55142" spans="180:180">
      <c r="FX55142" s="1595"/>
    </row>
    <row r="55143" spans="180:180">
      <c r="FX55143" s="1595"/>
    </row>
    <row r="55144" spans="180:180">
      <c r="FX55144" s="1595"/>
    </row>
    <row r="55145" spans="180:180">
      <c r="FX55145" s="1595"/>
    </row>
    <row r="55146" spans="180:180">
      <c r="FX55146" s="1595"/>
    </row>
    <row r="55147" spans="180:180">
      <c r="FX55147" s="1595"/>
    </row>
    <row r="55148" spans="180:180">
      <c r="FX55148" s="1595"/>
    </row>
    <row r="55149" spans="180:180">
      <c r="FX55149" s="1595"/>
    </row>
    <row r="55150" spans="180:180">
      <c r="FX55150" s="1595"/>
    </row>
    <row r="55151" spans="180:180">
      <c r="FX55151" s="1595"/>
    </row>
    <row r="55152" spans="180:180">
      <c r="FX55152" s="1595"/>
    </row>
    <row r="55153" spans="180:180">
      <c r="FX55153" s="1595"/>
    </row>
    <row r="55154" spans="180:180">
      <c r="FX55154" s="1595"/>
    </row>
    <row r="55155" spans="180:180">
      <c r="FX55155" s="1595"/>
    </row>
    <row r="55156" spans="180:180">
      <c r="FX55156" s="1595"/>
    </row>
    <row r="55157" spans="180:180">
      <c r="FX55157" s="1595"/>
    </row>
    <row r="55158" spans="180:180">
      <c r="FX55158" s="1595"/>
    </row>
    <row r="55159" spans="180:180">
      <c r="FX55159" s="1595"/>
    </row>
    <row r="55160" spans="180:180">
      <c r="FX55160" s="1595"/>
    </row>
    <row r="55161" spans="180:180">
      <c r="FX55161" s="1595"/>
    </row>
    <row r="55162" spans="180:180">
      <c r="FX55162" s="1595"/>
    </row>
    <row r="55163" spans="180:180">
      <c r="FX55163" s="1595"/>
    </row>
    <row r="55164" spans="180:180">
      <c r="FX55164" s="1595"/>
    </row>
    <row r="55165" spans="180:180">
      <c r="FX55165" s="1595"/>
    </row>
    <row r="55166" spans="180:180">
      <c r="FX55166" s="1595"/>
    </row>
    <row r="55167" spans="180:180">
      <c r="FX55167" s="1595"/>
    </row>
    <row r="55168" spans="180:180">
      <c r="FX55168" s="1595"/>
    </row>
    <row r="55169" spans="180:180">
      <c r="FX55169" s="1595"/>
    </row>
    <row r="55170" spans="180:180">
      <c r="FX55170" s="1595"/>
    </row>
    <row r="55171" spans="180:180">
      <c r="FX55171" s="1595"/>
    </row>
    <row r="55172" spans="180:180">
      <c r="FX55172" s="1595"/>
    </row>
    <row r="55173" spans="180:180">
      <c r="FX55173" s="1595"/>
    </row>
    <row r="55174" spans="180:180">
      <c r="FX55174" s="1595"/>
    </row>
    <row r="55175" spans="180:180">
      <c r="FX55175" s="1595"/>
    </row>
    <row r="55176" spans="180:180">
      <c r="FX55176" s="1595"/>
    </row>
    <row r="55177" spans="180:180">
      <c r="FX55177" s="1595"/>
    </row>
    <row r="55179" spans="180:180">
      <c r="FX55179" s="1349"/>
    </row>
    <row r="55180" spans="180:180">
      <c r="FX55180" s="1349"/>
    </row>
    <row r="55181" spans="180:180">
      <c r="FX55181" s="1666"/>
    </row>
    <row r="55183" spans="180:180">
      <c r="FX55183" s="1349"/>
    </row>
    <row r="55184" spans="180:180">
      <c r="FX55184" s="1349"/>
    </row>
    <row r="55185" spans="180:180">
      <c r="FX55185" s="1349"/>
    </row>
    <row r="55186" spans="180:180">
      <c r="FX55186" s="1595"/>
    </row>
    <row r="55187" spans="180:180">
      <c r="FX55187" s="1595"/>
    </row>
    <row r="55188" spans="180:180">
      <c r="FX55188" s="1595"/>
    </row>
    <row r="55189" spans="180:180">
      <c r="FX55189" s="1595"/>
    </row>
    <row r="55190" spans="180:180">
      <c r="FX55190" s="1595"/>
    </row>
    <row r="55191" spans="180:180">
      <c r="FX55191" s="1595"/>
    </row>
    <row r="55192" spans="180:180">
      <c r="FX55192" s="1595"/>
    </row>
    <row r="55193" spans="180:180">
      <c r="FX55193" s="1595"/>
    </row>
    <row r="55194" spans="180:180">
      <c r="FX55194" s="1595"/>
    </row>
    <row r="55195" spans="180:180">
      <c r="FX55195" s="1595"/>
    </row>
    <row r="55196" spans="180:180">
      <c r="FX55196" s="1595"/>
    </row>
    <row r="55197" spans="180:180">
      <c r="FX55197" s="1595"/>
    </row>
    <row r="55198" spans="180:180">
      <c r="FX55198" s="1595"/>
    </row>
    <row r="55199" spans="180:180">
      <c r="FX55199" s="1595"/>
    </row>
    <row r="55200" spans="180:180">
      <c r="FX55200" s="1595"/>
    </row>
    <row r="55201" spans="180:180">
      <c r="FX55201" s="1595"/>
    </row>
    <row r="55202" spans="180:180">
      <c r="FX55202" s="1595"/>
    </row>
    <row r="55203" spans="180:180">
      <c r="FX55203" s="1595"/>
    </row>
    <row r="55204" spans="180:180">
      <c r="FX55204" s="1595"/>
    </row>
    <row r="55205" spans="180:180">
      <c r="FX55205" s="1595"/>
    </row>
    <row r="55206" spans="180:180">
      <c r="FX55206" s="1595"/>
    </row>
    <row r="55207" spans="180:180">
      <c r="FX55207" s="1595"/>
    </row>
    <row r="55208" spans="180:180">
      <c r="FX55208" s="1595"/>
    </row>
    <row r="55209" spans="180:180">
      <c r="FX55209" s="1595"/>
    </row>
    <row r="55210" spans="180:180">
      <c r="FX55210" s="1595"/>
    </row>
    <row r="55211" spans="180:180">
      <c r="FX55211" s="1595"/>
    </row>
    <row r="55212" spans="180:180">
      <c r="FX55212" s="1595"/>
    </row>
    <row r="55213" spans="180:180">
      <c r="FX55213" s="1595"/>
    </row>
    <row r="55214" spans="180:180">
      <c r="FX55214" s="1595"/>
    </row>
    <row r="55215" spans="180:180">
      <c r="FX55215" s="1595"/>
    </row>
    <row r="55216" spans="180:180">
      <c r="FX55216" s="1595"/>
    </row>
    <row r="55217" spans="180:180">
      <c r="FX55217" s="1595"/>
    </row>
    <row r="55218" spans="180:180">
      <c r="FX55218" s="1595"/>
    </row>
    <row r="55219" spans="180:180">
      <c r="FX55219" s="1595"/>
    </row>
    <row r="55220" spans="180:180">
      <c r="FX55220" s="1595"/>
    </row>
    <row r="55221" spans="180:180">
      <c r="FX55221" s="1595"/>
    </row>
    <row r="55222" spans="180:180">
      <c r="FX55222" s="1595"/>
    </row>
    <row r="55223" spans="180:180">
      <c r="FX55223" s="1595"/>
    </row>
    <row r="55224" spans="180:180">
      <c r="FX55224" s="1595"/>
    </row>
    <row r="55225" spans="180:180">
      <c r="FX55225" s="1595"/>
    </row>
    <row r="55227" spans="180:180">
      <c r="FX55227" s="1349"/>
    </row>
    <row r="55228" spans="180:180">
      <c r="FX55228" s="1349"/>
    </row>
    <row r="55229" spans="180:180">
      <c r="FX55229" s="1666"/>
    </row>
    <row r="55231" spans="180:180">
      <c r="FX55231" s="1349"/>
    </row>
    <row r="55232" spans="180:180">
      <c r="FX55232" s="1349"/>
    </row>
    <row r="55233" spans="180:180">
      <c r="FX55233" s="1349"/>
    </row>
    <row r="55234" spans="180:180">
      <c r="FX55234" s="1595"/>
    </row>
    <row r="55235" spans="180:180">
      <c r="FX55235" s="1595"/>
    </row>
    <row r="55236" spans="180:180">
      <c r="FX55236" s="1595"/>
    </row>
    <row r="55237" spans="180:180">
      <c r="FX55237" s="1595"/>
    </row>
    <row r="55238" spans="180:180">
      <c r="FX55238" s="1595"/>
    </row>
    <row r="55239" spans="180:180">
      <c r="FX55239" s="1595"/>
    </row>
    <row r="55240" spans="180:180">
      <c r="FX55240" s="1595"/>
    </row>
    <row r="55241" spans="180:180">
      <c r="FX55241" s="1595"/>
    </row>
    <row r="55242" spans="180:180">
      <c r="FX55242" s="1595"/>
    </row>
    <row r="55243" spans="180:180">
      <c r="FX55243" s="1595"/>
    </row>
    <row r="55244" spans="180:180">
      <c r="FX55244" s="1595"/>
    </row>
    <row r="55245" spans="180:180">
      <c r="FX55245" s="1595"/>
    </row>
    <row r="55246" spans="180:180">
      <c r="FX55246" s="1595"/>
    </row>
    <row r="55247" spans="180:180">
      <c r="FX55247" s="1595"/>
    </row>
    <row r="55248" spans="180:180">
      <c r="FX55248" s="1595"/>
    </row>
    <row r="55249" spans="180:180">
      <c r="FX55249" s="1595"/>
    </row>
    <row r="55250" spans="180:180">
      <c r="FX55250" s="1595"/>
    </row>
    <row r="55251" spans="180:180">
      <c r="FX55251" s="1595"/>
    </row>
    <row r="55252" spans="180:180">
      <c r="FX55252" s="1595"/>
    </row>
    <row r="55253" spans="180:180">
      <c r="FX55253" s="1595"/>
    </row>
    <row r="55254" spans="180:180">
      <c r="FX55254" s="1595"/>
    </row>
    <row r="55255" spans="180:180">
      <c r="FX55255" s="1595"/>
    </row>
    <row r="55256" spans="180:180">
      <c r="FX55256" s="1595"/>
    </row>
    <row r="55257" spans="180:180">
      <c r="FX55257" s="1595"/>
    </row>
    <row r="55258" spans="180:180">
      <c r="FX55258" s="1595"/>
    </row>
    <row r="55259" spans="180:180">
      <c r="FX55259" s="1595"/>
    </row>
    <row r="55260" spans="180:180">
      <c r="FX55260" s="1595"/>
    </row>
    <row r="55261" spans="180:180">
      <c r="FX55261" s="1595"/>
    </row>
    <row r="55262" spans="180:180">
      <c r="FX55262" s="1595"/>
    </row>
    <row r="55263" spans="180:180">
      <c r="FX55263" s="1595"/>
    </row>
    <row r="55264" spans="180:180">
      <c r="FX55264" s="1595"/>
    </row>
    <row r="55265" spans="180:180">
      <c r="FX55265" s="1595"/>
    </row>
    <row r="55266" spans="180:180">
      <c r="FX55266" s="1595"/>
    </row>
    <row r="55267" spans="180:180">
      <c r="FX55267" s="1595"/>
    </row>
    <row r="55268" spans="180:180">
      <c r="FX55268" s="1595"/>
    </row>
    <row r="55269" spans="180:180">
      <c r="FX55269" s="1595"/>
    </row>
    <row r="55270" spans="180:180">
      <c r="FX55270" s="1595"/>
    </row>
    <row r="55271" spans="180:180">
      <c r="FX55271" s="1595"/>
    </row>
    <row r="55272" spans="180:180">
      <c r="FX55272" s="1595"/>
    </row>
    <row r="55273" spans="180:180">
      <c r="FX55273" s="1595"/>
    </row>
    <row r="55275" spans="180:180">
      <c r="FX55275" s="1349"/>
    </row>
    <row r="55276" spans="180:180">
      <c r="FX55276" s="1349"/>
    </row>
    <row r="55277" spans="180:180">
      <c r="FX55277" s="1666"/>
    </row>
    <row r="55279" spans="180:180">
      <c r="FX55279" s="1349"/>
    </row>
    <row r="55280" spans="180:180">
      <c r="FX55280" s="1349"/>
    </row>
    <row r="55281" spans="180:180">
      <c r="FX55281" s="1349"/>
    </row>
    <row r="55282" spans="180:180">
      <c r="FX55282" s="1595"/>
    </row>
    <row r="55283" spans="180:180">
      <c r="FX55283" s="1595"/>
    </row>
    <row r="55284" spans="180:180">
      <c r="FX55284" s="1595"/>
    </row>
    <row r="55285" spans="180:180">
      <c r="FX55285" s="1595"/>
    </row>
    <row r="55286" spans="180:180">
      <c r="FX55286" s="1595"/>
    </row>
    <row r="55287" spans="180:180">
      <c r="FX55287" s="1595"/>
    </row>
    <row r="55288" spans="180:180">
      <c r="FX55288" s="1595"/>
    </row>
    <row r="55289" spans="180:180">
      <c r="FX55289" s="1595"/>
    </row>
    <row r="55290" spans="180:180">
      <c r="FX55290" s="1595"/>
    </row>
    <row r="55291" spans="180:180">
      <c r="FX55291" s="1595"/>
    </row>
    <row r="55292" spans="180:180">
      <c r="FX55292" s="1595"/>
    </row>
    <row r="55293" spans="180:180">
      <c r="FX55293" s="1595"/>
    </row>
    <row r="55294" spans="180:180">
      <c r="FX55294" s="1595"/>
    </row>
    <row r="55295" spans="180:180">
      <c r="FX55295" s="1595"/>
    </row>
    <row r="55296" spans="180:180">
      <c r="FX55296" s="1595"/>
    </row>
    <row r="55297" spans="180:180">
      <c r="FX55297" s="1595"/>
    </row>
    <row r="55298" spans="180:180">
      <c r="FX55298" s="1595"/>
    </row>
    <row r="55299" spans="180:180">
      <c r="FX55299" s="1595"/>
    </row>
    <row r="55300" spans="180:180">
      <c r="FX55300" s="1595"/>
    </row>
    <row r="55301" spans="180:180">
      <c r="FX55301" s="1595"/>
    </row>
    <row r="55302" spans="180:180">
      <c r="FX55302" s="1595"/>
    </row>
    <row r="55303" spans="180:180">
      <c r="FX55303" s="1595"/>
    </row>
    <row r="55304" spans="180:180">
      <c r="FX55304" s="1595"/>
    </row>
    <row r="55305" spans="180:180">
      <c r="FX55305" s="1595"/>
    </row>
    <row r="55306" spans="180:180">
      <c r="FX55306" s="1595"/>
    </row>
    <row r="55307" spans="180:180">
      <c r="FX55307" s="1595"/>
    </row>
    <row r="55308" spans="180:180">
      <c r="FX55308" s="1595"/>
    </row>
    <row r="55309" spans="180:180">
      <c r="FX55309" s="1595"/>
    </row>
    <row r="55310" spans="180:180">
      <c r="FX55310" s="1595"/>
    </row>
    <row r="55311" spans="180:180">
      <c r="FX55311" s="1595"/>
    </row>
    <row r="55312" spans="180:180">
      <c r="FX55312" s="1595"/>
    </row>
    <row r="55313" spans="180:180">
      <c r="FX55313" s="1595"/>
    </row>
    <row r="55314" spans="180:180">
      <c r="FX55314" s="1595"/>
    </row>
    <row r="55315" spans="180:180">
      <c r="FX55315" s="1595"/>
    </row>
    <row r="55316" spans="180:180">
      <c r="FX55316" s="1595"/>
    </row>
    <row r="55317" spans="180:180">
      <c r="FX55317" s="1595"/>
    </row>
    <row r="55318" spans="180:180">
      <c r="FX55318" s="1595"/>
    </row>
    <row r="55319" spans="180:180">
      <c r="FX55319" s="1595"/>
    </row>
    <row r="55320" spans="180:180">
      <c r="FX55320" s="1595"/>
    </row>
    <row r="55321" spans="180:180">
      <c r="FX55321" s="1595"/>
    </row>
    <row r="55323" spans="180:180">
      <c r="FX55323" s="1349"/>
    </row>
    <row r="55324" spans="180:180">
      <c r="FX55324" s="1349"/>
    </row>
    <row r="55325" spans="180:180">
      <c r="FX55325" s="1666"/>
    </row>
    <row r="55327" spans="180:180">
      <c r="FX55327" s="1349"/>
    </row>
    <row r="55328" spans="180:180">
      <c r="FX55328" s="1349"/>
    </row>
    <row r="55329" spans="180:180">
      <c r="FX55329" s="1349"/>
    </row>
    <row r="55330" spans="180:180">
      <c r="FX55330" s="1595"/>
    </row>
    <row r="55331" spans="180:180">
      <c r="FX55331" s="1595"/>
    </row>
    <row r="55332" spans="180:180">
      <c r="FX55332" s="1595"/>
    </row>
    <row r="55333" spans="180:180">
      <c r="FX55333" s="1595"/>
    </row>
    <row r="55334" spans="180:180">
      <c r="FX55334" s="1595"/>
    </row>
    <row r="55335" spans="180:180">
      <c r="FX55335" s="1595"/>
    </row>
    <row r="55336" spans="180:180">
      <c r="FX55336" s="1595"/>
    </row>
    <row r="55337" spans="180:180">
      <c r="FX55337" s="1595"/>
    </row>
    <row r="55338" spans="180:180">
      <c r="FX55338" s="1595"/>
    </row>
    <row r="55339" spans="180:180">
      <c r="FX55339" s="1595"/>
    </row>
    <row r="55340" spans="180:180">
      <c r="FX55340" s="1595"/>
    </row>
    <row r="55341" spans="180:180">
      <c r="FX55341" s="1595"/>
    </row>
    <row r="55342" spans="180:180">
      <c r="FX55342" s="1595"/>
    </row>
    <row r="55343" spans="180:180">
      <c r="FX55343" s="1595"/>
    </row>
    <row r="55344" spans="180:180">
      <c r="FX55344" s="1595"/>
    </row>
    <row r="55345" spans="180:180">
      <c r="FX55345" s="1595"/>
    </row>
    <row r="55346" spans="180:180">
      <c r="FX55346" s="1595"/>
    </row>
    <row r="55347" spans="180:180">
      <c r="FX55347" s="1595"/>
    </row>
    <row r="55348" spans="180:180">
      <c r="FX55348" s="1595"/>
    </row>
    <row r="55349" spans="180:180">
      <c r="FX55349" s="1595"/>
    </row>
    <row r="55350" spans="180:180">
      <c r="FX55350" s="1595"/>
    </row>
    <row r="55351" spans="180:180">
      <c r="FX55351" s="1595"/>
    </row>
    <row r="55352" spans="180:180">
      <c r="FX55352" s="1595"/>
    </row>
    <row r="55353" spans="180:180">
      <c r="FX55353" s="1595"/>
    </row>
    <row r="55354" spans="180:180">
      <c r="FX55354" s="1595"/>
    </row>
    <row r="55355" spans="180:180">
      <c r="FX55355" s="1595"/>
    </row>
    <row r="55356" spans="180:180">
      <c r="FX55356" s="1595"/>
    </row>
    <row r="55357" spans="180:180">
      <c r="FX55357" s="1595"/>
    </row>
    <row r="55358" spans="180:180">
      <c r="FX55358" s="1595"/>
    </row>
    <row r="55359" spans="180:180">
      <c r="FX55359" s="1595"/>
    </row>
    <row r="55360" spans="180:180">
      <c r="FX55360" s="1595"/>
    </row>
    <row r="55361" spans="180:180">
      <c r="FX55361" s="1595"/>
    </row>
    <row r="55362" spans="180:180">
      <c r="FX55362" s="1595"/>
    </row>
    <row r="55363" spans="180:180">
      <c r="FX55363" s="1595"/>
    </row>
    <row r="55364" spans="180:180">
      <c r="FX55364" s="1595"/>
    </row>
    <row r="55365" spans="180:180">
      <c r="FX55365" s="1595"/>
    </row>
    <row r="55366" spans="180:180">
      <c r="FX55366" s="1595"/>
    </row>
    <row r="55367" spans="180:180">
      <c r="FX55367" s="1595"/>
    </row>
    <row r="55368" spans="180:180">
      <c r="FX55368" s="1595"/>
    </row>
    <row r="55369" spans="180:180">
      <c r="FX55369" s="1595"/>
    </row>
    <row r="55371" spans="180:180">
      <c r="FX55371" s="1349"/>
    </row>
    <row r="55372" spans="180:180">
      <c r="FX55372" s="1349"/>
    </row>
    <row r="55373" spans="180:180">
      <c r="FX55373" s="1666"/>
    </row>
    <row r="55375" spans="180:180">
      <c r="FX55375" s="1349"/>
    </row>
    <row r="55376" spans="180:180">
      <c r="FX55376" s="1349"/>
    </row>
    <row r="55377" spans="180:180">
      <c r="FX55377" s="1349"/>
    </row>
    <row r="55378" spans="180:180">
      <c r="FX55378" s="1595"/>
    </row>
    <row r="55379" spans="180:180">
      <c r="FX55379" s="1595"/>
    </row>
    <row r="55380" spans="180:180">
      <c r="FX55380" s="1595"/>
    </row>
    <row r="55381" spans="180:180">
      <c r="FX55381" s="1595"/>
    </row>
    <row r="55382" spans="180:180">
      <c r="FX55382" s="1595"/>
    </row>
    <row r="55383" spans="180:180">
      <c r="FX55383" s="1595"/>
    </row>
    <row r="55384" spans="180:180">
      <c r="FX55384" s="1595"/>
    </row>
    <row r="55385" spans="180:180">
      <c r="FX55385" s="1595"/>
    </row>
    <row r="55386" spans="180:180">
      <c r="FX55386" s="1595"/>
    </row>
    <row r="55387" spans="180:180">
      <c r="FX55387" s="1595"/>
    </row>
    <row r="55388" spans="180:180">
      <c r="FX55388" s="1595"/>
    </row>
    <row r="55389" spans="180:180">
      <c r="FX55389" s="1595"/>
    </row>
    <row r="55390" spans="180:180">
      <c r="FX55390" s="1595"/>
    </row>
    <row r="55391" spans="180:180">
      <c r="FX55391" s="1595"/>
    </row>
    <row r="55392" spans="180:180">
      <c r="FX55392" s="1595"/>
    </row>
    <row r="55393" spans="180:180">
      <c r="FX55393" s="1595"/>
    </row>
    <row r="55394" spans="180:180">
      <c r="FX55394" s="1595"/>
    </row>
    <row r="55395" spans="180:180">
      <c r="FX55395" s="1595"/>
    </row>
    <row r="55396" spans="180:180">
      <c r="FX55396" s="1595"/>
    </row>
    <row r="55397" spans="180:180">
      <c r="FX55397" s="1595"/>
    </row>
    <row r="55398" spans="180:180">
      <c r="FX55398" s="1595"/>
    </row>
    <row r="55399" spans="180:180">
      <c r="FX55399" s="1595"/>
    </row>
    <row r="55400" spans="180:180">
      <c r="FX55400" s="1595"/>
    </row>
    <row r="55401" spans="180:180">
      <c r="FX55401" s="1595"/>
    </row>
    <row r="55402" spans="180:180">
      <c r="FX55402" s="1595"/>
    </row>
    <row r="55403" spans="180:180">
      <c r="FX55403" s="1595"/>
    </row>
    <row r="55404" spans="180:180">
      <c r="FX55404" s="1595"/>
    </row>
    <row r="55405" spans="180:180">
      <c r="FX55405" s="1595"/>
    </row>
    <row r="55406" spans="180:180">
      <c r="FX55406" s="1595"/>
    </row>
    <row r="55407" spans="180:180">
      <c r="FX55407" s="1595"/>
    </row>
    <row r="55408" spans="180:180">
      <c r="FX55408" s="1595"/>
    </row>
    <row r="55409" spans="180:180">
      <c r="FX55409" s="1595"/>
    </row>
    <row r="55410" spans="180:180">
      <c r="FX55410" s="1595"/>
    </row>
    <row r="55411" spans="180:180">
      <c r="FX55411" s="1595"/>
    </row>
    <row r="55412" spans="180:180">
      <c r="FX55412" s="1595"/>
    </row>
    <row r="55413" spans="180:180">
      <c r="FX55413" s="1595"/>
    </row>
    <row r="55414" spans="180:180">
      <c r="FX55414" s="1595"/>
    </row>
    <row r="55415" spans="180:180">
      <c r="FX55415" s="1595"/>
    </row>
    <row r="55416" spans="180:180">
      <c r="FX55416" s="1595"/>
    </row>
    <row r="55417" spans="180:180">
      <c r="FX55417" s="1595"/>
    </row>
    <row r="55419" spans="180:180">
      <c r="FX55419" s="1349"/>
    </row>
    <row r="55420" spans="180:180">
      <c r="FX55420" s="1349"/>
    </row>
    <row r="55421" spans="180:180">
      <c r="FX55421" s="1666"/>
    </row>
    <row r="55423" spans="180:180">
      <c r="FX55423" s="1349"/>
    </row>
    <row r="55424" spans="180:180">
      <c r="FX55424" s="1349"/>
    </row>
    <row r="55425" spans="180:180">
      <c r="FX55425" s="1349"/>
    </row>
    <row r="55426" spans="180:180">
      <c r="FX55426" s="1595"/>
    </row>
    <row r="55427" spans="180:180">
      <c r="FX55427" s="1595"/>
    </row>
    <row r="55428" spans="180:180">
      <c r="FX55428" s="1595"/>
    </row>
    <row r="55429" spans="180:180">
      <c r="FX55429" s="1595"/>
    </row>
    <row r="55430" spans="180:180">
      <c r="FX55430" s="1595"/>
    </row>
    <row r="55431" spans="180:180">
      <c r="FX55431" s="1595"/>
    </row>
    <row r="55432" spans="180:180">
      <c r="FX55432" s="1595"/>
    </row>
    <row r="55433" spans="180:180">
      <c r="FX55433" s="1595"/>
    </row>
    <row r="55434" spans="180:180">
      <c r="FX55434" s="1595"/>
    </row>
    <row r="55435" spans="180:180">
      <c r="FX55435" s="1595"/>
    </row>
    <row r="55436" spans="180:180">
      <c r="FX55436" s="1595"/>
    </row>
    <row r="55437" spans="180:180">
      <c r="FX55437" s="1595"/>
    </row>
    <row r="55438" spans="180:180">
      <c r="FX55438" s="1595"/>
    </row>
    <row r="55439" spans="180:180">
      <c r="FX55439" s="1595"/>
    </row>
    <row r="55440" spans="180:180">
      <c r="FX55440" s="1595"/>
    </row>
    <row r="55441" spans="180:180">
      <c r="FX55441" s="1595"/>
    </row>
    <row r="55442" spans="180:180">
      <c r="FX55442" s="1595"/>
    </row>
    <row r="55443" spans="180:180">
      <c r="FX55443" s="1595"/>
    </row>
    <row r="55444" spans="180:180">
      <c r="FX55444" s="1595"/>
    </row>
    <row r="55445" spans="180:180">
      <c r="FX55445" s="1595"/>
    </row>
    <row r="55446" spans="180:180">
      <c r="FX55446" s="1595"/>
    </row>
    <row r="55447" spans="180:180">
      <c r="FX55447" s="1595"/>
    </row>
    <row r="55448" spans="180:180">
      <c r="FX55448" s="1595"/>
    </row>
    <row r="55449" spans="180:180">
      <c r="FX55449" s="1595"/>
    </row>
    <row r="55450" spans="180:180">
      <c r="FX55450" s="1595"/>
    </row>
    <row r="55451" spans="180:180">
      <c r="FX55451" s="1595"/>
    </row>
    <row r="55452" spans="180:180">
      <c r="FX55452" s="1595"/>
    </row>
    <row r="55453" spans="180:180">
      <c r="FX55453" s="1595"/>
    </row>
    <row r="55454" spans="180:180">
      <c r="FX55454" s="1595"/>
    </row>
    <row r="55455" spans="180:180">
      <c r="FX55455" s="1595"/>
    </row>
    <row r="55456" spans="180:180">
      <c r="FX55456" s="1595"/>
    </row>
    <row r="55457" spans="180:180">
      <c r="FX55457" s="1595"/>
    </row>
    <row r="55458" spans="180:180">
      <c r="FX55458" s="1595"/>
    </row>
    <row r="55459" spans="180:180">
      <c r="FX55459" s="1595"/>
    </row>
    <row r="55460" spans="180:180">
      <c r="FX55460" s="1595"/>
    </row>
    <row r="55461" spans="180:180">
      <c r="FX55461" s="1595"/>
    </row>
    <row r="55462" spans="180:180">
      <c r="FX55462" s="1595"/>
    </row>
    <row r="55463" spans="180:180">
      <c r="FX55463" s="1595"/>
    </row>
    <row r="55464" spans="180:180">
      <c r="FX55464" s="1595"/>
    </row>
    <row r="55465" spans="180:180">
      <c r="FX55465" s="1595"/>
    </row>
    <row r="55467" spans="180:180">
      <c r="FX55467" s="1349"/>
    </row>
    <row r="55468" spans="180:180">
      <c r="FX55468" s="1349"/>
    </row>
    <row r="55469" spans="180:180">
      <c r="FX55469" s="1666"/>
    </row>
    <row r="55471" spans="180:180">
      <c r="FX55471" s="1349"/>
    </row>
    <row r="55472" spans="180:180">
      <c r="FX55472" s="1349"/>
    </row>
    <row r="55473" spans="180:180">
      <c r="FX55473" s="1349"/>
    </row>
    <row r="55474" spans="180:180">
      <c r="FX55474" s="1595"/>
    </row>
    <row r="55475" spans="180:180">
      <c r="FX55475" s="1595"/>
    </row>
    <row r="55476" spans="180:180">
      <c r="FX55476" s="1595"/>
    </row>
    <row r="55477" spans="180:180">
      <c r="FX55477" s="1595"/>
    </row>
    <row r="55478" spans="180:180">
      <c r="FX55478" s="1595"/>
    </row>
    <row r="55479" spans="180:180">
      <c r="FX55479" s="1595"/>
    </row>
    <row r="55480" spans="180:180">
      <c r="FX55480" s="1595"/>
    </row>
    <row r="55481" spans="180:180">
      <c r="FX55481" s="1595"/>
    </row>
    <row r="55482" spans="180:180">
      <c r="FX55482" s="1595"/>
    </row>
    <row r="55483" spans="180:180">
      <c r="FX55483" s="1595"/>
    </row>
    <row r="55484" spans="180:180">
      <c r="FX55484" s="1595"/>
    </row>
    <row r="55485" spans="180:180">
      <c r="FX55485" s="1595"/>
    </row>
    <row r="55486" spans="180:180">
      <c r="FX55486" s="1595"/>
    </row>
    <row r="55487" spans="180:180">
      <c r="FX55487" s="1595"/>
    </row>
    <row r="55488" spans="180:180">
      <c r="FX55488" s="1595"/>
    </row>
    <row r="55489" spans="180:180">
      <c r="FX55489" s="1595"/>
    </row>
    <row r="55490" spans="180:180">
      <c r="FX55490" s="1595"/>
    </row>
    <row r="55491" spans="180:180">
      <c r="FX55491" s="1595"/>
    </row>
    <row r="55492" spans="180:180">
      <c r="FX55492" s="1595"/>
    </row>
    <row r="55493" spans="180:180">
      <c r="FX55493" s="1595"/>
    </row>
    <row r="55494" spans="180:180">
      <c r="FX55494" s="1595"/>
    </row>
    <row r="55495" spans="180:180">
      <c r="FX55495" s="1595"/>
    </row>
    <row r="55496" spans="180:180">
      <c r="FX55496" s="1595"/>
    </row>
    <row r="55497" spans="180:180">
      <c r="FX55497" s="1595"/>
    </row>
    <row r="55498" spans="180:180">
      <c r="FX55498" s="1595"/>
    </row>
    <row r="55499" spans="180:180">
      <c r="FX55499" s="1595"/>
    </row>
    <row r="55500" spans="180:180">
      <c r="FX55500" s="1595"/>
    </row>
    <row r="55501" spans="180:180">
      <c r="FX55501" s="1595"/>
    </row>
    <row r="55502" spans="180:180">
      <c r="FX55502" s="1595"/>
    </row>
    <row r="55503" spans="180:180">
      <c r="FX55503" s="1595"/>
    </row>
    <row r="55504" spans="180:180">
      <c r="FX55504" s="1595"/>
    </row>
    <row r="55505" spans="180:180">
      <c r="FX55505" s="1595"/>
    </row>
    <row r="55506" spans="180:180">
      <c r="FX55506" s="1595"/>
    </row>
    <row r="55507" spans="180:180">
      <c r="FX55507" s="1595"/>
    </row>
    <row r="55508" spans="180:180">
      <c r="FX55508" s="1595"/>
    </row>
    <row r="55509" spans="180:180">
      <c r="FX55509" s="1595"/>
    </row>
    <row r="55510" spans="180:180">
      <c r="FX55510" s="1595"/>
    </row>
    <row r="55511" spans="180:180">
      <c r="FX55511" s="1595"/>
    </row>
    <row r="55512" spans="180:180">
      <c r="FX55512" s="1595"/>
    </row>
    <row r="55513" spans="180:180">
      <c r="FX55513" s="1595"/>
    </row>
    <row r="55515" spans="180:180">
      <c r="FX55515" s="1349"/>
    </row>
    <row r="55516" spans="180:180">
      <c r="FX55516" s="1349"/>
    </row>
    <row r="55517" spans="180:180">
      <c r="FX55517" s="1666"/>
    </row>
    <row r="55519" spans="180:180">
      <c r="FX55519" s="1349"/>
    </row>
    <row r="55520" spans="180:180">
      <c r="FX55520" s="1349"/>
    </row>
    <row r="55521" spans="180:180">
      <c r="FX55521" s="1349"/>
    </row>
    <row r="55522" spans="180:180">
      <c r="FX55522" s="1595"/>
    </row>
    <row r="55523" spans="180:180">
      <c r="FX55523" s="1595"/>
    </row>
    <row r="55524" spans="180:180">
      <c r="FX55524" s="1595"/>
    </row>
    <row r="55525" spans="180:180">
      <c r="FX55525" s="1595"/>
    </row>
    <row r="55526" spans="180:180">
      <c r="FX55526" s="1595"/>
    </row>
    <row r="55527" spans="180:180">
      <c r="FX55527" s="1595"/>
    </row>
    <row r="55528" spans="180:180">
      <c r="FX55528" s="1595"/>
    </row>
    <row r="55529" spans="180:180">
      <c r="FX55529" s="1595"/>
    </row>
    <row r="55530" spans="180:180">
      <c r="FX55530" s="1595"/>
    </row>
    <row r="55531" spans="180:180">
      <c r="FX55531" s="1595"/>
    </row>
    <row r="55532" spans="180:180">
      <c r="FX55532" s="1595"/>
    </row>
    <row r="55533" spans="180:180">
      <c r="FX55533" s="1595"/>
    </row>
    <row r="55534" spans="180:180">
      <c r="FX55534" s="1595"/>
    </row>
    <row r="55535" spans="180:180">
      <c r="FX55535" s="1595"/>
    </row>
    <row r="55536" spans="180:180">
      <c r="FX55536" s="1595"/>
    </row>
    <row r="55537" spans="180:180">
      <c r="FX55537" s="1595"/>
    </row>
    <row r="55538" spans="180:180">
      <c r="FX55538" s="1595"/>
    </row>
    <row r="55539" spans="180:180">
      <c r="FX55539" s="1595"/>
    </row>
    <row r="55540" spans="180:180">
      <c r="FX55540" s="1595"/>
    </row>
    <row r="55541" spans="180:180">
      <c r="FX55541" s="1595"/>
    </row>
    <row r="55542" spans="180:180">
      <c r="FX55542" s="1595"/>
    </row>
    <row r="55543" spans="180:180">
      <c r="FX55543" s="1595"/>
    </row>
    <row r="55544" spans="180:180">
      <c r="FX55544" s="1595"/>
    </row>
    <row r="55545" spans="180:180">
      <c r="FX55545" s="1595"/>
    </row>
    <row r="55546" spans="180:180">
      <c r="FX55546" s="1595"/>
    </row>
    <row r="55547" spans="180:180">
      <c r="FX55547" s="1595"/>
    </row>
    <row r="55548" spans="180:180">
      <c r="FX55548" s="1595"/>
    </row>
    <row r="55549" spans="180:180">
      <c r="FX55549" s="1595"/>
    </row>
    <row r="55550" spans="180:180">
      <c r="FX55550" s="1595"/>
    </row>
    <row r="55551" spans="180:180">
      <c r="FX55551" s="1595"/>
    </row>
    <row r="55552" spans="180:180">
      <c r="FX55552" s="1595"/>
    </row>
    <row r="55553" spans="180:180">
      <c r="FX55553" s="1595"/>
    </row>
    <row r="55554" spans="180:180">
      <c r="FX55554" s="1595"/>
    </row>
    <row r="55555" spans="180:180">
      <c r="FX55555" s="1595"/>
    </row>
    <row r="55556" spans="180:180">
      <c r="FX55556" s="1595"/>
    </row>
    <row r="55557" spans="180:180">
      <c r="FX55557" s="1595"/>
    </row>
    <row r="55558" spans="180:180">
      <c r="FX55558" s="1595"/>
    </row>
    <row r="55559" spans="180:180">
      <c r="FX55559" s="1595"/>
    </row>
    <row r="55560" spans="180:180">
      <c r="FX55560" s="1595"/>
    </row>
    <row r="55561" spans="180:180">
      <c r="FX55561" s="1595"/>
    </row>
    <row r="55563" spans="180:180">
      <c r="FX55563" s="1349"/>
    </row>
    <row r="55564" spans="180:180">
      <c r="FX55564" s="1349"/>
    </row>
    <row r="55565" spans="180:180">
      <c r="FX55565" s="1666"/>
    </row>
    <row r="55567" spans="180:180">
      <c r="FX55567" s="1349"/>
    </row>
    <row r="55568" spans="180:180">
      <c r="FX55568" s="1349"/>
    </row>
    <row r="55569" spans="180:180">
      <c r="FX55569" s="1349"/>
    </row>
    <row r="55570" spans="180:180">
      <c r="FX55570" s="1595"/>
    </row>
    <row r="55571" spans="180:180">
      <c r="FX55571" s="1595"/>
    </row>
    <row r="55572" spans="180:180">
      <c r="FX55572" s="1595"/>
    </row>
    <row r="55573" spans="180:180">
      <c r="FX55573" s="1595"/>
    </row>
    <row r="55574" spans="180:180">
      <c r="FX55574" s="1595"/>
    </row>
    <row r="55575" spans="180:180">
      <c r="FX55575" s="1595"/>
    </row>
    <row r="55576" spans="180:180">
      <c r="FX55576" s="1595"/>
    </row>
    <row r="55577" spans="180:180">
      <c r="FX55577" s="1595"/>
    </row>
    <row r="55578" spans="180:180">
      <c r="FX55578" s="1595"/>
    </row>
    <row r="55579" spans="180:180">
      <c r="FX55579" s="1595"/>
    </row>
    <row r="55580" spans="180:180">
      <c r="FX55580" s="1595"/>
    </row>
    <row r="55581" spans="180:180">
      <c r="FX55581" s="1595"/>
    </row>
    <row r="55582" spans="180:180">
      <c r="FX55582" s="1595"/>
    </row>
    <row r="55583" spans="180:180">
      <c r="FX55583" s="1595"/>
    </row>
    <row r="55584" spans="180:180">
      <c r="FX55584" s="1595"/>
    </row>
    <row r="55585" spans="180:180">
      <c r="FX55585" s="1595"/>
    </row>
    <row r="55586" spans="180:180">
      <c r="FX55586" s="1595"/>
    </row>
    <row r="55587" spans="180:180">
      <c r="FX55587" s="1595"/>
    </row>
    <row r="55588" spans="180:180">
      <c r="FX55588" s="1595"/>
    </row>
    <row r="55589" spans="180:180">
      <c r="FX55589" s="1595"/>
    </row>
    <row r="55590" spans="180:180">
      <c r="FX55590" s="1595"/>
    </row>
    <row r="55591" spans="180:180">
      <c r="FX55591" s="1595"/>
    </row>
    <row r="55592" spans="180:180">
      <c r="FX55592" s="1595"/>
    </row>
    <row r="55593" spans="180:180">
      <c r="FX55593" s="1595"/>
    </row>
    <row r="55594" spans="180:180">
      <c r="FX55594" s="1595"/>
    </row>
    <row r="55595" spans="180:180">
      <c r="FX55595" s="1595"/>
    </row>
    <row r="55596" spans="180:180">
      <c r="FX55596" s="1595"/>
    </row>
    <row r="55597" spans="180:180">
      <c r="FX55597" s="1595"/>
    </row>
    <row r="55598" spans="180:180">
      <c r="FX55598" s="1595"/>
    </row>
    <row r="55599" spans="180:180">
      <c r="FX55599" s="1595"/>
    </row>
    <row r="55600" spans="180:180">
      <c r="FX55600" s="1595"/>
    </row>
    <row r="55601" spans="180:180">
      <c r="FX55601" s="1595"/>
    </row>
    <row r="55602" spans="180:180">
      <c r="FX55602" s="1595"/>
    </row>
    <row r="55603" spans="180:180">
      <c r="FX55603" s="1595"/>
    </row>
    <row r="55604" spans="180:180">
      <c r="FX55604" s="1595"/>
    </row>
    <row r="55605" spans="180:180">
      <c r="FX55605" s="1595"/>
    </row>
    <row r="55606" spans="180:180">
      <c r="FX55606" s="1595"/>
    </row>
    <row r="55607" spans="180:180">
      <c r="FX55607" s="1595"/>
    </row>
    <row r="55608" spans="180:180">
      <c r="FX55608" s="1595"/>
    </row>
    <row r="55609" spans="180:180">
      <c r="FX55609" s="1595"/>
    </row>
    <row r="55611" spans="180:180">
      <c r="FX55611" s="1349"/>
    </row>
    <row r="55612" spans="180:180">
      <c r="FX55612" s="1349"/>
    </row>
    <row r="55613" spans="180:180">
      <c r="FX55613" s="1666"/>
    </row>
    <row r="55615" spans="180:180">
      <c r="FX55615" s="1349"/>
    </row>
    <row r="55616" spans="180:180">
      <c r="FX55616" s="1349"/>
    </row>
    <row r="55617" spans="180:180">
      <c r="FX55617" s="1349"/>
    </row>
    <row r="55618" spans="180:180">
      <c r="FX55618" s="1595"/>
    </row>
    <row r="55619" spans="180:180">
      <c r="FX55619" s="1595"/>
    </row>
    <row r="55620" spans="180:180">
      <c r="FX55620" s="1595"/>
    </row>
    <row r="55621" spans="180:180">
      <c r="FX55621" s="1595"/>
    </row>
    <row r="55622" spans="180:180">
      <c r="FX55622" s="1595"/>
    </row>
    <row r="55623" spans="180:180">
      <c r="FX55623" s="1595"/>
    </row>
    <row r="55624" spans="180:180">
      <c r="FX55624" s="1595"/>
    </row>
    <row r="55625" spans="180:180">
      <c r="FX55625" s="1595"/>
    </row>
    <row r="55626" spans="180:180">
      <c r="FX55626" s="1595"/>
    </row>
    <row r="55627" spans="180:180">
      <c r="FX55627" s="1595"/>
    </row>
    <row r="55628" spans="180:180">
      <c r="FX55628" s="1595"/>
    </row>
    <row r="55629" spans="180:180">
      <c r="FX55629" s="1595"/>
    </row>
    <row r="55630" spans="180:180">
      <c r="FX55630" s="1595"/>
    </row>
    <row r="55631" spans="180:180">
      <c r="FX55631" s="1595"/>
    </row>
    <row r="55632" spans="180:180">
      <c r="FX55632" s="1595"/>
    </row>
    <row r="55633" spans="180:180">
      <c r="FX55633" s="1595"/>
    </row>
    <row r="55634" spans="180:180">
      <c r="FX55634" s="1595"/>
    </row>
    <row r="55635" spans="180:180">
      <c r="FX55635" s="1595"/>
    </row>
    <row r="55636" spans="180:180">
      <c r="FX55636" s="1595"/>
    </row>
    <row r="55637" spans="180:180">
      <c r="FX55637" s="1595"/>
    </row>
    <row r="55638" spans="180:180">
      <c r="FX55638" s="1595"/>
    </row>
    <row r="55639" spans="180:180">
      <c r="FX55639" s="1595"/>
    </row>
    <row r="55640" spans="180:180">
      <c r="FX55640" s="1595"/>
    </row>
    <row r="55641" spans="180:180">
      <c r="FX55641" s="1595"/>
    </row>
    <row r="55642" spans="180:180">
      <c r="FX55642" s="1595"/>
    </row>
    <row r="55643" spans="180:180">
      <c r="FX55643" s="1595"/>
    </row>
    <row r="55644" spans="180:180">
      <c r="FX55644" s="1595"/>
    </row>
    <row r="55645" spans="180:180">
      <c r="FX55645" s="1595"/>
    </row>
    <row r="55646" spans="180:180">
      <c r="FX55646" s="1595"/>
    </row>
    <row r="55647" spans="180:180">
      <c r="FX55647" s="1595"/>
    </row>
    <row r="55648" spans="180:180">
      <c r="FX55648" s="1595"/>
    </row>
    <row r="55649" spans="180:180">
      <c r="FX55649" s="1595"/>
    </row>
    <row r="55650" spans="180:180">
      <c r="FX55650" s="1595"/>
    </row>
    <row r="55651" spans="180:180">
      <c r="FX55651" s="1595"/>
    </row>
    <row r="55652" spans="180:180">
      <c r="FX55652" s="1595"/>
    </row>
    <row r="55653" spans="180:180">
      <c r="FX55653" s="1595"/>
    </row>
    <row r="55654" spans="180:180">
      <c r="FX55654" s="1595"/>
    </row>
    <row r="55655" spans="180:180">
      <c r="FX55655" s="1595"/>
    </row>
    <row r="55656" spans="180:180">
      <c r="FX55656" s="1595"/>
    </row>
    <row r="55657" spans="180:180">
      <c r="FX55657" s="1595"/>
    </row>
    <row r="55659" spans="180:180">
      <c r="FX55659" s="1349"/>
    </row>
    <row r="55660" spans="180:180">
      <c r="FX55660" s="1349"/>
    </row>
    <row r="55661" spans="180:180">
      <c r="FX55661" s="1666"/>
    </row>
    <row r="55663" spans="180:180">
      <c r="FX55663" s="1349"/>
    </row>
    <row r="55664" spans="180:180">
      <c r="FX55664" s="1349"/>
    </row>
    <row r="55665" spans="180:180">
      <c r="FX55665" s="1349"/>
    </row>
    <row r="55666" spans="180:180">
      <c r="FX55666" s="1595"/>
    </row>
    <row r="55667" spans="180:180">
      <c r="FX55667" s="1595"/>
    </row>
    <row r="55668" spans="180:180">
      <c r="FX55668" s="1595"/>
    </row>
    <row r="55669" spans="180:180">
      <c r="FX55669" s="1595"/>
    </row>
    <row r="55670" spans="180:180">
      <c r="FX55670" s="1595"/>
    </row>
    <row r="55671" spans="180:180">
      <c r="FX55671" s="1595"/>
    </row>
    <row r="55672" spans="180:180">
      <c r="FX55672" s="1595"/>
    </row>
    <row r="55673" spans="180:180">
      <c r="FX55673" s="1595"/>
    </row>
    <row r="55674" spans="180:180">
      <c r="FX55674" s="1595"/>
    </row>
    <row r="55675" spans="180:180">
      <c r="FX55675" s="1595"/>
    </row>
    <row r="55676" spans="180:180">
      <c r="FX55676" s="1595"/>
    </row>
    <row r="55677" spans="180:180">
      <c r="FX55677" s="1595"/>
    </row>
    <row r="55678" spans="180:180">
      <c r="FX55678" s="1595"/>
    </row>
    <row r="55679" spans="180:180">
      <c r="FX55679" s="1595"/>
    </row>
    <row r="55680" spans="180:180">
      <c r="FX55680" s="1595"/>
    </row>
    <row r="55681" spans="180:180">
      <c r="FX55681" s="1595"/>
    </row>
    <row r="55682" spans="180:180">
      <c r="FX55682" s="1595"/>
    </row>
    <row r="55683" spans="180:180">
      <c r="FX55683" s="1595"/>
    </row>
    <row r="55684" spans="180:180">
      <c r="FX55684" s="1595"/>
    </row>
    <row r="55685" spans="180:180">
      <c r="FX55685" s="1595"/>
    </row>
    <row r="55686" spans="180:180">
      <c r="FX55686" s="1595"/>
    </row>
    <row r="55687" spans="180:180">
      <c r="FX55687" s="1595"/>
    </row>
    <row r="55688" spans="180:180">
      <c r="FX55688" s="1595"/>
    </row>
    <row r="55689" spans="180:180">
      <c r="FX55689" s="1595"/>
    </row>
    <row r="55690" spans="180:180">
      <c r="FX55690" s="1595"/>
    </row>
    <row r="55691" spans="180:180">
      <c r="FX55691" s="1595"/>
    </row>
    <row r="55692" spans="180:180">
      <c r="FX55692" s="1595"/>
    </row>
    <row r="55693" spans="180:180">
      <c r="FX55693" s="1595"/>
    </row>
    <row r="55694" spans="180:180">
      <c r="FX55694" s="1595"/>
    </row>
    <row r="55695" spans="180:180">
      <c r="FX55695" s="1595"/>
    </row>
    <row r="55696" spans="180:180">
      <c r="FX55696" s="1595"/>
    </row>
    <row r="55697" spans="180:180">
      <c r="FX55697" s="1595"/>
    </row>
    <row r="55698" spans="180:180">
      <c r="FX55698" s="1595"/>
    </row>
    <row r="55699" spans="180:180">
      <c r="FX55699" s="1595"/>
    </row>
    <row r="55700" spans="180:180">
      <c r="FX55700" s="1595"/>
    </row>
    <row r="55701" spans="180:180">
      <c r="FX55701" s="1595"/>
    </row>
    <row r="55702" spans="180:180">
      <c r="FX55702" s="1595"/>
    </row>
    <row r="55703" spans="180:180">
      <c r="FX55703" s="1595"/>
    </row>
    <row r="55704" spans="180:180">
      <c r="FX55704" s="1595"/>
    </row>
    <row r="55705" spans="180:180">
      <c r="FX55705" s="1595"/>
    </row>
    <row r="55707" spans="180:180">
      <c r="FX55707" s="1349"/>
    </row>
    <row r="55708" spans="180:180">
      <c r="FX55708" s="1349"/>
    </row>
    <row r="55709" spans="180:180">
      <c r="FX55709" s="1666"/>
    </row>
    <row r="55711" spans="180:180">
      <c r="FX55711" s="1349"/>
    </row>
    <row r="55712" spans="180:180">
      <c r="FX55712" s="1349"/>
    </row>
    <row r="55713" spans="180:180">
      <c r="FX55713" s="1349"/>
    </row>
    <row r="55714" spans="180:180">
      <c r="FX55714" s="1595"/>
    </row>
    <row r="55715" spans="180:180">
      <c r="FX55715" s="1595"/>
    </row>
    <row r="55716" spans="180:180">
      <c r="FX55716" s="1595"/>
    </row>
    <row r="55717" spans="180:180">
      <c r="FX55717" s="1595"/>
    </row>
    <row r="55718" spans="180:180">
      <c r="FX55718" s="1595"/>
    </row>
    <row r="55719" spans="180:180">
      <c r="FX55719" s="1595"/>
    </row>
    <row r="55720" spans="180:180">
      <c r="FX55720" s="1595"/>
    </row>
    <row r="55721" spans="180:180">
      <c r="FX55721" s="1595"/>
    </row>
    <row r="55722" spans="180:180">
      <c r="FX55722" s="1595"/>
    </row>
    <row r="55723" spans="180:180">
      <c r="FX55723" s="1595"/>
    </row>
    <row r="55724" spans="180:180">
      <c r="FX55724" s="1595"/>
    </row>
    <row r="55725" spans="180:180">
      <c r="FX55725" s="1595"/>
    </row>
    <row r="55726" spans="180:180">
      <c r="FX55726" s="1595"/>
    </row>
    <row r="55727" spans="180:180">
      <c r="FX55727" s="1595"/>
    </row>
    <row r="55728" spans="180:180">
      <c r="FX55728" s="1595"/>
    </row>
    <row r="55729" spans="180:180">
      <c r="FX55729" s="1595"/>
    </row>
    <row r="55730" spans="180:180">
      <c r="FX55730" s="1595"/>
    </row>
    <row r="55731" spans="180:180">
      <c r="FX55731" s="1595"/>
    </row>
    <row r="55732" spans="180:180">
      <c r="FX55732" s="1595"/>
    </row>
    <row r="55733" spans="180:180">
      <c r="FX55733" s="1595"/>
    </row>
    <row r="55734" spans="180:180">
      <c r="FX55734" s="1595"/>
    </row>
    <row r="55735" spans="180:180">
      <c r="FX55735" s="1595"/>
    </row>
    <row r="55736" spans="180:180">
      <c r="FX55736" s="1595"/>
    </row>
    <row r="55737" spans="180:180">
      <c r="FX55737" s="1595"/>
    </row>
    <row r="55738" spans="180:180">
      <c r="FX55738" s="1595"/>
    </row>
    <row r="55739" spans="180:180">
      <c r="FX55739" s="1595"/>
    </row>
    <row r="55740" spans="180:180">
      <c r="FX55740" s="1595"/>
    </row>
    <row r="55741" spans="180:180">
      <c r="FX55741" s="1595"/>
    </row>
    <row r="55742" spans="180:180">
      <c r="FX55742" s="1595"/>
    </row>
    <row r="55743" spans="180:180">
      <c r="FX55743" s="1595"/>
    </row>
    <row r="55744" spans="180:180">
      <c r="FX55744" s="1595"/>
    </row>
    <row r="55745" spans="180:180">
      <c r="FX55745" s="1595"/>
    </row>
    <row r="55746" spans="180:180">
      <c r="FX55746" s="1595"/>
    </row>
    <row r="55747" spans="180:180">
      <c r="FX55747" s="1595"/>
    </row>
    <row r="55748" spans="180:180">
      <c r="FX55748" s="1595"/>
    </row>
    <row r="55749" spans="180:180">
      <c r="FX55749" s="1595"/>
    </row>
    <row r="55750" spans="180:180">
      <c r="FX55750" s="1595"/>
    </row>
    <row r="55751" spans="180:180">
      <c r="FX55751" s="1595"/>
    </row>
    <row r="55752" spans="180:180">
      <c r="FX55752" s="1595"/>
    </row>
    <row r="55753" spans="180:180">
      <c r="FX55753" s="1595"/>
    </row>
    <row r="55755" spans="180:180">
      <c r="FX55755" s="1349"/>
    </row>
    <row r="55756" spans="180:180">
      <c r="FX55756" s="1349"/>
    </row>
    <row r="55757" spans="180:180">
      <c r="FX55757" s="1666"/>
    </row>
    <row r="55759" spans="180:180">
      <c r="FX55759" s="1349"/>
    </row>
    <row r="55760" spans="180:180">
      <c r="FX55760" s="1349"/>
    </row>
    <row r="55761" spans="180:180">
      <c r="FX55761" s="1349"/>
    </row>
    <row r="55762" spans="180:180">
      <c r="FX55762" s="1595"/>
    </row>
    <row r="55763" spans="180:180">
      <c r="FX55763" s="1595"/>
    </row>
    <row r="55764" spans="180:180">
      <c r="FX55764" s="1595"/>
    </row>
    <row r="55765" spans="180:180">
      <c r="FX55765" s="1595"/>
    </row>
    <row r="55766" spans="180:180">
      <c r="FX55766" s="1595"/>
    </row>
    <row r="55767" spans="180:180">
      <c r="FX55767" s="1595"/>
    </row>
    <row r="55768" spans="180:180">
      <c r="FX55768" s="1595"/>
    </row>
    <row r="55769" spans="180:180">
      <c r="FX55769" s="1595"/>
    </row>
    <row r="55770" spans="180:180">
      <c r="FX55770" s="1595"/>
    </row>
    <row r="55771" spans="180:180">
      <c r="FX55771" s="1595"/>
    </row>
    <row r="55772" spans="180:180">
      <c r="FX55772" s="1595"/>
    </row>
    <row r="55773" spans="180:180">
      <c r="FX55773" s="1595"/>
    </row>
    <row r="55774" spans="180:180">
      <c r="FX55774" s="1595"/>
    </row>
    <row r="55775" spans="180:180">
      <c r="FX55775" s="1595"/>
    </row>
    <row r="55776" spans="180:180">
      <c r="FX55776" s="1595"/>
    </row>
    <row r="55777" spans="180:180">
      <c r="FX55777" s="1595"/>
    </row>
    <row r="55778" spans="180:180">
      <c r="FX55778" s="1595"/>
    </row>
    <row r="55779" spans="180:180">
      <c r="FX55779" s="1595"/>
    </row>
    <row r="55780" spans="180:180">
      <c r="FX55780" s="1595"/>
    </row>
    <row r="55781" spans="180:180">
      <c r="FX55781" s="1595"/>
    </row>
    <row r="55782" spans="180:180">
      <c r="FX55782" s="1595"/>
    </row>
    <row r="55783" spans="180:180">
      <c r="FX55783" s="1595"/>
    </row>
    <row r="55784" spans="180:180">
      <c r="FX55784" s="1595"/>
    </row>
    <row r="55785" spans="180:180">
      <c r="FX55785" s="1595"/>
    </row>
    <row r="55786" spans="180:180">
      <c r="FX55786" s="1595"/>
    </row>
    <row r="55787" spans="180:180">
      <c r="FX55787" s="1595"/>
    </row>
    <row r="55788" spans="180:180">
      <c r="FX55788" s="1595"/>
    </row>
    <row r="55789" spans="180:180">
      <c r="FX55789" s="1595"/>
    </row>
    <row r="55790" spans="180:180">
      <c r="FX55790" s="1595"/>
    </row>
    <row r="55791" spans="180:180">
      <c r="FX55791" s="1595"/>
    </row>
    <row r="55792" spans="180:180">
      <c r="FX55792" s="1595"/>
    </row>
    <row r="55793" spans="180:180">
      <c r="FX55793" s="1595"/>
    </row>
    <row r="55794" spans="180:180">
      <c r="FX55794" s="1595"/>
    </row>
    <row r="55795" spans="180:180">
      <c r="FX55795" s="1595"/>
    </row>
    <row r="55796" spans="180:180">
      <c r="FX55796" s="1595"/>
    </row>
    <row r="55797" spans="180:180">
      <c r="FX55797" s="1595"/>
    </row>
    <row r="55798" spans="180:180">
      <c r="FX55798" s="1595"/>
    </row>
    <row r="55799" spans="180:180">
      <c r="FX55799" s="1595"/>
    </row>
    <row r="55800" spans="180:180">
      <c r="FX55800" s="1595"/>
    </row>
    <row r="55801" spans="180:180">
      <c r="FX55801" s="1595"/>
    </row>
    <row r="55803" spans="180:180">
      <c r="FX55803" s="1349"/>
    </row>
    <row r="55804" spans="180:180">
      <c r="FX55804" s="1349"/>
    </row>
    <row r="55805" spans="180:180">
      <c r="FX55805" s="1666"/>
    </row>
    <row r="55807" spans="180:180">
      <c r="FX55807" s="1349"/>
    </row>
    <row r="55808" spans="180:180">
      <c r="FX55808" s="1349"/>
    </row>
    <row r="55809" spans="180:180">
      <c r="FX55809" s="1349"/>
    </row>
    <row r="55810" spans="180:180">
      <c r="FX55810" s="1595"/>
    </row>
    <row r="55811" spans="180:180">
      <c r="FX55811" s="1595"/>
    </row>
    <row r="55812" spans="180:180">
      <c r="FX55812" s="1595"/>
    </row>
    <row r="55813" spans="180:180">
      <c r="FX55813" s="1595"/>
    </row>
    <row r="55814" spans="180:180">
      <c r="FX55814" s="1595"/>
    </row>
    <row r="55815" spans="180:180">
      <c r="FX55815" s="1595"/>
    </row>
    <row r="55816" spans="180:180">
      <c r="FX55816" s="1595"/>
    </row>
    <row r="55817" spans="180:180">
      <c r="FX55817" s="1595"/>
    </row>
    <row r="55818" spans="180:180">
      <c r="FX55818" s="1595"/>
    </row>
    <row r="55819" spans="180:180">
      <c r="FX55819" s="1595"/>
    </row>
    <row r="55820" spans="180:180">
      <c r="FX55820" s="1595"/>
    </row>
    <row r="55821" spans="180:180">
      <c r="FX55821" s="1595"/>
    </row>
    <row r="55822" spans="180:180">
      <c r="FX55822" s="1595"/>
    </row>
    <row r="55823" spans="180:180">
      <c r="FX55823" s="1595"/>
    </row>
    <row r="55824" spans="180:180">
      <c r="FX55824" s="1595"/>
    </row>
    <row r="55825" spans="180:180">
      <c r="FX55825" s="1595"/>
    </row>
    <row r="55826" spans="180:180">
      <c r="FX55826" s="1595"/>
    </row>
    <row r="55827" spans="180:180">
      <c r="FX55827" s="1595"/>
    </row>
    <row r="55828" spans="180:180">
      <c r="FX55828" s="1595"/>
    </row>
    <row r="55829" spans="180:180">
      <c r="FX55829" s="1595"/>
    </row>
    <row r="55830" spans="180:180">
      <c r="FX55830" s="1595"/>
    </row>
    <row r="55831" spans="180:180">
      <c r="FX55831" s="1595"/>
    </row>
    <row r="55832" spans="180:180">
      <c r="FX55832" s="1595"/>
    </row>
    <row r="55833" spans="180:180">
      <c r="FX55833" s="1595"/>
    </row>
    <row r="55834" spans="180:180">
      <c r="FX55834" s="1595"/>
    </row>
    <row r="55835" spans="180:180">
      <c r="FX55835" s="1595"/>
    </row>
    <row r="55836" spans="180:180">
      <c r="FX55836" s="1595"/>
    </row>
    <row r="55837" spans="180:180">
      <c r="FX55837" s="1595"/>
    </row>
    <row r="55838" spans="180:180">
      <c r="FX55838" s="1595"/>
    </row>
    <row r="55839" spans="180:180">
      <c r="FX55839" s="1595"/>
    </row>
    <row r="55840" spans="180:180">
      <c r="FX55840" s="1595"/>
    </row>
    <row r="55841" spans="180:180">
      <c r="FX55841" s="1595"/>
    </row>
    <row r="55842" spans="180:180">
      <c r="FX55842" s="1595"/>
    </row>
    <row r="55843" spans="180:180">
      <c r="FX55843" s="1595"/>
    </row>
    <row r="55844" spans="180:180">
      <c r="FX55844" s="1595"/>
    </row>
    <row r="55845" spans="180:180">
      <c r="FX55845" s="1595"/>
    </row>
    <row r="55846" spans="180:180">
      <c r="FX55846" s="1595"/>
    </row>
    <row r="55847" spans="180:180">
      <c r="FX55847" s="1595"/>
    </row>
    <row r="55848" spans="180:180">
      <c r="FX55848" s="1595"/>
    </row>
    <row r="55849" spans="180:180">
      <c r="FX55849" s="1595"/>
    </row>
    <row r="55851" spans="180:180">
      <c r="FX55851" s="1349"/>
    </row>
    <row r="55852" spans="180:180">
      <c r="FX55852" s="1349"/>
    </row>
    <row r="55853" spans="180:180">
      <c r="FX55853" s="1666"/>
    </row>
    <row r="55855" spans="180:180">
      <c r="FX55855" s="1349"/>
    </row>
    <row r="55856" spans="180:180">
      <c r="FX55856" s="1349"/>
    </row>
    <row r="55857" spans="180:180">
      <c r="FX55857" s="1349"/>
    </row>
    <row r="55858" spans="180:180">
      <c r="FX55858" s="1595"/>
    </row>
    <row r="55859" spans="180:180">
      <c r="FX55859" s="1595"/>
    </row>
    <row r="55860" spans="180:180">
      <c r="FX55860" s="1595"/>
    </row>
    <row r="55861" spans="180:180">
      <c r="FX55861" s="1595"/>
    </row>
    <row r="55862" spans="180:180">
      <c r="FX55862" s="1595"/>
    </row>
    <row r="55863" spans="180:180">
      <c r="FX55863" s="1595"/>
    </row>
    <row r="55864" spans="180:180">
      <c r="FX55864" s="1595"/>
    </row>
    <row r="55865" spans="180:180">
      <c r="FX55865" s="1595"/>
    </row>
    <row r="55866" spans="180:180">
      <c r="FX55866" s="1595"/>
    </row>
    <row r="55867" spans="180:180">
      <c r="FX55867" s="1595"/>
    </row>
    <row r="55868" spans="180:180">
      <c r="FX55868" s="1595"/>
    </row>
    <row r="55869" spans="180:180">
      <c r="FX55869" s="1595"/>
    </row>
    <row r="55870" spans="180:180">
      <c r="FX55870" s="1595"/>
    </row>
    <row r="55871" spans="180:180">
      <c r="FX55871" s="1595"/>
    </row>
    <row r="55872" spans="180:180">
      <c r="FX55872" s="1595"/>
    </row>
    <row r="55873" spans="180:180">
      <c r="FX55873" s="1595"/>
    </row>
    <row r="55874" spans="180:180">
      <c r="FX55874" s="1595"/>
    </row>
    <row r="55875" spans="180:180">
      <c r="FX55875" s="1595"/>
    </row>
    <row r="55876" spans="180:180">
      <c r="FX55876" s="1595"/>
    </row>
    <row r="55877" spans="180:180">
      <c r="FX55877" s="1595"/>
    </row>
    <row r="55878" spans="180:180">
      <c r="FX55878" s="1595"/>
    </row>
    <row r="55879" spans="180:180">
      <c r="FX55879" s="1595"/>
    </row>
    <row r="55880" spans="180:180">
      <c r="FX55880" s="1595"/>
    </row>
    <row r="55881" spans="180:180">
      <c r="FX55881" s="1595"/>
    </row>
    <row r="55882" spans="180:180">
      <c r="FX55882" s="1595"/>
    </row>
    <row r="55883" spans="180:180">
      <c r="FX55883" s="1595"/>
    </row>
    <row r="55884" spans="180:180">
      <c r="FX55884" s="1595"/>
    </row>
    <row r="55885" spans="180:180">
      <c r="FX55885" s="1595"/>
    </row>
    <row r="55886" spans="180:180">
      <c r="FX55886" s="1595"/>
    </row>
    <row r="55887" spans="180:180">
      <c r="FX55887" s="1595"/>
    </row>
    <row r="55888" spans="180:180">
      <c r="FX55888" s="1595"/>
    </row>
    <row r="55889" spans="180:180">
      <c r="FX55889" s="1595"/>
    </row>
    <row r="55890" spans="180:180">
      <c r="FX55890" s="1595"/>
    </row>
    <row r="55891" spans="180:180">
      <c r="FX55891" s="1595"/>
    </row>
    <row r="55892" spans="180:180">
      <c r="FX55892" s="1595"/>
    </row>
    <row r="55893" spans="180:180">
      <c r="FX55893" s="1595"/>
    </row>
    <row r="55894" spans="180:180">
      <c r="FX55894" s="1595"/>
    </row>
    <row r="55895" spans="180:180">
      <c r="FX55895" s="1595"/>
    </row>
    <row r="55896" spans="180:180">
      <c r="FX55896" s="1595"/>
    </row>
    <row r="55897" spans="180:180">
      <c r="FX55897" s="1595"/>
    </row>
    <row r="55899" spans="180:180">
      <c r="FX55899" s="1349"/>
    </row>
    <row r="55900" spans="180:180">
      <c r="FX55900" s="1349"/>
    </row>
    <row r="55901" spans="180:180">
      <c r="FX55901" s="1666"/>
    </row>
    <row r="55903" spans="180:180">
      <c r="FX55903" s="1349"/>
    </row>
    <row r="55904" spans="180:180">
      <c r="FX55904" s="1349"/>
    </row>
    <row r="55905" spans="180:180">
      <c r="FX55905" s="1349"/>
    </row>
    <row r="55906" spans="180:180">
      <c r="FX55906" s="1595"/>
    </row>
    <row r="55907" spans="180:180">
      <c r="FX55907" s="1595"/>
    </row>
    <row r="55908" spans="180:180">
      <c r="FX55908" s="1595"/>
    </row>
    <row r="55909" spans="180:180">
      <c r="FX55909" s="1595"/>
    </row>
    <row r="55910" spans="180:180">
      <c r="FX55910" s="1595"/>
    </row>
    <row r="55911" spans="180:180">
      <c r="FX55911" s="1595"/>
    </row>
    <row r="55912" spans="180:180">
      <c r="FX55912" s="1595"/>
    </row>
    <row r="55913" spans="180:180">
      <c r="FX55913" s="1595"/>
    </row>
    <row r="55914" spans="180:180">
      <c r="FX55914" s="1595"/>
    </row>
    <row r="55915" spans="180:180">
      <c r="FX55915" s="1595"/>
    </row>
    <row r="55916" spans="180:180">
      <c r="FX55916" s="1595"/>
    </row>
    <row r="55917" spans="180:180">
      <c r="FX55917" s="1595"/>
    </row>
    <row r="55918" spans="180:180">
      <c r="FX55918" s="1595"/>
    </row>
    <row r="55919" spans="180:180">
      <c r="FX55919" s="1595"/>
    </row>
    <row r="55920" spans="180:180">
      <c r="FX55920" s="1595"/>
    </row>
    <row r="55921" spans="180:180">
      <c r="FX55921" s="1595"/>
    </row>
    <row r="55922" spans="180:180">
      <c r="FX55922" s="1595"/>
    </row>
    <row r="55923" spans="180:180">
      <c r="FX55923" s="1595"/>
    </row>
    <row r="55924" spans="180:180">
      <c r="FX55924" s="1595"/>
    </row>
    <row r="55925" spans="180:180">
      <c r="FX55925" s="1595"/>
    </row>
    <row r="55926" spans="180:180">
      <c r="FX55926" s="1595"/>
    </row>
    <row r="55927" spans="180:180">
      <c r="FX55927" s="1595"/>
    </row>
    <row r="55928" spans="180:180">
      <c r="FX55928" s="1595"/>
    </row>
    <row r="55929" spans="180:180">
      <c r="FX55929" s="1595"/>
    </row>
    <row r="55930" spans="180:180">
      <c r="FX55930" s="1595"/>
    </row>
    <row r="55931" spans="180:180">
      <c r="FX55931" s="1595"/>
    </row>
    <row r="55932" spans="180:180">
      <c r="FX55932" s="1595"/>
    </row>
    <row r="55933" spans="180:180">
      <c r="FX55933" s="1595"/>
    </row>
    <row r="55934" spans="180:180">
      <c r="FX55934" s="1595"/>
    </row>
    <row r="55935" spans="180:180">
      <c r="FX55935" s="1595"/>
    </row>
    <row r="55936" spans="180:180">
      <c r="FX55936" s="1595"/>
    </row>
    <row r="55937" spans="180:180">
      <c r="FX55937" s="1595"/>
    </row>
    <row r="55938" spans="180:180">
      <c r="FX55938" s="1595"/>
    </row>
    <row r="55939" spans="180:180">
      <c r="FX55939" s="1595"/>
    </row>
    <row r="55940" spans="180:180">
      <c r="FX55940" s="1595"/>
    </row>
    <row r="55941" spans="180:180">
      <c r="FX55941" s="1595"/>
    </row>
    <row r="55942" spans="180:180">
      <c r="FX55942" s="1595"/>
    </row>
    <row r="55943" spans="180:180">
      <c r="FX55943" s="1595"/>
    </row>
    <row r="55944" spans="180:180">
      <c r="FX55944" s="1595"/>
    </row>
    <row r="55945" spans="180:180">
      <c r="FX55945" s="1595"/>
    </row>
    <row r="55947" spans="180:180">
      <c r="FX55947" s="1349"/>
    </row>
    <row r="55948" spans="180:180">
      <c r="FX55948" s="1349"/>
    </row>
    <row r="55949" spans="180:180">
      <c r="FX55949" s="1666"/>
    </row>
    <row r="55951" spans="180:180">
      <c r="FX55951" s="1349"/>
    </row>
    <row r="55952" spans="180:180">
      <c r="FX55952" s="1349"/>
    </row>
    <row r="55953" spans="180:180">
      <c r="FX55953" s="1349"/>
    </row>
    <row r="55954" spans="180:180">
      <c r="FX55954" s="1595"/>
    </row>
    <row r="55955" spans="180:180">
      <c r="FX55955" s="1595"/>
    </row>
    <row r="55956" spans="180:180">
      <c r="FX55956" s="1595"/>
    </row>
    <row r="55957" spans="180:180">
      <c r="FX55957" s="1595"/>
    </row>
    <row r="55958" spans="180:180">
      <c r="FX55958" s="1595"/>
    </row>
    <row r="55959" spans="180:180">
      <c r="FX55959" s="1595"/>
    </row>
    <row r="55960" spans="180:180">
      <c r="FX55960" s="1595"/>
    </row>
    <row r="55961" spans="180:180">
      <c r="FX55961" s="1595"/>
    </row>
    <row r="55962" spans="180:180">
      <c r="FX55962" s="1595"/>
    </row>
    <row r="55963" spans="180:180">
      <c r="FX55963" s="1595"/>
    </row>
    <row r="55964" spans="180:180">
      <c r="FX55964" s="1595"/>
    </row>
    <row r="55965" spans="180:180">
      <c r="FX55965" s="1595"/>
    </row>
    <row r="55966" spans="180:180">
      <c r="FX55966" s="1595"/>
    </row>
    <row r="55967" spans="180:180">
      <c r="FX55967" s="1595"/>
    </row>
    <row r="55968" spans="180:180">
      <c r="FX55968" s="1595"/>
    </row>
    <row r="55969" spans="180:180">
      <c r="FX55969" s="1595"/>
    </row>
    <row r="55970" spans="180:180">
      <c r="FX55970" s="1595"/>
    </row>
    <row r="55971" spans="180:180">
      <c r="FX55971" s="1595"/>
    </row>
    <row r="55972" spans="180:180">
      <c r="FX55972" s="1595"/>
    </row>
    <row r="55973" spans="180:180">
      <c r="FX55973" s="1595"/>
    </row>
    <row r="55974" spans="180:180">
      <c r="FX55974" s="1595"/>
    </row>
    <row r="55975" spans="180:180">
      <c r="FX55975" s="1595"/>
    </row>
    <row r="55976" spans="180:180">
      <c r="FX55976" s="1595"/>
    </row>
    <row r="55977" spans="180:180">
      <c r="FX55977" s="1595"/>
    </row>
    <row r="55978" spans="180:180">
      <c r="FX55978" s="1595"/>
    </row>
    <row r="55979" spans="180:180">
      <c r="FX55979" s="1595"/>
    </row>
    <row r="55980" spans="180:180">
      <c r="FX55980" s="1595"/>
    </row>
    <row r="55981" spans="180:180">
      <c r="FX55981" s="1595"/>
    </row>
    <row r="55982" spans="180:180">
      <c r="FX55982" s="1595"/>
    </row>
    <row r="55983" spans="180:180">
      <c r="FX55983" s="1595"/>
    </row>
    <row r="55984" spans="180:180">
      <c r="FX55984" s="1595"/>
    </row>
    <row r="55985" spans="180:180">
      <c r="FX55985" s="1595"/>
    </row>
    <row r="55986" spans="180:180">
      <c r="FX55986" s="1595"/>
    </row>
    <row r="55987" spans="180:180">
      <c r="FX55987" s="1595"/>
    </row>
    <row r="55988" spans="180:180">
      <c r="FX55988" s="1595"/>
    </row>
    <row r="55989" spans="180:180">
      <c r="FX55989" s="1595"/>
    </row>
    <row r="55990" spans="180:180">
      <c r="FX55990" s="1595"/>
    </row>
    <row r="55991" spans="180:180">
      <c r="FX55991" s="1595"/>
    </row>
    <row r="55992" spans="180:180">
      <c r="FX55992" s="1595"/>
    </row>
    <row r="55993" spans="180:180">
      <c r="FX55993" s="1595"/>
    </row>
    <row r="55995" spans="180:180">
      <c r="FX55995" s="1349"/>
    </row>
    <row r="55996" spans="180:180">
      <c r="FX55996" s="1349"/>
    </row>
    <row r="55997" spans="180:180">
      <c r="FX55997" s="1666"/>
    </row>
    <row r="55999" spans="180:180">
      <c r="FX55999" s="1349"/>
    </row>
    <row r="56000" spans="180:180">
      <c r="FX56000" s="1349"/>
    </row>
    <row r="56001" spans="180:180">
      <c r="FX56001" s="1349"/>
    </row>
    <row r="56002" spans="180:180">
      <c r="FX56002" s="1595"/>
    </row>
    <row r="56003" spans="180:180">
      <c r="FX56003" s="1595"/>
    </row>
    <row r="56004" spans="180:180">
      <c r="FX56004" s="1595"/>
    </row>
    <row r="56005" spans="180:180">
      <c r="FX56005" s="1595"/>
    </row>
    <row r="56006" spans="180:180">
      <c r="FX56006" s="1595"/>
    </row>
    <row r="56007" spans="180:180">
      <c r="FX56007" s="1595"/>
    </row>
    <row r="56008" spans="180:180">
      <c r="FX56008" s="1595"/>
    </row>
    <row r="56009" spans="180:180">
      <c r="FX56009" s="1595"/>
    </row>
    <row r="56010" spans="180:180">
      <c r="FX56010" s="1595"/>
    </row>
    <row r="56011" spans="180:180">
      <c r="FX56011" s="1595"/>
    </row>
    <row r="56012" spans="180:180">
      <c r="FX56012" s="1595"/>
    </row>
    <row r="56013" spans="180:180">
      <c r="FX56013" s="1595"/>
    </row>
    <row r="56014" spans="180:180">
      <c r="FX56014" s="1595"/>
    </row>
    <row r="56015" spans="180:180">
      <c r="FX56015" s="1595"/>
    </row>
    <row r="56016" spans="180:180">
      <c r="FX56016" s="1595"/>
    </row>
    <row r="56017" spans="180:180">
      <c r="FX56017" s="1595"/>
    </row>
    <row r="56018" spans="180:180">
      <c r="FX56018" s="1595"/>
    </row>
    <row r="56019" spans="180:180">
      <c r="FX56019" s="1595"/>
    </row>
    <row r="56020" spans="180:180">
      <c r="FX56020" s="1595"/>
    </row>
    <row r="56021" spans="180:180">
      <c r="FX56021" s="1595"/>
    </row>
    <row r="56022" spans="180:180">
      <c r="FX56022" s="1595"/>
    </row>
    <row r="56023" spans="180:180">
      <c r="FX56023" s="1595"/>
    </row>
    <row r="56024" spans="180:180">
      <c r="FX56024" s="1595"/>
    </row>
    <row r="56025" spans="180:180">
      <c r="FX56025" s="1595"/>
    </row>
    <row r="56026" spans="180:180">
      <c r="FX56026" s="1595"/>
    </row>
    <row r="56027" spans="180:180">
      <c r="FX56027" s="1595"/>
    </row>
    <row r="56028" spans="180:180">
      <c r="FX56028" s="1595"/>
    </row>
    <row r="56029" spans="180:180">
      <c r="FX56029" s="1595"/>
    </row>
    <row r="56030" spans="180:180">
      <c r="FX56030" s="1595"/>
    </row>
    <row r="56031" spans="180:180">
      <c r="FX56031" s="1595"/>
    </row>
    <row r="56032" spans="180:180">
      <c r="FX56032" s="1595"/>
    </row>
    <row r="56033" spans="180:180">
      <c r="FX56033" s="1595"/>
    </row>
    <row r="56034" spans="180:180">
      <c r="FX56034" s="1595"/>
    </row>
    <row r="56035" spans="180:180">
      <c r="FX56035" s="1595"/>
    </row>
    <row r="56036" spans="180:180">
      <c r="FX56036" s="1595"/>
    </row>
    <row r="56037" spans="180:180">
      <c r="FX56037" s="1595"/>
    </row>
    <row r="56038" spans="180:180">
      <c r="FX56038" s="1595"/>
    </row>
    <row r="56039" spans="180:180">
      <c r="FX56039" s="1595"/>
    </row>
    <row r="56040" spans="180:180">
      <c r="FX56040" s="1595"/>
    </row>
    <row r="56041" spans="180:180">
      <c r="FX56041" s="1595"/>
    </row>
    <row r="56043" spans="180:180">
      <c r="FX56043" s="1349"/>
    </row>
    <row r="56044" spans="180:180">
      <c r="FX56044" s="1349"/>
    </row>
    <row r="56045" spans="180:180">
      <c r="FX56045" s="1666"/>
    </row>
    <row r="56047" spans="180:180">
      <c r="FX56047" s="1349"/>
    </row>
    <row r="56048" spans="180:180">
      <c r="FX56048" s="1349"/>
    </row>
    <row r="56049" spans="180:180">
      <c r="FX56049" s="1349"/>
    </row>
    <row r="56050" spans="180:180">
      <c r="FX56050" s="1595"/>
    </row>
    <row r="56051" spans="180:180">
      <c r="FX56051" s="1595"/>
    </row>
    <row r="56052" spans="180:180">
      <c r="FX56052" s="1595"/>
    </row>
    <row r="56053" spans="180:180">
      <c r="FX56053" s="1595"/>
    </row>
    <row r="56054" spans="180:180">
      <c r="FX56054" s="1595"/>
    </row>
    <row r="56055" spans="180:180">
      <c r="FX56055" s="1595"/>
    </row>
    <row r="56056" spans="180:180">
      <c r="FX56056" s="1595"/>
    </row>
    <row r="56057" spans="180:180">
      <c r="FX56057" s="1595"/>
    </row>
    <row r="56058" spans="180:180">
      <c r="FX56058" s="1595"/>
    </row>
    <row r="56059" spans="180:180">
      <c r="FX56059" s="1595"/>
    </row>
    <row r="56060" spans="180:180">
      <c r="FX56060" s="1595"/>
    </row>
    <row r="56061" spans="180:180">
      <c r="FX56061" s="1595"/>
    </row>
    <row r="56062" spans="180:180">
      <c r="FX56062" s="1595"/>
    </row>
    <row r="56063" spans="180:180">
      <c r="FX56063" s="1595"/>
    </row>
    <row r="56064" spans="180:180">
      <c r="FX56064" s="1595"/>
    </row>
    <row r="56065" spans="180:180">
      <c r="FX56065" s="1595"/>
    </row>
    <row r="56066" spans="180:180">
      <c r="FX56066" s="1595"/>
    </row>
    <row r="56067" spans="180:180">
      <c r="FX56067" s="1595"/>
    </row>
    <row r="56068" spans="180:180">
      <c r="FX56068" s="1595"/>
    </row>
    <row r="56069" spans="180:180">
      <c r="FX56069" s="1595"/>
    </row>
    <row r="56070" spans="180:180">
      <c r="FX56070" s="1595"/>
    </row>
    <row r="56071" spans="180:180">
      <c r="FX56071" s="1595"/>
    </row>
    <row r="56072" spans="180:180">
      <c r="FX56072" s="1595"/>
    </row>
    <row r="56073" spans="180:180">
      <c r="FX56073" s="1595"/>
    </row>
    <row r="56074" spans="180:180">
      <c r="FX56074" s="1595"/>
    </row>
    <row r="56075" spans="180:180">
      <c r="FX56075" s="1595"/>
    </row>
    <row r="56076" spans="180:180">
      <c r="FX56076" s="1595"/>
    </row>
    <row r="56077" spans="180:180">
      <c r="FX56077" s="1595"/>
    </row>
    <row r="56078" spans="180:180">
      <c r="FX56078" s="1595"/>
    </row>
    <row r="56079" spans="180:180">
      <c r="FX56079" s="1595"/>
    </row>
    <row r="56080" spans="180:180">
      <c r="FX56080" s="1595"/>
    </row>
    <row r="56081" spans="180:180">
      <c r="FX56081" s="1595"/>
    </row>
    <row r="56082" spans="180:180">
      <c r="FX56082" s="1595"/>
    </row>
    <row r="56083" spans="180:180">
      <c r="FX56083" s="1595"/>
    </row>
    <row r="56084" spans="180:180">
      <c r="FX56084" s="1595"/>
    </row>
    <row r="56085" spans="180:180">
      <c r="FX56085" s="1595"/>
    </row>
    <row r="56086" spans="180:180">
      <c r="FX56086" s="1595"/>
    </row>
    <row r="56087" spans="180:180">
      <c r="FX56087" s="1595"/>
    </row>
    <row r="56088" spans="180:180">
      <c r="FX56088" s="1595"/>
    </row>
    <row r="56089" spans="180:180">
      <c r="FX56089" s="1595"/>
    </row>
    <row r="56091" spans="180:180">
      <c r="FX56091" s="1349"/>
    </row>
    <row r="56092" spans="180:180">
      <c r="FX56092" s="1349"/>
    </row>
    <row r="56093" spans="180:180">
      <c r="FX56093" s="1666"/>
    </row>
    <row r="56095" spans="180:180">
      <c r="FX56095" s="1349"/>
    </row>
    <row r="56096" spans="180:180">
      <c r="FX56096" s="1349"/>
    </row>
    <row r="56097" spans="180:180">
      <c r="FX56097" s="1349"/>
    </row>
    <row r="56098" spans="180:180">
      <c r="FX56098" s="1595"/>
    </row>
    <row r="56099" spans="180:180">
      <c r="FX56099" s="1595"/>
    </row>
    <row r="56100" spans="180:180">
      <c r="FX56100" s="1595"/>
    </row>
    <row r="56101" spans="180:180">
      <c r="FX56101" s="1595"/>
    </row>
    <row r="56102" spans="180:180">
      <c r="FX56102" s="1595"/>
    </row>
    <row r="56103" spans="180:180">
      <c r="FX56103" s="1595"/>
    </row>
    <row r="56104" spans="180:180">
      <c r="FX56104" s="1595"/>
    </row>
    <row r="56105" spans="180:180">
      <c r="FX56105" s="1595"/>
    </row>
    <row r="56106" spans="180:180">
      <c r="FX56106" s="1595"/>
    </row>
    <row r="56107" spans="180:180">
      <c r="FX56107" s="1595"/>
    </row>
    <row r="56108" spans="180:180">
      <c r="FX56108" s="1595"/>
    </row>
    <row r="56109" spans="180:180">
      <c r="FX56109" s="1595"/>
    </row>
    <row r="56110" spans="180:180">
      <c r="FX56110" s="1595"/>
    </row>
    <row r="56111" spans="180:180">
      <c r="FX56111" s="1595"/>
    </row>
    <row r="56112" spans="180:180">
      <c r="FX56112" s="1595"/>
    </row>
    <row r="56113" spans="180:180">
      <c r="FX56113" s="1595"/>
    </row>
    <row r="56114" spans="180:180">
      <c r="FX56114" s="1595"/>
    </row>
    <row r="56115" spans="180:180">
      <c r="FX56115" s="1595"/>
    </row>
    <row r="56116" spans="180:180">
      <c r="FX56116" s="1595"/>
    </row>
    <row r="56117" spans="180:180">
      <c r="FX56117" s="1595"/>
    </row>
    <row r="56118" spans="180:180">
      <c r="FX56118" s="1595"/>
    </row>
    <row r="56119" spans="180:180">
      <c r="FX56119" s="1595"/>
    </row>
    <row r="56120" spans="180:180">
      <c r="FX56120" s="1595"/>
    </row>
    <row r="56121" spans="180:180">
      <c r="FX56121" s="1595"/>
    </row>
    <row r="56122" spans="180:180">
      <c r="FX56122" s="1595"/>
    </row>
    <row r="56123" spans="180:180">
      <c r="FX56123" s="1595"/>
    </row>
    <row r="56124" spans="180:180">
      <c r="FX56124" s="1595"/>
    </row>
    <row r="56125" spans="180:180">
      <c r="FX56125" s="1595"/>
    </row>
    <row r="56126" spans="180:180">
      <c r="FX56126" s="1595"/>
    </row>
    <row r="56127" spans="180:180">
      <c r="FX56127" s="1595"/>
    </row>
    <row r="56128" spans="180:180">
      <c r="FX56128" s="1595"/>
    </row>
    <row r="56129" spans="180:180">
      <c r="FX56129" s="1595"/>
    </row>
    <row r="56130" spans="180:180">
      <c r="FX56130" s="1595"/>
    </row>
    <row r="56131" spans="180:180">
      <c r="FX56131" s="1595"/>
    </row>
    <row r="56132" spans="180:180">
      <c r="FX56132" s="1595"/>
    </row>
    <row r="56133" spans="180:180">
      <c r="FX56133" s="1595"/>
    </row>
    <row r="56134" spans="180:180">
      <c r="FX56134" s="1595"/>
    </row>
    <row r="56135" spans="180:180">
      <c r="FX56135" s="1595"/>
    </row>
    <row r="56136" spans="180:180">
      <c r="FX56136" s="1595"/>
    </row>
    <row r="56137" spans="180:180">
      <c r="FX56137" s="1595"/>
    </row>
    <row r="56139" spans="180:180">
      <c r="FX56139" s="1349"/>
    </row>
    <row r="56140" spans="180:180">
      <c r="FX56140" s="1349"/>
    </row>
    <row r="56141" spans="180:180">
      <c r="FX56141" s="1666"/>
    </row>
    <row r="56143" spans="180:180">
      <c r="FX56143" s="1349"/>
    </row>
    <row r="56144" spans="180:180">
      <c r="FX56144" s="1349"/>
    </row>
    <row r="56145" spans="180:180">
      <c r="FX56145" s="1349"/>
    </row>
    <row r="56146" spans="180:180">
      <c r="FX56146" s="1595"/>
    </row>
    <row r="56147" spans="180:180">
      <c r="FX56147" s="1595"/>
    </row>
    <row r="56148" spans="180:180">
      <c r="FX56148" s="1595"/>
    </row>
    <row r="56149" spans="180:180">
      <c r="FX56149" s="1595"/>
    </row>
    <row r="56150" spans="180:180">
      <c r="FX56150" s="1595"/>
    </row>
    <row r="56151" spans="180:180">
      <c r="FX56151" s="1595"/>
    </row>
    <row r="56152" spans="180:180">
      <c r="FX56152" s="1595"/>
    </row>
    <row r="56153" spans="180:180">
      <c r="FX56153" s="1595"/>
    </row>
    <row r="56154" spans="180:180">
      <c r="FX56154" s="1595"/>
    </row>
    <row r="56155" spans="180:180">
      <c r="FX56155" s="1595"/>
    </row>
    <row r="56156" spans="180:180">
      <c r="FX56156" s="1595"/>
    </row>
    <row r="56157" spans="180:180">
      <c r="FX56157" s="1595"/>
    </row>
    <row r="56158" spans="180:180">
      <c r="FX56158" s="1595"/>
    </row>
    <row r="56159" spans="180:180">
      <c r="FX56159" s="1595"/>
    </row>
    <row r="56160" spans="180:180">
      <c r="FX56160" s="1595"/>
    </row>
    <row r="56161" spans="180:180">
      <c r="FX56161" s="1595"/>
    </row>
    <row r="56162" spans="180:180">
      <c r="FX56162" s="1595"/>
    </row>
    <row r="56163" spans="180:180">
      <c r="FX56163" s="1595"/>
    </row>
    <row r="56164" spans="180:180">
      <c r="FX56164" s="1595"/>
    </row>
    <row r="56165" spans="180:180">
      <c r="FX56165" s="1595"/>
    </row>
    <row r="56166" spans="180:180">
      <c r="FX56166" s="1595"/>
    </row>
    <row r="56167" spans="180:180">
      <c r="FX56167" s="1595"/>
    </row>
    <row r="56168" spans="180:180">
      <c r="FX56168" s="1595"/>
    </row>
    <row r="56169" spans="180:180">
      <c r="FX56169" s="1595"/>
    </row>
    <row r="56170" spans="180:180">
      <c r="FX56170" s="1595"/>
    </row>
    <row r="56171" spans="180:180">
      <c r="FX56171" s="1595"/>
    </row>
    <row r="56172" spans="180:180">
      <c r="FX56172" s="1595"/>
    </row>
    <row r="56173" spans="180:180">
      <c r="FX56173" s="1595"/>
    </row>
    <row r="56174" spans="180:180">
      <c r="FX56174" s="1595"/>
    </row>
    <row r="56175" spans="180:180">
      <c r="FX56175" s="1595"/>
    </row>
    <row r="56176" spans="180:180">
      <c r="FX56176" s="1595"/>
    </row>
    <row r="56177" spans="180:180">
      <c r="FX56177" s="1595"/>
    </row>
    <row r="56178" spans="180:180">
      <c r="FX56178" s="1595"/>
    </row>
    <row r="56179" spans="180:180">
      <c r="FX56179" s="1595"/>
    </row>
    <row r="56180" spans="180:180">
      <c r="FX56180" s="1595"/>
    </row>
    <row r="56181" spans="180:180">
      <c r="FX56181" s="1595"/>
    </row>
    <row r="56182" spans="180:180">
      <c r="FX56182" s="1595"/>
    </row>
    <row r="56183" spans="180:180">
      <c r="FX56183" s="1595"/>
    </row>
    <row r="56184" spans="180:180">
      <c r="FX56184" s="1595"/>
    </row>
    <row r="56185" spans="180:180">
      <c r="FX56185" s="1595"/>
    </row>
    <row r="56187" spans="180:180">
      <c r="FX56187" s="1349"/>
    </row>
    <row r="56188" spans="180:180">
      <c r="FX56188" s="1349"/>
    </row>
    <row r="56189" spans="180:180">
      <c r="FX56189" s="1666"/>
    </row>
    <row r="56191" spans="180:180">
      <c r="FX56191" s="1349"/>
    </row>
    <row r="56192" spans="180:180">
      <c r="FX56192" s="1349"/>
    </row>
    <row r="56193" spans="180:180">
      <c r="FX56193" s="1349"/>
    </row>
    <row r="56194" spans="180:180">
      <c r="FX56194" s="1595"/>
    </row>
    <row r="56195" spans="180:180">
      <c r="FX56195" s="1595"/>
    </row>
    <row r="56196" spans="180:180">
      <c r="FX56196" s="1595"/>
    </row>
    <row r="56197" spans="180:180">
      <c r="FX56197" s="1595"/>
    </row>
    <row r="56198" spans="180:180">
      <c r="FX56198" s="1595"/>
    </row>
    <row r="56199" spans="180:180">
      <c r="FX56199" s="1595"/>
    </row>
    <row r="56200" spans="180:180">
      <c r="FX56200" s="1595"/>
    </row>
    <row r="56201" spans="180:180">
      <c r="FX56201" s="1595"/>
    </row>
    <row r="56202" spans="180:180">
      <c r="FX56202" s="1595"/>
    </row>
    <row r="56203" spans="180:180">
      <c r="FX56203" s="1595"/>
    </row>
    <row r="56204" spans="180:180">
      <c r="FX56204" s="1595"/>
    </row>
    <row r="56205" spans="180:180">
      <c r="FX56205" s="1595"/>
    </row>
    <row r="56206" spans="180:180">
      <c r="FX56206" s="1595"/>
    </row>
    <row r="56207" spans="180:180">
      <c r="FX56207" s="1595"/>
    </row>
    <row r="56208" spans="180:180">
      <c r="FX56208" s="1595"/>
    </row>
    <row r="56209" spans="180:180">
      <c r="FX56209" s="1595"/>
    </row>
    <row r="56210" spans="180:180">
      <c r="FX56210" s="1595"/>
    </row>
    <row r="56211" spans="180:180">
      <c r="FX56211" s="1595"/>
    </row>
    <row r="56212" spans="180:180">
      <c r="FX56212" s="1595"/>
    </row>
    <row r="56213" spans="180:180">
      <c r="FX56213" s="1595"/>
    </row>
    <row r="56214" spans="180:180">
      <c r="FX56214" s="1595"/>
    </row>
    <row r="56215" spans="180:180">
      <c r="FX56215" s="1595"/>
    </row>
    <row r="56216" spans="180:180">
      <c r="FX56216" s="1595"/>
    </row>
    <row r="56217" spans="180:180">
      <c r="FX56217" s="1595"/>
    </row>
    <row r="56218" spans="180:180">
      <c r="FX56218" s="1595"/>
    </row>
    <row r="56219" spans="180:180">
      <c r="FX56219" s="1595"/>
    </row>
    <row r="56220" spans="180:180">
      <c r="FX56220" s="1595"/>
    </row>
    <row r="56221" spans="180:180">
      <c r="FX56221" s="1595"/>
    </row>
    <row r="56222" spans="180:180">
      <c r="FX56222" s="1595"/>
    </row>
    <row r="56223" spans="180:180">
      <c r="FX56223" s="1595"/>
    </row>
    <row r="56224" spans="180:180">
      <c r="FX56224" s="1595"/>
    </row>
    <row r="56225" spans="180:180">
      <c r="FX56225" s="1595"/>
    </row>
    <row r="56226" spans="180:180">
      <c r="FX56226" s="1595"/>
    </row>
    <row r="56227" spans="180:180">
      <c r="FX56227" s="1595"/>
    </row>
    <row r="56228" spans="180:180">
      <c r="FX56228" s="1595"/>
    </row>
    <row r="56229" spans="180:180">
      <c r="FX56229" s="1595"/>
    </row>
    <row r="56230" spans="180:180">
      <c r="FX56230" s="1595"/>
    </row>
    <row r="56231" spans="180:180">
      <c r="FX56231" s="1595"/>
    </row>
    <row r="56232" spans="180:180">
      <c r="FX56232" s="1595"/>
    </row>
    <row r="56233" spans="180:180">
      <c r="FX56233" s="1595"/>
    </row>
    <row r="56235" spans="180:180">
      <c r="FX56235" s="1349"/>
    </row>
    <row r="56236" spans="180:180">
      <c r="FX56236" s="1349"/>
    </row>
    <row r="56237" spans="180:180">
      <c r="FX56237" s="1666"/>
    </row>
    <row r="56239" spans="180:180">
      <c r="FX56239" s="1349"/>
    </row>
    <row r="56240" spans="180:180">
      <c r="FX56240" s="1349"/>
    </row>
    <row r="56241" spans="180:180">
      <c r="FX56241" s="1349"/>
    </row>
    <row r="56242" spans="180:180">
      <c r="FX56242" s="1595"/>
    </row>
    <row r="56243" spans="180:180">
      <c r="FX56243" s="1595"/>
    </row>
    <row r="56244" spans="180:180">
      <c r="FX56244" s="1595"/>
    </row>
    <row r="56245" spans="180:180">
      <c r="FX56245" s="1595"/>
    </row>
    <row r="56246" spans="180:180">
      <c r="FX56246" s="1595"/>
    </row>
    <row r="56247" spans="180:180">
      <c r="FX56247" s="1595"/>
    </row>
    <row r="56248" spans="180:180">
      <c r="FX56248" s="1595"/>
    </row>
    <row r="56249" spans="180:180">
      <c r="FX56249" s="1595"/>
    </row>
    <row r="56250" spans="180:180">
      <c r="FX56250" s="1595"/>
    </row>
    <row r="56251" spans="180:180">
      <c r="FX56251" s="1595"/>
    </row>
    <row r="56252" spans="180:180">
      <c r="FX56252" s="1595"/>
    </row>
    <row r="56253" spans="180:180">
      <c r="FX56253" s="1595"/>
    </row>
    <row r="56254" spans="180:180">
      <c r="FX56254" s="1595"/>
    </row>
    <row r="56255" spans="180:180">
      <c r="FX56255" s="1595"/>
    </row>
    <row r="56256" spans="180:180">
      <c r="FX56256" s="1595"/>
    </row>
    <row r="56257" spans="180:180">
      <c r="FX56257" s="1595"/>
    </row>
    <row r="56258" spans="180:180">
      <c r="FX56258" s="1595"/>
    </row>
    <row r="56259" spans="180:180">
      <c r="FX56259" s="1595"/>
    </row>
    <row r="56260" spans="180:180">
      <c r="FX56260" s="1595"/>
    </row>
    <row r="56261" spans="180:180">
      <c r="FX56261" s="1595"/>
    </row>
    <row r="56262" spans="180:180">
      <c r="FX56262" s="1595"/>
    </row>
    <row r="56263" spans="180:180">
      <c r="FX56263" s="1595"/>
    </row>
    <row r="56264" spans="180:180">
      <c r="FX56264" s="1595"/>
    </row>
    <row r="56265" spans="180:180">
      <c r="FX56265" s="1595"/>
    </row>
    <row r="56266" spans="180:180">
      <c r="FX56266" s="1595"/>
    </row>
    <row r="56267" spans="180:180">
      <c r="FX56267" s="1595"/>
    </row>
    <row r="56268" spans="180:180">
      <c r="FX56268" s="1595"/>
    </row>
    <row r="56269" spans="180:180">
      <c r="FX56269" s="1595"/>
    </row>
    <row r="56270" spans="180:180">
      <c r="FX56270" s="1595"/>
    </row>
    <row r="56271" spans="180:180">
      <c r="FX56271" s="1595"/>
    </row>
    <row r="56272" spans="180:180">
      <c r="FX56272" s="1595"/>
    </row>
    <row r="56273" spans="180:180">
      <c r="FX56273" s="1595"/>
    </row>
    <row r="56274" spans="180:180">
      <c r="FX56274" s="1595"/>
    </row>
    <row r="56275" spans="180:180">
      <c r="FX56275" s="1595"/>
    </row>
    <row r="56276" spans="180:180">
      <c r="FX56276" s="1595"/>
    </row>
    <row r="56277" spans="180:180">
      <c r="FX56277" s="1595"/>
    </row>
    <row r="56278" spans="180:180">
      <c r="FX56278" s="1595"/>
    </row>
    <row r="56279" spans="180:180">
      <c r="FX56279" s="1595"/>
    </row>
    <row r="56280" spans="180:180">
      <c r="FX56280" s="1595"/>
    </row>
    <row r="56281" spans="180:180">
      <c r="FX56281" s="1595"/>
    </row>
    <row r="56283" spans="180:180">
      <c r="FX56283" s="1349"/>
    </row>
    <row r="56284" spans="180:180">
      <c r="FX56284" s="1349"/>
    </row>
    <row r="56285" spans="180:180">
      <c r="FX56285" s="1666"/>
    </row>
    <row r="56287" spans="180:180">
      <c r="FX56287" s="1349"/>
    </row>
    <row r="56288" spans="180:180">
      <c r="FX56288" s="1349"/>
    </row>
    <row r="56289" spans="180:180">
      <c r="FX56289" s="1349"/>
    </row>
    <row r="56290" spans="180:180">
      <c r="FX56290" s="1595"/>
    </row>
    <row r="56291" spans="180:180">
      <c r="FX56291" s="1595"/>
    </row>
    <row r="56292" spans="180:180">
      <c r="FX56292" s="1595"/>
    </row>
    <row r="56293" spans="180:180">
      <c r="FX56293" s="1595"/>
    </row>
    <row r="56294" spans="180:180">
      <c r="FX56294" s="1595"/>
    </row>
    <row r="56295" spans="180:180">
      <c r="FX56295" s="1595"/>
    </row>
    <row r="56296" spans="180:180">
      <c r="FX56296" s="1595"/>
    </row>
    <row r="56297" spans="180:180">
      <c r="FX56297" s="1595"/>
    </row>
    <row r="56298" spans="180:180">
      <c r="FX56298" s="1595"/>
    </row>
    <row r="56299" spans="180:180">
      <c r="FX56299" s="1595"/>
    </row>
    <row r="56300" spans="180:180">
      <c r="FX56300" s="1595"/>
    </row>
    <row r="56301" spans="180:180">
      <c r="FX56301" s="1595"/>
    </row>
    <row r="56302" spans="180:180">
      <c r="FX56302" s="1595"/>
    </row>
    <row r="56303" spans="180:180">
      <c r="FX56303" s="1595"/>
    </row>
    <row r="56304" spans="180:180">
      <c r="FX56304" s="1595"/>
    </row>
    <row r="56305" spans="180:180">
      <c r="FX56305" s="1595"/>
    </row>
    <row r="56306" spans="180:180">
      <c r="FX56306" s="1595"/>
    </row>
    <row r="56307" spans="180:180">
      <c r="FX56307" s="1595"/>
    </row>
    <row r="56308" spans="180:180">
      <c r="FX56308" s="1595"/>
    </row>
    <row r="56309" spans="180:180">
      <c r="FX56309" s="1595"/>
    </row>
    <row r="56310" spans="180:180">
      <c r="FX56310" s="1595"/>
    </row>
    <row r="56311" spans="180:180">
      <c r="FX56311" s="1595"/>
    </row>
    <row r="56312" spans="180:180">
      <c r="FX56312" s="1595"/>
    </row>
    <row r="56313" spans="180:180">
      <c r="FX56313" s="1595"/>
    </row>
    <row r="56314" spans="180:180">
      <c r="FX56314" s="1595"/>
    </row>
    <row r="56315" spans="180:180">
      <c r="FX56315" s="1595"/>
    </row>
    <row r="56316" spans="180:180">
      <c r="FX56316" s="1595"/>
    </row>
    <row r="56317" spans="180:180">
      <c r="FX56317" s="1595"/>
    </row>
    <row r="56318" spans="180:180">
      <c r="FX56318" s="1595"/>
    </row>
    <row r="56319" spans="180:180">
      <c r="FX56319" s="1595"/>
    </row>
    <row r="56320" spans="180:180">
      <c r="FX56320" s="1595"/>
    </row>
    <row r="56321" spans="180:180">
      <c r="FX56321" s="1595"/>
    </row>
    <row r="56322" spans="180:180">
      <c r="FX56322" s="1595"/>
    </row>
    <row r="56323" spans="180:180">
      <c r="FX56323" s="1595"/>
    </row>
    <row r="56324" spans="180:180">
      <c r="FX56324" s="1595"/>
    </row>
    <row r="56325" spans="180:180">
      <c r="FX56325" s="1595"/>
    </row>
    <row r="56326" spans="180:180">
      <c r="FX56326" s="1595"/>
    </row>
    <row r="56327" spans="180:180">
      <c r="FX56327" s="1595"/>
    </row>
    <row r="56328" spans="180:180">
      <c r="FX56328" s="1595"/>
    </row>
    <row r="56329" spans="180:180">
      <c r="FX56329" s="1595"/>
    </row>
    <row r="56331" spans="180:180">
      <c r="FX56331" s="1349"/>
    </row>
    <row r="56332" spans="180:180">
      <c r="FX56332" s="1349"/>
    </row>
    <row r="56333" spans="180:180">
      <c r="FX56333" s="1666"/>
    </row>
    <row r="56335" spans="180:180">
      <c r="FX56335" s="1349"/>
    </row>
    <row r="56336" spans="180:180">
      <c r="FX56336" s="1349"/>
    </row>
    <row r="56337" spans="180:180">
      <c r="FX56337" s="1349"/>
    </row>
    <row r="56338" spans="180:180">
      <c r="FX56338" s="1595"/>
    </row>
    <row r="56339" spans="180:180">
      <c r="FX56339" s="1595"/>
    </row>
    <row r="56340" spans="180:180">
      <c r="FX56340" s="1595"/>
    </row>
    <row r="56341" spans="180:180">
      <c r="FX56341" s="1595"/>
    </row>
    <row r="56342" spans="180:180">
      <c r="FX56342" s="1595"/>
    </row>
    <row r="56343" spans="180:180">
      <c r="FX56343" s="1595"/>
    </row>
    <row r="56344" spans="180:180">
      <c r="FX56344" s="1595"/>
    </row>
    <row r="56345" spans="180:180">
      <c r="FX56345" s="1595"/>
    </row>
    <row r="56346" spans="180:180">
      <c r="FX56346" s="1595"/>
    </row>
    <row r="56347" spans="180:180">
      <c r="FX56347" s="1595"/>
    </row>
    <row r="56348" spans="180:180">
      <c r="FX56348" s="1595"/>
    </row>
    <row r="56349" spans="180:180">
      <c r="FX56349" s="1595"/>
    </row>
    <row r="56350" spans="180:180">
      <c r="FX56350" s="1595"/>
    </row>
    <row r="56351" spans="180:180">
      <c r="FX56351" s="1595"/>
    </row>
    <row r="56352" spans="180:180">
      <c r="FX56352" s="1595"/>
    </row>
    <row r="56353" spans="180:180">
      <c r="FX56353" s="1595"/>
    </row>
    <row r="56354" spans="180:180">
      <c r="FX56354" s="1595"/>
    </row>
    <row r="56355" spans="180:180">
      <c r="FX56355" s="1595"/>
    </row>
    <row r="56356" spans="180:180">
      <c r="FX56356" s="1595"/>
    </row>
    <row r="56357" spans="180:180">
      <c r="FX56357" s="1595"/>
    </row>
    <row r="56358" spans="180:180">
      <c r="FX56358" s="1595"/>
    </row>
    <row r="56359" spans="180:180">
      <c r="FX56359" s="1595"/>
    </row>
    <row r="56360" spans="180:180">
      <c r="FX56360" s="1595"/>
    </row>
    <row r="56361" spans="180:180">
      <c r="FX56361" s="1595"/>
    </row>
    <row r="56362" spans="180:180">
      <c r="FX56362" s="1595"/>
    </row>
    <row r="56363" spans="180:180">
      <c r="FX56363" s="1595"/>
    </row>
    <row r="56364" spans="180:180">
      <c r="FX56364" s="1595"/>
    </row>
    <row r="56365" spans="180:180">
      <c r="FX56365" s="1595"/>
    </row>
    <row r="56366" spans="180:180">
      <c r="FX56366" s="1595"/>
    </row>
    <row r="56367" spans="180:180">
      <c r="FX56367" s="1595"/>
    </row>
    <row r="56368" spans="180:180">
      <c r="FX56368" s="1595"/>
    </row>
    <row r="56369" spans="180:180">
      <c r="FX56369" s="1595"/>
    </row>
    <row r="56370" spans="180:180">
      <c r="FX56370" s="1595"/>
    </row>
    <row r="56371" spans="180:180">
      <c r="FX56371" s="1595"/>
    </row>
    <row r="56372" spans="180:180">
      <c r="FX56372" s="1595"/>
    </row>
    <row r="56373" spans="180:180">
      <c r="FX56373" s="1595"/>
    </row>
    <row r="56374" spans="180:180">
      <c r="FX56374" s="1595"/>
    </row>
    <row r="56375" spans="180:180">
      <c r="FX56375" s="1595"/>
    </row>
    <row r="56376" spans="180:180">
      <c r="FX56376" s="1595"/>
    </row>
    <row r="56377" spans="180:180">
      <c r="FX56377" s="1595"/>
    </row>
    <row r="56379" spans="180:180">
      <c r="FX56379" s="1349"/>
    </row>
    <row r="56380" spans="180:180">
      <c r="FX56380" s="1349"/>
    </row>
    <row r="56381" spans="180:180">
      <c r="FX56381" s="1666"/>
    </row>
    <row r="56383" spans="180:180">
      <c r="FX56383" s="1349"/>
    </row>
    <row r="56384" spans="180:180">
      <c r="FX56384" s="1349"/>
    </row>
    <row r="56385" spans="180:180">
      <c r="FX56385" s="1349"/>
    </row>
    <row r="56386" spans="180:180">
      <c r="FX56386" s="1595"/>
    </row>
    <row r="56387" spans="180:180">
      <c r="FX56387" s="1595"/>
    </row>
    <row r="56388" spans="180:180">
      <c r="FX56388" s="1595"/>
    </row>
    <row r="56389" spans="180:180">
      <c r="FX56389" s="1595"/>
    </row>
    <row r="56390" spans="180:180">
      <c r="FX56390" s="1595"/>
    </row>
    <row r="56391" spans="180:180">
      <c r="FX56391" s="1595"/>
    </row>
    <row r="56392" spans="180:180">
      <c r="FX56392" s="1595"/>
    </row>
    <row r="56393" spans="180:180">
      <c r="FX56393" s="1595"/>
    </row>
    <row r="56394" spans="180:180">
      <c r="FX56394" s="1595"/>
    </row>
    <row r="56395" spans="180:180">
      <c r="FX56395" s="1595"/>
    </row>
    <row r="56396" spans="180:180">
      <c r="FX56396" s="1595"/>
    </row>
    <row r="56397" spans="180:180">
      <c r="FX56397" s="1595"/>
    </row>
    <row r="56398" spans="180:180">
      <c r="FX56398" s="1595"/>
    </row>
    <row r="56399" spans="180:180">
      <c r="FX56399" s="1595"/>
    </row>
    <row r="56400" spans="180:180">
      <c r="FX56400" s="1595"/>
    </row>
    <row r="56401" spans="180:180">
      <c r="FX56401" s="1595"/>
    </row>
    <row r="56402" spans="180:180">
      <c r="FX56402" s="1595"/>
    </row>
    <row r="56403" spans="180:180">
      <c r="FX56403" s="1595"/>
    </row>
    <row r="56404" spans="180:180">
      <c r="FX56404" s="1595"/>
    </row>
    <row r="56405" spans="180:180">
      <c r="FX56405" s="1595"/>
    </row>
    <row r="56406" spans="180:180">
      <c r="FX56406" s="1595"/>
    </row>
    <row r="56407" spans="180:180">
      <c r="FX56407" s="1595"/>
    </row>
    <row r="56408" spans="180:180">
      <c r="FX56408" s="1595"/>
    </row>
    <row r="56409" spans="180:180">
      <c r="FX56409" s="1595"/>
    </row>
    <row r="56410" spans="180:180">
      <c r="FX56410" s="1595"/>
    </row>
    <row r="56411" spans="180:180">
      <c r="FX56411" s="1595"/>
    </row>
    <row r="56412" spans="180:180">
      <c r="FX56412" s="1595"/>
    </row>
    <row r="56413" spans="180:180">
      <c r="FX56413" s="1595"/>
    </row>
    <row r="56414" spans="180:180">
      <c r="FX56414" s="1595"/>
    </row>
    <row r="56415" spans="180:180">
      <c r="FX56415" s="1595"/>
    </row>
    <row r="56416" spans="180:180">
      <c r="FX56416" s="1595"/>
    </row>
    <row r="56417" spans="180:180">
      <c r="FX56417" s="1595"/>
    </row>
    <row r="56418" spans="180:180">
      <c r="FX56418" s="1595"/>
    </row>
    <row r="56419" spans="180:180">
      <c r="FX56419" s="1595"/>
    </row>
    <row r="56420" spans="180:180">
      <c r="FX56420" s="1595"/>
    </row>
    <row r="56421" spans="180:180">
      <c r="FX56421" s="1595"/>
    </row>
    <row r="56422" spans="180:180">
      <c r="FX56422" s="1595"/>
    </row>
    <row r="56423" spans="180:180">
      <c r="FX56423" s="1595"/>
    </row>
    <row r="56424" spans="180:180">
      <c r="FX56424" s="1595"/>
    </row>
    <row r="56425" spans="180:180">
      <c r="FX56425" s="1595"/>
    </row>
    <row r="56427" spans="180:180">
      <c r="FX56427" s="1349"/>
    </row>
    <row r="56428" spans="180:180">
      <c r="FX56428" s="1349"/>
    </row>
    <row r="56429" spans="180:180">
      <c r="FX56429" s="1666"/>
    </row>
    <row r="56431" spans="180:180">
      <c r="FX56431" s="1349"/>
    </row>
    <row r="56432" spans="180:180">
      <c r="FX56432" s="1349"/>
    </row>
    <row r="56433" spans="180:180">
      <c r="FX56433" s="1349"/>
    </row>
    <row r="56434" spans="180:180">
      <c r="FX56434" s="1595"/>
    </row>
    <row r="56435" spans="180:180">
      <c r="FX56435" s="1595"/>
    </row>
    <row r="56436" spans="180:180">
      <c r="FX56436" s="1595"/>
    </row>
    <row r="56437" spans="180:180">
      <c r="FX56437" s="1595"/>
    </row>
    <row r="56438" spans="180:180">
      <c r="FX56438" s="1595"/>
    </row>
    <row r="56439" spans="180:180">
      <c r="FX56439" s="1595"/>
    </row>
    <row r="56440" spans="180:180">
      <c r="FX56440" s="1595"/>
    </row>
    <row r="56441" spans="180:180">
      <c r="FX56441" s="1595"/>
    </row>
    <row r="56442" spans="180:180">
      <c r="FX56442" s="1595"/>
    </row>
    <row r="56443" spans="180:180">
      <c r="FX56443" s="1595"/>
    </row>
    <row r="56444" spans="180:180">
      <c r="FX56444" s="1595"/>
    </row>
    <row r="56445" spans="180:180">
      <c r="FX56445" s="1595"/>
    </row>
    <row r="56446" spans="180:180">
      <c r="FX56446" s="1595"/>
    </row>
    <row r="56447" spans="180:180">
      <c r="FX56447" s="1595"/>
    </row>
    <row r="56448" spans="180:180">
      <c r="FX56448" s="1595"/>
    </row>
    <row r="56449" spans="180:180">
      <c r="FX56449" s="1595"/>
    </row>
    <row r="56450" spans="180:180">
      <c r="FX56450" s="1595"/>
    </row>
    <row r="56451" spans="180:180">
      <c r="FX56451" s="1595"/>
    </row>
    <row r="56452" spans="180:180">
      <c r="FX56452" s="1595"/>
    </row>
    <row r="56453" spans="180:180">
      <c r="FX56453" s="1595"/>
    </row>
    <row r="56454" spans="180:180">
      <c r="FX56454" s="1595"/>
    </row>
    <row r="56455" spans="180:180">
      <c r="FX56455" s="1595"/>
    </row>
    <row r="56456" spans="180:180">
      <c r="FX56456" s="1595"/>
    </row>
    <row r="56457" spans="180:180">
      <c r="FX56457" s="1595"/>
    </row>
    <row r="56458" spans="180:180">
      <c r="FX56458" s="1595"/>
    </row>
    <row r="56459" spans="180:180">
      <c r="FX56459" s="1595"/>
    </row>
    <row r="56460" spans="180:180">
      <c r="FX56460" s="1595"/>
    </row>
    <row r="56461" spans="180:180">
      <c r="FX56461" s="1595"/>
    </row>
    <row r="56462" spans="180:180">
      <c r="FX56462" s="1595"/>
    </row>
    <row r="56463" spans="180:180">
      <c r="FX56463" s="1595"/>
    </row>
    <row r="56464" spans="180:180">
      <c r="FX56464" s="1595"/>
    </row>
    <row r="56465" spans="180:180">
      <c r="FX56465" s="1595"/>
    </row>
    <row r="56466" spans="180:180">
      <c r="FX56466" s="1595"/>
    </row>
    <row r="56467" spans="180:180">
      <c r="FX56467" s="1595"/>
    </row>
    <row r="56468" spans="180:180">
      <c r="FX56468" s="1595"/>
    </row>
    <row r="56469" spans="180:180">
      <c r="FX56469" s="1595"/>
    </row>
    <row r="56470" spans="180:180">
      <c r="FX56470" s="1595"/>
    </row>
    <row r="56471" spans="180:180">
      <c r="FX56471" s="1595"/>
    </row>
    <row r="56472" spans="180:180">
      <c r="FX56472" s="1595"/>
    </row>
    <row r="56473" spans="180:180">
      <c r="FX56473" s="1595"/>
    </row>
    <row r="56475" spans="180:180">
      <c r="FX56475" s="1349"/>
    </row>
    <row r="56476" spans="180:180">
      <c r="FX56476" s="1349"/>
    </row>
    <row r="56477" spans="180:180">
      <c r="FX56477" s="1666"/>
    </row>
    <row r="56479" spans="180:180">
      <c r="FX56479" s="1349"/>
    </row>
    <row r="56480" spans="180:180">
      <c r="FX56480" s="1349"/>
    </row>
    <row r="56481" spans="180:180">
      <c r="FX56481" s="1349"/>
    </row>
    <row r="56482" spans="180:180">
      <c r="FX56482" s="1595"/>
    </row>
    <row r="56483" spans="180:180">
      <c r="FX56483" s="1595"/>
    </row>
    <row r="56484" spans="180:180">
      <c r="FX56484" s="1595"/>
    </row>
    <row r="56485" spans="180:180">
      <c r="FX56485" s="1595"/>
    </row>
    <row r="56486" spans="180:180">
      <c r="FX56486" s="1595"/>
    </row>
    <row r="56487" spans="180:180">
      <c r="FX56487" s="1595"/>
    </row>
    <row r="56488" spans="180:180">
      <c r="FX56488" s="1595"/>
    </row>
    <row r="56489" spans="180:180">
      <c r="FX56489" s="1595"/>
    </row>
    <row r="56490" spans="180:180">
      <c r="FX56490" s="1595"/>
    </row>
    <row r="56491" spans="180:180">
      <c r="FX56491" s="1595"/>
    </row>
    <row r="56492" spans="180:180">
      <c r="FX56492" s="1595"/>
    </row>
    <row r="56493" spans="180:180">
      <c r="FX56493" s="1595"/>
    </row>
    <row r="56494" spans="180:180">
      <c r="FX56494" s="1595"/>
    </row>
    <row r="56495" spans="180:180">
      <c r="FX56495" s="1595"/>
    </row>
    <row r="56496" spans="180:180">
      <c r="FX56496" s="1595"/>
    </row>
    <row r="56497" spans="180:180">
      <c r="FX56497" s="1595"/>
    </row>
    <row r="56498" spans="180:180">
      <c r="FX56498" s="1595"/>
    </row>
    <row r="56499" spans="180:180">
      <c r="FX56499" s="1595"/>
    </row>
    <row r="56500" spans="180:180">
      <c r="FX56500" s="1595"/>
    </row>
    <row r="56501" spans="180:180">
      <c r="FX56501" s="1595"/>
    </row>
    <row r="56502" spans="180:180">
      <c r="FX56502" s="1595"/>
    </row>
    <row r="56503" spans="180:180">
      <c r="FX56503" s="1595"/>
    </row>
    <row r="56504" spans="180:180">
      <c r="FX56504" s="1595"/>
    </row>
    <row r="56505" spans="180:180">
      <c r="FX56505" s="1595"/>
    </row>
    <row r="56506" spans="180:180">
      <c r="FX56506" s="1595"/>
    </row>
    <row r="56507" spans="180:180">
      <c r="FX56507" s="1595"/>
    </row>
    <row r="56508" spans="180:180">
      <c r="FX56508" s="1595"/>
    </row>
    <row r="56509" spans="180:180">
      <c r="FX56509" s="1595"/>
    </row>
    <row r="56510" spans="180:180">
      <c r="FX56510" s="1595"/>
    </row>
    <row r="56511" spans="180:180">
      <c r="FX56511" s="1595"/>
    </row>
    <row r="56512" spans="180:180">
      <c r="FX56512" s="1595"/>
    </row>
    <row r="56513" spans="180:180">
      <c r="FX56513" s="1595"/>
    </row>
    <row r="56514" spans="180:180">
      <c r="FX56514" s="1595"/>
    </row>
    <row r="56515" spans="180:180">
      <c r="FX56515" s="1595"/>
    </row>
    <row r="56516" spans="180:180">
      <c r="FX56516" s="1595"/>
    </row>
    <row r="56517" spans="180:180">
      <c r="FX56517" s="1595"/>
    </row>
    <row r="56518" spans="180:180">
      <c r="FX56518" s="1595"/>
    </row>
    <row r="56519" spans="180:180">
      <c r="FX56519" s="1595"/>
    </row>
    <row r="56520" spans="180:180">
      <c r="FX56520" s="1595"/>
    </row>
    <row r="56521" spans="180:180">
      <c r="FX56521" s="1595"/>
    </row>
    <row r="56523" spans="180:180">
      <c r="FX56523" s="1349"/>
    </row>
    <row r="56524" spans="180:180">
      <c r="FX56524" s="1349"/>
    </row>
    <row r="56525" spans="180:180">
      <c r="FX56525" s="1666"/>
    </row>
    <row r="56527" spans="180:180">
      <c r="FX56527" s="1349"/>
    </row>
    <row r="56528" spans="180:180">
      <c r="FX56528" s="1349"/>
    </row>
    <row r="56529" spans="180:180">
      <c r="FX56529" s="1349"/>
    </row>
    <row r="56530" spans="180:180">
      <c r="FX56530" s="1595"/>
    </row>
    <row r="56531" spans="180:180">
      <c r="FX56531" s="1595"/>
    </row>
    <row r="56532" spans="180:180">
      <c r="FX56532" s="1595"/>
    </row>
    <row r="56533" spans="180:180">
      <c r="FX56533" s="1595"/>
    </row>
    <row r="56534" spans="180:180">
      <c r="FX56534" s="1595"/>
    </row>
    <row r="56535" spans="180:180">
      <c r="FX56535" s="1595"/>
    </row>
    <row r="56536" spans="180:180">
      <c r="FX56536" s="1595"/>
    </row>
    <row r="56537" spans="180:180">
      <c r="FX56537" s="1595"/>
    </row>
    <row r="56538" spans="180:180">
      <c r="FX56538" s="1595"/>
    </row>
    <row r="56539" spans="180:180">
      <c r="FX56539" s="1595"/>
    </row>
    <row r="56540" spans="180:180">
      <c r="FX56540" s="1595"/>
    </row>
    <row r="56541" spans="180:180">
      <c r="FX56541" s="1595"/>
    </row>
    <row r="56542" spans="180:180">
      <c r="FX56542" s="1595"/>
    </row>
    <row r="56543" spans="180:180">
      <c r="FX56543" s="1595"/>
    </row>
    <row r="56544" spans="180:180">
      <c r="FX56544" s="1595"/>
    </row>
    <row r="56545" spans="180:180">
      <c r="FX56545" s="1595"/>
    </row>
    <row r="56546" spans="180:180">
      <c r="FX56546" s="1595"/>
    </row>
    <row r="56547" spans="180:180">
      <c r="FX56547" s="1595"/>
    </row>
    <row r="56548" spans="180:180">
      <c r="FX56548" s="1595"/>
    </row>
    <row r="56549" spans="180:180">
      <c r="FX56549" s="1595"/>
    </row>
    <row r="56550" spans="180:180">
      <c r="FX56550" s="1595"/>
    </row>
    <row r="56551" spans="180:180">
      <c r="FX56551" s="1595"/>
    </row>
    <row r="56552" spans="180:180">
      <c r="FX56552" s="1595"/>
    </row>
    <row r="56553" spans="180:180">
      <c r="FX56553" s="1595"/>
    </row>
    <row r="56554" spans="180:180">
      <c r="FX56554" s="1595"/>
    </row>
    <row r="56555" spans="180:180">
      <c r="FX56555" s="1595"/>
    </row>
    <row r="56556" spans="180:180">
      <c r="FX56556" s="1595"/>
    </row>
    <row r="56557" spans="180:180">
      <c r="FX56557" s="1595"/>
    </row>
    <row r="56558" spans="180:180">
      <c r="FX56558" s="1595"/>
    </row>
    <row r="56559" spans="180:180">
      <c r="FX56559" s="1595"/>
    </row>
    <row r="56560" spans="180:180">
      <c r="FX56560" s="1595"/>
    </row>
    <row r="56561" spans="180:180">
      <c r="FX56561" s="1595"/>
    </row>
    <row r="56562" spans="180:180">
      <c r="FX56562" s="1595"/>
    </row>
    <row r="56563" spans="180:180">
      <c r="FX56563" s="1595"/>
    </row>
    <row r="56564" spans="180:180">
      <c r="FX56564" s="1595"/>
    </row>
    <row r="56565" spans="180:180">
      <c r="FX56565" s="1595"/>
    </row>
    <row r="56566" spans="180:180">
      <c r="FX56566" s="1595"/>
    </row>
    <row r="56567" spans="180:180">
      <c r="FX56567" s="1595"/>
    </row>
    <row r="56568" spans="180:180">
      <c r="FX56568" s="1595"/>
    </row>
    <row r="56569" spans="180:180">
      <c r="FX56569" s="1595"/>
    </row>
    <row r="56571" spans="180:180">
      <c r="FX56571" s="1349"/>
    </row>
    <row r="56572" spans="180:180">
      <c r="FX56572" s="1349"/>
    </row>
    <row r="56573" spans="180:180">
      <c r="FX56573" s="1666"/>
    </row>
    <row r="56575" spans="180:180">
      <c r="FX56575" s="1349"/>
    </row>
    <row r="56576" spans="180:180">
      <c r="FX56576" s="1349"/>
    </row>
    <row r="56577" spans="180:180">
      <c r="FX56577" s="1349"/>
    </row>
    <row r="56578" spans="180:180">
      <c r="FX56578" s="1595"/>
    </row>
    <row r="56579" spans="180:180">
      <c r="FX56579" s="1595"/>
    </row>
    <row r="56580" spans="180:180">
      <c r="FX56580" s="1595"/>
    </row>
    <row r="56581" spans="180:180">
      <c r="FX56581" s="1595"/>
    </row>
    <row r="56582" spans="180:180">
      <c r="FX56582" s="1595"/>
    </row>
    <row r="56583" spans="180:180">
      <c r="FX56583" s="1595"/>
    </row>
    <row r="56584" spans="180:180">
      <c r="FX56584" s="1595"/>
    </row>
    <row r="56585" spans="180:180">
      <c r="FX56585" s="1595"/>
    </row>
    <row r="56586" spans="180:180">
      <c r="FX56586" s="1595"/>
    </row>
    <row r="56587" spans="180:180">
      <c r="FX56587" s="1595"/>
    </row>
    <row r="56588" spans="180:180">
      <c r="FX56588" s="1595"/>
    </row>
    <row r="56589" spans="180:180">
      <c r="FX56589" s="1595"/>
    </row>
    <row r="56590" spans="180:180">
      <c r="FX56590" s="1595"/>
    </row>
    <row r="56591" spans="180:180">
      <c r="FX56591" s="1595"/>
    </row>
    <row r="56592" spans="180:180">
      <c r="FX56592" s="1595"/>
    </row>
    <row r="56593" spans="180:180">
      <c r="FX56593" s="1595"/>
    </row>
    <row r="56594" spans="180:180">
      <c r="FX56594" s="1595"/>
    </row>
    <row r="56595" spans="180:180">
      <c r="FX56595" s="1595"/>
    </row>
    <row r="56596" spans="180:180">
      <c r="FX56596" s="1595"/>
    </row>
    <row r="56597" spans="180:180">
      <c r="FX56597" s="1595"/>
    </row>
    <row r="56598" spans="180:180">
      <c r="FX56598" s="1595"/>
    </row>
    <row r="56599" spans="180:180">
      <c r="FX56599" s="1595"/>
    </row>
    <row r="56600" spans="180:180">
      <c r="FX56600" s="1595"/>
    </row>
    <row r="56601" spans="180:180">
      <c r="FX56601" s="1595"/>
    </row>
    <row r="56602" spans="180:180">
      <c r="FX56602" s="1595"/>
    </row>
    <row r="56603" spans="180:180">
      <c r="FX56603" s="1595"/>
    </row>
    <row r="56604" spans="180:180">
      <c r="FX56604" s="1595"/>
    </row>
    <row r="56605" spans="180:180">
      <c r="FX56605" s="1595"/>
    </row>
    <row r="56606" spans="180:180">
      <c r="FX56606" s="1595"/>
    </row>
    <row r="56607" spans="180:180">
      <c r="FX56607" s="1595"/>
    </row>
    <row r="56608" spans="180:180">
      <c r="FX56608" s="1595"/>
    </row>
    <row r="56609" spans="180:180">
      <c r="FX56609" s="1595"/>
    </row>
    <row r="56610" spans="180:180">
      <c r="FX56610" s="1595"/>
    </row>
    <row r="56611" spans="180:180">
      <c r="FX56611" s="1595"/>
    </row>
    <row r="56612" spans="180:180">
      <c r="FX56612" s="1595"/>
    </row>
    <row r="56613" spans="180:180">
      <c r="FX56613" s="1595"/>
    </row>
    <row r="56614" spans="180:180">
      <c r="FX56614" s="1595"/>
    </row>
    <row r="56615" spans="180:180">
      <c r="FX56615" s="1595"/>
    </row>
    <row r="56616" spans="180:180">
      <c r="FX56616" s="1595"/>
    </row>
    <row r="56617" spans="180:180">
      <c r="FX56617" s="1595"/>
    </row>
    <row r="56619" spans="180:180">
      <c r="FX56619" s="1349"/>
    </row>
    <row r="56620" spans="180:180">
      <c r="FX56620" s="1349"/>
    </row>
    <row r="56621" spans="180:180">
      <c r="FX56621" s="1666"/>
    </row>
    <row r="56623" spans="180:180">
      <c r="FX56623" s="1349"/>
    </row>
    <row r="56624" spans="180:180">
      <c r="FX56624" s="1349"/>
    </row>
    <row r="56625" spans="180:180">
      <c r="FX56625" s="1349"/>
    </row>
    <row r="56626" spans="180:180">
      <c r="FX56626" s="1595"/>
    </row>
    <row r="56627" spans="180:180">
      <c r="FX56627" s="1595"/>
    </row>
    <row r="56628" spans="180:180">
      <c r="FX56628" s="1595"/>
    </row>
    <row r="56629" spans="180:180">
      <c r="FX56629" s="1595"/>
    </row>
    <row r="56630" spans="180:180">
      <c r="FX56630" s="1595"/>
    </row>
    <row r="56631" spans="180:180">
      <c r="FX56631" s="1595"/>
    </row>
    <row r="56632" spans="180:180">
      <c r="FX56632" s="1595"/>
    </row>
    <row r="56633" spans="180:180">
      <c r="FX56633" s="1595"/>
    </row>
    <row r="56634" spans="180:180">
      <c r="FX56634" s="1595"/>
    </row>
    <row r="56635" spans="180:180">
      <c r="FX56635" s="1595"/>
    </row>
    <row r="56636" spans="180:180">
      <c r="FX56636" s="1595"/>
    </row>
    <row r="56637" spans="180:180">
      <c r="FX56637" s="1595"/>
    </row>
    <row r="56638" spans="180:180">
      <c r="FX56638" s="1595"/>
    </row>
    <row r="56639" spans="180:180">
      <c r="FX56639" s="1595"/>
    </row>
    <row r="56640" spans="180:180">
      <c r="FX56640" s="1595"/>
    </row>
    <row r="56641" spans="180:180">
      <c r="FX56641" s="1595"/>
    </row>
    <row r="56642" spans="180:180">
      <c r="FX56642" s="1595"/>
    </row>
    <row r="56643" spans="180:180">
      <c r="FX56643" s="1595"/>
    </row>
    <row r="56644" spans="180:180">
      <c r="FX56644" s="1595"/>
    </row>
    <row r="56645" spans="180:180">
      <c r="FX56645" s="1595"/>
    </row>
    <row r="56646" spans="180:180">
      <c r="FX56646" s="1595"/>
    </row>
    <row r="56647" spans="180:180">
      <c r="FX56647" s="1595"/>
    </row>
    <row r="56648" spans="180:180">
      <c r="FX56648" s="1595"/>
    </row>
    <row r="56649" spans="180:180">
      <c r="FX56649" s="1595"/>
    </row>
    <row r="56650" spans="180:180">
      <c r="FX56650" s="1595"/>
    </row>
    <row r="56651" spans="180:180">
      <c r="FX56651" s="1595"/>
    </row>
    <row r="56652" spans="180:180">
      <c r="FX56652" s="1595"/>
    </row>
    <row r="56653" spans="180:180">
      <c r="FX56653" s="1595"/>
    </row>
    <row r="56654" spans="180:180">
      <c r="FX56654" s="1595"/>
    </row>
    <row r="56655" spans="180:180">
      <c r="FX56655" s="1595"/>
    </row>
    <row r="56656" spans="180:180">
      <c r="FX56656" s="1595"/>
    </row>
    <row r="56657" spans="180:180">
      <c r="FX56657" s="1595"/>
    </row>
    <row r="56658" spans="180:180">
      <c r="FX56658" s="1595"/>
    </row>
    <row r="56659" spans="180:180">
      <c r="FX56659" s="1595"/>
    </row>
    <row r="56660" spans="180:180">
      <c r="FX56660" s="1595"/>
    </row>
    <row r="56661" spans="180:180">
      <c r="FX56661" s="1595"/>
    </row>
    <row r="56662" spans="180:180">
      <c r="FX56662" s="1595"/>
    </row>
    <row r="56663" spans="180:180">
      <c r="FX56663" s="1595"/>
    </row>
    <row r="56664" spans="180:180">
      <c r="FX56664" s="1595"/>
    </row>
    <row r="56665" spans="180:180">
      <c r="FX56665" s="1595"/>
    </row>
    <row r="56667" spans="180:180">
      <c r="FX56667" s="1349"/>
    </row>
    <row r="56668" spans="180:180">
      <c r="FX56668" s="1349"/>
    </row>
    <row r="56669" spans="180:180">
      <c r="FX56669" s="1666"/>
    </row>
    <row r="56671" spans="180:180">
      <c r="FX56671" s="1349"/>
    </row>
    <row r="56672" spans="180:180">
      <c r="FX56672" s="1349"/>
    </row>
    <row r="56673" spans="180:180">
      <c r="FX56673" s="1349"/>
    </row>
    <row r="56674" spans="180:180">
      <c r="FX56674" s="1595"/>
    </row>
    <row r="56675" spans="180:180">
      <c r="FX56675" s="1595"/>
    </row>
    <row r="56676" spans="180:180">
      <c r="FX56676" s="1595"/>
    </row>
    <row r="56677" spans="180:180">
      <c r="FX56677" s="1595"/>
    </row>
    <row r="56678" spans="180:180">
      <c r="FX56678" s="1595"/>
    </row>
    <row r="56679" spans="180:180">
      <c r="FX56679" s="1595"/>
    </row>
    <row r="56680" spans="180:180">
      <c r="FX56680" s="1595"/>
    </row>
    <row r="56681" spans="180:180">
      <c r="FX56681" s="1595"/>
    </row>
    <row r="56682" spans="180:180">
      <c r="FX56682" s="1595"/>
    </row>
    <row r="56683" spans="180:180">
      <c r="FX56683" s="1595"/>
    </row>
    <row r="56684" spans="180:180">
      <c r="FX56684" s="1595"/>
    </row>
    <row r="56685" spans="180:180">
      <c r="FX56685" s="1595"/>
    </row>
    <row r="56686" spans="180:180">
      <c r="FX56686" s="1595"/>
    </row>
    <row r="56687" spans="180:180">
      <c r="FX56687" s="1595"/>
    </row>
    <row r="56688" spans="180:180">
      <c r="FX56688" s="1595"/>
    </row>
    <row r="56689" spans="180:180">
      <c r="FX56689" s="1595"/>
    </row>
    <row r="56690" spans="180:180">
      <c r="FX56690" s="1595"/>
    </row>
    <row r="56691" spans="180:180">
      <c r="FX56691" s="1595"/>
    </row>
    <row r="56692" spans="180:180">
      <c r="FX56692" s="1595"/>
    </row>
    <row r="56693" spans="180:180">
      <c r="FX56693" s="1595"/>
    </row>
    <row r="56694" spans="180:180">
      <c r="FX56694" s="1595"/>
    </row>
    <row r="56695" spans="180:180">
      <c r="FX56695" s="1595"/>
    </row>
    <row r="56696" spans="180:180">
      <c r="FX56696" s="1595"/>
    </row>
    <row r="56697" spans="180:180">
      <c r="FX56697" s="1595"/>
    </row>
    <row r="56698" spans="180:180">
      <c r="FX56698" s="1595"/>
    </row>
    <row r="56699" spans="180:180">
      <c r="FX56699" s="1595"/>
    </row>
    <row r="56700" spans="180:180">
      <c r="FX56700" s="1595"/>
    </row>
    <row r="56701" spans="180:180">
      <c r="FX56701" s="1595"/>
    </row>
    <row r="56702" spans="180:180">
      <c r="FX56702" s="1595"/>
    </row>
    <row r="56703" spans="180:180">
      <c r="FX56703" s="1595"/>
    </row>
    <row r="56704" spans="180:180">
      <c r="FX56704" s="1595"/>
    </row>
    <row r="56705" spans="180:180">
      <c r="FX56705" s="1595"/>
    </row>
    <row r="56706" spans="180:180">
      <c r="FX56706" s="1595"/>
    </row>
    <row r="56707" spans="180:180">
      <c r="FX56707" s="1595"/>
    </row>
    <row r="56708" spans="180:180">
      <c r="FX56708" s="1595"/>
    </row>
    <row r="56709" spans="180:180">
      <c r="FX56709" s="1595"/>
    </row>
    <row r="56710" spans="180:180">
      <c r="FX56710" s="1595"/>
    </row>
    <row r="56711" spans="180:180">
      <c r="FX56711" s="1595"/>
    </row>
    <row r="56712" spans="180:180">
      <c r="FX56712" s="1595"/>
    </row>
    <row r="56713" spans="180:180">
      <c r="FX56713" s="1595"/>
    </row>
    <row r="56715" spans="180:180">
      <c r="FX56715" s="1349"/>
    </row>
    <row r="56716" spans="180:180">
      <c r="FX56716" s="1349"/>
    </row>
    <row r="56717" spans="180:180">
      <c r="FX56717" s="1666"/>
    </row>
    <row r="56719" spans="180:180">
      <c r="FX56719" s="1349"/>
    </row>
    <row r="56720" spans="180:180">
      <c r="FX56720" s="1349"/>
    </row>
    <row r="56721" spans="180:180">
      <c r="FX56721" s="1349"/>
    </row>
    <row r="56722" spans="180:180">
      <c r="FX56722" s="1595"/>
    </row>
    <row r="56723" spans="180:180">
      <c r="FX56723" s="1595"/>
    </row>
    <row r="56724" spans="180:180">
      <c r="FX56724" s="1595"/>
    </row>
    <row r="56725" spans="180:180">
      <c r="FX56725" s="1595"/>
    </row>
    <row r="56726" spans="180:180">
      <c r="FX56726" s="1595"/>
    </row>
    <row r="56727" spans="180:180">
      <c r="FX56727" s="1595"/>
    </row>
    <row r="56728" spans="180:180">
      <c r="FX56728" s="1595"/>
    </row>
    <row r="56729" spans="180:180">
      <c r="FX56729" s="1595"/>
    </row>
    <row r="56730" spans="180:180">
      <c r="FX56730" s="1595"/>
    </row>
    <row r="56731" spans="180:180">
      <c r="FX56731" s="1595"/>
    </row>
    <row r="56732" spans="180:180">
      <c r="FX56732" s="1595"/>
    </row>
    <row r="56733" spans="180:180">
      <c r="FX56733" s="1595"/>
    </row>
    <row r="56734" spans="180:180">
      <c r="FX56734" s="1595"/>
    </row>
    <row r="56735" spans="180:180">
      <c r="FX56735" s="1595"/>
    </row>
    <row r="56736" spans="180:180">
      <c r="FX56736" s="1595"/>
    </row>
    <row r="56737" spans="180:180">
      <c r="FX56737" s="1595"/>
    </row>
    <row r="56738" spans="180:180">
      <c r="FX56738" s="1595"/>
    </row>
    <row r="56739" spans="180:180">
      <c r="FX56739" s="1595"/>
    </row>
    <row r="56740" spans="180:180">
      <c r="FX56740" s="1595"/>
    </row>
    <row r="56741" spans="180:180">
      <c r="FX56741" s="1595"/>
    </row>
    <row r="56742" spans="180:180">
      <c r="FX56742" s="1595"/>
    </row>
    <row r="56743" spans="180:180">
      <c r="FX56743" s="1595"/>
    </row>
    <row r="56744" spans="180:180">
      <c r="FX56744" s="1595"/>
    </row>
    <row r="56745" spans="180:180">
      <c r="FX56745" s="1595"/>
    </row>
    <row r="56746" spans="180:180">
      <c r="FX56746" s="1595"/>
    </row>
    <row r="56747" spans="180:180">
      <c r="FX56747" s="1595"/>
    </row>
    <row r="56748" spans="180:180">
      <c r="FX56748" s="1595"/>
    </row>
    <row r="56749" spans="180:180">
      <c r="FX56749" s="1595"/>
    </row>
    <row r="56750" spans="180:180">
      <c r="FX56750" s="1595"/>
    </row>
    <row r="56751" spans="180:180">
      <c r="FX56751" s="1595"/>
    </row>
    <row r="56752" spans="180:180">
      <c r="FX56752" s="1595"/>
    </row>
    <row r="56753" spans="180:180">
      <c r="FX56753" s="1595"/>
    </row>
    <row r="56754" spans="180:180">
      <c r="FX56754" s="1595"/>
    </row>
    <row r="56755" spans="180:180">
      <c r="FX56755" s="1595"/>
    </row>
    <row r="56756" spans="180:180">
      <c r="FX56756" s="1595"/>
    </row>
    <row r="56757" spans="180:180">
      <c r="FX56757" s="1595"/>
    </row>
    <row r="56758" spans="180:180">
      <c r="FX56758" s="1595"/>
    </row>
    <row r="56759" spans="180:180">
      <c r="FX56759" s="1595"/>
    </row>
    <row r="56760" spans="180:180">
      <c r="FX56760" s="1595"/>
    </row>
    <row r="56761" spans="180:180">
      <c r="FX56761" s="1595"/>
    </row>
    <row r="56763" spans="180:180">
      <c r="FX56763" s="1349"/>
    </row>
    <row r="56764" spans="180:180">
      <c r="FX56764" s="1349"/>
    </row>
    <row r="56765" spans="180:180">
      <c r="FX56765" s="1666"/>
    </row>
    <row r="56767" spans="180:180">
      <c r="FX56767" s="1349"/>
    </row>
    <row r="56768" spans="180:180">
      <c r="FX56768" s="1349"/>
    </row>
    <row r="56769" spans="180:180">
      <c r="FX56769" s="1349"/>
    </row>
    <row r="56770" spans="180:180">
      <c r="FX56770" s="1595"/>
    </row>
    <row r="56771" spans="180:180">
      <c r="FX56771" s="1595"/>
    </row>
    <row r="56772" spans="180:180">
      <c r="FX56772" s="1595"/>
    </row>
    <row r="56773" spans="180:180">
      <c r="FX56773" s="1595"/>
    </row>
    <row r="56774" spans="180:180">
      <c r="FX56774" s="1595"/>
    </row>
    <row r="56775" spans="180:180">
      <c r="FX56775" s="1595"/>
    </row>
    <row r="56776" spans="180:180">
      <c r="FX56776" s="1595"/>
    </row>
    <row r="56777" spans="180:180">
      <c r="FX56777" s="1595"/>
    </row>
    <row r="56778" spans="180:180">
      <c r="FX56778" s="1595"/>
    </row>
    <row r="56779" spans="180:180">
      <c r="FX56779" s="1595"/>
    </row>
    <row r="56780" spans="180:180">
      <c r="FX56780" s="1595"/>
    </row>
    <row r="56781" spans="180:180">
      <c r="FX56781" s="1595"/>
    </row>
    <row r="56782" spans="180:180">
      <c r="FX56782" s="1595"/>
    </row>
    <row r="56783" spans="180:180">
      <c r="FX56783" s="1595"/>
    </row>
    <row r="56784" spans="180:180">
      <c r="FX56784" s="1595"/>
    </row>
    <row r="56785" spans="180:180">
      <c r="FX56785" s="1595"/>
    </row>
    <row r="56786" spans="180:180">
      <c r="FX56786" s="1595"/>
    </row>
    <row r="56787" spans="180:180">
      <c r="FX56787" s="1595"/>
    </row>
    <row r="56788" spans="180:180">
      <c r="FX56788" s="1595"/>
    </row>
    <row r="56789" spans="180:180">
      <c r="FX56789" s="1595"/>
    </row>
    <row r="56790" spans="180:180">
      <c r="FX56790" s="1595"/>
    </row>
    <row r="56791" spans="180:180">
      <c r="FX56791" s="1595"/>
    </row>
    <row r="56792" spans="180:180">
      <c r="FX56792" s="1595"/>
    </row>
    <row r="56793" spans="180:180">
      <c r="FX56793" s="1595"/>
    </row>
    <row r="56794" spans="180:180">
      <c r="FX56794" s="1595"/>
    </row>
    <row r="56795" spans="180:180">
      <c r="FX56795" s="1595"/>
    </row>
    <row r="56796" spans="180:180">
      <c r="FX56796" s="1595"/>
    </row>
    <row r="56797" spans="180:180">
      <c r="FX56797" s="1595"/>
    </row>
    <row r="56798" spans="180:180">
      <c r="FX56798" s="1595"/>
    </row>
    <row r="56799" spans="180:180">
      <c r="FX56799" s="1595"/>
    </row>
    <row r="56800" spans="180:180">
      <c r="FX56800" s="1595"/>
    </row>
    <row r="56801" spans="180:180">
      <c r="FX56801" s="1595"/>
    </row>
    <row r="56802" spans="180:180">
      <c r="FX56802" s="1595"/>
    </row>
    <row r="56803" spans="180:180">
      <c r="FX56803" s="1595"/>
    </row>
    <row r="56804" spans="180:180">
      <c r="FX56804" s="1595"/>
    </row>
    <row r="56805" spans="180:180">
      <c r="FX56805" s="1595"/>
    </row>
    <row r="56806" spans="180:180">
      <c r="FX56806" s="1595"/>
    </row>
    <row r="56807" spans="180:180">
      <c r="FX56807" s="1595"/>
    </row>
    <row r="56808" spans="180:180">
      <c r="FX56808" s="1595"/>
    </row>
    <row r="56809" spans="180:180">
      <c r="FX56809" s="1595"/>
    </row>
    <row r="56811" spans="180:180">
      <c r="FX56811" s="1349"/>
    </row>
    <row r="56812" spans="180:180">
      <c r="FX56812" s="1349"/>
    </row>
    <row r="56813" spans="180:180">
      <c r="FX56813" s="1666"/>
    </row>
    <row r="56815" spans="180:180">
      <c r="FX56815" s="1349"/>
    </row>
    <row r="56816" spans="180:180">
      <c r="FX56816" s="1349"/>
    </row>
    <row r="56817" spans="180:180">
      <c r="FX56817" s="1349"/>
    </row>
    <row r="56818" spans="180:180">
      <c r="FX56818" s="1595"/>
    </row>
    <row r="56819" spans="180:180">
      <c r="FX56819" s="1595"/>
    </row>
    <row r="56820" spans="180:180">
      <c r="FX56820" s="1595"/>
    </row>
    <row r="56821" spans="180:180">
      <c r="FX56821" s="1595"/>
    </row>
    <row r="56822" spans="180:180">
      <c r="FX56822" s="1595"/>
    </row>
    <row r="56823" spans="180:180">
      <c r="FX56823" s="1595"/>
    </row>
    <row r="56824" spans="180:180">
      <c r="FX56824" s="1595"/>
    </row>
    <row r="56825" spans="180:180">
      <c r="FX56825" s="1595"/>
    </row>
    <row r="56826" spans="180:180">
      <c r="FX56826" s="1595"/>
    </row>
    <row r="56827" spans="180:180">
      <c r="FX56827" s="1595"/>
    </row>
    <row r="56828" spans="180:180">
      <c r="FX56828" s="1595"/>
    </row>
    <row r="56829" spans="180:180">
      <c r="FX56829" s="1595"/>
    </row>
    <row r="56830" spans="180:180">
      <c r="FX56830" s="1595"/>
    </row>
    <row r="56831" spans="180:180">
      <c r="FX56831" s="1595"/>
    </row>
    <row r="56832" spans="180:180">
      <c r="FX56832" s="1595"/>
    </row>
    <row r="56833" spans="180:180">
      <c r="FX56833" s="1595"/>
    </row>
    <row r="56834" spans="180:180">
      <c r="FX56834" s="1595"/>
    </row>
    <row r="56835" spans="180:180">
      <c r="FX56835" s="1595"/>
    </row>
    <row r="56836" spans="180:180">
      <c r="FX56836" s="1595"/>
    </row>
    <row r="56837" spans="180:180">
      <c r="FX56837" s="1595"/>
    </row>
    <row r="56838" spans="180:180">
      <c r="FX56838" s="1595"/>
    </row>
    <row r="56839" spans="180:180">
      <c r="FX56839" s="1595"/>
    </row>
    <row r="56840" spans="180:180">
      <c r="FX56840" s="1595"/>
    </row>
    <row r="56841" spans="180:180">
      <c r="FX56841" s="1595"/>
    </row>
    <row r="56842" spans="180:180">
      <c r="FX56842" s="1595"/>
    </row>
    <row r="56843" spans="180:180">
      <c r="FX56843" s="1595"/>
    </row>
    <row r="56844" spans="180:180">
      <c r="FX56844" s="1595"/>
    </row>
    <row r="56845" spans="180:180">
      <c r="FX56845" s="1595"/>
    </row>
    <row r="56846" spans="180:180">
      <c r="FX56846" s="1595"/>
    </row>
    <row r="56847" spans="180:180">
      <c r="FX56847" s="1595"/>
    </row>
    <row r="56848" spans="180:180">
      <c r="FX56848" s="1595"/>
    </row>
    <row r="56849" spans="180:180">
      <c r="FX56849" s="1595"/>
    </row>
    <row r="56850" spans="180:180">
      <c r="FX56850" s="1595"/>
    </row>
    <row r="56851" spans="180:180">
      <c r="FX56851" s="1595"/>
    </row>
    <row r="56852" spans="180:180">
      <c r="FX56852" s="1595"/>
    </row>
    <row r="56853" spans="180:180">
      <c r="FX56853" s="1595"/>
    </row>
    <row r="56854" spans="180:180">
      <c r="FX56854" s="1595"/>
    </row>
    <row r="56855" spans="180:180">
      <c r="FX56855" s="1595"/>
    </row>
    <row r="56856" spans="180:180">
      <c r="FX56856" s="1595"/>
    </row>
    <row r="56857" spans="180:180">
      <c r="FX56857" s="1595"/>
    </row>
    <row r="56859" spans="180:180">
      <c r="FX56859" s="1349"/>
    </row>
    <row r="56860" spans="180:180">
      <c r="FX56860" s="1349"/>
    </row>
    <row r="56861" spans="180:180">
      <c r="FX56861" s="1666"/>
    </row>
    <row r="56863" spans="180:180">
      <c r="FX56863" s="1349"/>
    </row>
    <row r="56864" spans="180:180">
      <c r="FX56864" s="1349"/>
    </row>
    <row r="56865" spans="180:180">
      <c r="FX56865" s="1349"/>
    </row>
    <row r="56866" spans="180:180">
      <c r="FX56866" s="1595"/>
    </row>
    <row r="56867" spans="180:180">
      <c r="FX56867" s="1595"/>
    </row>
    <row r="56868" spans="180:180">
      <c r="FX56868" s="1595"/>
    </row>
    <row r="56869" spans="180:180">
      <c r="FX56869" s="1595"/>
    </row>
    <row r="56870" spans="180:180">
      <c r="FX56870" s="1595"/>
    </row>
    <row r="56871" spans="180:180">
      <c r="FX56871" s="1595"/>
    </row>
    <row r="56872" spans="180:180">
      <c r="FX56872" s="1595"/>
    </row>
    <row r="56873" spans="180:180">
      <c r="FX56873" s="1595"/>
    </row>
    <row r="56874" spans="180:180">
      <c r="FX56874" s="1595"/>
    </row>
    <row r="56875" spans="180:180">
      <c r="FX56875" s="1595"/>
    </row>
    <row r="56876" spans="180:180">
      <c r="FX56876" s="1595"/>
    </row>
    <row r="56877" spans="180:180">
      <c r="FX56877" s="1595"/>
    </row>
    <row r="56878" spans="180:180">
      <c r="FX56878" s="1595"/>
    </row>
    <row r="56879" spans="180:180">
      <c r="FX56879" s="1595"/>
    </row>
    <row r="56880" spans="180:180">
      <c r="FX56880" s="1595"/>
    </row>
    <row r="56881" spans="180:180">
      <c r="FX56881" s="1595"/>
    </row>
    <row r="56882" spans="180:180">
      <c r="FX56882" s="1595"/>
    </row>
    <row r="56883" spans="180:180">
      <c r="FX56883" s="1595"/>
    </row>
    <row r="56884" spans="180:180">
      <c r="FX56884" s="1595"/>
    </row>
    <row r="56885" spans="180:180">
      <c r="FX56885" s="1595"/>
    </row>
    <row r="56886" spans="180:180">
      <c r="FX56886" s="1595"/>
    </row>
    <row r="56887" spans="180:180">
      <c r="FX56887" s="1595"/>
    </row>
    <row r="56888" spans="180:180">
      <c r="FX56888" s="1595"/>
    </row>
    <row r="56889" spans="180:180">
      <c r="FX56889" s="1595"/>
    </row>
    <row r="56890" spans="180:180">
      <c r="FX56890" s="1595"/>
    </row>
    <row r="56891" spans="180:180">
      <c r="FX56891" s="1595"/>
    </row>
    <row r="56892" spans="180:180">
      <c r="FX56892" s="1595"/>
    </row>
    <row r="56893" spans="180:180">
      <c r="FX56893" s="1595"/>
    </row>
    <row r="56894" spans="180:180">
      <c r="FX56894" s="1595"/>
    </row>
    <row r="56895" spans="180:180">
      <c r="FX56895" s="1595"/>
    </row>
    <row r="56896" spans="180:180">
      <c r="FX56896" s="1595"/>
    </row>
    <row r="56897" spans="180:180">
      <c r="FX56897" s="1595"/>
    </row>
    <row r="56898" spans="180:180">
      <c r="FX56898" s="1595"/>
    </row>
    <row r="56899" spans="180:180">
      <c r="FX56899" s="1595"/>
    </row>
    <row r="56900" spans="180:180">
      <c r="FX56900" s="1595"/>
    </row>
    <row r="56901" spans="180:180">
      <c r="FX56901" s="1595"/>
    </row>
    <row r="56902" spans="180:180">
      <c r="FX56902" s="1595"/>
    </row>
    <row r="56903" spans="180:180">
      <c r="FX56903" s="1595"/>
    </row>
    <row r="56904" spans="180:180">
      <c r="FX56904" s="1595"/>
    </row>
    <row r="56905" spans="180:180">
      <c r="FX56905" s="1595"/>
    </row>
    <row r="56907" spans="180:180">
      <c r="FX56907" s="1349"/>
    </row>
    <row r="56908" spans="180:180">
      <c r="FX56908" s="1349"/>
    </row>
    <row r="56909" spans="180:180">
      <c r="FX56909" s="1666"/>
    </row>
    <row r="56911" spans="180:180">
      <c r="FX56911" s="1349"/>
    </row>
    <row r="56912" spans="180:180">
      <c r="FX56912" s="1349"/>
    </row>
    <row r="56913" spans="180:180">
      <c r="FX56913" s="1349"/>
    </row>
    <row r="56914" spans="180:180">
      <c r="FX56914" s="1595"/>
    </row>
    <row r="56915" spans="180:180">
      <c r="FX56915" s="1595"/>
    </row>
    <row r="56916" spans="180:180">
      <c r="FX56916" s="1595"/>
    </row>
    <row r="56917" spans="180:180">
      <c r="FX56917" s="1595"/>
    </row>
    <row r="56918" spans="180:180">
      <c r="FX56918" s="1595"/>
    </row>
    <row r="56919" spans="180:180">
      <c r="FX56919" s="1595"/>
    </row>
    <row r="56920" spans="180:180">
      <c r="FX56920" s="1595"/>
    </row>
    <row r="56921" spans="180:180">
      <c r="FX56921" s="1595"/>
    </row>
    <row r="56922" spans="180:180">
      <c r="FX56922" s="1595"/>
    </row>
    <row r="56923" spans="180:180">
      <c r="FX56923" s="1595"/>
    </row>
    <row r="56924" spans="180:180">
      <c r="FX56924" s="1595"/>
    </row>
    <row r="56925" spans="180:180">
      <c r="FX56925" s="1595"/>
    </row>
    <row r="56926" spans="180:180">
      <c r="FX56926" s="1595"/>
    </row>
    <row r="56927" spans="180:180">
      <c r="FX56927" s="1595"/>
    </row>
    <row r="56928" spans="180:180">
      <c r="FX56928" s="1595"/>
    </row>
    <row r="56929" spans="180:180">
      <c r="FX56929" s="1595"/>
    </row>
    <row r="56930" spans="180:180">
      <c r="FX56930" s="1595"/>
    </row>
    <row r="56931" spans="180:180">
      <c r="FX56931" s="1595"/>
    </row>
    <row r="56932" spans="180:180">
      <c r="FX56932" s="1595"/>
    </row>
    <row r="56933" spans="180:180">
      <c r="FX56933" s="1595"/>
    </row>
    <row r="56934" spans="180:180">
      <c r="FX56934" s="1595"/>
    </row>
    <row r="56935" spans="180:180">
      <c r="FX56935" s="1595"/>
    </row>
    <row r="56936" spans="180:180">
      <c r="FX56936" s="1595"/>
    </row>
    <row r="56937" spans="180:180">
      <c r="FX56937" s="1595"/>
    </row>
    <row r="56938" spans="180:180">
      <c r="FX56938" s="1595"/>
    </row>
    <row r="56939" spans="180:180">
      <c r="FX56939" s="1595"/>
    </row>
    <row r="56940" spans="180:180">
      <c r="FX56940" s="1595"/>
    </row>
    <row r="56941" spans="180:180">
      <c r="FX56941" s="1595"/>
    </row>
    <row r="56942" spans="180:180">
      <c r="FX56942" s="1595"/>
    </row>
    <row r="56943" spans="180:180">
      <c r="FX56943" s="1595"/>
    </row>
    <row r="56944" spans="180:180">
      <c r="FX56944" s="1595"/>
    </row>
    <row r="56945" spans="180:180">
      <c r="FX56945" s="1595"/>
    </row>
    <row r="56946" spans="180:180">
      <c r="FX56946" s="1595"/>
    </row>
    <row r="56947" spans="180:180">
      <c r="FX56947" s="1595"/>
    </row>
    <row r="56948" spans="180:180">
      <c r="FX56948" s="1595"/>
    </row>
    <row r="56949" spans="180:180">
      <c r="FX56949" s="1595"/>
    </row>
    <row r="56950" spans="180:180">
      <c r="FX56950" s="1595"/>
    </row>
    <row r="56951" spans="180:180">
      <c r="FX56951" s="1595"/>
    </row>
    <row r="56952" spans="180:180">
      <c r="FX56952" s="1595"/>
    </row>
    <row r="56953" spans="180:180">
      <c r="FX56953" s="1595"/>
    </row>
    <row r="56955" spans="180:180">
      <c r="FX56955" s="1349"/>
    </row>
    <row r="56956" spans="180:180">
      <c r="FX56956" s="1349"/>
    </row>
    <row r="56957" spans="180:180">
      <c r="FX56957" s="1666"/>
    </row>
    <row r="56959" spans="180:180">
      <c r="FX56959" s="1349"/>
    </row>
    <row r="56960" spans="180:180">
      <c r="FX56960" s="1349"/>
    </row>
    <row r="56961" spans="180:180">
      <c r="FX56961" s="1349"/>
    </row>
    <row r="56962" spans="180:180">
      <c r="FX56962" s="1595"/>
    </row>
    <row r="56963" spans="180:180">
      <c r="FX56963" s="1595"/>
    </row>
    <row r="56964" spans="180:180">
      <c r="FX56964" s="1595"/>
    </row>
    <row r="56965" spans="180:180">
      <c r="FX56965" s="1595"/>
    </row>
    <row r="56966" spans="180:180">
      <c r="FX56966" s="1595"/>
    </row>
    <row r="56967" spans="180:180">
      <c r="FX56967" s="1595"/>
    </row>
    <row r="56968" spans="180:180">
      <c r="FX56968" s="1595"/>
    </row>
    <row r="56969" spans="180:180">
      <c r="FX56969" s="1595"/>
    </row>
    <row r="56970" spans="180:180">
      <c r="FX56970" s="1595"/>
    </row>
    <row r="56971" spans="180:180">
      <c r="FX56971" s="1595"/>
    </row>
    <row r="56972" spans="180:180">
      <c r="FX56972" s="1595"/>
    </row>
    <row r="56973" spans="180:180">
      <c r="FX56973" s="1595"/>
    </row>
    <row r="56974" spans="180:180">
      <c r="FX56974" s="1595"/>
    </row>
    <row r="56975" spans="180:180">
      <c r="FX56975" s="1595"/>
    </row>
    <row r="56976" spans="180:180">
      <c r="FX56976" s="1595"/>
    </row>
    <row r="56977" spans="180:180">
      <c r="FX56977" s="1595"/>
    </row>
    <row r="56978" spans="180:180">
      <c r="FX56978" s="1595"/>
    </row>
    <row r="56979" spans="180:180">
      <c r="FX56979" s="1595"/>
    </row>
    <row r="56980" spans="180:180">
      <c r="FX56980" s="1595"/>
    </row>
    <row r="56981" spans="180:180">
      <c r="FX56981" s="1595"/>
    </row>
    <row r="56982" spans="180:180">
      <c r="FX56982" s="1595"/>
    </row>
    <row r="56983" spans="180:180">
      <c r="FX56983" s="1595"/>
    </row>
    <row r="56984" spans="180:180">
      <c r="FX56984" s="1595"/>
    </row>
    <row r="56985" spans="180:180">
      <c r="FX56985" s="1595"/>
    </row>
    <row r="56986" spans="180:180">
      <c r="FX56986" s="1595"/>
    </row>
    <row r="56987" spans="180:180">
      <c r="FX56987" s="1595"/>
    </row>
    <row r="56988" spans="180:180">
      <c r="FX56988" s="1595"/>
    </row>
    <row r="56989" spans="180:180">
      <c r="FX56989" s="1595"/>
    </row>
    <row r="56990" spans="180:180">
      <c r="FX56990" s="1595"/>
    </row>
    <row r="56991" spans="180:180">
      <c r="FX56991" s="1595"/>
    </row>
    <row r="56992" spans="180:180">
      <c r="FX56992" s="1595"/>
    </row>
    <row r="56993" spans="180:180">
      <c r="FX56993" s="1595"/>
    </row>
    <row r="56994" spans="180:180">
      <c r="FX56994" s="1595"/>
    </row>
    <row r="56995" spans="180:180">
      <c r="FX56995" s="1595"/>
    </row>
    <row r="56996" spans="180:180">
      <c r="FX56996" s="1595"/>
    </row>
    <row r="56997" spans="180:180">
      <c r="FX56997" s="1595"/>
    </row>
    <row r="56998" spans="180:180">
      <c r="FX56998" s="1595"/>
    </row>
    <row r="56999" spans="180:180">
      <c r="FX56999" s="1595"/>
    </row>
    <row r="57000" spans="180:180">
      <c r="FX57000" s="1595"/>
    </row>
    <row r="57001" spans="180:180">
      <c r="FX57001" s="1595"/>
    </row>
    <row r="57003" spans="180:180">
      <c r="FX57003" s="1349"/>
    </row>
    <row r="57004" spans="180:180">
      <c r="FX57004" s="1349"/>
    </row>
    <row r="57005" spans="180:180">
      <c r="FX57005" s="1666"/>
    </row>
    <row r="57007" spans="180:180">
      <c r="FX57007" s="1349"/>
    </row>
    <row r="57008" spans="180:180">
      <c r="FX57008" s="1349"/>
    </row>
    <row r="57009" spans="180:180">
      <c r="FX57009" s="1349"/>
    </row>
    <row r="57010" spans="180:180">
      <c r="FX57010" s="1595"/>
    </row>
    <row r="57011" spans="180:180">
      <c r="FX57011" s="1595"/>
    </row>
    <row r="57012" spans="180:180">
      <c r="FX57012" s="1595"/>
    </row>
    <row r="57013" spans="180:180">
      <c r="FX57013" s="1595"/>
    </row>
    <row r="57014" spans="180:180">
      <c r="FX57014" s="1595"/>
    </row>
    <row r="57015" spans="180:180">
      <c r="FX57015" s="1595"/>
    </row>
    <row r="57016" spans="180:180">
      <c r="FX57016" s="1595"/>
    </row>
    <row r="57017" spans="180:180">
      <c r="FX57017" s="1595"/>
    </row>
    <row r="57018" spans="180:180">
      <c r="FX57018" s="1595"/>
    </row>
    <row r="57019" spans="180:180">
      <c r="FX57019" s="1595"/>
    </row>
    <row r="57020" spans="180:180">
      <c r="FX57020" s="1595"/>
    </row>
    <row r="57021" spans="180:180">
      <c r="FX57021" s="1595"/>
    </row>
    <row r="57022" spans="180:180">
      <c r="FX57022" s="1595"/>
    </row>
    <row r="57023" spans="180:180">
      <c r="FX57023" s="1595"/>
    </row>
    <row r="57024" spans="180:180">
      <c r="FX57024" s="1595"/>
    </row>
    <row r="57025" spans="180:180">
      <c r="FX57025" s="1595"/>
    </row>
    <row r="57026" spans="180:180">
      <c r="FX57026" s="1595"/>
    </row>
    <row r="57027" spans="180:180">
      <c r="FX57027" s="1595"/>
    </row>
    <row r="57028" spans="180:180">
      <c r="FX57028" s="1595"/>
    </row>
    <row r="57029" spans="180:180">
      <c r="FX57029" s="1595"/>
    </row>
    <row r="57030" spans="180:180">
      <c r="FX57030" s="1595"/>
    </row>
    <row r="57031" spans="180:180">
      <c r="FX57031" s="1595"/>
    </row>
    <row r="57032" spans="180:180">
      <c r="FX57032" s="1595"/>
    </row>
    <row r="57033" spans="180:180">
      <c r="FX57033" s="1595"/>
    </row>
    <row r="57034" spans="180:180">
      <c r="FX57034" s="1595"/>
    </row>
    <row r="57035" spans="180:180">
      <c r="FX57035" s="1595"/>
    </row>
    <row r="57036" spans="180:180">
      <c r="FX57036" s="1595"/>
    </row>
    <row r="57037" spans="180:180">
      <c r="FX57037" s="1595"/>
    </row>
    <row r="57038" spans="180:180">
      <c r="FX57038" s="1595"/>
    </row>
    <row r="57039" spans="180:180">
      <c r="FX57039" s="1595"/>
    </row>
    <row r="57040" spans="180:180">
      <c r="FX57040" s="1595"/>
    </row>
    <row r="57041" spans="180:180">
      <c r="FX57041" s="1595"/>
    </row>
    <row r="57042" spans="180:180">
      <c r="FX57042" s="1595"/>
    </row>
    <row r="57043" spans="180:180">
      <c r="FX57043" s="1595"/>
    </row>
    <row r="57044" spans="180:180">
      <c r="FX57044" s="1595"/>
    </row>
    <row r="57045" spans="180:180">
      <c r="FX57045" s="1595"/>
    </row>
    <row r="57046" spans="180:180">
      <c r="FX57046" s="1595"/>
    </row>
    <row r="57047" spans="180:180">
      <c r="FX57047" s="1595"/>
    </row>
    <row r="57048" spans="180:180">
      <c r="FX57048" s="1595"/>
    </row>
    <row r="57049" spans="180:180">
      <c r="FX57049" s="1595"/>
    </row>
    <row r="57051" spans="180:180">
      <c r="FX57051" s="1349"/>
    </row>
    <row r="57052" spans="180:180">
      <c r="FX57052" s="1349"/>
    </row>
    <row r="57053" spans="180:180">
      <c r="FX57053" s="1666"/>
    </row>
    <row r="57055" spans="180:180">
      <c r="FX57055" s="1349"/>
    </row>
    <row r="57056" spans="180:180">
      <c r="FX57056" s="1349"/>
    </row>
    <row r="57057" spans="180:180">
      <c r="FX57057" s="1349"/>
    </row>
    <row r="57058" spans="180:180">
      <c r="FX57058" s="1595"/>
    </row>
    <row r="57059" spans="180:180">
      <c r="FX57059" s="1595"/>
    </row>
    <row r="57060" spans="180:180">
      <c r="FX57060" s="1595"/>
    </row>
    <row r="57061" spans="180:180">
      <c r="FX57061" s="1595"/>
    </row>
    <row r="57062" spans="180:180">
      <c r="FX57062" s="1595"/>
    </row>
    <row r="57063" spans="180:180">
      <c r="FX57063" s="1595"/>
    </row>
    <row r="57064" spans="180:180">
      <c r="FX57064" s="1595"/>
    </row>
    <row r="57065" spans="180:180">
      <c r="FX57065" s="1595"/>
    </row>
    <row r="57066" spans="180:180">
      <c r="FX57066" s="1595"/>
    </row>
    <row r="57067" spans="180:180">
      <c r="FX57067" s="1595"/>
    </row>
    <row r="57068" spans="180:180">
      <c r="FX57068" s="1595"/>
    </row>
    <row r="57069" spans="180:180">
      <c r="FX57069" s="1595"/>
    </row>
    <row r="57070" spans="180:180">
      <c r="FX57070" s="1595"/>
    </row>
    <row r="57071" spans="180:180">
      <c r="FX57071" s="1595"/>
    </row>
    <row r="57072" spans="180:180">
      <c r="FX57072" s="1595"/>
    </row>
    <row r="57073" spans="180:180">
      <c r="FX57073" s="1595"/>
    </row>
    <row r="57074" spans="180:180">
      <c r="FX57074" s="1595"/>
    </row>
    <row r="57075" spans="180:180">
      <c r="FX57075" s="1595"/>
    </row>
    <row r="57076" spans="180:180">
      <c r="FX57076" s="1595"/>
    </row>
    <row r="57077" spans="180:180">
      <c r="FX57077" s="1595"/>
    </row>
    <row r="57078" spans="180:180">
      <c r="FX57078" s="1595"/>
    </row>
    <row r="57079" spans="180:180">
      <c r="FX57079" s="1595"/>
    </row>
    <row r="57080" spans="180:180">
      <c r="FX57080" s="1595"/>
    </row>
    <row r="57081" spans="180:180">
      <c r="FX57081" s="1595"/>
    </row>
    <row r="57082" spans="180:180">
      <c r="FX57082" s="1595"/>
    </row>
    <row r="57083" spans="180:180">
      <c r="FX57083" s="1595"/>
    </row>
    <row r="57084" spans="180:180">
      <c r="FX57084" s="1595"/>
    </row>
    <row r="57085" spans="180:180">
      <c r="FX57085" s="1595"/>
    </row>
    <row r="57086" spans="180:180">
      <c r="FX57086" s="1595"/>
    </row>
    <row r="57087" spans="180:180">
      <c r="FX57087" s="1595"/>
    </row>
    <row r="57088" spans="180:180">
      <c r="FX57088" s="1595"/>
    </row>
    <row r="57089" spans="180:180">
      <c r="FX57089" s="1595"/>
    </row>
    <row r="57090" spans="180:180">
      <c r="FX57090" s="1595"/>
    </row>
    <row r="57091" spans="180:180">
      <c r="FX57091" s="1595"/>
    </row>
    <row r="57092" spans="180:180">
      <c r="FX57092" s="1595"/>
    </row>
    <row r="57093" spans="180:180">
      <c r="FX57093" s="1595"/>
    </row>
    <row r="57094" spans="180:180">
      <c r="FX57094" s="1595"/>
    </row>
    <row r="57095" spans="180:180">
      <c r="FX57095" s="1595"/>
    </row>
    <row r="57096" spans="180:180">
      <c r="FX57096" s="1595"/>
    </row>
    <row r="57097" spans="180:180">
      <c r="FX57097" s="1595"/>
    </row>
    <row r="57099" spans="180:180">
      <c r="FX57099" s="1349"/>
    </row>
    <row r="57100" spans="180:180">
      <c r="FX57100" s="1349"/>
    </row>
    <row r="57101" spans="180:180">
      <c r="FX57101" s="1666"/>
    </row>
    <row r="57103" spans="180:180">
      <c r="FX57103" s="1349"/>
    </row>
    <row r="57104" spans="180:180">
      <c r="FX57104" s="1349"/>
    </row>
    <row r="57105" spans="180:180">
      <c r="FX57105" s="1349"/>
    </row>
    <row r="57106" spans="180:180">
      <c r="FX57106" s="1595"/>
    </row>
    <row r="57107" spans="180:180">
      <c r="FX57107" s="1595"/>
    </row>
    <row r="57108" spans="180:180">
      <c r="FX57108" s="1595"/>
    </row>
    <row r="57109" spans="180:180">
      <c r="FX57109" s="1595"/>
    </row>
    <row r="57110" spans="180:180">
      <c r="FX57110" s="1595"/>
    </row>
    <row r="57111" spans="180:180">
      <c r="FX57111" s="1595"/>
    </row>
    <row r="57112" spans="180:180">
      <c r="FX57112" s="1595"/>
    </row>
    <row r="57113" spans="180:180">
      <c r="FX57113" s="1595"/>
    </row>
    <row r="57114" spans="180:180">
      <c r="FX57114" s="1595"/>
    </row>
    <row r="57115" spans="180:180">
      <c r="FX57115" s="1595"/>
    </row>
    <row r="57116" spans="180:180">
      <c r="FX57116" s="1595"/>
    </row>
    <row r="57117" spans="180:180">
      <c r="FX57117" s="1595"/>
    </row>
    <row r="57118" spans="180:180">
      <c r="FX57118" s="1595"/>
    </row>
    <row r="57119" spans="180:180">
      <c r="FX57119" s="1595"/>
    </row>
    <row r="57120" spans="180:180">
      <c r="FX57120" s="1595"/>
    </row>
    <row r="57121" spans="180:180">
      <c r="FX57121" s="1595"/>
    </row>
    <row r="57122" spans="180:180">
      <c r="FX57122" s="1595"/>
    </row>
    <row r="57123" spans="180:180">
      <c r="FX57123" s="1595"/>
    </row>
    <row r="57124" spans="180:180">
      <c r="FX57124" s="1595"/>
    </row>
    <row r="57125" spans="180:180">
      <c r="FX57125" s="1595"/>
    </row>
    <row r="57126" spans="180:180">
      <c r="FX57126" s="1595"/>
    </row>
    <row r="57127" spans="180:180">
      <c r="FX57127" s="1595"/>
    </row>
    <row r="57128" spans="180:180">
      <c r="FX57128" s="1595"/>
    </row>
    <row r="57129" spans="180:180">
      <c r="FX57129" s="1595"/>
    </row>
    <row r="57130" spans="180:180">
      <c r="FX57130" s="1595"/>
    </row>
    <row r="57131" spans="180:180">
      <c r="FX57131" s="1595"/>
    </row>
    <row r="57132" spans="180:180">
      <c r="FX57132" s="1595"/>
    </row>
    <row r="57133" spans="180:180">
      <c r="FX57133" s="1595"/>
    </row>
    <row r="57134" spans="180:180">
      <c r="FX57134" s="1595"/>
    </row>
    <row r="57135" spans="180:180">
      <c r="FX57135" s="1595"/>
    </row>
    <row r="57136" spans="180:180">
      <c r="FX57136" s="1595"/>
    </row>
    <row r="57137" spans="180:180">
      <c r="FX57137" s="1595"/>
    </row>
    <row r="57138" spans="180:180">
      <c r="FX57138" s="1595"/>
    </row>
    <row r="57139" spans="180:180">
      <c r="FX57139" s="1595"/>
    </row>
    <row r="57140" spans="180:180">
      <c r="FX57140" s="1595"/>
    </row>
    <row r="57141" spans="180:180">
      <c r="FX57141" s="1595"/>
    </row>
    <row r="57142" spans="180:180">
      <c r="FX57142" s="1595"/>
    </row>
    <row r="57143" spans="180:180">
      <c r="FX57143" s="1595"/>
    </row>
    <row r="57144" spans="180:180">
      <c r="FX57144" s="1595"/>
    </row>
    <row r="57145" spans="180:180">
      <c r="FX57145" s="1595"/>
    </row>
    <row r="57147" spans="180:180">
      <c r="FX57147" s="1349"/>
    </row>
    <row r="57148" spans="180:180">
      <c r="FX57148" s="1349"/>
    </row>
    <row r="57149" spans="180:180">
      <c r="FX57149" s="1666"/>
    </row>
    <row r="57151" spans="180:180">
      <c r="FX57151" s="1349"/>
    </row>
    <row r="57152" spans="180:180">
      <c r="FX57152" s="1349"/>
    </row>
    <row r="57153" spans="180:180">
      <c r="FX57153" s="1349"/>
    </row>
    <row r="57154" spans="180:180">
      <c r="FX57154" s="1595"/>
    </row>
    <row r="57155" spans="180:180">
      <c r="FX57155" s="1595"/>
    </row>
    <row r="57156" spans="180:180">
      <c r="FX57156" s="1595"/>
    </row>
    <row r="57157" spans="180:180">
      <c r="FX57157" s="1595"/>
    </row>
    <row r="57158" spans="180:180">
      <c r="FX57158" s="1595"/>
    </row>
    <row r="57159" spans="180:180">
      <c r="FX57159" s="1595"/>
    </row>
    <row r="57160" spans="180:180">
      <c r="FX57160" s="1595"/>
    </row>
    <row r="57161" spans="180:180">
      <c r="FX57161" s="1595"/>
    </row>
    <row r="57162" spans="180:180">
      <c r="FX57162" s="1595"/>
    </row>
    <row r="57163" spans="180:180">
      <c r="FX57163" s="1595"/>
    </row>
    <row r="57164" spans="180:180">
      <c r="FX57164" s="1595"/>
    </row>
    <row r="57165" spans="180:180">
      <c r="FX57165" s="1595"/>
    </row>
    <row r="57166" spans="180:180">
      <c r="FX57166" s="1595"/>
    </row>
    <row r="57167" spans="180:180">
      <c r="FX57167" s="1595"/>
    </row>
    <row r="57168" spans="180:180">
      <c r="FX57168" s="1595"/>
    </row>
    <row r="57169" spans="180:180">
      <c r="FX57169" s="1595"/>
    </row>
    <row r="57170" spans="180:180">
      <c r="FX57170" s="1595"/>
    </row>
    <row r="57171" spans="180:180">
      <c r="FX57171" s="1595"/>
    </row>
    <row r="57172" spans="180:180">
      <c r="FX57172" s="1595"/>
    </row>
    <row r="57173" spans="180:180">
      <c r="FX57173" s="1595"/>
    </row>
    <row r="57174" spans="180:180">
      <c r="FX57174" s="1595"/>
    </row>
    <row r="57175" spans="180:180">
      <c r="FX57175" s="1595"/>
    </row>
    <row r="57176" spans="180:180">
      <c r="FX57176" s="1595"/>
    </row>
    <row r="57177" spans="180:180">
      <c r="FX57177" s="1595"/>
    </row>
    <row r="57178" spans="180:180">
      <c r="FX57178" s="1595"/>
    </row>
    <row r="57179" spans="180:180">
      <c r="FX57179" s="1595"/>
    </row>
    <row r="57180" spans="180:180">
      <c r="FX57180" s="1595"/>
    </row>
    <row r="57181" spans="180:180">
      <c r="FX57181" s="1595"/>
    </row>
    <row r="57182" spans="180:180">
      <c r="FX57182" s="1595"/>
    </row>
    <row r="57183" spans="180:180">
      <c r="FX57183" s="1595"/>
    </row>
    <row r="57184" spans="180:180">
      <c r="FX57184" s="1595"/>
    </row>
    <row r="57185" spans="180:180">
      <c r="FX57185" s="1595"/>
    </row>
    <row r="57186" spans="180:180">
      <c r="FX57186" s="1595"/>
    </row>
    <row r="57187" spans="180:180">
      <c r="FX57187" s="1595"/>
    </row>
    <row r="57188" spans="180:180">
      <c r="FX57188" s="1595"/>
    </row>
    <row r="57189" spans="180:180">
      <c r="FX57189" s="1595"/>
    </row>
    <row r="57190" spans="180:180">
      <c r="FX57190" s="1595"/>
    </row>
    <row r="57191" spans="180:180">
      <c r="FX57191" s="1595"/>
    </row>
    <row r="57192" spans="180:180">
      <c r="FX57192" s="1595"/>
    </row>
    <row r="57193" spans="180:180">
      <c r="FX57193" s="1595"/>
    </row>
    <row r="57195" spans="180:180">
      <c r="FX57195" s="1349"/>
    </row>
    <row r="57196" spans="180:180">
      <c r="FX57196" s="1349"/>
    </row>
    <row r="57197" spans="180:180">
      <c r="FX57197" s="1666"/>
    </row>
    <row r="57199" spans="180:180">
      <c r="FX57199" s="1349"/>
    </row>
    <row r="57200" spans="180:180">
      <c r="FX57200" s="1349"/>
    </row>
    <row r="57201" spans="180:180">
      <c r="FX57201" s="1349"/>
    </row>
    <row r="57202" spans="180:180">
      <c r="FX57202" s="1595"/>
    </row>
    <row r="57203" spans="180:180">
      <c r="FX57203" s="1595"/>
    </row>
    <row r="57204" spans="180:180">
      <c r="FX57204" s="1595"/>
    </row>
    <row r="57205" spans="180:180">
      <c r="FX57205" s="1595"/>
    </row>
    <row r="57206" spans="180:180">
      <c r="FX57206" s="1595"/>
    </row>
    <row r="57207" spans="180:180">
      <c r="FX57207" s="1595"/>
    </row>
    <row r="57208" spans="180:180">
      <c r="FX57208" s="1595"/>
    </row>
    <row r="57209" spans="180:180">
      <c r="FX57209" s="1595"/>
    </row>
    <row r="57210" spans="180:180">
      <c r="FX57210" s="1595"/>
    </row>
    <row r="57211" spans="180:180">
      <c r="FX57211" s="1595"/>
    </row>
    <row r="57212" spans="180:180">
      <c r="FX57212" s="1595"/>
    </row>
    <row r="57213" spans="180:180">
      <c r="FX57213" s="1595"/>
    </row>
    <row r="57214" spans="180:180">
      <c r="FX57214" s="1595"/>
    </row>
    <row r="57215" spans="180:180">
      <c r="FX57215" s="1595"/>
    </row>
    <row r="57216" spans="180:180">
      <c r="FX57216" s="1595"/>
    </row>
    <row r="57217" spans="180:180">
      <c r="FX57217" s="1595"/>
    </row>
    <row r="57218" spans="180:180">
      <c r="FX57218" s="1595"/>
    </row>
    <row r="57219" spans="180:180">
      <c r="FX57219" s="1595"/>
    </row>
    <row r="57220" spans="180:180">
      <c r="FX57220" s="1595"/>
    </row>
    <row r="57221" spans="180:180">
      <c r="FX57221" s="1595"/>
    </row>
    <row r="57222" spans="180:180">
      <c r="FX57222" s="1595"/>
    </row>
    <row r="57223" spans="180:180">
      <c r="FX57223" s="1595"/>
    </row>
    <row r="57224" spans="180:180">
      <c r="FX57224" s="1595"/>
    </row>
    <row r="57225" spans="180:180">
      <c r="FX57225" s="1595"/>
    </row>
    <row r="57226" spans="180:180">
      <c r="FX57226" s="1595"/>
    </row>
    <row r="57227" spans="180:180">
      <c r="FX57227" s="1595"/>
    </row>
    <row r="57228" spans="180:180">
      <c r="FX57228" s="1595"/>
    </row>
    <row r="57229" spans="180:180">
      <c r="FX57229" s="1595"/>
    </row>
    <row r="57230" spans="180:180">
      <c r="FX57230" s="1595"/>
    </row>
    <row r="57231" spans="180:180">
      <c r="FX57231" s="1595"/>
    </row>
    <row r="57232" spans="180:180">
      <c r="FX57232" s="1595"/>
    </row>
    <row r="57233" spans="180:180">
      <c r="FX57233" s="1595"/>
    </row>
    <row r="57234" spans="180:180">
      <c r="FX57234" s="1595"/>
    </row>
    <row r="57235" spans="180:180">
      <c r="FX57235" s="1595"/>
    </row>
    <row r="57236" spans="180:180">
      <c r="FX57236" s="1595"/>
    </row>
    <row r="57237" spans="180:180">
      <c r="FX57237" s="1595"/>
    </row>
    <row r="57238" spans="180:180">
      <c r="FX57238" s="1595"/>
    </row>
    <row r="57239" spans="180:180">
      <c r="FX57239" s="1595"/>
    </row>
    <row r="57240" spans="180:180">
      <c r="FX57240" s="1595"/>
    </row>
    <row r="57241" spans="180:180">
      <c r="FX57241" s="1595"/>
    </row>
    <row r="57243" spans="180:180">
      <c r="FX57243" s="1349"/>
    </row>
    <row r="57244" spans="180:180">
      <c r="FX57244" s="1349"/>
    </row>
    <row r="57245" spans="180:180">
      <c r="FX57245" s="1666"/>
    </row>
    <row r="57247" spans="180:180">
      <c r="FX57247" s="1349"/>
    </row>
    <row r="57248" spans="180:180">
      <c r="FX57248" s="1349"/>
    </row>
    <row r="57249" spans="180:180">
      <c r="FX57249" s="1349"/>
    </row>
    <row r="57250" spans="180:180">
      <c r="FX57250" s="1595"/>
    </row>
    <row r="57251" spans="180:180">
      <c r="FX57251" s="1595"/>
    </row>
    <row r="57252" spans="180:180">
      <c r="FX57252" s="1595"/>
    </row>
    <row r="57253" spans="180:180">
      <c r="FX57253" s="1595"/>
    </row>
    <row r="57254" spans="180:180">
      <c r="FX57254" s="1595"/>
    </row>
    <row r="57255" spans="180:180">
      <c r="FX57255" s="1595"/>
    </row>
    <row r="57256" spans="180:180">
      <c r="FX57256" s="1595"/>
    </row>
    <row r="57257" spans="180:180">
      <c r="FX57257" s="1595"/>
    </row>
    <row r="57258" spans="180:180">
      <c r="FX57258" s="1595"/>
    </row>
    <row r="57259" spans="180:180">
      <c r="FX57259" s="1595"/>
    </row>
    <row r="57260" spans="180:180">
      <c r="FX57260" s="1595"/>
    </row>
    <row r="57261" spans="180:180">
      <c r="FX57261" s="1595"/>
    </row>
    <row r="57262" spans="180:180">
      <c r="FX57262" s="1595"/>
    </row>
    <row r="57263" spans="180:180">
      <c r="FX57263" s="1595"/>
    </row>
    <row r="57264" spans="180:180">
      <c r="FX57264" s="1595"/>
    </row>
    <row r="57265" spans="180:180">
      <c r="FX57265" s="1595"/>
    </row>
    <row r="57266" spans="180:180">
      <c r="FX57266" s="1595"/>
    </row>
    <row r="57267" spans="180:180">
      <c r="FX57267" s="1595"/>
    </row>
    <row r="57268" spans="180:180">
      <c r="FX57268" s="1595"/>
    </row>
    <row r="57269" spans="180:180">
      <c r="FX57269" s="1595"/>
    </row>
    <row r="57270" spans="180:180">
      <c r="FX57270" s="1595"/>
    </row>
    <row r="57271" spans="180:180">
      <c r="FX57271" s="1595"/>
    </row>
    <row r="57272" spans="180:180">
      <c r="FX57272" s="1595"/>
    </row>
    <row r="57273" spans="180:180">
      <c r="FX57273" s="1595"/>
    </row>
    <row r="57274" spans="180:180">
      <c r="FX57274" s="1595"/>
    </row>
    <row r="57275" spans="180:180">
      <c r="FX57275" s="1595"/>
    </row>
    <row r="57276" spans="180:180">
      <c r="FX57276" s="1595"/>
    </row>
    <row r="57277" spans="180:180">
      <c r="FX57277" s="1595"/>
    </row>
    <row r="57278" spans="180:180">
      <c r="FX57278" s="1595"/>
    </row>
    <row r="57279" spans="180:180">
      <c r="FX57279" s="1595"/>
    </row>
    <row r="57280" spans="180:180">
      <c r="FX57280" s="1595"/>
    </row>
    <row r="57281" spans="180:180">
      <c r="FX57281" s="1595"/>
    </row>
    <row r="57282" spans="180:180">
      <c r="FX57282" s="1595"/>
    </row>
    <row r="57283" spans="180:180">
      <c r="FX57283" s="1595"/>
    </row>
    <row r="57284" spans="180:180">
      <c r="FX57284" s="1595"/>
    </row>
    <row r="57285" spans="180:180">
      <c r="FX57285" s="1595"/>
    </row>
    <row r="57286" spans="180:180">
      <c r="FX57286" s="1595"/>
    </row>
    <row r="57287" spans="180:180">
      <c r="FX57287" s="1595"/>
    </row>
    <row r="57288" spans="180:180">
      <c r="FX57288" s="1595"/>
    </row>
    <row r="57289" spans="180:180">
      <c r="FX57289" s="1595"/>
    </row>
    <row r="57291" spans="180:180">
      <c r="FX57291" s="1349"/>
    </row>
    <row r="57292" spans="180:180">
      <c r="FX57292" s="1349"/>
    </row>
    <row r="57293" spans="180:180">
      <c r="FX57293" s="1666"/>
    </row>
    <row r="57295" spans="180:180">
      <c r="FX57295" s="1349"/>
    </row>
    <row r="57296" spans="180:180">
      <c r="FX57296" s="1349"/>
    </row>
    <row r="57297" spans="180:180">
      <c r="FX57297" s="1349"/>
    </row>
    <row r="57298" spans="180:180">
      <c r="FX57298" s="1595"/>
    </row>
    <row r="57299" spans="180:180">
      <c r="FX57299" s="1595"/>
    </row>
    <row r="57300" spans="180:180">
      <c r="FX57300" s="1595"/>
    </row>
    <row r="57301" spans="180:180">
      <c r="FX57301" s="1595"/>
    </row>
    <row r="57302" spans="180:180">
      <c r="FX57302" s="1595"/>
    </row>
    <row r="57303" spans="180:180">
      <c r="FX57303" s="1595"/>
    </row>
    <row r="57304" spans="180:180">
      <c r="FX57304" s="1595"/>
    </row>
    <row r="57305" spans="180:180">
      <c r="FX57305" s="1595"/>
    </row>
    <row r="57306" spans="180:180">
      <c r="FX57306" s="1595"/>
    </row>
    <row r="57307" spans="180:180">
      <c r="FX57307" s="1595"/>
    </row>
    <row r="57308" spans="180:180">
      <c r="FX57308" s="1595"/>
    </row>
    <row r="57309" spans="180:180">
      <c r="FX57309" s="1595"/>
    </row>
    <row r="57310" spans="180:180">
      <c r="FX57310" s="1595"/>
    </row>
    <row r="57311" spans="180:180">
      <c r="FX57311" s="1595"/>
    </row>
    <row r="57312" spans="180:180">
      <c r="FX57312" s="1595"/>
    </row>
    <row r="57313" spans="180:180">
      <c r="FX57313" s="1595"/>
    </row>
    <row r="57314" spans="180:180">
      <c r="FX57314" s="1595"/>
    </row>
    <row r="57315" spans="180:180">
      <c r="FX57315" s="1595"/>
    </row>
    <row r="57316" spans="180:180">
      <c r="FX57316" s="1595"/>
    </row>
    <row r="57317" spans="180:180">
      <c r="FX57317" s="1595"/>
    </row>
    <row r="57318" spans="180:180">
      <c r="FX57318" s="1595"/>
    </row>
    <row r="57319" spans="180:180">
      <c r="FX57319" s="1595"/>
    </row>
    <row r="57320" spans="180:180">
      <c r="FX57320" s="1595"/>
    </row>
    <row r="57321" spans="180:180">
      <c r="FX57321" s="1595"/>
    </row>
    <row r="57322" spans="180:180">
      <c r="FX57322" s="1595"/>
    </row>
    <row r="57323" spans="180:180">
      <c r="FX57323" s="1595"/>
    </row>
    <row r="57324" spans="180:180">
      <c r="FX57324" s="1595"/>
    </row>
    <row r="57325" spans="180:180">
      <c r="FX57325" s="1595"/>
    </row>
    <row r="57326" spans="180:180">
      <c r="FX57326" s="1595"/>
    </row>
    <row r="57327" spans="180:180">
      <c r="FX57327" s="1595"/>
    </row>
    <row r="57328" spans="180:180">
      <c r="FX57328" s="1595"/>
    </row>
    <row r="57329" spans="180:180">
      <c r="FX57329" s="1595"/>
    </row>
    <row r="57330" spans="180:180">
      <c r="FX57330" s="1595"/>
    </row>
    <row r="57331" spans="180:180">
      <c r="FX57331" s="1595"/>
    </row>
    <row r="57332" spans="180:180">
      <c r="FX57332" s="1595"/>
    </row>
    <row r="57333" spans="180:180">
      <c r="FX57333" s="1595"/>
    </row>
    <row r="57334" spans="180:180">
      <c r="FX57334" s="1595"/>
    </row>
    <row r="57335" spans="180:180">
      <c r="FX57335" s="1595"/>
    </row>
    <row r="57336" spans="180:180">
      <c r="FX57336" s="1595"/>
    </row>
    <row r="57337" spans="180:180">
      <c r="FX57337" s="1595"/>
    </row>
    <row r="57339" spans="180:180">
      <c r="FX57339" s="1349"/>
    </row>
    <row r="57340" spans="180:180">
      <c r="FX57340" s="1349"/>
    </row>
    <row r="57341" spans="180:180">
      <c r="FX57341" s="1666"/>
    </row>
    <row r="57343" spans="180:180">
      <c r="FX57343" s="1349"/>
    </row>
    <row r="57344" spans="180:180">
      <c r="FX57344" s="1349"/>
    </row>
    <row r="57345" spans="180:180">
      <c r="FX57345" s="1349"/>
    </row>
    <row r="57346" spans="180:180">
      <c r="FX57346" s="1595"/>
    </row>
    <row r="57347" spans="180:180">
      <c r="FX57347" s="1595"/>
    </row>
    <row r="57348" spans="180:180">
      <c r="FX57348" s="1595"/>
    </row>
    <row r="57349" spans="180:180">
      <c r="FX57349" s="1595"/>
    </row>
    <row r="57350" spans="180:180">
      <c r="FX57350" s="1595"/>
    </row>
    <row r="57351" spans="180:180">
      <c r="FX57351" s="1595"/>
    </row>
    <row r="57352" spans="180:180">
      <c r="FX57352" s="1595"/>
    </row>
    <row r="57353" spans="180:180">
      <c r="FX57353" s="1595"/>
    </row>
    <row r="57354" spans="180:180">
      <c r="FX57354" s="1595"/>
    </row>
    <row r="57355" spans="180:180">
      <c r="FX57355" s="1595"/>
    </row>
    <row r="57356" spans="180:180">
      <c r="FX57356" s="1595"/>
    </row>
    <row r="57357" spans="180:180">
      <c r="FX57357" s="1595"/>
    </row>
    <row r="57358" spans="180:180">
      <c r="FX57358" s="1595"/>
    </row>
    <row r="57359" spans="180:180">
      <c r="FX57359" s="1595"/>
    </row>
    <row r="57360" spans="180:180">
      <c r="FX57360" s="1595"/>
    </row>
    <row r="57361" spans="180:180">
      <c r="FX57361" s="1595"/>
    </row>
    <row r="57362" spans="180:180">
      <c r="FX57362" s="1595"/>
    </row>
    <row r="57363" spans="180:180">
      <c r="FX57363" s="1595"/>
    </row>
    <row r="57364" spans="180:180">
      <c r="FX57364" s="1595"/>
    </row>
    <row r="57365" spans="180:180">
      <c r="FX57365" s="1595"/>
    </row>
    <row r="57366" spans="180:180">
      <c r="FX57366" s="1595"/>
    </row>
    <row r="57367" spans="180:180">
      <c r="FX57367" s="1595"/>
    </row>
    <row r="57368" spans="180:180">
      <c r="FX57368" s="1595"/>
    </row>
    <row r="57369" spans="180:180">
      <c r="FX57369" s="1595"/>
    </row>
    <row r="57370" spans="180:180">
      <c r="FX57370" s="1595"/>
    </row>
    <row r="57371" spans="180:180">
      <c r="FX57371" s="1595"/>
    </row>
    <row r="57372" spans="180:180">
      <c r="FX57372" s="1595"/>
    </row>
    <row r="57373" spans="180:180">
      <c r="FX57373" s="1595"/>
    </row>
    <row r="57374" spans="180:180">
      <c r="FX57374" s="1595"/>
    </row>
    <row r="57375" spans="180:180">
      <c r="FX57375" s="1595"/>
    </row>
    <row r="57376" spans="180:180">
      <c r="FX57376" s="1595"/>
    </row>
    <row r="57377" spans="180:180">
      <c r="FX57377" s="1595"/>
    </row>
    <row r="57378" spans="180:180">
      <c r="FX57378" s="1595"/>
    </row>
    <row r="57379" spans="180:180">
      <c r="FX57379" s="1595"/>
    </row>
    <row r="57380" spans="180:180">
      <c r="FX57380" s="1595"/>
    </row>
    <row r="57381" spans="180:180">
      <c r="FX57381" s="1595"/>
    </row>
    <row r="57382" spans="180:180">
      <c r="FX57382" s="1595"/>
    </row>
    <row r="57383" spans="180:180">
      <c r="FX57383" s="1595"/>
    </row>
    <row r="57384" spans="180:180">
      <c r="FX57384" s="1595"/>
    </row>
    <row r="57385" spans="180:180">
      <c r="FX57385" s="1595"/>
    </row>
    <row r="57387" spans="180:180">
      <c r="FX57387" s="1349"/>
    </row>
    <row r="57388" spans="180:180">
      <c r="FX57388" s="1349"/>
    </row>
    <row r="57389" spans="180:180">
      <c r="FX57389" s="1666"/>
    </row>
    <row r="57391" spans="180:180">
      <c r="FX57391" s="1349"/>
    </row>
    <row r="57392" spans="180:180">
      <c r="FX57392" s="1349"/>
    </row>
    <row r="57393" spans="180:180">
      <c r="FX57393" s="1349"/>
    </row>
    <row r="57394" spans="180:180">
      <c r="FX57394" s="1595"/>
    </row>
    <row r="57395" spans="180:180">
      <c r="FX57395" s="1595"/>
    </row>
    <row r="57396" spans="180:180">
      <c r="FX57396" s="1595"/>
    </row>
    <row r="57397" spans="180:180">
      <c r="FX57397" s="1595"/>
    </row>
    <row r="57398" spans="180:180">
      <c r="FX57398" s="1595"/>
    </row>
    <row r="57399" spans="180:180">
      <c r="FX57399" s="1595"/>
    </row>
    <row r="57400" spans="180:180">
      <c r="FX57400" s="1595"/>
    </row>
    <row r="57401" spans="180:180">
      <c r="FX57401" s="1595"/>
    </row>
    <row r="57402" spans="180:180">
      <c r="FX57402" s="1595"/>
    </row>
    <row r="57403" spans="180:180">
      <c r="FX57403" s="1595"/>
    </row>
    <row r="57404" spans="180:180">
      <c r="FX57404" s="1595"/>
    </row>
    <row r="57405" spans="180:180">
      <c r="FX57405" s="1595"/>
    </row>
    <row r="57406" spans="180:180">
      <c r="FX57406" s="1595"/>
    </row>
    <row r="57407" spans="180:180">
      <c r="FX57407" s="1595"/>
    </row>
    <row r="57408" spans="180:180">
      <c r="FX57408" s="1595"/>
    </row>
    <row r="57409" spans="180:180">
      <c r="FX57409" s="1595"/>
    </row>
    <row r="57410" spans="180:180">
      <c r="FX57410" s="1595"/>
    </row>
    <row r="57411" spans="180:180">
      <c r="FX57411" s="1595"/>
    </row>
    <row r="57412" spans="180:180">
      <c r="FX57412" s="1595"/>
    </row>
    <row r="57413" spans="180:180">
      <c r="FX57413" s="1595"/>
    </row>
    <row r="57414" spans="180:180">
      <c r="FX57414" s="1595"/>
    </row>
    <row r="57415" spans="180:180">
      <c r="FX57415" s="1595"/>
    </row>
    <row r="57416" spans="180:180">
      <c r="FX57416" s="1595"/>
    </row>
    <row r="57417" spans="180:180">
      <c r="FX57417" s="1595"/>
    </row>
    <row r="57418" spans="180:180">
      <c r="FX57418" s="1595"/>
    </row>
    <row r="57419" spans="180:180">
      <c r="FX57419" s="1595"/>
    </row>
    <row r="57420" spans="180:180">
      <c r="FX57420" s="1595"/>
    </row>
    <row r="57421" spans="180:180">
      <c r="FX57421" s="1595"/>
    </row>
    <row r="57422" spans="180:180">
      <c r="FX57422" s="1595"/>
    </row>
    <row r="57423" spans="180:180">
      <c r="FX57423" s="1595"/>
    </row>
    <row r="57424" spans="180:180">
      <c r="FX57424" s="1595"/>
    </row>
    <row r="57425" spans="180:180">
      <c r="FX57425" s="1595"/>
    </row>
    <row r="57426" spans="180:180">
      <c r="FX57426" s="1595"/>
    </row>
    <row r="57427" spans="180:180">
      <c r="FX57427" s="1595"/>
    </row>
    <row r="57428" spans="180:180">
      <c r="FX57428" s="1595"/>
    </row>
    <row r="57429" spans="180:180">
      <c r="FX57429" s="1595"/>
    </row>
    <row r="57430" spans="180:180">
      <c r="FX57430" s="1595"/>
    </row>
    <row r="57431" spans="180:180">
      <c r="FX57431" s="1595"/>
    </row>
    <row r="57432" spans="180:180">
      <c r="FX57432" s="1595"/>
    </row>
    <row r="57433" spans="180:180">
      <c r="FX57433" s="1595"/>
    </row>
    <row r="57435" spans="180:180">
      <c r="FX57435" s="1349"/>
    </row>
    <row r="57436" spans="180:180">
      <c r="FX57436" s="1349"/>
    </row>
    <row r="57437" spans="180:180">
      <c r="FX57437" s="1666"/>
    </row>
    <row r="57439" spans="180:180">
      <c r="FX57439" s="1349"/>
    </row>
    <row r="57440" spans="180:180">
      <c r="FX57440" s="1349"/>
    </row>
    <row r="57441" spans="180:180">
      <c r="FX57441" s="1349"/>
    </row>
    <row r="57442" spans="180:180">
      <c r="FX57442" s="1595"/>
    </row>
    <row r="57443" spans="180:180">
      <c r="FX57443" s="1595"/>
    </row>
    <row r="57444" spans="180:180">
      <c r="FX57444" s="1595"/>
    </row>
    <row r="57445" spans="180:180">
      <c r="FX57445" s="1595"/>
    </row>
    <row r="57446" spans="180:180">
      <c r="FX57446" s="1595"/>
    </row>
    <row r="57447" spans="180:180">
      <c r="FX57447" s="1595"/>
    </row>
    <row r="57448" spans="180:180">
      <c r="FX57448" s="1595"/>
    </row>
    <row r="57449" spans="180:180">
      <c r="FX57449" s="1595"/>
    </row>
    <row r="57450" spans="180:180">
      <c r="FX57450" s="1595"/>
    </row>
    <row r="57451" spans="180:180">
      <c r="FX57451" s="1595"/>
    </row>
    <row r="57452" spans="180:180">
      <c r="FX57452" s="1595"/>
    </row>
    <row r="57453" spans="180:180">
      <c r="FX57453" s="1595"/>
    </row>
    <row r="57454" spans="180:180">
      <c r="FX57454" s="1595"/>
    </row>
    <row r="57455" spans="180:180">
      <c r="FX57455" s="1595"/>
    </row>
    <row r="57456" spans="180:180">
      <c r="FX57456" s="1595"/>
    </row>
    <row r="57457" spans="180:180">
      <c r="FX57457" s="1595"/>
    </row>
    <row r="57458" spans="180:180">
      <c r="FX57458" s="1595"/>
    </row>
    <row r="57459" spans="180:180">
      <c r="FX57459" s="1595"/>
    </row>
    <row r="57460" spans="180:180">
      <c r="FX57460" s="1595"/>
    </row>
    <row r="57461" spans="180:180">
      <c r="FX57461" s="1595"/>
    </row>
    <row r="57462" spans="180:180">
      <c r="FX57462" s="1595"/>
    </row>
    <row r="57463" spans="180:180">
      <c r="FX57463" s="1595"/>
    </row>
    <row r="57464" spans="180:180">
      <c r="FX57464" s="1595"/>
    </row>
    <row r="57465" spans="180:180">
      <c r="FX57465" s="1595"/>
    </row>
    <row r="57466" spans="180:180">
      <c r="FX57466" s="1595"/>
    </row>
    <row r="57467" spans="180:180">
      <c r="FX57467" s="1595"/>
    </row>
    <row r="57468" spans="180:180">
      <c r="FX57468" s="1595"/>
    </row>
    <row r="57469" spans="180:180">
      <c r="FX57469" s="1595"/>
    </row>
    <row r="57470" spans="180:180">
      <c r="FX57470" s="1595"/>
    </row>
    <row r="57471" spans="180:180">
      <c r="FX57471" s="1595"/>
    </row>
    <row r="57472" spans="180:180">
      <c r="FX57472" s="1595"/>
    </row>
    <row r="57473" spans="180:180">
      <c r="FX57473" s="1595"/>
    </row>
    <row r="57474" spans="180:180">
      <c r="FX57474" s="1595"/>
    </row>
    <row r="57475" spans="180:180">
      <c r="FX57475" s="1595"/>
    </row>
    <row r="57476" spans="180:180">
      <c r="FX57476" s="1595"/>
    </row>
    <row r="57477" spans="180:180">
      <c r="FX57477" s="1595"/>
    </row>
    <row r="57478" spans="180:180">
      <c r="FX57478" s="1595"/>
    </row>
    <row r="57479" spans="180:180">
      <c r="FX57479" s="1595"/>
    </row>
    <row r="57480" spans="180:180">
      <c r="FX57480" s="1595"/>
    </row>
    <row r="57481" spans="180:180">
      <c r="FX57481" s="1595"/>
    </row>
    <row r="57483" spans="180:180">
      <c r="FX57483" s="1349"/>
    </row>
    <row r="57484" spans="180:180">
      <c r="FX57484" s="1349"/>
    </row>
    <row r="57485" spans="180:180">
      <c r="FX57485" s="1666"/>
    </row>
    <row r="57487" spans="180:180">
      <c r="FX57487" s="1349"/>
    </row>
    <row r="57488" spans="180:180">
      <c r="FX57488" s="1349"/>
    </row>
    <row r="57489" spans="180:180">
      <c r="FX57489" s="1349"/>
    </row>
    <row r="57490" spans="180:180">
      <c r="FX57490" s="1595"/>
    </row>
    <row r="57491" spans="180:180">
      <c r="FX57491" s="1595"/>
    </row>
    <row r="57492" spans="180:180">
      <c r="FX57492" s="1595"/>
    </row>
    <row r="57493" spans="180:180">
      <c r="FX57493" s="1595"/>
    </row>
    <row r="57494" spans="180:180">
      <c r="FX57494" s="1595"/>
    </row>
    <row r="57495" spans="180:180">
      <c r="FX57495" s="1595"/>
    </row>
    <row r="57496" spans="180:180">
      <c r="FX57496" s="1595"/>
    </row>
    <row r="57497" spans="180:180">
      <c r="FX57497" s="1595"/>
    </row>
    <row r="57498" spans="180:180">
      <c r="FX57498" s="1595"/>
    </row>
    <row r="57499" spans="180:180">
      <c r="FX57499" s="1595"/>
    </row>
    <row r="57500" spans="180:180">
      <c r="FX57500" s="1595"/>
    </row>
    <row r="57501" spans="180:180">
      <c r="FX57501" s="1595"/>
    </row>
    <row r="57502" spans="180:180">
      <c r="FX57502" s="1595"/>
    </row>
    <row r="57503" spans="180:180">
      <c r="FX57503" s="1595"/>
    </row>
    <row r="57504" spans="180:180">
      <c r="FX57504" s="1595"/>
    </row>
    <row r="57505" spans="180:180">
      <c r="FX57505" s="1595"/>
    </row>
    <row r="57506" spans="180:180">
      <c r="FX57506" s="1595"/>
    </row>
    <row r="57507" spans="180:180">
      <c r="FX57507" s="1595"/>
    </row>
    <row r="57508" spans="180:180">
      <c r="FX57508" s="1595"/>
    </row>
    <row r="57509" spans="180:180">
      <c r="FX57509" s="1595"/>
    </row>
    <row r="57510" spans="180:180">
      <c r="FX57510" s="1595"/>
    </row>
    <row r="57511" spans="180:180">
      <c r="FX57511" s="1595"/>
    </row>
    <row r="57512" spans="180:180">
      <c r="FX57512" s="1595"/>
    </row>
    <row r="57513" spans="180:180">
      <c r="FX57513" s="1595"/>
    </row>
    <row r="57514" spans="180:180">
      <c r="FX57514" s="1595"/>
    </row>
    <row r="57515" spans="180:180">
      <c r="FX57515" s="1595"/>
    </row>
    <row r="57516" spans="180:180">
      <c r="FX57516" s="1595"/>
    </row>
    <row r="57517" spans="180:180">
      <c r="FX57517" s="1595"/>
    </row>
    <row r="57518" spans="180:180">
      <c r="FX57518" s="1595"/>
    </row>
    <row r="57519" spans="180:180">
      <c r="FX57519" s="1595"/>
    </row>
    <row r="57520" spans="180:180">
      <c r="FX57520" s="1595"/>
    </row>
    <row r="57521" spans="180:180">
      <c r="FX57521" s="1595"/>
    </row>
    <row r="57522" spans="180:180">
      <c r="FX57522" s="1595"/>
    </row>
    <row r="57523" spans="180:180">
      <c r="FX57523" s="1595"/>
    </row>
    <row r="57524" spans="180:180">
      <c r="FX57524" s="1595"/>
    </row>
    <row r="57525" spans="180:180">
      <c r="FX57525" s="1595"/>
    </row>
    <row r="57526" spans="180:180">
      <c r="FX57526" s="1595"/>
    </row>
    <row r="57527" spans="180:180">
      <c r="FX57527" s="1595"/>
    </row>
    <row r="57528" spans="180:180">
      <c r="FX57528" s="1595"/>
    </row>
    <row r="57529" spans="180:180">
      <c r="FX57529" s="1595"/>
    </row>
    <row r="57531" spans="180:180">
      <c r="FX57531" s="1349"/>
    </row>
    <row r="57532" spans="180:180">
      <c r="FX57532" s="1349"/>
    </row>
    <row r="57533" spans="180:180">
      <c r="FX57533" s="1666"/>
    </row>
    <row r="57535" spans="180:180">
      <c r="FX57535" s="1349"/>
    </row>
    <row r="57536" spans="180:180">
      <c r="FX57536" s="1349"/>
    </row>
    <row r="57537" spans="180:180">
      <c r="FX57537" s="1349"/>
    </row>
    <row r="57538" spans="180:180">
      <c r="FX57538" s="1595"/>
    </row>
    <row r="57539" spans="180:180">
      <c r="FX57539" s="1595"/>
    </row>
    <row r="57540" spans="180:180">
      <c r="FX57540" s="1595"/>
    </row>
    <row r="57541" spans="180:180">
      <c r="FX57541" s="1595"/>
    </row>
    <row r="57542" spans="180:180">
      <c r="FX57542" s="1595"/>
    </row>
    <row r="57543" spans="180:180">
      <c r="FX57543" s="1595"/>
    </row>
    <row r="57544" spans="180:180">
      <c r="FX57544" s="1595"/>
    </row>
    <row r="57545" spans="180:180">
      <c r="FX57545" s="1595"/>
    </row>
    <row r="57546" spans="180:180">
      <c r="FX57546" s="1595"/>
    </row>
    <row r="57547" spans="180:180">
      <c r="FX57547" s="1595"/>
    </row>
    <row r="57548" spans="180:180">
      <c r="FX57548" s="1595"/>
    </row>
    <row r="57549" spans="180:180">
      <c r="FX57549" s="1595"/>
    </row>
    <row r="57550" spans="180:180">
      <c r="FX57550" s="1595"/>
    </row>
    <row r="57551" spans="180:180">
      <c r="FX57551" s="1595"/>
    </row>
    <row r="57552" spans="180:180">
      <c r="FX57552" s="1595"/>
    </row>
    <row r="57553" spans="180:180">
      <c r="FX57553" s="1595"/>
    </row>
    <row r="57554" spans="180:180">
      <c r="FX57554" s="1595"/>
    </row>
    <row r="57555" spans="180:180">
      <c r="FX57555" s="1595"/>
    </row>
    <row r="57556" spans="180:180">
      <c r="FX57556" s="1595"/>
    </row>
    <row r="57557" spans="180:180">
      <c r="FX57557" s="1595"/>
    </row>
    <row r="57558" spans="180:180">
      <c r="FX57558" s="1595"/>
    </row>
    <row r="57559" spans="180:180">
      <c r="FX57559" s="1595"/>
    </row>
    <row r="57560" spans="180:180">
      <c r="FX57560" s="1595"/>
    </row>
    <row r="57561" spans="180:180">
      <c r="FX57561" s="1595"/>
    </row>
    <row r="57562" spans="180:180">
      <c r="FX57562" s="1595"/>
    </row>
    <row r="57563" spans="180:180">
      <c r="FX57563" s="1595"/>
    </row>
    <row r="57564" spans="180:180">
      <c r="FX57564" s="1595"/>
    </row>
    <row r="57565" spans="180:180">
      <c r="FX57565" s="1595"/>
    </row>
    <row r="57566" spans="180:180">
      <c r="FX57566" s="1595"/>
    </row>
    <row r="57567" spans="180:180">
      <c r="FX57567" s="1595"/>
    </row>
    <row r="57568" spans="180:180">
      <c r="FX57568" s="1595"/>
    </row>
    <row r="57569" spans="180:180">
      <c r="FX57569" s="1595"/>
    </row>
    <row r="57570" spans="180:180">
      <c r="FX57570" s="1595"/>
    </row>
    <row r="57571" spans="180:180">
      <c r="FX57571" s="1595"/>
    </row>
    <row r="57572" spans="180:180">
      <c r="FX57572" s="1595"/>
    </row>
    <row r="57573" spans="180:180">
      <c r="FX57573" s="1595"/>
    </row>
    <row r="57574" spans="180:180">
      <c r="FX57574" s="1595"/>
    </row>
    <row r="57575" spans="180:180">
      <c r="FX57575" s="1595"/>
    </row>
    <row r="57576" spans="180:180">
      <c r="FX57576" s="1595"/>
    </row>
    <row r="57577" spans="180:180">
      <c r="FX57577" s="1595"/>
    </row>
    <row r="57579" spans="180:180">
      <c r="FX57579" s="1349"/>
    </row>
    <row r="57580" spans="180:180">
      <c r="FX57580" s="1349"/>
    </row>
    <row r="57581" spans="180:180">
      <c r="FX57581" s="1666"/>
    </row>
    <row r="57583" spans="180:180">
      <c r="FX57583" s="1349"/>
    </row>
    <row r="57584" spans="180:180">
      <c r="FX57584" s="1349"/>
    </row>
    <row r="57585" spans="180:180">
      <c r="FX57585" s="1349"/>
    </row>
    <row r="57586" spans="180:180">
      <c r="FX57586" s="1595"/>
    </row>
    <row r="57587" spans="180:180">
      <c r="FX57587" s="1595"/>
    </row>
    <row r="57588" spans="180:180">
      <c r="FX57588" s="1595"/>
    </row>
    <row r="57589" spans="180:180">
      <c r="FX57589" s="1595"/>
    </row>
    <row r="57590" spans="180:180">
      <c r="FX57590" s="1595"/>
    </row>
    <row r="57591" spans="180:180">
      <c r="FX57591" s="1595"/>
    </row>
    <row r="57592" spans="180:180">
      <c r="FX57592" s="1595"/>
    </row>
    <row r="57593" spans="180:180">
      <c r="FX57593" s="1595"/>
    </row>
    <row r="57594" spans="180:180">
      <c r="FX57594" s="1595"/>
    </row>
    <row r="57595" spans="180:180">
      <c r="FX57595" s="1595"/>
    </row>
    <row r="57596" spans="180:180">
      <c r="FX57596" s="1595"/>
    </row>
    <row r="57597" spans="180:180">
      <c r="FX57597" s="1595"/>
    </row>
    <row r="57598" spans="180:180">
      <c r="FX57598" s="1595"/>
    </row>
    <row r="57599" spans="180:180">
      <c r="FX57599" s="1595"/>
    </row>
    <row r="57600" spans="180:180">
      <c r="FX57600" s="1595"/>
    </row>
    <row r="57601" spans="180:180">
      <c r="FX57601" s="1595"/>
    </row>
    <row r="57602" spans="180:180">
      <c r="FX57602" s="1595"/>
    </row>
    <row r="57603" spans="180:180">
      <c r="FX57603" s="1595"/>
    </row>
    <row r="57604" spans="180:180">
      <c r="FX57604" s="1595"/>
    </row>
    <row r="57605" spans="180:180">
      <c r="FX57605" s="1595"/>
    </row>
    <row r="57606" spans="180:180">
      <c r="FX57606" s="1595"/>
    </row>
    <row r="57607" spans="180:180">
      <c r="FX57607" s="1595"/>
    </row>
    <row r="57608" spans="180:180">
      <c r="FX57608" s="1595"/>
    </row>
    <row r="57609" spans="180:180">
      <c r="FX57609" s="1595"/>
    </row>
    <row r="57610" spans="180:180">
      <c r="FX57610" s="1595"/>
    </row>
    <row r="57611" spans="180:180">
      <c r="FX57611" s="1595"/>
    </row>
    <row r="57612" spans="180:180">
      <c r="FX57612" s="1595"/>
    </row>
    <row r="57613" spans="180:180">
      <c r="FX57613" s="1595"/>
    </row>
    <row r="57614" spans="180:180">
      <c r="FX57614" s="1595"/>
    </row>
    <row r="57615" spans="180:180">
      <c r="FX57615" s="1595"/>
    </row>
    <row r="57616" spans="180:180">
      <c r="FX57616" s="1595"/>
    </row>
    <row r="57617" spans="180:180">
      <c r="FX57617" s="1595"/>
    </row>
    <row r="57618" spans="180:180">
      <c r="FX57618" s="1595"/>
    </row>
    <row r="57619" spans="180:180">
      <c r="FX57619" s="1595"/>
    </row>
    <row r="57620" spans="180:180">
      <c r="FX57620" s="1595"/>
    </row>
    <row r="57621" spans="180:180">
      <c r="FX57621" s="1595"/>
    </row>
    <row r="57622" spans="180:180">
      <c r="FX57622" s="1595"/>
    </row>
    <row r="57623" spans="180:180">
      <c r="FX57623" s="1595"/>
    </row>
    <row r="57624" spans="180:180">
      <c r="FX57624" s="1595"/>
    </row>
    <row r="57625" spans="180:180">
      <c r="FX57625" s="1595"/>
    </row>
    <row r="57627" spans="180:180">
      <c r="FX57627" s="1349"/>
    </row>
    <row r="57628" spans="180:180">
      <c r="FX57628" s="1349"/>
    </row>
    <row r="57629" spans="180:180">
      <c r="FX57629" s="1666"/>
    </row>
    <row r="57631" spans="180:180">
      <c r="FX57631" s="1349"/>
    </row>
    <row r="57632" spans="180:180">
      <c r="FX57632" s="1349"/>
    </row>
    <row r="57633" spans="180:180">
      <c r="FX57633" s="1349"/>
    </row>
    <row r="57634" spans="180:180">
      <c r="FX57634" s="1595"/>
    </row>
    <row r="57635" spans="180:180">
      <c r="FX57635" s="1595"/>
    </row>
    <row r="57636" spans="180:180">
      <c r="FX57636" s="1595"/>
    </row>
    <row r="57637" spans="180:180">
      <c r="FX57637" s="1595"/>
    </row>
    <row r="57638" spans="180:180">
      <c r="FX57638" s="1595"/>
    </row>
    <row r="57639" spans="180:180">
      <c r="FX57639" s="1595"/>
    </row>
    <row r="57640" spans="180:180">
      <c r="FX57640" s="1595"/>
    </row>
    <row r="57641" spans="180:180">
      <c r="FX57641" s="1595"/>
    </row>
    <row r="57642" spans="180:180">
      <c r="FX57642" s="1595"/>
    </row>
    <row r="57643" spans="180:180">
      <c r="FX57643" s="1595"/>
    </row>
    <row r="57644" spans="180:180">
      <c r="FX57644" s="1595"/>
    </row>
    <row r="57645" spans="180:180">
      <c r="FX57645" s="1595"/>
    </row>
    <row r="57646" spans="180:180">
      <c r="FX57646" s="1595"/>
    </row>
    <row r="57647" spans="180:180">
      <c r="FX57647" s="1595"/>
    </row>
    <row r="57648" spans="180:180">
      <c r="FX57648" s="1595"/>
    </row>
    <row r="57649" spans="180:180">
      <c r="FX57649" s="1595"/>
    </row>
    <row r="57650" spans="180:180">
      <c r="FX57650" s="1595"/>
    </row>
    <row r="57651" spans="180:180">
      <c r="FX57651" s="1595"/>
    </row>
    <row r="57652" spans="180:180">
      <c r="FX57652" s="1595"/>
    </row>
    <row r="57653" spans="180:180">
      <c r="FX57653" s="1595"/>
    </row>
    <row r="57654" spans="180:180">
      <c r="FX57654" s="1595"/>
    </row>
    <row r="57655" spans="180:180">
      <c r="FX57655" s="1595"/>
    </row>
    <row r="57656" spans="180:180">
      <c r="FX57656" s="1595"/>
    </row>
    <row r="57657" spans="180:180">
      <c r="FX57657" s="1595"/>
    </row>
    <row r="57658" spans="180:180">
      <c r="FX57658" s="1595"/>
    </row>
    <row r="57659" spans="180:180">
      <c r="FX57659" s="1595"/>
    </row>
    <row r="57660" spans="180:180">
      <c r="FX57660" s="1595"/>
    </row>
    <row r="57661" spans="180:180">
      <c r="FX57661" s="1595"/>
    </row>
    <row r="57662" spans="180:180">
      <c r="FX57662" s="1595"/>
    </row>
    <row r="57663" spans="180:180">
      <c r="FX57663" s="1595"/>
    </row>
    <row r="57664" spans="180:180">
      <c r="FX57664" s="1595"/>
    </row>
    <row r="57665" spans="180:180">
      <c r="FX57665" s="1595"/>
    </row>
    <row r="57666" spans="180:180">
      <c r="FX57666" s="1595"/>
    </row>
    <row r="57667" spans="180:180">
      <c r="FX57667" s="1595"/>
    </row>
    <row r="57668" spans="180:180">
      <c r="FX57668" s="1595"/>
    </row>
    <row r="57669" spans="180:180">
      <c r="FX57669" s="1595"/>
    </row>
    <row r="57670" spans="180:180">
      <c r="FX57670" s="1595"/>
    </row>
    <row r="57671" spans="180:180">
      <c r="FX57671" s="1595"/>
    </row>
    <row r="57672" spans="180:180">
      <c r="FX57672" s="1595"/>
    </row>
    <row r="57673" spans="180:180">
      <c r="FX57673" s="1595"/>
    </row>
    <row r="57675" spans="180:180">
      <c r="FX57675" s="1349"/>
    </row>
    <row r="57676" spans="180:180">
      <c r="FX57676" s="1349"/>
    </row>
    <row r="57677" spans="180:180">
      <c r="FX57677" s="1666"/>
    </row>
    <row r="57679" spans="180:180">
      <c r="FX57679" s="1349"/>
    </row>
    <row r="57680" spans="180:180">
      <c r="FX57680" s="1349"/>
    </row>
    <row r="57681" spans="180:180">
      <c r="FX57681" s="1349"/>
    </row>
    <row r="57682" spans="180:180">
      <c r="FX57682" s="1595"/>
    </row>
    <row r="57683" spans="180:180">
      <c r="FX57683" s="1595"/>
    </row>
    <row r="57684" spans="180:180">
      <c r="FX57684" s="1595"/>
    </row>
    <row r="57685" spans="180:180">
      <c r="FX57685" s="1595"/>
    </row>
    <row r="57686" spans="180:180">
      <c r="FX57686" s="1595"/>
    </row>
    <row r="57687" spans="180:180">
      <c r="FX57687" s="1595"/>
    </row>
    <row r="57688" spans="180:180">
      <c r="FX57688" s="1595"/>
    </row>
    <row r="57689" spans="180:180">
      <c r="FX57689" s="1595"/>
    </row>
    <row r="57690" spans="180:180">
      <c r="FX57690" s="1595"/>
    </row>
    <row r="57691" spans="180:180">
      <c r="FX57691" s="1595"/>
    </row>
    <row r="57692" spans="180:180">
      <c r="FX57692" s="1595"/>
    </row>
    <row r="57693" spans="180:180">
      <c r="FX57693" s="1595"/>
    </row>
    <row r="57694" spans="180:180">
      <c r="FX57694" s="1595"/>
    </row>
    <row r="57695" spans="180:180">
      <c r="FX57695" s="1595"/>
    </row>
    <row r="57696" spans="180:180">
      <c r="FX57696" s="1595"/>
    </row>
    <row r="57697" spans="180:180">
      <c r="FX57697" s="1595"/>
    </row>
    <row r="57698" spans="180:180">
      <c r="FX57698" s="1595"/>
    </row>
    <row r="57699" spans="180:180">
      <c r="FX57699" s="1595"/>
    </row>
    <row r="57700" spans="180:180">
      <c r="FX57700" s="1595"/>
    </row>
    <row r="57701" spans="180:180">
      <c r="FX57701" s="1595"/>
    </row>
    <row r="57702" spans="180:180">
      <c r="FX57702" s="1595"/>
    </row>
    <row r="57703" spans="180:180">
      <c r="FX57703" s="1595"/>
    </row>
    <row r="57704" spans="180:180">
      <c r="FX57704" s="1595"/>
    </row>
    <row r="57705" spans="180:180">
      <c r="FX57705" s="1595"/>
    </row>
    <row r="57706" spans="180:180">
      <c r="FX57706" s="1595"/>
    </row>
    <row r="57707" spans="180:180">
      <c r="FX57707" s="1595"/>
    </row>
    <row r="57708" spans="180:180">
      <c r="FX57708" s="1595"/>
    </row>
    <row r="57709" spans="180:180">
      <c r="FX57709" s="1595"/>
    </row>
    <row r="57710" spans="180:180">
      <c r="FX57710" s="1595"/>
    </row>
    <row r="57711" spans="180:180">
      <c r="FX57711" s="1595"/>
    </row>
    <row r="57712" spans="180:180">
      <c r="FX57712" s="1595"/>
    </row>
    <row r="57713" spans="180:180">
      <c r="FX57713" s="1595"/>
    </row>
    <row r="57714" spans="180:180">
      <c r="FX57714" s="1595"/>
    </row>
    <row r="57715" spans="180:180">
      <c r="FX57715" s="1595"/>
    </row>
    <row r="57716" spans="180:180">
      <c r="FX57716" s="1595"/>
    </row>
    <row r="57717" spans="180:180">
      <c r="FX57717" s="1595"/>
    </row>
    <row r="57718" spans="180:180">
      <c r="FX57718" s="1595"/>
    </row>
    <row r="57719" spans="180:180">
      <c r="FX57719" s="1595"/>
    </row>
    <row r="57720" spans="180:180">
      <c r="FX57720" s="1595"/>
    </row>
    <row r="57721" spans="180:180">
      <c r="FX57721" s="1595"/>
    </row>
    <row r="57723" spans="180:180">
      <c r="FX57723" s="1349"/>
    </row>
    <row r="57724" spans="180:180">
      <c r="FX57724" s="1349"/>
    </row>
    <row r="57725" spans="180:180">
      <c r="FX57725" s="1666"/>
    </row>
    <row r="57727" spans="180:180">
      <c r="FX57727" s="1349"/>
    </row>
    <row r="57728" spans="180:180">
      <c r="FX57728" s="1349"/>
    </row>
    <row r="57729" spans="180:180">
      <c r="FX57729" s="1349"/>
    </row>
    <row r="57730" spans="180:180">
      <c r="FX57730" s="1595"/>
    </row>
    <row r="57731" spans="180:180">
      <c r="FX57731" s="1595"/>
    </row>
    <row r="57732" spans="180:180">
      <c r="FX57732" s="1595"/>
    </row>
    <row r="57733" spans="180:180">
      <c r="FX57733" s="1595"/>
    </row>
    <row r="57734" spans="180:180">
      <c r="FX57734" s="1595"/>
    </row>
    <row r="57735" spans="180:180">
      <c r="FX57735" s="1595"/>
    </row>
    <row r="57736" spans="180:180">
      <c r="FX57736" s="1595"/>
    </row>
    <row r="57737" spans="180:180">
      <c r="FX57737" s="1595"/>
    </row>
    <row r="57738" spans="180:180">
      <c r="FX57738" s="1595"/>
    </row>
    <row r="57739" spans="180:180">
      <c r="FX57739" s="1595"/>
    </row>
    <row r="57740" spans="180:180">
      <c r="FX57740" s="1595"/>
    </row>
    <row r="57741" spans="180:180">
      <c r="FX57741" s="1595"/>
    </row>
    <row r="57742" spans="180:180">
      <c r="FX57742" s="1595"/>
    </row>
    <row r="57743" spans="180:180">
      <c r="FX57743" s="1595"/>
    </row>
    <row r="57744" spans="180:180">
      <c r="FX57744" s="1595"/>
    </row>
    <row r="57745" spans="180:180">
      <c r="FX57745" s="1595"/>
    </row>
    <row r="57746" spans="180:180">
      <c r="FX57746" s="1595"/>
    </row>
    <row r="57747" spans="180:180">
      <c r="FX57747" s="1595"/>
    </row>
    <row r="57748" spans="180:180">
      <c r="FX57748" s="1595"/>
    </row>
    <row r="57749" spans="180:180">
      <c r="FX57749" s="1595"/>
    </row>
    <row r="57750" spans="180:180">
      <c r="FX57750" s="1595"/>
    </row>
    <row r="57751" spans="180:180">
      <c r="FX57751" s="1595"/>
    </row>
    <row r="57752" spans="180:180">
      <c r="FX57752" s="1595"/>
    </row>
    <row r="57753" spans="180:180">
      <c r="FX57753" s="1595"/>
    </row>
    <row r="57754" spans="180:180">
      <c r="FX57754" s="1595"/>
    </row>
    <row r="57755" spans="180:180">
      <c r="FX57755" s="1595"/>
    </row>
    <row r="57756" spans="180:180">
      <c r="FX57756" s="1595"/>
    </row>
    <row r="57757" spans="180:180">
      <c r="FX57757" s="1595"/>
    </row>
    <row r="57758" spans="180:180">
      <c r="FX57758" s="1595"/>
    </row>
    <row r="57759" spans="180:180">
      <c r="FX57759" s="1595"/>
    </row>
    <row r="57760" spans="180:180">
      <c r="FX57760" s="1595"/>
    </row>
    <row r="57761" spans="180:180">
      <c r="FX57761" s="1595"/>
    </row>
    <row r="57762" spans="180:180">
      <c r="FX57762" s="1595"/>
    </row>
    <row r="57763" spans="180:180">
      <c r="FX57763" s="1595"/>
    </row>
    <row r="57764" spans="180:180">
      <c r="FX57764" s="1595"/>
    </row>
    <row r="57765" spans="180:180">
      <c r="FX57765" s="1595"/>
    </row>
    <row r="57766" spans="180:180">
      <c r="FX57766" s="1595"/>
    </row>
    <row r="57767" spans="180:180">
      <c r="FX57767" s="1595"/>
    </row>
    <row r="57768" spans="180:180">
      <c r="FX57768" s="1595"/>
    </row>
    <row r="57769" spans="180:180">
      <c r="FX57769" s="1595"/>
    </row>
    <row r="57771" spans="180:180">
      <c r="FX57771" s="1349"/>
    </row>
    <row r="57772" spans="180:180">
      <c r="FX57772" s="1349"/>
    </row>
    <row r="57773" spans="180:180">
      <c r="FX57773" s="1666"/>
    </row>
    <row r="57775" spans="180:180">
      <c r="FX57775" s="1349"/>
    </row>
    <row r="57776" spans="180:180">
      <c r="FX57776" s="1349"/>
    </row>
    <row r="57777" spans="180:180">
      <c r="FX57777" s="1349"/>
    </row>
    <row r="57778" spans="180:180">
      <c r="FX57778" s="1595"/>
    </row>
    <row r="57779" spans="180:180">
      <c r="FX57779" s="1595"/>
    </row>
    <row r="57780" spans="180:180">
      <c r="FX57780" s="1595"/>
    </row>
    <row r="57781" spans="180:180">
      <c r="FX57781" s="1595"/>
    </row>
    <row r="57782" spans="180:180">
      <c r="FX57782" s="1595"/>
    </row>
    <row r="57783" spans="180:180">
      <c r="FX57783" s="1595"/>
    </row>
    <row r="57784" spans="180:180">
      <c r="FX57784" s="1595"/>
    </row>
    <row r="57785" spans="180:180">
      <c r="FX57785" s="1595"/>
    </row>
    <row r="57786" spans="180:180">
      <c r="FX57786" s="1595"/>
    </row>
    <row r="57787" spans="180:180">
      <c r="FX57787" s="1595"/>
    </row>
    <row r="57788" spans="180:180">
      <c r="FX57788" s="1595"/>
    </row>
    <row r="57789" spans="180:180">
      <c r="FX57789" s="1595"/>
    </row>
    <row r="57790" spans="180:180">
      <c r="FX57790" s="1595"/>
    </row>
    <row r="57791" spans="180:180">
      <c r="FX57791" s="1595"/>
    </row>
    <row r="57792" spans="180:180">
      <c r="FX57792" s="1595"/>
    </row>
    <row r="57793" spans="180:180">
      <c r="FX57793" s="1595"/>
    </row>
    <row r="57794" spans="180:180">
      <c r="FX57794" s="1595"/>
    </row>
    <row r="57795" spans="180:180">
      <c r="FX57795" s="1595"/>
    </row>
    <row r="57796" spans="180:180">
      <c r="FX57796" s="1595"/>
    </row>
    <row r="57797" spans="180:180">
      <c r="FX57797" s="1595"/>
    </row>
    <row r="57798" spans="180:180">
      <c r="FX57798" s="1595"/>
    </row>
    <row r="57799" spans="180:180">
      <c r="FX57799" s="1595"/>
    </row>
    <row r="57800" spans="180:180">
      <c r="FX57800" s="1595"/>
    </row>
    <row r="57801" spans="180:180">
      <c r="FX57801" s="1595"/>
    </row>
    <row r="57802" spans="180:180">
      <c r="FX57802" s="1595"/>
    </row>
    <row r="57803" spans="180:180">
      <c r="FX57803" s="1595"/>
    </row>
    <row r="57804" spans="180:180">
      <c r="FX57804" s="1595"/>
    </row>
    <row r="57805" spans="180:180">
      <c r="FX57805" s="1595"/>
    </row>
    <row r="57806" spans="180:180">
      <c r="FX57806" s="1595"/>
    </row>
    <row r="57807" spans="180:180">
      <c r="FX57807" s="1595"/>
    </row>
    <row r="57808" spans="180:180">
      <c r="FX57808" s="1595"/>
    </row>
    <row r="57809" spans="180:180">
      <c r="FX57809" s="1595"/>
    </row>
    <row r="57810" spans="180:180">
      <c r="FX57810" s="1595"/>
    </row>
    <row r="57811" spans="180:180">
      <c r="FX57811" s="1595"/>
    </row>
    <row r="57812" spans="180:180">
      <c r="FX57812" s="1595"/>
    </row>
    <row r="57813" spans="180:180">
      <c r="FX57813" s="1595"/>
    </row>
    <row r="57814" spans="180:180">
      <c r="FX57814" s="1595"/>
    </row>
    <row r="57815" spans="180:180">
      <c r="FX57815" s="1595"/>
    </row>
    <row r="57816" spans="180:180">
      <c r="FX57816" s="1595"/>
    </row>
    <row r="57817" spans="180:180">
      <c r="FX57817" s="1595"/>
    </row>
    <row r="57819" spans="180:180">
      <c r="FX57819" s="1349"/>
    </row>
    <row r="57820" spans="180:180">
      <c r="FX57820" s="1349"/>
    </row>
    <row r="57821" spans="180:180">
      <c r="FX57821" s="1666"/>
    </row>
    <row r="57823" spans="180:180">
      <c r="FX57823" s="1349"/>
    </row>
    <row r="57824" spans="180:180">
      <c r="FX57824" s="1349"/>
    </row>
    <row r="57825" spans="180:180">
      <c r="FX57825" s="1349"/>
    </row>
    <row r="57826" spans="180:180">
      <c r="FX57826" s="1595"/>
    </row>
    <row r="57827" spans="180:180">
      <c r="FX57827" s="1595"/>
    </row>
    <row r="57828" spans="180:180">
      <c r="FX57828" s="1595"/>
    </row>
    <row r="57829" spans="180:180">
      <c r="FX57829" s="1595"/>
    </row>
    <row r="57830" spans="180:180">
      <c r="FX57830" s="1595"/>
    </row>
    <row r="57831" spans="180:180">
      <c r="FX57831" s="1595"/>
    </row>
    <row r="57832" spans="180:180">
      <c r="FX57832" s="1595"/>
    </row>
    <row r="57833" spans="180:180">
      <c r="FX57833" s="1595"/>
    </row>
    <row r="57834" spans="180:180">
      <c r="FX57834" s="1595"/>
    </row>
    <row r="57835" spans="180:180">
      <c r="FX57835" s="1595"/>
    </row>
    <row r="57836" spans="180:180">
      <c r="FX57836" s="1595"/>
    </row>
    <row r="57837" spans="180:180">
      <c r="FX57837" s="1595"/>
    </row>
    <row r="57838" spans="180:180">
      <c r="FX57838" s="1595"/>
    </row>
    <row r="57839" spans="180:180">
      <c r="FX57839" s="1595"/>
    </row>
    <row r="57840" spans="180:180">
      <c r="FX57840" s="1595"/>
    </row>
    <row r="57841" spans="180:180">
      <c r="FX57841" s="1595"/>
    </row>
    <row r="57842" spans="180:180">
      <c r="FX57842" s="1595"/>
    </row>
    <row r="57843" spans="180:180">
      <c r="FX57843" s="1595"/>
    </row>
    <row r="57844" spans="180:180">
      <c r="FX57844" s="1595"/>
    </row>
    <row r="57845" spans="180:180">
      <c r="FX57845" s="1595"/>
    </row>
    <row r="57846" spans="180:180">
      <c r="FX57846" s="1595"/>
    </row>
    <row r="57847" spans="180:180">
      <c r="FX57847" s="1595"/>
    </row>
    <row r="57848" spans="180:180">
      <c r="FX57848" s="1595"/>
    </row>
    <row r="57849" spans="180:180">
      <c r="FX57849" s="1595"/>
    </row>
    <row r="57850" spans="180:180">
      <c r="FX57850" s="1595"/>
    </row>
    <row r="57851" spans="180:180">
      <c r="FX57851" s="1595"/>
    </row>
    <row r="57852" spans="180:180">
      <c r="FX57852" s="1595"/>
    </row>
    <row r="57853" spans="180:180">
      <c r="FX57853" s="1595"/>
    </row>
    <row r="57854" spans="180:180">
      <c r="FX57854" s="1595"/>
    </row>
    <row r="57855" spans="180:180">
      <c r="FX57855" s="1595"/>
    </row>
    <row r="57856" spans="180:180">
      <c r="FX57856" s="1595"/>
    </row>
    <row r="57857" spans="180:180">
      <c r="FX57857" s="1595"/>
    </row>
    <row r="57858" spans="180:180">
      <c r="FX57858" s="1595"/>
    </row>
    <row r="57859" spans="180:180">
      <c r="FX57859" s="1595"/>
    </row>
    <row r="57860" spans="180:180">
      <c r="FX57860" s="1595"/>
    </row>
    <row r="57861" spans="180:180">
      <c r="FX57861" s="1595"/>
    </row>
    <row r="57862" spans="180:180">
      <c r="FX57862" s="1595"/>
    </row>
    <row r="57863" spans="180:180">
      <c r="FX57863" s="1595"/>
    </row>
    <row r="57864" spans="180:180">
      <c r="FX57864" s="1595"/>
    </row>
    <row r="57865" spans="180:180">
      <c r="FX57865" s="1595"/>
    </row>
    <row r="57867" spans="180:180">
      <c r="FX57867" s="1349"/>
    </row>
    <row r="57868" spans="180:180">
      <c r="FX57868" s="1349"/>
    </row>
    <row r="57869" spans="180:180">
      <c r="FX57869" s="1666"/>
    </row>
    <row r="57871" spans="180:180">
      <c r="FX57871" s="1349"/>
    </row>
    <row r="57872" spans="180:180">
      <c r="FX57872" s="1349"/>
    </row>
    <row r="57873" spans="180:180">
      <c r="FX57873" s="1349"/>
    </row>
    <row r="57874" spans="180:180">
      <c r="FX57874" s="1595"/>
    </row>
    <row r="57875" spans="180:180">
      <c r="FX57875" s="1595"/>
    </row>
    <row r="57876" spans="180:180">
      <c r="FX57876" s="1595"/>
    </row>
    <row r="57877" spans="180:180">
      <c r="FX57877" s="1595"/>
    </row>
    <row r="57878" spans="180:180">
      <c r="FX57878" s="1595"/>
    </row>
    <row r="57879" spans="180:180">
      <c r="FX57879" s="1595"/>
    </row>
    <row r="57880" spans="180:180">
      <c r="FX57880" s="1595"/>
    </row>
    <row r="57881" spans="180:180">
      <c r="FX57881" s="1595"/>
    </row>
    <row r="57882" spans="180:180">
      <c r="FX57882" s="1595"/>
    </row>
    <row r="57883" spans="180:180">
      <c r="FX57883" s="1595"/>
    </row>
    <row r="57884" spans="180:180">
      <c r="FX57884" s="1595"/>
    </row>
    <row r="57885" spans="180:180">
      <c r="FX57885" s="1595"/>
    </row>
    <row r="57886" spans="180:180">
      <c r="FX57886" s="1595"/>
    </row>
    <row r="57887" spans="180:180">
      <c r="FX57887" s="1595"/>
    </row>
    <row r="57888" spans="180:180">
      <c r="FX57888" s="1595"/>
    </row>
    <row r="57889" spans="180:180">
      <c r="FX57889" s="1595"/>
    </row>
    <row r="57890" spans="180:180">
      <c r="FX57890" s="1595"/>
    </row>
    <row r="57891" spans="180:180">
      <c r="FX57891" s="1595"/>
    </row>
    <row r="57892" spans="180:180">
      <c r="FX57892" s="1595"/>
    </row>
    <row r="57893" spans="180:180">
      <c r="FX57893" s="1595"/>
    </row>
    <row r="57894" spans="180:180">
      <c r="FX57894" s="1595"/>
    </row>
    <row r="57895" spans="180:180">
      <c r="FX57895" s="1595"/>
    </row>
    <row r="57896" spans="180:180">
      <c r="FX57896" s="1595"/>
    </row>
    <row r="57897" spans="180:180">
      <c r="FX57897" s="1595"/>
    </row>
    <row r="57898" spans="180:180">
      <c r="FX57898" s="1595"/>
    </row>
    <row r="57899" spans="180:180">
      <c r="FX57899" s="1595"/>
    </row>
    <row r="57900" spans="180:180">
      <c r="FX57900" s="1595"/>
    </row>
    <row r="57901" spans="180:180">
      <c r="FX57901" s="1595"/>
    </row>
    <row r="57902" spans="180:180">
      <c r="FX57902" s="1595"/>
    </row>
    <row r="57903" spans="180:180">
      <c r="FX57903" s="1595"/>
    </row>
    <row r="57904" spans="180:180">
      <c r="FX57904" s="1595"/>
    </row>
    <row r="57905" spans="180:180">
      <c r="FX57905" s="1595"/>
    </row>
    <row r="57906" spans="180:180">
      <c r="FX57906" s="1595"/>
    </row>
    <row r="57907" spans="180:180">
      <c r="FX57907" s="1595"/>
    </row>
    <row r="57908" spans="180:180">
      <c r="FX57908" s="1595"/>
    </row>
    <row r="57909" spans="180:180">
      <c r="FX57909" s="1595"/>
    </row>
    <row r="57910" spans="180:180">
      <c r="FX57910" s="1595"/>
    </row>
    <row r="57911" spans="180:180">
      <c r="FX57911" s="1595"/>
    </row>
    <row r="57912" spans="180:180">
      <c r="FX57912" s="1595"/>
    </row>
    <row r="57913" spans="180:180">
      <c r="FX57913" s="1595"/>
    </row>
    <row r="57915" spans="180:180">
      <c r="FX57915" s="1349"/>
    </row>
    <row r="57916" spans="180:180">
      <c r="FX57916" s="1349"/>
    </row>
    <row r="57917" spans="180:180">
      <c r="FX57917" s="1666"/>
    </row>
    <row r="57919" spans="180:180">
      <c r="FX57919" s="1349"/>
    </row>
    <row r="57920" spans="180:180">
      <c r="FX57920" s="1349"/>
    </row>
    <row r="57921" spans="180:180">
      <c r="FX57921" s="1349"/>
    </row>
    <row r="57922" spans="180:180">
      <c r="FX57922" s="1595"/>
    </row>
    <row r="57923" spans="180:180">
      <c r="FX57923" s="1595"/>
    </row>
    <row r="57924" spans="180:180">
      <c r="FX57924" s="1595"/>
    </row>
    <row r="57925" spans="180:180">
      <c r="FX57925" s="1595"/>
    </row>
    <row r="57926" spans="180:180">
      <c r="FX57926" s="1595"/>
    </row>
    <row r="57927" spans="180:180">
      <c r="FX57927" s="1595"/>
    </row>
    <row r="57928" spans="180:180">
      <c r="FX57928" s="1595"/>
    </row>
    <row r="57929" spans="180:180">
      <c r="FX57929" s="1595"/>
    </row>
    <row r="57930" spans="180:180">
      <c r="FX57930" s="1595"/>
    </row>
    <row r="57931" spans="180:180">
      <c r="FX57931" s="1595"/>
    </row>
    <row r="57932" spans="180:180">
      <c r="FX57932" s="1595"/>
    </row>
    <row r="57933" spans="180:180">
      <c r="FX57933" s="1595"/>
    </row>
    <row r="57934" spans="180:180">
      <c r="FX57934" s="1595"/>
    </row>
    <row r="57935" spans="180:180">
      <c r="FX57935" s="1595"/>
    </row>
    <row r="57936" spans="180:180">
      <c r="FX57936" s="1595"/>
    </row>
    <row r="57937" spans="180:180">
      <c r="FX57937" s="1595"/>
    </row>
    <row r="57938" spans="180:180">
      <c r="FX57938" s="1595"/>
    </row>
    <row r="57939" spans="180:180">
      <c r="FX57939" s="1595"/>
    </row>
    <row r="57940" spans="180:180">
      <c r="FX57940" s="1595"/>
    </row>
    <row r="57941" spans="180:180">
      <c r="FX57941" s="1595"/>
    </row>
    <row r="57942" spans="180:180">
      <c r="FX57942" s="1595"/>
    </row>
    <row r="57943" spans="180:180">
      <c r="FX57943" s="1595"/>
    </row>
    <row r="57944" spans="180:180">
      <c r="FX57944" s="1595"/>
    </row>
    <row r="57945" spans="180:180">
      <c r="FX57945" s="1595"/>
    </row>
    <row r="57946" spans="180:180">
      <c r="FX57946" s="1595"/>
    </row>
    <row r="57947" spans="180:180">
      <c r="FX57947" s="1595"/>
    </row>
    <row r="57948" spans="180:180">
      <c r="FX57948" s="1595"/>
    </row>
    <row r="57949" spans="180:180">
      <c r="FX57949" s="1595"/>
    </row>
    <row r="57950" spans="180:180">
      <c r="FX57950" s="1595"/>
    </row>
    <row r="57951" spans="180:180">
      <c r="FX57951" s="1595"/>
    </row>
    <row r="57952" spans="180:180">
      <c r="FX57952" s="1595"/>
    </row>
    <row r="57953" spans="180:180">
      <c r="FX57953" s="1595"/>
    </row>
    <row r="57954" spans="180:180">
      <c r="FX57954" s="1595"/>
    </row>
    <row r="57955" spans="180:180">
      <c r="FX57955" s="1595"/>
    </row>
    <row r="57956" spans="180:180">
      <c r="FX57956" s="1595"/>
    </row>
    <row r="57957" spans="180:180">
      <c r="FX57957" s="1595"/>
    </row>
    <row r="57958" spans="180:180">
      <c r="FX57958" s="1595"/>
    </row>
    <row r="57959" spans="180:180">
      <c r="FX57959" s="1595"/>
    </row>
    <row r="57960" spans="180:180">
      <c r="FX57960" s="1595"/>
    </row>
    <row r="57961" spans="180:180">
      <c r="FX57961" s="1595"/>
    </row>
    <row r="57963" spans="180:180">
      <c r="FX57963" s="1349"/>
    </row>
    <row r="57964" spans="180:180">
      <c r="FX57964" s="1349"/>
    </row>
    <row r="57965" spans="180:180">
      <c r="FX57965" s="1666"/>
    </row>
    <row r="57967" spans="180:180">
      <c r="FX57967" s="1349"/>
    </row>
    <row r="57968" spans="180:180">
      <c r="FX57968" s="1349"/>
    </row>
    <row r="57969" spans="180:180">
      <c r="FX57969" s="1349"/>
    </row>
    <row r="57970" spans="180:180">
      <c r="FX57970" s="1595"/>
    </row>
    <row r="57971" spans="180:180">
      <c r="FX57971" s="1595"/>
    </row>
    <row r="57972" spans="180:180">
      <c r="FX57972" s="1595"/>
    </row>
    <row r="57973" spans="180:180">
      <c r="FX57973" s="1595"/>
    </row>
    <row r="57974" spans="180:180">
      <c r="FX57974" s="1595"/>
    </row>
    <row r="57975" spans="180:180">
      <c r="FX57975" s="1595"/>
    </row>
    <row r="57976" spans="180:180">
      <c r="FX57976" s="1595"/>
    </row>
    <row r="57977" spans="180:180">
      <c r="FX57977" s="1595"/>
    </row>
    <row r="57978" spans="180:180">
      <c r="FX57978" s="1595"/>
    </row>
    <row r="57979" spans="180:180">
      <c r="FX57979" s="1595"/>
    </row>
    <row r="57980" spans="180:180">
      <c r="FX57980" s="1595"/>
    </row>
    <row r="57981" spans="180:180">
      <c r="FX57981" s="1595"/>
    </row>
    <row r="57982" spans="180:180">
      <c r="FX57982" s="1595"/>
    </row>
    <row r="57983" spans="180:180">
      <c r="FX57983" s="1595"/>
    </row>
    <row r="57984" spans="180:180">
      <c r="FX57984" s="1595"/>
    </row>
    <row r="57985" spans="180:180">
      <c r="FX57985" s="1595"/>
    </row>
    <row r="57986" spans="180:180">
      <c r="FX57986" s="1595"/>
    </row>
    <row r="57987" spans="180:180">
      <c r="FX57987" s="1595"/>
    </row>
    <row r="57988" spans="180:180">
      <c r="FX57988" s="1595"/>
    </row>
    <row r="57989" spans="180:180">
      <c r="FX57989" s="1595"/>
    </row>
    <row r="57990" spans="180:180">
      <c r="FX57990" s="1595"/>
    </row>
    <row r="57991" spans="180:180">
      <c r="FX57991" s="1595"/>
    </row>
    <row r="57992" spans="180:180">
      <c r="FX57992" s="1595"/>
    </row>
    <row r="57993" spans="180:180">
      <c r="FX57993" s="1595"/>
    </row>
    <row r="57994" spans="180:180">
      <c r="FX57994" s="1595"/>
    </row>
    <row r="57995" spans="180:180">
      <c r="FX57995" s="1595"/>
    </row>
    <row r="57996" spans="180:180">
      <c r="FX57996" s="1595"/>
    </row>
    <row r="57997" spans="180:180">
      <c r="FX57997" s="1595"/>
    </row>
    <row r="57998" spans="180:180">
      <c r="FX57998" s="1595"/>
    </row>
    <row r="57999" spans="180:180">
      <c r="FX57999" s="1595"/>
    </row>
    <row r="58000" spans="180:180">
      <c r="FX58000" s="1595"/>
    </row>
    <row r="58001" spans="180:180">
      <c r="FX58001" s="1595"/>
    </row>
    <row r="58002" spans="180:180">
      <c r="FX58002" s="1595"/>
    </row>
    <row r="58003" spans="180:180">
      <c r="FX58003" s="1595"/>
    </row>
    <row r="58004" spans="180:180">
      <c r="FX58004" s="1595"/>
    </row>
    <row r="58005" spans="180:180">
      <c r="FX58005" s="1595"/>
    </row>
    <row r="58006" spans="180:180">
      <c r="FX58006" s="1595"/>
    </row>
    <row r="58007" spans="180:180">
      <c r="FX58007" s="1595"/>
    </row>
    <row r="58008" spans="180:180">
      <c r="FX58008" s="1595"/>
    </row>
    <row r="58009" spans="180:180">
      <c r="FX58009" s="1595"/>
    </row>
    <row r="58011" spans="180:180">
      <c r="FX58011" s="1349"/>
    </row>
    <row r="58012" spans="180:180">
      <c r="FX58012" s="1349"/>
    </row>
    <row r="58013" spans="180:180">
      <c r="FX58013" s="1666"/>
    </row>
    <row r="58015" spans="180:180">
      <c r="FX58015" s="1349"/>
    </row>
    <row r="58016" spans="180:180">
      <c r="FX58016" s="1349"/>
    </row>
    <row r="58017" spans="180:180">
      <c r="FX58017" s="1349"/>
    </row>
    <row r="58018" spans="180:180">
      <c r="FX58018" s="1595"/>
    </row>
    <row r="58019" spans="180:180">
      <c r="FX58019" s="1595"/>
    </row>
    <row r="58020" spans="180:180">
      <c r="FX58020" s="1595"/>
    </row>
    <row r="58021" spans="180:180">
      <c r="FX58021" s="1595"/>
    </row>
    <row r="58022" spans="180:180">
      <c r="FX58022" s="1595"/>
    </row>
    <row r="58023" spans="180:180">
      <c r="FX58023" s="1595"/>
    </row>
    <row r="58024" spans="180:180">
      <c r="FX58024" s="1595"/>
    </row>
    <row r="58025" spans="180:180">
      <c r="FX58025" s="1595"/>
    </row>
    <row r="58026" spans="180:180">
      <c r="FX58026" s="1595"/>
    </row>
    <row r="58027" spans="180:180">
      <c r="FX58027" s="1595"/>
    </row>
    <row r="58028" spans="180:180">
      <c r="FX58028" s="1595"/>
    </row>
    <row r="58029" spans="180:180">
      <c r="FX58029" s="1595"/>
    </row>
    <row r="58030" spans="180:180">
      <c r="FX58030" s="1595"/>
    </row>
    <row r="58031" spans="180:180">
      <c r="FX58031" s="1595"/>
    </row>
    <row r="58032" spans="180:180">
      <c r="FX58032" s="1595"/>
    </row>
    <row r="58033" spans="180:180">
      <c r="FX58033" s="1595"/>
    </row>
    <row r="58034" spans="180:180">
      <c r="FX58034" s="1595"/>
    </row>
    <row r="58035" spans="180:180">
      <c r="FX58035" s="1595"/>
    </row>
    <row r="58036" spans="180:180">
      <c r="FX58036" s="1595"/>
    </row>
    <row r="58037" spans="180:180">
      <c r="FX58037" s="1595"/>
    </row>
    <row r="58038" spans="180:180">
      <c r="FX58038" s="1595"/>
    </row>
    <row r="58039" spans="180:180">
      <c r="FX58039" s="1595"/>
    </row>
    <row r="58040" spans="180:180">
      <c r="FX58040" s="1595"/>
    </row>
    <row r="58041" spans="180:180">
      <c r="FX58041" s="1595"/>
    </row>
    <row r="58042" spans="180:180">
      <c r="FX58042" s="1595"/>
    </row>
    <row r="58043" spans="180:180">
      <c r="FX58043" s="1595"/>
    </row>
    <row r="58044" spans="180:180">
      <c r="FX58044" s="1595"/>
    </row>
    <row r="58045" spans="180:180">
      <c r="FX58045" s="1595"/>
    </row>
    <row r="58046" spans="180:180">
      <c r="FX58046" s="1595"/>
    </row>
    <row r="58047" spans="180:180">
      <c r="FX58047" s="1595"/>
    </row>
    <row r="58048" spans="180:180">
      <c r="FX58048" s="1595"/>
    </row>
    <row r="58049" spans="180:180">
      <c r="FX58049" s="1595"/>
    </row>
    <row r="58050" spans="180:180">
      <c r="FX58050" s="1595"/>
    </row>
    <row r="58051" spans="180:180">
      <c r="FX58051" s="1595"/>
    </row>
    <row r="58052" spans="180:180">
      <c r="FX58052" s="1595"/>
    </row>
    <row r="58053" spans="180:180">
      <c r="FX58053" s="1595"/>
    </row>
    <row r="58054" spans="180:180">
      <c r="FX58054" s="1595"/>
    </row>
    <row r="58055" spans="180:180">
      <c r="FX58055" s="1595"/>
    </row>
    <row r="58056" spans="180:180">
      <c r="FX58056" s="1595"/>
    </row>
    <row r="58057" spans="180:180">
      <c r="FX58057" s="1595"/>
    </row>
    <row r="58059" spans="180:180">
      <c r="FX58059" s="1349"/>
    </row>
    <row r="58060" spans="180:180">
      <c r="FX58060" s="1349"/>
    </row>
    <row r="58061" spans="180:180">
      <c r="FX58061" s="1666"/>
    </row>
    <row r="58063" spans="180:180">
      <c r="FX58063" s="1349"/>
    </row>
    <row r="58064" spans="180:180">
      <c r="FX58064" s="1349"/>
    </row>
    <row r="58065" spans="180:180">
      <c r="FX58065" s="1349"/>
    </row>
    <row r="58066" spans="180:180">
      <c r="FX58066" s="1595"/>
    </row>
    <row r="58067" spans="180:180">
      <c r="FX58067" s="1595"/>
    </row>
    <row r="58068" spans="180:180">
      <c r="FX58068" s="1595"/>
    </row>
    <row r="58069" spans="180:180">
      <c r="FX58069" s="1595"/>
    </row>
    <row r="58070" spans="180:180">
      <c r="FX58070" s="1595"/>
    </row>
    <row r="58071" spans="180:180">
      <c r="FX58071" s="1595"/>
    </row>
    <row r="58072" spans="180:180">
      <c r="FX58072" s="1595"/>
    </row>
    <row r="58073" spans="180:180">
      <c r="FX58073" s="1595"/>
    </row>
    <row r="58074" spans="180:180">
      <c r="FX58074" s="1595"/>
    </row>
    <row r="58075" spans="180:180">
      <c r="FX58075" s="1595"/>
    </row>
    <row r="58076" spans="180:180">
      <c r="FX58076" s="1595"/>
    </row>
    <row r="58077" spans="180:180">
      <c r="FX58077" s="1595"/>
    </row>
    <row r="58078" spans="180:180">
      <c r="FX58078" s="1595"/>
    </row>
    <row r="58079" spans="180:180">
      <c r="FX58079" s="1595"/>
    </row>
    <row r="58080" spans="180:180">
      <c r="FX58080" s="1595"/>
    </row>
    <row r="58081" spans="180:180">
      <c r="FX58081" s="1595"/>
    </row>
    <row r="58082" spans="180:180">
      <c r="FX58082" s="1595"/>
    </row>
    <row r="58083" spans="180:180">
      <c r="FX58083" s="1595"/>
    </row>
    <row r="58084" spans="180:180">
      <c r="FX58084" s="1595"/>
    </row>
    <row r="58085" spans="180:180">
      <c r="FX58085" s="1595"/>
    </row>
    <row r="58086" spans="180:180">
      <c r="FX58086" s="1595"/>
    </row>
    <row r="58087" spans="180:180">
      <c r="FX58087" s="1595"/>
    </row>
    <row r="58088" spans="180:180">
      <c r="FX58088" s="1595"/>
    </row>
    <row r="58089" spans="180:180">
      <c r="FX58089" s="1595"/>
    </row>
    <row r="58090" spans="180:180">
      <c r="FX58090" s="1595"/>
    </row>
    <row r="58091" spans="180:180">
      <c r="FX58091" s="1595"/>
    </row>
    <row r="58092" spans="180:180">
      <c r="FX58092" s="1595"/>
    </row>
    <row r="58093" spans="180:180">
      <c r="FX58093" s="1595"/>
    </row>
    <row r="58094" spans="180:180">
      <c r="FX58094" s="1595"/>
    </row>
    <row r="58095" spans="180:180">
      <c r="FX58095" s="1595"/>
    </row>
    <row r="58096" spans="180:180">
      <c r="FX58096" s="1595"/>
    </row>
    <row r="58097" spans="180:180">
      <c r="FX58097" s="1595"/>
    </row>
    <row r="58098" spans="180:180">
      <c r="FX58098" s="1595"/>
    </row>
    <row r="58099" spans="180:180">
      <c r="FX58099" s="1595"/>
    </row>
    <row r="58100" spans="180:180">
      <c r="FX58100" s="1595"/>
    </row>
    <row r="58101" spans="180:180">
      <c r="FX58101" s="1595"/>
    </row>
    <row r="58102" spans="180:180">
      <c r="FX58102" s="1595"/>
    </row>
    <row r="58103" spans="180:180">
      <c r="FX58103" s="1595"/>
    </row>
    <row r="58104" spans="180:180">
      <c r="FX58104" s="1595"/>
    </row>
    <row r="58105" spans="180:180">
      <c r="FX58105" s="1595"/>
    </row>
    <row r="58107" spans="180:180">
      <c r="FX58107" s="1349"/>
    </row>
    <row r="58108" spans="180:180">
      <c r="FX58108" s="1349"/>
    </row>
    <row r="58109" spans="180:180">
      <c r="FX58109" s="1666"/>
    </row>
    <row r="58111" spans="180:180">
      <c r="FX58111" s="1349"/>
    </row>
    <row r="58112" spans="180:180">
      <c r="FX58112" s="1349"/>
    </row>
    <row r="58113" spans="180:180">
      <c r="FX58113" s="1349"/>
    </row>
    <row r="58114" spans="180:180">
      <c r="FX58114" s="1595"/>
    </row>
    <row r="58115" spans="180:180">
      <c r="FX58115" s="1595"/>
    </row>
    <row r="58116" spans="180:180">
      <c r="FX58116" s="1595"/>
    </row>
    <row r="58117" spans="180:180">
      <c r="FX58117" s="1595"/>
    </row>
    <row r="58118" spans="180:180">
      <c r="FX58118" s="1595"/>
    </row>
    <row r="58119" spans="180:180">
      <c r="FX58119" s="1595"/>
    </row>
    <row r="58120" spans="180:180">
      <c r="FX58120" s="1595"/>
    </row>
    <row r="58121" spans="180:180">
      <c r="FX58121" s="1595"/>
    </row>
    <row r="58122" spans="180:180">
      <c r="FX58122" s="1595"/>
    </row>
    <row r="58123" spans="180:180">
      <c r="FX58123" s="1595"/>
    </row>
    <row r="58124" spans="180:180">
      <c r="FX58124" s="1595"/>
    </row>
    <row r="58125" spans="180:180">
      <c r="FX58125" s="1595"/>
    </row>
    <row r="58126" spans="180:180">
      <c r="FX58126" s="1595"/>
    </row>
    <row r="58127" spans="180:180">
      <c r="FX58127" s="1595"/>
    </row>
    <row r="58128" spans="180:180">
      <c r="FX58128" s="1595"/>
    </row>
    <row r="58129" spans="180:180">
      <c r="FX58129" s="1595"/>
    </row>
    <row r="58130" spans="180:180">
      <c r="FX58130" s="1595"/>
    </row>
    <row r="58131" spans="180:180">
      <c r="FX58131" s="1595"/>
    </row>
    <row r="58132" spans="180:180">
      <c r="FX58132" s="1595"/>
    </row>
    <row r="58133" spans="180:180">
      <c r="FX58133" s="1595"/>
    </row>
    <row r="58134" spans="180:180">
      <c r="FX58134" s="1595"/>
    </row>
    <row r="58135" spans="180:180">
      <c r="FX58135" s="1595"/>
    </row>
    <row r="58136" spans="180:180">
      <c r="FX58136" s="1595"/>
    </row>
    <row r="58137" spans="180:180">
      <c r="FX58137" s="1595"/>
    </row>
    <row r="58138" spans="180:180">
      <c r="FX58138" s="1595"/>
    </row>
    <row r="58139" spans="180:180">
      <c r="FX58139" s="1595"/>
    </row>
    <row r="58140" spans="180:180">
      <c r="FX58140" s="1595"/>
    </row>
    <row r="58141" spans="180:180">
      <c r="FX58141" s="1595"/>
    </row>
    <row r="58142" spans="180:180">
      <c r="FX58142" s="1595"/>
    </row>
    <row r="58143" spans="180:180">
      <c r="FX58143" s="1595"/>
    </row>
    <row r="58144" spans="180:180">
      <c r="FX58144" s="1595"/>
    </row>
    <row r="58145" spans="180:180">
      <c r="FX58145" s="1595"/>
    </row>
    <row r="58146" spans="180:180">
      <c r="FX58146" s="1595"/>
    </row>
    <row r="58147" spans="180:180">
      <c r="FX58147" s="1595"/>
    </row>
    <row r="58148" spans="180:180">
      <c r="FX58148" s="1595"/>
    </row>
    <row r="58149" spans="180:180">
      <c r="FX58149" s="1595"/>
    </row>
    <row r="58150" spans="180:180">
      <c r="FX58150" s="1595"/>
    </row>
    <row r="58151" spans="180:180">
      <c r="FX58151" s="1595"/>
    </row>
    <row r="58152" spans="180:180">
      <c r="FX58152" s="1595"/>
    </row>
    <row r="58153" spans="180:180">
      <c r="FX58153" s="1595"/>
    </row>
    <row r="58155" spans="180:180">
      <c r="FX58155" s="1349"/>
    </row>
    <row r="58156" spans="180:180">
      <c r="FX58156" s="1349"/>
    </row>
    <row r="58157" spans="180:180">
      <c r="FX58157" s="1666"/>
    </row>
    <row r="58159" spans="180:180">
      <c r="FX58159" s="1349"/>
    </row>
    <row r="58160" spans="180:180">
      <c r="FX58160" s="1349"/>
    </row>
    <row r="58161" spans="180:180">
      <c r="FX58161" s="1349"/>
    </row>
    <row r="58162" spans="180:180">
      <c r="FX58162" s="1595"/>
    </row>
    <row r="58163" spans="180:180">
      <c r="FX58163" s="1595"/>
    </row>
    <row r="58164" spans="180:180">
      <c r="FX58164" s="1595"/>
    </row>
    <row r="58165" spans="180:180">
      <c r="FX58165" s="1595"/>
    </row>
    <row r="58166" spans="180:180">
      <c r="FX58166" s="1595"/>
    </row>
    <row r="58167" spans="180:180">
      <c r="FX58167" s="1595"/>
    </row>
    <row r="58168" spans="180:180">
      <c r="FX58168" s="1595"/>
    </row>
    <row r="58169" spans="180:180">
      <c r="FX58169" s="1595"/>
    </row>
    <row r="58170" spans="180:180">
      <c r="FX58170" s="1595"/>
    </row>
    <row r="58171" spans="180:180">
      <c r="FX58171" s="1595"/>
    </row>
    <row r="58172" spans="180:180">
      <c r="FX58172" s="1595"/>
    </row>
    <row r="58173" spans="180:180">
      <c r="FX58173" s="1595"/>
    </row>
    <row r="58174" spans="180:180">
      <c r="FX58174" s="1595"/>
    </row>
    <row r="58175" spans="180:180">
      <c r="FX58175" s="1595"/>
    </row>
    <row r="58176" spans="180:180">
      <c r="FX58176" s="1595"/>
    </row>
    <row r="58177" spans="180:180">
      <c r="FX58177" s="1595"/>
    </row>
    <row r="58178" spans="180:180">
      <c r="FX58178" s="1595"/>
    </row>
    <row r="58179" spans="180:180">
      <c r="FX58179" s="1595"/>
    </row>
    <row r="58180" spans="180:180">
      <c r="FX58180" s="1595"/>
    </row>
    <row r="58181" spans="180:180">
      <c r="FX58181" s="1595"/>
    </row>
    <row r="58182" spans="180:180">
      <c r="FX58182" s="1595"/>
    </row>
    <row r="58183" spans="180:180">
      <c r="FX58183" s="1595"/>
    </row>
    <row r="58184" spans="180:180">
      <c r="FX58184" s="1595"/>
    </row>
    <row r="58185" spans="180:180">
      <c r="FX58185" s="1595"/>
    </row>
    <row r="58186" spans="180:180">
      <c r="FX58186" s="1595"/>
    </row>
    <row r="58187" spans="180:180">
      <c r="FX58187" s="1595"/>
    </row>
    <row r="58188" spans="180:180">
      <c r="FX58188" s="1595"/>
    </row>
    <row r="58189" spans="180:180">
      <c r="FX58189" s="1595"/>
    </row>
    <row r="58190" spans="180:180">
      <c r="FX58190" s="1595"/>
    </row>
    <row r="58191" spans="180:180">
      <c r="FX58191" s="1595"/>
    </row>
    <row r="58192" spans="180:180">
      <c r="FX58192" s="1595"/>
    </row>
    <row r="58193" spans="180:180">
      <c r="FX58193" s="1595"/>
    </row>
    <row r="58194" spans="180:180">
      <c r="FX58194" s="1595"/>
    </row>
    <row r="58195" spans="180:180">
      <c r="FX58195" s="1595"/>
    </row>
    <row r="58196" spans="180:180">
      <c r="FX58196" s="1595"/>
    </row>
    <row r="58197" spans="180:180">
      <c r="FX58197" s="1595"/>
    </row>
    <row r="58198" spans="180:180">
      <c r="FX58198" s="1595"/>
    </row>
    <row r="58199" spans="180:180">
      <c r="FX58199" s="1595"/>
    </row>
    <row r="58200" spans="180:180">
      <c r="FX58200" s="1595"/>
    </row>
    <row r="58201" spans="180:180">
      <c r="FX58201" s="1595"/>
    </row>
    <row r="58203" spans="180:180">
      <c r="FX58203" s="1349"/>
    </row>
    <row r="58204" spans="180:180">
      <c r="FX58204" s="1349"/>
    </row>
    <row r="58205" spans="180:180">
      <c r="FX58205" s="1666"/>
    </row>
    <row r="58207" spans="180:180">
      <c r="FX58207" s="1349"/>
    </row>
    <row r="58208" spans="180:180">
      <c r="FX58208" s="1349"/>
    </row>
    <row r="58209" spans="180:180">
      <c r="FX58209" s="1349"/>
    </row>
    <row r="58210" spans="180:180">
      <c r="FX58210" s="1595"/>
    </row>
    <row r="58211" spans="180:180">
      <c r="FX58211" s="1595"/>
    </row>
    <row r="58212" spans="180:180">
      <c r="FX58212" s="1595"/>
    </row>
    <row r="58213" spans="180:180">
      <c r="FX58213" s="1595"/>
    </row>
    <row r="58214" spans="180:180">
      <c r="FX58214" s="1595"/>
    </row>
    <row r="58215" spans="180:180">
      <c r="FX58215" s="1595"/>
    </row>
    <row r="58216" spans="180:180">
      <c r="FX58216" s="1595"/>
    </row>
    <row r="58217" spans="180:180">
      <c r="FX58217" s="1595"/>
    </row>
    <row r="58218" spans="180:180">
      <c r="FX58218" s="1595"/>
    </row>
    <row r="58219" spans="180:180">
      <c r="FX58219" s="1595"/>
    </row>
    <row r="58220" spans="180:180">
      <c r="FX58220" s="1595"/>
    </row>
    <row r="58221" spans="180:180">
      <c r="FX58221" s="1595"/>
    </row>
    <row r="58222" spans="180:180">
      <c r="FX58222" s="1595"/>
    </row>
    <row r="58223" spans="180:180">
      <c r="FX58223" s="1595"/>
    </row>
    <row r="58224" spans="180:180">
      <c r="FX58224" s="1595"/>
    </row>
    <row r="58225" spans="180:180">
      <c r="FX58225" s="1595"/>
    </row>
    <row r="58226" spans="180:180">
      <c r="FX58226" s="1595"/>
    </row>
    <row r="58227" spans="180:180">
      <c r="FX58227" s="1595"/>
    </row>
    <row r="58228" spans="180:180">
      <c r="FX58228" s="1595"/>
    </row>
    <row r="58229" spans="180:180">
      <c r="FX58229" s="1595"/>
    </row>
    <row r="58230" spans="180:180">
      <c r="FX58230" s="1595"/>
    </row>
    <row r="58231" spans="180:180">
      <c r="FX58231" s="1595"/>
    </row>
    <row r="58232" spans="180:180">
      <c r="FX58232" s="1595"/>
    </row>
    <row r="58233" spans="180:180">
      <c r="FX58233" s="1595"/>
    </row>
    <row r="58234" spans="180:180">
      <c r="FX58234" s="1595"/>
    </row>
    <row r="58235" spans="180:180">
      <c r="FX58235" s="1595"/>
    </row>
    <row r="58236" spans="180:180">
      <c r="FX58236" s="1595"/>
    </row>
    <row r="58237" spans="180:180">
      <c r="FX58237" s="1595"/>
    </row>
    <row r="58238" spans="180:180">
      <c r="FX58238" s="1595"/>
    </row>
    <row r="58239" spans="180:180">
      <c r="FX58239" s="1595"/>
    </row>
    <row r="58240" spans="180:180">
      <c r="FX58240" s="1595"/>
    </row>
    <row r="58241" spans="180:180">
      <c r="FX58241" s="1595"/>
    </row>
    <row r="58242" spans="180:180">
      <c r="FX58242" s="1595"/>
    </row>
    <row r="58243" spans="180:180">
      <c r="FX58243" s="1595"/>
    </row>
    <row r="58244" spans="180:180">
      <c r="FX58244" s="1595"/>
    </row>
    <row r="58245" spans="180:180">
      <c r="FX58245" s="1595"/>
    </row>
    <row r="58246" spans="180:180">
      <c r="FX58246" s="1595"/>
    </row>
    <row r="58247" spans="180:180">
      <c r="FX58247" s="1595"/>
    </row>
    <row r="58248" spans="180:180">
      <c r="FX58248" s="1595"/>
    </row>
    <row r="58249" spans="180:180">
      <c r="FX58249" s="1595"/>
    </row>
    <row r="58251" spans="180:180">
      <c r="FX58251" s="1349"/>
    </row>
    <row r="58252" spans="180:180">
      <c r="FX58252" s="1349"/>
    </row>
    <row r="58253" spans="180:180">
      <c r="FX58253" s="1666"/>
    </row>
    <row r="58255" spans="180:180">
      <c r="FX58255" s="1349"/>
    </row>
    <row r="58256" spans="180:180">
      <c r="FX58256" s="1349"/>
    </row>
    <row r="58257" spans="180:180">
      <c r="FX58257" s="1349"/>
    </row>
    <row r="58258" spans="180:180">
      <c r="FX58258" s="1595"/>
    </row>
    <row r="58259" spans="180:180">
      <c r="FX58259" s="1595"/>
    </row>
    <row r="58260" spans="180:180">
      <c r="FX58260" s="1595"/>
    </row>
    <row r="58261" spans="180:180">
      <c r="FX58261" s="1595"/>
    </row>
    <row r="58262" spans="180:180">
      <c r="FX58262" s="1595"/>
    </row>
    <row r="58263" spans="180:180">
      <c r="FX58263" s="1595"/>
    </row>
    <row r="58264" spans="180:180">
      <c r="FX58264" s="1595"/>
    </row>
    <row r="58265" spans="180:180">
      <c r="FX58265" s="1595"/>
    </row>
    <row r="58266" spans="180:180">
      <c r="FX58266" s="1595"/>
    </row>
    <row r="58267" spans="180:180">
      <c r="FX58267" s="1595"/>
    </row>
    <row r="58268" spans="180:180">
      <c r="FX58268" s="1595"/>
    </row>
    <row r="58269" spans="180:180">
      <c r="FX58269" s="1595"/>
    </row>
    <row r="58270" spans="180:180">
      <c r="FX58270" s="1595"/>
    </row>
    <row r="58271" spans="180:180">
      <c r="FX58271" s="1595"/>
    </row>
    <row r="58272" spans="180:180">
      <c r="FX58272" s="1595"/>
    </row>
    <row r="58273" spans="180:180">
      <c r="FX58273" s="1595"/>
    </row>
    <row r="58274" spans="180:180">
      <c r="FX58274" s="1595"/>
    </row>
    <row r="58275" spans="180:180">
      <c r="FX58275" s="1595"/>
    </row>
    <row r="58276" spans="180:180">
      <c r="FX58276" s="1595"/>
    </row>
    <row r="58277" spans="180:180">
      <c r="FX58277" s="1595"/>
    </row>
    <row r="58278" spans="180:180">
      <c r="FX58278" s="1595"/>
    </row>
    <row r="58279" spans="180:180">
      <c r="FX58279" s="1595"/>
    </row>
    <row r="58280" spans="180:180">
      <c r="FX58280" s="1595"/>
    </row>
    <row r="58281" spans="180:180">
      <c r="FX58281" s="1595"/>
    </row>
    <row r="58282" spans="180:180">
      <c r="FX58282" s="1595"/>
    </row>
    <row r="58283" spans="180:180">
      <c r="FX58283" s="1595"/>
    </row>
    <row r="58284" spans="180:180">
      <c r="FX58284" s="1595"/>
    </row>
    <row r="58285" spans="180:180">
      <c r="FX58285" s="1595"/>
    </row>
    <row r="58286" spans="180:180">
      <c r="FX58286" s="1595"/>
    </row>
    <row r="58287" spans="180:180">
      <c r="FX58287" s="1595"/>
    </row>
    <row r="58288" spans="180:180">
      <c r="FX58288" s="1595"/>
    </row>
    <row r="58289" spans="180:180">
      <c r="FX58289" s="1595"/>
    </row>
    <row r="58290" spans="180:180">
      <c r="FX58290" s="1595"/>
    </row>
    <row r="58291" spans="180:180">
      <c r="FX58291" s="1595"/>
    </row>
    <row r="58292" spans="180:180">
      <c r="FX58292" s="1595"/>
    </row>
    <row r="58293" spans="180:180">
      <c r="FX58293" s="1595"/>
    </row>
    <row r="58294" spans="180:180">
      <c r="FX58294" s="1595"/>
    </row>
    <row r="58295" spans="180:180">
      <c r="FX58295" s="1595"/>
    </row>
    <row r="58296" spans="180:180">
      <c r="FX58296" s="1595"/>
    </row>
    <row r="58297" spans="180:180">
      <c r="FX58297" s="1595"/>
    </row>
    <row r="58299" spans="180:180">
      <c r="FX58299" s="1349"/>
    </row>
    <row r="58300" spans="180:180">
      <c r="FX58300" s="1349"/>
    </row>
    <row r="58301" spans="180:180">
      <c r="FX58301" s="1666"/>
    </row>
    <row r="58303" spans="180:180">
      <c r="FX58303" s="1349"/>
    </row>
    <row r="58304" spans="180:180">
      <c r="FX58304" s="1349"/>
    </row>
    <row r="58305" spans="180:180">
      <c r="FX58305" s="1349"/>
    </row>
    <row r="58306" spans="180:180">
      <c r="FX58306" s="1595"/>
    </row>
    <row r="58307" spans="180:180">
      <c r="FX58307" s="1595"/>
    </row>
    <row r="58308" spans="180:180">
      <c r="FX58308" s="1595"/>
    </row>
    <row r="58309" spans="180:180">
      <c r="FX58309" s="1595"/>
    </row>
    <row r="58310" spans="180:180">
      <c r="FX58310" s="1595"/>
    </row>
    <row r="58311" spans="180:180">
      <c r="FX58311" s="1595"/>
    </row>
    <row r="58312" spans="180:180">
      <c r="FX58312" s="1595"/>
    </row>
    <row r="58313" spans="180:180">
      <c r="FX58313" s="1595"/>
    </row>
    <row r="58314" spans="180:180">
      <c r="FX58314" s="1595"/>
    </row>
    <row r="58315" spans="180:180">
      <c r="FX58315" s="1595"/>
    </row>
    <row r="58316" spans="180:180">
      <c r="FX58316" s="1595"/>
    </row>
    <row r="58317" spans="180:180">
      <c r="FX58317" s="1595"/>
    </row>
    <row r="58318" spans="180:180">
      <c r="FX58318" s="1595"/>
    </row>
    <row r="58319" spans="180:180">
      <c r="FX58319" s="1595"/>
    </row>
    <row r="58320" spans="180:180">
      <c r="FX58320" s="1595"/>
    </row>
    <row r="58321" spans="180:180">
      <c r="FX58321" s="1595"/>
    </row>
    <row r="58322" spans="180:180">
      <c r="FX58322" s="1595"/>
    </row>
    <row r="58323" spans="180:180">
      <c r="FX58323" s="1595"/>
    </row>
    <row r="58324" spans="180:180">
      <c r="FX58324" s="1595"/>
    </row>
    <row r="58325" spans="180:180">
      <c r="FX58325" s="1595"/>
    </row>
    <row r="58326" spans="180:180">
      <c r="FX58326" s="1595"/>
    </row>
    <row r="58327" spans="180:180">
      <c r="FX58327" s="1595"/>
    </row>
    <row r="58328" spans="180:180">
      <c r="FX58328" s="1595"/>
    </row>
    <row r="58329" spans="180:180">
      <c r="FX58329" s="1595"/>
    </row>
    <row r="58330" spans="180:180">
      <c r="FX58330" s="1595"/>
    </row>
    <row r="58331" spans="180:180">
      <c r="FX58331" s="1595"/>
    </row>
    <row r="58332" spans="180:180">
      <c r="FX58332" s="1595"/>
    </row>
    <row r="58333" spans="180:180">
      <c r="FX58333" s="1595"/>
    </row>
    <row r="58334" spans="180:180">
      <c r="FX58334" s="1595"/>
    </row>
    <row r="58335" spans="180:180">
      <c r="FX58335" s="1595"/>
    </row>
    <row r="58336" spans="180:180">
      <c r="FX58336" s="1595"/>
    </row>
    <row r="58337" spans="180:180">
      <c r="FX58337" s="1595"/>
    </row>
    <row r="58338" spans="180:180">
      <c r="FX58338" s="1595"/>
    </row>
    <row r="58339" spans="180:180">
      <c r="FX58339" s="1595"/>
    </row>
    <row r="58340" spans="180:180">
      <c r="FX58340" s="1595"/>
    </row>
    <row r="58341" spans="180:180">
      <c r="FX58341" s="1595"/>
    </row>
    <row r="58342" spans="180:180">
      <c r="FX58342" s="1595"/>
    </row>
    <row r="58343" spans="180:180">
      <c r="FX58343" s="1595"/>
    </row>
    <row r="58344" spans="180:180">
      <c r="FX58344" s="1595"/>
    </row>
    <row r="58345" spans="180:180">
      <c r="FX58345" s="1595"/>
    </row>
    <row r="58347" spans="180:180">
      <c r="FX58347" s="1349"/>
    </row>
    <row r="58348" spans="180:180">
      <c r="FX58348" s="1349"/>
    </row>
    <row r="58349" spans="180:180">
      <c r="FX58349" s="1666"/>
    </row>
    <row r="58351" spans="180:180">
      <c r="FX58351" s="1349"/>
    </row>
    <row r="58352" spans="180:180">
      <c r="FX58352" s="1349"/>
    </row>
    <row r="58353" spans="180:180">
      <c r="FX58353" s="1349"/>
    </row>
    <row r="58354" spans="180:180">
      <c r="FX58354" s="1595"/>
    </row>
    <row r="58355" spans="180:180">
      <c r="FX58355" s="1595"/>
    </row>
    <row r="58356" spans="180:180">
      <c r="FX58356" s="1595"/>
    </row>
    <row r="58357" spans="180:180">
      <c r="FX58357" s="1595"/>
    </row>
    <row r="58358" spans="180:180">
      <c r="FX58358" s="1595"/>
    </row>
    <row r="58359" spans="180:180">
      <c r="FX58359" s="1595"/>
    </row>
    <row r="58360" spans="180:180">
      <c r="FX58360" s="1595"/>
    </row>
    <row r="58361" spans="180:180">
      <c r="FX58361" s="1595"/>
    </row>
    <row r="58362" spans="180:180">
      <c r="FX58362" s="1595"/>
    </row>
    <row r="58363" spans="180:180">
      <c r="FX58363" s="1595"/>
    </row>
    <row r="58364" spans="180:180">
      <c r="FX58364" s="1595"/>
    </row>
    <row r="58365" spans="180:180">
      <c r="FX58365" s="1595"/>
    </row>
    <row r="58366" spans="180:180">
      <c r="FX58366" s="1595"/>
    </row>
    <row r="58367" spans="180:180">
      <c r="FX58367" s="1595"/>
    </row>
    <row r="58368" spans="180:180">
      <c r="FX58368" s="1595"/>
    </row>
    <row r="58369" spans="180:180">
      <c r="FX58369" s="1595"/>
    </row>
    <row r="58370" spans="180:180">
      <c r="FX58370" s="1595"/>
    </row>
    <row r="58371" spans="180:180">
      <c r="FX58371" s="1595"/>
    </row>
    <row r="58372" spans="180:180">
      <c r="FX58372" s="1595"/>
    </row>
    <row r="58373" spans="180:180">
      <c r="FX58373" s="1595"/>
    </row>
    <row r="58374" spans="180:180">
      <c r="FX58374" s="1595"/>
    </row>
    <row r="58375" spans="180:180">
      <c r="FX58375" s="1595"/>
    </row>
    <row r="58376" spans="180:180">
      <c r="FX58376" s="1595"/>
    </row>
    <row r="58377" spans="180:180">
      <c r="FX58377" s="1595"/>
    </row>
    <row r="58378" spans="180:180">
      <c r="FX58378" s="1595"/>
    </row>
    <row r="58379" spans="180:180">
      <c r="FX58379" s="1595"/>
    </row>
    <row r="58380" spans="180:180">
      <c r="FX58380" s="1595"/>
    </row>
    <row r="58381" spans="180:180">
      <c r="FX58381" s="1595"/>
    </row>
    <row r="58382" spans="180:180">
      <c r="FX58382" s="1595"/>
    </row>
    <row r="58383" spans="180:180">
      <c r="FX58383" s="1595"/>
    </row>
    <row r="58384" spans="180:180">
      <c r="FX58384" s="1595"/>
    </row>
    <row r="58385" spans="180:180">
      <c r="FX58385" s="1595"/>
    </row>
    <row r="58386" spans="180:180">
      <c r="FX58386" s="1595"/>
    </row>
    <row r="58387" spans="180:180">
      <c r="FX58387" s="1595"/>
    </row>
    <row r="58388" spans="180:180">
      <c r="FX58388" s="1595"/>
    </row>
    <row r="58389" spans="180:180">
      <c r="FX58389" s="1595"/>
    </row>
    <row r="58390" spans="180:180">
      <c r="FX58390" s="1595"/>
    </row>
    <row r="58391" spans="180:180">
      <c r="FX58391" s="1595"/>
    </row>
    <row r="58392" spans="180:180">
      <c r="FX58392" s="1595"/>
    </row>
    <row r="58393" spans="180:180">
      <c r="FX58393" s="1595"/>
    </row>
    <row r="58395" spans="180:180">
      <c r="FX58395" s="1349"/>
    </row>
    <row r="58396" spans="180:180">
      <c r="FX58396" s="1349"/>
    </row>
    <row r="58397" spans="180:180">
      <c r="FX58397" s="1666"/>
    </row>
    <row r="58399" spans="180:180">
      <c r="FX58399" s="1349"/>
    </row>
    <row r="58400" spans="180:180">
      <c r="FX58400" s="1349"/>
    </row>
    <row r="58401" spans="180:180">
      <c r="FX58401" s="1349"/>
    </row>
    <row r="58402" spans="180:180">
      <c r="FX58402" s="1595"/>
    </row>
    <row r="58403" spans="180:180">
      <c r="FX58403" s="1595"/>
    </row>
    <row r="58404" spans="180:180">
      <c r="FX58404" s="1595"/>
    </row>
    <row r="58405" spans="180:180">
      <c r="FX58405" s="1595"/>
    </row>
    <row r="58406" spans="180:180">
      <c r="FX58406" s="1595"/>
    </row>
    <row r="58407" spans="180:180">
      <c r="FX58407" s="1595"/>
    </row>
    <row r="58408" spans="180:180">
      <c r="FX58408" s="1595"/>
    </row>
    <row r="58409" spans="180:180">
      <c r="FX58409" s="1595"/>
    </row>
    <row r="58410" spans="180:180">
      <c r="FX58410" s="1595"/>
    </row>
    <row r="58411" spans="180:180">
      <c r="FX58411" s="1595"/>
    </row>
    <row r="58412" spans="180:180">
      <c r="FX58412" s="1595"/>
    </row>
    <row r="58413" spans="180:180">
      <c r="FX58413" s="1595"/>
    </row>
    <row r="58414" spans="180:180">
      <c r="FX58414" s="1595"/>
    </row>
    <row r="58415" spans="180:180">
      <c r="FX58415" s="1595"/>
    </row>
    <row r="58416" spans="180:180">
      <c r="FX58416" s="1595"/>
    </row>
    <row r="58417" spans="180:180">
      <c r="FX58417" s="1595"/>
    </row>
    <row r="58418" spans="180:180">
      <c r="FX58418" s="1595"/>
    </row>
    <row r="58419" spans="180:180">
      <c r="FX58419" s="1595"/>
    </row>
    <row r="58420" spans="180:180">
      <c r="FX58420" s="1595"/>
    </row>
    <row r="58421" spans="180:180">
      <c r="FX58421" s="1595"/>
    </row>
    <row r="58422" spans="180:180">
      <c r="FX58422" s="1595"/>
    </row>
    <row r="58423" spans="180:180">
      <c r="FX58423" s="1595"/>
    </row>
    <row r="58424" spans="180:180">
      <c r="FX58424" s="1595"/>
    </row>
    <row r="58425" spans="180:180">
      <c r="FX58425" s="1595"/>
    </row>
    <row r="58426" spans="180:180">
      <c r="FX58426" s="1595"/>
    </row>
    <row r="58427" spans="180:180">
      <c r="FX58427" s="1595"/>
    </row>
    <row r="58428" spans="180:180">
      <c r="FX58428" s="1595"/>
    </row>
    <row r="58429" spans="180:180">
      <c r="FX58429" s="1595"/>
    </row>
    <row r="58430" spans="180:180">
      <c r="FX58430" s="1595"/>
    </row>
    <row r="58431" spans="180:180">
      <c r="FX58431" s="1595"/>
    </row>
    <row r="58432" spans="180:180">
      <c r="FX58432" s="1595"/>
    </row>
    <row r="58433" spans="180:180">
      <c r="FX58433" s="1595"/>
    </row>
    <row r="58434" spans="180:180">
      <c r="FX58434" s="1595"/>
    </row>
    <row r="58435" spans="180:180">
      <c r="FX58435" s="1595"/>
    </row>
    <row r="58436" spans="180:180">
      <c r="FX58436" s="1595"/>
    </row>
    <row r="58437" spans="180:180">
      <c r="FX58437" s="1595"/>
    </row>
    <row r="58438" spans="180:180">
      <c r="FX58438" s="1595"/>
    </row>
    <row r="58439" spans="180:180">
      <c r="FX58439" s="1595"/>
    </row>
    <row r="58440" spans="180:180">
      <c r="FX58440" s="1595"/>
    </row>
    <row r="58441" spans="180:180">
      <c r="FX58441" s="1595"/>
    </row>
    <row r="58443" spans="180:180">
      <c r="FX58443" s="1349"/>
    </row>
    <row r="58444" spans="180:180">
      <c r="FX58444" s="1349"/>
    </row>
    <row r="58445" spans="180:180">
      <c r="FX58445" s="1666"/>
    </row>
    <row r="58447" spans="180:180">
      <c r="FX58447" s="1349"/>
    </row>
    <row r="58448" spans="180:180">
      <c r="FX58448" s="1349"/>
    </row>
    <row r="58449" spans="180:180">
      <c r="FX58449" s="1349"/>
    </row>
    <row r="58450" spans="180:180">
      <c r="FX58450" s="1595"/>
    </row>
    <row r="58451" spans="180:180">
      <c r="FX58451" s="1595"/>
    </row>
    <row r="58452" spans="180:180">
      <c r="FX58452" s="1595"/>
    </row>
    <row r="58453" spans="180:180">
      <c r="FX58453" s="1595"/>
    </row>
    <row r="58454" spans="180:180">
      <c r="FX58454" s="1595"/>
    </row>
    <row r="58455" spans="180:180">
      <c r="FX58455" s="1595"/>
    </row>
    <row r="58456" spans="180:180">
      <c r="FX58456" s="1595"/>
    </row>
    <row r="58457" spans="180:180">
      <c r="FX58457" s="1595"/>
    </row>
    <row r="58458" spans="180:180">
      <c r="FX58458" s="1595"/>
    </row>
    <row r="58459" spans="180:180">
      <c r="FX58459" s="1595"/>
    </row>
    <row r="58460" spans="180:180">
      <c r="FX58460" s="1595"/>
    </row>
    <row r="58461" spans="180:180">
      <c r="FX58461" s="1595"/>
    </row>
    <row r="58462" spans="180:180">
      <c r="FX58462" s="1595"/>
    </row>
    <row r="58463" spans="180:180">
      <c r="FX58463" s="1595"/>
    </row>
    <row r="58464" spans="180:180">
      <c r="FX58464" s="1595"/>
    </row>
    <row r="58465" spans="180:180">
      <c r="FX58465" s="1595"/>
    </row>
    <row r="58466" spans="180:180">
      <c r="FX58466" s="1595"/>
    </row>
    <row r="58467" spans="180:180">
      <c r="FX58467" s="1595"/>
    </row>
    <row r="58468" spans="180:180">
      <c r="FX58468" s="1595"/>
    </row>
    <row r="58469" spans="180:180">
      <c r="FX58469" s="1595"/>
    </row>
    <row r="58470" spans="180:180">
      <c r="FX58470" s="1595"/>
    </row>
    <row r="58471" spans="180:180">
      <c r="FX58471" s="1595"/>
    </row>
    <row r="58472" spans="180:180">
      <c r="FX58472" s="1595"/>
    </row>
    <row r="58473" spans="180:180">
      <c r="FX58473" s="1595"/>
    </row>
    <row r="58474" spans="180:180">
      <c r="FX58474" s="1595"/>
    </row>
    <row r="58475" spans="180:180">
      <c r="FX58475" s="1595"/>
    </row>
    <row r="58476" spans="180:180">
      <c r="FX58476" s="1595"/>
    </row>
    <row r="58477" spans="180:180">
      <c r="FX58477" s="1595"/>
    </row>
    <row r="58478" spans="180:180">
      <c r="FX58478" s="1595"/>
    </row>
    <row r="58479" spans="180:180">
      <c r="FX58479" s="1595"/>
    </row>
    <row r="58480" spans="180:180">
      <c r="FX58480" s="1595"/>
    </row>
    <row r="58481" spans="180:180">
      <c r="FX58481" s="1595"/>
    </row>
    <row r="58482" spans="180:180">
      <c r="FX58482" s="1595"/>
    </row>
    <row r="58483" spans="180:180">
      <c r="FX58483" s="1595"/>
    </row>
    <row r="58484" spans="180:180">
      <c r="FX58484" s="1595"/>
    </row>
    <row r="58485" spans="180:180">
      <c r="FX58485" s="1595"/>
    </row>
    <row r="58486" spans="180:180">
      <c r="FX58486" s="1595"/>
    </row>
    <row r="58487" spans="180:180">
      <c r="FX58487" s="1595"/>
    </row>
    <row r="58488" spans="180:180">
      <c r="FX58488" s="1595"/>
    </row>
    <row r="58489" spans="180:180">
      <c r="FX58489" s="1595"/>
    </row>
    <row r="58491" spans="180:180">
      <c r="FX58491" s="1349"/>
    </row>
    <row r="58492" spans="180:180">
      <c r="FX58492" s="1349"/>
    </row>
    <row r="58493" spans="180:180">
      <c r="FX58493" s="1666"/>
    </row>
    <row r="58495" spans="180:180">
      <c r="FX58495" s="1349"/>
    </row>
    <row r="58496" spans="180:180">
      <c r="FX58496" s="1349"/>
    </row>
    <row r="58497" spans="180:180">
      <c r="FX58497" s="1349"/>
    </row>
    <row r="58498" spans="180:180">
      <c r="FX58498" s="1595"/>
    </row>
    <row r="58499" spans="180:180">
      <c r="FX58499" s="1595"/>
    </row>
    <row r="58500" spans="180:180">
      <c r="FX58500" s="1595"/>
    </row>
    <row r="58501" spans="180:180">
      <c r="FX58501" s="1595"/>
    </row>
    <row r="58502" spans="180:180">
      <c r="FX58502" s="1595"/>
    </row>
    <row r="58503" spans="180:180">
      <c r="FX58503" s="1595"/>
    </row>
    <row r="58504" spans="180:180">
      <c r="FX58504" s="1595"/>
    </row>
    <row r="58505" spans="180:180">
      <c r="FX58505" s="1595"/>
    </row>
    <row r="58506" spans="180:180">
      <c r="FX58506" s="1595"/>
    </row>
    <row r="58507" spans="180:180">
      <c r="FX58507" s="1595"/>
    </row>
    <row r="58508" spans="180:180">
      <c r="FX58508" s="1595"/>
    </row>
    <row r="58509" spans="180:180">
      <c r="FX58509" s="1595"/>
    </row>
    <row r="58510" spans="180:180">
      <c r="FX58510" s="1595"/>
    </row>
    <row r="58511" spans="180:180">
      <c r="FX58511" s="1595"/>
    </row>
    <row r="58512" spans="180:180">
      <c r="FX58512" s="1595"/>
    </row>
    <row r="58513" spans="180:180">
      <c r="FX58513" s="1595"/>
    </row>
    <row r="58514" spans="180:180">
      <c r="FX58514" s="1595"/>
    </row>
    <row r="58515" spans="180:180">
      <c r="FX58515" s="1595"/>
    </row>
    <row r="58516" spans="180:180">
      <c r="FX58516" s="1595"/>
    </row>
    <row r="58517" spans="180:180">
      <c r="FX58517" s="1595"/>
    </row>
    <row r="58518" spans="180:180">
      <c r="FX58518" s="1595"/>
    </row>
    <row r="58519" spans="180:180">
      <c r="FX58519" s="1595"/>
    </row>
    <row r="58520" spans="180:180">
      <c r="FX58520" s="1595"/>
    </row>
    <row r="58521" spans="180:180">
      <c r="FX58521" s="1595"/>
    </row>
    <row r="58522" spans="180:180">
      <c r="FX58522" s="1595"/>
    </row>
    <row r="58523" spans="180:180">
      <c r="FX58523" s="1595"/>
    </row>
    <row r="58524" spans="180:180">
      <c r="FX58524" s="1595"/>
    </row>
    <row r="58525" spans="180:180">
      <c r="FX58525" s="1595"/>
    </row>
    <row r="58526" spans="180:180">
      <c r="FX58526" s="1595"/>
    </row>
    <row r="58527" spans="180:180">
      <c r="FX58527" s="1595"/>
    </row>
    <row r="58528" spans="180:180">
      <c r="FX58528" s="1595"/>
    </row>
    <row r="58529" spans="180:180">
      <c r="FX58529" s="1595"/>
    </row>
    <row r="58530" spans="180:180">
      <c r="FX58530" s="1595"/>
    </row>
    <row r="58531" spans="180:180">
      <c r="FX58531" s="1595"/>
    </row>
    <row r="58532" spans="180:180">
      <c r="FX58532" s="1595"/>
    </row>
    <row r="58533" spans="180:180">
      <c r="FX58533" s="1595"/>
    </row>
    <row r="58534" spans="180:180">
      <c r="FX58534" s="1595"/>
    </row>
    <row r="58535" spans="180:180">
      <c r="FX58535" s="1595"/>
    </row>
    <row r="58536" spans="180:180">
      <c r="FX58536" s="1595"/>
    </row>
    <row r="58537" spans="180:180">
      <c r="FX58537" s="1595"/>
    </row>
    <row r="58539" spans="180:180">
      <c r="FX58539" s="1349"/>
    </row>
    <row r="58540" spans="180:180">
      <c r="FX58540" s="1349"/>
    </row>
    <row r="58541" spans="180:180">
      <c r="FX58541" s="1666"/>
    </row>
    <row r="58543" spans="180:180">
      <c r="FX58543" s="1349"/>
    </row>
    <row r="58544" spans="180:180">
      <c r="FX58544" s="1349"/>
    </row>
    <row r="58545" spans="180:180">
      <c r="FX58545" s="1349"/>
    </row>
    <row r="58546" spans="180:180">
      <c r="FX58546" s="1595"/>
    </row>
    <row r="58547" spans="180:180">
      <c r="FX58547" s="1595"/>
    </row>
    <row r="58548" spans="180:180">
      <c r="FX58548" s="1595"/>
    </row>
    <row r="58549" spans="180:180">
      <c r="FX58549" s="1595"/>
    </row>
    <row r="58550" spans="180:180">
      <c r="FX58550" s="1595"/>
    </row>
    <row r="58551" spans="180:180">
      <c r="FX58551" s="1595"/>
    </row>
    <row r="58552" spans="180:180">
      <c r="FX58552" s="1595"/>
    </row>
    <row r="58553" spans="180:180">
      <c r="FX58553" s="1595"/>
    </row>
    <row r="58554" spans="180:180">
      <c r="FX58554" s="1595"/>
    </row>
    <row r="58555" spans="180:180">
      <c r="FX58555" s="1595"/>
    </row>
    <row r="58556" spans="180:180">
      <c r="FX58556" s="1595"/>
    </row>
    <row r="58557" spans="180:180">
      <c r="FX58557" s="1595"/>
    </row>
    <row r="58558" spans="180:180">
      <c r="FX58558" s="1595"/>
    </row>
    <row r="58559" spans="180:180">
      <c r="FX58559" s="1595"/>
    </row>
    <row r="58560" spans="180:180">
      <c r="FX58560" s="1595"/>
    </row>
    <row r="58561" spans="180:180">
      <c r="FX58561" s="1595"/>
    </row>
    <row r="58562" spans="180:180">
      <c r="FX58562" s="1595"/>
    </row>
    <row r="58563" spans="180:180">
      <c r="FX58563" s="1595"/>
    </row>
    <row r="58564" spans="180:180">
      <c r="FX58564" s="1595"/>
    </row>
    <row r="58565" spans="180:180">
      <c r="FX58565" s="1595"/>
    </row>
    <row r="58566" spans="180:180">
      <c r="FX58566" s="1595"/>
    </row>
    <row r="58567" spans="180:180">
      <c r="FX58567" s="1595"/>
    </row>
    <row r="58568" spans="180:180">
      <c r="FX58568" s="1595"/>
    </row>
    <row r="58569" spans="180:180">
      <c r="FX58569" s="1595"/>
    </row>
    <row r="58570" spans="180:180">
      <c r="FX58570" s="1595"/>
    </row>
    <row r="58571" spans="180:180">
      <c r="FX58571" s="1595"/>
    </row>
    <row r="58572" spans="180:180">
      <c r="FX58572" s="1595"/>
    </row>
    <row r="58573" spans="180:180">
      <c r="FX58573" s="1595"/>
    </row>
    <row r="58574" spans="180:180">
      <c r="FX58574" s="1595"/>
    </row>
    <row r="58575" spans="180:180">
      <c r="FX58575" s="1595"/>
    </row>
    <row r="58576" spans="180:180">
      <c r="FX58576" s="1595"/>
    </row>
    <row r="58577" spans="180:180">
      <c r="FX58577" s="1595"/>
    </row>
    <row r="58578" spans="180:180">
      <c r="FX58578" s="1595"/>
    </row>
    <row r="58579" spans="180:180">
      <c r="FX58579" s="1595"/>
    </row>
    <row r="58580" spans="180:180">
      <c r="FX58580" s="1595"/>
    </row>
    <row r="58581" spans="180:180">
      <c r="FX58581" s="1595"/>
    </row>
    <row r="58582" spans="180:180">
      <c r="FX58582" s="1595"/>
    </row>
    <row r="58583" spans="180:180">
      <c r="FX58583" s="1595"/>
    </row>
    <row r="58584" spans="180:180">
      <c r="FX58584" s="1595"/>
    </row>
    <row r="58585" spans="180:180">
      <c r="FX58585" s="1595"/>
    </row>
    <row r="58587" spans="180:180">
      <c r="FX58587" s="1349"/>
    </row>
    <row r="58588" spans="180:180">
      <c r="FX58588" s="1349"/>
    </row>
    <row r="58589" spans="180:180">
      <c r="FX58589" s="1666"/>
    </row>
    <row r="58591" spans="180:180">
      <c r="FX58591" s="1349"/>
    </row>
    <row r="58592" spans="180:180">
      <c r="FX58592" s="1349"/>
    </row>
    <row r="58593" spans="180:180">
      <c r="FX58593" s="1349"/>
    </row>
    <row r="58594" spans="180:180">
      <c r="FX58594" s="1595"/>
    </row>
    <row r="58595" spans="180:180">
      <c r="FX58595" s="1595"/>
    </row>
    <row r="58596" spans="180:180">
      <c r="FX58596" s="1595"/>
    </row>
    <row r="58597" spans="180:180">
      <c r="FX58597" s="1595"/>
    </row>
    <row r="58598" spans="180:180">
      <c r="FX58598" s="1595"/>
    </row>
    <row r="58599" spans="180:180">
      <c r="FX58599" s="1595"/>
    </row>
    <row r="58600" spans="180:180">
      <c r="FX58600" s="1595"/>
    </row>
    <row r="58601" spans="180:180">
      <c r="FX58601" s="1595"/>
    </row>
    <row r="58602" spans="180:180">
      <c r="FX58602" s="1595"/>
    </row>
    <row r="58603" spans="180:180">
      <c r="FX58603" s="1595"/>
    </row>
    <row r="58604" spans="180:180">
      <c r="FX58604" s="1595"/>
    </row>
    <row r="58605" spans="180:180">
      <c r="FX58605" s="1595"/>
    </row>
    <row r="58606" spans="180:180">
      <c r="FX58606" s="1595"/>
    </row>
    <row r="58607" spans="180:180">
      <c r="FX58607" s="1595"/>
    </row>
    <row r="58608" spans="180:180">
      <c r="FX58608" s="1595"/>
    </row>
    <row r="58609" spans="180:180">
      <c r="FX58609" s="1595"/>
    </row>
    <row r="58610" spans="180:180">
      <c r="FX58610" s="1595"/>
    </row>
    <row r="58611" spans="180:180">
      <c r="FX58611" s="1595"/>
    </row>
    <row r="58612" spans="180:180">
      <c r="FX58612" s="1595"/>
    </row>
    <row r="58613" spans="180:180">
      <c r="FX58613" s="1595"/>
    </row>
    <row r="58614" spans="180:180">
      <c r="FX58614" s="1595"/>
    </row>
    <row r="58615" spans="180:180">
      <c r="FX58615" s="1595"/>
    </row>
    <row r="58616" spans="180:180">
      <c r="FX58616" s="1595"/>
    </row>
    <row r="58617" spans="180:180">
      <c r="FX58617" s="1595"/>
    </row>
    <row r="58618" spans="180:180">
      <c r="FX58618" s="1595"/>
    </row>
    <row r="58619" spans="180:180">
      <c r="FX58619" s="1595"/>
    </row>
    <row r="58620" spans="180:180">
      <c r="FX58620" s="1595"/>
    </row>
    <row r="58621" spans="180:180">
      <c r="FX58621" s="1595"/>
    </row>
    <row r="58622" spans="180:180">
      <c r="FX58622" s="1595"/>
    </row>
    <row r="58623" spans="180:180">
      <c r="FX58623" s="1595"/>
    </row>
    <row r="58624" spans="180:180">
      <c r="FX58624" s="1595"/>
    </row>
    <row r="58625" spans="180:180">
      <c r="FX58625" s="1595"/>
    </row>
    <row r="58626" spans="180:180">
      <c r="FX58626" s="1595"/>
    </row>
    <row r="58627" spans="180:180">
      <c r="FX58627" s="1595"/>
    </row>
    <row r="58628" spans="180:180">
      <c r="FX58628" s="1595"/>
    </row>
    <row r="58629" spans="180:180">
      <c r="FX58629" s="1595"/>
    </row>
    <row r="58630" spans="180:180">
      <c r="FX58630" s="1595"/>
    </row>
    <row r="58631" spans="180:180">
      <c r="FX58631" s="1595"/>
    </row>
    <row r="58632" spans="180:180">
      <c r="FX58632" s="1595"/>
    </row>
    <row r="58633" spans="180:180">
      <c r="FX58633" s="1595"/>
    </row>
    <row r="58635" spans="180:180">
      <c r="FX58635" s="1349"/>
    </row>
    <row r="58636" spans="180:180">
      <c r="FX58636" s="1349"/>
    </row>
    <row r="58637" spans="180:180">
      <c r="FX58637" s="1666"/>
    </row>
    <row r="58639" spans="180:180">
      <c r="FX58639" s="1349"/>
    </row>
    <row r="58640" spans="180:180">
      <c r="FX58640" s="1349"/>
    </row>
    <row r="58641" spans="180:180">
      <c r="FX58641" s="1349"/>
    </row>
    <row r="58642" spans="180:180">
      <c r="FX58642" s="1595"/>
    </row>
    <row r="58643" spans="180:180">
      <c r="FX58643" s="1595"/>
    </row>
    <row r="58644" spans="180:180">
      <c r="FX58644" s="1595"/>
    </row>
    <row r="58645" spans="180:180">
      <c r="FX58645" s="1595"/>
    </row>
    <row r="58646" spans="180:180">
      <c r="FX58646" s="1595"/>
    </row>
    <row r="58647" spans="180:180">
      <c r="FX58647" s="1595"/>
    </row>
    <row r="58648" spans="180:180">
      <c r="FX58648" s="1595"/>
    </row>
    <row r="58649" spans="180:180">
      <c r="FX58649" s="1595"/>
    </row>
    <row r="58650" spans="180:180">
      <c r="FX58650" s="1595"/>
    </row>
    <row r="58651" spans="180:180">
      <c r="FX58651" s="1595"/>
    </row>
    <row r="58652" spans="180:180">
      <c r="FX58652" s="1595"/>
    </row>
    <row r="58653" spans="180:180">
      <c r="FX58653" s="1595"/>
    </row>
    <row r="58654" spans="180:180">
      <c r="FX58654" s="1595"/>
    </row>
    <row r="58655" spans="180:180">
      <c r="FX58655" s="1595"/>
    </row>
    <row r="58656" spans="180:180">
      <c r="FX58656" s="1595"/>
    </row>
    <row r="58657" spans="180:180">
      <c r="FX58657" s="1595"/>
    </row>
    <row r="58658" spans="180:180">
      <c r="FX58658" s="1595"/>
    </row>
    <row r="58659" spans="180:180">
      <c r="FX58659" s="1595"/>
    </row>
    <row r="58660" spans="180:180">
      <c r="FX58660" s="1595"/>
    </row>
    <row r="58661" spans="180:180">
      <c r="FX58661" s="1595"/>
    </row>
    <row r="58662" spans="180:180">
      <c r="FX58662" s="1595"/>
    </row>
    <row r="58663" spans="180:180">
      <c r="FX58663" s="1595"/>
    </row>
    <row r="58664" spans="180:180">
      <c r="FX58664" s="1595"/>
    </row>
    <row r="58665" spans="180:180">
      <c r="FX58665" s="1595"/>
    </row>
    <row r="58666" spans="180:180">
      <c r="FX58666" s="1595"/>
    </row>
    <row r="58667" spans="180:180">
      <c r="FX58667" s="1595"/>
    </row>
    <row r="58668" spans="180:180">
      <c r="FX58668" s="1595"/>
    </row>
    <row r="58669" spans="180:180">
      <c r="FX58669" s="1595"/>
    </row>
    <row r="58670" spans="180:180">
      <c r="FX58670" s="1595"/>
    </row>
    <row r="58671" spans="180:180">
      <c r="FX58671" s="1595"/>
    </row>
    <row r="58672" spans="180:180">
      <c r="FX58672" s="1595"/>
    </row>
    <row r="58673" spans="180:180">
      <c r="FX58673" s="1595"/>
    </row>
    <row r="58674" spans="180:180">
      <c r="FX58674" s="1595"/>
    </row>
    <row r="58675" spans="180:180">
      <c r="FX58675" s="1595"/>
    </row>
    <row r="58676" spans="180:180">
      <c r="FX58676" s="1595"/>
    </row>
    <row r="58677" spans="180:180">
      <c r="FX58677" s="1595"/>
    </row>
    <row r="58678" spans="180:180">
      <c r="FX58678" s="1595"/>
    </row>
    <row r="58679" spans="180:180">
      <c r="FX58679" s="1595"/>
    </row>
    <row r="58680" spans="180:180">
      <c r="FX58680" s="1595"/>
    </row>
    <row r="58681" spans="180:180">
      <c r="FX58681" s="1595"/>
    </row>
    <row r="58683" spans="180:180">
      <c r="FX58683" s="1349"/>
    </row>
    <row r="58684" spans="180:180">
      <c r="FX58684" s="1349"/>
    </row>
    <row r="58685" spans="180:180">
      <c r="FX58685" s="1666"/>
    </row>
    <row r="58687" spans="180:180">
      <c r="FX58687" s="1349"/>
    </row>
    <row r="58688" spans="180:180">
      <c r="FX58688" s="1349"/>
    </row>
    <row r="58689" spans="180:180">
      <c r="FX58689" s="1349"/>
    </row>
    <row r="58690" spans="180:180">
      <c r="FX58690" s="1595"/>
    </row>
    <row r="58691" spans="180:180">
      <c r="FX58691" s="1595"/>
    </row>
    <row r="58692" spans="180:180">
      <c r="FX58692" s="1595"/>
    </row>
    <row r="58693" spans="180:180">
      <c r="FX58693" s="1595"/>
    </row>
    <row r="58694" spans="180:180">
      <c r="FX58694" s="1595"/>
    </row>
    <row r="58695" spans="180:180">
      <c r="FX58695" s="1595"/>
    </row>
    <row r="58696" spans="180:180">
      <c r="FX58696" s="1595"/>
    </row>
    <row r="58697" spans="180:180">
      <c r="FX58697" s="1595"/>
    </row>
    <row r="58698" spans="180:180">
      <c r="FX58698" s="1595"/>
    </row>
    <row r="58699" spans="180:180">
      <c r="FX58699" s="1595"/>
    </row>
    <row r="58700" spans="180:180">
      <c r="FX58700" s="1595"/>
    </row>
    <row r="58701" spans="180:180">
      <c r="FX58701" s="1595"/>
    </row>
    <row r="58702" spans="180:180">
      <c r="FX58702" s="1595"/>
    </row>
    <row r="58703" spans="180:180">
      <c r="FX58703" s="1595"/>
    </row>
    <row r="58704" spans="180:180">
      <c r="FX58704" s="1595"/>
    </row>
    <row r="58705" spans="180:180">
      <c r="FX58705" s="1595"/>
    </row>
    <row r="58706" spans="180:180">
      <c r="FX58706" s="1595"/>
    </row>
    <row r="58707" spans="180:180">
      <c r="FX58707" s="1595"/>
    </row>
    <row r="58708" spans="180:180">
      <c r="FX58708" s="1595"/>
    </row>
    <row r="58709" spans="180:180">
      <c r="FX58709" s="1595"/>
    </row>
    <row r="58710" spans="180:180">
      <c r="FX58710" s="1595"/>
    </row>
    <row r="58711" spans="180:180">
      <c r="FX58711" s="1595"/>
    </row>
    <row r="58712" spans="180:180">
      <c r="FX58712" s="1595"/>
    </row>
    <row r="58713" spans="180:180">
      <c r="FX58713" s="1595"/>
    </row>
    <row r="58714" spans="180:180">
      <c r="FX58714" s="1595"/>
    </row>
    <row r="58715" spans="180:180">
      <c r="FX58715" s="1595"/>
    </row>
    <row r="58716" spans="180:180">
      <c r="FX58716" s="1595"/>
    </row>
    <row r="58717" spans="180:180">
      <c r="FX58717" s="1595"/>
    </row>
    <row r="58718" spans="180:180">
      <c r="FX58718" s="1595"/>
    </row>
    <row r="58719" spans="180:180">
      <c r="FX58719" s="1595"/>
    </row>
    <row r="58720" spans="180:180">
      <c r="FX58720" s="1595"/>
    </row>
    <row r="58721" spans="180:180">
      <c r="FX58721" s="1595"/>
    </row>
    <row r="58722" spans="180:180">
      <c r="FX58722" s="1595"/>
    </row>
    <row r="58723" spans="180:180">
      <c r="FX58723" s="1595"/>
    </row>
    <row r="58724" spans="180:180">
      <c r="FX58724" s="1595"/>
    </row>
    <row r="58725" spans="180:180">
      <c r="FX58725" s="1595"/>
    </row>
    <row r="58726" spans="180:180">
      <c r="FX58726" s="1595"/>
    </row>
    <row r="58727" spans="180:180">
      <c r="FX58727" s="1595"/>
    </row>
    <row r="58728" spans="180:180">
      <c r="FX58728" s="1595"/>
    </row>
    <row r="58729" spans="180:180">
      <c r="FX58729" s="1595"/>
    </row>
    <row r="58731" spans="180:180">
      <c r="FX58731" s="1349"/>
    </row>
    <row r="58732" spans="180:180">
      <c r="FX58732" s="1349"/>
    </row>
    <row r="58733" spans="180:180">
      <c r="FX58733" s="1666"/>
    </row>
    <row r="58735" spans="180:180">
      <c r="FX58735" s="1349"/>
    </row>
    <row r="58736" spans="180:180">
      <c r="FX58736" s="1349"/>
    </row>
    <row r="58737" spans="180:180">
      <c r="FX58737" s="1349"/>
    </row>
    <row r="58738" spans="180:180">
      <c r="FX58738" s="1595"/>
    </row>
    <row r="58739" spans="180:180">
      <c r="FX58739" s="1595"/>
    </row>
    <row r="58740" spans="180:180">
      <c r="FX58740" s="1595"/>
    </row>
    <row r="58741" spans="180:180">
      <c r="FX58741" s="1595"/>
    </row>
    <row r="58742" spans="180:180">
      <c r="FX58742" s="1595"/>
    </row>
    <row r="58743" spans="180:180">
      <c r="FX58743" s="1595"/>
    </row>
    <row r="58744" spans="180:180">
      <c r="FX58744" s="1595"/>
    </row>
    <row r="58745" spans="180:180">
      <c r="FX58745" s="1595"/>
    </row>
    <row r="58746" spans="180:180">
      <c r="FX58746" s="1595"/>
    </row>
    <row r="58747" spans="180:180">
      <c r="FX58747" s="1595"/>
    </row>
    <row r="58748" spans="180:180">
      <c r="FX58748" s="1595"/>
    </row>
    <row r="58749" spans="180:180">
      <c r="FX58749" s="1595"/>
    </row>
    <row r="58750" spans="180:180">
      <c r="FX58750" s="1595"/>
    </row>
    <row r="58751" spans="180:180">
      <c r="FX58751" s="1595"/>
    </row>
    <row r="58752" spans="180:180">
      <c r="FX58752" s="1595"/>
    </row>
    <row r="58753" spans="180:180">
      <c r="FX58753" s="1595"/>
    </row>
    <row r="58754" spans="180:180">
      <c r="FX58754" s="1595"/>
    </row>
    <row r="58755" spans="180:180">
      <c r="FX58755" s="1595"/>
    </row>
    <row r="58756" spans="180:180">
      <c r="FX58756" s="1595"/>
    </row>
    <row r="58757" spans="180:180">
      <c r="FX58757" s="1595"/>
    </row>
    <row r="58758" spans="180:180">
      <c r="FX58758" s="1595"/>
    </row>
    <row r="58759" spans="180:180">
      <c r="FX58759" s="1595"/>
    </row>
    <row r="58760" spans="180:180">
      <c r="FX58760" s="1595"/>
    </row>
    <row r="58761" spans="180:180">
      <c r="FX58761" s="1595"/>
    </row>
    <row r="58762" spans="180:180">
      <c r="FX58762" s="1595"/>
    </row>
    <row r="58763" spans="180:180">
      <c r="FX58763" s="1595"/>
    </row>
    <row r="58764" spans="180:180">
      <c r="FX58764" s="1595"/>
    </row>
    <row r="58765" spans="180:180">
      <c r="FX58765" s="1595"/>
    </row>
    <row r="58766" spans="180:180">
      <c r="FX58766" s="1595"/>
    </row>
    <row r="58767" spans="180:180">
      <c r="FX58767" s="1595"/>
    </row>
    <row r="58768" spans="180:180">
      <c r="FX58768" s="1595"/>
    </row>
    <row r="58769" spans="180:180">
      <c r="FX58769" s="1595"/>
    </row>
    <row r="58770" spans="180:180">
      <c r="FX58770" s="1595"/>
    </row>
    <row r="58771" spans="180:180">
      <c r="FX58771" s="1595"/>
    </row>
    <row r="58772" spans="180:180">
      <c r="FX58772" s="1595"/>
    </row>
    <row r="58773" spans="180:180">
      <c r="FX58773" s="1595"/>
    </row>
    <row r="58774" spans="180:180">
      <c r="FX58774" s="1595"/>
    </row>
    <row r="58775" spans="180:180">
      <c r="FX58775" s="1595"/>
    </row>
    <row r="58776" spans="180:180">
      <c r="FX58776" s="1595"/>
    </row>
    <row r="58777" spans="180:180">
      <c r="FX58777" s="1595"/>
    </row>
    <row r="58779" spans="180:180">
      <c r="FX58779" s="1349"/>
    </row>
    <row r="58780" spans="180:180">
      <c r="FX58780" s="1349"/>
    </row>
    <row r="58781" spans="180:180">
      <c r="FX58781" s="1666"/>
    </row>
    <row r="58783" spans="180:180">
      <c r="FX58783" s="1349"/>
    </row>
    <row r="58784" spans="180:180">
      <c r="FX58784" s="1349"/>
    </row>
    <row r="58785" spans="180:180">
      <c r="FX58785" s="1349"/>
    </row>
    <row r="58786" spans="180:180">
      <c r="FX58786" s="1595"/>
    </row>
    <row r="58787" spans="180:180">
      <c r="FX58787" s="1595"/>
    </row>
    <row r="58788" spans="180:180">
      <c r="FX58788" s="1595"/>
    </row>
    <row r="58789" spans="180:180">
      <c r="FX58789" s="1595"/>
    </row>
    <row r="58790" spans="180:180">
      <c r="FX58790" s="1595"/>
    </row>
    <row r="58791" spans="180:180">
      <c r="FX58791" s="1595"/>
    </row>
    <row r="58792" spans="180:180">
      <c r="FX58792" s="1595"/>
    </row>
    <row r="58793" spans="180:180">
      <c r="FX58793" s="1595"/>
    </row>
    <row r="58794" spans="180:180">
      <c r="FX58794" s="1595"/>
    </row>
    <row r="58795" spans="180:180">
      <c r="FX58795" s="1595"/>
    </row>
    <row r="58796" spans="180:180">
      <c r="FX58796" s="1595"/>
    </row>
    <row r="58797" spans="180:180">
      <c r="FX58797" s="1595"/>
    </row>
    <row r="58798" spans="180:180">
      <c r="FX58798" s="1595"/>
    </row>
    <row r="58799" spans="180:180">
      <c r="FX58799" s="1595"/>
    </row>
    <row r="58800" spans="180:180">
      <c r="FX58800" s="1595"/>
    </row>
    <row r="58801" spans="180:180">
      <c r="FX58801" s="1595"/>
    </row>
    <row r="58802" spans="180:180">
      <c r="FX58802" s="1595"/>
    </row>
    <row r="58803" spans="180:180">
      <c r="FX58803" s="1595"/>
    </row>
    <row r="58804" spans="180:180">
      <c r="FX58804" s="1595"/>
    </row>
    <row r="58805" spans="180:180">
      <c r="FX58805" s="1595"/>
    </row>
    <row r="58806" spans="180:180">
      <c r="FX58806" s="1595"/>
    </row>
    <row r="58807" spans="180:180">
      <c r="FX58807" s="1595"/>
    </row>
    <row r="58808" spans="180:180">
      <c r="FX58808" s="1595"/>
    </row>
    <row r="58809" spans="180:180">
      <c r="FX58809" s="1595"/>
    </row>
    <row r="58810" spans="180:180">
      <c r="FX58810" s="1595"/>
    </row>
    <row r="58811" spans="180:180">
      <c r="FX58811" s="1595"/>
    </row>
    <row r="58812" spans="180:180">
      <c r="FX58812" s="1595"/>
    </row>
    <row r="58813" spans="180:180">
      <c r="FX58813" s="1595"/>
    </row>
    <row r="58814" spans="180:180">
      <c r="FX58814" s="1595"/>
    </row>
    <row r="58815" spans="180:180">
      <c r="FX58815" s="1595"/>
    </row>
    <row r="58816" spans="180:180">
      <c r="FX58816" s="1595"/>
    </row>
    <row r="58817" spans="180:180">
      <c r="FX58817" s="1595"/>
    </row>
    <row r="58818" spans="180:180">
      <c r="FX58818" s="1595"/>
    </row>
    <row r="58819" spans="180:180">
      <c r="FX58819" s="1595"/>
    </row>
    <row r="58820" spans="180:180">
      <c r="FX58820" s="1595"/>
    </row>
    <row r="58821" spans="180:180">
      <c r="FX58821" s="1595"/>
    </row>
    <row r="58822" spans="180:180">
      <c r="FX58822" s="1595"/>
    </row>
    <row r="58823" spans="180:180">
      <c r="FX58823" s="1595"/>
    </row>
    <row r="58824" spans="180:180">
      <c r="FX58824" s="1595"/>
    </row>
    <row r="58825" spans="180:180">
      <c r="FX58825" s="1595"/>
    </row>
    <row r="58827" spans="180:180">
      <c r="FX58827" s="1349"/>
    </row>
    <row r="58828" spans="180:180">
      <c r="FX58828" s="1349"/>
    </row>
    <row r="58829" spans="180:180">
      <c r="FX58829" s="1666"/>
    </row>
    <row r="58831" spans="180:180">
      <c r="FX58831" s="1349"/>
    </row>
    <row r="58832" spans="180:180">
      <c r="FX58832" s="1349"/>
    </row>
    <row r="58833" spans="180:180">
      <c r="FX58833" s="1349"/>
    </row>
    <row r="58834" spans="180:180">
      <c r="FX58834" s="1595"/>
    </row>
    <row r="58835" spans="180:180">
      <c r="FX58835" s="1595"/>
    </row>
    <row r="58836" spans="180:180">
      <c r="FX58836" s="1595"/>
    </row>
    <row r="58837" spans="180:180">
      <c r="FX58837" s="1595"/>
    </row>
    <row r="58838" spans="180:180">
      <c r="FX58838" s="1595"/>
    </row>
    <row r="58839" spans="180:180">
      <c r="FX58839" s="1595"/>
    </row>
    <row r="58840" spans="180:180">
      <c r="FX58840" s="1595"/>
    </row>
    <row r="58841" spans="180:180">
      <c r="FX58841" s="1595"/>
    </row>
    <row r="58842" spans="180:180">
      <c r="FX58842" s="1595"/>
    </row>
    <row r="58843" spans="180:180">
      <c r="FX58843" s="1595"/>
    </row>
    <row r="58844" spans="180:180">
      <c r="FX58844" s="1595"/>
    </row>
    <row r="58845" spans="180:180">
      <c r="FX58845" s="1595"/>
    </row>
    <row r="58846" spans="180:180">
      <c r="FX58846" s="1595"/>
    </row>
    <row r="58847" spans="180:180">
      <c r="FX58847" s="1595"/>
    </row>
    <row r="58848" spans="180:180">
      <c r="FX58848" s="1595"/>
    </row>
    <row r="58849" spans="180:180">
      <c r="FX58849" s="1595"/>
    </row>
    <row r="58850" spans="180:180">
      <c r="FX58850" s="1595"/>
    </row>
    <row r="58851" spans="180:180">
      <c r="FX58851" s="1595"/>
    </row>
    <row r="58852" spans="180:180">
      <c r="FX58852" s="1595"/>
    </row>
    <row r="58853" spans="180:180">
      <c r="FX58853" s="1595"/>
    </row>
    <row r="58854" spans="180:180">
      <c r="FX58854" s="1595"/>
    </row>
    <row r="58855" spans="180:180">
      <c r="FX58855" s="1595"/>
    </row>
    <row r="58856" spans="180:180">
      <c r="FX58856" s="1595"/>
    </row>
    <row r="58857" spans="180:180">
      <c r="FX58857" s="1595"/>
    </row>
    <row r="58858" spans="180:180">
      <c r="FX58858" s="1595"/>
    </row>
    <row r="58859" spans="180:180">
      <c r="FX58859" s="1595"/>
    </row>
    <row r="58860" spans="180:180">
      <c r="FX58860" s="1595"/>
    </row>
    <row r="58861" spans="180:180">
      <c r="FX58861" s="1595"/>
    </row>
    <row r="58862" spans="180:180">
      <c r="FX58862" s="1595"/>
    </row>
    <row r="58863" spans="180:180">
      <c r="FX58863" s="1595"/>
    </row>
    <row r="58864" spans="180:180">
      <c r="FX58864" s="1595"/>
    </row>
    <row r="58865" spans="180:180">
      <c r="FX58865" s="1595"/>
    </row>
    <row r="58866" spans="180:180">
      <c r="FX58866" s="1595"/>
    </row>
    <row r="58867" spans="180:180">
      <c r="FX58867" s="1595"/>
    </row>
    <row r="58868" spans="180:180">
      <c r="FX58868" s="1595"/>
    </row>
    <row r="58869" spans="180:180">
      <c r="FX58869" s="1595"/>
    </row>
    <row r="58870" spans="180:180">
      <c r="FX58870" s="1595"/>
    </row>
    <row r="58871" spans="180:180">
      <c r="FX58871" s="1595"/>
    </row>
    <row r="58872" spans="180:180">
      <c r="FX58872" s="1595"/>
    </row>
    <row r="58873" spans="180:180">
      <c r="FX58873" s="1595"/>
    </row>
    <row r="58875" spans="180:180">
      <c r="FX58875" s="1349"/>
    </row>
    <row r="58876" spans="180:180">
      <c r="FX58876" s="1349"/>
    </row>
    <row r="58877" spans="180:180">
      <c r="FX58877" s="1666"/>
    </row>
    <row r="58879" spans="180:180">
      <c r="FX58879" s="1349"/>
    </row>
    <row r="58880" spans="180:180">
      <c r="FX58880" s="1349"/>
    </row>
    <row r="58881" spans="180:180">
      <c r="FX58881" s="1349"/>
    </row>
    <row r="58882" spans="180:180">
      <c r="FX58882" s="1595"/>
    </row>
    <row r="58883" spans="180:180">
      <c r="FX58883" s="1595"/>
    </row>
    <row r="58884" spans="180:180">
      <c r="FX58884" s="1595"/>
    </row>
    <row r="58885" spans="180:180">
      <c r="FX58885" s="1595"/>
    </row>
    <row r="58886" spans="180:180">
      <c r="FX58886" s="1595"/>
    </row>
    <row r="58887" spans="180:180">
      <c r="FX58887" s="1595"/>
    </row>
    <row r="58888" spans="180:180">
      <c r="FX58888" s="1595"/>
    </row>
    <row r="58889" spans="180:180">
      <c r="FX58889" s="1595"/>
    </row>
    <row r="58890" spans="180:180">
      <c r="FX58890" s="1595"/>
    </row>
    <row r="58891" spans="180:180">
      <c r="FX58891" s="1595"/>
    </row>
    <row r="58892" spans="180:180">
      <c r="FX58892" s="1595"/>
    </row>
    <row r="58893" spans="180:180">
      <c r="FX58893" s="1595"/>
    </row>
    <row r="58894" spans="180:180">
      <c r="FX58894" s="1595"/>
    </row>
    <row r="58895" spans="180:180">
      <c r="FX58895" s="1595"/>
    </row>
    <row r="58896" spans="180:180">
      <c r="FX58896" s="1595"/>
    </row>
    <row r="58897" spans="180:180">
      <c r="FX58897" s="1595"/>
    </row>
    <row r="58898" spans="180:180">
      <c r="FX58898" s="1595"/>
    </row>
    <row r="58899" spans="180:180">
      <c r="FX58899" s="1595"/>
    </row>
    <row r="58900" spans="180:180">
      <c r="FX58900" s="1595"/>
    </row>
    <row r="58901" spans="180:180">
      <c r="FX58901" s="1595"/>
    </row>
    <row r="58902" spans="180:180">
      <c r="FX58902" s="1595"/>
    </row>
    <row r="58903" spans="180:180">
      <c r="FX58903" s="1595"/>
    </row>
    <row r="58904" spans="180:180">
      <c r="FX58904" s="1595"/>
    </row>
    <row r="58905" spans="180:180">
      <c r="FX58905" s="1595"/>
    </row>
    <row r="58906" spans="180:180">
      <c r="FX58906" s="1595"/>
    </row>
    <row r="58907" spans="180:180">
      <c r="FX58907" s="1595"/>
    </row>
    <row r="58908" spans="180:180">
      <c r="FX58908" s="1595"/>
    </row>
    <row r="58909" spans="180:180">
      <c r="FX58909" s="1595"/>
    </row>
    <row r="58910" spans="180:180">
      <c r="FX58910" s="1595"/>
    </row>
    <row r="58911" spans="180:180">
      <c r="FX58911" s="1595"/>
    </row>
    <row r="58912" spans="180:180">
      <c r="FX58912" s="1595"/>
    </row>
    <row r="58913" spans="180:180">
      <c r="FX58913" s="1595"/>
    </row>
    <row r="58914" spans="180:180">
      <c r="FX58914" s="1595"/>
    </row>
    <row r="58915" spans="180:180">
      <c r="FX58915" s="1595"/>
    </row>
    <row r="58916" spans="180:180">
      <c r="FX58916" s="1595"/>
    </row>
    <row r="58917" spans="180:180">
      <c r="FX58917" s="1595"/>
    </row>
    <row r="58918" spans="180:180">
      <c r="FX58918" s="1595"/>
    </row>
    <row r="58919" spans="180:180">
      <c r="FX58919" s="1595"/>
    </row>
    <row r="58920" spans="180:180">
      <c r="FX58920" s="1595"/>
    </row>
    <row r="58921" spans="180:180">
      <c r="FX58921" s="1595"/>
    </row>
    <row r="58923" spans="180:180">
      <c r="FX58923" s="1349"/>
    </row>
    <row r="58924" spans="180:180">
      <c r="FX58924" s="1349"/>
    </row>
    <row r="58925" spans="180:180">
      <c r="FX58925" s="1666"/>
    </row>
    <row r="58927" spans="180:180">
      <c r="FX58927" s="1349"/>
    </row>
    <row r="58928" spans="180:180">
      <c r="FX58928" s="1349"/>
    </row>
    <row r="58929" spans="180:180">
      <c r="FX58929" s="1349"/>
    </row>
    <row r="58930" spans="180:180">
      <c r="FX58930" s="1595"/>
    </row>
    <row r="58931" spans="180:180">
      <c r="FX58931" s="1595"/>
    </row>
    <row r="58932" spans="180:180">
      <c r="FX58932" s="1595"/>
    </row>
    <row r="58933" spans="180:180">
      <c r="FX58933" s="1595"/>
    </row>
    <row r="58934" spans="180:180">
      <c r="FX58934" s="1595"/>
    </row>
    <row r="58935" spans="180:180">
      <c r="FX58935" s="1595"/>
    </row>
    <row r="58936" spans="180:180">
      <c r="FX58936" s="1595"/>
    </row>
    <row r="58937" spans="180:180">
      <c r="FX58937" s="1595"/>
    </row>
    <row r="58938" spans="180:180">
      <c r="FX58938" s="1595"/>
    </row>
    <row r="58939" spans="180:180">
      <c r="FX58939" s="1595"/>
    </row>
    <row r="58940" spans="180:180">
      <c r="FX58940" s="1595"/>
    </row>
    <row r="58941" spans="180:180">
      <c r="FX58941" s="1595"/>
    </row>
    <row r="58942" spans="180:180">
      <c r="FX58942" s="1595"/>
    </row>
    <row r="58943" spans="180:180">
      <c r="FX58943" s="1595"/>
    </row>
    <row r="58944" spans="180:180">
      <c r="FX58944" s="1595"/>
    </row>
    <row r="58945" spans="180:180">
      <c r="FX58945" s="1595"/>
    </row>
    <row r="58946" spans="180:180">
      <c r="FX58946" s="1595"/>
    </row>
    <row r="58947" spans="180:180">
      <c r="FX58947" s="1595"/>
    </row>
    <row r="58948" spans="180:180">
      <c r="FX58948" s="1595"/>
    </row>
    <row r="58949" spans="180:180">
      <c r="FX58949" s="1595"/>
    </row>
    <row r="58950" spans="180:180">
      <c r="FX58950" s="1595"/>
    </row>
    <row r="58951" spans="180:180">
      <c r="FX58951" s="1595"/>
    </row>
    <row r="58952" spans="180:180">
      <c r="FX58952" s="1595"/>
    </row>
    <row r="58953" spans="180:180">
      <c r="FX58953" s="1595"/>
    </row>
    <row r="58954" spans="180:180">
      <c r="FX58954" s="1595"/>
    </row>
    <row r="58955" spans="180:180">
      <c r="FX58955" s="1595"/>
    </row>
    <row r="58956" spans="180:180">
      <c r="FX58956" s="1595"/>
    </row>
    <row r="58957" spans="180:180">
      <c r="FX58957" s="1595"/>
    </row>
    <row r="58958" spans="180:180">
      <c r="FX58958" s="1595"/>
    </row>
    <row r="58959" spans="180:180">
      <c r="FX58959" s="1595"/>
    </row>
    <row r="58960" spans="180:180">
      <c r="FX58960" s="1595"/>
    </row>
    <row r="58961" spans="180:180">
      <c r="FX58961" s="1595"/>
    </row>
    <row r="58962" spans="180:180">
      <c r="FX58962" s="1595"/>
    </row>
    <row r="58963" spans="180:180">
      <c r="FX58963" s="1595"/>
    </row>
    <row r="58964" spans="180:180">
      <c r="FX58964" s="1595"/>
    </row>
    <row r="58965" spans="180:180">
      <c r="FX58965" s="1595"/>
    </row>
    <row r="58966" spans="180:180">
      <c r="FX58966" s="1595"/>
    </row>
    <row r="58967" spans="180:180">
      <c r="FX58967" s="1595"/>
    </row>
    <row r="58968" spans="180:180">
      <c r="FX58968" s="1595"/>
    </row>
    <row r="58969" spans="180:180">
      <c r="FX58969" s="1595"/>
    </row>
    <row r="58971" spans="180:180">
      <c r="FX58971" s="1349"/>
    </row>
    <row r="58972" spans="180:180">
      <c r="FX58972" s="1349"/>
    </row>
    <row r="58973" spans="180:180">
      <c r="FX58973" s="1666"/>
    </row>
    <row r="58975" spans="180:180">
      <c r="FX58975" s="1349"/>
    </row>
    <row r="58976" spans="180:180">
      <c r="FX58976" s="1349"/>
    </row>
    <row r="58977" spans="180:180">
      <c r="FX58977" s="1349"/>
    </row>
    <row r="58978" spans="180:180">
      <c r="FX58978" s="1595"/>
    </row>
    <row r="58979" spans="180:180">
      <c r="FX58979" s="1595"/>
    </row>
    <row r="58980" spans="180:180">
      <c r="FX58980" s="1595"/>
    </row>
    <row r="58981" spans="180:180">
      <c r="FX58981" s="1595"/>
    </row>
    <row r="58982" spans="180:180">
      <c r="FX58982" s="1595"/>
    </row>
    <row r="58983" spans="180:180">
      <c r="FX58983" s="1595"/>
    </row>
    <row r="58984" spans="180:180">
      <c r="FX58984" s="1595"/>
    </row>
    <row r="58985" spans="180:180">
      <c r="FX58985" s="1595"/>
    </row>
    <row r="58986" spans="180:180">
      <c r="FX58986" s="1595"/>
    </row>
    <row r="58987" spans="180:180">
      <c r="FX58987" s="1595"/>
    </row>
    <row r="58988" spans="180:180">
      <c r="FX58988" s="1595"/>
    </row>
    <row r="58989" spans="180:180">
      <c r="FX58989" s="1595"/>
    </row>
    <row r="58990" spans="180:180">
      <c r="FX58990" s="1595"/>
    </row>
    <row r="58991" spans="180:180">
      <c r="FX58991" s="1595"/>
    </row>
    <row r="58992" spans="180:180">
      <c r="FX58992" s="1595"/>
    </row>
    <row r="58993" spans="180:180">
      <c r="FX58993" s="1595"/>
    </row>
    <row r="58994" spans="180:180">
      <c r="FX58994" s="1595"/>
    </row>
    <row r="58995" spans="180:180">
      <c r="FX58995" s="1595"/>
    </row>
    <row r="58996" spans="180:180">
      <c r="FX58996" s="1595"/>
    </row>
    <row r="58997" spans="180:180">
      <c r="FX58997" s="1595"/>
    </row>
    <row r="58998" spans="180:180">
      <c r="FX58998" s="1595"/>
    </row>
    <row r="58999" spans="180:180">
      <c r="FX58999" s="1595"/>
    </row>
    <row r="59000" spans="180:180">
      <c r="FX59000" s="1595"/>
    </row>
    <row r="59001" spans="180:180">
      <c r="FX59001" s="1595"/>
    </row>
    <row r="59002" spans="180:180">
      <c r="FX59002" s="1595"/>
    </row>
    <row r="59003" spans="180:180">
      <c r="FX59003" s="1595"/>
    </row>
    <row r="59004" spans="180:180">
      <c r="FX59004" s="1595"/>
    </row>
    <row r="59005" spans="180:180">
      <c r="FX59005" s="1595"/>
    </row>
    <row r="59006" spans="180:180">
      <c r="FX59006" s="1595"/>
    </row>
    <row r="59007" spans="180:180">
      <c r="FX59007" s="1595"/>
    </row>
    <row r="59008" spans="180:180">
      <c r="FX59008" s="1595"/>
    </row>
    <row r="59009" spans="180:180">
      <c r="FX59009" s="1595"/>
    </row>
    <row r="59010" spans="180:180">
      <c r="FX59010" s="1595"/>
    </row>
    <row r="59011" spans="180:180">
      <c r="FX59011" s="1595"/>
    </row>
    <row r="59012" spans="180:180">
      <c r="FX59012" s="1595"/>
    </row>
    <row r="59013" spans="180:180">
      <c r="FX59013" s="1595"/>
    </row>
    <row r="59014" spans="180:180">
      <c r="FX59014" s="1595"/>
    </row>
    <row r="59015" spans="180:180">
      <c r="FX59015" s="1595"/>
    </row>
    <row r="59016" spans="180:180">
      <c r="FX59016" s="1595"/>
    </row>
    <row r="59017" spans="180:180">
      <c r="FX59017" s="1595"/>
    </row>
    <row r="59019" spans="180:180">
      <c r="FX59019" s="1349"/>
    </row>
    <row r="59020" spans="180:180">
      <c r="FX59020" s="1349"/>
    </row>
    <row r="59021" spans="180:180">
      <c r="FX59021" s="1666"/>
    </row>
    <row r="59023" spans="180:180">
      <c r="FX59023" s="1349"/>
    </row>
    <row r="59024" spans="180:180">
      <c r="FX59024" s="1349"/>
    </row>
    <row r="59025" spans="180:180">
      <c r="FX59025" s="1349"/>
    </row>
    <row r="59026" spans="180:180">
      <c r="FX59026" s="1595"/>
    </row>
    <row r="59027" spans="180:180">
      <c r="FX59027" s="1595"/>
    </row>
    <row r="59028" spans="180:180">
      <c r="FX59028" s="1595"/>
    </row>
    <row r="59029" spans="180:180">
      <c r="FX59029" s="1595"/>
    </row>
    <row r="59030" spans="180:180">
      <c r="FX59030" s="1595"/>
    </row>
    <row r="59031" spans="180:180">
      <c r="FX59031" s="1595"/>
    </row>
    <row r="59032" spans="180:180">
      <c r="FX59032" s="1595"/>
    </row>
    <row r="59033" spans="180:180">
      <c r="FX59033" s="1595"/>
    </row>
    <row r="59034" spans="180:180">
      <c r="FX59034" s="1595"/>
    </row>
    <row r="59035" spans="180:180">
      <c r="FX59035" s="1595"/>
    </row>
    <row r="59036" spans="180:180">
      <c r="FX59036" s="1595"/>
    </row>
    <row r="59037" spans="180:180">
      <c r="FX59037" s="1595"/>
    </row>
    <row r="59038" spans="180:180">
      <c r="FX59038" s="1595"/>
    </row>
    <row r="59039" spans="180:180">
      <c r="FX59039" s="1595"/>
    </row>
    <row r="59040" spans="180:180">
      <c r="FX59040" s="1595"/>
    </row>
    <row r="59041" spans="180:180">
      <c r="FX59041" s="1595"/>
    </row>
    <row r="59042" spans="180:180">
      <c r="FX59042" s="1595"/>
    </row>
    <row r="59043" spans="180:180">
      <c r="FX59043" s="1595"/>
    </row>
    <row r="59044" spans="180:180">
      <c r="FX59044" s="1595"/>
    </row>
    <row r="59045" spans="180:180">
      <c r="FX59045" s="1595"/>
    </row>
    <row r="59046" spans="180:180">
      <c r="FX59046" s="1595"/>
    </row>
    <row r="59047" spans="180:180">
      <c r="FX59047" s="1595"/>
    </row>
    <row r="59048" spans="180:180">
      <c r="FX59048" s="1595"/>
    </row>
    <row r="59049" spans="180:180">
      <c r="FX59049" s="1595"/>
    </row>
    <row r="59050" spans="180:180">
      <c r="FX59050" s="1595"/>
    </row>
    <row r="59051" spans="180:180">
      <c r="FX59051" s="1595"/>
    </row>
    <row r="59052" spans="180:180">
      <c r="FX59052" s="1595"/>
    </row>
    <row r="59053" spans="180:180">
      <c r="FX59053" s="1595"/>
    </row>
    <row r="59054" spans="180:180">
      <c r="FX59054" s="1595"/>
    </row>
    <row r="59055" spans="180:180">
      <c r="FX59055" s="1595"/>
    </row>
    <row r="59056" spans="180:180">
      <c r="FX59056" s="1595"/>
    </row>
    <row r="59057" spans="180:180">
      <c r="FX59057" s="1595"/>
    </row>
    <row r="59058" spans="180:180">
      <c r="FX59058" s="1595"/>
    </row>
    <row r="59059" spans="180:180">
      <c r="FX59059" s="1595"/>
    </row>
    <row r="59060" spans="180:180">
      <c r="FX59060" s="1595"/>
    </row>
    <row r="59061" spans="180:180">
      <c r="FX59061" s="1595"/>
    </row>
    <row r="59062" spans="180:180">
      <c r="FX59062" s="1595"/>
    </row>
    <row r="59063" spans="180:180">
      <c r="FX59063" s="1595"/>
    </row>
    <row r="59064" spans="180:180">
      <c r="FX59064" s="1595"/>
    </row>
    <row r="59065" spans="180:180">
      <c r="FX59065" s="1595"/>
    </row>
    <row r="59067" spans="180:180">
      <c r="FX59067" s="1349"/>
    </row>
    <row r="59068" spans="180:180">
      <c r="FX59068" s="1349"/>
    </row>
    <row r="59069" spans="180:180">
      <c r="FX59069" s="1666"/>
    </row>
    <row r="59071" spans="180:180">
      <c r="FX59071" s="1349"/>
    </row>
    <row r="59072" spans="180:180">
      <c r="FX59072" s="1349"/>
    </row>
    <row r="59073" spans="180:180">
      <c r="FX59073" s="1349"/>
    </row>
    <row r="59074" spans="180:180">
      <c r="FX59074" s="1595"/>
    </row>
    <row r="59075" spans="180:180">
      <c r="FX59075" s="1595"/>
    </row>
    <row r="59076" spans="180:180">
      <c r="FX59076" s="1595"/>
    </row>
    <row r="59077" spans="180:180">
      <c r="FX59077" s="1595"/>
    </row>
    <row r="59078" spans="180:180">
      <c r="FX59078" s="1595"/>
    </row>
    <row r="59079" spans="180:180">
      <c r="FX59079" s="1595"/>
    </row>
    <row r="59080" spans="180:180">
      <c r="FX59080" s="1595"/>
    </row>
    <row r="59081" spans="180:180">
      <c r="FX59081" s="1595"/>
    </row>
    <row r="59082" spans="180:180">
      <c r="FX59082" s="1595"/>
    </row>
    <row r="59083" spans="180:180">
      <c r="FX59083" s="1595"/>
    </row>
    <row r="59084" spans="180:180">
      <c r="FX59084" s="1595"/>
    </row>
    <row r="59085" spans="180:180">
      <c r="FX59085" s="1595"/>
    </row>
    <row r="59086" spans="180:180">
      <c r="FX59086" s="1595"/>
    </row>
    <row r="59087" spans="180:180">
      <c r="FX59087" s="1595"/>
    </row>
    <row r="59088" spans="180:180">
      <c r="FX59088" s="1595"/>
    </row>
    <row r="59089" spans="180:180">
      <c r="FX59089" s="1595"/>
    </row>
    <row r="59090" spans="180:180">
      <c r="FX59090" s="1595"/>
    </row>
    <row r="59091" spans="180:180">
      <c r="FX59091" s="1595"/>
    </row>
    <row r="59092" spans="180:180">
      <c r="FX59092" s="1595"/>
    </row>
    <row r="59093" spans="180:180">
      <c r="FX59093" s="1595"/>
    </row>
    <row r="59094" spans="180:180">
      <c r="FX59094" s="1595"/>
    </row>
    <row r="59095" spans="180:180">
      <c r="FX59095" s="1595"/>
    </row>
    <row r="59096" spans="180:180">
      <c r="FX59096" s="1595"/>
    </row>
    <row r="59097" spans="180:180">
      <c r="FX59097" s="1595"/>
    </row>
    <row r="59098" spans="180:180">
      <c r="FX59098" s="1595"/>
    </row>
    <row r="59099" spans="180:180">
      <c r="FX59099" s="1595"/>
    </row>
    <row r="59100" spans="180:180">
      <c r="FX59100" s="1595"/>
    </row>
    <row r="59101" spans="180:180">
      <c r="FX59101" s="1595"/>
    </row>
    <row r="59102" spans="180:180">
      <c r="FX59102" s="1595"/>
    </row>
    <row r="59103" spans="180:180">
      <c r="FX59103" s="1595"/>
    </row>
    <row r="59104" spans="180:180">
      <c r="FX59104" s="1595"/>
    </row>
    <row r="59105" spans="180:180">
      <c r="FX59105" s="1595"/>
    </row>
    <row r="59106" spans="180:180">
      <c r="FX59106" s="1595"/>
    </row>
    <row r="59107" spans="180:180">
      <c r="FX59107" s="1595"/>
    </row>
    <row r="59108" spans="180:180">
      <c r="FX59108" s="1595"/>
    </row>
    <row r="59109" spans="180:180">
      <c r="FX59109" s="1595"/>
    </row>
    <row r="59110" spans="180:180">
      <c r="FX59110" s="1595"/>
    </row>
    <row r="59111" spans="180:180">
      <c r="FX59111" s="1595"/>
    </row>
    <row r="59112" spans="180:180">
      <c r="FX59112" s="1595"/>
    </row>
    <row r="59113" spans="180:180">
      <c r="FX59113" s="1595"/>
    </row>
    <row r="59115" spans="180:180">
      <c r="FX59115" s="1349"/>
    </row>
    <row r="59116" spans="180:180">
      <c r="FX59116" s="1349"/>
    </row>
    <row r="59117" spans="180:180">
      <c r="FX59117" s="1666"/>
    </row>
    <row r="59119" spans="180:180">
      <c r="FX59119" s="1349"/>
    </row>
    <row r="59120" spans="180:180">
      <c r="FX59120" s="1349"/>
    </row>
    <row r="59121" spans="180:180">
      <c r="FX59121" s="1349"/>
    </row>
    <row r="59122" spans="180:180">
      <c r="FX59122" s="1595"/>
    </row>
    <row r="59123" spans="180:180">
      <c r="FX59123" s="1595"/>
    </row>
    <row r="59124" spans="180:180">
      <c r="FX59124" s="1595"/>
    </row>
    <row r="59125" spans="180:180">
      <c r="FX59125" s="1595"/>
    </row>
    <row r="59126" spans="180:180">
      <c r="FX59126" s="1595"/>
    </row>
    <row r="59127" spans="180:180">
      <c r="FX59127" s="1595"/>
    </row>
    <row r="59128" spans="180:180">
      <c r="FX59128" s="1595"/>
    </row>
    <row r="59129" spans="180:180">
      <c r="FX59129" s="1595"/>
    </row>
    <row r="59130" spans="180:180">
      <c r="FX59130" s="1595"/>
    </row>
    <row r="59131" spans="180:180">
      <c r="FX59131" s="1595"/>
    </row>
    <row r="59132" spans="180:180">
      <c r="FX59132" s="1595"/>
    </row>
    <row r="59133" spans="180:180">
      <c r="FX59133" s="1595"/>
    </row>
    <row r="59134" spans="180:180">
      <c r="FX59134" s="1595"/>
    </row>
    <row r="59135" spans="180:180">
      <c r="FX59135" s="1595"/>
    </row>
    <row r="59136" spans="180:180">
      <c r="FX59136" s="1595"/>
    </row>
    <row r="59137" spans="180:180">
      <c r="FX59137" s="1595"/>
    </row>
    <row r="59138" spans="180:180">
      <c r="FX59138" s="1595"/>
    </row>
    <row r="59139" spans="180:180">
      <c r="FX59139" s="1595"/>
    </row>
    <row r="59140" spans="180:180">
      <c r="FX59140" s="1595"/>
    </row>
    <row r="59141" spans="180:180">
      <c r="FX59141" s="1595"/>
    </row>
    <row r="59142" spans="180:180">
      <c r="FX59142" s="1595"/>
    </row>
    <row r="59143" spans="180:180">
      <c r="FX59143" s="1595"/>
    </row>
    <row r="59144" spans="180:180">
      <c r="FX59144" s="1595"/>
    </row>
    <row r="59145" spans="180:180">
      <c r="FX59145" s="1595"/>
    </row>
    <row r="59146" spans="180:180">
      <c r="FX59146" s="1595"/>
    </row>
    <row r="59147" spans="180:180">
      <c r="FX59147" s="1595"/>
    </row>
    <row r="59148" spans="180:180">
      <c r="FX59148" s="1595"/>
    </row>
    <row r="59149" spans="180:180">
      <c r="FX59149" s="1595"/>
    </row>
    <row r="59150" spans="180:180">
      <c r="FX59150" s="1595"/>
    </row>
    <row r="59151" spans="180:180">
      <c r="FX59151" s="1595"/>
    </row>
    <row r="59152" spans="180:180">
      <c r="FX59152" s="1595"/>
    </row>
    <row r="59153" spans="180:180">
      <c r="FX59153" s="1595"/>
    </row>
    <row r="59154" spans="180:180">
      <c r="FX59154" s="1595"/>
    </row>
    <row r="59155" spans="180:180">
      <c r="FX59155" s="1595"/>
    </row>
    <row r="59156" spans="180:180">
      <c r="FX59156" s="1595"/>
    </row>
    <row r="59157" spans="180:180">
      <c r="FX59157" s="1595"/>
    </row>
    <row r="59158" spans="180:180">
      <c r="FX59158" s="1595"/>
    </row>
    <row r="59159" spans="180:180">
      <c r="FX59159" s="1595"/>
    </row>
    <row r="59160" spans="180:180">
      <c r="FX59160" s="1595"/>
    </row>
    <row r="59161" spans="180:180">
      <c r="FX59161" s="1595"/>
    </row>
    <row r="59163" spans="180:180">
      <c r="FX59163" s="1349"/>
    </row>
    <row r="59164" spans="180:180">
      <c r="FX59164" s="1349"/>
    </row>
    <row r="59165" spans="180:180">
      <c r="FX59165" s="1666"/>
    </row>
    <row r="59167" spans="180:180">
      <c r="FX59167" s="1349"/>
    </row>
    <row r="59168" spans="180:180">
      <c r="FX59168" s="1349"/>
    </row>
    <row r="59169" spans="180:180">
      <c r="FX59169" s="1349"/>
    </row>
    <row r="59170" spans="180:180">
      <c r="FX59170" s="1595"/>
    </row>
    <row r="59171" spans="180:180">
      <c r="FX59171" s="1595"/>
    </row>
    <row r="59172" spans="180:180">
      <c r="FX59172" s="1595"/>
    </row>
    <row r="59173" spans="180:180">
      <c r="FX59173" s="1595"/>
    </row>
    <row r="59174" spans="180:180">
      <c r="FX59174" s="1595"/>
    </row>
    <row r="59175" spans="180:180">
      <c r="FX59175" s="1595"/>
    </row>
    <row r="59176" spans="180:180">
      <c r="FX59176" s="1595"/>
    </row>
    <row r="59177" spans="180:180">
      <c r="FX59177" s="1595"/>
    </row>
    <row r="59178" spans="180:180">
      <c r="FX59178" s="1595"/>
    </row>
    <row r="59179" spans="180:180">
      <c r="FX59179" s="1595"/>
    </row>
    <row r="59180" spans="180:180">
      <c r="FX59180" s="1595"/>
    </row>
    <row r="59181" spans="180:180">
      <c r="FX59181" s="1595"/>
    </row>
    <row r="59182" spans="180:180">
      <c r="FX59182" s="1595"/>
    </row>
    <row r="59183" spans="180:180">
      <c r="FX59183" s="1595"/>
    </row>
    <row r="59184" spans="180:180">
      <c r="FX59184" s="1595"/>
    </row>
    <row r="59185" spans="180:180">
      <c r="FX59185" s="1595"/>
    </row>
    <row r="59186" spans="180:180">
      <c r="FX59186" s="1595"/>
    </row>
    <row r="59187" spans="180:180">
      <c r="FX59187" s="1595"/>
    </row>
    <row r="59188" spans="180:180">
      <c r="FX59188" s="1595"/>
    </row>
    <row r="59189" spans="180:180">
      <c r="FX59189" s="1595"/>
    </row>
    <row r="59190" spans="180:180">
      <c r="FX59190" s="1595"/>
    </row>
    <row r="59191" spans="180:180">
      <c r="FX59191" s="1595"/>
    </row>
    <row r="59192" spans="180:180">
      <c r="FX59192" s="1595"/>
    </row>
    <row r="59193" spans="180:180">
      <c r="FX59193" s="1595"/>
    </row>
    <row r="59194" spans="180:180">
      <c r="FX59194" s="1595"/>
    </row>
    <row r="59195" spans="180:180">
      <c r="FX59195" s="1595"/>
    </row>
    <row r="59196" spans="180:180">
      <c r="FX59196" s="1595"/>
    </row>
    <row r="59197" spans="180:180">
      <c r="FX59197" s="1595"/>
    </row>
    <row r="59198" spans="180:180">
      <c r="FX59198" s="1595"/>
    </row>
    <row r="59199" spans="180:180">
      <c r="FX59199" s="1595"/>
    </row>
    <row r="59200" spans="180:180">
      <c r="FX59200" s="1595"/>
    </row>
    <row r="59201" spans="180:180">
      <c r="FX59201" s="1595"/>
    </row>
    <row r="59202" spans="180:180">
      <c r="FX59202" s="1595"/>
    </row>
    <row r="59203" spans="180:180">
      <c r="FX59203" s="1595"/>
    </row>
    <row r="59204" spans="180:180">
      <c r="FX59204" s="1595"/>
    </row>
    <row r="59205" spans="180:180">
      <c r="FX59205" s="1595"/>
    </row>
    <row r="59206" spans="180:180">
      <c r="FX59206" s="1595"/>
    </row>
    <row r="59207" spans="180:180">
      <c r="FX59207" s="1595"/>
    </row>
    <row r="59208" spans="180:180">
      <c r="FX59208" s="1595"/>
    </row>
    <row r="59209" spans="180:180">
      <c r="FX59209" s="1595"/>
    </row>
    <row r="59211" spans="180:180">
      <c r="FX59211" s="1349"/>
    </row>
    <row r="59212" spans="180:180">
      <c r="FX59212" s="1349"/>
    </row>
    <row r="59213" spans="180:180">
      <c r="FX59213" s="1666"/>
    </row>
    <row r="59215" spans="180:180">
      <c r="FX59215" s="1349"/>
    </row>
    <row r="59216" spans="180:180">
      <c r="FX59216" s="1349"/>
    </row>
    <row r="59217" spans="180:180">
      <c r="FX59217" s="1349"/>
    </row>
    <row r="59218" spans="180:180">
      <c r="FX59218" s="1595"/>
    </row>
    <row r="59219" spans="180:180">
      <c r="FX59219" s="1595"/>
    </row>
    <row r="59220" spans="180:180">
      <c r="FX59220" s="1595"/>
    </row>
    <row r="59221" spans="180:180">
      <c r="FX59221" s="1595"/>
    </row>
    <row r="59222" spans="180:180">
      <c r="FX59222" s="1595"/>
    </row>
    <row r="59223" spans="180:180">
      <c r="FX59223" s="1595"/>
    </row>
    <row r="59224" spans="180:180">
      <c r="FX59224" s="1595"/>
    </row>
    <row r="59225" spans="180:180">
      <c r="FX59225" s="1595"/>
    </row>
    <row r="59226" spans="180:180">
      <c r="FX59226" s="1595"/>
    </row>
    <row r="59227" spans="180:180">
      <c r="FX59227" s="1595"/>
    </row>
    <row r="59228" spans="180:180">
      <c r="FX59228" s="1595"/>
    </row>
    <row r="59229" spans="180:180">
      <c r="FX59229" s="1595"/>
    </row>
    <row r="59230" spans="180:180">
      <c r="FX59230" s="1595"/>
    </row>
    <row r="59231" spans="180:180">
      <c r="FX59231" s="1595"/>
    </row>
    <row r="59232" spans="180:180">
      <c r="FX59232" s="1595"/>
    </row>
    <row r="59233" spans="180:180">
      <c r="FX59233" s="1595"/>
    </row>
    <row r="59234" spans="180:180">
      <c r="FX59234" s="1595"/>
    </row>
    <row r="59235" spans="180:180">
      <c r="FX59235" s="1595"/>
    </row>
    <row r="59236" spans="180:180">
      <c r="FX59236" s="1595"/>
    </row>
    <row r="59237" spans="180:180">
      <c r="FX59237" s="1595"/>
    </row>
    <row r="59238" spans="180:180">
      <c r="FX59238" s="1595"/>
    </row>
    <row r="59239" spans="180:180">
      <c r="FX59239" s="1595"/>
    </row>
    <row r="59240" spans="180:180">
      <c r="FX59240" s="1595"/>
    </row>
    <row r="59241" spans="180:180">
      <c r="FX59241" s="1595"/>
    </row>
    <row r="59242" spans="180:180">
      <c r="FX59242" s="1595"/>
    </row>
    <row r="59243" spans="180:180">
      <c r="FX59243" s="1595"/>
    </row>
    <row r="59244" spans="180:180">
      <c r="FX59244" s="1595"/>
    </row>
    <row r="59245" spans="180:180">
      <c r="FX59245" s="1595"/>
    </row>
    <row r="59246" spans="180:180">
      <c r="FX59246" s="1595"/>
    </row>
    <row r="59247" spans="180:180">
      <c r="FX59247" s="1595"/>
    </row>
    <row r="59248" spans="180:180">
      <c r="FX59248" s="1595"/>
    </row>
    <row r="59249" spans="180:180">
      <c r="FX59249" s="1595"/>
    </row>
    <row r="59250" spans="180:180">
      <c r="FX59250" s="1595"/>
    </row>
    <row r="59251" spans="180:180">
      <c r="FX59251" s="1595"/>
    </row>
    <row r="59252" spans="180:180">
      <c r="FX59252" s="1595"/>
    </row>
    <row r="59253" spans="180:180">
      <c r="FX59253" s="1595"/>
    </row>
    <row r="59254" spans="180:180">
      <c r="FX59254" s="1595"/>
    </row>
    <row r="59255" spans="180:180">
      <c r="FX59255" s="1595"/>
    </row>
    <row r="59256" spans="180:180">
      <c r="FX59256" s="1595"/>
    </row>
    <row r="59257" spans="180:180">
      <c r="FX59257" s="1595"/>
    </row>
    <row r="59259" spans="180:180">
      <c r="FX59259" s="1349"/>
    </row>
    <row r="59260" spans="180:180">
      <c r="FX59260" s="1349"/>
    </row>
    <row r="59261" spans="180:180">
      <c r="FX59261" s="1666"/>
    </row>
    <row r="59263" spans="180:180">
      <c r="FX59263" s="1349"/>
    </row>
    <row r="59264" spans="180:180">
      <c r="FX59264" s="1349"/>
    </row>
    <row r="59265" spans="180:180">
      <c r="FX59265" s="1349"/>
    </row>
    <row r="59266" spans="180:180">
      <c r="FX59266" s="1595"/>
    </row>
    <row r="59267" spans="180:180">
      <c r="FX59267" s="1595"/>
    </row>
    <row r="59268" spans="180:180">
      <c r="FX59268" s="1595"/>
    </row>
    <row r="59269" spans="180:180">
      <c r="FX59269" s="1595"/>
    </row>
    <row r="59270" spans="180:180">
      <c r="FX59270" s="1595"/>
    </row>
    <row r="59271" spans="180:180">
      <c r="FX59271" s="1595"/>
    </row>
    <row r="59272" spans="180:180">
      <c r="FX59272" s="1595"/>
    </row>
    <row r="59273" spans="180:180">
      <c r="FX59273" s="1595"/>
    </row>
    <row r="59274" spans="180:180">
      <c r="FX59274" s="1595"/>
    </row>
    <row r="59275" spans="180:180">
      <c r="FX59275" s="1595"/>
    </row>
    <row r="59276" spans="180:180">
      <c r="FX59276" s="1595"/>
    </row>
    <row r="59277" spans="180:180">
      <c r="FX59277" s="1595"/>
    </row>
    <row r="59278" spans="180:180">
      <c r="FX59278" s="1595"/>
    </row>
    <row r="59279" spans="180:180">
      <c r="FX59279" s="1595"/>
    </row>
    <row r="59280" spans="180:180">
      <c r="FX59280" s="1595"/>
    </row>
    <row r="59281" spans="180:180">
      <c r="FX59281" s="1595"/>
    </row>
    <row r="59282" spans="180:180">
      <c r="FX59282" s="1595"/>
    </row>
    <row r="59283" spans="180:180">
      <c r="FX59283" s="1595"/>
    </row>
    <row r="59284" spans="180:180">
      <c r="FX59284" s="1595"/>
    </row>
    <row r="59285" spans="180:180">
      <c r="FX59285" s="1595"/>
    </row>
    <row r="59286" spans="180:180">
      <c r="FX59286" s="1595"/>
    </row>
    <row r="59287" spans="180:180">
      <c r="FX59287" s="1595"/>
    </row>
    <row r="59288" spans="180:180">
      <c r="FX59288" s="1595"/>
    </row>
    <row r="59289" spans="180:180">
      <c r="FX59289" s="1595"/>
    </row>
    <row r="59290" spans="180:180">
      <c r="FX59290" s="1595"/>
    </row>
    <row r="59291" spans="180:180">
      <c r="FX59291" s="1595"/>
    </row>
    <row r="59292" spans="180:180">
      <c r="FX59292" s="1595"/>
    </row>
    <row r="59293" spans="180:180">
      <c r="FX59293" s="1595"/>
    </row>
    <row r="59294" spans="180:180">
      <c r="FX59294" s="1595"/>
    </row>
    <row r="59295" spans="180:180">
      <c r="FX59295" s="1595"/>
    </row>
    <row r="59296" spans="180:180">
      <c r="FX59296" s="1595"/>
    </row>
    <row r="59297" spans="180:180">
      <c r="FX59297" s="1595"/>
    </row>
    <row r="59298" spans="180:180">
      <c r="FX59298" s="1595"/>
    </row>
    <row r="59299" spans="180:180">
      <c r="FX59299" s="1595"/>
    </row>
    <row r="59300" spans="180:180">
      <c r="FX59300" s="1595"/>
    </row>
    <row r="59301" spans="180:180">
      <c r="FX59301" s="1595"/>
    </row>
    <row r="59302" spans="180:180">
      <c r="FX59302" s="1595"/>
    </row>
    <row r="59303" spans="180:180">
      <c r="FX59303" s="1595"/>
    </row>
    <row r="59304" spans="180:180">
      <c r="FX59304" s="1595"/>
    </row>
    <row r="59305" spans="180:180">
      <c r="FX59305" s="1595"/>
    </row>
    <row r="59307" spans="180:180">
      <c r="FX59307" s="1349"/>
    </row>
    <row r="59308" spans="180:180">
      <c r="FX59308" s="1349"/>
    </row>
    <row r="59309" spans="180:180">
      <c r="FX59309" s="1666"/>
    </row>
    <row r="59311" spans="180:180">
      <c r="FX59311" s="1349"/>
    </row>
    <row r="59312" spans="180:180">
      <c r="FX59312" s="1349"/>
    </row>
    <row r="59313" spans="180:180">
      <c r="FX59313" s="1349"/>
    </row>
    <row r="59314" spans="180:180">
      <c r="FX59314" s="1595"/>
    </row>
    <row r="59315" spans="180:180">
      <c r="FX59315" s="1595"/>
    </row>
    <row r="59316" spans="180:180">
      <c r="FX59316" s="1595"/>
    </row>
    <row r="59317" spans="180:180">
      <c r="FX59317" s="1595"/>
    </row>
    <row r="59318" spans="180:180">
      <c r="FX59318" s="1595"/>
    </row>
    <row r="59319" spans="180:180">
      <c r="FX59319" s="1595"/>
    </row>
    <row r="59320" spans="180:180">
      <c r="FX59320" s="1595"/>
    </row>
    <row r="59321" spans="180:180">
      <c r="FX59321" s="1595"/>
    </row>
    <row r="59322" spans="180:180">
      <c r="FX59322" s="1595"/>
    </row>
    <row r="59323" spans="180:180">
      <c r="FX59323" s="1595"/>
    </row>
    <row r="59324" spans="180:180">
      <c r="FX59324" s="1595"/>
    </row>
    <row r="59325" spans="180:180">
      <c r="FX59325" s="1595"/>
    </row>
    <row r="59326" spans="180:180">
      <c r="FX59326" s="1595"/>
    </row>
    <row r="59327" spans="180:180">
      <c r="FX59327" s="1595"/>
    </row>
    <row r="59328" spans="180:180">
      <c r="FX59328" s="1595"/>
    </row>
    <row r="59329" spans="180:180">
      <c r="FX59329" s="1595"/>
    </row>
    <row r="59330" spans="180:180">
      <c r="FX59330" s="1595"/>
    </row>
    <row r="59331" spans="180:180">
      <c r="FX59331" s="1595"/>
    </row>
    <row r="59332" spans="180:180">
      <c r="FX59332" s="1595"/>
    </row>
    <row r="59333" spans="180:180">
      <c r="FX59333" s="1595"/>
    </row>
    <row r="59334" spans="180:180">
      <c r="FX59334" s="1595"/>
    </row>
    <row r="59335" spans="180:180">
      <c r="FX59335" s="1595"/>
    </row>
    <row r="59336" spans="180:180">
      <c r="FX59336" s="1595"/>
    </row>
    <row r="59337" spans="180:180">
      <c r="FX59337" s="1595"/>
    </row>
    <row r="59338" spans="180:180">
      <c r="FX59338" s="1595"/>
    </row>
    <row r="59339" spans="180:180">
      <c r="FX59339" s="1595"/>
    </row>
    <row r="59340" spans="180:180">
      <c r="FX59340" s="1595"/>
    </row>
    <row r="59341" spans="180:180">
      <c r="FX59341" s="1595"/>
    </row>
    <row r="59342" spans="180:180">
      <c r="FX59342" s="1595"/>
    </row>
    <row r="59343" spans="180:180">
      <c r="FX59343" s="1595"/>
    </row>
    <row r="59344" spans="180:180">
      <c r="FX59344" s="1595"/>
    </row>
    <row r="59345" spans="180:180">
      <c r="FX59345" s="1595"/>
    </row>
    <row r="59346" spans="180:180">
      <c r="FX59346" s="1595"/>
    </row>
    <row r="59347" spans="180:180">
      <c r="FX59347" s="1595"/>
    </row>
    <row r="59348" spans="180:180">
      <c r="FX59348" s="1595"/>
    </row>
    <row r="59349" spans="180:180">
      <c r="FX59349" s="1595"/>
    </row>
    <row r="59350" spans="180:180">
      <c r="FX59350" s="1595"/>
    </row>
    <row r="59351" spans="180:180">
      <c r="FX59351" s="1595"/>
    </row>
    <row r="59352" spans="180:180">
      <c r="FX59352" s="1595"/>
    </row>
    <row r="59353" spans="180:180">
      <c r="FX59353" s="1595"/>
    </row>
    <row r="59355" spans="180:180">
      <c r="FX59355" s="1349"/>
    </row>
    <row r="59356" spans="180:180">
      <c r="FX59356" s="1349"/>
    </row>
    <row r="59357" spans="180:180">
      <c r="FX59357" s="1666"/>
    </row>
    <row r="59359" spans="180:180">
      <c r="FX59359" s="1349"/>
    </row>
    <row r="59360" spans="180:180">
      <c r="FX59360" s="1349"/>
    </row>
    <row r="59361" spans="180:180">
      <c r="FX59361" s="1349"/>
    </row>
    <row r="59362" spans="180:180">
      <c r="FX59362" s="1595"/>
    </row>
    <row r="59363" spans="180:180">
      <c r="FX59363" s="1595"/>
    </row>
    <row r="59364" spans="180:180">
      <c r="FX59364" s="1595"/>
    </row>
    <row r="59365" spans="180:180">
      <c r="FX59365" s="1595"/>
    </row>
    <row r="59366" spans="180:180">
      <c r="FX59366" s="1595"/>
    </row>
    <row r="59367" spans="180:180">
      <c r="FX59367" s="1595"/>
    </row>
    <row r="59368" spans="180:180">
      <c r="FX59368" s="1595"/>
    </row>
    <row r="59369" spans="180:180">
      <c r="FX59369" s="1595"/>
    </row>
    <row r="59370" spans="180:180">
      <c r="FX59370" s="1595"/>
    </row>
    <row r="59371" spans="180:180">
      <c r="FX59371" s="1595"/>
    </row>
    <row r="59372" spans="180:180">
      <c r="FX59372" s="1595"/>
    </row>
    <row r="59373" spans="180:180">
      <c r="FX59373" s="1595"/>
    </row>
    <row r="59374" spans="180:180">
      <c r="FX59374" s="1595"/>
    </row>
    <row r="59375" spans="180:180">
      <c r="FX59375" s="1595"/>
    </row>
    <row r="59376" spans="180:180">
      <c r="FX59376" s="1595"/>
    </row>
    <row r="59377" spans="180:180">
      <c r="FX59377" s="1595"/>
    </row>
    <row r="59378" spans="180:180">
      <c r="FX59378" s="1595"/>
    </row>
    <row r="59379" spans="180:180">
      <c r="FX59379" s="1595"/>
    </row>
    <row r="59380" spans="180:180">
      <c r="FX59380" s="1595"/>
    </row>
    <row r="59381" spans="180:180">
      <c r="FX59381" s="1595"/>
    </row>
    <row r="59382" spans="180:180">
      <c r="FX59382" s="1595"/>
    </row>
    <row r="59383" spans="180:180">
      <c r="FX59383" s="1595"/>
    </row>
    <row r="59384" spans="180:180">
      <c r="FX59384" s="1595"/>
    </row>
    <row r="59385" spans="180:180">
      <c r="FX59385" s="1595"/>
    </row>
    <row r="59386" spans="180:180">
      <c r="FX59386" s="1595"/>
    </row>
    <row r="59387" spans="180:180">
      <c r="FX59387" s="1595"/>
    </row>
    <row r="59388" spans="180:180">
      <c r="FX59388" s="1595"/>
    </row>
    <row r="59389" spans="180:180">
      <c r="FX59389" s="1595"/>
    </row>
    <row r="59390" spans="180:180">
      <c r="FX59390" s="1595"/>
    </row>
    <row r="59391" spans="180:180">
      <c r="FX59391" s="1595"/>
    </row>
    <row r="59392" spans="180:180">
      <c r="FX59392" s="1595"/>
    </row>
    <row r="59393" spans="180:180">
      <c r="FX59393" s="1595"/>
    </row>
    <row r="59394" spans="180:180">
      <c r="FX59394" s="1595"/>
    </row>
    <row r="59395" spans="180:180">
      <c r="FX59395" s="1595"/>
    </row>
    <row r="59396" spans="180:180">
      <c r="FX59396" s="1595"/>
    </row>
    <row r="59397" spans="180:180">
      <c r="FX59397" s="1595"/>
    </row>
    <row r="59398" spans="180:180">
      <c r="FX59398" s="1595"/>
    </row>
    <row r="59399" spans="180:180">
      <c r="FX59399" s="1595"/>
    </row>
    <row r="59400" spans="180:180">
      <c r="FX59400" s="1595"/>
    </row>
    <row r="59401" spans="180:180">
      <c r="FX59401" s="1595"/>
    </row>
    <row r="59403" spans="180:180">
      <c r="FX59403" s="1349"/>
    </row>
    <row r="59404" spans="180:180">
      <c r="FX59404" s="1349"/>
    </row>
    <row r="59405" spans="180:180">
      <c r="FX59405" s="1666"/>
    </row>
    <row r="59407" spans="180:180">
      <c r="FX59407" s="1349"/>
    </row>
    <row r="59408" spans="180:180">
      <c r="FX59408" s="1349"/>
    </row>
    <row r="59409" spans="180:180">
      <c r="FX59409" s="1349"/>
    </row>
    <row r="59410" spans="180:180">
      <c r="FX59410" s="1595"/>
    </row>
    <row r="59411" spans="180:180">
      <c r="FX59411" s="1595"/>
    </row>
    <row r="59412" spans="180:180">
      <c r="FX59412" s="1595"/>
    </row>
    <row r="59413" spans="180:180">
      <c r="FX59413" s="1595"/>
    </row>
    <row r="59414" spans="180:180">
      <c r="FX59414" s="1595"/>
    </row>
    <row r="59415" spans="180:180">
      <c r="FX59415" s="1595"/>
    </row>
    <row r="59416" spans="180:180">
      <c r="FX59416" s="1595"/>
    </row>
    <row r="59417" spans="180:180">
      <c r="FX59417" s="1595"/>
    </row>
    <row r="59418" spans="180:180">
      <c r="FX59418" s="1595"/>
    </row>
    <row r="59419" spans="180:180">
      <c r="FX59419" s="1595"/>
    </row>
    <row r="59420" spans="180:180">
      <c r="FX59420" s="1595"/>
    </row>
    <row r="59421" spans="180:180">
      <c r="FX59421" s="1595"/>
    </row>
    <row r="59422" spans="180:180">
      <c r="FX59422" s="1595"/>
    </row>
    <row r="59423" spans="180:180">
      <c r="FX59423" s="1595"/>
    </row>
    <row r="59424" spans="180:180">
      <c r="FX59424" s="1595"/>
    </row>
    <row r="59425" spans="180:180">
      <c r="FX59425" s="1595"/>
    </row>
    <row r="59426" spans="180:180">
      <c r="FX59426" s="1595"/>
    </row>
    <row r="59427" spans="180:180">
      <c r="FX59427" s="1595"/>
    </row>
    <row r="59428" spans="180:180">
      <c r="FX59428" s="1595"/>
    </row>
    <row r="59429" spans="180:180">
      <c r="FX59429" s="1595"/>
    </row>
    <row r="59430" spans="180:180">
      <c r="FX59430" s="1595"/>
    </row>
    <row r="59431" spans="180:180">
      <c r="FX59431" s="1595"/>
    </row>
    <row r="59432" spans="180:180">
      <c r="FX59432" s="1595"/>
    </row>
    <row r="59433" spans="180:180">
      <c r="FX59433" s="1595"/>
    </row>
    <row r="59434" spans="180:180">
      <c r="FX59434" s="1595"/>
    </row>
    <row r="59435" spans="180:180">
      <c r="FX59435" s="1595"/>
    </row>
    <row r="59436" spans="180:180">
      <c r="FX59436" s="1595"/>
    </row>
    <row r="59437" spans="180:180">
      <c r="FX59437" s="1595"/>
    </row>
    <row r="59438" spans="180:180">
      <c r="FX59438" s="1595"/>
    </row>
    <row r="59439" spans="180:180">
      <c r="FX59439" s="1595"/>
    </row>
    <row r="59440" spans="180:180">
      <c r="FX59440" s="1595"/>
    </row>
    <row r="59441" spans="180:180">
      <c r="FX59441" s="1595"/>
    </row>
    <row r="59442" spans="180:180">
      <c r="FX59442" s="1595"/>
    </row>
    <row r="59443" spans="180:180">
      <c r="FX59443" s="1595"/>
    </row>
    <row r="59444" spans="180:180">
      <c r="FX59444" s="1595"/>
    </row>
    <row r="59445" spans="180:180">
      <c r="FX59445" s="1595"/>
    </row>
    <row r="59446" spans="180:180">
      <c r="FX59446" s="1595"/>
    </row>
    <row r="59447" spans="180:180">
      <c r="FX59447" s="1595"/>
    </row>
    <row r="59448" spans="180:180">
      <c r="FX59448" s="1595"/>
    </row>
    <row r="59449" spans="180:180">
      <c r="FX59449" s="1595"/>
    </row>
    <row r="59451" spans="180:180">
      <c r="FX59451" s="1349"/>
    </row>
    <row r="59452" spans="180:180">
      <c r="FX59452" s="1349"/>
    </row>
    <row r="59453" spans="180:180">
      <c r="FX59453" s="1666"/>
    </row>
    <row r="59455" spans="180:180">
      <c r="FX59455" s="1349"/>
    </row>
    <row r="59456" spans="180:180">
      <c r="FX59456" s="1349"/>
    </row>
    <row r="59457" spans="180:180">
      <c r="FX59457" s="1349"/>
    </row>
    <row r="59458" spans="180:180">
      <c r="FX59458" s="1595"/>
    </row>
    <row r="59459" spans="180:180">
      <c r="FX59459" s="1595"/>
    </row>
    <row r="59460" spans="180:180">
      <c r="FX59460" s="1595"/>
    </row>
    <row r="59461" spans="180:180">
      <c r="FX59461" s="1595"/>
    </row>
    <row r="59462" spans="180:180">
      <c r="FX59462" s="1595"/>
    </row>
    <row r="59463" spans="180:180">
      <c r="FX59463" s="1595"/>
    </row>
    <row r="59464" spans="180:180">
      <c r="FX59464" s="1595"/>
    </row>
    <row r="59465" spans="180:180">
      <c r="FX59465" s="1595"/>
    </row>
    <row r="59466" spans="180:180">
      <c r="FX59466" s="1595"/>
    </row>
    <row r="59467" spans="180:180">
      <c r="FX59467" s="1595"/>
    </row>
    <row r="59468" spans="180:180">
      <c r="FX59468" s="1595"/>
    </row>
    <row r="59469" spans="180:180">
      <c r="FX59469" s="1595"/>
    </row>
    <row r="59470" spans="180:180">
      <c r="FX59470" s="1595"/>
    </row>
    <row r="59471" spans="180:180">
      <c r="FX59471" s="1595"/>
    </row>
    <row r="59472" spans="180:180">
      <c r="FX59472" s="1595"/>
    </row>
    <row r="59473" spans="180:180">
      <c r="FX59473" s="1595"/>
    </row>
    <row r="59474" spans="180:180">
      <c r="FX59474" s="1595"/>
    </row>
    <row r="59475" spans="180:180">
      <c r="FX59475" s="1595"/>
    </row>
    <row r="59476" spans="180:180">
      <c r="FX59476" s="1595"/>
    </row>
    <row r="59477" spans="180:180">
      <c r="FX59477" s="1595"/>
    </row>
    <row r="59478" spans="180:180">
      <c r="FX59478" s="1595"/>
    </row>
    <row r="59479" spans="180:180">
      <c r="FX59479" s="1595"/>
    </row>
    <row r="59480" spans="180:180">
      <c r="FX59480" s="1595"/>
    </row>
    <row r="59481" spans="180:180">
      <c r="FX59481" s="1595"/>
    </row>
    <row r="59482" spans="180:180">
      <c r="FX59482" s="1595"/>
    </row>
    <row r="59483" spans="180:180">
      <c r="FX59483" s="1595"/>
    </row>
    <row r="59484" spans="180:180">
      <c r="FX59484" s="1595"/>
    </row>
    <row r="59485" spans="180:180">
      <c r="FX59485" s="1595"/>
    </row>
    <row r="59486" spans="180:180">
      <c r="FX59486" s="1595"/>
    </row>
    <row r="59487" spans="180:180">
      <c r="FX59487" s="1595"/>
    </row>
    <row r="59488" spans="180:180">
      <c r="FX59488" s="1595"/>
    </row>
    <row r="59489" spans="180:180">
      <c r="FX59489" s="1595"/>
    </row>
    <row r="59490" spans="180:180">
      <c r="FX59490" s="1595"/>
    </row>
    <row r="59491" spans="180:180">
      <c r="FX59491" s="1595"/>
    </row>
    <row r="59492" spans="180:180">
      <c r="FX59492" s="1595"/>
    </row>
    <row r="59493" spans="180:180">
      <c r="FX59493" s="1595"/>
    </row>
    <row r="59494" spans="180:180">
      <c r="FX59494" s="1595"/>
    </row>
    <row r="59495" spans="180:180">
      <c r="FX59495" s="1595"/>
    </row>
    <row r="59496" spans="180:180">
      <c r="FX59496" s="1595"/>
    </row>
    <row r="59497" spans="180:180">
      <c r="FX59497" s="1595"/>
    </row>
    <row r="59499" spans="180:180">
      <c r="FX59499" s="1349"/>
    </row>
    <row r="59500" spans="180:180">
      <c r="FX59500" s="1349"/>
    </row>
    <row r="59501" spans="180:180">
      <c r="FX59501" s="1666"/>
    </row>
    <row r="59503" spans="180:180">
      <c r="FX59503" s="1349"/>
    </row>
    <row r="59504" spans="180:180">
      <c r="FX59504" s="1349"/>
    </row>
    <row r="59505" spans="180:180">
      <c r="FX59505" s="1349"/>
    </row>
    <row r="59506" spans="180:180">
      <c r="FX59506" s="1595"/>
    </row>
    <row r="59507" spans="180:180">
      <c r="FX59507" s="1595"/>
    </row>
    <row r="59508" spans="180:180">
      <c r="FX59508" s="1595"/>
    </row>
    <row r="59509" spans="180:180">
      <c r="FX59509" s="1595"/>
    </row>
    <row r="59510" spans="180:180">
      <c r="FX59510" s="1595"/>
    </row>
    <row r="59511" spans="180:180">
      <c r="FX59511" s="1595"/>
    </row>
    <row r="59512" spans="180:180">
      <c r="FX59512" s="1595"/>
    </row>
    <row r="59513" spans="180:180">
      <c r="FX59513" s="1595"/>
    </row>
    <row r="59514" spans="180:180">
      <c r="FX59514" s="1595"/>
    </row>
    <row r="59515" spans="180:180">
      <c r="FX59515" s="1595"/>
    </row>
    <row r="59516" spans="180:180">
      <c r="FX59516" s="1595"/>
    </row>
    <row r="59517" spans="180:180">
      <c r="FX59517" s="1595"/>
    </row>
    <row r="59518" spans="180:180">
      <c r="FX59518" s="1595"/>
    </row>
    <row r="59519" spans="180:180">
      <c r="FX59519" s="1595"/>
    </row>
    <row r="59520" spans="180:180">
      <c r="FX59520" s="1595"/>
    </row>
    <row r="59521" spans="180:180">
      <c r="FX59521" s="1595"/>
    </row>
    <row r="59522" spans="180:180">
      <c r="FX59522" s="1595"/>
    </row>
    <row r="59523" spans="180:180">
      <c r="FX59523" s="1595"/>
    </row>
    <row r="59524" spans="180:180">
      <c r="FX59524" s="1595"/>
    </row>
    <row r="59525" spans="180:180">
      <c r="FX59525" s="1595"/>
    </row>
    <row r="59526" spans="180:180">
      <c r="FX59526" s="1595"/>
    </row>
    <row r="59527" spans="180:180">
      <c r="FX59527" s="1595"/>
    </row>
    <row r="59528" spans="180:180">
      <c r="FX59528" s="1595"/>
    </row>
    <row r="59529" spans="180:180">
      <c r="FX59529" s="1595"/>
    </row>
    <row r="59530" spans="180:180">
      <c r="FX59530" s="1595"/>
    </row>
    <row r="59531" spans="180:180">
      <c r="FX59531" s="1595"/>
    </row>
    <row r="59532" spans="180:180">
      <c r="FX59532" s="1595"/>
    </row>
    <row r="59533" spans="180:180">
      <c r="FX59533" s="1595"/>
    </row>
    <row r="59534" spans="180:180">
      <c r="FX59534" s="1595"/>
    </row>
    <row r="59535" spans="180:180">
      <c r="FX59535" s="1595"/>
    </row>
    <row r="59536" spans="180:180">
      <c r="FX59536" s="1595"/>
    </row>
    <row r="59537" spans="180:180">
      <c r="FX59537" s="1595"/>
    </row>
    <row r="59538" spans="180:180">
      <c r="FX59538" s="1595"/>
    </row>
    <row r="59539" spans="180:180">
      <c r="FX59539" s="1595"/>
    </row>
    <row r="59540" spans="180:180">
      <c r="FX59540" s="1595"/>
    </row>
    <row r="59541" spans="180:180">
      <c r="FX59541" s="1595"/>
    </row>
    <row r="59542" spans="180:180">
      <c r="FX59542" s="1595"/>
    </row>
    <row r="59543" spans="180:180">
      <c r="FX59543" s="1595"/>
    </row>
    <row r="59544" spans="180:180">
      <c r="FX59544" s="1595"/>
    </row>
    <row r="59545" spans="180:180">
      <c r="FX59545" s="1595"/>
    </row>
    <row r="59547" spans="180:180">
      <c r="FX59547" s="1349"/>
    </row>
    <row r="59548" spans="180:180">
      <c r="FX59548" s="1349"/>
    </row>
    <row r="59549" spans="180:180">
      <c r="FX59549" s="1666"/>
    </row>
    <row r="59551" spans="180:180">
      <c r="FX59551" s="1349"/>
    </row>
    <row r="59552" spans="180:180">
      <c r="FX59552" s="1349"/>
    </row>
    <row r="59553" spans="180:180">
      <c r="FX59553" s="1349"/>
    </row>
    <row r="59554" spans="180:180">
      <c r="FX59554" s="1595"/>
    </row>
    <row r="59555" spans="180:180">
      <c r="FX59555" s="1595"/>
    </row>
    <row r="59556" spans="180:180">
      <c r="FX59556" s="1595"/>
    </row>
    <row r="59557" spans="180:180">
      <c r="FX59557" s="1595"/>
    </row>
    <row r="59558" spans="180:180">
      <c r="FX59558" s="1595"/>
    </row>
    <row r="59559" spans="180:180">
      <c r="FX59559" s="1595"/>
    </row>
    <row r="59560" spans="180:180">
      <c r="FX59560" s="1595"/>
    </row>
    <row r="59561" spans="180:180">
      <c r="FX59561" s="1595"/>
    </row>
    <row r="59562" spans="180:180">
      <c r="FX59562" s="1595"/>
    </row>
    <row r="59563" spans="180:180">
      <c r="FX59563" s="1595"/>
    </row>
    <row r="59564" spans="180:180">
      <c r="FX59564" s="1595"/>
    </row>
    <row r="59565" spans="180:180">
      <c r="FX59565" s="1595"/>
    </row>
    <row r="59566" spans="180:180">
      <c r="FX59566" s="1595"/>
    </row>
    <row r="59567" spans="180:180">
      <c r="FX59567" s="1595"/>
    </row>
    <row r="59568" spans="180:180">
      <c r="FX59568" s="1595"/>
    </row>
    <row r="59569" spans="180:180">
      <c r="FX59569" s="1595"/>
    </row>
    <row r="59570" spans="180:180">
      <c r="FX59570" s="1595"/>
    </row>
    <row r="59571" spans="180:180">
      <c r="FX59571" s="1595"/>
    </row>
    <row r="59572" spans="180:180">
      <c r="FX59572" s="1595"/>
    </row>
    <row r="59573" spans="180:180">
      <c r="FX59573" s="1595"/>
    </row>
    <row r="59574" spans="180:180">
      <c r="FX59574" s="1595"/>
    </row>
    <row r="59575" spans="180:180">
      <c r="FX59575" s="1595"/>
    </row>
    <row r="59576" spans="180:180">
      <c r="FX59576" s="1595"/>
    </row>
    <row r="59577" spans="180:180">
      <c r="FX59577" s="1595"/>
    </row>
    <row r="59578" spans="180:180">
      <c r="FX59578" s="1595"/>
    </row>
    <row r="59579" spans="180:180">
      <c r="FX59579" s="1595"/>
    </row>
    <row r="59580" spans="180:180">
      <c r="FX59580" s="1595"/>
    </row>
    <row r="59581" spans="180:180">
      <c r="FX59581" s="1595"/>
    </row>
    <row r="59582" spans="180:180">
      <c r="FX59582" s="1595"/>
    </row>
    <row r="59583" spans="180:180">
      <c r="FX59583" s="1595"/>
    </row>
    <row r="59584" spans="180:180">
      <c r="FX59584" s="1595"/>
    </row>
    <row r="59585" spans="180:180">
      <c r="FX59585" s="1595"/>
    </row>
    <row r="59586" spans="180:180">
      <c r="FX59586" s="1595"/>
    </row>
    <row r="59587" spans="180:180">
      <c r="FX59587" s="1595"/>
    </row>
    <row r="59588" spans="180:180">
      <c r="FX59588" s="1595"/>
    </row>
    <row r="59589" spans="180:180">
      <c r="FX59589" s="1595"/>
    </row>
    <row r="59590" spans="180:180">
      <c r="FX59590" s="1595"/>
    </row>
    <row r="59591" spans="180:180">
      <c r="FX59591" s="1595"/>
    </row>
    <row r="59592" spans="180:180">
      <c r="FX59592" s="1595"/>
    </row>
    <row r="59593" spans="180:180">
      <c r="FX59593" s="1595"/>
    </row>
    <row r="59595" spans="180:180">
      <c r="FX59595" s="1349"/>
    </row>
    <row r="59596" spans="180:180">
      <c r="FX59596" s="1349"/>
    </row>
    <row r="59597" spans="180:180">
      <c r="FX59597" s="1666"/>
    </row>
    <row r="59599" spans="180:180">
      <c r="FX59599" s="1349"/>
    </row>
    <row r="59600" spans="180:180">
      <c r="FX59600" s="1349"/>
    </row>
    <row r="59601" spans="180:180">
      <c r="FX59601" s="1349"/>
    </row>
    <row r="59602" spans="180:180">
      <c r="FX59602" s="1595"/>
    </row>
    <row r="59603" spans="180:180">
      <c r="FX59603" s="1595"/>
    </row>
    <row r="59604" spans="180:180">
      <c r="FX59604" s="1595"/>
    </row>
    <row r="59605" spans="180:180">
      <c r="FX59605" s="1595"/>
    </row>
    <row r="59606" spans="180:180">
      <c r="FX59606" s="1595"/>
    </row>
    <row r="59607" spans="180:180">
      <c r="FX59607" s="1595"/>
    </row>
    <row r="59608" spans="180:180">
      <c r="FX59608" s="1595"/>
    </row>
    <row r="59609" spans="180:180">
      <c r="FX59609" s="1595"/>
    </row>
    <row r="59610" spans="180:180">
      <c r="FX59610" s="1595"/>
    </row>
    <row r="59611" spans="180:180">
      <c r="FX59611" s="1595"/>
    </row>
    <row r="59612" spans="180:180">
      <c r="FX59612" s="1595"/>
    </row>
    <row r="59613" spans="180:180">
      <c r="FX59613" s="1595"/>
    </row>
    <row r="59614" spans="180:180">
      <c r="FX59614" s="1595"/>
    </row>
    <row r="59615" spans="180:180">
      <c r="FX59615" s="1595"/>
    </row>
    <row r="59616" spans="180:180">
      <c r="FX59616" s="1595"/>
    </row>
    <row r="59617" spans="180:180">
      <c r="FX59617" s="1595"/>
    </row>
    <row r="59618" spans="180:180">
      <c r="FX59618" s="1595"/>
    </row>
    <row r="59619" spans="180:180">
      <c r="FX59619" s="1595"/>
    </row>
    <row r="59620" spans="180:180">
      <c r="FX59620" s="1595"/>
    </row>
    <row r="59621" spans="180:180">
      <c r="FX59621" s="1595"/>
    </row>
    <row r="59622" spans="180:180">
      <c r="FX59622" s="1595"/>
    </row>
    <row r="59623" spans="180:180">
      <c r="FX59623" s="1595"/>
    </row>
    <row r="59624" spans="180:180">
      <c r="FX59624" s="1595"/>
    </row>
    <row r="59625" spans="180:180">
      <c r="FX59625" s="1595"/>
    </row>
    <row r="59626" spans="180:180">
      <c r="FX59626" s="1595"/>
    </row>
    <row r="59627" spans="180:180">
      <c r="FX59627" s="1595"/>
    </row>
    <row r="59628" spans="180:180">
      <c r="FX59628" s="1595"/>
    </row>
    <row r="59629" spans="180:180">
      <c r="FX59629" s="1595"/>
    </row>
    <row r="59630" spans="180:180">
      <c r="FX59630" s="1595"/>
    </row>
    <row r="59631" spans="180:180">
      <c r="FX59631" s="1595"/>
    </row>
    <row r="59632" spans="180:180">
      <c r="FX59632" s="1595"/>
    </row>
    <row r="59633" spans="180:180">
      <c r="FX59633" s="1595"/>
    </row>
    <row r="59634" spans="180:180">
      <c r="FX59634" s="1595"/>
    </row>
    <row r="59635" spans="180:180">
      <c r="FX59635" s="1595"/>
    </row>
    <row r="59636" spans="180:180">
      <c r="FX59636" s="1595"/>
    </row>
    <row r="59637" spans="180:180">
      <c r="FX59637" s="1595"/>
    </row>
    <row r="59638" spans="180:180">
      <c r="FX59638" s="1595"/>
    </row>
    <row r="59639" spans="180:180">
      <c r="FX59639" s="1595"/>
    </row>
    <row r="59640" spans="180:180">
      <c r="FX59640" s="1595"/>
    </row>
    <row r="59641" spans="180:180">
      <c r="FX59641" s="1595"/>
    </row>
    <row r="59643" spans="180:180">
      <c r="FX59643" s="1349"/>
    </row>
    <row r="59644" spans="180:180">
      <c r="FX59644" s="1349"/>
    </row>
    <row r="59645" spans="180:180">
      <c r="FX59645" s="1666"/>
    </row>
    <row r="59647" spans="180:180">
      <c r="FX59647" s="1349"/>
    </row>
    <row r="59648" spans="180:180">
      <c r="FX59648" s="1349"/>
    </row>
    <row r="59649" spans="180:180">
      <c r="FX59649" s="1349"/>
    </row>
    <row r="59650" spans="180:180">
      <c r="FX59650" s="1595"/>
    </row>
    <row r="59651" spans="180:180">
      <c r="FX59651" s="1595"/>
    </row>
    <row r="59652" spans="180:180">
      <c r="FX59652" s="1595"/>
    </row>
    <row r="59653" spans="180:180">
      <c r="FX59653" s="1595"/>
    </row>
    <row r="59654" spans="180:180">
      <c r="FX59654" s="1595"/>
    </row>
    <row r="59655" spans="180:180">
      <c r="FX59655" s="1595"/>
    </row>
    <row r="59656" spans="180:180">
      <c r="FX59656" s="1595"/>
    </row>
    <row r="59657" spans="180:180">
      <c r="FX59657" s="1595"/>
    </row>
    <row r="59658" spans="180:180">
      <c r="FX59658" s="1595"/>
    </row>
    <row r="59659" spans="180:180">
      <c r="FX59659" s="1595"/>
    </row>
    <row r="59660" spans="180:180">
      <c r="FX59660" s="1595"/>
    </row>
    <row r="59661" spans="180:180">
      <c r="FX59661" s="1595"/>
    </row>
    <row r="59662" spans="180:180">
      <c r="FX59662" s="1595"/>
    </row>
    <row r="59663" spans="180:180">
      <c r="FX59663" s="1595"/>
    </row>
    <row r="59664" spans="180:180">
      <c r="FX59664" s="1595"/>
    </row>
    <row r="59665" spans="180:180">
      <c r="FX59665" s="1595"/>
    </row>
    <row r="59666" spans="180:180">
      <c r="FX59666" s="1595"/>
    </row>
    <row r="59667" spans="180:180">
      <c r="FX59667" s="1595"/>
    </row>
    <row r="59668" spans="180:180">
      <c r="FX59668" s="1595"/>
    </row>
    <row r="59669" spans="180:180">
      <c r="FX59669" s="1595"/>
    </row>
    <row r="59670" spans="180:180">
      <c r="FX59670" s="1595"/>
    </row>
    <row r="59671" spans="180:180">
      <c r="FX59671" s="1595"/>
    </row>
    <row r="59672" spans="180:180">
      <c r="FX59672" s="1595"/>
    </row>
    <row r="59673" spans="180:180">
      <c r="FX59673" s="1595"/>
    </row>
    <row r="59674" spans="180:180">
      <c r="FX59674" s="1595"/>
    </row>
    <row r="59675" spans="180:180">
      <c r="FX59675" s="1595"/>
    </row>
    <row r="59676" spans="180:180">
      <c r="FX59676" s="1595"/>
    </row>
    <row r="59677" spans="180:180">
      <c r="FX59677" s="1595"/>
    </row>
    <row r="59678" spans="180:180">
      <c r="FX59678" s="1595"/>
    </row>
    <row r="59679" spans="180:180">
      <c r="FX59679" s="1595"/>
    </row>
    <row r="59680" spans="180:180">
      <c r="FX59680" s="1595"/>
    </row>
    <row r="59681" spans="180:180">
      <c r="FX59681" s="1595"/>
    </row>
    <row r="59682" spans="180:180">
      <c r="FX59682" s="1595"/>
    </row>
    <row r="59683" spans="180:180">
      <c r="FX59683" s="1595"/>
    </row>
    <row r="59684" spans="180:180">
      <c r="FX59684" s="1595"/>
    </row>
    <row r="59685" spans="180:180">
      <c r="FX59685" s="1595"/>
    </row>
    <row r="59686" spans="180:180">
      <c r="FX59686" s="1595"/>
    </row>
    <row r="59687" spans="180:180">
      <c r="FX59687" s="1595"/>
    </row>
    <row r="59688" spans="180:180">
      <c r="FX59688" s="1595"/>
    </row>
    <row r="59689" spans="180:180">
      <c r="FX59689" s="1595"/>
    </row>
    <row r="59691" spans="180:180">
      <c r="FX59691" s="1349"/>
    </row>
    <row r="59692" spans="180:180">
      <c r="FX59692" s="1349"/>
    </row>
    <row r="59693" spans="180:180">
      <c r="FX59693" s="1666"/>
    </row>
    <row r="59695" spans="180:180">
      <c r="FX59695" s="1349"/>
    </row>
    <row r="59696" spans="180:180">
      <c r="FX59696" s="1349"/>
    </row>
    <row r="59697" spans="180:180">
      <c r="FX59697" s="1349"/>
    </row>
    <row r="59698" spans="180:180">
      <c r="FX59698" s="1595"/>
    </row>
    <row r="59699" spans="180:180">
      <c r="FX59699" s="1595"/>
    </row>
    <row r="59700" spans="180:180">
      <c r="FX59700" s="1595"/>
    </row>
    <row r="59701" spans="180:180">
      <c r="FX59701" s="1595"/>
    </row>
    <row r="59702" spans="180:180">
      <c r="FX59702" s="1595"/>
    </row>
    <row r="59703" spans="180:180">
      <c r="FX59703" s="1595"/>
    </row>
    <row r="59704" spans="180:180">
      <c r="FX59704" s="1595"/>
    </row>
    <row r="59705" spans="180:180">
      <c r="FX59705" s="1595"/>
    </row>
    <row r="59706" spans="180:180">
      <c r="FX59706" s="1595"/>
    </row>
    <row r="59707" spans="180:180">
      <c r="FX59707" s="1595"/>
    </row>
    <row r="59708" spans="180:180">
      <c r="FX59708" s="1595"/>
    </row>
    <row r="59709" spans="180:180">
      <c r="FX59709" s="1595"/>
    </row>
    <row r="59710" spans="180:180">
      <c r="FX59710" s="1595"/>
    </row>
    <row r="59711" spans="180:180">
      <c r="FX59711" s="1595"/>
    </row>
    <row r="59712" spans="180:180">
      <c r="FX59712" s="1595"/>
    </row>
    <row r="59713" spans="180:180">
      <c r="FX59713" s="1595"/>
    </row>
    <row r="59714" spans="180:180">
      <c r="FX59714" s="1595"/>
    </row>
    <row r="59715" spans="180:180">
      <c r="FX59715" s="1595"/>
    </row>
    <row r="59716" spans="180:180">
      <c r="FX59716" s="1595"/>
    </row>
    <row r="59717" spans="180:180">
      <c r="FX59717" s="1595"/>
    </row>
    <row r="59718" spans="180:180">
      <c r="FX59718" s="1595"/>
    </row>
    <row r="59719" spans="180:180">
      <c r="FX59719" s="1595"/>
    </row>
    <row r="59720" spans="180:180">
      <c r="FX59720" s="1595"/>
    </row>
    <row r="59721" spans="180:180">
      <c r="FX59721" s="1595"/>
    </row>
    <row r="59722" spans="180:180">
      <c r="FX59722" s="1595"/>
    </row>
    <row r="59723" spans="180:180">
      <c r="FX59723" s="1595"/>
    </row>
    <row r="59724" spans="180:180">
      <c r="FX59724" s="1595"/>
    </row>
    <row r="59725" spans="180:180">
      <c r="FX59725" s="1595"/>
    </row>
    <row r="59726" spans="180:180">
      <c r="FX59726" s="1595"/>
    </row>
    <row r="59727" spans="180:180">
      <c r="FX59727" s="1595"/>
    </row>
    <row r="59728" spans="180:180">
      <c r="FX59728" s="1595"/>
    </row>
    <row r="59729" spans="180:180">
      <c r="FX59729" s="1595"/>
    </row>
    <row r="59730" spans="180:180">
      <c r="FX59730" s="1595"/>
    </row>
    <row r="59731" spans="180:180">
      <c r="FX59731" s="1595"/>
    </row>
    <row r="59732" spans="180:180">
      <c r="FX59732" s="1595"/>
    </row>
    <row r="59733" spans="180:180">
      <c r="FX59733" s="1595"/>
    </row>
    <row r="59734" spans="180:180">
      <c r="FX59734" s="1595"/>
    </row>
    <row r="59735" spans="180:180">
      <c r="FX59735" s="1595"/>
    </row>
    <row r="59736" spans="180:180">
      <c r="FX59736" s="1595"/>
    </row>
    <row r="59737" spans="180:180">
      <c r="FX59737" s="1595"/>
    </row>
    <row r="59739" spans="180:180">
      <c r="FX59739" s="1349"/>
    </row>
    <row r="59740" spans="180:180">
      <c r="FX59740" s="1349"/>
    </row>
    <row r="59741" spans="180:180">
      <c r="FX59741" s="1666"/>
    </row>
    <row r="59743" spans="180:180">
      <c r="FX59743" s="1349"/>
    </row>
    <row r="59744" spans="180:180">
      <c r="FX59744" s="1349"/>
    </row>
    <row r="59745" spans="180:180">
      <c r="FX59745" s="1349"/>
    </row>
    <row r="59746" spans="180:180">
      <c r="FX59746" s="1595"/>
    </row>
    <row r="59747" spans="180:180">
      <c r="FX59747" s="1595"/>
    </row>
    <row r="59748" spans="180:180">
      <c r="FX59748" s="1595"/>
    </row>
    <row r="59749" spans="180:180">
      <c r="FX59749" s="1595"/>
    </row>
    <row r="59750" spans="180:180">
      <c r="FX59750" s="1595"/>
    </row>
    <row r="59751" spans="180:180">
      <c r="FX59751" s="1595"/>
    </row>
    <row r="59752" spans="180:180">
      <c r="FX59752" s="1595"/>
    </row>
    <row r="59753" spans="180:180">
      <c r="FX59753" s="1595"/>
    </row>
    <row r="59754" spans="180:180">
      <c r="FX59754" s="1595"/>
    </row>
    <row r="59755" spans="180:180">
      <c r="FX59755" s="1595"/>
    </row>
    <row r="59756" spans="180:180">
      <c r="FX59756" s="1595"/>
    </row>
    <row r="59757" spans="180:180">
      <c r="FX59757" s="1595"/>
    </row>
    <row r="59758" spans="180:180">
      <c r="FX59758" s="1595"/>
    </row>
    <row r="59759" spans="180:180">
      <c r="FX59759" s="1595"/>
    </row>
    <row r="59760" spans="180:180">
      <c r="FX59760" s="1595"/>
    </row>
    <row r="59761" spans="180:180">
      <c r="FX59761" s="1595"/>
    </row>
    <row r="59762" spans="180:180">
      <c r="FX59762" s="1595"/>
    </row>
    <row r="59763" spans="180:180">
      <c r="FX59763" s="1595"/>
    </row>
    <row r="59764" spans="180:180">
      <c r="FX59764" s="1595"/>
    </row>
    <row r="59765" spans="180:180">
      <c r="FX59765" s="1595"/>
    </row>
    <row r="59766" spans="180:180">
      <c r="FX59766" s="1595"/>
    </row>
    <row r="59767" spans="180:180">
      <c r="FX59767" s="1595"/>
    </row>
    <row r="59768" spans="180:180">
      <c r="FX59768" s="1595"/>
    </row>
    <row r="59769" spans="180:180">
      <c r="FX59769" s="1595"/>
    </row>
    <row r="59770" spans="180:180">
      <c r="FX59770" s="1595"/>
    </row>
    <row r="59771" spans="180:180">
      <c r="FX59771" s="1595"/>
    </row>
    <row r="59772" spans="180:180">
      <c r="FX59772" s="1595"/>
    </row>
    <row r="59773" spans="180:180">
      <c r="FX59773" s="1595"/>
    </row>
    <row r="59774" spans="180:180">
      <c r="FX59774" s="1595"/>
    </row>
    <row r="59775" spans="180:180">
      <c r="FX59775" s="1595"/>
    </row>
    <row r="59776" spans="180:180">
      <c r="FX59776" s="1595"/>
    </row>
    <row r="59777" spans="180:180">
      <c r="FX59777" s="1595"/>
    </row>
    <row r="59778" spans="180:180">
      <c r="FX59778" s="1595"/>
    </row>
    <row r="59779" spans="180:180">
      <c r="FX59779" s="1595"/>
    </row>
    <row r="59780" spans="180:180">
      <c r="FX59780" s="1595"/>
    </row>
    <row r="59781" spans="180:180">
      <c r="FX59781" s="1595"/>
    </row>
    <row r="59782" spans="180:180">
      <c r="FX59782" s="1595"/>
    </row>
    <row r="59783" spans="180:180">
      <c r="FX59783" s="1595"/>
    </row>
    <row r="59784" spans="180:180">
      <c r="FX59784" s="1595"/>
    </row>
    <row r="59785" spans="180:180">
      <c r="FX59785" s="1595"/>
    </row>
    <row r="59787" spans="180:180">
      <c r="FX59787" s="1349"/>
    </row>
    <row r="59788" spans="180:180">
      <c r="FX59788" s="1349"/>
    </row>
    <row r="59789" spans="180:180">
      <c r="FX59789" s="1666"/>
    </row>
    <row r="59791" spans="180:180">
      <c r="FX59791" s="1349"/>
    </row>
    <row r="59792" spans="180:180">
      <c r="FX59792" s="1349"/>
    </row>
    <row r="59793" spans="180:180">
      <c r="FX59793" s="1349"/>
    </row>
    <row r="59794" spans="180:180">
      <c r="FX59794" s="1595"/>
    </row>
    <row r="59795" spans="180:180">
      <c r="FX59795" s="1595"/>
    </row>
    <row r="59796" spans="180:180">
      <c r="FX59796" s="1595"/>
    </row>
    <row r="59797" spans="180:180">
      <c r="FX59797" s="1595"/>
    </row>
    <row r="59798" spans="180:180">
      <c r="FX59798" s="1595"/>
    </row>
    <row r="59799" spans="180:180">
      <c r="FX59799" s="1595"/>
    </row>
    <row r="59800" spans="180:180">
      <c r="FX59800" s="1595"/>
    </row>
    <row r="59801" spans="180:180">
      <c r="FX59801" s="1595"/>
    </row>
    <row r="59802" spans="180:180">
      <c r="FX59802" s="1595"/>
    </row>
    <row r="59803" spans="180:180">
      <c r="FX59803" s="1595"/>
    </row>
    <row r="59804" spans="180:180">
      <c r="FX59804" s="1595"/>
    </row>
    <row r="59805" spans="180:180">
      <c r="FX59805" s="1595"/>
    </row>
    <row r="59806" spans="180:180">
      <c r="FX59806" s="1595"/>
    </row>
    <row r="59807" spans="180:180">
      <c r="FX59807" s="1595"/>
    </row>
    <row r="59808" spans="180:180">
      <c r="FX59808" s="1595"/>
    </row>
    <row r="59809" spans="180:180">
      <c r="FX59809" s="1595"/>
    </row>
    <row r="59810" spans="180:180">
      <c r="FX59810" s="1595"/>
    </row>
    <row r="59811" spans="180:180">
      <c r="FX59811" s="1595"/>
    </row>
    <row r="59812" spans="180:180">
      <c r="FX59812" s="1595"/>
    </row>
    <row r="59813" spans="180:180">
      <c r="FX59813" s="1595"/>
    </row>
    <row r="59814" spans="180:180">
      <c r="FX59814" s="1595"/>
    </row>
    <row r="59815" spans="180:180">
      <c r="FX59815" s="1595"/>
    </row>
    <row r="59816" spans="180:180">
      <c r="FX59816" s="1595"/>
    </row>
    <row r="59817" spans="180:180">
      <c r="FX59817" s="1595"/>
    </row>
    <row r="59818" spans="180:180">
      <c r="FX59818" s="1595"/>
    </row>
    <row r="59819" spans="180:180">
      <c r="FX59819" s="1595"/>
    </row>
    <row r="59820" spans="180:180">
      <c r="FX59820" s="1595"/>
    </row>
    <row r="59821" spans="180:180">
      <c r="FX59821" s="1595"/>
    </row>
    <row r="59822" spans="180:180">
      <c r="FX59822" s="1595"/>
    </row>
    <row r="59823" spans="180:180">
      <c r="FX59823" s="1595"/>
    </row>
    <row r="59824" spans="180:180">
      <c r="FX59824" s="1595"/>
    </row>
    <row r="59825" spans="180:180">
      <c r="FX59825" s="1595"/>
    </row>
    <row r="59826" spans="180:180">
      <c r="FX59826" s="1595"/>
    </row>
    <row r="59827" spans="180:180">
      <c r="FX59827" s="1595"/>
    </row>
    <row r="59828" spans="180:180">
      <c r="FX59828" s="1595"/>
    </row>
    <row r="59829" spans="180:180">
      <c r="FX59829" s="1595"/>
    </row>
    <row r="59830" spans="180:180">
      <c r="FX59830" s="1595"/>
    </row>
    <row r="59831" spans="180:180">
      <c r="FX59831" s="1595"/>
    </row>
    <row r="59832" spans="180:180">
      <c r="FX59832" s="1595"/>
    </row>
    <row r="59833" spans="180:180">
      <c r="FX59833" s="1595"/>
    </row>
    <row r="59835" spans="180:180">
      <c r="FX59835" s="1349"/>
    </row>
    <row r="59836" spans="180:180">
      <c r="FX59836" s="1349"/>
    </row>
    <row r="59837" spans="180:180">
      <c r="FX59837" s="1666"/>
    </row>
    <row r="59839" spans="180:180">
      <c r="FX59839" s="1349"/>
    </row>
    <row r="59840" spans="180:180">
      <c r="FX59840" s="1349"/>
    </row>
    <row r="59841" spans="180:180">
      <c r="FX59841" s="1349"/>
    </row>
    <row r="59842" spans="180:180">
      <c r="FX59842" s="1595"/>
    </row>
    <row r="59843" spans="180:180">
      <c r="FX59843" s="1595"/>
    </row>
    <row r="59844" spans="180:180">
      <c r="FX59844" s="1595"/>
    </row>
    <row r="59845" spans="180:180">
      <c r="FX59845" s="1595"/>
    </row>
    <row r="59846" spans="180:180">
      <c r="FX59846" s="1595"/>
    </row>
    <row r="59847" spans="180:180">
      <c r="FX59847" s="1595"/>
    </row>
    <row r="59848" spans="180:180">
      <c r="FX59848" s="1595"/>
    </row>
    <row r="59849" spans="180:180">
      <c r="FX59849" s="1595"/>
    </row>
    <row r="59850" spans="180:180">
      <c r="FX59850" s="1595"/>
    </row>
    <row r="59851" spans="180:180">
      <c r="FX59851" s="1595"/>
    </row>
    <row r="59852" spans="180:180">
      <c r="FX59852" s="1595"/>
    </row>
    <row r="59853" spans="180:180">
      <c r="FX59853" s="1595"/>
    </row>
    <row r="59854" spans="180:180">
      <c r="FX59854" s="1595"/>
    </row>
    <row r="59855" spans="180:180">
      <c r="FX59855" s="1595"/>
    </row>
    <row r="59856" spans="180:180">
      <c r="FX59856" s="1595"/>
    </row>
    <row r="59857" spans="180:180">
      <c r="FX59857" s="1595"/>
    </row>
    <row r="59858" spans="180:180">
      <c r="FX59858" s="1595"/>
    </row>
    <row r="59859" spans="180:180">
      <c r="FX59859" s="1595"/>
    </row>
    <row r="59860" spans="180:180">
      <c r="FX59860" s="1595"/>
    </row>
    <row r="59861" spans="180:180">
      <c r="FX59861" s="1595"/>
    </row>
    <row r="59862" spans="180:180">
      <c r="FX59862" s="1595"/>
    </row>
    <row r="59863" spans="180:180">
      <c r="FX59863" s="1595"/>
    </row>
    <row r="59864" spans="180:180">
      <c r="FX59864" s="1595"/>
    </row>
    <row r="59865" spans="180:180">
      <c r="FX59865" s="1595"/>
    </row>
    <row r="59866" spans="180:180">
      <c r="FX59866" s="1595"/>
    </row>
    <row r="59867" spans="180:180">
      <c r="FX59867" s="1595"/>
    </row>
    <row r="59868" spans="180:180">
      <c r="FX59868" s="1595"/>
    </row>
    <row r="59869" spans="180:180">
      <c r="FX59869" s="1595"/>
    </row>
    <row r="59870" spans="180:180">
      <c r="FX59870" s="1595"/>
    </row>
    <row r="59871" spans="180:180">
      <c r="FX59871" s="1595"/>
    </row>
    <row r="59872" spans="180:180">
      <c r="FX59872" s="1595"/>
    </row>
    <row r="59873" spans="180:180">
      <c r="FX59873" s="1595"/>
    </row>
    <row r="59874" spans="180:180">
      <c r="FX59874" s="1595"/>
    </row>
    <row r="59875" spans="180:180">
      <c r="FX59875" s="1595"/>
    </row>
    <row r="59876" spans="180:180">
      <c r="FX59876" s="1595"/>
    </row>
    <row r="59877" spans="180:180">
      <c r="FX59877" s="1595"/>
    </row>
    <row r="59878" spans="180:180">
      <c r="FX59878" s="1595"/>
    </row>
    <row r="59879" spans="180:180">
      <c r="FX59879" s="1595"/>
    </row>
    <row r="59880" spans="180:180">
      <c r="FX59880" s="1595"/>
    </row>
    <row r="59881" spans="180:180">
      <c r="FX59881" s="1595"/>
    </row>
    <row r="59883" spans="180:180">
      <c r="FX59883" s="1349"/>
    </row>
    <row r="59884" spans="180:180">
      <c r="FX59884" s="1349"/>
    </row>
    <row r="59885" spans="180:180">
      <c r="FX59885" s="1666"/>
    </row>
    <row r="59887" spans="180:180">
      <c r="FX59887" s="1349"/>
    </row>
    <row r="59888" spans="180:180">
      <c r="FX59888" s="1349"/>
    </row>
    <row r="59889" spans="180:180">
      <c r="FX59889" s="1349"/>
    </row>
    <row r="59890" spans="180:180">
      <c r="FX59890" s="1595"/>
    </row>
    <row r="59891" spans="180:180">
      <c r="FX59891" s="1595"/>
    </row>
    <row r="59892" spans="180:180">
      <c r="FX59892" s="1595"/>
    </row>
    <row r="59893" spans="180:180">
      <c r="FX59893" s="1595"/>
    </row>
    <row r="59894" spans="180:180">
      <c r="FX59894" s="1595"/>
    </row>
    <row r="59895" spans="180:180">
      <c r="FX59895" s="1595"/>
    </row>
    <row r="59896" spans="180:180">
      <c r="FX59896" s="1595"/>
    </row>
    <row r="59897" spans="180:180">
      <c r="FX59897" s="1595"/>
    </row>
    <row r="59898" spans="180:180">
      <c r="FX59898" s="1595"/>
    </row>
    <row r="59899" spans="180:180">
      <c r="FX59899" s="1595"/>
    </row>
    <row r="59900" spans="180:180">
      <c r="FX59900" s="1595"/>
    </row>
    <row r="59901" spans="180:180">
      <c r="FX59901" s="1595"/>
    </row>
    <row r="59902" spans="180:180">
      <c r="FX59902" s="1595"/>
    </row>
    <row r="59903" spans="180:180">
      <c r="FX59903" s="1595"/>
    </row>
    <row r="59904" spans="180:180">
      <c r="FX59904" s="1595"/>
    </row>
    <row r="59905" spans="180:180">
      <c r="FX59905" s="1595"/>
    </row>
    <row r="59906" spans="180:180">
      <c r="FX59906" s="1595"/>
    </row>
    <row r="59907" spans="180:180">
      <c r="FX59907" s="1595"/>
    </row>
    <row r="59908" spans="180:180">
      <c r="FX59908" s="1595"/>
    </row>
    <row r="59909" spans="180:180">
      <c r="FX59909" s="1595"/>
    </row>
    <row r="59910" spans="180:180">
      <c r="FX59910" s="1595"/>
    </row>
    <row r="59911" spans="180:180">
      <c r="FX59911" s="1595"/>
    </row>
    <row r="59912" spans="180:180">
      <c r="FX59912" s="1595"/>
    </row>
    <row r="59913" spans="180:180">
      <c r="FX59913" s="1595"/>
    </row>
    <row r="59914" spans="180:180">
      <c r="FX59914" s="1595"/>
    </row>
    <row r="59915" spans="180:180">
      <c r="FX59915" s="1595"/>
    </row>
    <row r="59916" spans="180:180">
      <c r="FX59916" s="1595"/>
    </row>
    <row r="59917" spans="180:180">
      <c r="FX59917" s="1595"/>
    </row>
    <row r="59918" spans="180:180">
      <c r="FX59918" s="1595"/>
    </row>
    <row r="59919" spans="180:180">
      <c r="FX59919" s="1595"/>
    </row>
    <row r="59920" spans="180:180">
      <c r="FX59920" s="1595"/>
    </row>
    <row r="59921" spans="180:180">
      <c r="FX59921" s="1595"/>
    </row>
    <row r="59922" spans="180:180">
      <c r="FX59922" s="1595"/>
    </row>
    <row r="59923" spans="180:180">
      <c r="FX59923" s="1595"/>
    </row>
    <row r="59924" spans="180:180">
      <c r="FX59924" s="1595"/>
    </row>
    <row r="59925" spans="180:180">
      <c r="FX59925" s="1595"/>
    </row>
    <row r="59926" spans="180:180">
      <c r="FX59926" s="1595"/>
    </row>
    <row r="59927" spans="180:180">
      <c r="FX59927" s="1595"/>
    </row>
    <row r="59928" spans="180:180">
      <c r="FX59928" s="1595"/>
    </row>
    <row r="59929" spans="180:180">
      <c r="FX59929" s="1595"/>
    </row>
    <row r="59931" spans="180:180">
      <c r="FX59931" s="1349"/>
    </row>
    <row r="59932" spans="180:180">
      <c r="FX59932" s="1349"/>
    </row>
    <row r="59933" spans="180:180">
      <c r="FX59933" s="1666"/>
    </row>
    <row r="59935" spans="180:180">
      <c r="FX59935" s="1349"/>
    </row>
    <row r="59936" spans="180:180">
      <c r="FX59936" s="1349"/>
    </row>
    <row r="59937" spans="180:180">
      <c r="FX59937" s="1349"/>
    </row>
    <row r="59938" spans="180:180">
      <c r="FX59938" s="1595"/>
    </row>
    <row r="59939" spans="180:180">
      <c r="FX59939" s="1595"/>
    </row>
    <row r="59940" spans="180:180">
      <c r="FX59940" s="1595"/>
    </row>
    <row r="59941" spans="180:180">
      <c r="FX59941" s="1595"/>
    </row>
    <row r="59942" spans="180:180">
      <c r="FX59942" s="1595"/>
    </row>
    <row r="59943" spans="180:180">
      <c r="FX59943" s="1595"/>
    </row>
    <row r="59944" spans="180:180">
      <c r="FX59944" s="1595"/>
    </row>
    <row r="59945" spans="180:180">
      <c r="FX59945" s="1595"/>
    </row>
    <row r="59946" spans="180:180">
      <c r="FX59946" s="1595"/>
    </row>
    <row r="59947" spans="180:180">
      <c r="FX59947" s="1595"/>
    </row>
    <row r="59948" spans="180:180">
      <c r="FX59948" s="1595"/>
    </row>
    <row r="59949" spans="180:180">
      <c r="FX59949" s="1595"/>
    </row>
    <row r="59950" spans="180:180">
      <c r="FX59950" s="1595"/>
    </row>
    <row r="59951" spans="180:180">
      <c r="FX59951" s="1595"/>
    </row>
    <row r="59952" spans="180:180">
      <c r="FX59952" s="1595"/>
    </row>
    <row r="59953" spans="180:180">
      <c r="FX59953" s="1595"/>
    </row>
    <row r="59954" spans="180:180">
      <c r="FX59954" s="1595"/>
    </row>
    <row r="59955" spans="180:180">
      <c r="FX59955" s="1595"/>
    </row>
    <row r="59956" spans="180:180">
      <c r="FX59956" s="1595"/>
    </row>
    <row r="59957" spans="180:180">
      <c r="FX59957" s="1595"/>
    </row>
    <row r="59958" spans="180:180">
      <c r="FX59958" s="1595"/>
    </row>
    <row r="59959" spans="180:180">
      <c r="FX59959" s="1595"/>
    </row>
    <row r="59960" spans="180:180">
      <c r="FX59960" s="1595"/>
    </row>
    <row r="59961" spans="180:180">
      <c r="FX59961" s="1595"/>
    </row>
    <row r="59962" spans="180:180">
      <c r="FX59962" s="1595"/>
    </row>
    <row r="59963" spans="180:180">
      <c r="FX59963" s="1595"/>
    </row>
    <row r="59964" spans="180:180">
      <c r="FX59964" s="1595"/>
    </row>
    <row r="59965" spans="180:180">
      <c r="FX59965" s="1595"/>
    </row>
    <row r="59966" spans="180:180">
      <c r="FX59966" s="1595"/>
    </row>
    <row r="59967" spans="180:180">
      <c r="FX59967" s="1595"/>
    </row>
    <row r="59968" spans="180:180">
      <c r="FX59968" s="1595"/>
    </row>
    <row r="59969" spans="180:180">
      <c r="FX59969" s="1595"/>
    </row>
    <row r="59970" spans="180:180">
      <c r="FX59970" s="1595"/>
    </row>
    <row r="59971" spans="180:180">
      <c r="FX59971" s="1595"/>
    </row>
    <row r="59972" spans="180:180">
      <c r="FX59972" s="1595"/>
    </row>
    <row r="59973" spans="180:180">
      <c r="FX59973" s="1595"/>
    </row>
    <row r="59974" spans="180:180">
      <c r="FX59974" s="1595"/>
    </row>
    <row r="59975" spans="180:180">
      <c r="FX59975" s="1595"/>
    </row>
    <row r="59976" spans="180:180">
      <c r="FX59976" s="1595"/>
    </row>
    <row r="59977" spans="180:180">
      <c r="FX59977" s="1595"/>
    </row>
    <row r="59979" spans="180:180">
      <c r="FX59979" s="1349"/>
    </row>
    <row r="59980" spans="180:180">
      <c r="FX59980" s="1349"/>
    </row>
    <row r="59981" spans="180:180">
      <c r="FX59981" s="1666"/>
    </row>
    <row r="59983" spans="180:180">
      <c r="FX59983" s="1349"/>
    </row>
    <row r="59984" spans="180:180">
      <c r="FX59984" s="1349"/>
    </row>
    <row r="59985" spans="180:180">
      <c r="FX59985" s="1349"/>
    </row>
    <row r="59986" spans="180:180">
      <c r="FX59986" s="1595"/>
    </row>
    <row r="59987" spans="180:180">
      <c r="FX59987" s="1595"/>
    </row>
    <row r="59988" spans="180:180">
      <c r="FX59988" s="1595"/>
    </row>
    <row r="59989" spans="180:180">
      <c r="FX59989" s="1595"/>
    </row>
    <row r="59990" spans="180:180">
      <c r="FX59990" s="1595"/>
    </row>
    <row r="59991" spans="180:180">
      <c r="FX59991" s="1595"/>
    </row>
    <row r="59992" spans="180:180">
      <c r="FX59992" s="1595"/>
    </row>
    <row r="59993" spans="180:180">
      <c r="FX59993" s="1595"/>
    </row>
    <row r="59994" spans="180:180">
      <c r="FX59994" s="1595"/>
    </row>
    <row r="59995" spans="180:180">
      <c r="FX59995" s="1595"/>
    </row>
    <row r="59996" spans="180:180">
      <c r="FX59996" s="1595"/>
    </row>
    <row r="59997" spans="180:180">
      <c r="FX59997" s="1595"/>
    </row>
    <row r="59998" spans="180:180">
      <c r="FX59998" s="1595"/>
    </row>
    <row r="59999" spans="180:180">
      <c r="FX59999" s="1595"/>
    </row>
    <row r="60000" spans="180:180">
      <c r="FX60000" s="1595"/>
    </row>
    <row r="60001" spans="180:180">
      <c r="FX60001" s="1595"/>
    </row>
    <row r="60002" spans="180:180">
      <c r="FX60002" s="1595"/>
    </row>
    <row r="60003" spans="180:180">
      <c r="FX60003" s="1595"/>
    </row>
    <row r="60004" spans="180:180">
      <c r="FX60004" s="1595"/>
    </row>
    <row r="60005" spans="180:180">
      <c r="FX60005" s="1595"/>
    </row>
    <row r="60006" spans="180:180">
      <c r="FX60006" s="1595"/>
    </row>
    <row r="60007" spans="180:180">
      <c r="FX60007" s="1595"/>
    </row>
    <row r="60008" spans="180:180">
      <c r="FX60008" s="1595"/>
    </row>
    <row r="60009" spans="180:180">
      <c r="FX60009" s="1595"/>
    </row>
    <row r="60010" spans="180:180">
      <c r="FX60010" s="1595"/>
    </row>
    <row r="60011" spans="180:180">
      <c r="FX60011" s="1595"/>
    </row>
    <row r="60012" spans="180:180">
      <c r="FX60012" s="1595"/>
    </row>
    <row r="60013" spans="180:180">
      <c r="FX60013" s="1595"/>
    </row>
    <row r="60014" spans="180:180">
      <c r="FX60014" s="1595"/>
    </row>
    <row r="60015" spans="180:180">
      <c r="FX60015" s="1595"/>
    </row>
    <row r="60016" spans="180:180">
      <c r="FX60016" s="1595"/>
    </row>
    <row r="60017" spans="180:180">
      <c r="FX60017" s="1595"/>
    </row>
    <row r="60018" spans="180:180">
      <c r="FX60018" s="1595"/>
    </row>
    <row r="60019" spans="180:180">
      <c r="FX60019" s="1595"/>
    </row>
    <row r="60020" spans="180:180">
      <c r="FX60020" s="1595"/>
    </row>
    <row r="60021" spans="180:180">
      <c r="FX60021" s="1595"/>
    </row>
    <row r="60022" spans="180:180">
      <c r="FX60022" s="1595"/>
    </row>
    <row r="60023" spans="180:180">
      <c r="FX60023" s="1595"/>
    </row>
    <row r="60024" spans="180:180">
      <c r="FX60024" s="1595"/>
    </row>
    <row r="60025" spans="180:180">
      <c r="FX60025" s="1595"/>
    </row>
    <row r="60027" spans="180:180">
      <c r="FX60027" s="1349"/>
    </row>
    <row r="60028" spans="180:180">
      <c r="FX60028" s="1349"/>
    </row>
    <row r="60029" spans="180:180">
      <c r="FX60029" s="1666"/>
    </row>
    <row r="60031" spans="180:180">
      <c r="FX60031" s="1349"/>
    </row>
    <row r="60032" spans="180:180">
      <c r="FX60032" s="1349"/>
    </row>
    <row r="60033" spans="180:180">
      <c r="FX60033" s="1349"/>
    </row>
    <row r="60034" spans="180:180">
      <c r="FX60034" s="1595"/>
    </row>
    <row r="60035" spans="180:180">
      <c r="FX60035" s="1595"/>
    </row>
    <row r="60036" spans="180:180">
      <c r="FX60036" s="1595"/>
    </row>
    <row r="60037" spans="180:180">
      <c r="FX60037" s="1595"/>
    </row>
    <row r="60038" spans="180:180">
      <c r="FX60038" s="1595"/>
    </row>
    <row r="60039" spans="180:180">
      <c r="FX60039" s="1595"/>
    </row>
    <row r="60040" spans="180:180">
      <c r="FX60040" s="1595"/>
    </row>
    <row r="60041" spans="180:180">
      <c r="FX60041" s="1595"/>
    </row>
    <row r="60042" spans="180:180">
      <c r="FX60042" s="1595"/>
    </row>
    <row r="60043" spans="180:180">
      <c r="FX60043" s="1595"/>
    </row>
    <row r="60044" spans="180:180">
      <c r="FX60044" s="1595"/>
    </row>
    <row r="60045" spans="180:180">
      <c r="FX60045" s="1595"/>
    </row>
    <row r="60046" spans="180:180">
      <c r="FX60046" s="1595"/>
    </row>
    <row r="60047" spans="180:180">
      <c r="FX60047" s="1595"/>
    </row>
    <row r="60048" spans="180:180">
      <c r="FX60048" s="1595"/>
    </row>
    <row r="60049" spans="180:180">
      <c r="FX60049" s="1595"/>
    </row>
    <row r="60050" spans="180:180">
      <c r="FX60050" s="1595"/>
    </row>
    <row r="60051" spans="180:180">
      <c r="FX60051" s="1595"/>
    </row>
    <row r="60052" spans="180:180">
      <c r="FX60052" s="1595"/>
    </row>
    <row r="60053" spans="180:180">
      <c r="FX60053" s="1595"/>
    </row>
    <row r="60054" spans="180:180">
      <c r="FX60054" s="1595"/>
    </row>
    <row r="60055" spans="180:180">
      <c r="FX60055" s="1595"/>
    </row>
    <row r="60056" spans="180:180">
      <c r="FX60056" s="1595"/>
    </row>
    <row r="60057" spans="180:180">
      <c r="FX60057" s="1595"/>
    </row>
    <row r="60058" spans="180:180">
      <c r="FX60058" s="1595"/>
    </row>
    <row r="60059" spans="180:180">
      <c r="FX60059" s="1595"/>
    </row>
    <row r="60060" spans="180:180">
      <c r="FX60060" s="1595"/>
    </row>
    <row r="60061" spans="180:180">
      <c r="FX60061" s="1595"/>
    </row>
    <row r="60062" spans="180:180">
      <c r="FX60062" s="1595"/>
    </row>
    <row r="60063" spans="180:180">
      <c r="FX60063" s="1595"/>
    </row>
    <row r="60064" spans="180:180">
      <c r="FX60064" s="1595"/>
    </row>
    <row r="60065" spans="180:180">
      <c r="FX60065" s="1595"/>
    </row>
    <row r="60066" spans="180:180">
      <c r="FX60066" s="1595"/>
    </row>
    <row r="60067" spans="180:180">
      <c r="FX60067" s="1595"/>
    </row>
    <row r="60068" spans="180:180">
      <c r="FX60068" s="1595"/>
    </row>
    <row r="60069" spans="180:180">
      <c r="FX60069" s="1595"/>
    </row>
    <row r="60070" spans="180:180">
      <c r="FX60070" s="1595"/>
    </row>
    <row r="60071" spans="180:180">
      <c r="FX60071" s="1595"/>
    </row>
    <row r="60072" spans="180:180">
      <c r="FX60072" s="1595"/>
    </row>
    <row r="60073" spans="180:180">
      <c r="FX60073" s="1595"/>
    </row>
    <row r="60075" spans="180:180">
      <c r="FX60075" s="1349"/>
    </row>
    <row r="60076" spans="180:180">
      <c r="FX60076" s="1349"/>
    </row>
    <row r="60077" spans="180:180">
      <c r="FX60077" s="1666"/>
    </row>
    <row r="60079" spans="180:180">
      <c r="FX60079" s="1349"/>
    </row>
    <row r="60080" spans="180:180">
      <c r="FX60080" s="1349"/>
    </row>
    <row r="60081" spans="180:180">
      <c r="FX60081" s="1349"/>
    </row>
    <row r="60082" spans="180:180">
      <c r="FX60082" s="1595"/>
    </row>
    <row r="60083" spans="180:180">
      <c r="FX60083" s="1595"/>
    </row>
    <row r="60084" spans="180:180">
      <c r="FX60084" s="1595"/>
    </row>
    <row r="60085" spans="180:180">
      <c r="FX60085" s="1595"/>
    </row>
    <row r="60086" spans="180:180">
      <c r="FX60086" s="1595"/>
    </row>
    <row r="60087" spans="180:180">
      <c r="FX60087" s="1595"/>
    </row>
    <row r="60088" spans="180:180">
      <c r="FX60088" s="1595"/>
    </row>
    <row r="60089" spans="180:180">
      <c r="FX60089" s="1595"/>
    </row>
    <row r="60090" spans="180:180">
      <c r="FX60090" s="1595"/>
    </row>
    <row r="60091" spans="180:180">
      <c r="FX60091" s="1595"/>
    </row>
    <row r="60092" spans="180:180">
      <c r="FX60092" s="1595"/>
    </row>
    <row r="60093" spans="180:180">
      <c r="FX60093" s="1595"/>
    </row>
    <row r="60094" spans="180:180">
      <c r="FX60094" s="1595"/>
    </row>
    <row r="60095" spans="180:180">
      <c r="FX60095" s="1595"/>
    </row>
    <row r="60096" spans="180:180">
      <c r="FX60096" s="1595"/>
    </row>
    <row r="60097" spans="180:180">
      <c r="FX60097" s="1595"/>
    </row>
    <row r="60098" spans="180:180">
      <c r="FX60098" s="1595"/>
    </row>
    <row r="60099" spans="180:180">
      <c r="FX60099" s="1595"/>
    </row>
    <row r="60100" spans="180:180">
      <c r="FX60100" s="1595"/>
    </row>
    <row r="60101" spans="180:180">
      <c r="FX60101" s="1595"/>
    </row>
    <row r="60102" spans="180:180">
      <c r="FX60102" s="1595"/>
    </row>
    <row r="60103" spans="180:180">
      <c r="FX60103" s="1595"/>
    </row>
    <row r="60104" spans="180:180">
      <c r="FX60104" s="1595"/>
    </row>
    <row r="60105" spans="180:180">
      <c r="FX60105" s="1595"/>
    </row>
    <row r="60106" spans="180:180">
      <c r="FX60106" s="1595"/>
    </row>
    <row r="60107" spans="180:180">
      <c r="FX60107" s="1595"/>
    </row>
    <row r="60108" spans="180:180">
      <c r="FX60108" s="1595"/>
    </row>
    <row r="60109" spans="180:180">
      <c r="FX60109" s="1595"/>
    </row>
    <row r="60110" spans="180:180">
      <c r="FX60110" s="1595"/>
    </row>
    <row r="60111" spans="180:180">
      <c r="FX60111" s="1595"/>
    </row>
    <row r="60112" spans="180:180">
      <c r="FX60112" s="1595"/>
    </row>
    <row r="60113" spans="180:180">
      <c r="FX60113" s="1595"/>
    </row>
    <row r="60114" spans="180:180">
      <c r="FX60114" s="1595"/>
    </row>
    <row r="60115" spans="180:180">
      <c r="FX60115" s="1595"/>
    </row>
    <row r="60116" spans="180:180">
      <c r="FX60116" s="1595"/>
    </row>
    <row r="60117" spans="180:180">
      <c r="FX60117" s="1595"/>
    </row>
    <row r="60118" spans="180:180">
      <c r="FX60118" s="1595"/>
    </row>
    <row r="60119" spans="180:180">
      <c r="FX60119" s="1595"/>
    </row>
    <row r="60120" spans="180:180">
      <c r="FX60120" s="1595"/>
    </row>
    <row r="60121" spans="180:180">
      <c r="FX60121" s="1595"/>
    </row>
    <row r="60123" spans="180:180">
      <c r="FX60123" s="1349"/>
    </row>
    <row r="60124" spans="180:180">
      <c r="FX60124" s="1349"/>
    </row>
    <row r="60125" spans="180:180">
      <c r="FX60125" s="1666"/>
    </row>
    <row r="60127" spans="180:180">
      <c r="FX60127" s="1349"/>
    </row>
    <row r="60128" spans="180:180">
      <c r="FX60128" s="1349"/>
    </row>
    <row r="60129" spans="180:180">
      <c r="FX60129" s="1349"/>
    </row>
    <row r="60130" spans="180:180">
      <c r="FX60130" s="1595"/>
    </row>
    <row r="60131" spans="180:180">
      <c r="FX60131" s="1595"/>
    </row>
    <row r="60132" spans="180:180">
      <c r="FX60132" s="1595"/>
    </row>
    <row r="60133" spans="180:180">
      <c r="FX60133" s="1595"/>
    </row>
    <row r="60134" spans="180:180">
      <c r="FX60134" s="1595"/>
    </row>
    <row r="60135" spans="180:180">
      <c r="FX60135" s="1595"/>
    </row>
    <row r="60136" spans="180:180">
      <c r="FX60136" s="1595"/>
    </row>
    <row r="60137" spans="180:180">
      <c r="FX60137" s="1595"/>
    </row>
    <row r="60138" spans="180:180">
      <c r="FX60138" s="1595"/>
    </row>
    <row r="60139" spans="180:180">
      <c r="FX60139" s="1595"/>
    </row>
    <row r="60140" spans="180:180">
      <c r="FX60140" s="1595"/>
    </row>
    <row r="60141" spans="180:180">
      <c r="FX60141" s="1595"/>
    </row>
    <row r="60142" spans="180:180">
      <c r="FX60142" s="1595"/>
    </row>
    <row r="60143" spans="180:180">
      <c r="FX60143" s="1595"/>
    </row>
    <row r="60144" spans="180:180">
      <c r="FX60144" s="1595"/>
    </row>
    <row r="60145" spans="180:180">
      <c r="FX60145" s="1595"/>
    </row>
    <row r="60146" spans="180:180">
      <c r="FX60146" s="1595"/>
    </row>
    <row r="60147" spans="180:180">
      <c r="FX60147" s="1595"/>
    </row>
    <row r="60148" spans="180:180">
      <c r="FX60148" s="1595"/>
    </row>
    <row r="60149" spans="180:180">
      <c r="FX60149" s="1595"/>
    </row>
    <row r="60150" spans="180:180">
      <c r="FX60150" s="1595"/>
    </row>
    <row r="60151" spans="180:180">
      <c r="FX60151" s="1595"/>
    </row>
    <row r="60152" spans="180:180">
      <c r="FX60152" s="1595"/>
    </row>
    <row r="60153" spans="180:180">
      <c r="FX60153" s="1595"/>
    </row>
    <row r="60154" spans="180:180">
      <c r="FX60154" s="1595"/>
    </row>
    <row r="60155" spans="180:180">
      <c r="FX60155" s="1595"/>
    </row>
    <row r="60156" spans="180:180">
      <c r="FX60156" s="1595"/>
    </row>
    <row r="60157" spans="180:180">
      <c r="FX60157" s="1595"/>
    </row>
    <row r="60158" spans="180:180">
      <c r="FX60158" s="1595"/>
    </row>
    <row r="60159" spans="180:180">
      <c r="FX60159" s="1595"/>
    </row>
    <row r="60160" spans="180:180">
      <c r="FX60160" s="1595"/>
    </row>
    <row r="60161" spans="180:180">
      <c r="FX60161" s="1595"/>
    </row>
    <row r="60162" spans="180:180">
      <c r="FX60162" s="1595"/>
    </row>
    <row r="60163" spans="180:180">
      <c r="FX60163" s="1595"/>
    </row>
    <row r="60164" spans="180:180">
      <c r="FX60164" s="1595"/>
    </row>
    <row r="60165" spans="180:180">
      <c r="FX60165" s="1595"/>
    </row>
    <row r="60166" spans="180:180">
      <c r="FX60166" s="1595"/>
    </row>
    <row r="60167" spans="180:180">
      <c r="FX60167" s="1595"/>
    </row>
    <row r="60168" spans="180:180">
      <c r="FX60168" s="1595"/>
    </row>
    <row r="60169" spans="180:180">
      <c r="FX60169" s="1595"/>
    </row>
    <row r="60171" spans="180:180">
      <c r="FX60171" s="1349"/>
    </row>
    <row r="60172" spans="180:180">
      <c r="FX60172" s="1349"/>
    </row>
    <row r="60173" spans="180:180">
      <c r="FX60173" s="1666"/>
    </row>
    <row r="60175" spans="180:180">
      <c r="FX60175" s="1349"/>
    </row>
    <row r="60176" spans="180:180">
      <c r="FX60176" s="1349"/>
    </row>
    <row r="60177" spans="180:180">
      <c r="FX60177" s="1349"/>
    </row>
    <row r="60178" spans="180:180">
      <c r="FX60178" s="1595"/>
    </row>
    <row r="60179" spans="180:180">
      <c r="FX60179" s="1595"/>
    </row>
    <row r="60180" spans="180:180">
      <c r="FX60180" s="1595"/>
    </row>
    <row r="60181" spans="180:180">
      <c r="FX60181" s="1595"/>
    </row>
    <row r="60182" spans="180:180">
      <c r="FX60182" s="1595"/>
    </row>
    <row r="60183" spans="180:180">
      <c r="FX60183" s="1595"/>
    </row>
    <row r="60184" spans="180:180">
      <c r="FX60184" s="1595"/>
    </row>
    <row r="60185" spans="180:180">
      <c r="FX60185" s="1595"/>
    </row>
    <row r="60186" spans="180:180">
      <c r="FX60186" s="1595"/>
    </row>
    <row r="60187" spans="180:180">
      <c r="FX60187" s="1595"/>
    </row>
    <row r="60188" spans="180:180">
      <c r="FX60188" s="1595"/>
    </row>
    <row r="60189" spans="180:180">
      <c r="FX60189" s="1595"/>
    </row>
    <row r="60190" spans="180:180">
      <c r="FX60190" s="1595"/>
    </row>
    <row r="60191" spans="180:180">
      <c r="FX60191" s="1595"/>
    </row>
    <row r="60192" spans="180:180">
      <c r="FX60192" s="1595"/>
    </row>
    <row r="60193" spans="180:180">
      <c r="FX60193" s="1595"/>
    </row>
    <row r="60194" spans="180:180">
      <c r="FX60194" s="1595"/>
    </row>
    <row r="60195" spans="180:180">
      <c r="FX60195" s="1595"/>
    </row>
    <row r="60196" spans="180:180">
      <c r="FX60196" s="1595"/>
    </row>
    <row r="60197" spans="180:180">
      <c r="FX60197" s="1595"/>
    </row>
    <row r="60198" spans="180:180">
      <c r="FX60198" s="1595"/>
    </row>
    <row r="60199" spans="180:180">
      <c r="FX60199" s="1595"/>
    </row>
    <row r="60200" spans="180:180">
      <c r="FX60200" s="1595"/>
    </row>
    <row r="60201" spans="180:180">
      <c r="FX60201" s="1595"/>
    </row>
    <row r="60202" spans="180:180">
      <c r="FX60202" s="1595"/>
    </row>
    <row r="60203" spans="180:180">
      <c r="FX60203" s="1595"/>
    </row>
    <row r="60204" spans="180:180">
      <c r="FX60204" s="1595"/>
    </row>
    <row r="60205" spans="180:180">
      <c r="FX60205" s="1595"/>
    </row>
    <row r="60206" spans="180:180">
      <c r="FX60206" s="1595"/>
    </row>
    <row r="60207" spans="180:180">
      <c r="FX60207" s="1595"/>
    </row>
    <row r="60208" spans="180:180">
      <c r="FX60208" s="1595"/>
    </row>
    <row r="60209" spans="180:180">
      <c r="FX60209" s="1595"/>
    </row>
    <row r="60210" spans="180:180">
      <c r="FX60210" s="1595"/>
    </row>
    <row r="60211" spans="180:180">
      <c r="FX60211" s="1595"/>
    </row>
    <row r="60212" spans="180:180">
      <c r="FX60212" s="1595"/>
    </row>
    <row r="60213" spans="180:180">
      <c r="FX60213" s="1595"/>
    </row>
    <row r="60214" spans="180:180">
      <c r="FX60214" s="1595"/>
    </row>
    <row r="60215" spans="180:180">
      <c r="FX60215" s="1595"/>
    </row>
    <row r="60216" spans="180:180">
      <c r="FX60216" s="1595"/>
    </row>
    <row r="60217" spans="180:180">
      <c r="FX60217" s="1595"/>
    </row>
    <row r="60219" spans="180:180">
      <c r="FX60219" s="1349"/>
    </row>
    <row r="60220" spans="180:180">
      <c r="FX60220" s="1349"/>
    </row>
    <row r="60221" spans="180:180">
      <c r="FX60221" s="1666"/>
    </row>
    <row r="60223" spans="180:180">
      <c r="FX60223" s="1349"/>
    </row>
    <row r="60224" spans="180:180">
      <c r="FX60224" s="1349"/>
    </row>
    <row r="60225" spans="180:180">
      <c r="FX60225" s="1349"/>
    </row>
    <row r="60226" spans="180:180">
      <c r="FX60226" s="1595"/>
    </row>
    <row r="60227" spans="180:180">
      <c r="FX60227" s="1595"/>
    </row>
    <row r="60228" spans="180:180">
      <c r="FX60228" s="1595"/>
    </row>
    <row r="60229" spans="180:180">
      <c r="FX60229" s="1595"/>
    </row>
    <row r="60230" spans="180:180">
      <c r="FX60230" s="1595"/>
    </row>
    <row r="60231" spans="180:180">
      <c r="FX60231" s="1595"/>
    </row>
    <row r="60232" spans="180:180">
      <c r="FX60232" s="1595"/>
    </row>
    <row r="60233" spans="180:180">
      <c r="FX60233" s="1595"/>
    </row>
    <row r="60234" spans="180:180">
      <c r="FX60234" s="1595"/>
    </row>
    <row r="60235" spans="180:180">
      <c r="FX60235" s="1595"/>
    </row>
    <row r="60236" spans="180:180">
      <c r="FX60236" s="1595"/>
    </row>
    <row r="60237" spans="180:180">
      <c r="FX60237" s="1595"/>
    </row>
    <row r="60238" spans="180:180">
      <c r="FX60238" s="1595"/>
    </row>
    <row r="60239" spans="180:180">
      <c r="FX60239" s="1595"/>
    </row>
    <row r="60240" spans="180:180">
      <c r="FX60240" s="1595"/>
    </row>
    <row r="60241" spans="180:180">
      <c r="FX60241" s="1595"/>
    </row>
    <row r="60242" spans="180:180">
      <c r="FX60242" s="1595"/>
    </row>
    <row r="60243" spans="180:180">
      <c r="FX60243" s="1595"/>
    </row>
    <row r="60244" spans="180:180">
      <c r="FX60244" s="1595"/>
    </row>
    <row r="60245" spans="180:180">
      <c r="FX60245" s="1595"/>
    </row>
    <row r="60246" spans="180:180">
      <c r="FX60246" s="1595"/>
    </row>
    <row r="60247" spans="180:180">
      <c r="FX60247" s="1595"/>
    </row>
    <row r="60248" spans="180:180">
      <c r="FX60248" s="1595"/>
    </row>
    <row r="60249" spans="180:180">
      <c r="FX60249" s="1595"/>
    </row>
    <row r="60250" spans="180:180">
      <c r="FX60250" s="1595"/>
    </row>
    <row r="60251" spans="180:180">
      <c r="FX60251" s="1595"/>
    </row>
    <row r="60252" spans="180:180">
      <c r="FX60252" s="1595"/>
    </row>
    <row r="60253" spans="180:180">
      <c r="FX60253" s="1595"/>
    </row>
    <row r="60254" spans="180:180">
      <c r="FX60254" s="1595"/>
    </row>
    <row r="60255" spans="180:180">
      <c r="FX60255" s="1595"/>
    </row>
    <row r="60256" spans="180:180">
      <c r="FX60256" s="1595"/>
    </row>
    <row r="60257" spans="180:180">
      <c r="FX60257" s="1595"/>
    </row>
    <row r="60258" spans="180:180">
      <c r="FX60258" s="1595"/>
    </row>
    <row r="60259" spans="180:180">
      <c r="FX60259" s="1595"/>
    </row>
    <row r="60260" spans="180:180">
      <c r="FX60260" s="1595"/>
    </row>
    <row r="60261" spans="180:180">
      <c r="FX60261" s="1595"/>
    </row>
    <row r="60262" spans="180:180">
      <c r="FX60262" s="1595"/>
    </row>
    <row r="60263" spans="180:180">
      <c r="FX60263" s="1595"/>
    </row>
    <row r="60264" spans="180:180">
      <c r="FX60264" s="1595"/>
    </row>
    <row r="60265" spans="180:180">
      <c r="FX60265" s="1595"/>
    </row>
    <row r="60267" spans="180:180">
      <c r="FX60267" s="1349"/>
    </row>
    <row r="60268" spans="180:180">
      <c r="FX60268" s="1349"/>
    </row>
    <row r="60269" spans="180:180">
      <c r="FX60269" s="1666"/>
    </row>
    <row r="60271" spans="180:180">
      <c r="FX60271" s="1349"/>
    </row>
    <row r="60272" spans="180:180">
      <c r="FX60272" s="1349"/>
    </row>
    <row r="60273" spans="180:180">
      <c r="FX60273" s="1349"/>
    </row>
    <row r="60274" spans="180:180">
      <c r="FX60274" s="1595"/>
    </row>
    <row r="60275" spans="180:180">
      <c r="FX60275" s="1595"/>
    </row>
    <row r="60276" spans="180:180">
      <c r="FX60276" s="1595"/>
    </row>
    <row r="60277" spans="180:180">
      <c r="FX60277" s="1595"/>
    </row>
    <row r="60278" spans="180:180">
      <c r="FX60278" s="1595"/>
    </row>
    <row r="60279" spans="180:180">
      <c r="FX60279" s="1595"/>
    </row>
    <row r="60280" spans="180:180">
      <c r="FX60280" s="1595"/>
    </row>
    <row r="60281" spans="180:180">
      <c r="FX60281" s="1595"/>
    </row>
    <row r="60282" spans="180:180">
      <c r="FX60282" s="1595"/>
    </row>
    <row r="60283" spans="180:180">
      <c r="FX60283" s="1595"/>
    </row>
    <row r="60284" spans="180:180">
      <c r="FX60284" s="1595"/>
    </row>
    <row r="60285" spans="180:180">
      <c r="FX60285" s="1595"/>
    </row>
    <row r="60286" spans="180:180">
      <c r="FX60286" s="1595"/>
    </row>
    <row r="60287" spans="180:180">
      <c r="FX60287" s="1595"/>
    </row>
    <row r="60288" spans="180:180">
      <c r="FX60288" s="1595"/>
    </row>
    <row r="60289" spans="180:180">
      <c r="FX60289" s="1595"/>
    </row>
    <row r="60290" spans="180:180">
      <c r="FX60290" s="1595"/>
    </row>
    <row r="60291" spans="180:180">
      <c r="FX60291" s="1595"/>
    </row>
    <row r="60292" spans="180:180">
      <c r="FX60292" s="1595"/>
    </row>
    <row r="60293" spans="180:180">
      <c r="FX60293" s="1595"/>
    </row>
    <row r="60294" spans="180:180">
      <c r="FX60294" s="1595"/>
    </row>
    <row r="60295" spans="180:180">
      <c r="FX60295" s="1595"/>
    </row>
    <row r="60296" spans="180:180">
      <c r="FX60296" s="1595"/>
    </row>
    <row r="60297" spans="180:180">
      <c r="FX60297" s="1595"/>
    </row>
    <row r="60298" spans="180:180">
      <c r="FX60298" s="1595"/>
    </row>
    <row r="60299" spans="180:180">
      <c r="FX60299" s="1595"/>
    </row>
    <row r="60300" spans="180:180">
      <c r="FX60300" s="1595"/>
    </row>
    <row r="60301" spans="180:180">
      <c r="FX60301" s="1595"/>
    </row>
    <row r="60302" spans="180:180">
      <c r="FX60302" s="1595"/>
    </row>
    <row r="60303" spans="180:180">
      <c r="FX60303" s="1595"/>
    </row>
    <row r="60304" spans="180:180">
      <c r="FX60304" s="1595"/>
    </row>
    <row r="60305" spans="180:180">
      <c r="FX60305" s="1595"/>
    </row>
    <row r="60306" spans="180:180">
      <c r="FX60306" s="1595"/>
    </row>
    <row r="60307" spans="180:180">
      <c r="FX60307" s="1595"/>
    </row>
    <row r="60308" spans="180:180">
      <c r="FX60308" s="1595"/>
    </row>
    <row r="60309" spans="180:180">
      <c r="FX60309" s="1595"/>
    </row>
    <row r="60310" spans="180:180">
      <c r="FX60310" s="1595"/>
    </row>
    <row r="60311" spans="180:180">
      <c r="FX60311" s="1595"/>
    </row>
    <row r="60312" spans="180:180">
      <c r="FX60312" s="1595"/>
    </row>
    <row r="60313" spans="180:180">
      <c r="FX60313" s="1595"/>
    </row>
    <row r="60315" spans="180:180">
      <c r="FX60315" s="1349"/>
    </row>
    <row r="60316" spans="180:180">
      <c r="FX60316" s="1349"/>
    </row>
    <row r="60317" spans="180:180">
      <c r="FX60317" s="1666"/>
    </row>
    <row r="60319" spans="180:180">
      <c r="FX60319" s="1349"/>
    </row>
    <row r="60320" spans="180:180">
      <c r="FX60320" s="1349"/>
    </row>
    <row r="60321" spans="180:180">
      <c r="FX60321" s="1349"/>
    </row>
    <row r="60322" spans="180:180">
      <c r="FX60322" s="1595"/>
    </row>
    <row r="60323" spans="180:180">
      <c r="FX60323" s="1595"/>
    </row>
    <row r="60324" spans="180:180">
      <c r="FX60324" s="1595"/>
    </row>
    <row r="60325" spans="180:180">
      <c r="FX60325" s="1595"/>
    </row>
    <row r="60326" spans="180:180">
      <c r="FX60326" s="1595"/>
    </row>
    <row r="60327" spans="180:180">
      <c r="FX60327" s="1595"/>
    </row>
    <row r="60328" spans="180:180">
      <c r="FX60328" s="1595"/>
    </row>
    <row r="60329" spans="180:180">
      <c r="FX60329" s="1595"/>
    </row>
    <row r="60330" spans="180:180">
      <c r="FX60330" s="1595"/>
    </row>
    <row r="60331" spans="180:180">
      <c r="FX60331" s="1595"/>
    </row>
    <row r="60332" spans="180:180">
      <c r="FX60332" s="1595"/>
    </row>
    <row r="60333" spans="180:180">
      <c r="FX60333" s="1595"/>
    </row>
    <row r="60334" spans="180:180">
      <c r="FX60334" s="1595"/>
    </row>
    <row r="60335" spans="180:180">
      <c r="FX60335" s="1595"/>
    </row>
    <row r="60336" spans="180:180">
      <c r="FX60336" s="1595"/>
    </row>
    <row r="60337" spans="180:180">
      <c r="FX60337" s="1595"/>
    </row>
    <row r="60338" spans="180:180">
      <c r="FX60338" s="1595"/>
    </row>
    <row r="60339" spans="180:180">
      <c r="FX60339" s="1595"/>
    </row>
    <row r="60340" spans="180:180">
      <c r="FX60340" s="1595"/>
    </row>
    <row r="60341" spans="180:180">
      <c r="FX60341" s="1595"/>
    </row>
    <row r="60342" spans="180:180">
      <c r="FX60342" s="1595"/>
    </row>
    <row r="60343" spans="180:180">
      <c r="FX60343" s="1595"/>
    </row>
    <row r="60344" spans="180:180">
      <c r="FX60344" s="1595"/>
    </row>
    <row r="60345" spans="180:180">
      <c r="FX60345" s="1595"/>
    </row>
    <row r="60346" spans="180:180">
      <c r="FX60346" s="1595"/>
    </row>
    <row r="60347" spans="180:180">
      <c r="FX60347" s="1595"/>
    </row>
    <row r="60348" spans="180:180">
      <c r="FX60348" s="1595"/>
    </row>
    <row r="60349" spans="180:180">
      <c r="FX60349" s="1595"/>
    </row>
    <row r="60350" spans="180:180">
      <c r="FX60350" s="1595"/>
    </row>
    <row r="60351" spans="180:180">
      <c r="FX60351" s="1595"/>
    </row>
    <row r="60352" spans="180:180">
      <c r="FX60352" s="1595"/>
    </row>
    <row r="60353" spans="180:180">
      <c r="FX60353" s="1595"/>
    </row>
    <row r="60354" spans="180:180">
      <c r="FX60354" s="1595"/>
    </row>
    <row r="60355" spans="180:180">
      <c r="FX60355" s="1595"/>
    </row>
    <row r="60356" spans="180:180">
      <c r="FX60356" s="1595"/>
    </row>
    <row r="60357" spans="180:180">
      <c r="FX60357" s="1595"/>
    </row>
    <row r="60358" spans="180:180">
      <c r="FX60358" s="1595"/>
    </row>
    <row r="60359" spans="180:180">
      <c r="FX60359" s="1595"/>
    </row>
    <row r="60360" spans="180:180">
      <c r="FX60360" s="1595"/>
    </row>
    <row r="60361" spans="180:180">
      <c r="FX60361" s="1595"/>
    </row>
    <row r="60363" spans="180:180">
      <c r="FX60363" s="1349"/>
    </row>
    <row r="60364" spans="180:180">
      <c r="FX60364" s="1349"/>
    </row>
    <row r="60365" spans="180:180">
      <c r="FX60365" s="1666"/>
    </row>
    <row r="60367" spans="180:180">
      <c r="FX60367" s="1349"/>
    </row>
    <row r="60368" spans="180:180">
      <c r="FX60368" s="1349"/>
    </row>
    <row r="60369" spans="180:180">
      <c r="FX60369" s="1349"/>
    </row>
    <row r="60370" spans="180:180">
      <c r="FX60370" s="1595"/>
    </row>
    <row r="60371" spans="180:180">
      <c r="FX60371" s="1595"/>
    </row>
    <row r="60372" spans="180:180">
      <c r="FX60372" s="1595"/>
    </row>
    <row r="60373" spans="180:180">
      <c r="FX60373" s="1595"/>
    </row>
    <row r="60374" spans="180:180">
      <c r="FX60374" s="1595"/>
    </row>
    <row r="60375" spans="180:180">
      <c r="FX60375" s="1595"/>
    </row>
    <row r="60376" spans="180:180">
      <c r="FX60376" s="1595"/>
    </row>
    <row r="60377" spans="180:180">
      <c r="FX60377" s="1595"/>
    </row>
    <row r="60378" spans="180:180">
      <c r="FX60378" s="1595"/>
    </row>
    <row r="60379" spans="180:180">
      <c r="FX60379" s="1595"/>
    </row>
    <row r="60380" spans="180:180">
      <c r="FX60380" s="1595"/>
    </row>
    <row r="60381" spans="180:180">
      <c r="FX60381" s="1595"/>
    </row>
    <row r="60382" spans="180:180">
      <c r="FX60382" s="1595"/>
    </row>
    <row r="60383" spans="180:180">
      <c r="FX60383" s="1595"/>
    </row>
    <row r="60384" spans="180:180">
      <c r="FX60384" s="1595"/>
    </row>
    <row r="60385" spans="180:180">
      <c r="FX60385" s="1595"/>
    </row>
    <row r="60386" spans="180:180">
      <c r="FX60386" s="1595"/>
    </row>
    <row r="60387" spans="180:180">
      <c r="FX60387" s="1595"/>
    </row>
    <row r="60388" spans="180:180">
      <c r="FX60388" s="1595"/>
    </row>
    <row r="60389" spans="180:180">
      <c r="FX60389" s="1595"/>
    </row>
    <row r="60390" spans="180:180">
      <c r="FX60390" s="1595"/>
    </row>
    <row r="60391" spans="180:180">
      <c r="FX60391" s="1595"/>
    </row>
    <row r="60392" spans="180:180">
      <c r="FX60392" s="1595"/>
    </row>
    <row r="60393" spans="180:180">
      <c r="FX60393" s="1595"/>
    </row>
    <row r="60394" spans="180:180">
      <c r="FX60394" s="1595"/>
    </row>
    <row r="60395" spans="180:180">
      <c r="FX60395" s="1595"/>
    </row>
    <row r="60396" spans="180:180">
      <c r="FX60396" s="1595"/>
    </row>
    <row r="60397" spans="180:180">
      <c r="FX60397" s="1595"/>
    </row>
    <row r="60398" spans="180:180">
      <c r="FX60398" s="1595"/>
    </row>
    <row r="60399" spans="180:180">
      <c r="FX60399" s="1595"/>
    </row>
    <row r="60400" spans="180:180">
      <c r="FX60400" s="1595"/>
    </row>
    <row r="60401" spans="180:180">
      <c r="FX60401" s="1595"/>
    </row>
    <row r="60402" spans="180:180">
      <c r="FX60402" s="1595"/>
    </row>
    <row r="60403" spans="180:180">
      <c r="FX60403" s="1595"/>
    </row>
    <row r="60404" spans="180:180">
      <c r="FX60404" s="1595"/>
    </row>
    <row r="60405" spans="180:180">
      <c r="FX60405" s="1595"/>
    </row>
    <row r="60406" spans="180:180">
      <c r="FX60406" s="1595"/>
    </row>
    <row r="60407" spans="180:180">
      <c r="FX60407" s="1595"/>
    </row>
    <row r="60408" spans="180:180">
      <c r="FX60408" s="1595"/>
    </row>
    <row r="60409" spans="180:180">
      <c r="FX60409" s="1595"/>
    </row>
    <row r="60411" spans="180:180">
      <c r="FX60411" s="1349"/>
    </row>
    <row r="60412" spans="180:180">
      <c r="FX60412" s="1349"/>
    </row>
    <row r="60413" spans="180:180">
      <c r="FX60413" s="1666"/>
    </row>
    <row r="60415" spans="180:180">
      <c r="FX60415" s="1349"/>
    </row>
    <row r="60416" spans="180:180">
      <c r="FX60416" s="1349"/>
    </row>
    <row r="60417" spans="180:180">
      <c r="FX60417" s="1349"/>
    </row>
    <row r="60418" spans="180:180">
      <c r="FX60418" s="1595"/>
    </row>
    <row r="60419" spans="180:180">
      <c r="FX60419" s="1595"/>
    </row>
    <row r="60420" spans="180:180">
      <c r="FX60420" s="1595"/>
    </row>
    <row r="60421" spans="180:180">
      <c r="FX60421" s="1595"/>
    </row>
    <row r="60422" spans="180:180">
      <c r="FX60422" s="1595"/>
    </row>
    <row r="60423" spans="180:180">
      <c r="FX60423" s="1595"/>
    </row>
    <row r="60424" spans="180:180">
      <c r="FX60424" s="1595"/>
    </row>
    <row r="60425" spans="180:180">
      <c r="FX60425" s="1595"/>
    </row>
    <row r="60426" spans="180:180">
      <c r="FX60426" s="1595"/>
    </row>
    <row r="60427" spans="180:180">
      <c r="FX60427" s="1595"/>
    </row>
    <row r="60428" spans="180:180">
      <c r="FX60428" s="1595"/>
    </row>
    <row r="60429" spans="180:180">
      <c r="FX60429" s="1595"/>
    </row>
    <row r="60430" spans="180:180">
      <c r="FX60430" s="1595"/>
    </row>
    <row r="60431" spans="180:180">
      <c r="FX60431" s="1595"/>
    </row>
    <row r="60432" spans="180:180">
      <c r="FX60432" s="1595"/>
    </row>
    <row r="60433" spans="180:180">
      <c r="FX60433" s="1595"/>
    </row>
    <row r="60434" spans="180:180">
      <c r="FX60434" s="1595"/>
    </row>
    <row r="60435" spans="180:180">
      <c r="FX60435" s="1595"/>
    </row>
    <row r="60436" spans="180:180">
      <c r="FX60436" s="1595"/>
    </row>
    <row r="60437" spans="180:180">
      <c r="FX60437" s="1595"/>
    </row>
    <row r="60438" spans="180:180">
      <c r="FX60438" s="1595"/>
    </row>
    <row r="60439" spans="180:180">
      <c r="FX60439" s="1595"/>
    </row>
    <row r="60440" spans="180:180">
      <c r="FX60440" s="1595"/>
    </row>
    <row r="60441" spans="180:180">
      <c r="FX60441" s="1595"/>
    </row>
    <row r="60442" spans="180:180">
      <c r="FX60442" s="1595"/>
    </row>
    <row r="60443" spans="180:180">
      <c r="FX60443" s="1595"/>
    </row>
    <row r="60444" spans="180:180">
      <c r="FX60444" s="1595"/>
    </row>
    <row r="60445" spans="180:180">
      <c r="FX60445" s="1595"/>
    </row>
    <row r="60446" spans="180:180">
      <c r="FX60446" s="1595"/>
    </row>
    <row r="60447" spans="180:180">
      <c r="FX60447" s="1595"/>
    </row>
    <row r="60448" spans="180:180">
      <c r="FX60448" s="1595"/>
    </row>
    <row r="60449" spans="180:180">
      <c r="FX60449" s="1595"/>
    </row>
    <row r="60450" spans="180:180">
      <c r="FX60450" s="1595"/>
    </row>
    <row r="60451" spans="180:180">
      <c r="FX60451" s="1595"/>
    </row>
    <row r="60452" spans="180:180">
      <c r="FX60452" s="1595"/>
    </row>
    <row r="60453" spans="180:180">
      <c r="FX60453" s="1595"/>
    </row>
    <row r="60454" spans="180:180">
      <c r="FX60454" s="1595"/>
    </row>
    <row r="60455" spans="180:180">
      <c r="FX60455" s="1595"/>
    </row>
    <row r="60456" spans="180:180">
      <c r="FX60456" s="1595"/>
    </row>
    <row r="60457" spans="180:180">
      <c r="FX60457" s="1595"/>
    </row>
    <row r="60459" spans="180:180">
      <c r="FX60459" s="1349"/>
    </row>
    <row r="60460" spans="180:180">
      <c r="FX60460" s="1349"/>
    </row>
    <row r="60461" spans="180:180">
      <c r="FX60461" s="1666"/>
    </row>
    <row r="60463" spans="180:180">
      <c r="FX60463" s="1349"/>
    </row>
    <row r="60464" spans="180:180">
      <c r="FX60464" s="1349"/>
    </row>
    <row r="60465" spans="180:180">
      <c r="FX60465" s="1349"/>
    </row>
    <row r="60466" spans="180:180">
      <c r="FX60466" s="1595"/>
    </row>
    <row r="60467" spans="180:180">
      <c r="FX60467" s="1595"/>
    </row>
    <row r="60468" spans="180:180">
      <c r="FX60468" s="1595"/>
    </row>
    <row r="60469" spans="180:180">
      <c r="FX60469" s="1595"/>
    </row>
    <row r="60470" spans="180:180">
      <c r="FX60470" s="1595"/>
    </row>
    <row r="60471" spans="180:180">
      <c r="FX60471" s="1595"/>
    </row>
    <row r="60472" spans="180:180">
      <c r="FX60472" s="1595"/>
    </row>
    <row r="60473" spans="180:180">
      <c r="FX60473" s="1595"/>
    </row>
    <row r="60474" spans="180:180">
      <c r="FX60474" s="1595"/>
    </row>
    <row r="60475" spans="180:180">
      <c r="FX60475" s="1595"/>
    </row>
    <row r="60476" spans="180:180">
      <c r="FX60476" s="1595"/>
    </row>
    <row r="60477" spans="180:180">
      <c r="FX60477" s="1595"/>
    </row>
    <row r="60478" spans="180:180">
      <c r="FX60478" s="1595"/>
    </row>
    <row r="60479" spans="180:180">
      <c r="FX60479" s="1595"/>
    </row>
    <row r="60480" spans="180:180">
      <c r="FX60480" s="1595"/>
    </row>
    <row r="60481" spans="180:180">
      <c r="FX60481" s="1595"/>
    </row>
    <row r="60482" spans="180:180">
      <c r="FX60482" s="1595"/>
    </row>
    <row r="60483" spans="180:180">
      <c r="FX60483" s="1595"/>
    </row>
    <row r="60484" spans="180:180">
      <c r="FX60484" s="1595"/>
    </row>
    <row r="60485" spans="180:180">
      <c r="FX60485" s="1595"/>
    </row>
    <row r="60486" spans="180:180">
      <c r="FX60486" s="1595"/>
    </row>
    <row r="60487" spans="180:180">
      <c r="FX60487" s="1595"/>
    </row>
    <row r="60488" spans="180:180">
      <c r="FX60488" s="1595"/>
    </row>
    <row r="60489" spans="180:180">
      <c r="FX60489" s="1595"/>
    </row>
    <row r="60490" spans="180:180">
      <c r="FX60490" s="1595"/>
    </row>
    <row r="60491" spans="180:180">
      <c r="FX60491" s="1595"/>
    </row>
    <row r="60492" spans="180:180">
      <c r="FX60492" s="1595"/>
    </row>
    <row r="60493" spans="180:180">
      <c r="FX60493" s="1595"/>
    </row>
    <row r="60494" spans="180:180">
      <c r="FX60494" s="1595"/>
    </row>
    <row r="60495" spans="180:180">
      <c r="FX60495" s="1595"/>
    </row>
    <row r="60496" spans="180:180">
      <c r="FX60496" s="1595"/>
    </row>
    <row r="60497" spans="180:180">
      <c r="FX60497" s="1595"/>
    </row>
    <row r="60498" spans="180:180">
      <c r="FX60498" s="1595"/>
    </row>
    <row r="60499" spans="180:180">
      <c r="FX60499" s="1595"/>
    </row>
    <row r="60500" spans="180:180">
      <c r="FX60500" s="1595"/>
    </row>
    <row r="60501" spans="180:180">
      <c r="FX60501" s="1595"/>
    </row>
    <row r="60502" spans="180:180">
      <c r="FX60502" s="1595"/>
    </row>
    <row r="60503" spans="180:180">
      <c r="FX60503" s="1595"/>
    </row>
    <row r="60504" spans="180:180">
      <c r="FX60504" s="1595"/>
    </row>
    <row r="60505" spans="180:180">
      <c r="FX60505" s="1595"/>
    </row>
    <row r="60507" spans="180:180">
      <c r="FX60507" s="1349"/>
    </row>
    <row r="60508" spans="180:180">
      <c r="FX60508" s="1349"/>
    </row>
    <row r="60509" spans="180:180">
      <c r="FX60509" s="1666"/>
    </row>
    <row r="60511" spans="180:180">
      <c r="FX60511" s="1349"/>
    </row>
    <row r="60512" spans="180:180">
      <c r="FX60512" s="1349"/>
    </row>
    <row r="60513" spans="180:180">
      <c r="FX60513" s="1349"/>
    </row>
    <row r="60514" spans="180:180">
      <c r="FX60514" s="1595"/>
    </row>
    <row r="60515" spans="180:180">
      <c r="FX60515" s="1595"/>
    </row>
    <row r="60516" spans="180:180">
      <c r="FX60516" s="1595"/>
    </row>
    <row r="60517" spans="180:180">
      <c r="FX60517" s="1595"/>
    </row>
    <row r="60518" spans="180:180">
      <c r="FX60518" s="1595"/>
    </row>
    <row r="60519" spans="180:180">
      <c r="FX60519" s="1595"/>
    </row>
    <row r="60520" spans="180:180">
      <c r="FX60520" s="1595"/>
    </row>
    <row r="60521" spans="180:180">
      <c r="FX60521" s="1595"/>
    </row>
    <row r="60522" spans="180:180">
      <c r="FX60522" s="1595"/>
    </row>
    <row r="60523" spans="180:180">
      <c r="FX60523" s="1595"/>
    </row>
    <row r="60524" spans="180:180">
      <c r="FX60524" s="1595"/>
    </row>
    <row r="60525" spans="180:180">
      <c r="FX60525" s="1595"/>
    </row>
    <row r="60526" spans="180:180">
      <c r="FX60526" s="1595"/>
    </row>
    <row r="60527" spans="180:180">
      <c r="FX60527" s="1595"/>
    </row>
    <row r="60528" spans="180:180">
      <c r="FX60528" s="1595"/>
    </row>
    <row r="60529" spans="180:180">
      <c r="FX60529" s="1595"/>
    </row>
    <row r="60530" spans="180:180">
      <c r="FX60530" s="1595"/>
    </row>
    <row r="60531" spans="180:180">
      <c r="FX60531" s="1595"/>
    </row>
    <row r="60532" spans="180:180">
      <c r="FX60532" s="1595"/>
    </row>
    <row r="60533" spans="180:180">
      <c r="FX60533" s="1595"/>
    </row>
    <row r="60534" spans="180:180">
      <c r="FX60534" s="1595"/>
    </row>
    <row r="60535" spans="180:180">
      <c r="FX60535" s="1595"/>
    </row>
    <row r="60536" spans="180:180">
      <c r="FX60536" s="1595"/>
    </row>
    <row r="60537" spans="180:180">
      <c r="FX60537" s="1595"/>
    </row>
    <row r="60538" spans="180:180">
      <c r="FX60538" s="1595"/>
    </row>
    <row r="60539" spans="180:180">
      <c r="FX60539" s="1595"/>
    </row>
    <row r="60540" spans="180:180">
      <c r="FX60540" s="1595"/>
    </row>
    <row r="60541" spans="180:180">
      <c r="FX60541" s="1595"/>
    </row>
    <row r="60542" spans="180:180">
      <c r="FX60542" s="1595"/>
    </row>
    <row r="60543" spans="180:180">
      <c r="FX60543" s="1595"/>
    </row>
    <row r="60544" spans="180:180">
      <c r="FX60544" s="1595"/>
    </row>
    <row r="60545" spans="180:180">
      <c r="FX60545" s="1595"/>
    </row>
    <row r="60546" spans="180:180">
      <c r="FX60546" s="1595"/>
    </row>
    <row r="60547" spans="180:180">
      <c r="FX60547" s="1595"/>
    </row>
    <row r="60548" spans="180:180">
      <c r="FX60548" s="1595"/>
    </row>
    <row r="60549" spans="180:180">
      <c r="FX60549" s="1595"/>
    </row>
    <row r="60550" spans="180:180">
      <c r="FX60550" s="1595"/>
    </row>
    <row r="60551" spans="180:180">
      <c r="FX60551" s="1595"/>
    </row>
    <row r="60552" spans="180:180">
      <c r="FX60552" s="1595"/>
    </row>
    <row r="60553" spans="180:180">
      <c r="FX60553" s="1595"/>
    </row>
    <row r="60555" spans="180:180">
      <c r="FX60555" s="1349"/>
    </row>
    <row r="60556" spans="180:180">
      <c r="FX60556" s="1349"/>
    </row>
    <row r="60557" spans="180:180">
      <c r="FX60557" s="1666"/>
    </row>
    <row r="60559" spans="180:180">
      <c r="FX60559" s="1349"/>
    </row>
    <row r="60560" spans="180:180">
      <c r="FX60560" s="1349"/>
    </row>
    <row r="60561" spans="180:180">
      <c r="FX60561" s="1349"/>
    </row>
    <row r="60562" spans="180:180">
      <c r="FX60562" s="1595"/>
    </row>
    <row r="60563" spans="180:180">
      <c r="FX60563" s="1595"/>
    </row>
    <row r="60564" spans="180:180">
      <c r="FX60564" s="1595"/>
    </row>
    <row r="60565" spans="180:180">
      <c r="FX60565" s="1595"/>
    </row>
    <row r="60566" spans="180:180">
      <c r="FX60566" s="1595"/>
    </row>
    <row r="60567" spans="180:180">
      <c r="FX60567" s="1595"/>
    </row>
    <row r="60568" spans="180:180">
      <c r="FX60568" s="1595"/>
    </row>
    <row r="60569" spans="180:180">
      <c r="FX60569" s="1595"/>
    </row>
    <row r="60570" spans="180:180">
      <c r="FX60570" s="1595"/>
    </row>
    <row r="60571" spans="180:180">
      <c r="FX60571" s="1595"/>
    </row>
    <row r="60572" spans="180:180">
      <c r="FX60572" s="1595"/>
    </row>
    <row r="60573" spans="180:180">
      <c r="FX60573" s="1595"/>
    </row>
    <row r="60574" spans="180:180">
      <c r="FX60574" s="1595"/>
    </row>
    <row r="60575" spans="180:180">
      <c r="FX60575" s="1595"/>
    </row>
    <row r="60576" spans="180:180">
      <c r="FX60576" s="1595"/>
    </row>
    <row r="60577" spans="180:180">
      <c r="FX60577" s="1595"/>
    </row>
    <row r="60578" spans="180:180">
      <c r="FX60578" s="1595"/>
    </row>
    <row r="60579" spans="180:180">
      <c r="FX60579" s="1595"/>
    </row>
    <row r="60580" spans="180:180">
      <c r="FX60580" s="1595"/>
    </row>
    <row r="60581" spans="180:180">
      <c r="FX60581" s="1595"/>
    </row>
    <row r="60582" spans="180:180">
      <c r="FX60582" s="1595"/>
    </row>
    <row r="60583" spans="180:180">
      <c r="FX60583" s="1595"/>
    </row>
    <row r="60584" spans="180:180">
      <c r="FX60584" s="1595"/>
    </row>
    <row r="60585" spans="180:180">
      <c r="FX60585" s="1595"/>
    </row>
    <row r="60586" spans="180:180">
      <c r="FX60586" s="1595"/>
    </row>
    <row r="60587" spans="180:180">
      <c r="FX60587" s="1595"/>
    </row>
    <row r="60588" spans="180:180">
      <c r="FX60588" s="1595"/>
    </row>
    <row r="60589" spans="180:180">
      <c r="FX60589" s="1595"/>
    </row>
    <row r="60590" spans="180:180">
      <c r="FX60590" s="1595"/>
    </row>
    <row r="60591" spans="180:180">
      <c r="FX60591" s="1595"/>
    </row>
    <row r="60592" spans="180:180">
      <c r="FX60592" s="1595"/>
    </row>
    <row r="60593" spans="180:180">
      <c r="FX60593" s="1595"/>
    </row>
    <row r="60594" spans="180:180">
      <c r="FX60594" s="1595"/>
    </row>
    <row r="60595" spans="180:180">
      <c r="FX60595" s="1595"/>
    </row>
    <row r="60596" spans="180:180">
      <c r="FX60596" s="1595"/>
    </row>
    <row r="60597" spans="180:180">
      <c r="FX60597" s="1595"/>
    </row>
    <row r="60598" spans="180:180">
      <c r="FX60598" s="1595"/>
    </row>
    <row r="60599" spans="180:180">
      <c r="FX60599" s="1595"/>
    </row>
    <row r="60600" spans="180:180">
      <c r="FX60600" s="1595"/>
    </row>
    <row r="60601" spans="180:180">
      <c r="FX60601" s="1595"/>
    </row>
    <row r="60603" spans="180:180">
      <c r="FX60603" s="1349"/>
    </row>
    <row r="60604" spans="180:180">
      <c r="FX60604" s="1349"/>
    </row>
    <row r="60605" spans="180:180">
      <c r="FX60605" s="1666"/>
    </row>
    <row r="60607" spans="180:180">
      <c r="FX60607" s="1349"/>
    </row>
    <row r="60608" spans="180:180">
      <c r="FX60608" s="1349"/>
    </row>
    <row r="60609" spans="180:180">
      <c r="FX60609" s="1349"/>
    </row>
    <row r="60610" spans="180:180">
      <c r="FX60610" s="1595"/>
    </row>
    <row r="60611" spans="180:180">
      <c r="FX60611" s="1595"/>
    </row>
    <row r="60612" spans="180:180">
      <c r="FX60612" s="1595"/>
    </row>
    <row r="60613" spans="180:180">
      <c r="FX60613" s="1595"/>
    </row>
    <row r="60614" spans="180:180">
      <c r="FX60614" s="1595"/>
    </row>
    <row r="60615" spans="180:180">
      <c r="FX60615" s="1595"/>
    </row>
    <row r="60616" spans="180:180">
      <c r="FX60616" s="1595"/>
    </row>
    <row r="60617" spans="180:180">
      <c r="FX60617" s="1595"/>
    </row>
    <row r="60618" spans="180:180">
      <c r="FX60618" s="1595"/>
    </row>
    <row r="60619" spans="180:180">
      <c r="FX60619" s="1595"/>
    </row>
    <row r="60620" spans="180:180">
      <c r="FX60620" s="1595"/>
    </row>
    <row r="60621" spans="180:180">
      <c r="FX60621" s="1595"/>
    </row>
    <row r="60622" spans="180:180">
      <c r="FX60622" s="1595"/>
    </row>
    <row r="60623" spans="180:180">
      <c r="FX60623" s="1595"/>
    </row>
    <row r="60624" spans="180:180">
      <c r="FX60624" s="1595"/>
    </row>
    <row r="60625" spans="180:180">
      <c r="FX60625" s="1595"/>
    </row>
    <row r="60626" spans="180:180">
      <c r="FX60626" s="1595"/>
    </row>
    <row r="60627" spans="180:180">
      <c r="FX60627" s="1595"/>
    </row>
    <row r="60628" spans="180:180">
      <c r="FX60628" s="1595"/>
    </row>
    <row r="60629" spans="180:180">
      <c r="FX60629" s="1595"/>
    </row>
    <row r="60630" spans="180:180">
      <c r="FX60630" s="1595"/>
    </row>
    <row r="60631" spans="180:180">
      <c r="FX60631" s="1595"/>
    </row>
    <row r="60632" spans="180:180">
      <c r="FX60632" s="1595"/>
    </row>
    <row r="60633" spans="180:180">
      <c r="FX60633" s="1595"/>
    </row>
    <row r="60634" spans="180:180">
      <c r="FX60634" s="1595"/>
    </row>
    <row r="60635" spans="180:180">
      <c r="FX60635" s="1595"/>
    </row>
    <row r="60636" spans="180:180">
      <c r="FX60636" s="1595"/>
    </row>
    <row r="60637" spans="180:180">
      <c r="FX60637" s="1595"/>
    </row>
    <row r="60638" spans="180:180">
      <c r="FX60638" s="1595"/>
    </row>
    <row r="60639" spans="180:180">
      <c r="FX60639" s="1595"/>
    </row>
    <row r="60640" spans="180:180">
      <c r="FX60640" s="1595"/>
    </row>
    <row r="60641" spans="180:180">
      <c r="FX60641" s="1595"/>
    </row>
    <row r="60642" spans="180:180">
      <c r="FX60642" s="1595"/>
    </row>
    <row r="60643" spans="180:180">
      <c r="FX60643" s="1595"/>
    </row>
    <row r="60644" spans="180:180">
      <c r="FX60644" s="1595"/>
    </row>
    <row r="60645" spans="180:180">
      <c r="FX60645" s="1595"/>
    </row>
    <row r="60646" spans="180:180">
      <c r="FX60646" s="1595"/>
    </row>
    <row r="60647" spans="180:180">
      <c r="FX60647" s="1595"/>
    </row>
    <row r="60648" spans="180:180">
      <c r="FX60648" s="1595"/>
    </row>
    <row r="60649" spans="180:180">
      <c r="FX60649" s="1595"/>
    </row>
    <row r="60651" spans="180:180">
      <c r="FX60651" s="1349"/>
    </row>
    <row r="60652" spans="180:180">
      <c r="FX60652" s="1349"/>
    </row>
    <row r="60653" spans="180:180">
      <c r="FX60653" s="1666"/>
    </row>
    <row r="60655" spans="180:180">
      <c r="FX60655" s="1349"/>
    </row>
    <row r="60656" spans="180:180">
      <c r="FX60656" s="1349"/>
    </row>
    <row r="60657" spans="180:180">
      <c r="FX60657" s="1349"/>
    </row>
    <row r="60658" spans="180:180">
      <c r="FX60658" s="1595"/>
    </row>
    <row r="60659" spans="180:180">
      <c r="FX60659" s="1595"/>
    </row>
    <row r="60660" spans="180:180">
      <c r="FX60660" s="1595"/>
    </row>
    <row r="60661" spans="180:180">
      <c r="FX60661" s="1595"/>
    </row>
    <row r="60662" spans="180:180">
      <c r="FX60662" s="1595"/>
    </row>
    <row r="60663" spans="180:180">
      <c r="FX60663" s="1595"/>
    </row>
    <row r="60664" spans="180:180">
      <c r="FX60664" s="1595"/>
    </row>
    <row r="60665" spans="180:180">
      <c r="FX60665" s="1595"/>
    </row>
    <row r="60666" spans="180:180">
      <c r="FX60666" s="1595"/>
    </row>
    <row r="60667" spans="180:180">
      <c r="FX60667" s="1595"/>
    </row>
    <row r="60668" spans="180:180">
      <c r="FX60668" s="1595"/>
    </row>
    <row r="60669" spans="180:180">
      <c r="FX60669" s="1595"/>
    </row>
    <row r="60670" spans="180:180">
      <c r="FX60670" s="1595"/>
    </row>
    <row r="60671" spans="180:180">
      <c r="FX60671" s="1595"/>
    </row>
    <row r="60672" spans="180:180">
      <c r="FX60672" s="1595"/>
    </row>
    <row r="60673" spans="180:180">
      <c r="FX60673" s="1595"/>
    </row>
    <row r="60674" spans="180:180">
      <c r="FX60674" s="1595"/>
    </row>
    <row r="60675" spans="180:180">
      <c r="FX60675" s="1595"/>
    </row>
    <row r="60676" spans="180:180">
      <c r="FX60676" s="1595"/>
    </row>
    <row r="60677" spans="180:180">
      <c r="FX60677" s="1595"/>
    </row>
    <row r="60678" spans="180:180">
      <c r="FX60678" s="1595"/>
    </row>
    <row r="60679" spans="180:180">
      <c r="FX60679" s="1595"/>
    </row>
    <row r="60680" spans="180:180">
      <c r="FX60680" s="1595"/>
    </row>
    <row r="60681" spans="180:180">
      <c r="FX60681" s="1595"/>
    </row>
    <row r="60682" spans="180:180">
      <c r="FX60682" s="1595"/>
    </row>
    <row r="60683" spans="180:180">
      <c r="FX60683" s="1595"/>
    </row>
    <row r="60684" spans="180:180">
      <c r="FX60684" s="1595"/>
    </row>
    <row r="60685" spans="180:180">
      <c r="FX60685" s="1595"/>
    </row>
    <row r="60686" spans="180:180">
      <c r="FX60686" s="1595"/>
    </row>
    <row r="60687" spans="180:180">
      <c r="FX60687" s="1595"/>
    </row>
    <row r="60688" spans="180:180">
      <c r="FX60688" s="1595"/>
    </row>
    <row r="60689" spans="180:180">
      <c r="FX60689" s="1595"/>
    </row>
    <row r="60690" spans="180:180">
      <c r="FX60690" s="1595"/>
    </row>
    <row r="60691" spans="180:180">
      <c r="FX60691" s="1595"/>
    </row>
    <row r="60692" spans="180:180">
      <c r="FX60692" s="1595"/>
    </row>
    <row r="60693" spans="180:180">
      <c r="FX60693" s="1595"/>
    </row>
    <row r="60694" spans="180:180">
      <c r="FX60694" s="1595"/>
    </row>
    <row r="60695" spans="180:180">
      <c r="FX60695" s="1595"/>
    </row>
    <row r="60696" spans="180:180">
      <c r="FX60696" s="1595"/>
    </row>
    <row r="60697" spans="180:180">
      <c r="FX60697" s="1595"/>
    </row>
    <row r="60699" spans="180:180">
      <c r="FX60699" s="1349"/>
    </row>
    <row r="60700" spans="180:180">
      <c r="FX60700" s="1349"/>
    </row>
    <row r="60701" spans="180:180">
      <c r="FX60701" s="1666"/>
    </row>
    <row r="60703" spans="180:180">
      <c r="FX60703" s="1349"/>
    </row>
    <row r="60704" spans="180:180">
      <c r="FX60704" s="1349"/>
    </row>
    <row r="60705" spans="180:180">
      <c r="FX60705" s="1349"/>
    </row>
    <row r="60706" spans="180:180">
      <c r="FX60706" s="1595"/>
    </row>
    <row r="60707" spans="180:180">
      <c r="FX60707" s="1595"/>
    </row>
    <row r="60708" spans="180:180">
      <c r="FX60708" s="1595"/>
    </row>
    <row r="60709" spans="180:180">
      <c r="FX60709" s="1595"/>
    </row>
    <row r="60710" spans="180:180">
      <c r="FX60710" s="1595"/>
    </row>
    <row r="60711" spans="180:180">
      <c r="FX60711" s="1595"/>
    </row>
    <row r="60712" spans="180:180">
      <c r="FX60712" s="1595"/>
    </row>
    <row r="60713" spans="180:180">
      <c r="FX60713" s="1595"/>
    </row>
    <row r="60714" spans="180:180">
      <c r="FX60714" s="1595"/>
    </row>
    <row r="60715" spans="180:180">
      <c r="FX60715" s="1595"/>
    </row>
    <row r="60716" spans="180:180">
      <c r="FX60716" s="1595"/>
    </row>
    <row r="60717" spans="180:180">
      <c r="FX60717" s="1595"/>
    </row>
    <row r="60718" spans="180:180">
      <c r="FX60718" s="1595"/>
    </row>
    <row r="60719" spans="180:180">
      <c r="FX60719" s="1595"/>
    </row>
    <row r="60720" spans="180:180">
      <c r="FX60720" s="1595"/>
    </row>
    <row r="60721" spans="180:180">
      <c r="FX60721" s="1595"/>
    </row>
    <row r="60722" spans="180:180">
      <c r="FX60722" s="1595"/>
    </row>
    <row r="60723" spans="180:180">
      <c r="FX60723" s="1595"/>
    </row>
    <row r="60724" spans="180:180">
      <c r="FX60724" s="1595"/>
    </row>
    <row r="60725" spans="180:180">
      <c r="FX60725" s="1595"/>
    </row>
    <row r="60726" spans="180:180">
      <c r="FX60726" s="1595"/>
    </row>
    <row r="60727" spans="180:180">
      <c r="FX60727" s="1595"/>
    </row>
    <row r="60728" spans="180:180">
      <c r="FX60728" s="1595"/>
    </row>
    <row r="60729" spans="180:180">
      <c r="FX60729" s="1595"/>
    </row>
    <row r="60730" spans="180:180">
      <c r="FX60730" s="1595"/>
    </row>
    <row r="60731" spans="180:180">
      <c r="FX60731" s="1595"/>
    </row>
    <row r="60732" spans="180:180">
      <c r="FX60732" s="1595"/>
    </row>
    <row r="60733" spans="180:180">
      <c r="FX60733" s="1595"/>
    </row>
    <row r="60734" spans="180:180">
      <c r="FX60734" s="1595"/>
    </row>
    <row r="60735" spans="180:180">
      <c r="FX60735" s="1595"/>
    </row>
    <row r="60736" spans="180:180">
      <c r="FX60736" s="1595"/>
    </row>
    <row r="60737" spans="180:180">
      <c r="FX60737" s="1595"/>
    </row>
    <row r="60738" spans="180:180">
      <c r="FX60738" s="1595"/>
    </row>
    <row r="60739" spans="180:180">
      <c r="FX60739" s="1595"/>
    </row>
    <row r="60740" spans="180:180">
      <c r="FX60740" s="1595"/>
    </row>
    <row r="60741" spans="180:180">
      <c r="FX60741" s="1595"/>
    </row>
    <row r="60742" spans="180:180">
      <c r="FX60742" s="1595"/>
    </row>
    <row r="60743" spans="180:180">
      <c r="FX60743" s="1595"/>
    </row>
    <row r="60744" spans="180:180">
      <c r="FX60744" s="1595"/>
    </row>
    <row r="60745" spans="180:180">
      <c r="FX60745" s="1595"/>
    </row>
    <row r="60747" spans="180:180">
      <c r="FX60747" s="1349"/>
    </row>
    <row r="60748" spans="180:180">
      <c r="FX60748" s="1349"/>
    </row>
    <row r="60749" spans="180:180">
      <c r="FX60749" s="1666"/>
    </row>
    <row r="60751" spans="180:180">
      <c r="FX60751" s="1349"/>
    </row>
    <row r="60752" spans="180:180">
      <c r="FX60752" s="1349"/>
    </row>
    <row r="60753" spans="180:180">
      <c r="FX60753" s="1349"/>
    </row>
    <row r="60754" spans="180:180">
      <c r="FX60754" s="1595"/>
    </row>
    <row r="60755" spans="180:180">
      <c r="FX60755" s="1595"/>
    </row>
    <row r="60756" spans="180:180">
      <c r="FX60756" s="1595"/>
    </row>
    <row r="60757" spans="180:180">
      <c r="FX60757" s="1595"/>
    </row>
    <row r="60758" spans="180:180">
      <c r="FX60758" s="1595"/>
    </row>
    <row r="60759" spans="180:180">
      <c r="FX60759" s="1595"/>
    </row>
    <row r="60760" spans="180:180">
      <c r="FX60760" s="1595"/>
    </row>
    <row r="60761" spans="180:180">
      <c r="FX60761" s="1595"/>
    </row>
    <row r="60762" spans="180:180">
      <c r="FX60762" s="1595"/>
    </row>
    <row r="60763" spans="180:180">
      <c r="FX60763" s="1595"/>
    </row>
    <row r="60764" spans="180:180">
      <c r="FX60764" s="1595"/>
    </row>
    <row r="60765" spans="180:180">
      <c r="FX60765" s="1595"/>
    </row>
    <row r="60766" spans="180:180">
      <c r="FX60766" s="1595"/>
    </row>
    <row r="60767" spans="180:180">
      <c r="FX60767" s="1595"/>
    </row>
    <row r="60768" spans="180:180">
      <c r="FX60768" s="1595"/>
    </row>
    <row r="60769" spans="180:180">
      <c r="FX60769" s="1595"/>
    </row>
    <row r="60770" spans="180:180">
      <c r="FX60770" s="1595"/>
    </row>
    <row r="60771" spans="180:180">
      <c r="FX60771" s="1595"/>
    </row>
    <row r="60772" spans="180:180">
      <c r="FX60772" s="1595"/>
    </row>
    <row r="60773" spans="180:180">
      <c r="FX60773" s="1595"/>
    </row>
    <row r="60774" spans="180:180">
      <c r="FX60774" s="1595"/>
    </row>
    <row r="60775" spans="180:180">
      <c r="FX60775" s="1595"/>
    </row>
    <row r="60776" spans="180:180">
      <c r="FX60776" s="1595"/>
    </row>
    <row r="60777" spans="180:180">
      <c r="FX60777" s="1595"/>
    </row>
    <row r="60778" spans="180:180">
      <c r="FX60778" s="1595"/>
    </row>
    <row r="60779" spans="180:180">
      <c r="FX60779" s="1595"/>
    </row>
    <row r="60780" spans="180:180">
      <c r="FX60780" s="1595"/>
    </row>
    <row r="60781" spans="180:180">
      <c r="FX60781" s="1595"/>
    </row>
    <row r="60782" spans="180:180">
      <c r="FX60782" s="1595"/>
    </row>
    <row r="60783" spans="180:180">
      <c r="FX60783" s="1595"/>
    </row>
    <row r="60784" spans="180:180">
      <c r="FX60784" s="1595"/>
    </row>
    <row r="60785" spans="180:180">
      <c r="FX60785" s="1595"/>
    </row>
    <row r="60786" spans="180:180">
      <c r="FX60786" s="1595"/>
    </row>
    <row r="60787" spans="180:180">
      <c r="FX60787" s="1595"/>
    </row>
    <row r="60788" spans="180:180">
      <c r="FX60788" s="1595"/>
    </row>
    <row r="60789" spans="180:180">
      <c r="FX60789" s="1595"/>
    </row>
    <row r="60790" spans="180:180">
      <c r="FX60790" s="1595"/>
    </row>
    <row r="60791" spans="180:180">
      <c r="FX60791" s="1595"/>
    </row>
    <row r="60792" spans="180:180">
      <c r="FX60792" s="1595"/>
    </row>
    <row r="60793" spans="180:180">
      <c r="FX60793" s="1595"/>
    </row>
    <row r="60795" spans="180:180">
      <c r="FX60795" s="1349"/>
    </row>
    <row r="60796" spans="180:180">
      <c r="FX60796" s="1349"/>
    </row>
    <row r="60797" spans="180:180">
      <c r="FX60797" s="1666"/>
    </row>
    <row r="60799" spans="180:180">
      <c r="FX60799" s="1349"/>
    </row>
    <row r="60800" spans="180:180">
      <c r="FX60800" s="1349"/>
    </row>
    <row r="60801" spans="180:180">
      <c r="FX60801" s="1349"/>
    </row>
    <row r="60802" spans="180:180">
      <c r="FX60802" s="1595"/>
    </row>
    <row r="60803" spans="180:180">
      <c r="FX60803" s="1595"/>
    </row>
    <row r="60804" spans="180:180">
      <c r="FX60804" s="1595"/>
    </row>
    <row r="60805" spans="180:180">
      <c r="FX60805" s="1595"/>
    </row>
    <row r="60806" spans="180:180">
      <c r="FX60806" s="1595"/>
    </row>
    <row r="60807" spans="180:180">
      <c r="FX60807" s="1595"/>
    </row>
    <row r="60808" spans="180:180">
      <c r="FX60808" s="1595"/>
    </row>
    <row r="60809" spans="180:180">
      <c r="FX60809" s="1595"/>
    </row>
    <row r="60810" spans="180:180">
      <c r="FX60810" s="1595"/>
    </row>
    <row r="60811" spans="180:180">
      <c r="FX60811" s="1595"/>
    </row>
    <row r="60812" spans="180:180">
      <c r="FX60812" s="1595"/>
    </row>
    <row r="60813" spans="180:180">
      <c r="FX60813" s="1595"/>
    </row>
    <row r="60814" spans="180:180">
      <c r="FX60814" s="1595"/>
    </row>
    <row r="60815" spans="180:180">
      <c r="FX60815" s="1595"/>
    </row>
    <row r="60816" spans="180:180">
      <c r="FX60816" s="1595"/>
    </row>
    <row r="60817" spans="180:180">
      <c r="FX60817" s="1595"/>
    </row>
    <row r="60818" spans="180:180">
      <c r="FX60818" s="1595"/>
    </row>
    <row r="60819" spans="180:180">
      <c r="FX60819" s="1595"/>
    </row>
    <row r="60820" spans="180:180">
      <c r="FX60820" s="1595"/>
    </row>
    <row r="60821" spans="180:180">
      <c r="FX60821" s="1595"/>
    </row>
    <row r="60822" spans="180:180">
      <c r="FX60822" s="1595"/>
    </row>
    <row r="60823" spans="180:180">
      <c r="FX60823" s="1595"/>
    </row>
    <row r="60824" spans="180:180">
      <c r="FX60824" s="1595"/>
    </row>
    <row r="60825" spans="180:180">
      <c r="FX60825" s="1595"/>
    </row>
    <row r="60826" spans="180:180">
      <c r="FX60826" s="1595"/>
    </row>
    <row r="60827" spans="180:180">
      <c r="FX60827" s="1595"/>
    </row>
    <row r="60828" spans="180:180">
      <c r="FX60828" s="1595"/>
    </row>
    <row r="60829" spans="180:180">
      <c r="FX60829" s="1595"/>
    </row>
    <row r="60830" spans="180:180">
      <c r="FX60830" s="1595"/>
    </row>
    <row r="60831" spans="180:180">
      <c r="FX60831" s="1595"/>
    </row>
    <row r="60832" spans="180:180">
      <c r="FX60832" s="1595"/>
    </row>
    <row r="60833" spans="180:180">
      <c r="FX60833" s="1595"/>
    </row>
    <row r="60834" spans="180:180">
      <c r="FX60834" s="1595"/>
    </row>
    <row r="60835" spans="180:180">
      <c r="FX60835" s="1595"/>
    </row>
    <row r="60836" spans="180:180">
      <c r="FX60836" s="1595"/>
    </row>
    <row r="60837" spans="180:180">
      <c r="FX60837" s="1595"/>
    </row>
    <row r="60838" spans="180:180">
      <c r="FX60838" s="1595"/>
    </row>
    <row r="60839" spans="180:180">
      <c r="FX60839" s="1595"/>
    </row>
    <row r="60840" spans="180:180">
      <c r="FX60840" s="1595"/>
    </row>
    <row r="60841" spans="180:180">
      <c r="FX60841" s="1595"/>
    </row>
    <row r="60843" spans="180:180">
      <c r="FX60843" s="1349"/>
    </row>
    <row r="60844" spans="180:180">
      <c r="FX60844" s="1349"/>
    </row>
    <row r="60845" spans="180:180">
      <c r="FX60845" s="1666"/>
    </row>
    <row r="60847" spans="180:180">
      <c r="FX60847" s="1349"/>
    </row>
    <row r="60848" spans="180:180">
      <c r="FX60848" s="1349"/>
    </row>
    <row r="60849" spans="180:180">
      <c r="FX60849" s="1349"/>
    </row>
    <row r="60850" spans="180:180">
      <c r="FX60850" s="1595"/>
    </row>
    <row r="60851" spans="180:180">
      <c r="FX60851" s="1595"/>
    </row>
    <row r="60852" spans="180:180">
      <c r="FX60852" s="1595"/>
    </row>
    <row r="60853" spans="180:180">
      <c r="FX60853" s="1595"/>
    </row>
    <row r="60854" spans="180:180">
      <c r="FX60854" s="1595"/>
    </row>
    <row r="60855" spans="180:180">
      <c r="FX60855" s="1595"/>
    </row>
    <row r="60856" spans="180:180">
      <c r="FX60856" s="1595"/>
    </row>
    <row r="60857" spans="180:180">
      <c r="FX60857" s="1595"/>
    </row>
    <row r="60858" spans="180:180">
      <c r="FX60858" s="1595"/>
    </row>
    <row r="60859" spans="180:180">
      <c r="FX60859" s="1595"/>
    </row>
    <row r="60860" spans="180:180">
      <c r="FX60860" s="1595"/>
    </row>
    <row r="60861" spans="180:180">
      <c r="FX60861" s="1595"/>
    </row>
    <row r="60862" spans="180:180">
      <c r="FX60862" s="1595"/>
    </row>
    <row r="60863" spans="180:180">
      <c r="FX60863" s="1595"/>
    </row>
    <row r="60864" spans="180:180">
      <c r="FX60864" s="1595"/>
    </row>
    <row r="60865" spans="180:180">
      <c r="FX60865" s="1595"/>
    </row>
    <row r="60866" spans="180:180">
      <c r="FX60866" s="1595"/>
    </row>
    <row r="60867" spans="180:180">
      <c r="FX60867" s="1595"/>
    </row>
    <row r="60868" spans="180:180">
      <c r="FX60868" s="1595"/>
    </row>
    <row r="60869" spans="180:180">
      <c r="FX60869" s="1595"/>
    </row>
    <row r="60870" spans="180:180">
      <c r="FX60870" s="1595"/>
    </row>
    <row r="60871" spans="180:180">
      <c r="FX60871" s="1595"/>
    </row>
    <row r="60872" spans="180:180">
      <c r="FX60872" s="1595"/>
    </row>
    <row r="60873" spans="180:180">
      <c r="FX60873" s="1595"/>
    </row>
    <row r="60874" spans="180:180">
      <c r="FX60874" s="1595"/>
    </row>
    <row r="60875" spans="180:180">
      <c r="FX60875" s="1595"/>
    </row>
    <row r="60876" spans="180:180">
      <c r="FX60876" s="1595"/>
    </row>
    <row r="60877" spans="180:180">
      <c r="FX60877" s="1595"/>
    </row>
    <row r="60878" spans="180:180">
      <c r="FX60878" s="1595"/>
    </row>
    <row r="60879" spans="180:180">
      <c r="FX60879" s="1595"/>
    </row>
    <row r="60880" spans="180:180">
      <c r="FX60880" s="1595"/>
    </row>
    <row r="60881" spans="180:180">
      <c r="FX60881" s="1595"/>
    </row>
    <row r="60882" spans="180:180">
      <c r="FX60882" s="1595"/>
    </row>
    <row r="60883" spans="180:180">
      <c r="FX60883" s="1595"/>
    </row>
    <row r="60884" spans="180:180">
      <c r="FX60884" s="1595"/>
    </row>
    <row r="60885" spans="180:180">
      <c r="FX60885" s="1595"/>
    </row>
    <row r="60886" spans="180:180">
      <c r="FX60886" s="1595"/>
    </row>
    <row r="60887" spans="180:180">
      <c r="FX60887" s="1595"/>
    </row>
    <row r="60888" spans="180:180">
      <c r="FX60888" s="1595"/>
    </row>
    <row r="60889" spans="180:180">
      <c r="FX60889" s="1595"/>
    </row>
    <row r="60891" spans="180:180">
      <c r="FX60891" s="1349"/>
    </row>
    <row r="60892" spans="180:180">
      <c r="FX60892" s="1349"/>
    </row>
    <row r="60893" spans="180:180">
      <c r="FX60893" s="1666"/>
    </row>
    <row r="60895" spans="180:180">
      <c r="FX60895" s="1349"/>
    </row>
    <row r="60896" spans="180:180">
      <c r="FX60896" s="1349"/>
    </row>
    <row r="60897" spans="180:180">
      <c r="FX60897" s="1349"/>
    </row>
    <row r="60898" spans="180:180">
      <c r="FX60898" s="1595"/>
    </row>
    <row r="60899" spans="180:180">
      <c r="FX60899" s="1595"/>
    </row>
    <row r="60900" spans="180:180">
      <c r="FX60900" s="1595"/>
    </row>
    <row r="60901" spans="180:180">
      <c r="FX60901" s="1595"/>
    </row>
    <row r="60902" spans="180:180">
      <c r="FX60902" s="1595"/>
    </row>
    <row r="60903" spans="180:180">
      <c r="FX60903" s="1595"/>
    </row>
    <row r="60904" spans="180:180">
      <c r="FX60904" s="1595"/>
    </row>
    <row r="60905" spans="180:180">
      <c r="FX60905" s="1595"/>
    </row>
    <row r="60906" spans="180:180">
      <c r="FX60906" s="1595"/>
    </row>
    <row r="60907" spans="180:180">
      <c r="FX60907" s="1595"/>
    </row>
    <row r="60908" spans="180:180">
      <c r="FX60908" s="1595"/>
    </row>
    <row r="60909" spans="180:180">
      <c r="FX60909" s="1595"/>
    </row>
    <row r="60910" spans="180:180">
      <c r="FX60910" s="1595"/>
    </row>
    <row r="60911" spans="180:180">
      <c r="FX60911" s="1595"/>
    </row>
    <row r="60912" spans="180:180">
      <c r="FX60912" s="1595"/>
    </row>
    <row r="60913" spans="180:180">
      <c r="FX60913" s="1595"/>
    </row>
    <row r="60914" spans="180:180">
      <c r="FX60914" s="1595"/>
    </row>
    <row r="60915" spans="180:180">
      <c r="FX60915" s="1595"/>
    </row>
    <row r="60916" spans="180:180">
      <c r="FX60916" s="1595"/>
    </row>
    <row r="60917" spans="180:180">
      <c r="FX60917" s="1595"/>
    </row>
    <row r="60918" spans="180:180">
      <c r="FX60918" s="1595"/>
    </row>
    <row r="60919" spans="180:180">
      <c r="FX60919" s="1595"/>
    </row>
    <row r="60920" spans="180:180">
      <c r="FX60920" s="1595"/>
    </row>
    <row r="60921" spans="180:180">
      <c r="FX60921" s="1595"/>
    </row>
    <row r="60922" spans="180:180">
      <c r="FX60922" s="1595"/>
    </row>
    <row r="60923" spans="180:180">
      <c r="FX60923" s="1595"/>
    </row>
    <row r="60924" spans="180:180">
      <c r="FX60924" s="1595"/>
    </row>
    <row r="60925" spans="180:180">
      <c r="FX60925" s="1595"/>
    </row>
    <row r="60926" spans="180:180">
      <c r="FX60926" s="1595"/>
    </row>
    <row r="60927" spans="180:180">
      <c r="FX60927" s="1595"/>
    </row>
    <row r="60928" spans="180:180">
      <c r="FX60928" s="1595"/>
    </row>
    <row r="60929" spans="180:180">
      <c r="FX60929" s="1595"/>
    </row>
    <row r="60930" spans="180:180">
      <c r="FX60930" s="1595"/>
    </row>
    <row r="60931" spans="180:180">
      <c r="FX60931" s="1595"/>
    </row>
    <row r="60932" spans="180:180">
      <c r="FX60932" s="1595"/>
    </row>
    <row r="60933" spans="180:180">
      <c r="FX60933" s="1595"/>
    </row>
    <row r="60934" spans="180:180">
      <c r="FX60934" s="1595"/>
    </row>
    <row r="60935" spans="180:180">
      <c r="FX60935" s="1595"/>
    </row>
    <row r="60936" spans="180:180">
      <c r="FX60936" s="1595"/>
    </row>
    <row r="60937" spans="180:180">
      <c r="FX60937" s="1595"/>
    </row>
    <row r="60939" spans="180:180">
      <c r="FX60939" s="1349"/>
    </row>
    <row r="60940" spans="180:180">
      <c r="FX60940" s="1349"/>
    </row>
    <row r="60941" spans="180:180">
      <c r="FX60941" s="1666"/>
    </row>
    <row r="60943" spans="180:180">
      <c r="FX60943" s="1349"/>
    </row>
    <row r="60944" spans="180:180">
      <c r="FX60944" s="1349"/>
    </row>
    <row r="60945" spans="180:180">
      <c r="FX60945" s="1349"/>
    </row>
    <row r="60946" spans="180:180">
      <c r="FX60946" s="1595"/>
    </row>
    <row r="60947" spans="180:180">
      <c r="FX60947" s="1595"/>
    </row>
    <row r="60948" spans="180:180">
      <c r="FX60948" s="1595"/>
    </row>
    <row r="60949" spans="180:180">
      <c r="FX60949" s="1595"/>
    </row>
    <row r="60950" spans="180:180">
      <c r="FX60950" s="1595"/>
    </row>
    <row r="60951" spans="180:180">
      <c r="FX60951" s="1595"/>
    </row>
    <row r="60952" spans="180:180">
      <c r="FX60952" s="1595"/>
    </row>
    <row r="60953" spans="180:180">
      <c r="FX60953" s="1595"/>
    </row>
    <row r="60954" spans="180:180">
      <c r="FX60954" s="1595"/>
    </row>
    <row r="60955" spans="180:180">
      <c r="FX60955" s="1595"/>
    </row>
    <row r="60956" spans="180:180">
      <c r="FX60956" s="1595"/>
    </row>
    <row r="60957" spans="180:180">
      <c r="FX60957" s="1595"/>
    </row>
    <row r="60958" spans="180:180">
      <c r="FX60958" s="1595"/>
    </row>
    <row r="60959" spans="180:180">
      <c r="FX60959" s="1595"/>
    </row>
    <row r="60960" spans="180:180">
      <c r="FX60960" s="1595"/>
    </row>
    <row r="60961" spans="180:180">
      <c r="FX60961" s="1595"/>
    </row>
    <row r="60962" spans="180:180">
      <c r="FX60962" s="1595"/>
    </row>
    <row r="60963" spans="180:180">
      <c r="FX60963" s="1595"/>
    </row>
    <row r="60964" spans="180:180">
      <c r="FX60964" s="1595"/>
    </row>
    <row r="60965" spans="180:180">
      <c r="FX60965" s="1595"/>
    </row>
    <row r="60966" spans="180:180">
      <c r="FX60966" s="1595"/>
    </row>
    <row r="60967" spans="180:180">
      <c r="FX60967" s="1595"/>
    </row>
    <row r="60968" spans="180:180">
      <c r="FX60968" s="1595"/>
    </row>
    <row r="60969" spans="180:180">
      <c r="FX60969" s="1595"/>
    </row>
    <row r="60970" spans="180:180">
      <c r="FX60970" s="1595"/>
    </row>
    <row r="60971" spans="180:180">
      <c r="FX60971" s="1595"/>
    </row>
    <row r="60972" spans="180:180">
      <c r="FX60972" s="1595"/>
    </row>
    <row r="60973" spans="180:180">
      <c r="FX60973" s="1595"/>
    </row>
    <row r="60974" spans="180:180">
      <c r="FX60974" s="1595"/>
    </row>
    <row r="60975" spans="180:180">
      <c r="FX60975" s="1595"/>
    </row>
    <row r="60976" spans="180:180">
      <c r="FX60976" s="1595"/>
    </row>
    <row r="60977" spans="180:180">
      <c r="FX60977" s="1595"/>
    </row>
    <row r="60978" spans="180:180">
      <c r="FX60978" s="1595"/>
    </row>
    <row r="60979" spans="180:180">
      <c r="FX60979" s="1595"/>
    </row>
    <row r="60980" spans="180:180">
      <c r="FX60980" s="1595"/>
    </row>
    <row r="60981" spans="180:180">
      <c r="FX60981" s="1595"/>
    </row>
    <row r="60982" spans="180:180">
      <c r="FX60982" s="1595"/>
    </row>
    <row r="60983" spans="180:180">
      <c r="FX60983" s="1595"/>
    </row>
    <row r="60984" spans="180:180">
      <c r="FX60984" s="1595"/>
    </row>
    <row r="60985" spans="180:180">
      <c r="FX60985" s="1595"/>
    </row>
    <row r="60987" spans="180:180">
      <c r="FX60987" s="1349"/>
    </row>
    <row r="60988" spans="180:180">
      <c r="FX60988" s="1349"/>
    </row>
    <row r="60989" spans="180:180">
      <c r="FX60989" s="1666"/>
    </row>
    <row r="60991" spans="180:180">
      <c r="FX60991" s="1349"/>
    </row>
    <row r="60992" spans="180:180">
      <c r="FX60992" s="1349"/>
    </row>
    <row r="60993" spans="180:180">
      <c r="FX60993" s="1349"/>
    </row>
    <row r="60994" spans="180:180">
      <c r="FX60994" s="1595"/>
    </row>
    <row r="60995" spans="180:180">
      <c r="FX60995" s="1595"/>
    </row>
    <row r="60996" spans="180:180">
      <c r="FX60996" s="1595"/>
    </row>
    <row r="60997" spans="180:180">
      <c r="FX60997" s="1595"/>
    </row>
    <row r="60998" spans="180:180">
      <c r="FX60998" s="1595"/>
    </row>
    <row r="60999" spans="180:180">
      <c r="FX60999" s="1595"/>
    </row>
    <row r="61000" spans="180:180">
      <c r="FX61000" s="1595"/>
    </row>
    <row r="61001" spans="180:180">
      <c r="FX61001" s="1595"/>
    </row>
    <row r="61002" spans="180:180">
      <c r="FX61002" s="1595"/>
    </row>
    <row r="61003" spans="180:180">
      <c r="FX61003" s="1595"/>
    </row>
    <row r="61004" spans="180:180">
      <c r="FX61004" s="1595"/>
    </row>
    <row r="61005" spans="180:180">
      <c r="FX61005" s="1595"/>
    </row>
    <row r="61006" spans="180:180">
      <c r="FX61006" s="1595"/>
    </row>
    <row r="61007" spans="180:180">
      <c r="FX61007" s="1595"/>
    </row>
    <row r="61008" spans="180:180">
      <c r="FX61008" s="1595"/>
    </row>
    <row r="61009" spans="180:180">
      <c r="FX61009" s="1595"/>
    </row>
    <row r="61010" spans="180:180">
      <c r="FX61010" s="1595"/>
    </row>
    <row r="61011" spans="180:180">
      <c r="FX61011" s="1595"/>
    </row>
    <row r="61012" spans="180:180">
      <c r="FX61012" s="1595"/>
    </row>
    <row r="61013" spans="180:180">
      <c r="FX61013" s="1595"/>
    </row>
    <row r="61014" spans="180:180">
      <c r="FX61014" s="1595"/>
    </row>
    <row r="61015" spans="180:180">
      <c r="FX61015" s="1595"/>
    </row>
    <row r="61016" spans="180:180">
      <c r="FX61016" s="1595"/>
    </row>
    <row r="61017" spans="180:180">
      <c r="FX61017" s="1595"/>
    </row>
    <row r="61018" spans="180:180">
      <c r="FX61018" s="1595"/>
    </row>
    <row r="61019" spans="180:180">
      <c r="FX61019" s="1595"/>
    </row>
    <row r="61020" spans="180:180">
      <c r="FX61020" s="1595"/>
    </row>
    <row r="61021" spans="180:180">
      <c r="FX61021" s="1595"/>
    </row>
    <row r="61022" spans="180:180">
      <c r="FX61022" s="1595"/>
    </row>
    <row r="61023" spans="180:180">
      <c r="FX61023" s="1595"/>
    </row>
    <row r="61024" spans="180:180">
      <c r="FX61024" s="1595"/>
    </row>
    <row r="61025" spans="180:180">
      <c r="FX61025" s="1595"/>
    </row>
    <row r="61026" spans="180:180">
      <c r="FX61026" s="1595"/>
    </row>
    <row r="61027" spans="180:180">
      <c r="FX61027" s="1595"/>
    </row>
    <row r="61028" spans="180:180">
      <c r="FX61028" s="1595"/>
    </row>
    <row r="61029" spans="180:180">
      <c r="FX61029" s="1595"/>
    </row>
    <row r="61030" spans="180:180">
      <c r="FX61030" s="1595"/>
    </row>
    <row r="61031" spans="180:180">
      <c r="FX61031" s="1595"/>
    </row>
    <row r="61032" spans="180:180">
      <c r="FX61032" s="1595"/>
    </row>
    <row r="61033" spans="180:180">
      <c r="FX61033" s="1595"/>
    </row>
    <row r="61035" spans="180:180">
      <c r="FX61035" s="1349"/>
    </row>
    <row r="61036" spans="180:180">
      <c r="FX61036" s="1349"/>
    </row>
    <row r="61037" spans="180:180">
      <c r="FX61037" s="1666"/>
    </row>
    <row r="61039" spans="180:180">
      <c r="FX61039" s="1349"/>
    </row>
    <row r="61040" spans="180:180">
      <c r="FX61040" s="1349"/>
    </row>
    <row r="61041" spans="180:180">
      <c r="FX61041" s="1349"/>
    </row>
    <row r="61042" spans="180:180">
      <c r="FX61042" s="1595"/>
    </row>
    <row r="61043" spans="180:180">
      <c r="FX61043" s="1595"/>
    </row>
    <row r="61044" spans="180:180">
      <c r="FX61044" s="1595"/>
    </row>
    <row r="61045" spans="180:180">
      <c r="FX61045" s="1595"/>
    </row>
    <row r="61046" spans="180:180">
      <c r="FX61046" s="1595"/>
    </row>
    <row r="61047" spans="180:180">
      <c r="FX61047" s="1595"/>
    </row>
    <row r="61048" spans="180:180">
      <c r="FX61048" s="1595"/>
    </row>
    <row r="61049" spans="180:180">
      <c r="FX61049" s="1595"/>
    </row>
    <row r="61050" spans="180:180">
      <c r="FX61050" s="1595"/>
    </row>
    <row r="61051" spans="180:180">
      <c r="FX61051" s="1595"/>
    </row>
    <row r="61052" spans="180:180">
      <c r="FX61052" s="1595"/>
    </row>
    <row r="61053" spans="180:180">
      <c r="FX61053" s="1595"/>
    </row>
    <row r="61054" spans="180:180">
      <c r="FX61054" s="1595"/>
    </row>
    <row r="61055" spans="180:180">
      <c r="FX61055" s="1595"/>
    </row>
    <row r="61056" spans="180:180">
      <c r="FX61056" s="1595"/>
    </row>
    <row r="61057" spans="180:180">
      <c r="FX61057" s="1595"/>
    </row>
    <row r="61058" spans="180:180">
      <c r="FX61058" s="1595"/>
    </row>
    <row r="61059" spans="180:180">
      <c r="FX61059" s="1595"/>
    </row>
    <row r="61060" spans="180:180">
      <c r="FX61060" s="1595"/>
    </row>
    <row r="61061" spans="180:180">
      <c r="FX61061" s="1595"/>
    </row>
    <row r="61062" spans="180:180">
      <c r="FX61062" s="1595"/>
    </row>
    <row r="61063" spans="180:180">
      <c r="FX61063" s="1595"/>
    </row>
    <row r="61064" spans="180:180">
      <c r="FX61064" s="1595"/>
    </row>
    <row r="61065" spans="180:180">
      <c r="FX61065" s="1595"/>
    </row>
    <row r="61066" spans="180:180">
      <c r="FX61066" s="1595"/>
    </row>
    <row r="61067" spans="180:180">
      <c r="FX61067" s="1595"/>
    </row>
    <row r="61068" spans="180:180">
      <c r="FX61068" s="1595"/>
    </row>
    <row r="61069" spans="180:180">
      <c r="FX61069" s="1595"/>
    </row>
    <row r="61070" spans="180:180">
      <c r="FX61070" s="1595"/>
    </row>
    <row r="61071" spans="180:180">
      <c r="FX61071" s="1595"/>
    </row>
    <row r="61072" spans="180:180">
      <c r="FX61072" s="1595"/>
    </row>
    <row r="61073" spans="180:180">
      <c r="FX61073" s="1595"/>
    </row>
    <row r="61074" spans="180:180">
      <c r="FX61074" s="1595"/>
    </row>
    <row r="61075" spans="180:180">
      <c r="FX61075" s="1595"/>
    </row>
    <row r="61076" spans="180:180">
      <c r="FX61076" s="1595"/>
    </row>
    <row r="61077" spans="180:180">
      <c r="FX61077" s="1595"/>
    </row>
    <row r="61078" spans="180:180">
      <c r="FX61078" s="1595"/>
    </row>
    <row r="61079" spans="180:180">
      <c r="FX61079" s="1595"/>
    </row>
    <row r="61080" spans="180:180">
      <c r="FX61080" s="1595"/>
    </row>
    <row r="61081" spans="180:180">
      <c r="FX61081" s="1595"/>
    </row>
    <row r="61083" spans="180:180">
      <c r="FX61083" s="1349"/>
    </row>
    <row r="61084" spans="180:180">
      <c r="FX61084" s="1349"/>
    </row>
    <row r="61085" spans="180:180">
      <c r="FX61085" s="1666"/>
    </row>
    <row r="61087" spans="180:180">
      <c r="FX61087" s="1349"/>
    </row>
    <row r="61088" spans="180:180">
      <c r="FX61088" s="1349"/>
    </row>
    <row r="61089" spans="180:180">
      <c r="FX61089" s="1349"/>
    </row>
    <row r="61090" spans="180:180">
      <c r="FX61090" s="1595"/>
    </row>
    <row r="61091" spans="180:180">
      <c r="FX61091" s="1595"/>
    </row>
    <row r="61092" spans="180:180">
      <c r="FX61092" s="1595"/>
    </row>
    <row r="61093" spans="180:180">
      <c r="FX61093" s="1595"/>
    </row>
    <row r="61094" spans="180:180">
      <c r="FX61094" s="1595"/>
    </row>
    <row r="61095" spans="180:180">
      <c r="FX61095" s="1595"/>
    </row>
    <row r="61096" spans="180:180">
      <c r="FX61096" s="1595"/>
    </row>
    <row r="61097" spans="180:180">
      <c r="FX61097" s="1595"/>
    </row>
    <row r="61098" spans="180:180">
      <c r="FX61098" s="1595"/>
    </row>
    <row r="61099" spans="180:180">
      <c r="FX61099" s="1595"/>
    </row>
    <row r="61100" spans="180:180">
      <c r="FX61100" s="1595"/>
    </row>
    <row r="61101" spans="180:180">
      <c r="FX61101" s="1595"/>
    </row>
    <row r="61102" spans="180:180">
      <c r="FX61102" s="1595"/>
    </row>
    <row r="61103" spans="180:180">
      <c r="FX61103" s="1595"/>
    </row>
    <row r="61104" spans="180:180">
      <c r="FX61104" s="1595"/>
    </row>
    <row r="61105" spans="180:180">
      <c r="FX61105" s="1595"/>
    </row>
    <row r="61106" spans="180:180">
      <c r="FX61106" s="1595"/>
    </row>
    <row r="61107" spans="180:180">
      <c r="FX61107" s="1595"/>
    </row>
    <row r="61108" spans="180:180">
      <c r="FX61108" s="1595"/>
    </row>
    <row r="61109" spans="180:180">
      <c r="FX61109" s="1595"/>
    </row>
    <row r="61110" spans="180:180">
      <c r="FX61110" s="1595"/>
    </row>
    <row r="61111" spans="180:180">
      <c r="FX61111" s="1595"/>
    </row>
    <row r="61112" spans="180:180">
      <c r="FX61112" s="1595"/>
    </row>
    <row r="61113" spans="180:180">
      <c r="FX61113" s="1595"/>
    </row>
    <row r="61114" spans="180:180">
      <c r="FX61114" s="1595"/>
    </row>
    <row r="61115" spans="180:180">
      <c r="FX61115" s="1595"/>
    </row>
    <row r="61116" spans="180:180">
      <c r="FX61116" s="1595"/>
    </row>
    <row r="61117" spans="180:180">
      <c r="FX61117" s="1595"/>
    </row>
    <row r="61118" spans="180:180">
      <c r="FX61118" s="1595"/>
    </row>
    <row r="61119" spans="180:180">
      <c r="FX61119" s="1595"/>
    </row>
    <row r="61120" spans="180:180">
      <c r="FX61120" s="1595"/>
    </row>
    <row r="61121" spans="180:180">
      <c r="FX61121" s="1595"/>
    </row>
    <row r="61122" spans="180:180">
      <c r="FX61122" s="1595"/>
    </row>
    <row r="61123" spans="180:180">
      <c r="FX61123" s="1595"/>
    </row>
    <row r="61124" spans="180:180">
      <c r="FX61124" s="1595"/>
    </row>
    <row r="61125" spans="180:180">
      <c r="FX61125" s="1595"/>
    </row>
    <row r="61126" spans="180:180">
      <c r="FX61126" s="1595"/>
    </row>
    <row r="61127" spans="180:180">
      <c r="FX61127" s="1595"/>
    </row>
    <row r="61128" spans="180:180">
      <c r="FX61128" s="1595"/>
    </row>
    <row r="61129" spans="180:180">
      <c r="FX61129" s="1595"/>
    </row>
    <row r="61131" spans="180:180">
      <c r="FX61131" s="1349"/>
    </row>
    <row r="61132" spans="180:180">
      <c r="FX61132" s="1349"/>
    </row>
    <row r="61133" spans="180:180">
      <c r="FX61133" s="1666"/>
    </row>
    <row r="61135" spans="180:180">
      <c r="FX61135" s="1349"/>
    </row>
    <row r="61136" spans="180:180">
      <c r="FX61136" s="1349"/>
    </row>
    <row r="61137" spans="180:180">
      <c r="FX61137" s="1349"/>
    </row>
    <row r="61138" spans="180:180">
      <c r="FX61138" s="1595"/>
    </row>
    <row r="61139" spans="180:180">
      <c r="FX61139" s="1595"/>
    </row>
    <row r="61140" spans="180:180">
      <c r="FX61140" s="1595"/>
    </row>
    <row r="61141" spans="180:180">
      <c r="FX61141" s="1595"/>
    </row>
    <row r="61142" spans="180:180">
      <c r="FX61142" s="1595"/>
    </row>
    <row r="61143" spans="180:180">
      <c r="FX61143" s="1595"/>
    </row>
    <row r="61144" spans="180:180">
      <c r="FX61144" s="1595"/>
    </row>
    <row r="61145" spans="180:180">
      <c r="FX61145" s="1595"/>
    </row>
    <row r="61146" spans="180:180">
      <c r="FX61146" s="1595"/>
    </row>
    <row r="61147" spans="180:180">
      <c r="FX61147" s="1595"/>
    </row>
    <row r="61148" spans="180:180">
      <c r="FX61148" s="1595"/>
    </row>
    <row r="61149" spans="180:180">
      <c r="FX61149" s="1595"/>
    </row>
    <row r="61150" spans="180:180">
      <c r="FX61150" s="1595"/>
    </row>
    <row r="61151" spans="180:180">
      <c r="FX61151" s="1595"/>
    </row>
    <row r="61152" spans="180:180">
      <c r="FX61152" s="1595"/>
    </row>
    <row r="61153" spans="180:180">
      <c r="FX61153" s="1595"/>
    </row>
    <row r="61154" spans="180:180">
      <c r="FX61154" s="1595"/>
    </row>
    <row r="61155" spans="180:180">
      <c r="FX61155" s="1595"/>
    </row>
    <row r="61156" spans="180:180">
      <c r="FX61156" s="1595"/>
    </row>
    <row r="61157" spans="180:180">
      <c r="FX61157" s="1595"/>
    </row>
    <row r="61158" spans="180:180">
      <c r="FX61158" s="1595"/>
    </row>
    <row r="61159" spans="180:180">
      <c r="FX61159" s="1595"/>
    </row>
    <row r="61160" spans="180:180">
      <c r="FX61160" s="1595"/>
    </row>
    <row r="61161" spans="180:180">
      <c r="FX61161" s="1595"/>
    </row>
    <row r="61162" spans="180:180">
      <c r="FX61162" s="1595"/>
    </row>
    <row r="61163" spans="180:180">
      <c r="FX61163" s="1595"/>
    </row>
    <row r="61164" spans="180:180">
      <c r="FX61164" s="1595"/>
    </row>
    <row r="61165" spans="180:180">
      <c r="FX61165" s="1595"/>
    </row>
    <row r="61166" spans="180:180">
      <c r="FX61166" s="1595"/>
    </row>
    <row r="61167" spans="180:180">
      <c r="FX61167" s="1595"/>
    </row>
    <row r="61168" spans="180:180">
      <c r="FX61168" s="1595"/>
    </row>
    <row r="61169" spans="180:180">
      <c r="FX61169" s="1595"/>
    </row>
    <row r="61170" spans="180:180">
      <c r="FX61170" s="1595"/>
    </row>
    <row r="61171" spans="180:180">
      <c r="FX61171" s="1595"/>
    </row>
    <row r="61172" spans="180:180">
      <c r="FX61172" s="1595"/>
    </row>
    <row r="61173" spans="180:180">
      <c r="FX61173" s="1595"/>
    </row>
    <row r="61174" spans="180:180">
      <c r="FX61174" s="1595"/>
    </row>
    <row r="61175" spans="180:180">
      <c r="FX61175" s="1595"/>
    </row>
    <row r="61176" spans="180:180">
      <c r="FX61176" s="1595"/>
    </row>
    <row r="61177" spans="180:180">
      <c r="FX61177" s="1595"/>
    </row>
    <row r="61179" spans="180:180">
      <c r="FX61179" s="1349"/>
    </row>
    <row r="61180" spans="180:180">
      <c r="FX61180" s="1349"/>
    </row>
    <row r="61181" spans="180:180">
      <c r="FX61181" s="1666"/>
    </row>
    <row r="61183" spans="180:180">
      <c r="FX61183" s="1349"/>
    </row>
    <row r="61184" spans="180:180">
      <c r="FX61184" s="1349"/>
    </row>
    <row r="61185" spans="180:180">
      <c r="FX61185" s="1349"/>
    </row>
    <row r="61186" spans="180:180">
      <c r="FX61186" s="1595"/>
    </row>
    <row r="61187" spans="180:180">
      <c r="FX61187" s="1595"/>
    </row>
    <row r="61188" spans="180:180">
      <c r="FX61188" s="1595"/>
    </row>
    <row r="61189" spans="180:180">
      <c r="FX61189" s="1595"/>
    </row>
    <row r="61190" spans="180:180">
      <c r="FX61190" s="1595"/>
    </row>
    <row r="61191" spans="180:180">
      <c r="FX61191" s="1595"/>
    </row>
    <row r="61192" spans="180:180">
      <c r="FX61192" s="1595"/>
    </row>
    <row r="61193" spans="180:180">
      <c r="FX61193" s="1595"/>
    </row>
    <row r="61194" spans="180:180">
      <c r="FX61194" s="1595"/>
    </row>
    <row r="61195" spans="180:180">
      <c r="FX61195" s="1595"/>
    </row>
    <row r="61196" spans="180:180">
      <c r="FX61196" s="1595"/>
    </row>
    <row r="61197" spans="180:180">
      <c r="FX61197" s="1595"/>
    </row>
    <row r="61198" spans="180:180">
      <c r="FX61198" s="1595"/>
    </row>
    <row r="61199" spans="180:180">
      <c r="FX61199" s="1595"/>
    </row>
    <row r="61200" spans="180:180">
      <c r="FX61200" s="1595"/>
    </row>
    <row r="61201" spans="180:180">
      <c r="FX61201" s="1595"/>
    </row>
    <row r="61202" spans="180:180">
      <c r="FX61202" s="1595"/>
    </row>
    <row r="61203" spans="180:180">
      <c r="FX61203" s="1595"/>
    </row>
    <row r="61204" spans="180:180">
      <c r="FX61204" s="1595"/>
    </row>
    <row r="61205" spans="180:180">
      <c r="FX61205" s="1595"/>
    </row>
    <row r="61206" spans="180:180">
      <c r="FX61206" s="1595"/>
    </row>
    <row r="61207" spans="180:180">
      <c r="FX61207" s="1595"/>
    </row>
    <row r="61208" spans="180:180">
      <c r="FX61208" s="1595"/>
    </row>
    <row r="61209" spans="180:180">
      <c r="FX61209" s="1595"/>
    </row>
    <row r="61210" spans="180:180">
      <c r="FX61210" s="1595"/>
    </row>
    <row r="61211" spans="180:180">
      <c r="FX61211" s="1595"/>
    </row>
    <row r="61212" spans="180:180">
      <c r="FX61212" s="1595"/>
    </row>
    <row r="61213" spans="180:180">
      <c r="FX61213" s="1595"/>
    </row>
    <row r="61214" spans="180:180">
      <c r="FX61214" s="1595"/>
    </row>
    <row r="61215" spans="180:180">
      <c r="FX61215" s="1595"/>
    </row>
    <row r="61216" spans="180:180">
      <c r="FX61216" s="1595"/>
    </row>
    <row r="61217" spans="180:180">
      <c r="FX61217" s="1595"/>
    </row>
    <row r="61218" spans="180:180">
      <c r="FX61218" s="1595"/>
    </row>
    <row r="61219" spans="180:180">
      <c r="FX61219" s="1595"/>
    </row>
    <row r="61220" spans="180:180">
      <c r="FX61220" s="1595"/>
    </row>
    <row r="61221" spans="180:180">
      <c r="FX61221" s="1595"/>
    </row>
    <row r="61222" spans="180:180">
      <c r="FX61222" s="1595"/>
    </row>
    <row r="61223" spans="180:180">
      <c r="FX61223" s="1595"/>
    </row>
    <row r="61224" spans="180:180">
      <c r="FX61224" s="1595"/>
    </row>
    <row r="61225" spans="180:180">
      <c r="FX61225" s="1595"/>
    </row>
    <row r="61227" spans="180:180">
      <c r="FX61227" s="1349"/>
    </row>
    <row r="61228" spans="180:180">
      <c r="FX61228" s="1349"/>
    </row>
    <row r="61229" spans="180:180">
      <c r="FX61229" s="1666"/>
    </row>
    <row r="61231" spans="180:180">
      <c r="FX61231" s="1349"/>
    </row>
    <row r="61232" spans="180:180">
      <c r="FX61232" s="1349"/>
    </row>
    <row r="61233" spans="180:180">
      <c r="FX61233" s="1349"/>
    </row>
    <row r="61234" spans="180:180">
      <c r="FX61234" s="1595"/>
    </row>
    <row r="61235" spans="180:180">
      <c r="FX61235" s="1595"/>
    </row>
    <row r="61236" spans="180:180">
      <c r="FX61236" s="1595"/>
    </row>
    <row r="61237" spans="180:180">
      <c r="FX61237" s="1595"/>
    </row>
    <row r="61238" spans="180:180">
      <c r="FX61238" s="1595"/>
    </row>
    <row r="61239" spans="180:180">
      <c r="FX61239" s="1595"/>
    </row>
    <row r="61240" spans="180:180">
      <c r="FX61240" s="1595"/>
    </row>
    <row r="61241" spans="180:180">
      <c r="FX61241" s="1595"/>
    </row>
    <row r="61242" spans="180:180">
      <c r="FX61242" s="1595"/>
    </row>
    <row r="61243" spans="180:180">
      <c r="FX61243" s="1595"/>
    </row>
    <row r="61244" spans="180:180">
      <c r="FX61244" s="1595"/>
    </row>
    <row r="61245" spans="180:180">
      <c r="FX61245" s="1595"/>
    </row>
    <row r="61246" spans="180:180">
      <c r="FX61246" s="1595"/>
    </row>
    <row r="61247" spans="180:180">
      <c r="FX61247" s="1595"/>
    </row>
    <row r="61248" spans="180:180">
      <c r="FX61248" s="1595"/>
    </row>
    <row r="61249" spans="180:180">
      <c r="FX61249" s="1595"/>
    </row>
    <row r="61250" spans="180:180">
      <c r="FX61250" s="1595"/>
    </row>
    <row r="61251" spans="180:180">
      <c r="FX61251" s="1595"/>
    </row>
    <row r="61252" spans="180:180">
      <c r="FX61252" s="1595"/>
    </row>
    <row r="61253" spans="180:180">
      <c r="FX61253" s="1595"/>
    </row>
    <row r="61254" spans="180:180">
      <c r="FX61254" s="1595"/>
    </row>
    <row r="61255" spans="180:180">
      <c r="FX61255" s="1595"/>
    </row>
    <row r="61256" spans="180:180">
      <c r="FX61256" s="1595"/>
    </row>
    <row r="61257" spans="180:180">
      <c r="FX61257" s="1595"/>
    </row>
    <row r="61258" spans="180:180">
      <c r="FX61258" s="1595"/>
    </row>
    <row r="61259" spans="180:180">
      <c r="FX61259" s="1595"/>
    </row>
    <row r="61260" spans="180:180">
      <c r="FX61260" s="1595"/>
    </row>
    <row r="61261" spans="180:180">
      <c r="FX61261" s="1595"/>
    </row>
    <row r="61262" spans="180:180">
      <c r="FX61262" s="1595"/>
    </row>
    <row r="61263" spans="180:180">
      <c r="FX61263" s="1595"/>
    </row>
    <row r="61264" spans="180:180">
      <c r="FX61264" s="1595"/>
    </row>
    <row r="61265" spans="180:180">
      <c r="FX61265" s="1595"/>
    </row>
    <row r="61266" spans="180:180">
      <c r="FX61266" s="1595"/>
    </row>
    <row r="61267" spans="180:180">
      <c r="FX61267" s="1595"/>
    </row>
    <row r="61268" spans="180:180">
      <c r="FX61268" s="1595"/>
    </row>
    <row r="61269" spans="180:180">
      <c r="FX61269" s="1595"/>
    </row>
    <row r="61270" spans="180:180">
      <c r="FX61270" s="1595"/>
    </row>
    <row r="61271" spans="180:180">
      <c r="FX61271" s="1595"/>
    </row>
    <row r="61272" spans="180:180">
      <c r="FX61272" s="1595"/>
    </row>
    <row r="61273" spans="180:180">
      <c r="FX61273" s="1595"/>
    </row>
    <row r="61275" spans="180:180">
      <c r="FX61275" s="1349"/>
    </row>
    <row r="61276" spans="180:180">
      <c r="FX61276" s="1349"/>
    </row>
    <row r="61277" spans="180:180">
      <c r="FX61277" s="1666"/>
    </row>
    <row r="61279" spans="180:180">
      <c r="FX61279" s="1349"/>
    </row>
    <row r="61280" spans="180:180">
      <c r="FX61280" s="1349"/>
    </row>
    <row r="61281" spans="180:180">
      <c r="FX61281" s="1349"/>
    </row>
    <row r="61282" spans="180:180">
      <c r="FX61282" s="1595"/>
    </row>
    <row r="61283" spans="180:180">
      <c r="FX61283" s="1595"/>
    </row>
    <row r="61284" spans="180:180">
      <c r="FX61284" s="1595"/>
    </row>
    <row r="61285" spans="180:180">
      <c r="FX61285" s="1595"/>
    </row>
    <row r="61286" spans="180:180">
      <c r="FX61286" s="1595"/>
    </row>
    <row r="61287" spans="180:180">
      <c r="FX61287" s="1595"/>
    </row>
    <row r="61288" spans="180:180">
      <c r="FX61288" s="1595"/>
    </row>
    <row r="61289" spans="180:180">
      <c r="FX61289" s="1595"/>
    </row>
    <row r="61290" spans="180:180">
      <c r="FX61290" s="1595"/>
    </row>
    <row r="61291" spans="180:180">
      <c r="FX61291" s="1595"/>
    </row>
    <row r="61292" spans="180:180">
      <c r="FX61292" s="1595"/>
    </row>
    <row r="61293" spans="180:180">
      <c r="FX61293" s="1595"/>
    </row>
    <row r="61294" spans="180:180">
      <c r="FX61294" s="1595"/>
    </row>
    <row r="61295" spans="180:180">
      <c r="FX61295" s="1595"/>
    </row>
    <row r="61296" spans="180:180">
      <c r="FX61296" s="1595"/>
    </row>
    <row r="61297" spans="180:180">
      <c r="FX61297" s="1595"/>
    </row>
    <row r="61298" spans="180:180">
      <c r="FX61298" s="1595"/>
    </row>
    <row r="61299" spans="180:180">
      <c r="FX61299" s="1595"/>
    </row>
    <row r="61300" spans="180:180">
      <c r="FX61300" s="1595"/>
    </row>
    <row r="61301" spans="180:180">
      <c r="FX61301" s="1595"/>
    </row>
    <row r="61302" spans="180:180">
      <c r="FX61302" s="1595"/>
    </row>
    <row r="61303" spans="180:180">
      <c r="FX61303" s="1595"/>
    </row>
    <row r="61304" spans="180:180">
      <c r="FX61304" s="1595"/>
    </row>
    <row r="61305" spans="180:180">
      <c r="FX61305" s="1595"/>
    </row>
    <row r="61306" spans="180:180">
      <c r="FX61306" s="1595"/>
    </row>
    <row r="61307" spans="180:180">
      <c r="FX61307" s="1595"/>
    </row>
    <row r="61308" spans="180:180">
      <c r="FX61308" s="1595"/>
    </row>
    <row r="61309" spans="180:180">
      <c r="FX61309" s="1595"/>
    </row>
    <row r="61310" spans="180:180">
      <c r="FX61310" s="1595"/>
    </row>
    <row r="61311" spans="180:180">
      <c r="FX61311" s="1595"/>
    </row>
    <row r="61312" spans="180:180">
      <c r="FX61312" s="1595"/>
    </row>
    <row r="61313" spans="180:180">
      <c r="FX61313" s="1595"/>
    </row>
    <row r="61314" spans="180:180">
      <c r="FX61314" s="1595"/>
    </row>
    <row r="61315" spans="180:180">
      <c r="FX61315" s="1595"/>
    </row>
    <row r="61316" spans="180:180">
      <c r="FX61316" s="1595"/>
    </row>
    <row r="61317" spans="180:180">
      <c r="FX61317" s="1595"/>
    </row>
    <row r="61318" spans="180:180">
      <c r="FX61318" s="1595"/>
    </row>
    <row r="61319" spans="180:180">
      <c r="FX61319" s="1595"/>
    </row>
    <row r="61320" spans="180:180">
      <c r="FX61320" s="1595"/>
    </row>
    <row r="61321" spans="180:180">
      <c r="FX61321" s="1595"/>
    </row>
    <row r="61323" spans="180:180">
      <c r="FX61323" s="1349"/>
    </row>
    <row r="61324" spans="180:180">
      <c r="FX61324" s="1349"/>
    </row>
    <row r="61325" spans="180:180">
      <c r="FX61325" s="1666"/>
    </row>
    <row r="61327" spans="180:180">
      <c r="FX61327" s="1349"/>
    </row>
    <row r="61328" spans="180:180">
      <c r="FX61328" s="1349"/>
    </row>
    <row r="61329" spans="180:180">
      <c r="FX61329" s="1349"/>
    </row>
    <row r="61330" spans="180:180">
      <c r="FX61330" s="1595"/>
    </row>
    <row r="61331" spans="180:180">
      <c r="FX61331" s="1595"/>
    </row>
    <row r="61332" spans="180:180">
      <c r="FX61332" s="1595"/>
    </row>
    <row r="61333" spans="180:180">
      <c r="FX61333" s="1595"/>
    </row>
    <row r="61334" spans="180:180">
      <c r="FX61334" s="1595"/>
    </row>
    <row r="61335" spans="180:180">
      <c r="FX61335" s="1595"/>
    </row>
    <row r="61336" spans="180:180">
      <c r="FX61336" s="1595"/>
    </row>
    <row r="61337" spans="180:180">
      <c r="FX61337" s="1595"/>
    </row>
    <row r="61338" spans="180:180">
      <c r="FX61338" s="1595"/>
    </row>
    <row r="61339" spans="180:180">
      <c r="FX61339" s="1595"/>
    </row>
    <row r="61340" spans="180:180">
      <c r="FX61340" s="1595"/>
    </row>
    <row r="61341" spans="180:180">
      <c r="FX61341" s="1595"/>
    </row>
    <row r="61342" spans="180:180">
      <c r="FX61342" s="1595"/>
    </row>
    <row r="61343" spans="180:180">
      <c r="FX61343" s="1595"/>
    </row>
    <row r="61344" spans="180:180">
      <c r="FX61344" s="1595"/>
    </row>
    <row r="61345" spans="180:180">
      <c r="FX61345" s="1595"/>
    </row>
    <row r="61346" spans="180:180">
      <c r="FX61346" s="1595"/>
    </row>
    <row r="61347" spans="180:180">
      <c r="FX61347" s="1595"/>
    </row>
    <row r="61348" spans="180:180">
      <c r="FX61348" s="1595"/>
    </row>
    <row r="61349" spans="180:180">
      <c r="FX61349" s="1595"/>
    </row>
    <row r="61350" spans="180:180">
      <c r="FX61350" s="1595"/>
    </row>
    <row r="61351" spans="180:180">
      <c r="FX61351" s="1595"/>
    </row>
    <row r="61352" spans="180:180">
      <c r="FX61352" s="1595"/>
    </row>
    <row r="61353" spans="180:180">
      <c r="FX61353" s="1595"/>
    </row>
    <row r="61354" spans="180:180">
      <c r="FX61354" s="1595"/>
    </row>
    <row r="61355" spans="180:180">
      <c r="FX61355" s="1595"/>
    </row>
    <row r="61356" spans="180:180">
      <c r="FX61356" s="1595"/>
    </row>
    <row r="61357" spans="180:180">
      <c r="FX61357" s="1595"/>
    </row>
    <row r="61358" spans="180:180">
      <c r="FX61358" s="1595"/>
    </row>
    <row r="61359" spans="180:180">
      <c r="FX61359" s="1595"/>
    </row>
    <row r="61360" spans="180:180">
      <c r="FX61360" s="1595"/>
    </row>
    <row r="61361" spans="180:180">
      <c r="FX61361" s="1595"/>
    </row>
    <row r="61362" spans="180:180">
      <c r="FX61362" s="1595"/>
    </row>
    <row r="61363" spans="180:180">
      <c r="FX61363" s="1595"/>
    </row>
    <row r="61364" spans="180:180">
      <c r="FX61364" s="1595"/>
    </row>
    <row r="61365" spans="180:180">
      <c r="FX61365" s="1595"/>
    </row>
    <row r="61366" spans="180:180">
      <c r="FX61366" s="1595"/>
    </row>
    <row r="61367" spans="180:180">
      <c r="FX61367" s="1595"/>
    </row>
    <row r="61368" spans="180:180">
      <c r="FX61368" s="1595"/>
    </row>
    <row r="61369" spans="180:180">
      <c r="FX61369" s="1595"/>
    </row>
    <row r="61371" spans="180:180">
      <c r="FX61371" s="1349"/>
    </row>
    <row r="61372" spans="180:180">
      <c r="FX61372" s="1349"/>
    </row>
    <row r="61373" spans="180:180">
      <c r="FX61373" s="1666"/>
    </row>
    <row r="61375" spans="180:180">
      <c r="FX61375" s="1349"/>
    </row>
    <row r="61376" spans="180:180">
      <c r="FX61376" s="1349"/>
    </row>
    <row r="61377" spans="180:180">
      <c r="FX61377" s="1349"/>
    </row>
    <row r="61378" spans="180:180">
      <c r="FX61378" s="1595"/>
    </row>
    <row r="61379" spans="180:180">
      <c r="FX61379" s="1595"/>
    </row>
    <row r="61380" spans="180:180">
      <c r="FX61380" s="1595"/>
    </row>
    <row r="61381" spans="180:180">
      <c r="FX61381" s="1595"/>
    </row>
    <row r="61382" spans="180:180">
      <c r="FX61382" s="1595"/>
    </row>
    <row r="61383" spans="180:180">
      <c r="FX61383" s="1595"/>
    </row>
    <row r="61384" spans="180:180">
      <c r="FX61384" s="1595"/>
    </row>
    <row r="61385" spans="180:180">
      <c r="FX61385" s="1595"/>
    </row>
    <row r="61386" spans="180:180">
      <c r="FX61386" s="1595"/>
    </row>
    <row r="61387" spans="180:180">
      <c r="FX61387" s="1595"/>
    </row>
    <row r="61388" spans="180:180">
      <c r="FX61388" s="1595"/>
    </row>
    <row r="61389" spans="180:180">
      <c r="FX61389" s="1595"/>
    </row>
    <row r="61390" spans="180:180">
      <c r="FX61390" s="1595"/>
    </row>
    <row r="61391" spans="180:180">
      <c r="FX61391" s="1595"/>
    </row>
    <row r="61392" spans="180:180">
      <c r="FX61392" s="1595"/>
    </row>
    <row r="61393" spans="180:180">
      <c r="FX61393" s="1595"/>
    </row>
    <row r="61394" spans="180:180">
      <c r="FX61394" s="1595"/>
    </row>
    <row r="61395" spans="180:180">
      <c r="FX61395" s="1595"/>
    </row>
    <row r="61396" spans="180:180">
      <c r="FX61396" s="1595"/>
    </row>
    <row r="61397" spans="180:180">
      <c r="FX61397" s="1595"/>
    </row>
    <row r="61398" spans="180:180">
      <c r="FX61398" s="1595"/>
    </row>
    <row r="61399" spans="180:180">
      <c r="FX61399" s="1595"/>
    </row>
    <row r="61400" spans="180:180">
      <c r="FX61400" s="1595"/>
    </row>
    <row r="61401" spans="180:180">
      <c r="FX61401" s="1595"/>
    </row>
    <row r="61402" spans="180:180">
      <c r="FX61402" s="1595"/>
    </row>
    <row r="61403" spans="180:180">
      <c r="FX61403" s="1595"/>
    </row>
    <row r="61404" spans="180:180">
      <c r="FX61404" s="1595"/>
    </row>
    <row r="61405" spans="180:180">
      <c r="FX61405" s="1595"/>
    </row>
    <row r="61406" spans="180:180">
      <c r="FX61406" s="1595"/>
    </row>
    <row r="61407" spans="180:180">
      <c r="FX61407" s="1595"/>
    </row>
    <row r="61408" spans="180:180">
      <c r="FX61408" s="1595"/>
    </row>
    <row r="61409" spans="180:180">
      <c r="FX61409" s="1595"/>
    </row>
    <row r="61410" spans="180:180">
      <c r="FX61410" s="1595"/>
    </row>
    <row r="61411" spans="180:180">
      <c r="FX61411" s="1595"/>
    </row>
    <row r="61412" spans="180:180">
      <c r="FX61412" s="1595"/>
    </row>
    <row r="61413" spans="180:180">
      <c r="FX61413" s="1595"/>
    </row>
    <row r="61414" spans="180:180">
      <c r="FX61414" s="1595"/>
    </row>
    <row r="61415" spans="180:180">
      <c r="FX61415" s="1595"/>
    </row>
    <row r="61416" spans="180:180">
      <c r="FX61416" s="1595"/>
    </row>
    <row r="61417" spans="180:180">
      <c r="FX61417" s="1595"/>
    </row>
    <row r="61419" spans="180:180">
      <c r="FX61419" s="1349"/>
    </row>
    <row r="61420" spans="180:180">
      <c r="FX61420" s="1349"/>
    </row>
    <row r="61421" spans="180:180">
      <c r="FX61421" s="1666"/>
    </row>
    <row r="61423" spans="180:180">
      <c r="FX61423" s="1349"/>
    </row>
    <row r="61424" spans="180:180">
      <c r="FX61424" s="1349"/>
    </row>
    <row r="61425" spans="180:180">
      <c r="FX61425" s="1349"/>
    </row>
    <row r="61426" spans="180:180">
      <c r="FX61426" s="1595"/>
    </row>
    <row r="61427" spans="180:180">
      <c r="FX61427" s="1595"/>
    </row>
    <row r="61428" spans="180:180">
      <c r="FX61428" s="1595"/>
    </row>
    <row r="61429" spans="180:180">
      <c r="FX61429" s="1595"/>
    </row>
    <row r="61430" spans="180:180">
      <c r="FX61430" s="1595"/>
    </row>
    <row r="61431" spans="180:180">
      <c r="FX61431" s="1595"/>
    </row>
    <row r="61432" spans="180:180">
      <c r="FX61432" s="1595"/>
    </row>
    <row r="61433" spans="180:180">
      <c r="FX61433" s="1595"/>
    </row>
    <row r="61434" spans="180:180">
      <c r="FX61434" s="1595"/>
    </row>
    <row r="61435" spans="180:180">
      <c r="FX61435" s="1595"/>
    </row>
    <row r="61436" spans="180:180">
      <c r="FX61436" s="1595"/>
    </row>
    <row r="61437" spans="180:180">
      <c r="FX61437" s="1595"/>
    </row>
    <row r="61438" spans="180:180">
      <c r="FX61438" s="1595"/>
    </row>
    <row r="61439" spans="180:180">
      <c r="FX61439" s="1595"/>
    </row>
    <row r="61440" spans="180:180">
      <c r="FX61440" s="1595"/>
    </row>
    <row r="61441" spans="180:180">
      <c r="FX61441" s="1595"/>
    </row>
    <row r="61442" spans="180:180">
      <c r="FX61442" s="1595"/>
    </row>
    <row r="61443" spans="180:180">
      <c r="FX61443" s="1595"/>
    </row>
    <row r="61444" spans="180:180">
      <c r="FX61444" s="1595"/>
    </row>
    <row r="61445" spans="180:180">
      <c r="FX61445" s="1595"/>
    </row>
    <row r="61446" spans="180:180">
      <c r="FX61446" s="1595"/>
    </row>
    <row r="61447" spans="180:180">
      <c r="FX61447" s="1595"/>
    </row>
    <row r="61448" spans="180:180">
      <c r="FX61448" s="1595"/>
    </row>
    <row r="61449" spans="180:180">
      <c r="FX61449" s="1595"/>
    </row>
    <row r="61450" spans="180:180">
      <c r="FX61450" s="1595"/>
    </row>
    <row r="61451" spans="180:180">
      <c r="FX61451" s="1595"/>
    </row>
    <row r="61452" spans="180:180">
      <c r="FX61452" s="1595"/>
    </row>
    <row r="61453" spans="180:180">
      <c r="FX61453" s="1595"/>
    </row>
    <row r="61454" spans="180:180">
      <c r="FX61454" s="1595"/>
    </row>
    <row r="61455" spans="180:180">
      <c r="FX61455" s="1595"/>
    </row>
    <row r="61456" spans="180:180">
      <c r="FX61456" s="1595"/>
    </row>
    <row r="61457" spans="180:180">
      <c r="FX61457" s="1595"/>
    </row>
    <row r="61458" spans="180:180">
      <c r="FX61458" s="1595"/>
    </row>
    <row r="61459" spans="180:180">
      <c r="FX61459" s="1595"/>
    </row>
    <row r="61460" spans="180:180">
      <c r="FX61460" s="1595"/>
    </row>
    <row r="61461" spans="180:180">
      <c r="FX61461" s="1595"/>
    </row>
    <row r="61462" spans="180:180">
      <c r="FX61462" s="1595"/>
    </row>
    <row r="61463" spans="180:180">
      <c r="FX61463" s="1595"/>
    </row>
    <row r="61464" spans="180:180">
      <c r="FX61464" s="1595"/>
    </row>
    <row r="61465" spans="180:180">
      <c r="FX61465" s="1595"/>
    </row>
    <row r="61467" spans="180:180">
      <c r="FX61467" s="1349"/>
    </row>
    <row r="61468" spans="180:180">
      <c r="FX61468" s="1349"/>
    </row>
    <row r="61469" spans="180:180">
      <c r="FX61469" s="1666"/>
    </row>
    <row r="61471" spans="180:180">
      <c r="FX61471" s="1349"/>
    </row>
    <row r="61472" spans="180:180">
      <c r="FX61472" s="1349"/>
    </row>
    <row r="61473" spans="180:180">
      <c r="FX61473" s="1349"/>
    </row>
    <row r="61474" spans="180:180">
      <c r="FX61474" s="1595"/>
    </row>
    <row r="61475" spans="180:180">
      <c r="FX61475" s="1595"/>
    </row>
    <row r="61476" spans="180:180">
      <c r="FX61476" s="1595"/>
    </row>
    <row r="61477" spans="180:180">
      <c r="FX61477" s="1595"/>
    </row>
    <row r="61478" spans="180:180">
      <c r="FX61478" s="1595"/>
    </row>
    <row r="61479" spans="180:180">
      <c r="FX61479" s="1595"/>
    </row>
    <row r="61480" spans="180:180">
      <c r="FX61480" s="1595"/>
    </row>
    <row r="61481" spans="180:180">
      <c r="FX61481" s="1595"/>
    </row>
    <row r="61482" spans="180:180">
      <c r="FX61482" s="1595"/>
    </row>
    <row r="61483" spans="180:180">
      <c r="FX61483" s="1595"/>
    </row>
    <row r="61484" spans="180:180">
      <c r="FX61484" s="1595"/>
    </row>
    <row r="61485" spans="180:180">
      <c r="FX61485" s="1595"/>
    </row>
    <row r="61486" spans="180:180">
      <c r="FX61486" s="1595"/>
    </row>
    <row r="61487" spans="180:180">
      <c r="FX61487" s="1595"/>
    </row>
    <row r="61488" spans="180:180">
      <c r="FX61488" s="1595"/>
    </row>
    <row r="61489" spans="180:180">
      <c r="FX61489" s="1595"/>
    </row>
    <row r="61490" spans="180:180">
      <c r="FX61490" s="1595"/>
    </row>
    <row r="61491" spans="180:180">
      <c r="FX61491" s="1595"/>
    </row>
    <row r="61492" spans="180:180">
      <c r="FX61492" s="1595"/>
    </row>
    <row r="61493" spans="180:180">
      <c r="FX61493" s="1595"/>
    </row>
    <row r="61494" spans="180:180">
      <c r="FX61494" s="1595"/>
    </row>
    <row r="61495" spans="180:180">
      <c r="FX61495" s="1595"/>
    </row>
    <row r="61496" spans="180:180">
      <c r="FX61496" s="1595"/>
    </row>
    <row r="61497" spans="180:180">
      <c r="FX61497" s="1595"/>
    </row>
    <row r="61498" spans="180:180">
      <c r="FX61498" s="1595"/>
    </row>
    <row r="61499" spans="180:180">
      <c r="FX61499" s="1595"/>
    </row>
    <row r="61500" spans="180:180">
      <c r="FX61500" s="1595"/>
    </row>
    <row r="61501" spans="180:180">
      <c r="FX61501" s="1595"/>
    </row>
    <row r="61502" spans="180:180">
      <c r="FX61502" s="1595"/>
    </row>
    <row r="61503" spans="180:180">
      <c r="FX61503" s="1595"/>
    </row>
    <row r="61504" spans="180:180">
      <c r="FX61504" s="1595"/>
    </row>
    <row r="61505" spans="180:180">
      <c r="FX61505" s="1595"/>
    </row>
    <row r="61506" spans="180:180">
      <c r="FX61506" s="1595"/>
    </row>
    <row r="61507" spans="180:180">
      <c r="FX61507" s="1595"/>
    </row>
    <row r="61508" spans="180:180">
      <c r="FX61508" s="1595"/>
    </row>
    <row r="61509" spans="180:180">
      <c r="FX61509" s="1595"/>
    </row>
    <row r="61510" spans="180:180">
      <c r="FX61510" s="1595"/>
    </row>
    <row r="61511" spans="180:180">
      <c r="FX61511" s="1595"/>
    </row>
    <row r="61512" spans="180:180">
      <c r="FX61512" s="1595"/>
    </row>
    <row r="61513" spans="180:180">
      <c r="FX61513" s="1595"/>
    </row>
    <row r="61515" spans="180:180">
      <c r="FX61515" s="1349"/>
    </row>
    <row r="61516" spans="180:180">
      <c r="FX61516" s="1349"/>
    </row>
    <row r="61517" spans="180:180">
      <c r="FX61517" s="1666"/>
    </row>
    <row r="61519" spans="180:180">
      <c r="FX61519" s="1349"/>
    </row>
    <row r="61520" spans="180:180">
      <c r="FX61520" s="1349"/>
    </row>
    <row r="61521" spans="180:180">
      <c r="FX61521" s="1349"/>
    </row>
    <row r="61522" spans="180:180">
      <c r="FX61522" s="1595"/>
    </row>
    <row r="61523" spans="180:180">
      <c r="FX61523" s="1595"/>
    </row>
    <row r="61524" spans="180:180">
      <c r="FX61524" s="1595"/>
    </row>
    <row r="61525" spans="180:180">
      <c r="FX61525" s="1595"/>
    </row>
    <row r="61526" spans="180:180">
      <c r="FX61526" s="1595"/>
    </row>
    <row r="61527" spans="180:180">
      <c r="FX61527" s="1595"/>
    </row>
    <row r="61528" spans="180:180">
      <c r="FX61528" s="1595"/>
    </row>
    <row r="61529" spans="180:180">
      <c r="FX61529" s="1595"/>
    </row>
    <row r="61530" spans="180:180">
      <c r="FX61530" s="1595"/>
    </row>
    <row r="61531" spans="180:180">
      <c r="FX61531" s="1595"/>
    </row>
    <row r="61532" spans="180:180">
      <c r="FX61532" s="1595"/>
    </row>
    <row r="61533" spans="180:180">
      <c r="FX61533" s="1595"/>
    </row>
    <row r="61534" spans="180:180">
      <c r="FX61534" s="1595"/>
    </row>
    <row r="61535" spans="180:180">
      <c r="FX61535" s="1595"/>
    </row>
    <row r="61536" spans="180:180">
      <c r="FX61536" s="1595"/>
    </row>
    <row r="61537" spans="180:180">
      <c r="FX61537" s="1595"/>
    </row>
    <row r="61538" spans="180:180">
      <c r="FX61538" s="1595"/>
    </row>
    <row r="61539" spans="180:180">
      <c r="FX61539" s="1595"/>
    </row>
    <row r="61540" spans="180:180">
      <c r="FX61540" s="1595"/>
    </row>
    <row r="61541" spans="180:180">
      <c r="FX61541" s="1595"/>
    </row>
    <row r="61542" spans="180:180">
      <c r="FX61542" s="1595"/>
    </row>
    <row r="61543" spans="180:180">
      <c r="FX61543" s="1595"/>
    </row>
    <row r="61544" spans="180:180">
      <c r="FX61544" s="1595"/>
    </row>
    <row r="61545" spans="180:180">
      <c r="FX61545" s="1595"/>
    </row>
    <row r="61546" spans="180:180">
      <c r="FX61546" s="1595"/>
    </row>
    <row r="61547" spans="180:180">
      <c r="FX61547" s="1595"/>
    </row>
    <row r="61548" spans="180:180">
      <c r="FX61548" s="1595"/>
    </row>
    <row r="61549" spans="180:180">
      <c r="FX61549" s="1595"/>
    </row>
    <row r="61550" spans="180:180">
      <c r="FX61550" s="1595"/>
    </row>
    <row r="61551" spans="180:180">
      <c r="FX61551" s="1595"/>
    </row>
    <row r="61552" spans="180:180">
      <c r="FX61552" s="1595"/>
    </row>
    <row r="61553" spans="180:180">
      <c r="FX61553" s="1595"/>
    </row>
    <row r="61554" spans="180:180">
      <c r="FX61554" s="1595"/>
    </row>
    <row r="61555" spans="180:180">
      <c r="FX61555" s="1595"/>
    </row>
    <row r="61556" spans="180:180">
      <c r="FX61556" s="1595"/>
    </row>
    <row r="61557" spans="180:180">
      <c r="FX61557" s="1595"/>
    </row>
    <row r="61558" spans="180:180">
      <c r="FX61558" s="1595"/>
    </row>
    <row r="61559" spans="180:180">
      <c r="FX61559" s="1595"/>
    </row>
    <row r="61560" spans="180:180">
      <c r="FX61560" s="1595"/>
    </row>
    <row r="61561" spans="180:180">
      <c r="FX61561" s="1595"/>
    </row>
    <row r="61563" spans="180:180">
      <c r="FX61563" s="1349"/>
    </row>
    <row r="61564" spans="180:180">
      <c r="FX61564" s="1349"/>
    </row>
    <row r="61565" spans="180:180">
      <c r="FX61565" s="1666"/>
    </row>
    <row r="61567" spans="180:180">
      <c r="FX61567" s="1349"/>
    </row>
    <row r="61568" spans="180:180">
      <c r="FX61568" s="1349"/>
    </row>
    <row r="61569" spans="180:180">
      <c r="FX61569" s="1349"/>
    </row>
    <row r="61570" spans="180:180">
      <c r="FX61570" s="1595"/>
    </row>
    <row r="61571" spans="180:180">
      <c r="FX61571" s="1595"/>
    </row>
    <row r="61572" spans="180:180">
      <c r="FX61572" s="1595"/>
    </row>
    <row r="61573" spans="180:180">
      <c r="FX61573" s="1595"/>
    </row>
    <row r="61574" spans="180:180">
      <c r="FX61574" s="1595"/>
    </row>
    <row r="61575" spans="180:180">
      <c r="FX61575" s="1595"/>
    </row>
    <row r="61576" spans="180:180">
      <c r="FX61576" s="1595"/>
    </row>
    <row r="61577" spans="180:180">
      <c r="FX61577" s="1595"/>
    </row>
    <row r="61578" spans="180:180">
      <c r="FX61578" s="1595"/>
    </row>
    <row r="61579" spans="180:180">
      <c r="FX61579" s="1595"/>
    </row>
    <row r="61580" spans="180:180">
      <c r="FX61580" s="1595"/>
    </row>
    <row r="61581" spans="180:180">
      <c r="FX61581" s="1595"/>
    </row>
    <row r="61582" spans="180:180">
      <c r="FX61582" s="1595"/>
    </row>
    <row r="61583" spans="180:180">
      <c r="FX61583" s="1595"/>
    </row>
    <row r="61584" spans="180:180">
      <c r="FX61584" s="1595"/>
    </row>
    <row r="61585" spans="180:180">
      <c r="FX61585" s="1595"/>
    </row>
    <row r="61586" spans="180:180">
      <c r="FX61586" s="1595"/>
    </row>
    <row r="61587" spans="180:180">
      <c r="FX61587" s="1595"/>
    </row>
    <row r="61588" spans="180:180">
      <c r="FX61588" s="1595"/>
    </row>
    <row r="61589" spans="180:180">
      <c r="FX61589" s="1595"/>
    </row>
    <row r="61590" spans="180:180">
      <c r="FX61590" s="1595"/>
    </row>
    <row r="61591" spans="180:180">
      <c r="FX61591" s="1595"/>
    </row>
    <row r="61592" spans="180:180">
      <c r="FX61592" s="1595"/>
    </row>
    <row r="61593" spans="180:180">
      <c r="FX61593" s="1595"/>
    </row>
    <row r="61594" spans="180:180">
      <c r="FX61594" s="1595"/>
    </row>
    <row r="61595" spans="180:180">
      <c r="FX61595" s="1595"/>
    </row>
    <row r="61596" spans="180:180">
      <c r="FX61596" s="1595"/>
    </row>
    <row r="61597" spans="180:180">
      <c r="FX61597" s="1595"/>
    </row>
    <row r="61598" spans="180:180">
      <c r="FX61598" s="1595"/>
    </row>
    <row r="61599" spans="180:180">
      <c r="FX61599" s="1595"/>
    </row>
    <row r="61600" spans="180:180">
      <c r="FX61600" s="1595"/>
    </row>
    <row r="61601" spans="180:180">
      <c r="FX61601" s="1595"/>
    </row>
    <row r="61602" spans="180:180">
      <c r="FX61602" s="1595"/>
    </row>
    <row r="61603" spans="180:180">
      <c r="FX61603" s="1595"/>
    </row>
    <row r="61604" spans="180:180">
      <c r="FX61604" s="1595"/>
    </row>
    <row r="61605" spans="180:180">
      <c r="FX61605" s="1595"/>
    </row>
    <row r="61606" spans="180:180">
      <c r="FX61606" s="1595"/>
    </row>
    <row r="61607" spans="180:180">
      <c r="FX61607" s="1595"/>
    </row>
    <row r="61608" spans="180:180">
      <c r="FX61608" s="1595"/>
    </row>
    <row r="61609" spans="180:180">
      <c r="FX61609" s="1595"/>
    </row>
    <row r="61611" spans="180:180">
      <c r="FX61611" s="1349"/>
    </row>
    <row r="61612" spans="180:180">
      <c r="FX61612" s="1349"/>
    </row>
    <row r="61613" spans="180:180">
      <c r="FX61613" s="1666"/>
    </row>
    <row r="61615" spans="180:180">
      <c r="FX61615" s="1349"/>
    </row>
    <row r="61616" spans="180:180">
      <c r="FX61616" s="1349"/>
    </row>
    <row r="61617" spans="180:180">
      <c r="FX61617" s="1349"/>
    </row>
    <row r="61618" spans="180:180">
      <c r="FX61618" s="1595"/>
    </row>
    <row r="61619" spans="180:180">
      <c r="FX61619" s="1595"/>
    </row>
    <row r="61620" spans="180:180">
      <c r="FX61620" s="1595"/>
    </row>
    <row r="61621" spans="180:180">
      <c r="FX61621" s="1595"/>
    </row>
    <row r="61622" spans="180:180">
      <c r="FX61622" s="1595"/>
    </row>
    <row r="61623" spans="180:180">
      <c r="FX61623" s="1595"/>
    </row>
    <row r="61624" spans="180:180">
      <c r="FX61624" s="1595"/>
    </row>
    <row r="61625" spans="180:180">
      <c r="FX61625" s="1595"/>
    </row>
    <row r="61626" spans="180:180">
      <c r="FX61626" s="1595"/>
    </row>
    <row r="61627" spans="180:180">
      <c r="FX61627" s="1595"/>
    </row>
    <row r="61628" spans="180:180">
      <c r="FX61628" s="1595"/>
    </row>
    <row r="61629" spans="180:180">
      <c r="FX61629" s="1595"/>
    </row>
    <row r="61630" spans="180:180">
      <c r="FX61630" s="1595"/>
    </row>
    <row r="61631" spans="180:180">
      <c r="FX61631" s="1595"/>
    </row>
    <row r="61632" spans="180:180">
      <c r="FX61632" s="1595"/>
    </row>
    <row r="61633" spans="180:180">
      <c r="FX61633" s="1595"/>
    </row>
    <row r="61634" spans="180:180">
      <c r="FX61634" s="1595"/>
    </row>
    <row r="61635" spans="180:180">
      <c r="FX61635" s="1595"/>
    </row>
    <row r="61636" spans="180:180">
      <c r="FX61636" s="1595"/>
    </row>
    <row r="61637" spans="180:180">
      <c r="FX61637" s="1595"/>
    </row>
    <row r="61638" spans="180:180">
      <c r="FX61638" s="1595"/>
    </row>
    <row r="61639" spans="180:180">
      <c r="FX61639" s="1595"/>
    </row>
    <row r="61640" spans="180:180">
      <c r="FX61640" s="1595"/>
    </row>
    <row r="61641" spans="180:180">
      <c r="FX61641" s="1595"/>
    </row>
    <row r="61642" spans="180:180">
      <c r="FX61642" s="1595"/>
    </row>
    <row r="61643" spans="180:180">
      <c r="FX61643" s="1595"/>
    </row>
    <row r="61644" spans="180:180">
      <c r="FX61644" s="1595"/>
    </row>
    <row r="61645" spans="180:180">
      <c r="FX61645" s="1595"/>
    </row>
    <row r="61646" spans="180:180">
      <c r="FX61646" s="1595"/>
    </row>
    <row r="61647" spans="180:180">
      <c r="FX61647" s="1595"/>
    </row>
    <row r="61648" spans="180:180">
      <c r="FX61648" s="1595"/>
    </row>
    <row r="61649" spans="180:180">
      <c r="FX61649" s="1595"/>
    </row>
    <row r="61650" spans="180:180">
      <c r="FX61650" s="1595"/>
    </row>
    <row r="61651" spans="180:180">
      <c r="FX61651" s="1595"/>
    </row>
    <row r="61652" spans="180:180">
      <c r="FX61652" s="1595"/>
    </row>
    <row r="61653" spans="180:180">
      <c r="FX61653" s="1595"/>
    </row>
    <row r="61654" spans="180:180">
      <c r="FX61654" s="1595"/>
    </row>
    <row r="61655" spans="180:180">
      <c r="FX61655" s="1595"/>
    </row>
    <row r="61656" spans="180:180">
      <c r="FX61656" s="1595"/>
    </row>
    <row r="61657" spans="180:180">
      <c r="FX61657" s="1595"/>
    </row>
    <row r="61659" spans="180:180">
      <c r="FX61659" s="1349"/>
    </row>
    <row r="61660" spans="180:180">
      <c r="FX61660" s="1349"/>
    </row>
    <row r="61661" spans="180:180">
      <c r="FX61661" s="1666"/>
    </row>
    <row r="61663" spans="180:180">
      <c r="FX61663" s="1349"/>
    </row>
    <row r="61664" spans="180:180">
      <c r="FX61664" s="1349"/>
    </row>
    <row r="61665" spans="180:180">
      <c r="FX61665" s="1349"/>
    </row>
    <row r="61666" spans="180:180">
      <c r="FX61666" s="1595"/>
    </row>
    <row r="61667" spans="180:180">
      <c r="FX61667" s="1595"/>
    </row>
    <row r="61668" spans="180:180">
      <c r="FX61668" s="1595"/>
    </row>
    <row r="61669" spans="180:180">
      <c r="FX61669" s="1595"/>
    </row>
    <row r="61670" spans="180:180">
      <c r="FX61670" s="1595"/>
    </row>
    <row r="61671" spans="180:180">
      <c r="FX61671" s="1595"/>
    </row>
    <row r="61672" spans="180:180">
      <c r="FX61672" s="1595"/>
    </row>
    <row r="61673" spans="180:180">
      <c r="FX61673" s="1595"/>
    </row>
    <row r="61674" spans="180:180">
      <c r="FX61674" s="1595"/>
    </row>
    <row r="61675" spans="180:180">
      <c r="FX61675" s="1595"/>
    </row>
    <row r="61676" spans="180:180">
      <c r="FX61676" s="1595"/>
    </row>
    <row r="61677" spans="180:180">
      <c r="FX61677" s="1595"/>
    </row>
    <row r="61678" spans="180:180">
      <c r="FX61678" s="1595"/>
    </row>
    <row r="61679" spans="180:180">
      <c r="FX61679" s="1595"/>
    </row>
    <row r="61680" spans="180:180">
      <c r="FX61680" s="1595"/>
    </row>
    <row r="61681" spans="180:180">
      <c r="FX61681" s="1595"/>
    </row>
    <row r="61682" spans="180:180">
      <c r="FX61682" s="1595"/>
    </row>
    <row r="61683" spans="180:180">
      <c r="FX61683" s="1595"/>
    </row>
    <row r="61684" spans="180:180">
      <c r="FX61684" s="1595"/>
    </row>
    <row r="61685" spans="180:180">
      <c r="FX61685" s="1595"/>
    </row>
    <row r="61686" spans="180:180">
      <c r="FX61686" s="1595"/>
    </row>
    <row r="61687" spans="180:180">
      <c r="FX61687" s="1595"/>
    </row>
    <row r="61688" spans="180:180">
      <c r="FX61688" s="1595"/>
    </row>
    <row r="61689" spans="180:180">
      <c r="FX61689" s="1595"/>
    </row>
    <row r="61690" spans="180:180">
      <c r="FX61690" s="1595"/>
    </row>
    <row r="61691" spans="180:180">
      <c r="FX61691" s="1595"/>
    </row>
    <row r="61692" spans="180:180">
      <c r="FX61692" s="1595"/>
    </row>
    <row r="61693" spans="180:180">
      <c r="FX61693" s="1595"/>
    </row>
    <row r="61694" spans="180:180">
      <c r="FX61694" s="1595"/>
    </row>
    <row r="61695" spans="180:180">
      <c r="FX61695" s="1595"/>
    </row>
    <row r="61696" spans="180:180">
      <c r="FX61696" s="1595"/>
    </row>
    <row r="61697" spans="180:180">
      <c r="FX61697" s="1595"/>
    </row>
    <row r="61698" spans="180:180">
      <c r="FX61698" s="1595"/>
    </row>
    <row r="61699" spans="180:180">
      <c r="FX61699" s="1595"/>
    </row>
    <row r="61700" spans="180:180">
      <c r="FX61700" s="1595"/>
    </row>
    <row r="61701" spans="180:180">
      <c r="FX61701" s="1595"/>
    </row>
    <row r="61702" spans="180:180">
      <c r="FX61702" s="1595"/>
    </row>
    <row r="61703" spans="180:180">
      <c r="FX61703" s="1595"/>
    </row>
    <row r="61704" spans="180:180">
      <c r="FX61704" s="1595"/>
    </row>
    <row r="61705" spans="180:180">
      <c r="FX61705" s="1595"/>
    </row>
    <row r="61707" spans="180:180">
      <c r="FX61707" s="1349"/>
    </row>
    <row r="61708" spans="180:180">
      <c r="FX61708" s="1349"/>
    </row>
    <row r="61709" spans="180:180">
      <c r="FX61709" s="1666"/>
    </row>
    <row r="61711" spans="180:180">
      <c r="FX61711" s="1349"/>
    </row>
    <row r="61712" spans="180:180">
      <c r="FX61712" s="1349"/>
    </row>
    <row r="61713" spans="180:180">
      <c r="FX61713" s="1349"/>
    </row>
    <row r="61714" spans="180:180">
      <c r="FX61714" s="1595"/>
    </row>
    <row r="61715" spans="180:180">
      <c r="FX61715" s="1595"/>
    </row>
    <row r="61716" spans="180:180">
      <c r="FX61716" s="1595"/>
    </row>
    <row r="61717" spans="180:180">
      <c r="FX61717" s="1595"/>
    </row>
    <row r="61718" spans="180:180">
      <c r="FX61718" s="1595"/>
    </row>
    <row r="61719" spans="180:180">
      <c r="FX61719" s="1595"/>
    </row>
    <row r="61720" spans="180:180">
      <c r="FX61720" s="1595"/>
    </row>
    <row r="61721" spans="180:180">
      <c r="FX61721" s="1595"/>
    </row>
    <row r="61722" spans="180:180">
      <c r="FX61722" s="1595"/>
    </row>
    <row r="61723" spans="180:180">
      <c r="FX61723" s="1595"/>
    </row>
    <row r="61724" spans="180:180">
      <c r="FX61724" s="1595"/>
    </row>
    <row r="61725" spans="180:180">
      <c r="FX61725" s="1595"/>
    </row>
    <row r="61726" spans="180:180">
      <c r="FX61726" s="1595"/>
    </row>
    <row r="61727" spans="180:180">
      <c r="FX61727" s="1595"/>
    </row>
    <row r="61728" spans="180:180">
      <c r="FX61728" s="1595"/>
    </row>
    <row r="61729" spans="180:180">
      <c r="FX61729" s="1595"/>
    </row>
    <row r="61730" spans="180:180">
      <c r="FX61730" s="1595"/>
    </row>
    <row r="61731" spans="180:180">
      <c r="FX61731" s="1595"/>
    </row>
    <row r="61732" spans="180:180">
      <c r="FX61732" s="1595"/>
    </row>
    <row r="61733" spans="180:180">
      <c r="FX61733" s="1595"/>
    </row>
    <row r="61734" spans="180:180">
      <c r="FX61734" s="1595"/>
    </row>
    <row r="61735" spans="180:180">
      <c r="FX61735" s="1595"/>
    </row>
    <row r="61736" spans="180:180">
      <c r="FX61736" s="1595"/>
    </row>
    <row r="61737" spans="180:180">
      <c r="FX61737" s="1595"/>
    </row>
    <row r="61738" spans="180:180">
      <c r="FX61738" s="1595"/>
    </row>
    <row r="61739" spans="180:180">
      <c r="FX61739" s="1595"/>
    </row>
    <row r="61740" spans="180:180">
      <c r="FX61740" s="1595"/>
    </row>
    <row r="61741" spans="180:180">
      <c r="FX61741" s="1595"/>
    </row>
    <row r="61742" spans="180:180">
      <c r="FX61742" s="1595"/>
    </row>
    <row r="61743" spans="180:180">
      <c r="FX61743" s="1595"/>
    </row>
    <row r="61744" spans="180:180">
      <c r="FX61744" s="1595"/>
    </row>
    <row r="61745" spans="180:180">
      <c r="FX61745" s="1595"/>
    </row>
    <row r="61746" spans="180:180">
      <c r="FX61746" s="1595"/>
    </row>
    <row r="61747" spans="180:180">
      <c r="FX61747" s="1595"/>
    </row>
    <row r="61748" spans="180:180">
      <c r="FX61748" s="1595"/>
    </row>
    <row r="61749" spans="180:180">
      <c r="FX61749" s="1595"/>
    </row>
    <row r="61750" spans="180:180">
      <c r="FX61750" s="1595"/>
    </row>
    <row r="61751" spans="180:180">
      <c r="FX61751" s="1595"/>
    </row>
    <row r="61752" spans="180:180">
      <c r="FX61752" s="1595"/>
    </row>
    <row r="61753" spans="180:180">
      <c r="FX61753" s="1595"/>
    </row>
    <row r="61755" spans="180:180">
      <c r="FX61755" s="1349"/>
    </row>
    <row r="61756" spans="180:180">
      <c r="FX61756" s="1349"/>
    </row>
    <row r="61757" spans="180:180">
      <c r="FX61757" s="1666"/>
    </row>
    <row r="61759" spans="180:180">
      <c r="FX61759" s="1349"/>
    </row>
    <row r="61760" spans="180:180">
      <c r="FX61760" s="1349"/>
    </row>
    <row r="61761" spans="180:180">
      <c r="FX61761" s="1349"/>
    </row>
    <row r="61762" spans="180:180">
      <c r="FX61762" s="1595"/>
    </row>
    <row r="61763" spans="180:180">
      <c r="FX61763" s="1595"/>
    </row>
    <row r="61764" spans="180:180">
      <c r="FX61764" s="1595"/>
    </row>
    <row r="61765" spans="180:180">
      <c r="FX61765" s="1595"/>
    </row>
    <row r="61766" spans="180:180">
      <c r="FX61766" s="1595"/>
    </row>
    <row r="61767" spans="180:180">
      <c r="FX61767" s="1595"/>
    </row>
    <row r="61768" spans="180:180">
      <c r="FX61768" s="1595"/>
    </row>
    <row r="61769" spans="180:180">
      <c r="FX61769" s="1595"/>
    </row>
    <row r="61770" spans="180:180">
      <c r="FX61770" s="1595"/>
    </row>
    <row r="61771" spans="180:180">
      <c r="FX61771" s="1595"/>
    </row>
    <row r="61772" spans="180:180">
      <c r="FX61772" s="1595"/>
    </row>
    <row r="61773" spans="180:180">
      <c r="FX61773" s="1595"/>
    </row>
    <row r="61774" spans="180:180">
      <c r="FX61774" s="1595"/>
    </row>
    <row r="61775" spans="180:180">
      <c r="FX61775" s="1595"/>
    </row>
    <row r="61776" spans="180:180">
      <c r="FX61776" s="1595"/>
    </row>
    <row r="61777" spans="180:180">
      <c r="FX61777" s="1595"/>
    </row>
    <row r="61778" spans="180:180">
      <c r="FX61778" s="1595"/>
    </row>
    <row r="61779" spans="180:180">
      <c r="FX61779" s="1595"/>
    </row>
    <row r="61780" spans="180:180">
      <c r="FX61780" s="1595"/>
    </row>
    <row r="61781" spans="180:180">
      <c r="FX61781" s="1595"/>
    </row>
    <row r="61782" spans="180:180">
      <c r="FX61782" s="1595"/>
    </row>
    <row r="61783" spans="180:180">
      <c r="FX61783" s="1595"/>
    </row>
    <row r="61784" spans="180:180">
      <c r="FX61784" s="1595"/>
    </row>
    <row r="61785" spans="180:180">
      <c r="FX61785" s="1595"/>
    </row>
    <row r="61786" spans="180:180">
      <c r="FX61786" s="1595"/>
    </row>
    <row r="61787" spans="180:180">
      <c r="FX61787" s="1595"/>
    </row>
    <row r="61788" spans="180:180">
      <c r="FX61788" s="1595"/>
    </row>
    <row r="61789" spans="180:180">
      <c r="FX61789" s="1595"/>
    </row>
    <row r="61790" spans="180:180">
      <c r="FX61790" s="1595"/>
    </row>
    <row r="61791" spans="180:180">
      <c r="FX61791" s="1595"/>
    </row>
    <row r="61792" spans="180:180">
      <c r="FX61792" s="1595"/>
    </row>
    <row r="61793" spans="180:180">
      <c r="FX61793" s="1595"/>
    </row>
    <row r="61794" spans="180:180">
      <c r="FX61794" s="1595"/>
    </row>
    <row r="61795" spans="180:180">
      <c r="FX61795" s="1595"/>
    </row>
    <row r="61796" spans="180:180">
      <c r="FX61796" s="1595"/>
    </row>
    <row r="61797" spans="180:180">
      <c r="FX61797" s="1595"/>
    </row>
    <row r="61798" spans="180:180">
      <c r="FX61798" s="1595"/>
    </row>
    <row r="61799" spans="180:180">
      <c r="FX61799" s="1595"/>
    </row>
    <row r="61800" spans="180:180">
      <c r="FX61800" s="1595"/>
    </row>
    <row r="61801" spans="180:180">
      <c r="FX61801" s="1595"/>
    </row>
    <row r="61803" spans="180:180">
      <c r="FX61803" s="1349"/>
    </row>
    <row r="61804" spans="180:180">
      <c r="FX61804" s="1349"/>
    </row>
    <row r="61805" spans="180:180">
      <c r="FX61805" s="1666"/>
    </row>
    <row r="61807" spans="180:180">
      <c r="FX61807" s="1349"/>
    </row>
    <row r="61808" spans="180:180">
      <c r="FX61808" s="1349"/>
    </row>
    <row r="61809" spans="180:180">
      <c r="FX61809" s="1349"/>
    </row>
    <row r="61810" spans="180:180">
      <c r="FX61810" s="1595"/>
    </row>
    <row r="61811" spans="180:180">
      <c r="FX61811" s="1595"/>
    </row>
    <row r="61812" spans="180:180">
      <c r="FX61812" s="1595"/>
    </row>
    <row r="61813" spans="180:180">
      <c r="FX61813" s="1595"/>
    </row>
    <row r="61814" spans="180:180">
      <c r="FX61814" s="1595"/>
    </row>
    <row r="61815" spans="180:180">
      <c r="FX61815" s="1595"/>
    </row>
    <row r="61816" spans="180:180">
      <c r="FX61816" s="1595"/>
    </row>
    <row r="61817" spans="180:180">
      <c r="FX61817" s="1595"/>
    </row>
    <row r="61818" spans="180:180">
      <c r="FX61818" s="1595"/>
    </row>
    <row r="61819" spans="180:180">
      <c r="FX61819" s="1595"/>
    </row>
    <row r="61820" spans="180:180">
      <c r="FX61820" s="1595"/>
    </row>
    <row r="61821" spans="180:180">
      <c r="FX61821" s="1595"/>
    </row>
    <row r="61822" spans="180:180">
      <c r="FX61822" s="1595"/>
    </row>
    <row r="61823" spans="180:180">
      <c r="FX61823" s="1595"/>
    </row>
    <row r="61824" spans="180:180">
      <c r="FX61824" s="1595"/>
    </row>
    <row r="61825" spans="180:180">
      <c r="FX61825" s="1595"/>
    </row>
    <row r="61826" spans="180:180">
      <c r="FX61826" s="1595"/>
    </row>
    <row r="61827" spans="180:180">
      <c r="FX61827" s="1595"/>
    </row>
    <row r="61828" spans="180:180">
      <c r="FX61828" s="1595"/>
    </row>
    <row r="61829" spans="180:180">
      <c r="FX61829" s="1595"/>
    </row>
    <row r="61830" spans="180:180">
      <c r="FX61830" s="1595"/>
    </row>
    <row r="61831" spans="180:180">
      <c r="FX61831" s="1595"/>
    </row>
    <row r="61832" spans="180:180">
      <c r="FX61832" s="1595"/>
    </row>
    <row r="61833" spans="180:180">
      <c r="FX61833" s="1595"/>
    </row>
    <row r="61834" spans="180:180">
      <c r="FX61834" s="1595"/>
    </row>
    <row r="61835" spans="180:180">
      <c r="FX61835" s="1595"/>
    </row>
    <row r="61836" spans="180:180">
      <c r="FX61836" s="1595"/>
    </row>
    <row r="61837" spans="180:180">
      <c r="FX61837" s="1595"/>
    </row>
    <row r="61838" spans="180:180">
      <c r="FX61838" s="1595"/>
    </row>
    <row r="61839" spans="180:180">
      <c r="FX61839" s="1595"/>
    </row>
    <row r="61840" spans="180:180">
      <c r="FX61840" s="1595"/>
    </row>
    <row r="61841" spans="180:180">
      <c r="FX61841" s="1595"/>
    </row>
    <row r="61842" spans="180:180">
      <c r="FX61842" s="1595"/>
    </row>
    <row r="61843" spans="180:180">
      <c r="FX61843" s="1595"/>
    </row>
    <row r="61844" spans="180:180">
      <c r="FX61844" s="1595"/>
    </row>
    <row r="61845" spans="180:180">
      <c r="FX61845" s="1595"/>
    </row>
    <row r="61846" spans="180:180">
      <c r="FX61846" s="1595"/>
    </row>
    <row r="61847" spans="180:180">
      <c r="FX61847" s="1595"/>
    </row>
    <row r="61848" spans="180:180">
      <c r="FX61848" s="1595"/>
    </row>
    <row r="61849" spans="180:180">
      <c r="FX61849" s="1595"/>
    </row>
    <row r="61851" spans="180:180">
      <c r="FX61851" s="1349"/>
    </row>
    <row r="61852" spans="180:180">
      <c r="FX61852" s="1349"/>
    </row>
    <row r="61853" spans="180:180">
      <c r="FX61853" s="1666"/>
    </row>
    <row r="61855" spans="180:180">
      <c r="FX61855" s="1349"/>
    </row>
    <row r="61856" spans="180:180">
      <c r="FX61856" s="1349"/>
    </row>
    <row r="61857" spans="180:180">
      <c r="FX61857" s="1349"/>
    </row>
    <row r="61858" spans="180:180">
      <c r="FX61858" s="1595"/>
    </row>
    <row r="61859" spans="180:180">
      <c r="FX61859" s="1595"/>
    </row>
    <row r="61860" spans="180:180">
      <c r="FX61860" s="1595"/>
    </row>
    <row r="61861" spans="180:180">
      <c r="FX61861" s="1595"/>
    </row>
    <row r="61862" spans="180:180">
      <c r="FX61862" s="1595"/>
    </row>
    <row r="61863" spans="180:180">
      <c r="FX61863" s="1595"/>
    </row>
    <row r="61864" spans="180:180">
      <c r="FX61864" s="1595"/>
    </row>
    <row r="61865" spans="180:180">
      <c r="FX61865" s="1595"/>
    </row>
    <row r="61866" spans="180:180">
      <c r="FX61866" s="1595"/>
    </row>
    <row r="61867" spans="180:180">
      <c r="FX61867" s="1595"/>
    </row>
    <row r="61868" spans="180:180">
      <c r="FX61868" s="1595"/>
    </row>
    <row r="61869" spans="180:180">
      <c r="FX61869" s="1595"/>
    </row>
    <row r="61870" spans="180:180">
      <c r="FX61870" s="1595"/>
    </row>
    <row r="61871" spans="180:180">
      <c r="FX61871" s="1595"/>
    </row>
    <row r="61872" spans="180:180">
      <c r="FX61872" s="1595"/>
    </row>
    <row r="61873" spans="180:180">
      <c r="FX61873" s="1595"/>
    </row>
    <row r="61874" spans="180:180">
      <c r="FX61874" s="1595"/>
    </row>
    <row r="61875" spans="180:180">
      <c r="FX61875" s="1595"/>
    </row>
    <row r="61876" spans="180:180">
      <c r="FX61876" s="1595"/>
    </row>
    <row r="61877" spans="180:180">
      <c r="FX61877" s="1595"/>
    </row>
    <row r="61878" spans="180:180">
      <c r="FX61878" s="1595"/>
    </row>
    <row r="61879" spans="180:180">
      <c r="FX61879" s="1595"/>
    </row>
    <row r="61880" spans="180:180">
      <c r="FX61880" s="1595"/>
    </row>
    <row r="61881" spans="180:180">
      <c r="FX61881" s="1595"/>
    </row>
    <row r="61882" spans="180:180">
      <c r="FX61882" s="1595"/>
    </row>
    <row r="61883" spans="180:180">
      <c r="FX61883" s="1595"/>
    </row>
    <row r="61884" spans="180:180">
      <c r="FX61884" s="1595"/>
    </row>
    <row r="61885" spans="180:180">
      <c r="FX61885" s="1595"/>
    </row>
    <row r="61886" spans="180:180">
      <c r="FX61886" s="1595"/>
    </row>
    <row r="61887" spans="180:180">
      <c r="FX61887" s="1595"/>
    </row>
    <row r="61888" spans="180:180">
      <c r="FX61888" s="1595"/>
    </row>
    <row r="61889" spans="180:180">
      <c r="FX61889" s="1595"/>
    </row>
    <row r="61890" spans="180:180">
      <c r="FX61890" s="1595"/>
    </row>
    <row r="61891" spans="180:180">
      <c r="FX61891" s="1595"/>
    </row>
    <row r="61892" spans="180:180">
      <c r="FX61892" s="1595"/>
    </row>
    <row r="61893" spans="180:180">
      <c r="FX61893" s="1595"/>
    </row>
    <row r="61894" spans="180:180">
      <c r="FX61894" s="1595"/>
    </row>
    <row r="61895" spans="180:180">
      <c r="FX61895" s="1595"/>
    </row>
    <row r="61896" spans="180:180">
      <c r="FX61896" s="1595"/>
    </row>
    <row r="61897" spans="180:180">
      <c r="FX61897" s="1595"/>
    </row>
    <row r="61899" spans="180:180">
      <c r="FX61899" s="1349"/>
    </row>
    <row r="61900" spans="180:180">
      <c r="FX61900" s="1349"/>
    </row>
    <row r="61901" spans="180:180">
      <c r="FX61901" s="1666"/>
    </row>
    <row r="61903" spans="180:180">
      <c r="FX61903" s="1349"/>
    </row>
    <row r="61904" spans="180:180">
      <c r="FX61904" s="1349"/>
    </row>
    <row r="61905" spans="180:180">
      <c r="FX61905" s="1349"/>
    </row>
    <row r="61906" spans="180:180">
      <c r="FX61906" s="1595"/>
    </row>
    <row r="61907" spans="180:180">
      <c r="FX61907" s="1595"/>
    </row>
    <row r="61908" spans="180:180">
      <c r="FX61908" s="1595"/>
    </row>
    <row r="61909" spans="180:180">
      <c r="FX61909" s="1595"/>
    </row>
    <row r="61910" spans="180:180">
      <c r="FX61910" s="1595"/>
    </row>
    <row r="61911" spans="180:180">
      <c r="FX61911" s="1595"/>
    </row>
    <row r="61912" spans="180:180">
      <c r="FX61912" s="1595"/>
    </row>
    <row r="61913" spans="180:180">
      <c r="FX61913" s="1595"/>
    </row>
    <row r="61914" spans="180:180">
      <c r="FX61914" s="1595"/>
    </row>
    <row r="61915" spans="180:180">
      <c r="FX61915" s="1595"/>
    </row>
    <row r="61916" spans="180:180">
      <c r="FX61916" s="1595"/>
    </row>
    <row r="61917" spans="180:180">
      <c r="FX61917" s="1595"/>
    </row>
    <row r="61918" spans="180:180">
      <c r="FX61918" s="1595"/>
    </row>
    <row r="61919" spans="180:180">
      <c r="FX61919" s="1595"/>
    </row>
    <row r="61920" spans="180:180">
      <c r="FX61920" s="1595"/>
    </row>
    <row r="61921" spans="180:180">
      <c r="FX61921" s="1595"/>
    </row>
    <row r="61922" spans="180:180">
      <c r="FX61922" s="1595"/>
    </row>
    <row r="61923" spans="180:180">
      <c r="FX61923" s="1595"/>
    </row>
    <row r="61924" spans="180:180">
      <c r="FX61924" s="1595"/>
    </row>
    <row r="61925" spans="180:180">
      <c r="FX61925" s="1595"/>
    </row>
    <row r="61926" spans="180:180">
      <c r="FX61926" s="1595"/>
    </row>
    <row r="61927" spans="180:180">
      <c r="FX61927" s="1595"/>
    </row>
    <row r="61928" spans="180:180">
      <c r="FX61928" s="1595"/>
    </row>
    <row r="61929" spans="180:180">
      <c r="FX61929" s="1595"/>
    </row>
    <row r="61930" spans="180:180">
      <c r="FX61930" s="1595"/>
    </row>
    <row r="61931" spans="180:180">
      <c r="FX61931" s="1595"/>
    </row>
    <row r="61932" spans="180:180">
      <c r="FX61932" s="1595"/>
    </row>
    <row r="61933" spans="180:180">
      <c r="FX61933" s="1595"/>
    </row>
    <row r="61934" spans="180:180">
      <c r="FX61934" s="1595"/>
    </row>
    <row r="61935" spans="180:180">
      <c r="FX61935" s="1595"/>
    </row>
    <row r="61936" spans="180:180">
      <c r="FX61936" s="1595"/>
    </row>
    <row r="61937" spans="180:180">
      <c r="FX61937" s="1595"/>
    </row>
    <row r="61938" spans="180:180">
      <c r="FX61938" s="1595"/>
    </row>
    <row r="61939" spans="180:180">
      <c r="FX61939" s="1595"/>
    </row>
    <row r="61940" spans="180:180">
      <c r="FX61940" s="1595"/>
    </row>
    <row r="61941" spans="180:180">
      <c r="FX61941" s="1595"/>
    </row>
    <row r="61942" spans="180:180">
      <c r="FX61942" s="1595"/>
    </row>
    <row r="61943" spans="180:180">
      <c r="FX61943" s="1595"/>
    </row>
    <row r="61944" spans="180:180">
      <c r="FX61944" s="1595"/>
    </row>
    <row r="61945" spans="180:180">
      <c r="FX61945" s="1595"/>
    </row>
    <row r="61947" spans="180:180">
      <c r="FX61947" s="1349"/>
    </row>
    <row r="61948" spans="180:180">
      <c r="FX61948" s="1349"/>
    </row>
    <row r="61949" spans="180:180">
      <c r="FX61949" s="1666"/>
    </row>
    <row r="61951" spans="180:180">
      <c r="FX61951" s="1349"/>
    </row>
    <row r="61952" spans="180:180">
      <c r="FX61952" s="1349"/>
    </row>
    <row r="61953" spans="180:180">
      <c r="FX61953" s="1349"/>
    </row>
    <row r="61954" spans="180:180">
      <c r="FX61954" s="1595"/>
    </row>
    <row r="61955" spans="180:180">
      <c r="FX61955" s="1595"/>
    </row>
    <row r="61956" spans="180:180">
      <c r="FX61956" s="1595"/>
    </row>
    <row r="61957" spans="180:180">
      <c r="FX61957" s="1595"/>
    </row>
    <row r="61958" spans="180:180">
      <c r="FX61958" s="1595"/>
    </row>
    <row r="61959" spans="180:180">
      <c r="FX61959" s="1595"/>
    </row>
    <row r="61960" spans="180:180">
      <c r="FX61960" s="1595"/>
    </row>
    <row r="61961" spans="180:180">
      <c r="FX61961" s="1595"/>
    </row>
    <row r="61962" spans="180:180">
      <c r="FX61962" s="1595"/>
    </row>
    <row r="61963" spans="180:180">
      <c r="FX61963" s="1595"/>
    </row>
    <row r="61964" spans="180:180">
      <c r="FX61964" s="1595"/>
    </row>
    <row r="61965" spans="180:180">
      <c r="FX61965" s="1595"/>
    </row>
    <row r="61966" spans="180:180">
      <c r="FX61966" s="1595"/>
    </row>
    <row r="61967" spans="180:180">
      <c r="FX61967" s="1595"/>
    </row>
    <row r="61968" spans="180:180">
      <c r="FX61968" s="1595"/>
    </row>
    <row r="61969" spans="180:180">
      <c r="FX61969" s="1595"/>
    </row>
    <row r="61970" spans="180:180">
      <c r="FX61970" s="1595"/>
    </row>
    <row r="61971" spans="180:180">
      <c r="FX61971" s="1595"/>
    </row>
    <row r="61972" spans="180:180">
      <c r="FX61972" s="1595"/>
    </row>
    <row r="61973" spans="180:180">
      <c r="FX61973" s="1595"/>
    </row>
    <row r="61974" spans="180:180">
      <c r="FX61974" s="1595"/>
    </row>
    <row r="61975" spans="180:180">
      <c r="FX61975" s="1595"/>
    </row>
    <row r="61976" spans="180:180">
      <c r="FX61976" s="1595"/>
    </row>
    <row r="61977" spans="180:180">
      <c r="FX61977" s="1595"/>
    </row>
    <row r="61978" spans="180:180">
      <c r="FX61978" s="1595"/>
    </row>
    <row r="61979" spans="180:180">
      <c r="FX61979" s="1595"/>
    </row>
    <row r="61980" spans="180:180">
      <c r="FX61980" s="1595"/>
    </row>
    <row r="61981" spans="180:180">
      <c r="FX61981" s="1595"/>
    </row>
    <row r="61982" spans="180:180">
      <c r="FX61982" s="1595"/>
    </row>
    <row r="61983" spans="180:180">
      <c r="FX61983" s="1595"/>
    </row>
    <row r="61984" spans="180:180">
      <c r="FX61984" s="1595"/>
    </row>
    <row r="61985" spans="180:180">
      <c r="FX61985" s="1595"/>
    </row>
    <row r="61986" spans="180:180">
      <c r="FX61986" s="1595"/>
    </row>
    <row r="61987" spans="180:180">
      <c r="FX61987" s="1595"/>
    </row>
    <row r="61988" spans="180:180">
      <c r="FX61988" s="1595"/>
    </row>
    <row r="61989" spans="180:180">
      <c r="FX61989" s="1595"/>
    </row>
    <row r="61990" spans="180:180">
      <c r="FX61990" s="1595"/>
    </row>
    <row r="61991" spans="180:180">
      <c r="FX61991" s="1595"/>
    </row>
    <row r="61992" spans="180:180">
      <c r="FX61992" s="1595"/>
    </row>
    <row r="61993" spans="180:180">
      <c r="FX61993" s="1595"/>
    </row>
    <row r="61995" spans="180:180">
      <c r="FX61995" s="1349"/>
    </row>
    <row r="61996" spans="180:180">
      <c r="FX61996" s="1349"/>
    </row>
    <row r="61997" spans="180:180">
      <c r="FX61997" s="1666"/>
    </row>
    <row r="61999" spans="180:180">
      <c r="FX61999" s="1349"/>
    </row>
    <row r="62000" spans="180:180">
      <c r="FX62000" s="1349"/>
    </row>
    <row r="62001" spans="180:180">
      <c r="FX62001" s="1349"/>
    </row>
    <row r="62002" spans="180:180">
      <c r="FX62002" s="1595"/>
    </row>
    <row r="62003" spans="180:180">
      <c r="FX62003" s="1595"/>
    </row>
    <row r="62004" spans="180:180">
      <c r="FX62004" s="1595"/>
    </row>
    <row r="62005" spans="180:180">
      <c r="FX62005" s="1595"/>
    </row>
    <row r="62006" spans="180:180">
      <c r="FX62006" s="1595"/>
    </row>
    <row r="62007" spans="180:180">
      <c r="FX62007" s="1595"/>
    </row>
    <row r="62008" spans="180:180">
      <c r="FX62008" s="1595"/>
    </row>
    <row r="62009" spans="180:180">
      <c r="FX62009" s="1595"/>
    </row>
    <row r="62010" spans="180:180">
      <c r="FX62010" s="1595"/>
    </row>
    <row r="62011" spans="180:180">
      <c r="FX62011" s="1595"/>
    </row>
    <row r="62012" spans="180:180">
      <c r="FX62012" s="1595"/>
    </row>
    <row r="62013" spans="180:180">
      <c r="FX62013" s="1595"/>
    </row>
    <row r="62014" spans="180:180">
      <c r="FX62014" s="1595"/>
    </row>
    <row r="62015" spans="180:180">
      <c r="FX62015" s="1595"/>
    </row>
    <row r="62016" spans="180:180">
      <c r="FX62016" s="1595"/>
    </row>
    <row r="62017" spans="180:180">
      <c r="FX62017" s="1595"/>
    </row>
    <row r="62018" spans="180:180">
      <c r="FX62018" s="1595"/>
    </row>
    <row r="62019" spans="180:180">
      <c r="FX62019" s="1595"/>
    </row>
    <row r="62020" spans="180:180">
      <c r="FX62020" s="1595"/>
    </row>
    <row r="62021" spans="180:180">
      <c r="FX62021" s="1595"/>
    </row>
    <row r="62022" spans="180:180">
      <c r="FX62022" s="1595"/>
    </row>
    <row r="62023" spans="180:180">
      <c r="FX62023" s="1595"/>
    </row>
    <row r="62024" spans="180:180">
      <c r="FX62024" s="1595"/>
    </row>
    <row r="62025" spans="180:180">
      <c r="FX62025" s="1595"/>
    </row>
    <row r="62026" spans="180:180">
      <c r="FX62026" s="1595"/>
    </row>
    <row r="62027" spans="180:180">
      <c r="FX62027" s="1595"/>
    </row>
    <row r="62028" spans="180:180">
      <c r="FX62028" s="1595"/>
    </row>
    <row r="62029" spans="180:180">
      <c r="FX62029" s="1595"/>
    </row>
    <row r="62030" spans="180:180">
      <c r="FX62030" s="1595"/>
    </row>
    <row r="62031" spans="180:180">
      <c r="FX62031" s="1595"/>
    </row>
    <row r="62032" spans="180:180">
      <c r="FX62032" s="1595"/>
    </row>
    <row r="62033" spans="180:180">
      <c r="FX62033" s="1595"/>
    </row>
    <row r="62034" spans="180:180">
      <c r="FX62034" s="1595"/>
    </row>
    <row r="62035" spans="180:180">
      <c r="FX62035" s="1595"/>
    </row>
    <row r="62036" spans="180:180">
      <c r="FX62036" s="1595"/>
    </row>
    <row r="62037" spans="180:180">
      <c r="FX62037" s="1595"/>
    </row>
    <row r="62038" spans="180:180">
      <c r="FX62038" s="1595"/>
    </row>
    <row r="62039" spans="180:180">
      <c r="FX62039" s="1595"/>
    </row>
    <row r="62040" spans="180:180">
      <c r="FX62040" s="1595"/>
    </row>
    <row r="62041" spans="180:180">
      <c r="FX62041" s="1595"/>
    </row>
    <row r="62043" spans="180:180">
      <c r="FX62043" s="1349"/>
    </row>
    <row r="62044" spans="180:180">
      <c r="FX62044" s="1349"/>
    </row>
    <row r="62045" spans="180:180">
      <c r="FX62045" s="1666"/>
    </row>
    <row r="62047" spans="180:180">
      <c r="FX62047" s="1349"/>
    </row>
    <row r="62048" spans="180:180">
      <c r="FX62048" s="1349"/>
    </row>
    <row r="62049" spans="180:180">
      <c r="FX62049" s="1349"/>
    </row>
    <row r="62050" spans="180:180">
      <c r="FX62050" s="1595"/>
    </row>
    <row r="62051" spans="180:180">
      <c r="FX62051" s="1595"/>
    </row>
    <row r="62052" spans="180:180">
      <c r="FX62052" s="1595"/>
    </row>
    <row r="62053" spans="180:180">
      <c r="FX62053" s="1595"/>
    </row>
    <row r="62054" spans="180:180">
      <c r="FX62054" s="1595"/>
    </row>
    <row r="62055" spans="180:180">
      <c r="FX62055" s="1595"/>
    </row>
    <row r="62056" spans="180:180">
      <c r="FX62056" s="1595"/>
    </row>
    <row r="62057" spans="180:180">
      <c r="FX62057" s="1595"/>
    </row>
    <row r="62058" spans="180:180">
      <c r="FX62058" s="1595"/>
    </row>
    <row r="62059" spans="180:180">
      <c r="FX62059" s="1595"/>
    </row>
    <row r="62060" spans="180:180">
      <c r="FX62060" s="1595"/>
    </row>
    <row r="62061" spans="180:180">
      <c r="FX62061" s="1595"/>
    </row>
    <row r="62062" spans="180:180">
      <c r="FX62062" s="1595"/>
    </row>
    <row r="62063" spans="180:180">
      <c r="FX62063" s="1595"/>
    </row>
    <row r="62064" spans="180:180">
      <c r="FX62064" s="1595"/>
    </row>
    <row r="62065" spans="180:180">
      <c r="FX62065" s="1595"/>
    </row>
    <row r="62066" spans="180:180">
      <c r="FX62066" s="1595"/>
    </row>
    <row r="62067" spans="180:180">
      <c r="FX62067" s="1595"/>
    </row>
    <row r="62068" spans="180:180">
      <c r="FX62068" s="1595"/>
    </row>
    <row r="62069" spans="180:180">
      <c r="FX62069" s="1595"/>
    </row>
    <row r="62070" spans="180:180">
      <c r="FX62070" s="1595"/>
    </row>
    <row r="62071" spans="180:180">
      <c r="FX62071" s="1595"/>
    </row>
    <row r="62072" spans="180:180">
      <c r="FX62072" s="1595"/>
    </row>
    <row r="62073" spans="180:180">
      <c r="FX62073" s="1595"/>
    </row>
    <row r="62074" spans="180:180">
      <c r="FX62074" s="1595"/>
    </row>
    <row r="62075" spans="180:180">
      <c r="FX62075" s="1595"/>
    </row>
    <row r="62076" spans="180:180">
      <c r="FX62076" s="1595"/>
    </row>
    <row r="62077" spans="180:180">
      <c r="FX62077" s="1595"/>
    </row>
    <row r="62078" spans="180:180">
      <c r="FX62078" s="1595"/>
    </row>
    <row r="62079" spans="180:180">
      <c r="FX62079" s="1595"/>
    </row>
    <row r="62080" spans="180:180">
      <c r="FX62080" s="1595"/>
    </row>
    <row r="62081" spans="180:180">
      <c r="FX62081" s="1595"/>
    </row>
    <row r="62082" spans="180:180">
      <c r="FX62082" s="1595"/>
    </row>
    <row r="62083" spans="180:180">
      <c r="FX62083" s="1595"/>
    </row>
    <row r="62084" spans="180:180">
      <c r="FX62084" s="1595"/>
    </row>
    <row r="62085" spans="180:180">
      <c r="FX62085" s="1595"/>
    </row>
    <row r="62086" spans="180:180">
      <c r="FX62086" s="1595"/>
    </row>
    <row r="62087" spans="180:180">
      <c r="FX62087" s="1595"/>
    </row>
    <row r="62088" spans="180:180">
      <c r="FX62088" s="1595"/>
    </row>
    <row r="62089" spans="180:180">
      <c r="FX62089" s="1595"/>
    </row>
    <row r="62091" spans="180:180">
      <c r="FX62091" s="1349"/>
    </row>
    <row r="62092" spans="180:180">
      <c r="FX62092" s="1349"/>
    </row>
    <row r="62093" spans="180:180">
      <c r="FX62093" s="1666"/>
    </row>
    <row r="62095" spans="180:180">
      <c r="FX62095" s="1349"/>
    </row>
    <row r="62096" spans="180:180">
      <c r="FX62096" s="1349"/>
    </row>
    <row r="62097" spans="180:180">
      <c r="FX62097" s="1349"/>
    </row>
    <row r="62098" spans="180:180">
      <c r="FX62098" s="1595"/>
    </row>
    <row r="62099" spans="180:180">
      <c r="FX62099" s="1595"/>
    </row>
    <row r="62100" spans="180:180">
      <c r="FX62100" s="1595"/>
    </row>
    <row r="62101" spans="180:180">
      <c r="FX62101" s="1595"/>
    </row>
    <row r="62102" spans="180:180">
      <c r="FX62102" s="1595"/>
    </row>
    <row r="62103" spans="180:180">
      <c r="FX62103" s="1595"/>
    </row>
    <row r="62104" spans="180:180">
      <c r="FX62104" s="1595"/>
    </row>
    <row r="62105" spans="180:180">
      <c r="FX62105" s="1595"/>
    </row>
    <row r="62106" spans="180:180">
      <c r="FX62106" s="1595"/>
    </row>
    <row r="62107" spans="180:180">
      <c r="FX62107" s="1595"/>
    </row>
    <row r="62108" spans="180:180">
      <c r="FX62108" s="1595"/>
    </row>
    <row r="62109" spans="180:180">
      <c r="FX62109" s="1595"/>
    </row>
    <row r="62110" spans="180:180">
      <c r="FX62110" s="1595"/>
    </row>
    <row r="62111" spans="180:180">
      <c r="FX62111" s="1595"/>
    </row>
    <row r="62112" spans="180:180">
      <c r="FX62112" s="1595"/>
    </row>
    <row r="62113" spans="180:180">
      <c r="FX62113" s="1595"/>
    </row>
    <row r="62114" spans="180:180">
      <c r="FX62114" s="1595"/>
    </row>
    <row r="62115" spans="180:180">
      <c r="FX62115" s="1595"/>
    </row>
    <row r="62116" spans="180:180">
      <c r="FX62116" s="1595"/>
    </row>
    <row r="62117" spans="180:180">
      <c r="FX62117" s="1595"/>
    </row>
    <row r="62118" spans="180:180">
      <c r="FX62118" s="1595"/>
    </row>
    <row r="62119" spans="180:180">
      <c r="FX62119" s="1595"/>
    </row>
    <row r="62120" spans="180:180">
      <c r="FX62120" s="1595"/>
    </row>
    <row r="62121" spans="180:180">
      <c r="FX62121" s="1595"/>
    </row>
    <row r="62122" spans="180:180">
      <c r="FX62122" s="1595"/>
    </row>
    <row r="62123" spans="180:180">
      <c r="FX62123" s="1595"/>
    </row>
    <row r="62124" spans="180:180">
      <c r="FX62124" s="1595"/>
    </row>
    <row r="62125" spans="180:180">
      <c r="FX62125" s="1595"/>
    </row>
    <row r="62126" spans="180:180">
      <c r="FX62126" s="1595"/>
    </row>
    <row r="62127" spans="180:180">
      <c r="FX62127" s="1595"/>
    </row>
    <row r="62128" spans="180:180">
      <c r="FX62128" s="1595"/>
    </row>
    <row r="62129" spans="180:180">
      <c r="FX62129" s="1595"/>
    </row>
    <row r="62130" spans="180:180">
      <c r="FX62130" s="1595"/>
    </row>
    <row r="62131" spans="180:180">
      <c r="FX62131" s="1595"/>
    </row>
    <row r="62132" spans="180:180">
      <c r="FX62132" s="1595"/>
    </row>
    <row r="62133" spans="180:180">
      <c r="FX62133" s="1595"/>
    </row>
    <row r="62134" spans="180:180">
      <c r="FX62134" s="1595"/>
    </row>
    <row r="62135" spans="180:180">
      <c r="FX62135" s="1595"/>
    </row>
    <row r="62136" spans="180:180">
      <c r="FX62136" s="1595"/>
    </row>
    <row r="62137" spans="180:180">
      <c r="FX62137" s="1595"/>
    </row>
    <row r="62139" spans="180:180">
      <c r="FX62139" s="1349"/>
    </row>
    <row r="62140" spans="180:180">
      <c r="FX62140" s="1349"/>
    </row>
    <row r="62141" spans="180:180">
      <c r="FX62141" s="1666"/>
    </row>
    <row r="62143" spans="180:180">
      <c r="FX62143" s="1349"/>
    </row>
    <row r="62144" spans="180:180">
      <c r="FX62144" s="1349"/>
    </row>
    <row r="62145" spans="180:180">
      <c r="FX62145" s="1349"/>
    </row>
    <row r="62146" spans="180:180">
      <c r="FX62146" s="1595"/>
    </row>
    <row r="62147" spans="180:180">
      <c r="FX62147" s="1595"/>
    </row>
    <row r="62148" spans="180:180">
      <c r="FX62148" s="1595"/>
    </row>
    <row r="62149" spans="180:180">
      <c r="FX62149" s="1595"/>
    </row>
    <row r="62150" spans="180:180">
      <c r="FX62150" s="1595"/>
    </row>
    <row r="62151" spans="180:180">
      <c r="FX62151" s="1595"/>
    </row>
    <row r="62152" spans="180:180">
      <c r="FX62152" s="1595"/>
    </row>
    <row r="62153" spans="180:180">
      <c r="FX62153" s="1595"/>
    </row>
    <row r="62154" spans="180:180">
      <c r="FX62154" s="1595"/>
    </row>
    <row r="62155" spans="180:180">
      <c r="FX62155" s="1595"/>
    </row>
    <row r="62156" spans="180:180">
      <c r="FX62156" s="1595"/>
    </row>
    <row r="62157" spans="180:180">
      <c r="FX62157" s="1595"/>
    </row>
    <row r="62158" spans="180:180">
      <c r="FX62158" s="1595"/>
    </row>
    <row r="62159" spans="180:180">
      <c r="FX62159" s="1595"/>
    </row>
    <row r="62160" spans="180:180">
      <c r="FX62160" s="1595"/>
    </row>
    <row r="62161" spans="180:180">
      <c r="FX62161" s="1595"/>
    </row>
    <row r="62162" spans="180:180">
      <c r="FX62162" s="1595"/>
    </row>
    <row r="62163" spans="180:180">
      <c r="FX62163" s="1595"/>
    </row>
    <row r="62164" spans="180:180">
      <c r="FX62164" s="1595"/>
    </row>
    <row r="62165" spans="180:180">
      <c r="FX62165" s="1595"/>
    </row>
    <row r="62166" spans="180:180">
      <c r="FX62166" s="1595"/>
    </row>
    <row r="62167" spans="180:180">
      <c r="FX62167" s="1595"/>
    </row>
    <row r="62168" spans="180:180">
      <c r="FX62168" s="1595"/>
    </row>
    <row r="62169" spans="180:180">
      <c r="FX62169" s="1595"/>
    </row>
    <row r="62170" spans="180:180">
      <c r="FX62170" s="1595"/>
    </row>
    <row r="62171" spans="180:180">
      <c r="FX62171" s="1595"/>
    </row>
    <row r="62172" spans="180:180">
      <c r="FX62172" s="1595"/>
    </row>
    <row r="62173" spans="180:180">
      <c r="FX62173" s="1595"/>
    </row>
    <row r="62174" spans="180:180">
      <c r="FX62174" s="1595"/>
    </row>
    <row r="62175" spans="180:180">
      <c r="FX62175" s="1595"/>
    </row>
    <row r="62176" spans="180:180">
      <c r="FX62176" s="1595"/>
    </row>
    <row r="62177" spans="180:180">
      <c r="FX62177" s="1595"/>
    </row>
    <row r="62178" spans="180:180">
      <c r="FX62178" s="1595"/>
    </row>
    <row r="62179" spans="180:180">
      <c r="FX62179" s="1595"/>
    </row>
    <row r="62180" spans="180:180">
      <c r="FX62180" s="1595"/>
    </row>
    <row r="62181" spans="180:180">
      <c r="FX62181" s="1595"/>
    </row>
    <row r="62182" spans="180:180">
      <c r="FX62182" s="1595"/>
    </row>
    <row r="62183" spans="180:180">
      <c r="FX62183" s="1595"/>
    </row>
    <row r="62184" spans="180:180">
      <c r="FX62184" s="1595"/>
    </row>
    <row r="62185" spans="180:180">
      <c r="FX62185" s="1595"/>
    </row>
    <row r="62187" spans="180:180">
      <c r="FX62187" s="1349"/>
    </row>
    <row r="62188" spans="180:180">
      <c r="FX62188" s="1349"/>
    </row>
    <row r="62189" spans="180:180">
      <c r="FX62189" s="1666"/>
    </row>
    <row r="62191" spans="180:180">
      <c r="FX62191" s="1349"/>
    </row>
    <row r="62192" spans="180:180">
      <c r="FX62192" s="1349"/>
    </row>
    <row r="62193" spans="180:180">
      <c r="FX62193" s="1349"/>
    </row>
    <row r="62194" spans="180:180">
      <c r="FX62194" s="1595"/>
    </row>
    <row r="62195" spans="180:180">
      <c r="FX62195" s="1595"/>
    </row>
    <row r="62196" spans="180:180">
      <c r="FX62196" s="1595"/>
    </row>
    <row r="62197" spans="180:180">
      <c r="FX62197" s="1595"/>
    </row>
    <row r="62198" spans="180:180">
      <c r="FX62198" s="1595"/>
    </row>
    <row r="62199" spans="180:180">
      <c r="FX62199" s="1595"/>
    </row>
    <row r="62200" spans="180:180">
      <c r="FX62200" s="1595"/>
    </row>
    <row r="62201" spans="180:180">
      <c r="FX62201" s="1595"/>
    </row>
    <row r="62202" spans="180:180">
      <c r="FX62202" s="1595"/>
    </row>
    <row r="62203" spans="180:180">
      <c r="FX62203" s="1595"/>
    </row>
    <row r="62204" spans="180:180">
      <c r="FX62204" s="1595"/>
    </row>
    <row r="62205" spans="180:180">
      <c r="FX62205" s="1595"/>
    </row>
    <row r="62206" spans="180:180">
      <c r="FX62206" s="1595"/>
    </row>
    <row r="62207" spans="180:180">
      <c r="FX62207" s="1595"/>
    </row>
    <row r="62208" spans="180:180">
      <c r="FX62208" s="1595"/>
    </row>
    <row r="62209" spans="180:180">
      <c r="FX62209" s="1595"/>
    </row>
    <row r="62210" spans="180:180">
      <c r="FX62210" s="1595"/>
    </row>
    <row r="62211" spans="180:180">
      <c r="FX62211" s="1595"/>
    </row>
    <row r="62212" spans="180:180">
      <c r="FX62212" s="1595"/>
    </row>
    <row r="62213" spans="180:180">
      <c r="FX62213" s="1595"/>
    </row>
    <row r="62214" spans="180:180">
      <c r="FX62214" s="1595"/>
    </row>
    <row r="62215" spans="180:180">
      <c r="FX62215" s="1595"/>
    </row>
    <row r="62216" spans="180:180">
      <c r="FX62216" s="1595"/>
    </row>
    <row r="62217" spans="180:180">
      <c r="FX62217" s="1595"/>
    </row>
    <row r="62218" spans="180:180">
      <c r="FX62218" s="1595"/>
    </row>
    <row r="62219" spans="180:180">
      <c r="FX62219" s="1595"/>
    </row>
    <row r="62220" spans="180:180">
      <c r="FX62220" s="1595"/>
    </row>
    <row r="62221" spans="180:180">
      <c r="FX62221" s="1595"/>
    </row>
    <row r="62222" spans="180:180">
      <c r="FX62222" s="1595"/>
    </row>
    <row r="62223" spans="180:180">
      <c r="FX62223" s="1595"/>
    </row>
    <row r="62224" spans="180:180">
      <c r="FX62224" s="1595"/>
    </row>
    <row r="62225" spans="180:180">
      <c r="FX62225" s="1595"/>
    </row>
    <row r="62226" spans="180:180">
      <c r="FX62226" s="1595"/>
    </row>
    <row r="62227" spans="180:180">
      <c r="FX62227" s="1595"/>
    </row>
    <row r="62228" spans="180:180">
      <c r="FX62228" s="1595"/>
    </row>
    <row r="62229" spans="180:180">
      <c r="FX62229" s="1595"/>
    </row>
    <row r="62230" spans="180:180">
      <c r="FX62230" s="1595"/>
    </row>
    <row r="62231" spans="180:180">
      <c r="FX62231" s="1595"/>
    </row>
    <row r="62232" spans="180:180">
      <c r="FX62232" s="1595"/>
    </row>
    <row r="62233" spans="180:180">
      <c r="FX62233" s="1595"/>
    </row>
    <row r="62235" spans="180:180">
      <c r="FX62235" s="1349"/>
    </row>
    <row r="62236" spans="180:180">
      <c r="FX62236" s="1349"/>
    </row>
    <row r="62237" spans="180:180">
      <c r="FX62237" s="1666"/>
    </row>
    <row r="62239" spans="180:180">
      <c r="FX62239" s="1349"/>
    </row>
    <row r="62240" spans="180:180">
      <c r="FX62240" s="1349"/>
    </row>
    <row r="62241" spans="180:180">
      <c r="FX62241" s="1349"/>
    </row>
    <row r="62242" spans="180:180">
      <c r="FX62242" s="1595"/>
    </row>
    <row r="62243" spans="180:180">
      <c r="FX62243" s="1595"/>
    </row>
    <row r="62244" spans="180:180">
      <c r="FX62244" s="1595"/>
    </row>
    <row r="62245" spans="180:180">
      <c r="FX62245" s="1595"/>
    </row>
    <row r="62246" spans="180:180">
      <c r="FX62246" s="1595"/>
    </row>
    <row r="62247" spans="180:180">
      <c r="FX62247" s="1595"/>
    </row>
    <row r="62248" spans="180:180">
      <c r="FX62248" s="1595"/>
    </row>
    <row r="62249" spans="180:180">
      <c r="FX62249" s="1595"/>
    </row>
    <row r="62250" spans="180:180">
      <c r="FX62250" s="1595"/>
    </row>
    <row r="62251" spans="180:180">
      <c r="FX62251" s="1595"/>
    </row>
    <row r="62252" spans="180:180">
      <c r="FX62252" s="1595"/>
    </row>
    <row r="62253" spans="180:180">
      <c r="FX62253" s="1595"/>
    </row>
    <row r="62254" spans="180:180">
      <c r="FX62254" s="1595"/>
    </row>
    <row r="62255" spans="180:180">
      <c r="FX62255" s="1595"/>
    </row>
    <row r="62256" spans="180:180">
      <c r="FX62256" s="1595"/>
    </row>
    <row r="62257" spans="180:180">
      <c r="FX62257" s="1595"/>
    </row>
    <row r="62258" spans="180:180">
      <c r="FX62258" s="1595"/>
    </row>
    <row r="62259" spans="180:180">
      <c r="FX62259" s="1595"/>
    </row>
    <row r="62260" spans="180:180">
      <c r="FX62260" s="1595"/>
    </row>
    <row r="62261" spans="180:180">
      <c r="FX62261" s="1595"/>
    </row>
    <row r="62262" spans="180:180">
      <c r="FX62262" s="1595"/>
    </row>
    <row r="62263" spans="180:180">
      <c r="FX62263" s="1595"/>
    </row>
    <row r="62264" spans="180:180">
      <c r="FX62264" s="1595"/>
    </row>
    <row r="62265" spans="180:180">
      <c r="FX62265" s="1595"/>
    </row>
    <row r="62266" spans="180:180">
      <c r="FX62266" s="1595"/>
    </row>
    <row r="62267" spans="180:180">
      <c r="FX62267" s="1595"/>
    </row>
    <row r="62268" spans="180:180">
      <c r="FX62268" s="1595"/>
    </row>
    <row r="62269" spans="180:180">
      <c r="FX62269" s="1595"/>
    </row>
    <row r="62270" spans="180:180">
      <c r="FX62270" s="1595"/>
    </row>
    <row r="62271" spans="180:180">
      <c r="FX62271" s="1595"/>
    </row>
    <row r="62272" spans="180:180">
      <c r="FX62272" s="1595"/>
    </row>
    <row r="62273" spans="180:180">
      <c r="FX62273" s="1595"/>
    </row>
    <row r="62274" spans="180:180">
      <c r="FX62274" s="1595"/>
    </row>
    <row r="62275" spans="180:180">
      <c r="FX62275" s="1595"/>
    </row>
    <row r="62276" spans="180:180">
      <c r="FX62276" s="1595"/>
    </row>
    <row r="62277" spans="180:180">
      <c r="FX62277" s="1595"/>
    </row>
    <row r="62278" spans="180:180">
      <c r="FX62278" s="1595"/>
    </row>
    <row r="62279" spans="180:180">
      <c r="FX62279" s="1595"/>
    </row>
    <row r="62280" spans="180:180">
      <c r="FX62280" s="1595"/>
    </row>
    <row r="62281" spans="180:180">
      <c r="FX62281" s="1595"/>
    </row>
    <row r="62283" spans="180:180">
      <c r="FX62283" s="1349"/>
    </row>
    <row r="62284" spans="180:180">
      <c r="FX62284" s="1349"/>
    </row>
    <row r="62285" spans="180:180">
      <c r="FX62285" s="1666"/>
    </row>
    <row r="62287" spans="180:180">
      <c r="FX62287" s="1349"/>
    </row>
    <row r="62288" spans="180:180">
      <c r="FX62288" s="1349"/>
    </row>
    <row r="62289" spans="180:180">
      <c r="FX62289" s="1349"/>
    </row>
    <row r="62290" spans="180:180">
      <c r="FX62290" s="1595"/>
    </row>
    <row r="62291" spans="180:180">
      <c r="FX62291" s="1595"/>
    </row>
    <row r="62292" spans="180:180">
      <c r="FX62292" s="1595"/>
    </row>
    <row r="62293" spans="180:180">
      <c r="FX62293" s="1595"/>
    </row>
    <row r="62294" spans="180:180">
      <c r="FX62294" s="1595"/>
    </row>
    <row r="62295" spans="180:180">
      <c r="FX62295" s="1595"/>
    </row>
    <row r="62296" spans="180:180">
      <c r="FX62296" s="1595"/>
    </row>
    <row r="62297" spans="180:180">
      <c r="FX62297" s="1595"/>
    </row>
    <row r="62298" spans="180:180">
      <c r="FX62298" s="1595"/>
    </row>
    <row r="62299" spans="180:180">
      <c r="FX62299" s="1595"/>
    </row>
    <row r="62300" spans="180:180">
      <c r="FX62300" s="1595"/>
    </row>
    <row r="62301" spans="180:180">
      <c r="FX62301" s="1595"/>
    </row>
    <row r="62302" spans="180:180">
      <c r="FX62302" s="1595"/>
    </row>
    <row r="62303" spans="180:180">
      <c r="FX62303" s="1595"/>
    </row>
    <row r="62304" spans="180:180">
      <c r="FX62304" s="1595"/>
    </row>
    <row r="62305" spans="180:180">
      <c r="FX62305" s="1595"/>
    </row>
    <row r="62306" spans="180:180">
      <c r="FX62306" s="1595"/>
    </row>
    <row r="62307" spans="180:180">
      <c r="FX62307" s="1595"/>
    </row>
    <row r="62308" spans="180:180">
      <c r="FX62308" s="1595"/>
    </row>
    <row r="62309" spans="180:180">
      <c r="FX62309" s="1595"/>
    </row>
    <row r="62310" spans="180:180">
      <c r="FX62310" s="1595"/>
    </row>
    <row r="62311" spans="180:180">
      <c r="FX62311" s="1595"/>
    </row>
    <row r="62312" spans="180:180">
      <c r="FX62312" s="1595"/>
    </row>
    <row r="62313" spans="180:180">
      <c r="FX62313" s="1595"/>
    </row>
    <row r="62314" spans="180:180">
      <c r="FX62314" s="1595"/>
    </row>
    <row r="62315" spans="180:180">
      <c r="FX62315" s="1595"/>
    </row>
    <row r="62316" spans="180:180">
      <c r="FX62316" s="1595"/>
    </row>
    <row r="62317" spans="180:180">
      <c r="FX62317" s="1595"/>
    </row>
    <row r="62318" spans="180:180">
      <c r="FX62318" s="1595"/>
    </row>
    <row r="62319" spans="180:180">
      <c r="FX62319" s="1595"/>
    </row>
    <row r="62320" spans="180:180">
      <c r="FX62320" s="1595"/>
    </row>
    <row r="62321" spans="180:180">
      <c r="FX62321" s="1595"/>
    </row>
    <row r="62322" spans="180:180">
      <c r="FX62322" s="1595"/>
    </row>
    <row r="62323" spans="180:180">
      <c r="FX62323" s="1595"/>
    </row>
    <row r="62324" spans="180:180">
      <c r="FX62324" s="1595"/>
    </row>
    <row r="62325" spans="180:180">
      <c r="FX62325" s="1595"/>
    </row>
    <row r="62326" spans="180:180">
      <c r="FX62326" s="1595"/>
    </row>
    <row r="62327" spans="180:180">
      <c r="FX62327" s="1595"/>
    </row>
    <row r="62328" spans="180:180">
      <c r="FX62328" s="1595"/>
    </row>
    <row r="62329" spans="180:180">
      <c r="FX62329" s="1595"/>
    </row>
    <row r="62331" spans="180:180">
      <c r="FX62331" s="1349"/>
    </row>
    <row r="62332" spans="180:180">
      <c r="FX62332" s="1349"/>
    </row>
    <row r="62333" spans="180:180">
      <c r="FX62333" s="1666"/>
    </row>
    <row r="62335" spans="180:180">
      <c r="FX62335" s="1349"/>
    </row>
    <row r="62336" spans="180:180">
      <c r="FX62336" s="1349"/>
    </row>
    <row r="62337" spans="180:180">
      <c r="FX62337" s="1349"/>
    </row>
    <row r="62338" spans="180:180">
      <c r="FX62338" s="1595"/>
    </row>
    <row r="62339" spans="180:180">
      <c r="FX62339" s="1595"/>
    </row>
    <row r="62340" spans="180:180">
      <c r="FX62340" s="1595"/>
    </row>
    <row r="62341" spans="180:180">
      <c r="FX62341" s="1595"/>
    </row>
    <row r="62342" spans="180:180">
      <c r="FX62342" s="1595"/>
    </row>
    <row r="62343" spans="180:180">
      <c r="FX62343" s="1595"/>
    </row>
    <row r="62344" spans="180:180">
      <c r="FX62344" s="1595"/>
    </row>
    <row r="62345" spans="180:180">
      <c r="FX62345" s="1595"/>
    </row>
    <row r="62346" spans="180:180">
      <c r="FX62346" s="1595"/>
    </row>
    <row r="62347" spans="180:180">
      <c r="FX62347" s="1595"/>
    </row>
    <row r="62348" spans="180:180">
      <c r="FX62348" s="1595"/>
    </row>
    <row r="62349" spans="180:180">
      <c r="FX62349" s="1595"/>
    </row>
    <row r="62350" spans="180:180">
      <c r="FX62350" s="1595"/>
    </row>
    <row r="62351" spans="180:180">
      <c r="FX62351" s="1595"/>
    </row>
    <row r="62352" spans="180:180">
      <c r="FX62352" s="1595"/>
    </row>
    <row r="62353" spans="180:180">
      <c r="FX62353" s="1595"/>
    </row>
    <row r="62354" spans="180:180">
      <c r="FX62354" s="1595"/>
    </row>
    <row r="62355" spans="180:180">
      <c r="FX62355" s="1595"/>
    </row>
    <row r="62356" spans="180:180">
      <c r="FX62356" s="1595"/>
    </row>
    <row r="62357" spans="180:180">
      <c r="FX62357" s="1595"/>
    </row>
    <row r="62358" spans="180:180">
      <c r="FX62358" s="1595"/>
    </row>
    <row r="62359" spans="180:180">
      <c r="FX62359" s="1595"/>
    </row>
    <row r="62360" spans="180:180">
      <c r="FX62360" s="1595"/>
    </row>
    <row r="62361" spans="180:180">
      <c r="FX62361" s="1595"/>
    </row>
    <row r="62362" spans="180:180">
      <c r="FX62362" s="1595"/>
    </row>
    <row r="62363" spans="180:180">
      <c r="FX62363" s="1595"/>
    </row>
    <row r="62364" spans="180:180">
      <c r="FX62364" s="1595"/>
    </row>
    <row r="62365" spans="180:180">
      <c r="FX62365" s="1595"/>
    </row>
    <row r="62366" spans="180:180">
      <c r="FX62366" s="1595"/>
    </row>
    <row r="62367" spans="180:180">
      <c r="FX62367" s="1595"/>
    </row>
    <row r="62368" spans="180:180">
      <c r="FX62368" s="1595"/>
    </row>
    <row r="62369" spans="180:180">
      <c r="FX62369" s="1595"/>
    </row>
    <row r="62370" spans="180:180">
      <c r="FX62370" s="1595"/>
    </row>
    <row r="62371" spans="180:180">
      <c r="FX62371" s="1595"/>
    </row>
    <row r="62372" spans="180:180">
      <c r="FX62372" s="1595"/>
    </row>
    <row r="62373" spans="180:180">
      <c r="FX62373" s="1595"/>
    </row>
    <row r="62374" spans="180:180">
      <c r="FX62374" s="1595"/>
    </row>
    <row r="62375" spans="180:180">
      <c r="FX62375" s="1595"/>
    </row>
    <row r="62376" spans="180:180">
      <c r="FX62376" s="1595"/>
    </row>
    <row r="62377" spans="180:180">
      <c r="FX62377" s="1595"/>
    </row>
    <row r="62379" spans="180:180">
      <c r="FX62379" s="1349"/>
    </row>
    <row r="62380" spans="180:180">
      <c r="FX62380" s="1349"/>
    </row>
    <row r="62381" spans="180:180">
      <c r="FX62381" s="1666"/>
    </row>
    <row r="62383" spans="180:180">
      <c r="FX62383" s="1349"/>
    </row>
    <row r="62384" spans="180:180">
      <c r="FX62384" s="1349"/>
    </row>
    <row r="62385" spans="180:180">
      <c r="FX62385" s="1349"/>
    </row>
    <row r="62386" spans="180:180">
      <c r="FX62386" s="1595"/>
    </row>
    <row r="62387" spans="180:180">
      <c r="FX62387" s="1595"/>
    </row>
    <row r="62388" spans="180:180">
      <c r="FX62388" s="1595"/>
    </row>
    <row r="62389" spans="180:180">
      <c r="FX62389" s="1595"/>
    </row>
    <row r="62390" spans="180:180">
      <c r="FX62390" s="1595"/>
    </row>
    <row r="62391" spans="180:180">
      <c r="FX62391" s="1595"/>
    </row>
    <row r="62392" spans="180:180">
      <c r="FX62392" s="1595"/>
    </row>
    <row r="62393" spans="180:180">
      <c r="FX62393" s="1595"/>
    </row>
    <row r="62394" spans="180:180">
      <c r="FX62394" s="1595"/>
    </row>
    <row r="62395" spans="180:180">
      <c r="FX62395" s="1595"/>
    </row>
    <row r="62396" spans="180:180">
      <c r="FX62396" s="1595"/>
    </row>
    <row r="62397" spans="180:180">
      <c r="FX62397" s="1595"/>
    </row>
    <row r="62398" spans="180:180">
      <c r="FX62398" s="1595"/>
    </row>
    <row r="62399" spans="180:180">
      <c r="FX62399" s="1595"/>
    </row>
    <row r="62400" spans="180:180">
      <c r="FX62400" s="1595"/>
    </row>
    <row r="62401" spans="180:180">
      <c r="FX62401" s="1595"/>
    </row>
    <row r="62402" spans="180:180">
      <c r="FX62402" s="1595"/>
    </row>
    <row r="62403" spans="180:180">
      <c r="FX62403" s="1595"/>
    </row>
    <row r="62404" spans="180:180">
      <c r="FX62404" s="1595"/>
    </row>
    <row r="62405" spans="180:180">
      <c r="FX62405" s="1595"/>
    </row>
    <row r="62406" spans="180:180">
      <c r="FX62406" s="1595"/>
    </row>
    <row r="62407" spans="180:180">
      <c r="FX62407" s="1595"/>
    </row>
    <row r="62408" spans="180:180">
      <c r="FX62408" s="1595"/>
    </row>
    <row r="62409" spans="180:180">
      <c r="FX62409" s="1595"/>
    </row>
    <row r="62410" spans="180:180">
      <c r="FX62410" s="1595"/>
    </row>
    <row r="62411" spans="180:180">
      <c r="FX62411" s="1595"/>
    </row>
    <row r="62412" spans="180:180">
      <c r="FX62412" s="1595"/>
    </row>
    <row r="62413" spans="180:180">
      <c r="FX62413" s="1595"/>
    </row>
    <row r="62414" spans="180:180">
      <c r="FX62414" s="1595"/>
    </row>
    <row r="62415" spans="180:180">
      <c r="FX62415" s="1595"/>
    </row>
    <row r="62416" spans="180:180">
      <c r="FX62416" s="1595"/>
    </row>
    <row r="62417" spans="180:180">
      <c r="FX62417" s="1595"/>
    </row>
    <row r="62418" spans="180:180">
      <c r="FX62418" s="1595"/>
    </row>
    <row r="62419" spans="180:180">
      <c r="FX62419" s="1595"/>
    </row>
    <row r="62420" spans="180:180">
      <c r="FX62420" s="1595"/>
    </row>
    <row r="62421" spans="180:180">
      <c r="FX62421" s="1595"/>
    </row>
    <row r="62422" spans="180:180">
      <c r="FX62422" s="1595"/>
    </row>
    <row r="62423" spans="180:180">
      <c r="FX62423" s="1595"/>
    </row>
    <row r="62424" spans="180:180">
      <c r="FX62424" s="1595"/>
    </row>
    <row r="62425" spans="180:180">
      <c r="FX62425" s="1595"/>
    </row>
    <row r="62427" spans="180:180">
      <c r="FX62427" s="1349"/>
    </row>
    <row r="62428" spans="180:180">
      <c r="FX62428" s="1349"/>
    </row>
    <row r="62429" spans="180:180">
      <c r="FX62429" s="1666"/>
    </row>
    <row r="62431" spans="180:180">
      <c r="FX62431" s="1349"/>
    </row>
    <row r="62432" spans="180:180">
      <c r="FX62432" s="1349"/>
    </row>
    <row r="62433" spans="180:180">
      <c r="FX62433" s="1349"/>
    </row>
    <row r="62434" spans="180:180">
      <c r="FX62434" s="1595"/>
    </row>
    <row r="62435" spans="180:180">
      <c r="FX62435" s="1595"/>
    </row>
    <row r="62436" spans="180:180">
      <c r="FX62436" s="1595"/>
    </row>
    <row r="62437" spans="180:180">
      <c r="FX62437" s="1595"/>
    </row>
    <row r="62438" spans="180:180">
      <c r="FX62438" s="1595"/>
    </row>
    <row r="62439" spans="180:180">
      <c r="FX62439" s="1595"/>
    </row>
    <row r="62440" spans="180:180">
      <c r="FX62440" s="1595"/>
    </row>
    <row r="62441" spans="180:180">
      <c r="FX62441" s="1595"/>
    </row>
    <row r="62442" spans="180:180">
      <c r="FX62442" s="1595"/>
    </row>
    <row r="62443" spans="180:180">
      <c r="FX62443" s="1595"/>
    </row>
    <row r="62444" spans="180:180">
      <c r="FX62444" s="1595"/>
    </row>
    <row r="62445" spans="180:180">
      <c r="FX62445" s="1595"/>
    </row>
    <row r="62446" spans="180:180">
      <c r="FX62446" s="1595"/>
    </row>
    <row r="62447" spans="180:180">
      <c r="FX62447" s="1595"/>
    </row>
    <row r="62448" spans="180:180">
      <c r="FX62448" s="1595"/>
    </row>
    <row r="62449" spans="180:180">
      <c r="FX62449" s="1595"/>
    </row>
    <row r="62450" spans="180:180">
      <c r="FX62450" s="1595"/>
    </row>
    <row r="62451" spans="180:180">
      <c r="FX62451" s="1595"/>
    </row>
    <row r="62452" spans="180:180">
      <c r="FX62452" s="1595"/>
    </row>
    <row r="62453" spans="180:180">
      <c r="FX62453" s="1595"/>
    </row>
    <row r="62454" spans="180:180">
      <c r="FX62454" s="1595"/>
    </row>
    <row r="62455" spans="180:180">
      <c r="FX62455" s="1595"/>
    </row>
    <row r="62456" spans="180:180">
      <c r="FX62456" s="1595"/>
    </row>
    <row r="62457" spans="180:180">
      <c r="FX62457" s="1595"/>
    </row>
    <row r="62458" spans="180:180">
      <c r="FX62458" s="1595"/>
    </row>
    <row r="62459" spans="180:180">
      <c r="FX62459" s="1595"/>
    </row>
    <row r="62460" spans="180:180">
      <c r="FX62460" s="1595"/>
    </row>
    <row r="62461" spans="180:180">
      <c r="FX62461" s="1595"/>
    </row>
    <row r="62462" spans="180:180">
      <c r="FX62462" s="1595"/>
    </row>
    <row r="62463" spans="180:180">
      <c r="FX62463" s="1595"/>
    </row>
    <row r="62464" spans="180:180">
      <c r="FX62464" s="1595"/>
    </row>
    <row r="62465" spans="180:180">
      <c r="FX62465" s="1595"/>
    </row>
    <row r="62466" spans="180:180">
      <c r="FX62466" s="1595"/>
    </row>
    <row r="62467" spans="180:180">
      <c r="FX62467" s="1595"/>
    </row>
    <row r="62468" spans="180:180">
      <c r="FX62468" s="1595"/>
    </row>
    <row r="62469" spans="180:180">
      <c r="FX62469" s="1595"/>
    </row>
    <row r="62470" spans="180:180">
      <c r="FX62470" s="1595"/>
    </row>
    <row r="62471" spans="180:180">
      <c r="FX62471" s="1595"/>
    </row>
    <row r="62472" spans="180:180">
      <c r="FX62472" s="1595"/>
    </row>
    <row r="62473" spans="180:180">
      <c r="FX62473" s="1595"/>
    </row>
    <row r="62475" spans="180:180">
      <c r="FX62475" s="1349"/>
    </row>
    <row r="62476" spans="180:180">
      <c r="FX62476" s="1349"/>
    </row>
    <row r="62477" spans="180:180">
      <c r="FX62477" s="1666"/>
    </row>
    <row r="62479" spans="180:180">
      <c r="FX62479" s="1349"/>
    </row>
    <row r="62480" spans="180:180">
      <c r="FX62480" s="1349"/>
    </row>
    <row r="62481" spans="180:180">
      <c r="FX62481" s="1349"/>
    </row>
    <row r="62482" spans="180:180">
      <c r="FX62482" s="1595"/>
    </row>
    <row r="62483" spans="180:180">
      <c r="FX62483" s="1595"/>
    </row>
    <row r="62484" spans="180:180">
      <c r="FX62484" s="1595"/>
    </row>
    <row r="62485" spans="180:180">
      <c r="FX62485" s="1595"/>
    </row>
    <row r="62486" spans="180:180">
      <c r="FX62486" s="1595"/>
    </row>
    <row r="62487" spans="180:180">
      <c r="FX62487" s="1595"/>
    </row>
    <row r="62488" spans="180:180">
      <c r="FX62488" s="1595"/>
    </row>
    <row r="62489" spans="180:180">
      <c r="FX62489" s="1595"/>
    </row>
    <row r="62490" spans="180:180">
      <c r="FX62490" s="1595"/>
    </row>
    <row r="62491" spans="180:180">
      <c r="FX62491" s="1595"/>
    </row>
    <row r="62492" spans="180:180">
      <c r="FX62492" s="1595"/>
    </row>
    <row r="62493" spans="180:180">
      <c r="FX62493" s="1595"/>
    </row>
    <row r="62494" spans="180:180">
      <c r="FX62494" s="1595"/>
    </row>
    <row r="62495" spans="180:180">
      <c r="FX62495" s="1595"/>
    </row>
    <row r="62496" spans="180:180">
      <c r="FX62496" s="1595"/>
    </row>
    <row r="62497" spans="180:180">
      <c r="FX62497" s="1595"/>
    </row>
    <row r="62498" spans="180:180">
      <c r="FX62498" s="1595"/>
    </row>
    <row r="62499" spans="180:180">
      <c r="FX62499" s="1595"/>
    </row>
    <row r="62500" spans="180:180">
      <c r="FX62500" s="1595"/>
    </row>
    <row r="62501" spans="180:180">
      <c r="FX62501" s="1595"/>
    </row>
    <row r="62502" spans="180:180">
      <c r="FX62502" s="1595"/>
    </row>
    <row r="62503" spans="180:180">
      <c r="FX62503" s="1595"/>
    </row>
    <row r="62504" spans="180:180">
      <c r="FX62504" s="1595"/>
    </row>
    <row r="62505" spans="180:180">
      <c r="FX62505" s="1595"/>
    </row>
    <row r="62506" spans="180:180">
      <c r="FX62506" s="1595"/>
    </row>
    <row r="62507" spans="180:180">
      <c r="FX62507" s="1595"/>
    </row>
    <row r="62508" spans="180:180">
      <c r="FX62508" s="1595"/>
    </row>
    <row r="62509" spans="180:180">
      <c r="FX62509" s="1595"/>
    </row>
    <row r="62510" spans="180:180">
      <c r="FX62510" s="1595"/>
    </row>
    <row r="62511" spans="180:180">
      <c r="FX62511" s="1595"/>
    </row>
    <row r="62512" spans="180:180">
      <c r="FX62512" s="1595"/>
    </row>
    <row r="62513" spans="180:180">
      <c r="FX62513" s="1595"/>
    </row>
    <row r="62514" spans="180:180">
      <c r="FX62514" s="1595"/>
    </row>
    <row r="62515" spans="180:180">
      <c r="FX62515" s="1595"/>
    </row>
    <row r="62516" spans="180:180">
      <c r="FX62516" s="1595"/>
    </row>
    <row r="62517" spans="180:180">
      <c r="FX62517" s="1595"/>
    </row>
    <row r="62518" spans="180:180">
      <c r="FX62518" s="1595"/>
    </row>
    <row r="62519" spans="180:180">
      <c r="FX62519" s="1595"/>
    </row>
    <row r="62520" spans="180:180">
      <c r="FX62520" s="1595"/>
    </row>
    <row r="62521" spans="180:180">
      <c r="FX62521" s="1595"/>
    </row>
    <row r="62523" spans="180:180">
      <c r="FX62523" s="1349"/>
    </row>
    <row r="62524" spans="180:180">
      <c r="FX62524" s="1349"/>
    </row>
    <row r="62525" spans="180:180">
      <c r="FX62525" s="1666"/>
    </row>
    <row r="62527" spans="180:180">
      <c r="FX62527" s="1349"/>
    </row>
    <row r="62528" spans="180:180">
      <c r="FX62528" s="1349"/>
    </row>
    <row r="62529" spans="180:180">
      <c r="FX62529" s="1349"/>
    </row>
    <row r="62530" spans="180:180">
      <c r="FX62530" s="1595"/>
    </row>
    <row r="62531" spans="180:180">
      <c r="FX62531" s="1595"/>
    </row>
    <row r="62532" spans="180:180">
      <c r="FX62532" s="1595"/>
    </row>
    <row r="62533" spans="180:180">
      <c r="FX62533" s="1595"/>
    </row>
    <row r="62534" spans="180:180">
      <c r="FX62534" s="1595"/>
    </row>
    <row r="62535" spans="180:180">
      <c r="FX62535" s="1595"/>
    </row>
    <row r="62536" spans="180:180">
      <c r="FX62536" s="1595"/>
    </row>
    <row r="62537" spans="180:180">
      <c r="FX62537" s="1595"/>
    </row>
    <row r="62538" spans="180:180">
      <c r="FX62538" s="1595"/>
    </row>
    <row r="62539" spans="180:180">
      <c r="FX62539" s="1595"/>
    </row>
    <row r="62540" spans="180:180">
      <c r="FX62540" s="1595"/>
    </row>
    <row r="62541" spans="180:180">
      <c r="FX62541" s="1595"/>
    </row>
    <row r="62542" spans="180:180">
      <c r="FX62542" s="1595"/>
    </row>
    <row r="62543" spans="180:180">
      <c r="FX62543" s="1595"/>
    </row>
    <row r="62544" spans="180:180">
      <c r="FX62544" s="1595"/>
    </row>
    <row r="62545" spans="180:180">
      <c r="FX62545" s="1595"/>
    </row>
    <row r="62546" spans="180:180">
      <c r="FX62546" s="1595"/>
    </row>
    <row r="62547" spans="180:180">
      <c r="FX62547" s="1595"/>
    </row>
    <row r="62548" spans="180:180">
      <c r="FX62548" s="1595"/>
    </row>
    <row r="62549" spans="180:180">
      <c r="FX62549" s="1595"/>
    </row>
    <row r="62550" spans="180:180">
      <c r="FX62550" s="1595"/>
    </row>
    <row r="62551" spans="180:180">
      <c r="FX62551" s="1595"/>
    </row>
    <row r="62552" spans="180:180">
      <c r="FX62552" s="1595"/>
    </row>
    <row r="62553" spans="180:180">
      <c r="FX62553" s="1595"/>
    </row>
    <row r="62554" spans="180:180">
      <c r="FX62554" s="1595"/>
    </row>
    <row r="62555" spans="180:180">
      <c r="FX62555" s="1595"/>
    </row>
    <row r="62556" spans="180:180">
      <c r="FX62556" s="1595"/>
    </row>
    <row r="62557" spans="180:180">
      <c r="FX62557" s="1595"/>
    </row>
    <row r="62558" spans="180:180">
      <c r="FX62558" s="1595"/>
    </row>
    <row r="62559" spans="180:180">
      <c r="FX62559" s="1595"/>
    </row>
    <row r="62560" spans="180:180">
      <c r="FX62560" s="1595"/>
    </row>
    <row r="62561" spans="180:180">
      <c r="FX62561" s="1595"/>
    </row>
    <row r="62562" spans="180:180">
      <c r="FX62562" s="1595"/>
    </row>
    <row r="62563" spans="180:180">
      <c r="FX62563" s="1595"/>
    </row>
    <row r="62564" spans="180:180">
      <c r="FX62564" s="1595"/>
    </row>
    <row r="62565" spans="180:180">
      <c r="FX62565" s="1595"/>
    </row>
    <row r="62566" spans="180:180">
      <c r="FX62566" s="1595"/>
    </row>
    <row r="62567" spans="180:180">
      <c r="FX62567" s="1595"/>
    </row>
    <row r="62568" spans="180:180">
      <c r="FX62568" s="1595"/>
    </row>
    <row r="62569" spans="180:180">
      <c r="FX62569" s="1595"/>
    </row>
    <row r="62571" spans="180:180">
      <c r="FX62571" s="1349"/>
    </row>
    <row r="62572" spans="180:180">
      <c r="FX62572" s="1349"/>
    </row>
    <row r="62573" spans="180:180">
      <c r="FX62573" s="1666"/>
    </row>
    <row r="62575" spans="180:180">
      <c r="FX62575" s="1349"/>
    </row>
    <row r="62576" spans="180:180">
      <c r="FX62576" s="1349"/>
    </row>
    <row r="62577" spans="180:180">
      <c r="FX62577" s="1349"/>
    </row>
    <row r="62578" spans="180:180">
      <c r="FX62578" s="1595"/>
    </row>
    <row r="62579" spans="180:180">
      <c r="FX62579" s="1595"/>
    </row>
    <row r="62580" spans="180:180">
      <c r="FX62580" s="1595"/>
    </row>
    <row r="62581" spans="180:180">
      <c r="FX62581" s="1595"/>
    </row>
    <row r="62582" spans="180:180">
      <c r="FX62582" s="1595"/>
    </row>
    <row r="62583" spans="180:180">
      <c r="FX62583" s="1595"/>
    </row>
    <row r="62584" spans="180:180">
      <c r="FX62584" s="1595"/>
    </row>
    <row r="62585" spans="180:180">
      <c r="FX62585" s="1595"/>
    </row>
    <row r="62586" spans="180:180">
      <c r="FX62586" s="1595"/>
    </row>
    <row r="62587" spans="180:180">
      <c r="FX62587" s="1595"/>
    </row>
    <row r="62588" spans="180:180">
      <c r="FX62588" s="1595"/>
    </row>
    <row r="62589" spans="180:180">
      <c r="FX62589" s="1595"/>
    </row>
    <row r="62590" spans="180:180">
      <c r="FX62590" s="1595"/>
    </row>
    <row r="62591" spans="180:180">
      <c r="FX62591" s="1595"/>
    </row>
    <row r="62592" spans="180:180">
      <c r="FX62592" s="1595"/>
    </row>
    <row r="62593" spans="180:180">
      <c r="FX62593" s="1595"/>
    </row>
    <row r="62594" spans="180:180">
      <c r="FX62594" s="1595"/>
    </row>
    <row r="62595" spans="180:180">
      <c r="FX62595" s="1595"/>
    </row>
    <row r="62596" spans="180:180">
      <c r="FX62596" s="1595"/>
    </row>
    <row r="62597" spans="180:180">
      <c r="FX62597" s="1595"/>
    </row>
    <row r="62598" spans="180:180">
      <c r="FX62598" s="1595"/>
    </row>
    <row r="62599" spans="180:180">
      <c r="FX62599" s="1595"/>
    </row>
    <row r="62600" spans="180:180">
      <c r="FX62600" s="1595"/>
    </row>
    <row r="62601" spans="180:180">
      <c r="FX62601" s="1595"/>
    </row>
    <row r="62602" spans="180:180">
      <c r="FX62602" s="1595"/>
    </row>
    <row r="62603" spans="180:180">
      <c r="FX62603" s="1595"/>
    </row>
    <row r="62604" spans="180:180">
      <c r="FX62604" s="1595"/>
    </row>
    <row r="62605" spans="180:180">
      <c r="FX62605" s="1595"/>
    </row>
    <row r="62606" spans="180:180">
      <c r="FX62606" s="1595"/>
    </row>
    <row r="62607" spans="180:180">
      <c r="FX62607" s="1595"/>
    </row>
    <row r="62608" spans="180:180">
      <c r="FX62608" s="1595"/>
    </row>
    <row r="62609" spans="180:180">
      <c r="FX62609" s="1595"/>
    </row>
    <row r="62610" spans="180:180">
      <c r="FX62610" s="1595"/>
    </row>
    <row r="62611" spans="180:180">
      <c r="FX62611" s="1595"/>
    </row>
    <row r="62612" spans="180:180">
      <c r="FX62612" s="1595"/>
    </row>
    <row r="62613" spans="180:180">
      <c r="FX62613" s="1595"/>
    </row>
    <row r="62614" spans="180:180">
      <c r="FX62614" s="1595"/>
    </row>
    <row r="62615" spans="180:180">
      <c r="FX62615" s="1595"/>
    </row>
    <row r="62616" spans="180:180">
      <c r="FX62616" s="1595"/>
    </row>
    <row r="62617" spans="180:180">
      <c r="FX62617" s="1595"/>
    </row>
    <row r="62619" spans="180:180">
      <c r="FX62619" s="1349"/>
    </row>
    <row r="62620" spans="180:180">
      <c r="FX62620" s="1349"/>
    </row>
    <row r="62621" spans="180:180">
      <c r="FX62621" s="1666"/>
    </row>
    <row r="62623" spans="180:180">
      <c r="FX62623" s="1349"/>
    </row>
    <row r="62624" spans="180:180">
      <c r="FX62624" s="1349"/>
    </row>
    <row r="62625" spans="180:180">
      <c r="FX62625" s="1349"/>
    </row>
    <row r="62626" spans="180:180">
      <c r="FX62626" s="1595"/>
    </row>
    <row r="62627" spans="180:180">
      <c r="FX62627" s="1595"/>
    </row>
    <row r="62628" spans="180:180">
      <c r="FX62628" s="1595"/>
    </row>
    <row r="62629" spans="180:180">
      <c r="FX62629" s="1595"/>
    </row>
    <row r="62630" spans="180:180">
      <c r="FX62630" s="1595"/>
    </row>
    <row r="62631" spans="180:180">
      <c r="FX62631" s="1595"/>
    </row>
    <row r="62632" spans="180:180">
      <c r="FX62632" s="1595"/>
    </row>
    <row r="62633" spans="180:180">
      <c r="FX62633" s="1595"/>
    </row>
    <row r="62634" spans="180:180">
      <c r="FX62634" s="1595"/>
    </row>
    <row r="62635" spans="180:180">
      <c r="FX62635" s="1595"/>
    </row>
    <row r="62636" spans="180:180">
      <c r="FX62636" s="1595"/>
    </row>
    <row r="62637" spans="180:180">
      <c r="FX62637" s="1595"/>
    </row>
    <row r="62638" spans="180:180">
      <c r="FX62638" s="1595"/>
    </row>
    <row r="62639" spans="180:180">
      <c r="FX62639" s="1595"/>
    </row>
    <row r="62640" spans="180:180">
      <c r="FX62640" s="1595"/>
    </row>
    <row r="62641" spans="180:180">
      <c r="FX62641" s="1595"/>
    </row>
    <row r="62642" spans="180:180">
      <c r="FX62642" s="1595"/>
    </row>
    <row r="62643" spans="180:180">
      <c r="FX62643" s="1595"/>
    </row>
    <row r="62644" spans="180:180">
      <c r="FX62644" s="1595"/>
    </row>
    <row r="62645" spans="180:180">
      <c r="FX62645" s="1595"/>
    </row>
    <row r="62646" spans="180:180">
      <c r="FX62646" s="1595"/>
    </row>
    <row r="62647" spans="180:180">
      <c r="FX62647" s="1595"/>
    </row>
    <row r="62648" spans="180:180">
      <c r="FX62648" s="1595"/>
    </row>
    <row r="62649" spans="180:180">
      <c r="FX62649" s="1595"/>
    </row>
    <row r="62650" spans="180:180">
      <c r="FX62650" s="1595"/>
    </row>
    <row r="62651" spans="180:180">
      <c r="FX62651" s="1595"/>
    </row>
    <row r="62652" spans="180:180">
      <c r="FX62652" s="1595"/>
    </row>
    <row r="62653" spans="180:180">
      <c r="FX62653" s="1595"/>
    </row>
    <row r="62654" spans="180:180">
      <c r="FX62654" s="1595"/>
    </row>
    <row r="62655" spans="180:180">
      <c r="FX62655" s="1595"/>
    </row>
    <row r="62656" spans="180:180">
      <c r="FX62656" s="1595"/>
    </row>
    <row r="62657" spans="180:180">
      <c r="FX62657" s="1595"/>
    </row>
    <row r="62658" spans="180:180">
      <c r="FX62658" s="1595"/>
    </row>
    <row r="62659" spans="180:180">
      <c r="FX62659" s="1595"/>
    </row>
    <row r="62660" spans="180:180">
      <c r="FX62660" s="1595"/>
    </row>
    <row r="62661" spans="180:180">
      <c r="FX62661" s="1595"/>
    </row>
    <row r="62662" spans="180:180">
      <c r="FX62662" s="1595"/>
    </row>
    <row r="62663" spans="180:180">
      <c r="FX62663" s="1595"/>
    </row>
    <row r="62664" spans="180:180">
      <c r="FX62664" s="1595"/>
    </row>
    <row r="62665" spans="180:180">
      <c r="FX62665" s="1595"/>
    </row>
    <row r="62667" spans="180:180">
      <c r="FX62667" s="1349"/>
    </row>
    <row r="62668" spans="180:180">
      <c r="FX62668" s="1349"/>
    </row>
    <row r="62669" spans="180:180">
      <c r="FX62669" s="1666"/>
    </row>
    <row r="62671" spans="180:180">
      <c r="FX62671" s="1349"/>
    </row>
    <row r="62672" spans="180:180">
      <c r="FX62672" s="1349"/>
    </row>
    <row r="62673" spans="180:180">
      <c r="FX62673" s="1349"/>
    </row>
    <row r="62674" spans="180:180">
      <c r="FX62674" s="1595"/>
    </row>
    <row r="62675" spans="180:180">
      <c r="FX62675" s="1595"/>
    </row>
    <row r="62676" spans="180:180">
      <c r="FX62676" s="1595"/>
    </row>
    <row r="62677" spans="180:180">
      <c r="FX62677" s="1595"/>
    </row>
    <row r="62678" spans="180:180">
      <c r="FX62678" s="1595"/>
    </row>
    <row r="62679" spans="180:180">
      <c r="FX62679" s="1595"/>
    </row>
    <row r="62680" spans="180:180">
      <c r="FX62680" s="1595"/>
    </row>
    <row r="62681" spans="180:180">
      <c r="FX62681" s="1595"/>
    </row>
    <row r="62682" spans="180:180">
      <c r="FX62682" s="1595"/>
    </row>
    <row r="62683" spans="180:180">
      <c r="FX62683" s="1595"/>
    </row>
    <row r="62684" spans="180:180">
      <c r="FX62684" s="1595"/>
    </row>
    <row r="62685" spans="180:180">
      <c r="FX62685" s="1595"/>
    </row>
    <row r="62686" spans="180:180">
      <c r="FX62686" s="1595"/>
    </row>
    <row r="62687" spans="180:180">
      <c r="FX62687" s="1595"/>
    </row>
    <row r="62688" spans="180:180">
      <c r="FX62688" s="1595"/>
    </row>
    <row r="62689" spans="180:180">
      <c r="FX62689" s="1595"/>
    </row>
    <row r="62690" spans="180:180">
      <c r="FX62690" s="1595"/>
    </row>
    <row r="62691" spans="180:180">
      <c r="FX62691" s="1595"/>
    </row>
    <row r="62692" spans="180:180">
      <c r="FX62692" s="1595"/>
    </row>
    <row r="62693" spans="180:180">
      <c r="FX62693" s="1595"/>
    </row>
    <row r="62694" spans="180:180">
      <c r="FX62694" s="1595"/>
    </row>
    <row r="62695" spans="180:180">
      <c r="FX62695" s="1595"/>
    </row>
    <row r="62696" spans="180:180">
      <c r="FX62696" s="1595"/>
    </row>
    <row r="62697" spans="180:180">
      <c r="FX62697" s="1595"/>
    </row>
    <row r="62698" spans="180:180">
      <c r="FX62698" s="1595"/>
    </row>
    <row r="62699" spans="180:180">
      <c r="FX62699" s="1595"/>
    </row>
    <row r="62700" spans="180:180">
      <c r="FX62700" s="1595"/>
    </row>
    <row r="62701" spans="180:180">
      <c r="FX62701" s="1595"/>
    </row>
    <row r="62702" spans="180:180">
      <c r="FX62702" s="1595"/>
    </row>
    <row r="62703" spans="180:180">
      <c r="FX62703" s="1595"/>
    </row>
    <row r="62704" spans="180:180">
      <c r="FX62704" s="1595"/>
    </row>
    <row r="62705" spans="180:180">
      <c r="FX62705" s="1595"/>
    </row>
    <row r="62706" spans="180:180">
      <c r="FX62706" s="1595"/>
    </row>
    <row r="62707" spans="180:180">
      <c r="FX62707" s="1595"/>
    </row>
    <row r="62708" spans="180:180">
      <c r="FX62708" s="1595"/>
    </row>
    <row r="62709" spans="180:180">
      <c r="FX62709" s="1595"/>
    </row>
    <row r="62710" spans="180:180">
      <c r="FX62710" s="1595"/>
    </row>
    <row r="62711" spans="180:180">
      <c r="FX62711" s="1595"/>
    </row>
    <row r="62712" spans="180:180">
      <c r="FX62712" s="1595"/>
    </row>
    <row r="62713" spans="180:180">
      <c r="FX62713" s="1595"/>
    </row>
    <row r="62715" spans="180:180">
      <c r="FX62715" s="1349"/>
    </row>
    <row r="62716" spans="180:180">
      <c r="FX62716" s="1349"/>
    </row>
    <row r="62717" spans="180:180">
      <c r="FX62717" s="1666"/>
    </row>
    <row r="62719" spans="180:180">
      <c r="FX62719" s="1349"/>
    </row>
    <row r="62720" spans="180:180">
      <c r="FX62720" s="1349"/>
    </row>
    <row r="62721" spans="180:180">
      <c r="FX62721" s="1349"/>
    </row>
    <row r="62722" spans="180:180">
      <c r="FX62722" s="1595"/>
    </row>
    <row r="62723" spans="180:180">
      <c r="FX62723" s="1595"/>
    </row>
    <row r="62724" spans="180:180">
      <c r="FX62724" s="1595"/>
    </row>
    <row r="62725" spans="180:180">
      <c r="FX62725" s="1595"/>
    </row>
    <row r="62726" spans="180:180">
      <c r="FX62726" s="1595"/>
    </row>
    <row r="62727" spans="180:180">
      <c r="FX62727" s="1595"/>
    </row>
    <row r="62728" spans="180:180">
      <c r="FX62728" s="1595"/>
    </row>
    <row r="62729" spans="180:180">
      <c r="FX62729" s="1595"/>
    </row>
    <row r="62730" spans="180:180">
      <c r="FX62730" s="1595"/>
    </row>
    <row r="62731" spans="180:180">
      <c r="FX62731" s="1595"/>
    </row>
    <row r="62732" spans="180:180">
      <c r="FX62732" s="1595"/>
    </row>
    <row r="62733" spans="180:180">
      <c r="FX62733" s="1595"/>
    </row>
    <row r="62734" spans="180:180">
      <c r="FX62734" s="1595"/>
    </row>
    <row r="62735" spans="180:180">
      <c r="FX62735" s="1595"/>
    </row>
    <row r="62736" spans="180:180">
      <c r="FX62736" s="1595"/>
    </row>
    <row r="62737" spans="180:180">
      <c r="FX62737" s="1595"/>
    </row>
    <row r="62738" spans="180:180">
      <c r="FX62738" s="1595"/>
    </row>
    <row r="62739" spans="180:180">
      <c r="FX62739" s="1595"/>
    </row>
    <row r="62740" spans="180:180">
      <c r="FX62740" s="1595"/>
    </row>
    <row r="62741" spans="180:180">
      <c r="FX62741" s="1595"/>
    </row>
    <row r="62742" spans="180:180">
      <c r="FX62742" s="1595"/>
    </row>
    <row r="62743" spans="180:180">
      <c r="FX62743" s="1595"/>
    </row>
    <row r="62744" spans="180:180">
      <c r="FX62744" s="1595"/>
    </row>
    <row r="62745" spans="180:180">
      <c r="FX62745" s="1595"/>
    </row>
    <row r="62746" spans="180:180">
      <c r="FX62746" s="1595"/>
    </row>
    <row r="62747" spans="180:180">
      <c r="FX62747" s="1595"/>
    </row>
    <row r="62748" spans="180:180">
      <c r="FX62748" s="1595"/>
    </row>
    <row r="62749" spans="180:180">
      <c r="FX62749" s="1595"/>
    </row>
    <row r="62750" spans="180:180">
      <c r="FX62750" s="1595"/>
    </row>
    <row r="62751" spans="180:180">
      <c r="FX62751" s="1595"/>
    </row>
    <row r="62752" spans="180:180">
      <c r="FX62752" s="1595"/>
    </row>
    <row r="62753" spans="180:180">
      <c r="FX62753" s="1595"/>
    </row>
    <row r="62754" spans="180:180">
      <c r="FX62754" s="1595"/>
    </row>
    <row r="62755" spans="180:180">
      <c r="FX62755" s="1595"/>
    </row>
    <row r="62756" spans="180:180">
      <c r="FX62756" s="1595"/>
    </row>
    <row r="62757" spans="180:180">
      <c r="FX62757" s="1595"/>
    </row>
    <row r="62758" spans="180:180">
      <c r="FX62758" s="1595"/>
    </row>
    <row r="62759" spans="180:180">
      <c r="FX62759" s="1595"/>
    </row>
    <row r="62760" spans="180:180">
      <c r="FX62760" s="1595"/>
    </row>
    <row r="62761" spans="180:180">
      <c r="FX62761" s="1595"/>
    </row>
    <row r="62763" spans="180:180">
      <c r="FX62763" s="1349"/>
    </row>
    <row r="62764" spans="180:180">
      <c r="FX62764" s="1349"/>
    </row>
    <row r="62765" spans="180:180">
      <c r="FX62765" s="1666"/>
    </row>
    <row r="62767" spans="180:180">
      <c r="FX62767" s="1349"/>
    </row>
    <row r="62768" spans="180:180">
      <c r="FX62768" s="1349"/>
    </row>
    <row r="62769" spans="180:180">
      <c r="FX62769" s="1349"/>
    </row>
    <row r="62770" spans="180:180">
      <c r="FX62770" s="1595"/>
    </row>
    <row r="62771" spans="180:180">
      <c r="FX62771" s="1595"/>
    </row>
    <row r="62772" spans="180:180">
      <c r="FX62772" s="1595"/>
    </row>
    <row r="62773" spans="180:180">
      <c r="FX62773" s="1595"/>
    </row>
    <row r="62774" spans="180:180">
      <c r="FX62774" s="1595"/>
    </row>
    <row r="62775" spans="180:180">
      <c r="FX62775" s="1595"/>
    </row>
    <row r="62776" spans="180:180">
      <c r="FX62776" s="1595"/>
    </row>
    <row r="62777" spans="180:180">
      <c r="FX62777" s="1595"/>
    </row>
    <row r="62778" spans="180:180">
      <c r="FX62778" s="1595"/>
    </row>
    <row r="62779" spans="180:180">
      <c r="FX62779" s="1595"/>
    </row>
    <row r="62780" spans="180:180">
      <c r="FX62780" s="1595"/>
    </row>
    <row r="62781" spans="180:180">
      <c r="FX62781" s="1595"/>
    </row>
    <row r="62782" spans="180:180">
      <c r="FX62782" s="1595"/>
    </row>
    <row r="62783" spans="180:180">
      <c r="FX62783" s="1595"/>
    </row>
    <row r="62784" spans="180:180">
      <c r="FX62784" s="1595"/>
    </row>
    <row r="62785" spans="180:180">
      <c r="FX62785" s="1595"/>
    </row>
    <row r="62786" spans="180:180">
      <c r="FX62786" s="1595"/>
    </row>
    <row r="62787" spans="180:180">
      <c r="FX62787" s="1595"/>
    </row>
    <row r="62788" spans="180:180">
      <c r="FX62788" s="1595"/>
    </row>
    <row r="62789" spans="180:180">
      <c r="FX62789" s="1595"/>
    </row>
    <row r="62790" spans="180:180">
      <c r="FX62790" s="1595"/>
    </row>
    <row r="62791" spans="180:180">
      <c r="FX62791" s="1595"/>
    </row>
    <row r="62792" spans="180:180">
      <c r="FX62792" s="1595"/>
    </row>
    <row r="62793" spans="180:180">
      <c r="FX62793" s="1595"/>
    </row>
    <row r="62794" spans="180:180">
      <c r="FX62794" s="1595"/>
    </row>
    <row r="62795" spans="180:180">
      <c r="FX62795" s="1595"/>
    </row>
    <row r="62796" spans="180:180">
      <c r="FX62796" s="1595"/>
    </row>
    <row r="62797" spans="180:180">
      <c r="FX62797" s="1595"/>
    </row>
    <row r="62798" spans="180:180">
      <c r="FX62798" s="1595"/>
    </row>
    <row r="62799" spans="180:180">
      <c r="FX62799" s="1595"/>
    </row>
    <row r="62800" spans="180:180">
      <c r="FX62800" s="1595"/>
    </row>
    <row r="62801" spans="180:180">
      <c r="FX62801" s="1595"/>
    </row>
    <row r="62802" spans="180:180">
      <c r="FX62802" s="1595"/>
    </row>
    <row r="62803" spans="180:180">
      <c r="FX62803" s="1595"/>
    </row>
    <row r="62804" spans="180:180">
      <c r="FX62804" s="1595"/>
    </row>
    <row r="62805" spans="180:180">
      <c r="FX62805" s="1595"/>
    </row>
    <row r="62806" spans="180:180">
      <c r="FX62806" s="1595"/>
    </row>
    <row r="62807" spans="180:180">
      <c r="FX62807" s="1595"/>
    </row>
    <row r="62808" spans="180:180">
      <c r="FX62808" s="1595"/>
    </row>
    <row r="62809" spans="180:180">
      <c r="FX62809" s="1595"/>
    </row>
    <row r="62811" spans="180:180">
      <c r="FX62811" s="1349"/>
    </row>
    <row r="62812" spans="180:180">
      <c r="FX62812" s="1349"/>
    </row>
    <row r="62813" spans="180:180">
      <c r="FX62813" s="1666"/>
    </row>
    <row r="62815" spans="180:180">
      <c r="FX62815" s="1349"/>
    </row>
    <row r="62816" spans="180:180">
      <c r="FX62816" s="1349"/>
    </row>
    <row r="62817" spans="180:180">
      <c r="FX62817" s="1349"/>
    </row>
    <row r="62818" spans="180:180">
      <c r="FX62818" s="1595"/>
    </row>
    <row r="62819" spans="180:180">
      <c r="FX62819" s="1595"/>
    </row>
    <row r="62820" spans="180:180">
      <c r="FX62820" s="1595"/>
    </row>
    <row r="62821" spans="180:180">
      <c r="FX62821" s="1595"/>
    </row>
    <row r="62822" spans="180:180">
      <c r="FX62822" s="1595"/>
    </row>
    <row r="62823" spans="180:180">
      <c r="FX62823" s="1595"/>
    </row>
    <row r="62824" spans="180:180">
      <c r="FX62824" s="1595"/>
    </row>
    <row r="62825" spans="180:180">
      <c r="FX62825" s="1595"/>
    </row>
    <row r="62826" spans="180:180">
      <c r="FX62826" s="1595"/>
    </row>
    <row r="62827" spans="180:180">
      <c r="FX62827" s="1595"/>
    </row>
    <row r="62828" spans="180:180">
      <c r="FX62828" s="1595"/>
    </row>
    <row r="62829" spans="180:180">
      <c r="FX62829" s="1595"/>
    </row>
    <row r="62830" spans="180:180">
      <c r="FX62830" s="1595"/>
    </row>
    <row r="62831" spans="180:180">
      <c r="FX62831" s="1595"/>
    </row>
    <row r="62832" spans="180:180">
      <c r="FX62832" s="1595"/>
    </row>
    <row r="62833" spans="180:180">
      <c r="FX62833" s="1595"/>
    </row>
    <row r="62834" spans="180:180">
      <c r="FX62834" s="1595"/>
    </row>
    <row r="62835" spans="180:180">
      <c r="FX62835" s="1595"/>
    </row>
    <row r="62836" spans="180:180">
      <c r="FX62836" s="1595"/>
    </row>
    <row r="62837" spans="180:180">
      <c r="FX62837" s="1595"/>
    </row>
    <row r="62838" spans="180:180">
      <c r="FX62838" s="1595"/>
    </row>
    <row r="62839" spans="180:180">
      <c r="FX62839" s="1595"/>
    </row>
    <row r="62840" spans="180:180">
      <c r="FX62840" s="1595"/>
    </row>
    <row r="62841" spans="180:180">
      <c r="FX62841" s="1595"/>
    </row>
    <row r="62842" spans="180:180">
      <c r="FX62842" s="1595"/>
    </row>
    <row r="62843" spans="180:180">
      <c r="FX62843" s="1595"/>
    </row>
    <row r="62844" spans="180:180">
      <c r="FX62844" s="1595"/>
    </row>
    <row r="62845" spans="180:180">
      <c r="FX62845" s="1595"/>
    </row>
    <row r="62846" spans="180:180">
      <c r="FX62846" s="1595"/>
    </row>
    <row r="62847" spans="180:180">
      <c r="FX62847" s="1595"/>
    </row>
    <row r="62848" spans="180:180">
      <c r="FX62848" s="1595"/>
    </row>
    <row r="62849" spans="180:180">
      <c r="FX62849" s="1595"/>
    </row>
    <row r="62850" spans="180:180">
      <c r="FX62850" s="1595"/>
    </row>
    <row r="62851" spans="180:180">
      <c r="FX62851" s="1595"/>
    </row>
    <row r="62852" spans="180:180">
      <c r="FX62852" s="1595"/>
    </row>
    <row r="62853" spans="180:180">
      <c r="FX62853" s="1595"/>
    </row>
    <row r="62854" spans="180:180">
      <c r="FX62854" s="1595"/>
    </row>
    <row r="62855" spans="180:180">
      <c r="FX62855" s="1595"/>
    </row>
    <row r="62856" spans="180:180">
      <c r="FX62856" s="1595"/>
    </row>
    <row r="62857" spans="180:180">
      <c r="FX62857" s="1595"/>
    </row>
    <row r="62859" spans="180:180">
      <c r="FX62859" s="1349"/>
    </row>
    <row r="62860" spans="180:180">
      <c r="FX62860" s="1349"/>
    </row>
    <row r="62861" spans="180:180">
      <c r="FX62861" s="1666"/>
    </row>
    <row r="62863" spans="180:180">
      <c r="FX62863" s="1349"/>
    </row>
    <row r="62864" spans="180:180">
      <c r="FX62864" s="1349"/>
    </row>
    <row r="62865" spans="180:180">
      <c r="FX62865" s="1349"/>
    </row>
    <row r="62866" spans="180:180">
      <c r="FX62866" s="1595"/>
    </row>
    <row r="62867" spans="180:180">
      <c r="FX62867" s="1595"/>
    </row>
    <row r="62868" spans="180:180">
      <c r="FX62868" s="1595"/>
    </row>
    <row r="62869" spans="180:180">
      <c r="FX62869" s="1595"/>
    </row>
    <row r="62870" spans="180:180">
      <c r="FX62870" s="1595"/>
    </row>
    <row r="62871" spans="180:180">
      <c r="FX62871" s="1595"/>
    </row>
    <row r="62872" spans="180:180">
      <c r="FX62872" s="1595"/>
    </row>
    <row r="62873" spans="180:180">
      <c r="FX62873" s="1595"/>
    </row>
    <row r="62874" spans="180:180">
      <c r="FX62874" s="1595"/>
    </row>
    <row r="62875" spans="180:180">
      <c r="FX62875" s="1595"/>
    </row>
    <row r="62876" spans="180:180">
      <c r="FX62876" s="1595"/>
    </row>
    <row r="62877" spans="180:180">
      <c r="FX62877" s="1595"/>
    </row>
    <row r="62878" spans="180:180">
      <c r="FX62878" s="1595"/>
    </row>
    <row r="62879" spans="180:180">
      <c r="FX62879" s="1595"/>
    </row>
    <row r="62880" spans="180:180">
      <c r="FX62880" s="1595"/>
    </row>
    <row r="62881" spans="180:180">
      <c r="FX62881" s="1595"/>
    </row>
    <row r="62882" spans="180:180">
      <c r="FX62882" s="1595"/>
    </row>
    <row r="62883" spans="180:180">
      <c r="FX62883" s="1595"/>
    </row>
    <row r="62884" spans="180:180">
      <c r="FX62884" s="1595"/>
    </row>
    <row r="62885" spans="180:180">
      <c r="FX62885" s="1595"/>
    </row>
    <row r="62886" spans="180:180">
      <c r="FX62886" s="1595"/>
    </row>
    <row r="62887" spans="180:180">
      <c r="FX62887" s="1595"/>
    </row>
    <row r="62888" spans="180:180">
      <c r="FX62888" s="1595"/>
    </row>
    <row r="62889" spans="180:180">
      <c r="FX62889" s="1595"/>
    </row>
    <row r="62890" spans="180:180">
      <c r="FX62890" s="1595"/>
    </row>
    <row r="62891" spans="180:180">
      <c r="FX62891" s="1595"/>
    </row>
    <row r="62892" spans="180:180">
      <c r="FX62892" s="1595"/>
    </row>
    <row r="62893" spans="180:180">
      <c r="FX62893" s="1595"/>
    </row>
    <row r="62894" spans="180:180">
      <c r="FX62894" s="1595"/>
    </row>
    <row r="62895" spans="180:180">
      <c r="FX62895" s="1595"/>
    </row>
    <row r="62896" spans="180:180">
      <c r="FX62896" s="1595"/>
    </row>
    <row r="62897" spans="180:180">
      <c r="FX62897" s="1595"/>
    </row>
    <row r="62898" spans="180:180">
      <c r="FX62898" s="1595"/>
    </row>
    <row r="62899" spans="180:180">
      <c r="FX62899" s="1595"/>
    </row>
    <row r="62900" spans="180:180">
      <c r="FX62900" s="1595"/>
    </row>
    <row r="62901" spans="180:180">
      <c r="FX62901" s="1595"/>
    </row>
    <row r="62902" spans="180:180">
      <c r="FX62902" s="1595"/>
    </row>
    <row r="62903" spans="180:180">
      <c r="FX62903" s="1595"/>
    </row>
    <row r="62904" spans="180:180">
      <c r="FX62904" s="1595"/>
    </row>
    <row r="62905" spans="180:180">
      <c r="FX62905" s="1595"/>
    </row>
    <row r="62907" spans="180:180">
      <c r="FX62907" s="1349"/>
    </row>
    <row r="62908" spans="180:180">
      <c r="FX62908" s="1349"/>
    </row>
    <row r="62909" spans="180:180">
      <c r="FX62909" s="1666"/>
    </row>
    <row r="62911" spans="180:180">
      <c r="FX62911" s="1349"/>
    </row>
    <row r="62912" spans="180:180">
      <c r="FX62912" s="1349"/>
    </row>
    <row r="62913" spans="180:180">
      <c r="FX62913" s="1349"/>
    </row>
    <row r="62914" spans="180:180">
      <c r="FX62914" s="1595"/>
    </row>
    <row r="62915" spans="180:180">
      <c r="FX62915" s="1595"/>
    </row>
    <row r="62916" spans="180:180">
      <c r="FX62916" s="1595"/>
    </row>
    <row r="62917" spans="180:180">
      <c r="FX62917" s="1595"/>
    </row>
    <row r="62918" spans="180:180">
      <c r="FX62918" s="1595"/>
    </row>
    <row r="62919" spans="180:180">
      <c r="FX62919" s="1595"/>
    </row>
    <row r="62920" spans="180:180">
      <c r="FX62920" s="1595"/>
    </row>
    <row r="62921" spans="180:180">
      <c r="FX62921" s="1595"/>
    </row>
    <row r="62922" spans="180:180">
      <c r="FX62922" s="1595"/>
    </row>
    <row r="62923" spans="180:180">
      <c r="FX62923" s="1595"/>
    </row>
    <row r="62924" spans="180:180">
      <c r="FX62924" s="1595"/>
    </row>
    <row r="62925" spans="180:180">
      <c r="FX62925" s="1595"/>
    </row>
    <row r="62926" spans="180:180">
      <c r="FX62926" s="1595"/>
    </row>
    <row r="62927" spans="180:180">
      <c r="FX62927" s="1595"/>
    </row>
    <row r="62928" spans="180:180">
      <c r="FX62928" s="1595"/>
    </row>
    <row r="62929" spans="180:180">
      <c r="FX62929" s="1595"/>
    </row>
    <row r="62930" spans="180:180">
      <c r="FX62930" s="1595"/>
    </row>
    <row r="62931" spans="180:180">
      <c r="FX62931" s="1595"/>
    </row>
    <row r="62932" spans="180:180">
      <c r="FX62932" s="1595"/>
    </row>
    <row r="62933" spans="180:180">
      <c r="FX62933" s="1595"/>
    </row>
    <row r="62934" spans="180:180">
      <c r="FX62934" s="1595"/>
    </row>
    <row r="62935" spans="180:180">
      <c r="FX62935" s="1595"/>
    </row>
    <row r="62936" spans="180:180">
      <c r="FX62936" s="1595"/>
    </row>
    <row r="62937" spans="180:180">
      <c r="FX62937" s="1595"/>
    </row>
    <row r="62938" spans="180:180">
      <c r="FX62938" s="1595"/>
    </row>
    <row r="62939" spans="180:180">
      <c r="FX62939" s="1595"/>
    </row>
    <row r="62940" spans="180:180">
      <c r="FX62940" s="1595"/>
    </row>
    <row r="62941" spans="180:180">
      <c r="FX62941" s="1595"/>
    </row>
    <row r="62942" spans="180:180">
      <c r="FX62942" s="1595"/>
    </row>
    <row r="62943" spans="180:180">
      <c r="FX62943" s="1595"/>
    </row>
    <row r="62944" spans="180:180">
      <c r="FX62944" s="1595"/>
    </row>
    <row r="62945" spans="180:180">
      <c r="FX62945" s="1595"/>
    </row>
    <row r="62946" spans="180:180">
      <c r="FX62946" s="1595"/>
    </row>
    <row r="62947" spans="180:180">
      <c r="FX62947" s="1595"/>
    </row>
    <row r="62948" spans="180:180">
      <c r="FX62948" s="1595"/>
    </row>
    <row r="62949" spans="180:180">
      <c r="FX62949" s="1595"/>
    </row>
    <row r="62950" spans="180:180">
      <c r="FX62950" s="1595"/>
    </row>
    <row r="62951" spans="180:180">
      <c r="FX62951" s="1595"/>
    </row>
    <row r="62952" spans="180:180">
      <c r="FX62952" s="1595"/>
    </row>
    <row r="62953" spans="180:180">
      <c r="FX62953" s="1595"/>
    </row>
    <row r="62955" spans="180:180">
      <c r="FX62955" s="1349"/>
    </row>
    <row r="62956" spans="180:180">
      <c r="FX62956" s="1349"/>
    </row>
    <row r="62957" spans="180:180">
      <c r="FX62957" s="1666"/>
    </row>
    <row r="62959" spans="180:180">
      <c r="FX62959" s="1349"/>
    </row>
    <row r="62960" spans="180:180">
      <c r="FX62960" s="1349"/>
    </row>
    <row r="62961" spans="180:180">
      <c r="FX62961" s="1349"/>
    </row>
    <row r="62962" spans="180:180">
      <c r="FX62962" s="1595"/>
    </row>
    <row r="62963" spans="180:180">
      <c r="FX62963" s="1595"/>
    </row>
    <row r="62964" spans="180:180">
      <c r="FX62964" s="1595"/>
    </row>
    <row r="62965" spans="180:180">
      <c r="FX62965" s="1595"/>
    </row>
    <row r="62966" spans="180:180">
      <c r="FX62966" s="1595"/>
    </row>
    <row r="62967" spans="180:180">
      <c r="FX62967" s="1595"/>
    </row>
    <row r="62968" spans="180:180">
      <c r="FX62968" s="1595"/>
    </row>
    <row r="62969" spans="180:180">
      <c r="FX62969" s="1595"/>
    </row>
    <row r="62970" spans="180:180">
      <c r="FX62970" s="1595"/>
    </row>
    <row r="62971" spans="180:180">
      <c r="FX62971" s="1595"/>
    </row>
    <row r="62972" spans="180:180">
      <c r="FX62972" s="1595"/>
    </row>
    <row r="62973" spans="180:180">
      <c r="FX62973" s="1595"/>
    </row>
    <row r="62974" spans="180:180">
      <c r="FX62974" s="1595"/>
    </row>
    <row r="62975" spans="180:180">
      <c r="FX62975" s="1595"/>
    </row>
    <row r="62976" spans="180:180">
      <c r="FX62976" s="1595"/>
    </row>
    <row r="62977" spans="180:180">
      <c r="FX62977" s="1595"/>
    </row>
    <row r="62978" spans="180:180">
      <c r="FX62978" s="1595"/>
    </row>
    <row r="62979" spans="180:180">
      <c r="FX62979" s="1595"/>
    </row>
    <row r="62980" spans="180:180">
      <c r="FX62980" s="1595"/>
    </row>
    <row r="62981" spans="180:180">
      <c r="FX62981" s="1595"/>
    </row>
    <row r="62982" spans="180:180">
      <c r="FX62982" s="1595"/>
    </row>
    <row r="62983" spans="180:180">
      <c r="FX62983" s="1595"/>
    </row>
    <row r="62984" spans="180:180">
      <c r="FX62984" s="1595"/>
    </row>
    <row r="62985" spans="180:180">
      <c r="FX62985" s="1595"/>
    </row>
    <row r="62986" spans="180:180">
      <c r="FX62986" s="1595"/>
    </row>
    <row r="62987" spans="180:180">
      <c r="FX62987" s="1595"/>
    </row>
    <row r="62988" spans="180:180">
      <c r="FX62988" s="1595"/>
    </row>
    <row r="62989" spans="180:180">
      <c r="FX62989" s="1595"/>
    </row>
    <row r="62990" spans="180:180">
      <c r="FX62990" s="1595"/>
    </row>
    <row r="62991" spans="180:180">
      <c r="FX62991" s="1595"/>
    </row>
    <row r="62992" spans="180:180">
      <c r="FX62992" s="1595"/>
    </row>
    <row r="62993" spans="180:180">
      <c r="FX62993" s="1595"/>
    </row>
    <row r="62994" spans="180:180">
      <c r="FX62994" s="1595"/>
    </row>
    <row r="62995" spans="180:180">
      <c r="FX62995" s="1595"/>
    </row>
    <row r="62996" spans="180:180">
      <c r="FX62996" s="1595"/>
    </row>
    <row r="62997" spans="180:180">
      <c r="FX62997" s="1595"/>
    </row>
    <row r="62998" spans="180:180">
      <c r="FX62998" s="1595"/>
    </row>
    <row r="62999" spans="180:180">
      <c r="FX62999" s="1595"/>
    </row>
    <row r="63000" spans="180:180">
      <c r="FX63000" s="1595"/>
    </row>
    <row r="63001" spans="180:180">
      <c r="FX63001" s="1595"/>
    </row>
    <row r="63003" spans="180:180">
      <c r="FX63003" s="1349"/>
    </row>
    <row r="63004" spans="180:180">
      <c r="FX63004" s="1349"/>
    </row>
    <row r="63005" spans="180:180">
      <c r="FX63005" s="1666"/>
    </row>
    <row r="63007" spans="180:180">
      <c r="FX63007" s="1349"/>
    </row>
    <row r="63008" spans="180:180">
      <c r="FX63008" s="1349"/>
    </row>
    <row r="63009" spans="180:180">
      <c r="FX63009" s="1349"/>
    </row>
    <row r="63010" spans="180:180">
      <c r="FX63010" s="1595"/>
    </row>
    <row r="63011" spans="180:180">
      <c r="FX63011" s="1595"/>
    </row>
    <row r="63012" spans="180:180">
      <c r="FX63012" s="1595"/>
    </row>
    <row r="63013" spans="180:180">
      <c r="FX63013" s="1595"/>
    </row>
    <row r="63014" spans="180:180">
      <c r="FX63014" s="1595"/>
    </row>
    <row r="63015" spans="180:180">
      <c r="FX63015" s="1595"/>
    </row>
    <row r="63016" spans="180:180">
      <c r="FX63016" s="1595"/>
    </row>
    <row r="63017" spans="180:180">
      <c r="FX63017" s="1595"/>
    </row>
    <row r="63018" spans="180:180">
      <c r="FX63018" s="1595"/>
    </row>
    <row r="63019" spans="180:180">
      <c r="FX63019" s="1595"/>
    </row>
    <row r="63020" spans="180:180">
      <c r="FX63020" s="1595"/>
    </row>
    <row r="63021" spans="180:180">
      <c r="FX63021" s="1595"/>
    </row>
    <row r="63022" spans="180:180">
      <c r="FX63022" s="1595"/>
    </row>
    <row r="63023" spans="180:180">
      <c r="FX63023" s="1595"/>
    </row>
    <row r="63024" spans="180:180">
      <c r="FX63024" s="1595"/>
    </row>
    <row r="63025" spans="180:180">
      <c r="FX63025" s="1595"/>
    </row>
    <row r="63026" spans="180:180">
      <c r="FX63026" s="1595"/>
    </row>
    <row r="63027" spans="180:180">
      <c r="FX63027" s="1595"/>
    </row>
    <row r="63028" spans="180:180">
      <c r="FX63028" s="1595"/>
    </row>
    <row r="63029" spans="180:180">
      <c r="FX63029" s="1595"/>
    </row>
    <row r="63030" spans="180:180">
      <c r="FX63030" s="1595"/>
    </row>
    <row r="63031" spans="180:180">
      <c r="FX63031" s="1595"/>
    </row>
    <row r="63032" spans="180:180">
      <c r="FX63032" s="1595"/>
    </row>
    <row r="63033" spans="180:180">
      <c r="FX63033" s="1595"/>
    </row>
    <row r="63034" spans="180:180">
      <c r="FX63034" s="1595"/>
    </row>
    <row r="63035" spans="180:180">
      <c r="FX63035" s="1595"/>
    </row>
    <row r="63036" spans="180:180">
      <c r="FX63036" s="1595"/>
    </row>
    <row r="63037" spans="180:180">
      <c r="FX63037" s="1595"/>
    </row>
    <row r="63038" spans="180:180">
      <c r="FX63038" s="1595"/>
    </row>
    <row r="63039" spans="180:180">
      <c r="FX63039" s="1595"/>
    </row>
    <row r="63040" spans="180:180">
      <c r="FX63040" s="1595"/>
    </row>
    <row r="63041" spans="180:180">
      <c r="FX63041" s="1595"/>
    </row>
    <row r="63042" spans="180:180">
      <c r="FX63042" s="1595"/>
    </row>
    <row r="63043" spans="180:180">
      <c r="FX63043" s="1595"/>
    </row>
    <row r="63044" spans="180:180">
      <c r="FX63044" s="1595"/>
    </row>
    <row r="63045" spans="180:180">
      <c r="FX63045" s="1595"/>
    </row>
    <row r="63046" spans="180:180">
      <c r="FX63046" s="1595"/>
    </row>
    <row r="63047" spans="180:180">
      <c r="FX63047" s="1595"/>
    </row>
    <row r="63048" spans="180:180">
      <c r="FX63048" s="1595"/>
    </row>
    <row r="63049" spans="180:180">
      <c r="FX63049" s="1595"/>
    </row>
    <row r="63051" spans="180:180">
      <c r="FX63051" s="1349"/>
    </row>
    <row r="63052" spans="180:180">
      <c r="FX63052" s="1349"/>
    </row>
    <row r="63053" spans="180:180">
      <c r="FX63053" s="1666"/>
    </row>
    <row r="63055" spans="180:180">
      <c r="FX63055" s="1349"/>
    </row>
    <row r="63056" spans="180:180">
      <c r="FX63056" s="1349"/>
    </row>
    <row r="63057" spans="180:180">
      <c r="FX63057" s="1349"/>
    </row>
    <row r="63058" spans="180:180">
      <c r="FX63058" s="1595"/>
    </row>
    <row r="63059" spans="180:180">
      <c r="FX63059" s="1595"/>
    </row>
    <row r="63060" spans="180:180">
      <c r="FX63060" s="1595"/>
    </row>
    <row r="63061" spans="180:180">
      <c r="FX63061" s="1595"/>
    </row>
    <row r="63062" spans="180:180">
      <c r="FX63062" s="1595"/>
    </row>
    <row r="63063" spans="180:180">
      <c r="FX63063" s="1595"/>
    </row>
    <row r="63064" spans="180:180">
      <c r="FX63064" s="1595"/>
    </row>
    <row r="63065" spans="180:180">
      <c r="FX63065" s="1595"/>
    </row>
    <row r="63066" spans="180:180">
      <c r="FX63066" s="1595"/>
    </row>
    <row r="63067" spans="180:180">
      <c r="FX63067" s="1595"/>
    </row>
    <row r="63068" spans="180:180">
      <c r="FX63068" s="1595"/>
    </row>
    <row r="63069" spans="180:180">
      <c r="FX63069" s="1595"/>
    </row>
    <row r="63070" spans="180:180">
      <c r="FX63070" s="1595"/>
    </row>
    <row r="63071" spans="180:180">
      <c r="FX63071" s="1595"/>
    </row>
    <row r="63072" spans="180:180">
      <c r="FX63072" s="1595"/>
    </row>
    <row r="63073" spans="180:180">
      <c r="FX63073" s="1595"/>
    </row>
    <row r="63074" spans="180:180">
      <c r="FX63074" s="1595"/>
    </row>
    <row r="63075" spans="180:180">
      <c r="FX63075" s="1595"/>
    </row>
    <row r="63076" spans="180:180">
      <c r="FX63076" s="1595"/>
    </row>
    <row r="63077" spans="180:180">
      <c r="FX63077" s="1595"/>
    </row>
    <row r="63078" spans="180:180">
      <c r="FX63078" s="1595"/>
    </row>
    <row r="63079" spans="180:180">
      <c r="FX63079" s="1595"/>
    </row>
    <row r="63080" spans="180:180">
      <c r="FX63080" s="1595"/>
    </row>
    <row r="63081" spans="180:180">
      <c r="FX63081" s="1595"/>
    </row>
    <row r="63082" spans="180:180">
      <c r="FX63082" s="1595"/>
    </row>
    <row r="63083" spans="180:180">
      <c r="FX63083" s="1595"/>
    </row>
    <row r="63084" spans="180:180">
      <c r="FX63084" s="1595"/>
    </row>
    <row r="63085" spans="180:180">
      <c r="FX63085" s="1595"/>
    </row>
    <row r="63086" spans="180:180">
      <c r="FX63086" s="1595"/>
    </row>
    <row r="63087" spans="180:180">
      <c r="FX63087" s="1595"/>
    </row>
    <row r="63088" spans="180:180">
      <c r="FX63088" s="1595"/>
    </row>
    <row r="63089" spans="180:180">
      <c r="FX63089" s="1595"/>
    </row>
    <row r="63090" spans="180:180">
      <c r="FX63090" s="1595"/>
    </row>
    <row r="63091" spans="180:180">
      <c r="FX63091" s="1595"/>
    </row>
    <row r="63092" spans="180:180">
      <c r="FX63092" s="1595"/>
    </row>
    <row r="63093" spans="180:180">
      <c r="FX63093" s="1595"/>
    </row>
    <row r="63094" spans="180:180">
      <c r="FX63094" s="1595"/>
    </row>
    <row r="63095" spans="180:180">
      <c r="FX63095" s="1595"/>
    </row>
    <row r="63096" spans="180:180">
      <c r="FX63096" s="1595"/>
    </row>
    <row r="63097" spans="180:180">
      <c r="FX63097" s="1595"/>
    </row>
    <row r="63099" spans="180:180">
      <c r="FX63099" s="1349"/>
    </row>
    <row r="63100" spans="180:180">
      <c r="FX63100" s="1349"/>
    </row>
    <row r="63101" spans="180:180">
      <c r="FX63101" s="1666"/>
    </row>
    <row r="63103" spans="180:180">
      <c r="FX63103" s="1349"/>
    </row>
    <row r="63104" spans="180:180">
      <c r="FX63104" s="1349"/>
    </row>
    <row r="63105" spans="180:180">
      <c r="FX63105" s="1349"/>
    </row>
    <row r="63106" spans="180:180">
      <c r="FX63106" s="1595"/>
    </row>
    <row r="63107" spans="180:180">
      <c r="FX63107" s="1595"/>
    </row>
    <row r="63108" spans="180:180">
      <c r="FX63108" s="1595"/>
    </row>
    <row r="63109" spans="180:180">
      <c r="FX63109" s="1595"/>
    </row>
    <row r="63110" spans="180:180">
      <c r="FX63110" s="1595"/>
    </row>
    <row r="63111" spans="180:180">
      <c r="FX63111" s="1595"/>
    </row>
    <row r="63112" spans="180:180">
      <c r="FX63112" s="1595"/>
    </row>
    <row r="63113" spans="180:180">
      <c r="FX63113" s="1595"/>
    </row>
    <row r="63114" spans="180:180">
      <c r="FX63114" s="1595"/>
    </row>
    <row r="63115" spans="180:180">
      <c r="FX63115" s="1595"/>
    </row>
    <row r="63116" spans="180:180">
      <c r="FX63116" s="1595"/>
    </row>
    <row r="63117" spans="180:180">
      <c r="FX63117" s="1595"/>
    </row>
    <row r="63118" spans="180:180">
      <c r="FX63118" s="1595"/>
    </row>
    <row r="63119" spans="180:180">
      <c r="FX63119" s="1595"/>
    </row>
    <row r="63120" spans="180:180">
      <c r="FX63120" s="1595"/>
    </row>
    <row r="63121" spans="180:180">
      <c r="FX63121" s="1595"/>
    </row>
    <row r="63122" spans="180:180">
      <c r="FX63122" s="1595"/>
    </row>
    <row r="63123" spans="180:180">
      <c r="FX63123" s="1595"/>
    </row>
    <row r="63124" spans="180:180">
      <c r="FX63124" s="1595"/>
    </row>
    <row r="63125" spans="180:180">
      <c r="FX63125" s="1595"/>
    </row>
    <row r="63126" spans="180:180">
      <c r="FX63126" s="1595"/>
    </row>
    <row r="63127" spans="180:180">
      <c r="FX63127" s="1595"/>
    </row>
    <row r="63128" spans="180:180">
      <c r="FX63128" s="1595"/>
    </row>
    <row r="63129" spans="180:180">
      <c r="FX63129" s="1595"/>
    </row>
    <row r="63130" spans="180:180">
      <c r="FX63130" s="1595"/>
    </row>
    <row r="63131" spans="180:180">
      <c r="FX63131" s="1595"/>
    </row>
    <row r="63132" spans="180:180">
      <c r="FX63132" s="1595"/>
    </row>
    <row r="63133" spans="180:180">
      <c r="FX63133" s="1595"/>
    </row>
    <row r="63134" spans="180:180">
      <c r="FX63134" s="1595"/>
    </row>
    <row r="63135" spans="180:180">
      <c r="FX63135" s="1595"/>
    </row>
    <row r="63136" spans="180:180">
      <c r="FX63136" s="1595"/>
    </row>
    <row r="63137" spans="180:180">
      <c r="FX63137" s="1595"/>
    </row>
    <row r="63138" spans="180:180">
      <c r="FX63138" s="1595"/>
    </row>
    <row r="63139" spans="180:180">
      <c r="FX63139" s="1595"/>
    </row>
    <row r="63140" spans="180:180">
      <c r="FX63140" s="1595"/>
    </row>
    <row r="63141" spans="180:180">
      <c r="FX63141" s="1595"/>
    </row>
    <row r="63142" spans="180:180">
      <c r="FX63142" s="1595"/>
    </row>
    <row r="63143" spans="180:180">
      <c r="FX63143" s="1595"/>
    </row>
    <row r="63144" spans="180:180">
      <c r="FX63144" s="1595"/>
    </row>
    <row r="63145" spans="180:180">
      <c r="FX63145" s="1595"/>
    </row>
    <row r="63147" spans="180:180">
      <c r="FX63147" s="1349"/>
    </row>
    <row r="63148" spans="180:180">
      <c r="FX63148" s="1349"/>
    </row>
    <row r="63149" spans="180:180">
      <c r="FX63149" s="1666"/>
    </row>
    <row r="63151" spans="180:180">
      <c r="FX63151" s="1349"/>
    </row>
    <row r="63152" spans="180:180">
      <c r="FX63152" s="1349"/>
    </row>
    <row r="63153" spans="180:180">
      <c r="FX63153" s="1349"/>
    </row>
    <row r="63154" spans="180:180">
      <c r="FX63154" s="1595"/>
    </row>
    <row r="63155" spans="180:180">
      <c r="FX63155" s="1595"/>
    </row>
    <row r="63156" spans="180:180">
      <c r="FX63156" s="1595"/>
    </row>
    <row r="63157" spans="180:180">
      <c r="FX63157" s="1595"/>
    </row>
    <row r="63158" spans="180:180">
      <c r="FX63158" s="1595"/>
    </row>
    <row r="63159" spans="180:180">
      <c r="FX63159" s="1595"/>
    </row>
    <row r="63160" spans="180:180">
      <c r="FX63160" s="1595"/>
    </row>
    <row r="63161" spans="180:180">
      <c r="FX63161" s="1595"/>
    </row>
    <row r="63162" spans="180:180">
      <c r="FX63162" s="1595"/>
    </row>
    <row r="63163" spans="180:180">
      <c r="FX63163" s="1595"/>
    </row>
    <row r="63164" spans="180:180">
      <c r="FX63164" s="1595"/>
    </row>
    <row r="63165" spans="180:180">
      <c r="FX63165" s="1595"/>
    </row>
    <row r="63166" spans="180:180">
      <c r="FX63166" s="1595"/>
    </row>
    <row r="63167" spans="180:180">
      <c r="FX63167" s="1595"/>
    </row>
    <row r="63168" spans="180:180">
      <c r="FX63168" s="1595"/>
    </row>
    <row r="63169" spans="180:180">
      <c r="FX63169" s="1595"/>
    </row>
    <row r="63170" spans="180:180">
      <c r="FX63170" s="1595"/>
    </row>
    <row r="63171" spans="180:180">
      <c r="FX63171" s="1595"/>
    </row>
    <row r="63172" spans="180:180">
      <c r="FX63172" s="1595"/>
    </row>
    <row r="63173" spans="180:180">
      <c r="FX63173" s="1595"/>
    </row>
    <row r="63174" spans="180:180">
      <c r="FX63174" s="1595"/>
    </row>
    <row r="63175" spans="180:180">
      <c r="FX63175" s="1595"/>
    </row>
    <row r="63176" spans="180:180">
      <c r="FX63176" s="1595"/>
    </row>
    <row r="63177" spans="180:180">
      <c r="FX63177" s="1595"/>
    </row>
    <row r="63178" spans="180:180">
      <c r="FX63178" s="1595"/>
    </row>
    <row r="63179" spans="180:180">
      <c r="FX63179" s="1595"/>
    </row>
    <row r="63180" spans="180:180">
      <c r="FX63180" s="1595"/>
    </row>
    <row r="63181" spans="180:180">
      <c r="FX63181" s="1595"/>
    </row>
    <row r="63182" spans="180:180">
      <c r="FX63182" s="1595"/>
    </row>
    <row r="63183" spans="180:180">
      <c r="FX63183" s="1595"/>
    </row>
    <row r="63184" spans="180:180">
      <c r="FX63184" s="1595"/>
    </row>
    <row r="63185" spans="180:180">
      <c r="FX63185" s="1595"/>
    </row>
    <row r="63186" spans="180:180">
      <c r="FX63186" s="1595"/>
    </row>
    <row r="63187" spans="180:180">
      <c r="FX63187" s="1595"/>
    </row>
    <row r="63188" spans="180:180">
      <c r="FX63188" s="1595"/>
    </row>
    <row r="63189" spans="180:180">
      <c r="FX63189" s="1595"/>
    </row>
    <row r="63190" spans="180:180">
      <c r="FX63190" s="1595"/>
    </row>
    <row r="63191" spans="180:180">
      <c r="FX63191" s="1595"/>
    </row>
    <row r="63192" spans="180:180">
      <c r="FX63192" s="1595"/>
    </row>
    <row r="63193" spans="180:180">
      <c r="FX63193" s="1595"/>
    </row>
    <row r="63195" spans="180:180">
      <c r="FX63195" s="1349"/>
    </row>
    <row r="63196" spans="180:180">
      <c r="FX63196" s="1349"/>
    </row>
    <row r="63197" spans="180:180">
      <c r="FX63197" s="1666"/>
    </row>
    <row r="63199" spans="180:180">
      <c r="FX63199" s="1349"/>
    </row>
    <row r="63200" spans="180:180">
      <c r="FX63200" s="1349"/>
    </row>
    <row r="63201" spans="180:180">
      <c r="FX63201" s="1349"/>
    </row>
    <row r="63202" spans="180:180">
      <c r="FX63202" s="1595"/>
    </row>
    <row r="63203" spans="180:180">
      <c r="FX63203" s="1595"/>
    </row>
    <row r="63204" spans="180:180">
      <c r="FX63204" s="1595"/>
    </row>
    <row r="63205" spans="180:180">
      <c r="FX63205" s="1595"/>
    </row>
    <row r="63206" spans="180:180">
      <c r="FX63206" s="1595"/>
    </row>
    <row r="63207" spans="180:180">
      <c r="FX63207" s="1595"/>
    </row>
    <row r="63208" spans="180:180">
      <c r="FX63208" s="1595"/>
    </row>
    <row r="63209" spans="180:180">
      <c r="FX63209" s="1595"/>
    </row>
    <row r="63210" spans="180:180">
      <c r="FX63210" s="1595"/>
    </row>
    <row r="63211" spans="180:180">
      <c r="FX63211" s="1595"/>
    </row>
    <row r="63212" spans="180:180">
      <c r="FX63212" s="1595"/>
    </row>
    <row r="63213" spans="180:180">
      <c r="FX63213" s="1595"/>
    </row>
    <row r="63214" spans="180:180">
      <c r="FX63214" s="1595"/>
    </row>
    <row r="63215" spans="180:180">
      <c r="FX63215" s="1595"/>
    </row>
    <row r="63216" spans="180:180">
      <c r="FX63216" s="1595"/>
    </row>
    <row r="63217" spans="180:180">
      <c r="FX63217" s="1595"/>
    </row>
    <row r="63218" spans="180:180">
      <c r="FX63218" s="1595"/>
    </row>
    <row r="63219" spans="180:180">
      <c r="FX63219" s="1595"/>
    </row>
    <row r="63220" spans="180:180">
      <c r="FX63220" s="1595"/>
    </row>
    <row r="63221" spans="180:180">
      <c r="FX63221" s="1595"/>
    </row>
    <row r="63222" spans="180:180">
      <c r="FX63222" s="1595"/>
    </row>
    <row r="63223" spans="180:180">
      <c r="FX63223" s="1595"/>
    </row>
    <row r="63224" spans="180:180">
      <c r="FX63224" s="1595"/>
    </row>
    <row r="63225" spans="180:180">
      <c r="FX63225" s="1595"/>
    </row>
    <row r="63226" spans="180:180">
      <c r="FX63226" s="1595"/>
    </row>
    <row r="63227" spans="180:180">
      <c r="FX63227" s="1595"/>
    </row>
    <row r="63228" spans="180:180">
      <c r="FX63228" s="1595"/>
    </row>
    <row r="63229" spans="180:180">
      <c r="FX63229" s="1595"/>
    </row>
    <row r="63230" spans="180:180">
      <c r="FX63230" s="1595"/>
    </row>
    <row r="63231" spans="180:180">
      <c r="FX63231" s="1595"/>
    </row>
    <row r="63232" spans="180:180">
      <c r="FX63232" s="1595"/>
    </row>
    <row r="63233" spans="180:180">
      <c r="FX63233" s="1595"/>
    </row>
    <row r="63234" spans="180:180">
      <c r="FX63234" s="1595"/>
    </row>
    <row r="63235" spans="180:180">
      <c r="FX63235" s="1595"/>
    </row>
    <row r="63236" spans="180:180">
      <c r="FX63236" s="1595"/>
    </row>
    <row r="63237" spans="180:180">
      <c r="FX63237" s="1595"/>
    </row>
    <row r="63238" spans="180:180">
      <c r="FX63238" s="1595"/>
    </row>
    <row r="63239" spans="180:180">
      <c r="FX63239" s="1595"/>
    </row>
    <row r="63240" spans="180:180">
      <c r="FX63240" s="1595"/>
    </row>
    <row r="63241" spans="180:180">
      <c r="FX63241" s="1595"/>
    </row>
    <row r="63243" spans="180:180">
      <c r="FX63243" s="1349"/>
    </row>
    <row r="63244" spans="180:180">
      <c r="FX63244" s="1349"/>
    </row>
    <row r="63245" spans="180:180">
      <c r="FX63245" s="1666"/>
    </row>
    <row r="63247" spans="180:180">
      <c r="FX63247" s="1349"/>
    </row>
    <row r="63248" spans="180:180">
      <c r="FX63248" s="1349"/>
    </row>
    <row r="63249" spans="180:180">
      <c r="FX63249" s="1349"/>
    </row>
    <row r="63250" spans="180:180">
      <c r="FX63250" s="1595"/>
    </row>
    <row r="63251" spans="180:180">
      <c r="FX63251" s="1595"/>
    </row>
    <row r="63252" spans="180:180">
      <c r="FX63252" s="1595"/>
    </row>
    <row r="63253" spans="180:180">
      <c r="FX63253" s="1595"/>
    </row>
    <row r="63254" spans="180:180">
      <c r="FX63254" s="1595"/>
    </row>
    <row r="63255" spans="180:180">
      <c r="FX63255" s="1595"/>
    </row>
    <row r="63256" spans="180:180">
      <c r="FX63256" s="1595"/>
    </row>
    <row r="63257" spans="180:180">
      <c r="FX63257" s="1595"/>
    </row>
    <row r="63258" spans="180:180">
      <c r="FX63258" s="1595"/>
    </row>
    <row r="63259" spans="180:180">
      <c r="FX63259" s="1595"/>
    </row>
    <row r="63260" spans="180:180">
      <c r="FX63260" s="1595"/>
    </row>
    <row r="63261" spans="180:180">
      <c r="FX63261" s="1595"/>
    </row>
    <row r="63262" spans="180:180">
      <c r="FX63262" s="1595"/>
    </row>
    <row r="63263" spans="180:180">
      <c r="FX63263" s="1595"/>
    </row>
    <row r="63264" spans="180:180">
      <c r="FX63264" s="1595"/>
    </row>
    <row r="63265" spans="180:180">
      <c r="FX63265" s="1595"/>
    </row>
    <row r="63266" spans="180:180">
      <c r="FX63266" s="1595"/>
    </row>
    <row r="63267" spans="180:180">
      <c r="FX63267" s="1595"/>
    </row>
    <row r="63268" spans="180:180">
      <c r="FX63268" s="1595"/>
    </row>
    <row r="63269" spans="180:180">
      <c r="FX63269" s="1595"/>
    </row>
    <row r="63270" spans="180:180">
      <c r="FX63270" s="1595"/>
    </row>
    <row r="63271" spans="180:180">
      <c r="FX63271" s="1595"/>
    </row>
    <row r="63272" spans="180:180">
      <c r="FX63272" s="1595"/>
    </row>
    <row r="63273" spans="180:180">
      <c r="FX63273" s="1595"/>
    </row>
    <row r="63274" spans="180:180">
      <c r="FX63274" s="1595"/>
    </row>
    <row r="63275" spans="180:180">
      <c r="FX63275" s="1595"/>
    </row>
    <row r="63276" spans="180:180">
      <c r="FX63276" s="1595"/>
    </row>
    <row r="63277" spans="180:180">
      <c r="FX63277" s="1595"/>
    </row>
    <row r="63278" spans="180:180">
      <c r="FX63278" s="1595"/>
    </row>
    <row r="63279" spans="180:180">
      <c r="FX63279" s="1595"/>
    </row>
    <row r="63280" spans="180:180">
      <c r="FX63280" s="1595"/>
    </row>
    <row r="63281" spans="180:180">
      <c r="FX63281" s="1595"/>
    </row>
    <row r="63282" spans="180:180">
      <c r="FX63282" s="1595"/>
    </row>
    <row r="63283" spans="180:180">
      <c r="FX63283" s="1595"/>
    </row>
    <row r="63284" spans="180:180">
      <c r="FX63284" s="1595"/>
    </row>
    <row r="63285" spans="180:180">
      <c r="FX63285" s="1595"/>
    </row>
    <row r="63286" spans="180:180">
      <c r="FX63286" s="1595"/>
    </row>
    <row r="63287" spans="180:180">
      <c r="FX63287" s="1595"/>
    </row>
    <row r="63288" spans="180:180">
      <c r="FX63288" s="1595"/>
    </row>
    <row r="63289" spans="180:180">
      <c r="FX63289" s="1595"/>
    </row>
    <row r="63291" spans="180:180">
      <c r="FX63291" s="1349"/>
    </row>
    <row r="63292" spans="180:180">
      <c r="FX63292" s="1349"/>
    </row>
    <row r="63293" spans="180:180">
      <c r="FX63293" s="1666"/>
    </row>
    <row r="63295" spans="180:180">
      <c r="FX63295" s="1349"/>
    </row>
    <row r="63296" spans="180:180">
      <c r="FX63296" s="1349"/>
    </row>
    <row r="63297" spans="180:180">
      <c r="FX63297" s="1349"/>
    </row>
    <row r="63298" spans="180:180">
      <c r="FX63298" s="1595"/>
    </row>
    <row r="63299" spans="180:180">
      <c r="FX63299" s="1595"/>
    </row>
    <row r="63300" spans="180:180">
      <c r="FX63300" s="1595"/>
    </row>
    <row r="63301" spans="180:180">
      <c r="FX63301" s="1595"/>
    </row>
    <row r="63302" spans="180:180">
      <c r="FX63302" s="1595"/>
    </row>
    <row r="63303" spans="180:180">
      <c r="FX63303" s="1595"/>
    </row>
    <row r="63304" spans="180:180">
      <c r="FX63304" s="1595"/>
    </row>
    <row r="63305" spans="180:180">
      <c r="FX63305" s="1595"/>
    </row>
    <row r="63306" spans="180:180">
      <c r="FX63306" s="1595"/>
    </row>
    <row r="63307" spans="180:180">
      <c r="FX63307" s="1595"/>
    </row>
    <row r="63308" spans="180:180">
      <c r="FX63308" s="1595"/>
    </row>
    <row r="63309" spans="180:180">
      <c r="FX63309" s="1595"/>
    </row>
    <row r="63310" spans="180:180">
      <c r="FX63310" s="1595"/>
    </row>
    <row r="63311" spans="180:180">
      <c r="FX63311" s="1595"/>
    </row>
    <row r="63312" spans="180:180">
      <c r="FX63312" s="1595"/>
    </row>
    <row r="63313" spans="180:180">
      <c r="FX63313" s="1595"/>
    </row>
    <row r="63314" spans="180:180">
      <c r="FX63314" s="1595"/>
    </row>
    <row r="63315" spans="180:180">
      <c r="FX63315" s="1595"/>
    </row>
    <row r="63316" spans="180:180">
      <c r="FX63316" s="1595"/>
    </row>
    <row r="63317" spans="180:180">
      <c r="FX63317" s="1595"/>
    </row>
    <row r="63318" spans="180:180">
      <c r="FX63318" s="1595"/>
    </row>
    <row r="63319" spans="180:180">
      <c r="FX63319" s="1595"/>
    </row>
    <row r="63320" spans="180:180">
      <c r="FX63320" s="1595"/>
    </row>
    <row r="63321" spans="180:180">
      <c r="FX63321" s="1595"/>
    </row>
    <row r="63322" spans="180:180">
      <c r="FX63322" s="1595"/>
    </row>
    <row r="63323" spans="180:180">
      <c r="FX63323" s="1595"/>
    </row>
    <row r="63324" spans="180:180">
      <c r="FX63324" s="1595"/>
    </row>
    <row r="63325" spans="180:180">
      <c r="FX63325" s="1595"/>
    </row>
    <row r="63326" spans="180:180">
      <c r="FX63326" s="1595"/>
    </row>
    <row r="63327" spans="180:180">
      <c r="FX63327" s="1595"/>
    </row>
    <row r="63328" spans="180:180">
      <c r="FX63328" s="1595"/>
    </row>
    <row r="63329" spans="180:180">
      <c r="FX63329" s="1595"/>
    </row>
    <row r="63330" spans="180:180">
      <c r="FX63330" s="1595"/>
    </row>
    <row r="63331" spans="180:180">
      <c r="FX63331" s="1595"/>
    </row>
    <row r="63332" spans="180:180">
      <c r="FX63332" s="1595"/>
    </row>
    <row r="63333" spans="180:180">
      <c r="FX63333" s="1595"/>
    </row>
    <row r="63334" spans="180:180">
      <c r="FX63334" s="1595"/>
    </row>
    <row r="63335" spans="180:180">
      <c r="FX63335" s="1595"/>
    </row>
    <row r="63336" spans="180:180">
      <c r="FX63336" s="1595"/>
    </row>
    <row r="63337" spans="180:180">
      <c r="FX63337" s="1595"/>
    </row>
    <row r="63339" spans="180:180">
      <c r="FX63339" s="1349"/>
    </row>
    <row r="63340" spans="180:180">
      <c r="FX63340" s="1349"/>
    </row>
    <row r="63341" spans="180:180">
      <c r="FX63341" s="1666"/>
    </row>
    <row r="63343" spans="180:180">
      <c r="FX63343" s="1349"/>
    </row>
    <row r="63344" spans="180:180">
      <c r="FX63344" s="1349"/>
    </row>
    <row r="63345" spans="180:180">
      <c r="FX63345" s="1349"/>
    </row>
    <row r="63346" spans="180:180">
      <c r="FX63346" s="1595"/>
    </row>
    <row r="63347" spans="180:180">
      <c r="FX63347" s="1595"/>
    </row>
    <row r="63348" spans="180:180">
      <c r="FX63348" s="1595"/>
    </row>
    <row r="63349" spans="180:180">
      <c r="FX63349" s="1595"/>
    </row>
    <row r="63350" spans="180:180">
      <c r="FX63350" s="1595"/>
    </row>
    <row r="63351" spans="180:180">
      <c r="FX63351" s="1595"/>
    </row>
    <row r="63352" spans="180:180">
      <c r="FX63352" s="1595"/>
    </row>
    <row r="63353" spans="180:180">
      <c r="FX63353" s="1595"/>
    </row>
    <row r="63354" spans="180:180">
      <c r="FX63354" s="1595"/>
    </row>
    <row r="63355" spans="180:180">
      <c r="FX63355" s="1595"/>
    </row>
    <row r="63356" spans="180:180">
      <c r="FX63356" s="1595"/>
    </row>
    <row r="63357" spans="180:180">
      <c r="FX63357" s="1595"/>
    </row>
    <row r="63358" spans="180:180">
      <c r="FX63358" s="1595"/>
    </row>
    <row r="63359" spans="180:180">
      <c r="FX63359" s="1595"/>
    </row>
    <row r="63360" spans="180:180">
      <c r="FX63360" s="1595"/>
    </row>
    <row r="63361" spans="180:180">
      <c r="FX63361" s="1595"/>
    </row>
    <row r="63362" spans="180:180">
      <c r="FX63362" s="1595"/>
    </row>
    <row r="63363" spans="180:180">
      <c r="FX63363" s="1595"/>
    </row>
    <row r="63364" spans="180:180">
      <c r="FX63364" s="1595"/>
    </row>
    <row r="63365" spans="180:180">
      <c r="FX63365" s="1595"/>
    </row>
    <row r="63366" spans="180:180">
      <c r="FX63366" s="1595"/>
    </row>
    <row r="63367" spans="180:180">
      <c r="FX63367" s="1595"/>
    </row>
    <row r="63368" spans="180:180">
      <c r="FX63368" s="1595"/>
    </row>
    <row r="63369" spans="180:180">
      <c r="FX63369" s="1595"/>
    </row>
    <row r="63370" spans="180:180">
      <c r="FX63370" s="1595"/>
    </row>
    <row r="63371" spans="180:180">
      <c r="FX63371" s="1595"/>
    </row>
    <row r="63372" spans="180:180">
      <c r="FX63372" s="1595"/>
    </row>
    <row r="63373" spans="180:180">
      <c r="FX63373" s="1595"/>
    </row>
    <row r="63374" spans="180:180">
      <c r="FX63374" s="1595"/>
    </row>
    <row r="63375" spans="180:180">
      <c r="FX63375" s="1595"/>
    </row>
    <row r="63376" spans="180:180">
      <c r="FX63376" s="1595"/>
    </row>
    <row r="63377" spans="180:180">
      <c r="FX63377" s="1595"/>
    </row>
    <row r="63378" spans="180:180">
      <c r="FX63378" s="1595"/>
    </row>
    <row r="63379" spans="180:180">
      <c r="FX63379" s="1595"/>
    </row>
    <row r="63380" spans="180:180">
      <c r="FX63380" s="1595"/>
    </row>
    <row r="63381" spans="180:180">
      <c r="FX63381" s="1595"/>
    </row>
    <row r="63382" spans="180:180">
      <c r="FX63382" s="1595"/>
    </row>
    <row r="63383" spans="180:180">
      <c r="FX63383" s="1595"/>
    </row>
    <row r="63384" spans="180:180">
      <c r="FX63384" s="1595"/>
    </row>
    <row r="63385" spans="180:180">
      <c r="FX63385" s="1595"/>
    </row>
    <row r="63387" spans="180:180">
      <c r="FX63387" s="1349"/>
    </row>
    <row r="63388" spans="180:180">
      <c r="FX63388" s="1349"/>
    </row>
    <row r="63389" spans="180:180">
      <c r="FX63389" s="1666"/>
    </row>
    <row r="63391" spans="180:180">
      <c r="FX63391" s="1349"/>
    </row>
    <row r="63392" spans="180:180">
      <c r="FX63392" s="1349"/>
    </row>
    <row r="63393" spans="180:180">
      <c r="FX63393" s="1349"/>
    </row>
    <row r="63394" spans="180:180">
      <c r="FX63394" s="1595"/>
    </row>
    <row r="63395" spans="180:180">
      <c r="FX63395" s="1595"/>
    </row>
    <row r="63396" spans="180:180">
      <c r="FX63396" s="1595"/>
    </row>
    <row r="63397" spans="180:180">
      <c r="FX63397" s="1595"/>
    </row>
    <row r="63398" spans="180:180">
      <c r="FX63398" s="1595"/>
    </row>
    <row r="63399" spans="180:180">
      <c r="FX63399" s="1595"/>
    </row>
    <row r="63400" spans="180:180">
      <c r="FX63400" s="1595"/>
    </row>
    <row r="63401" spans="180:180">
      <c r="FX63401" s="1595"/>
    </row>
    <row r="63402" spans="180:180">
      <c r="FX63402" s="1595"/>
    </row>
    <row r="63403" spans="180:180">
      <c r="FX63403" s="1595"/>
    </row>
    <row r="63404" spans="180:180">
      <c r="FX63404" s="1595"/>
    </row>
    <row r="63405" spans="180:180">
      <c r="FX63405" s="1595"/>
    </row>
    <row r="63406" spans="180:180">
      <c r="FX63406" s="1595"/>
    </row>
    <row r="63407" spans="180:180">
      <c r="FX63407" s="1595"/>
    </row>
    <row r="63408" spans="180:180">
      <c r="FX63408" s="1595"/>
    </row>
    <row r="63409" spans="180:180">
      <c r="FX63409" s="1595"/>
    </row>
    <row r="63410" spans="180:180">
      <c r="FX63410" s="1595"/>
    </row>
    <row r="63411" spans="180:180">
      <c r="FX63411" s="1595"/>
    </row>
    <row r="63412" spans="180:180">
      <c r="FX63412" s="1595"/>
    </row>
    <row r="63413" spans="180:180">
      <c r="FX63413" s="1595"/>
    </row>
    <row r="63414" spans="180:180">
      <c r="FX63414" s="1595"/>
    </row>
    <row r="63415" spans="180:180">
      <c r="FX63415" s="1595"/>
    </row>
    <row r="63416" spans="180:180">
      <c r="FX63416" s="1595"/>
    </row>
    <row r="63417" spans="180:180">
      <c r="FX63417" s="1595"/>
    </row>
    <row r="63418" spans="180:180">
      <c r="FX63418" s="1595"/>
    </row>
    <row r="63419" spans="180:180">
      <c r="FX63419" s="1595"/>
    </row>
    <row r="63420" spans="180:180">
      <c r="FX63420" s="1595"/>
    </row>
    <row r="63421" spans="180:180">
      <c r="FX63421" s="1595"/>
    </row>
    <row r="63422" spans="180:180">
      <c r="FX63422" s="1595"/>
    </row>
    <row r="63423" spans="180:180">
      <c r="FX63423" s="1595"/>
    </row>
    <row r="63424" spans="180:180">
      <c r="FX63424" s="1595"/>
    </row>
    <row r="63425" spans="180:180">
      <c r="FX63425" s="1595"/>
    </row>
    <row r="63426" spans="180:180">
      <c r="FX63426" s="1595"/>
    </row>
    <row r="63427" spans="180:180">
      <c r="FX63427" s="1595"/>
    </row>
    <row r="63428" spans="180:180">
      <c r="FX63428" s="1595"/>
    </row>
    <row r="63429" spans="180:180">
      <c r="FX63429" s="1595"/>
    </row>
    <row r="63430" spans="180:180">
      <c r="FX63430" s="1595"/>
    </row>
    <row r="63431" spans="180:180">
      <c r="FX63431" s="1595"/>
    </row>
    <row r="63432" spans="180:180">
      <c r="FX63432" s="1595"/>
    </row>
    <row r="63433" spans="180:180">
      <c r="FX63433" s="1595"/>
    </row>
    <row r="63435" spans="180:180">
      <c r="FX63435" s="1349"/>
    </row>
    <row r="63436" spans="180:180">
      <c r="FX63436" s="1349"/>
    </row>
    <row r="63437" spans="180:180">
      <c r="FX63437" s="1666"/>
    </row>
    <row r="63439" spans="180:180">
      <c r="FX63439" s="1349"/>
    </row>
    <row r="63440" spans="180:180">
      <c r="FX63440" s="1349"/>
    </row>
    <row r="63441" spans="180:180">
      <c r="FX63441" s="1349"/>
    </row>
    <row r="63442" spans="180:180">
      <c r="FX63442" s="1595"/>
    </row>
    <row r="63443" spans="180:180">
      <c r="FX63443" s="1595"/>
    </row>
    <row r="63444" spans="180:180">
      <c r="FX63444" s="1595"/>
    </row>
    <row r="63445" spans="180:180">
      <c r="FX63445" s="1595"/>
    </row>
    <row r="63446" spans="180:180">
      <c r="FX63446" s="1595"/>
    </row>
    <row r="63447" spans="180:180">
      <c r="FX63447" s="1595"/>
    </row>
    <row r="63448" spans="180:180">
      <c r="FX63448" s="1595"/>
    </row>
    <row r="63449" spans="180:180">
      <c r="FX63449" s="1595"/>
    </row>
    <row r="63450" spans="180:180">
      <c r="FX63450" s="1595"/>
    </row>
    <row r="63451" spans="180:180">
      <c r="FX63451" s="1595"/>
    </row>
    <row r="63452" spans="180:180">
      <c r="FX63452" s="1595"/>
    </row>
    <row r="63453" spans="180:180">
      <c r="FX63453" s="1595"/>
    </row>
    <row r="63454" spans="180:180">
      <c r="FX63454" s="1595"/>
    </row>
    <row r="63455" spans="180:180">
      <c r="FX63455" s="1595"/>
    </row>
    <row r="63456" spans="180:180">
      <c r="FX63456" s="1595"/>
    </row>
    <row r="63457" spans="180:180">
      <c r="FX63457" s="1595"/>
    </row>
    <row r="63458" spans="180:180">
      <c r="FX63458" s="1595"/>
    </row>
    <row r="63459" spans="180:180">
      <c r="FX63459" s="1595"/>
    </row>
    <row r="63460" spans="180:180">
      <c r="FX63460" s="1595"/>
    </row>
    <row r="63461" spans="180:180">
      <c r="FX63461" s="1595"/>
    </row>
    <row r="63462" spans="180:180">
      <c r="FX63462" s="1595"/>
    </row>
    <row r="63463" spans="180:180">
      <c r="FX63463" s="1595"/>
    </row>
    <row r="63464" spans="180:180">
      <c r="FX63464" s="1595"/>
    </row>
    <row r="63465" spans="180:180">
      <c r="FX63465" s="1595"/>
    </row>
    <row r="63466" spans="180:180">
      <c r="FX63466" s="1595"/>
    </row>
    <row r="63467" spans="180:180">
      <c r="FX63467" s="1595"/>
    </row>
    <row r="63468" spans="180:180">
      <c r="FX63468" s="1595"/>
    </row>
    <row r="63469" spans="180:180">
      <c r="FX63469" s="1595"/>
    </row>
    <row r="63470" spans="180:180">
      <c r="FX63470" s="1595"/>
    </row>
    <row r="63471" spans="180:180">
      <c r="FX63471" s="1595"/>
    </row>
    <row r="63472" spans="180:180">
      <c r="FX63472" s="1595"/>
    </row>
    <row r="63473" spans="180:180">
      <c r="FX63473" s="1595"/>
    </row>
    <row r="63474" spans="180:180">
      <c r="FX63474" s="1595"/>
    </row>
    <row r="63475" spans="180:180">
      <c r="FX63475" s="1595"/>
    </row>
    <row r="63476" spans="180:180">
      <c r="FX63476" s="1595"/>
    </row>
    <row r="63477" spans="180:180">
      <c r="FX63477" s="1595"/>
    </row>
    <row r="63478" spans="180:180">
      <c r="FX63478" s="1595"/>
    </row>
    <row r="63479" spans="180:180">
      <c r="FX63479" s="1595"/>
    </row>
    <row r="63480" spans="180:180">
      <c r="FX63480" s="1595"/>
    </row>
    <row r="63481" spans="180:180">
      <c r="FX63481" s="1595"/>
    </row>
    <row r="63483" spans="180:180">
      <c r="FX63483" s="1349"/>
    </row>
    <row r="63484" spans="180:180">
      <c r="FX63484" s="1349"/>
    </row>
    <row r="63485" spans="180:180">
      <c r="FX63485" s="1666"/>
    </row>
    <row r="63487" spans="180:180">
      <c r="FX63487" s="1349"/>
    </row>
    <row r="63488" spans="180:180">
      <c r="FX63488" s="1349"/>
    </row>
    <row r="63489" spans="180:180">
      <c r="FX63489" s="1349"/>
    </row>
    <row r="63490" spans="180:180">
      <c r="FX63490" s="1595"/>
    </row>
    <row r="63491" spans="180:180">
      <c r="FX63491" s="1595"/>
    </row>
    <row r="63492" spans="180:180">
      <c r="FX63492" s="1595"/>
    </row>
    <row r="63493" spans="180:180">
      <c r="FX63493" s="1595"/>
    </row>
    <row r="63494" spans="180:180">
      <c r="FX63494" s="1595"/>
    </row>
    <row r="63495" spans="180:180">
      <c r="FX63495" s="1595"/>
    </row>
    <row r="63496" spans="180:180">
      <c r="FX63496" s="1595"/>
    </row>
    <row r="63497" spans="180:180">
      <c r="FX63497" s="1595"/>
    </row>
    <row r="63498" spans="180:180">
      <c r="FX63498" s="1595"/>
    </row>
    <row r="63499" spans="180:180">
      <c r="FX63499" s="1595"/>
    </row>
    <row r="63500" spans="180:180">
      <c r="FX63500" s="1595"/>
    </row>
    <row r="63501" spans="180:180">
      <c r="FX63501" s="1595"/>
    </row>
    <row r="63502" spans="180:180">
      <c r="FX63502" s="1595"/>
    </row>
    <row r="63503" spans="180:180">
      <c r="FX63503" s="1595"/>
    </row>
    <row r="63504" spans="180:180">
      <c r="FX63504" s="1595"/>
    </row>
    <row r="63505" spans="180:180">
      <c r="FX63505" s="1595"/>
    </row>
    <row r="63506" spans="180:180">
      <c r="FX63506" s="1595"/>
    </row>
    <row r="63507" spans="180:180">
      <c r="FX63507" s="1595"/>
    </row>
    <row r="63508" spans="180:180">
      <c r="FX63508" s="1595"/>
    </row>
    <row r="63509" spans="180:180">
      <c r="FX63509" s="1595"/>
    </row>
    <row r="63510" spans="180:180">
      <c r="FX63510" s="1595"/>
    </row>
    <row r="63511" spans="180:180">
      <c r="FX63511" s="1595"/>
    </row>
    <row r="63512" spans="180:180">
      <c r="FX63512" s="1595"/>
    </row>
    <row r="63513" spans="180:180">
      <c r="FX63513" s="1595"/>
    </row>
    <row r="63514" spans="180:180">
      <c r="FX63514" s="1595"/>
    </row>
    <row r="63515" spans="180:180">
      <c r="FX63515" s="1595"/>
    </row>
    <row r="63516" spans="180:180">
      <c r="FX63516" s="1595"/>
    </row>
    <row r="63517" spans="180:180">
      <c r="FX63517" s="1595"/>
    </row>
    <row r="63518" spans="180:180">
      <c r="FX63518" s="1595"/>
    </row>
    <row r="63519" spans="180:180">
      <c r="FX63519" s="1595"/>
    </row>
    <row r="63520" spans="180:180">
      <c r="FX63520" s="1595"/>
    </row>
    <row r="63521" spans="180:180">
      <c r="FX63521" s="1595"/>
    </row>
    <row r="63522" spans="180:180">
      <c r="FX63522" s="1595"/>
    </row>
    <row r="63523" spans="180:180">
      <c r="FX63523" s="1595"/>
    </row>
    <row r="63524" spans="180:180">
      <c r="FX63524" s="1595"/>
    </row>
    <row r="63525" spans="180:180">
      <c r="FX63525" s="1595"/>
    </row>
    <row r="63526" spans="180:180">
      <c r="FX63526" s="1595"/>
    </row>
    <row r="63527" spans="180:180">
      <c r="FX63527" s="1595"/>
    </row>
    <row r="63528" spans="180:180">
      <c r="FX63528" s="1595"/>
    </row>
    <row r="63529" spans="180:180">
      <c r="FX63529" s="1595"/>
    </row>
    <row r="63531" spans="180:180">
      <c r="FX63531" s="1349"/>
    </row>
    <row r="63532" spans="180:180">
      <c r="FX63532" s="1349"/>
    </row>
    <row r="63533" spans="180:180">
      <c r="FX63533" s="1666"/>
    </row>
    <row r="63535" spans="180:180">
      <c r="FX63535" s="1349"/>
    </row>
    <row r="63536" spans="180:180">
      <c r="FX63536" s="1349"/>
    </row>
    <row r="63537" spans="180:180">
      <c r="FX63537" s="1349"/>
    </row>
    <row r="63538" spans="180:180">
      <c r="FX63538" s="1595"/>
    </row>
    <row r="63539" spans="180:180">
      <c r="FX63539" s="1595"/>
    </row>
    <row r="63540" spans="180:180">
      <c r="FX63540" s="1595"/>
    </row>
    <row r="63541" spans="180:180">
      <c r="FX63541" s="1595"/>
    </row>
    <row r="63542" spans="180:180">
      <c r="FX63542" s="1595"/>
    </row>
    <row r="63543" spans="180:180">
      <c r="FX63543" s="1595"/>
    </row>
    <row r="63544" spans="180:180">
      <c r="FX63544" s="1595"/>
    </row>
    <row r="63545" spans="180:180">
      <c r="FX63545" s="1595"/>
    </row>
    <row r="63546" spans="180:180">
      <c r="FX63546" s="1595"/>
    </row>
    <row r="63547" spans="180:180">
      <c r="FX63547" s="1595"/>
    </row>
    <row r="63548" spans="180:180">
      <c r="FX63548" s="1595"/>
    </row>
    <row r="63549" spans="180:180">
      <c r="FX63549" s="1595"/>
    </row>
    <row r="63550" spans="180:180">
      <c r="FX63550" s="1595"/>
    </row>
    <row r="63551" spans="180:180">
      <c r="FX63551" s="1595"/>
    </row>
    <row r="63552" spans="180:180">
      <c r="FX63552" s="1595"/>
    </row>
    <row r="63553" spans="180:180">
      <c r="FX63553" s="1595"/>
    </row>
    <row r="63554" spans="180:180">
      <c r="FX63554" s="1595"/>
    </row>
    <row r="63555" spans="180:180">
      <c r="FX63555" s="1595"/>
    </row>
    <row r="63556" spans="180:180">
      <c r="FX63556" s="1595"/>
    </row>
    <row r="63557" spans="180:180">
      <c r="FX63557" s="1595"/>
    </row>
    <row r="63558" spans="180:180">
      <c r="FX63558" s="1595"/>
    </row>
    <row r="63559" spans="180:180">
      <c r="FX63559" s="1595"/>
    </row>
    <row r="63560" spans="180:180">
      <c r="FX63560" s="1595"/>
    </row>
    <row r="63561" spans="180:180">
      <c r="FX63561" s="1595"/>
    </row>
    <row r="63562" spans="180:180">
      <c r="FX63562" s="1595"/>
    </row>
    <row r="63563" spans="180:180">
      <c r="FX63563" s="1595"/>
    </row>
    <row r="63564" spans="180:180">
      <c r="FX63564" s="1595"/>
    </row>
    <row r="63565" spans="180:180">
      <c r="FX63565" s="1595"/>
    </row>
    <row r="63566" spans="180:180">
      <c r="FX63566" s="1595"/>
    </row>
    <row r="63567" spans="180:180">
      <c r="FX63567" s="1595"/>
    </row>
    <row r="63568" spans="180:180">
      <c r="FX63568" s="1595"/>
    </row>
    <row r="63569" spans="180:180">
      <c r="FX63569" s="1595"/>
    </row>
    <row r="63570" spans="180:180">
      <c r="FX63570" s="1595"/>
    </row>
    <row r="63571" spans="180:180">
      <c r="FX63571" s="1595"/>
    </row>
    <row r="63572" spans="180:180">
      <c r="FX63572" s="1595"/>
    </row>
    <row r="63573" spans="180:180">
      <c r="FX63573" s="1595"/>
    </row>
    <row r="63574" spans="180:180">
      <c r="FX63574" s="1595"/>
    </row>
    <row r="63575" spans="180:180">
      <c r="FX63575" s="1595"/>
    </row>
    <row r="63576" spans="180:180">
      <c r="FX63576" s="1595"/>
    </row>
    <row r="63577" spans="180:180">
      <c r="FX63577" s="1595"/>
    </row>
    <row r="63579" spans="180:180">
      <c r="FX63579" s="1349"/>
    </row>
    <row r="63580" spans="180:180">
      <c r="FX63580" s="1349"/>
    </row>
    <row r="63581" spans="180:180">
      <c r="FX63581" s="1666"/>
    </row>
    <row r="63583" spans="180:180">
      <c r="FX63583" s="1349"/>
    </row>
    <row r="63584" spans="180:180">
      <c r="FX63584" s="1349"/>
    </row>
    <row r="63585" spans="180:180">
      <c r="FX63585" s="1349"/>
    </row>
    <row r="63586" spans="180:180">
      <c r="FX63586" s="1595"/>
    </row>
    <row r="63587" spans="180:180">
      <c r="FX63587" s="1595"/>
    </row>
    <row r="63588" spans="180:180">
      <c r="FX63588" s="1595"/>
    </row>
    <row r="63589" spans="180:180">
      <c r="FX63589" s="1595"/>
    </row>
    <row r="63590" spans="180:180">
      <c r="FX63590" s="1595"/>
    </row>
    <row r="63591" spans="180:180">
      <c r="FX63591" s="1595"/>
    </row>
    <row r="63592" spans="180:180">
      <c r="FX63592" s="1595"/>
    </row>
    <row r="63593" spans="180:180">
      <c r="FX63593" s="1595"/>
    </row>
    <row r="63594" spans="180:180">
      <c r="FX63594" s="1595"/>
    </row>
    <row r="63595" spans="180:180">
      <c r="FX63595" s="1595"/>
    </row>
    <row r="63596" spans="180:180">
      <c r="FX63596" s="1595"/>
    </row>
    <row r="63597" spans="180:180">
      <c r="FX63597" s="1595"/>
    </row>
    <row r="63598" spans="180:180">
      <c r="FX63598" s="1595"/>
    </row>
    <row r="63599" spans="180:180">
      <c r="FX63599" s="1595"/>
    </row>
    <row r="63600" spans="180:180">
      <c r="FX63600" s="1595"/>
    </row>
    <row r="63601" spans="180:180">
      <c r="FX63601" s="1595"/>
    </row>
    <row r="63602" spans="180:180">
      <c r="FX63602" s="1595"/>
    </row>
    <row r="63603" spans="180:180">
      <c r="FX63603" s="1595"/>
    </row>
    <row r="63604" spans="180:180">
      <c r="FX63604" s="1595"/>
    </row>
    <row r="63605" spans="180:180">
      <c r="FX63605" s="1595"/>
    </row>
    <row r="63606" spans="180:180">
      <c r="FX63606" s="1595"/>
    </row>
    <row r="63607" spans="180:180">
      <c r="FX63607" s="1595"/>
    </row>
    <row r="63608" spans="180:180">
      <c r="FX63608" s="1595"/>
    </row>
    <row r="63609" spans="180:180">
      <c r="FX63609" s="1595"/>
    </row>
    <row r="63610" spans="180:180">
      <c r="FX63610" s="1595"/>
    </row>
    <row r="63611" spans="180:180">
      <c r="FX63611" s="1595"/>
    </row>
    <row r="63612" spans="180:180">
      <c r="FX63612" s="1595"/>
    </row>
    <row r="63613" spans="180:180">
      <c r="FX63613" s="1595"/>
    </row>
    <row r="63614" spans="180:180">
      <c r="FX63614" s="1595"/>
    </row>
    <row r="63615" spans="180:180">
      <c r="FX63615" s="1595"/>
    </row>
    <row r="63616" spans="180:180">
      <c r="FX63616" s="1595"/>
    </row>
    <row r="63617" spans="180:180">
      <c r="FX63617" s="1595"/>
    </row>
    <row r="63618" spans="180:180">
      <c r="FX63618" s="1595"/>
    </row>
    <row r="63619" spans="180:180">
      <c r="FX63619" s="1595"/>
    </row>
    <row r="63620" spans="180:180">
      <c r="FX63620" s="1595"/>
    </row>
    <row r="63621" spans="180:180">
      <c r="FX63621" s="1595"/>
    </row>
    <row r="63622" spans="180:180">
      <c r="FX63622" s="1595"/>
    </row>
    <row r="63623" spans="180:180">
      <c r="FX63623" s="1595"/>
    </row>
    <row r="63624" spans="180:180">
      <c r="FX63624" s="1595"/>
    </row>
    <row r="63625" spans="180:180">
      <c r="FX63625" s="1595"/>
    </row>
    <row r="63627" spans="180:180">
      <c r="FX63627" s="1349"/>
    </row>
    <row r="63628" spans="180:180">
      <c r="FX63628" s="1349"/>
    </row>
    <row r="63629" spans="180:180">
      <c r="FX63629" s="1666"/>
    </row>
    <row r="63631" spans="180:180">
      <c r="FX63631" s="1349"/>
    </row>
    <row r="63632" spans="180:180">
      <c r="FX63632" s="1349"/>
    </row>
    <row r="63633" spans="180:180">
      <c r="FX63633" s="1349"/>
    </row>
    <row r="63634" spans="180:180">
      <c r="FX63634" s="1595"/>
    </row>
    <row r="63635" spans="180:180">
      <c r="FX63635" s="1595"/>
    </row>
    <row r="63636" spans="180:180">
      <c r="FX63636" s="1595"/>
    </row>
    <row r="63637" spans="180:180">
      <c r="FX63637" s="1595"/>
    </row>
    <row r="63638" spans="180:180">
      <c r="FX63638" s="1595"/>
    </row>
    <row r="63639" spans="180:180">
      <c r="FX63639" s="1595"/>
    </row>
    <row r="63640" spans="180:180">
      <c r="FX63640" s="1595"/>
    </row>
    <row r="63641" spans="180:180">
      <c r="FX63641" s="1595"/>
    </row>
    <row r="63642" spans="180:180">
      <c r="FX63642" s="1595"/>
    </row>
    <row r="63643" spans="180:180">
      <c r="FX63643" s="1595"/>
    </row>
    <row r="63644" spans="180:180">
      <c r="FX63644" s="1595"/>
    </row>
    <row r="63645" spans="180:180">
      <c r="FX63645" s="1595"/>
    </row>
    <row r="63646" spans="180:180">
      <c r="FX63646" s="1595"/>
    </row>
    <row r="63647" spans="180:180">
      <c r="FX63647" s="1595"/>
    </row>
    <row r="63648" spans="180:180">
      <c r="FX63648" s="1595"/>
    </row>
    <row r="63649" spans="180:180">
      <c r="FX63649" s="1595"/>
    </row>
    <row r="63650" spans="180:180">
      <c r="FX63650" s="1595"/>
    </row>
    <row r="63651" spans="180:180">
      <c r="FX63651" s="1595"/>
    </row>
    <row r="63652" spans="180:180">
      <c r="FX63652" s="1595"/>
    </row>
    <row r="63653" spans="180:180">
      <c r="FX63653" s="1595"/>
    </row>
    <row r="63654" spans="180:180">
      <c r="FX63654" s="1595"/>
    </row>
    <row r="63655" spans="180:180">
      <c r="FX63655" s="1595"/>
    </row>
    <row r="63656" spans="180:180">
      <c r="FX63656" s="1595"/>
    </row>
    <row r="63657" spans="180:180">
      <c r="FX63657" s="1595"/>
    </row>
    <row r="63658" spans="180:180">
      <c r="FX63658" s="1595"/>
    </row>
    <row r="63659" spans="180:180">
      <c r="FX63659" s="1595"/>
    </row>
    <row r="63660" spans="180:180">
      <c r="FX63660" s="1595"/>
    </row>
    <row r="63661" spans="180:180">
      <c r="FX63661" s="1595"/>
    </row>
    <row r="63662" spans="180:180">
      <c r="FX63662" s="1595"/>
    </row>
    <row r="63663" spans="180:180">
      <c r="FX63663" s="1595"/>
    </row>
    <row r="63664" spans="180:180">
      <c r="FX63664" s="1595"/>
    </row>
    <row r="63665" spans="180:180">
      <c r="FX63665" s="1595"/>
    </row>
    <row r="63666" spans="180:180">
      <c r="FX63666" s="1595"/>
    </row>
    <row r="63667" spans="180:180">
      <c r="FX63667" s="1595"/>
    </row>
    <row r="63668" spans="180:180">
      <c r="FX63668" s="1595"/>
    </row>
    <row r="63669" spans="180:180">
      <c r="FX63669" s="1595"/>
    </row>
    <row r="63670" spans="180:180">
      <c r="FX63670" s="1595"/>
    </row>
    <row r="63671" spans="180:180">
      <c r="FX63671" s="1595"/>
    </row>
    <row r="63672" spans="180:180">
      <c r="FX63672" s="1595"/>
    </row>
    <row r="63673" spans="180:180">
      <c r="FX63673" s="1595"/>
    </row>
    <row r="63675" spans="180:180">
      <c r="FX63675" s="1349"/>
    </row>
    <row r="63676" spans="180:180">
      <c r="FX63676" s="1349"/>
    </row>
    <row r="63677" spans="180:180">
      <c r="FX63677" s="1666"/>
    </row>
    <row r="63679" spans="180:180">
      <c r="FX63679" s="1349"/>
    </row>
    <row r="63680" spans="180:180">
      <c r="FX63680" s="1349"/>
    </row>
    <row r="63681" spans="180:180">
      <c r="FX63681" s="1349"/>
    </row>
    <row r="63682" spans="180:180">
      <c r="FX63682" s="1595"/>
    </row>
    <row r="63683" spans="180:180">
      <c r="FX63683" s="1595"/>
    </row>
    <row r="63684" spans="180:180">
      <c r="FX63684" s="1595"/>
    </row>
    <row r="63685" spans="180:180">
      <c r="FX63685" s="1595"/>
    </row>
    <row r="63686" spans="180:180">
      <c r="FX63686" s="1595"/>
    </row>
    <row r="63687" spans="180:180">
      <c r="FX63687" s="1595"/>
    </row>
    <row r="63688" spans="180:180">
      <c r="FX63688" s="1595"/>
    </row>
    <row r="63689" spans="180:180">
      <c r="FX63689" s="1595"/>
    </row>
    <row r="63690" spans="180:180">
      <c r="FX63690" s="1595"/>
    </row>
    <row r="63691" spans="180:180">
      <c r="FX63691" s="1595"/>
    </row>
    <row r="63692" spans="180:180">
      <c r="FX63692" s="1595"/>
    </row>
    <row r="63693" spans="180:180">
      <c r="FX63693" s="1595"/>
    </row>
    <row r="63694" spans="180:180">
      <c r="FX63694" s="1595"/>
    </row>
    <row r="63695" spans="180:180">
      <c r="FX63695" s="1595"/>
    </row>
    <row r="63696" spans="180:180">
      <c r="FX63696" s="1595"/>
    </row>
    <row r="63697" spans="180:180">
      <c r="FX63697" s="1595"/>
    </row>
    <row r="63698" spans="180:180">
      <c r="FX63698" s="1595"/>
    </row>
    <row r="63699" spans="180:180">
      <c r="FX63699" s="1595"/>
    </row>
    <row r="63700" spans="180:180">
      <c r="FX63700" s="1595"/>
    </row>
    <row r="63701" spans="180:180">
      <c r="FX63701" s="1595"/>
    </row>
    <row r="63702" spans="180:180">
      <c r="FX63702" s="1595"/>
    </row>
    <row r="63703" spans="180:180">
      <c r="FX63703" s="1595"/>
    </row>
    <row r="63704" spans="180:180">
      <c r="FX63704" s="1595"/>
    </row>
    <row r="63705" spans="180:180">
      <c r="FX63705" s="1595"/>
    </row>
    <row r="63706" spans="180:180">
      <c r="FX63706" s="1595"/>
    </row>
    <row r="63707" spans="180:180">
      <c r="FX63707" s="1595"/>
    </row>
    <row r="63708" spans="180:180">
      <c r="FX63708" s="1595"/>
    </row>
    <row r="63709" spans="180:180">
      <c r="FX63709" s="1595"/>
    </row>
    <row r="63710" spans="180:180">
      <c r="FX63710" s="1595"/>
    </row>
    <row r="63711" spans="180:180">
      <c r="FX63711" s="1595"/>
    </row>
    <row r="63712" spans="180:180">
      <c r="FX63712" s="1595"/>
    </row>
    <row r="63713" spans="180:180">
      <c r="FX63713" s="1595"/>
    </row>
    <row r="63714" spans="180:180">
      <c r="FX63714" s="1595"/>
    </row>
    <row r="63715" spans="180:180">
      <c r="FX63715" s="1595"/>
    </row>
    <row r="63716" spans="180:180">
      <c r="FX63716" s="1595"/>
    </row>
    <row r="63717" spans="180:180">
      <c r="FX63717" s="1595"/>
    </row>
    <row r="63718" spans="180:180">
      <c r="FX63718" s="1595"/>
    </row>
    <row r="63719" spans="180:180">
      <c r="FX63719" s="1595"/>
    </row>
    <row r="63720" spans="180:180">
      <c r="FX63720" s="1595"/>
    </row>
    <row r="63721" spans="180:180">
      <c r="FX63721" s="1595"/>
    </row>
    <row r="63723" spans="180:180">
      <c r="FX63723" s="1349"/>
    </row>
    <row r="63724" spans="180:180">
      <c r="FX63724" s="1349"/>
    </row>
    <row r="63725" spans="180:180">
      <c r="FX63725" s="1666"/>
    </row>
    <row r="63727" spans="180:180">
      <c r="FX63727" s="1349"/>
    </row>
    <row r="63728" spans="180:180">
      <c r="FX63728" s="1349"/>
    </row>
    <row r="63729" spans="180:180">
      <c r="FX63729" s="1349"/>
    </row>
    <row r="63730" spans="180:180">
      <c r="FX63730" s="1595"/>
    </row>
    <row r="63731" spans="180:180">
      <c r="FX63731" s="1595"/>
    </row>
    <row r="63732" spans="180:180">
      <c r="FX63732" s="1595"/>
    </row>
    <row r="63733" spans="180:180">
      <c r="FX63733" s="1595"/>
    </row>
    <row r="63734" spans="180:180">
      <c r="FX63734" s="1595"/>
    </row>
    <row r="63735" spans="180:180">
      <c r="FX63735" s="1595"/>
    </row>
    <row r="63736" spans="180:180">
      <c r="FX63736" s="1595"/>
    </row>
    <row r="63737" spans="180:180">
      <c r="FX63737" s="1595"/>
    </row>
    <row r="63738" spans="180:180">
      <c r="FX63738" s="1595"/>
    </row>
    <row r="63739" spans="180:180">
      <c r="FX63739" s="1595"/>
    </row>
    <row r="63740" spans="180:180">
      <c r="FX63740" s="1595"/>
    </row>
    <row r="63741" spans="180:180">
      <c r="FX63741" s="1595"/>
    </row>
    <row r="63742" spans="180:180">
      <c r="FX63742" s="1595"/>
    </row>
    <row r="63743" spans="180:180">
      <c r="FX63743" s="1595"/>
    </row>
    <row r="63744" spans="180:180">
      <c r="FX63744" s="1595"/>
    </row>
    <row r="63745" spans="180:180">
      <c r="FX63745" s="1595"/>
    </row>
    <row r="63746" spans="180:180">
      <c r="FX63746" s="1595"/>
    </row>
    <row r="63747" spans="180:180">
      <c r="FX63747" s="1595"/>
    </row>
    <row r="63748" spans="180:180">
      <c r="FX63748" s="1595"/>
    </row>
    <row r="63749" spans="180:180">
      <c r="FX63749" s="1595"/>
    </row>
    <row r="63750" spans="180:180">
      <c r="FX63750" s="1595"/>
    </row>
    <row r="63751" spans="180:180">
      <c r="FX63751" s="1595"/>
    </row>
    <row r="63752" spans="180:180">
      <c r="FX63752" s="1595"/>
    </row>
    <row r="63753" spans="180:180">
      <c r="FX63753" s="1595"/>
    </row>
    <row r="63754" spans="180:180">
      <c r="FX63754" s="1595"/>
    </row>
    <row r="63755" spans="180:180">
      <c r="FX63755" s="1595"/>
    </row>
    <row r="63756" spans="180:180">
      <c r="FX63756" s="1595"/>
    </row>
    <row r="63757" spans="180:180">
      <c r="FX63757" s="1595"/>
    </row>
    <row r="63758" spans="180:180">
      <c r="FX63758" s="1595"/>
    </row>
    <row r="63759" spans="180:180">
      <c r="FX63759" s="1595"/>
    </row>
    <row r="63760" spans="180:180">
      <c r="FX63760" s="1595"/>
    </row>
    <row r="63761" spans="180:180">
      <c r="FX63761" s="1595"/>
    </row>
    <row r="63762" spans="180:180">
      <c r="FX63762" s="1595"/>
    </row>
    <row r="63763" spans="180:180">
      <c r="FX63763" s="1595"/>
    </row>
    <row r="63764" spans="180:180">
      <c r="FX63764" s="1595"/>
    </row>
    <row r="63765" spans="180:180">
      <c r="FX63765" s="1595"/>
    </row>
    <row r="63766" spans="180:180">
      <c r="FX63766" s="1595"/>
    </row>
    <row r="63767" spans="180:180">
      <c r="FX63767" s="1595"/>
    </row>
    <row r="63768" spans="180:180">
      <c r="FX63768" s="1595"/>
    </row>
    <row r="63769" spans="180:180">
      <c r="FX63769" s="1595"/>
    </row>
    <row r="63771" spans="180:180">
      <c r="FX63771" s="1349"/>
    </row>
    <row r="63772" spans="180:180">
      <c r="FX63772" s="1349"/>
    </row>
    <row r="63773" spans="180:180">
      <c r="FX63773" s="1666"/>
    </row>
    <row r="63775" spans="180:180">
      <c r="FX63775" s="1349"/>
    </row>
    <row r="63776" spans="180:180">
      <c r="FX63776" s="1349"/>
    </row>
    <row r="63777" spans="180:180">
      <c r="FX63777" s="1349"/>
    </row>
    <row r="63778" spans="180:180">
      <c r="FX63778" s="1595"/>
    </row>
    <row r="63779" spans="180:180">
      <c r="FX63779" s="1595"/>
    </row>
    <row r="63780" spans="180:180">
      <c r="FX63780" s="1595"/>
    </row>
    <row r="63781" spans="180:180">
      <c r="FX63781" s="1595"/>
    </row>
    <row r="63782" spans="180:180">
      <c r="FX63782" s="1595"/>
    </row>
    <row r="63783" spans="180:180">
      <c r="FX63783" s="1595"/>
    </row>
    <row r="63784" spans="180:180">
      <c r="FX63784" s="1595"/>
    </row>
    <row r="63785" spans="180:180">
      <c r="FX63785" s="1595"/>
    </row>
    <row r="63786" spans="180:180">
      <c r="FX63786" s="1595"/>
    </row>
    <row r="63787" spans="180:180">
      <c r="FX63787" s="1595"/>
    </row>
    <row r="63788" spans="180:180">
      <c r="FX63788" s="1595"/>
    </row>
    <row r="63789" spans="180:180">
      <c r="FX63789" s="1595"/>
    </row>
    <row r="63790" spans="180:180">
      <c r="FX63790" s="1595"/>
    </row>
    <row r="63791" spans="180:180">
      <c r="FX63791" s="1595"/>
    </row>
    <row r="63792" spans="180:180">
      <c r="FX63792" s="1595"/>
    </row>
    <row r="63793" spans="180:180">
      <c r="FX63793" s="1595"/>
    </row>
    <row r="63794" spans="180:180">
      <c r="FX63794" s="1595"/>
    </row>
    <row r="63795" spans="180:180">
      <c r="FX63795" s="1595"/>
    </row>
    <row r="63796" spans="180:180">
      <c r="FX63796" s="1595"/>
    </row>
    <row r="63797" spans="180:180">
      <c r="FX63797" s="1595"/>
    </row>
    <row r="63798" spans="180:180">
      <c r="FX63798" s="1595"/>
    </row>
    <row r="63799" spans="180:180">
      <c r="FX63799" s="1595"/>
    </row>
    <row r="63800" spans="180:180">
      <c r="FX63800" s="1595"/>
    </row>
    <row r="63801" spans="180:180">
      <c r="FX63801" s="1595"/>
    </row>
    <row r="63802" spans="180:180">
      <c r="FX63802" s="1595"/>
    </row>
    <row r="63803" spans="180:180">
      <c r="FX63803" s="1595"/>
    </row>
    <row r="63804" spans="180:180">
      <c r="FX63804" s="1595"/>
    </row>
    <row r="63805" spans="180:180">
      <c r="FX63805" s="1595"/>
    </row>
    <row r="63806" spans="180:180">
      <c r="FX63806" s="1595"/>
    </row>
    <row r="63807" spans="180:180">
      <c r="FX63807" s="1595"/>
    </row>
    <row r="63808" spans="180:180">
      <c r="FX63808" s="1595"/>
    </row>
    <row r="63809" spans="180:180">
      <c r="FX63809" s="1595"/>
    </row>
    <row r="63810" spans="180:180">
      <c r="FX63810" s="1595"/>
    </row>
    <row r="63811" spans="180:180">
      <c r="FX63811" s="1595"/>
    </row>
    <row r="63812" spans="180:180">
      <c r="FX63812" s="1595"/>
    </row>
    <row r="63813" spans="180:180">
      <c r="FX63813" s="1595"/>
    </row>
    <row r="63814" spans="180:180">
      <c r="FX63814" s="1595"/>
    </row>
    <row r="63815" spans="180:180">
      <c r="FX63815" s="1595"/>
    </row>
    <row r="63816" spans="180:180">
      <c r="FX63816" s="1595"/>
    </row>
    <row r="63817" spans="180:180">
      <c r="FX63817" s="1595"/>
    </row>
    <row r="63819" spans="180:180">
      <c r="FX63819" s="1349"/>
    </row>
    <row r="63820" spans="180:180">
      <c r="FX63820" s="1349"/>
    </row>
    <row r="63821" spans="180:180">
      <c r="FX63821" s="1666"/>
    </row>
    <row r="63823" spans="180:180">
      <c r="FX63823" s="1349"/>
    </row>
    <row r="63824" spans="180:180">
      <c r="FX63824" s="1349"/>
    </row>
    <row r="63825" spans="180:180">
      <c r="FX63825" s="1349"/>
    </row>
    <row r="63826" spans="180:180">
      <c r="FX63826" s="1595"/>
    </row>
    <row r="63827" spans="180:180">
      <c r="FX63827" s="1595"/>
    </row>
    <row r="63828" spans="180:180">
      <c r="FX63828" s="1595"/>
    </row>
    <row r="63829" spans="180:180">
      <c r="FX63829" s="1595"/>
    </row>
    <row r="63830" spans="180:180">
      <c r="FX63830" s="1595"/>
    </row>
    <row r="63831" spans="180:180">
      <c r="FX63831" s="1595"/>
    </row>
    <row r="63832" spans="180:180">
      <c r="FX63832" s="1595"/>
    </row>
    <row r="63833" spans="180:180">
      <c r="FX63833" s="1595"/>
    </row>
    <row r="63834" spans="180:180">
      <c r="FX63834" s="1595"/>
    </row>
    <row r="63835" spans="180:180">
      <c r="FX63835" s="1595"/>
    </row>
    <row r="63836" spans="180:180">
      <c r="FX63836" s="1595"/>
    </row>
    <row r="63837" spans="180:180">
      <c r="FX63837" s="1595"/>
    </row>
    <row r="63838" spans="180:180">
      <c r="FX63838" s="1595"/>
    </row>
    <row r="63839" spans="180:180">
      <c r="FX63839" s="1595"/>
    </row>
    <row r="63840" spans="180:180">
      <c r="FX63840" s="1595"/>
    </row>
    <row r="63841" spans="180:180">
      <c r="FX63841" s="1595"/>
    </row>
    <row r="63842" spans="180:180">
      <c r="FX63842" s="1595"/>
    </row>
    <row r="63843" spans="180:180">
      <c r="FX63843" s="1595"/>
    </row>
    <row r="63844" spans="180:180">
      <c r="FX63844" s="1595"/>
    </row>
    <row r="63845" spans="180:180">
      <c r="FX63845" s="1595"/>
    </row>
    <row r="63846" spans="180:180">
      <c r="FX63846" s="1595"/>
    </row>
    <row r="63847" spans="180:180">
      <c r="FX63847" s="1595"/>
    </row>
    <row r="63848" spans="180:180">
      <c r="FX63848" s="1595"/>
    </row>
    <row r="63849" spans="180:180">
      <c r="FX63849" s="1595"/>
    </row>
    <row r="63850" spans="180:180">
      <c r="FX63850" s="1595"/>
    </row>
    <row r="63851" spans="180:180">
      <c r="FX63851" s="1595"/>
    </row>
    <row r="63852" spans="180:180">
      <c r="FX63852" s="1595"/>
    </row>
    <row r="63853" spans="180:180">
      <c r="FX63853" s="1595"/>
    </row>
    <row r="63854" spans="180:180">
      <c r="FX63854" s="1595"/>
    </row>
    <row r="63855" spans="180:180">
      <c r="FX63855" s="1595"/>
    </row>
    <row r="63856" spans="180:180">
      <c r="FX63856" s="1595"/>
    </row>
    <row r="63857" spans="180:180">
      <c r="FX63857" s="1595"/>
    </row>
    <row r="63858" spans="180:180">
      <c r="FX63858" s="1595"/>
    </row>
    <row r="63859" spans="180:180">
      <c r="FX63859" s="1595"/>
    </row>
    <row r="63860" spans="180:180">
      <c r="FX63860" s="1595"/>
    </row>
    <row r="63861" spans="180:180">
      <c r="FX63861" s="1595"/>
    </row>
    <row r="63862" spans="180:180">
      <c r="FX63862" s="1595"/>
    </row>
    <row r="63863" spans="180:180">
      <c r="FX63863" s="1595"/>
    </row>
    <row r="63864" spans="180:180">
      <c r="FX63864" s="1595"/>
    </row>
    <row r="63865" spans="180:180">
      <c r="FX63865" s="1595"/>
    </row>
    <row r="63867" spans="180:180">
      <c r="FX63867" s="1349"/>
    </row>
    <row r="63868" spans="180:180">
      <c r="FX63868" s="1349"/>
    </row>
    <row r="63869" spans="180:180">
      <c r="FX63869" s="1666"/>
    </row>
    <row r="63871" spans="180:180">
      <c r="FX63871" s="1349"/>
    </row>
    <row r="63872" spans="180:180">
      <c r="FX63872" s="1349"/>
    </row>
    <row r="63873" spans="180:180">
      <c r="FX63873" s="1349"/>
    </row>
    <row r="63874" spans="180:180">
      <c r="FX63874" s="1595"/>
    </row>
    <row r="63875" spans="180:180">
      <c r="FX63875" s="1595"/>
    </row>
    <row r="63876" spans="180:180">
      <c r="FX63876" s="1595"/>
    </row>
    <row r="63877" spans="180:180">
      <c r="FX63877" s="1595"/>
    </row>
    <row r="63878" spans="180:180">
      <c r="FX63878" s="1595"/>
    </row>
    <row r="63879" spans="180:180">
      <c r="FX63879" s="1595"/>
    </row>
    <row r="63880" spans="180:180">
      <c r="FX63880" s="1595"/>
    </row>
    <row r="63881" spans="180:180">
      <c r="FX63881" s="1595"/>
    </row>
    <row r="63882" spans="180:180">
      <c r="FX63882" s="1595"/>
    </row>
    <row r="63883" spans="180:180">
      <c r="FX63883" s="1595"/>
    </row>
    <row r="63884" spans="180:180">
      <c r="FX63884" s="1595"/>
    </row>
    <row r="63885" spans="180:180">
      <c r="FX63885" s="1595"/>
    </row>
    <row r="63886" spans="180:180">
      <c r="FX63886" s="1595"/>
    </row>
    <row r="63887" spans="180:180">
      <c r="FX63887" s="1595"/>
    </row>
    <row r="63888" spans="180:180">
      <c r="FX63888" s="1595"/>
    </row>
    <row r="63889" spans="180:180">
      <c r="FX63889" s="1595"/>
    </row>
    <row r="63890" spans="180:180">
      <c r="FX63890" s="1595"/>
    </row>
    <row r="63891" spans="180:180">
      <c r="FX63891" s="1595"/>
    </row>
    <row r="63892" spans="180:180">
      <c r="FX63892" s="1595"/>
    </row>
    <row r="63893" spans="180:180">
      <c r="FX63893" s="1595"/>
    </row>
    <row r="63894" spans="180:180">
      <c r="FX63894" s="1595"/>
    </row>
    <row r="63895" spans="180:180">
      <c r="FX63895" s="1595"/>
    </row>
    <row r="63896" spans="180:180">
      <c r="FX63896" s="1595"/>
    </row>
    <row r="63897" spans="180:180">
      <c r="FX63897" s="1595"/>
    </row>
    <row r="63898" spans="180:180">
      <c r="FX63898" s="1595"/>
    </row>
    <row r="63899" spans="180:180">
      <c r="FX63899" s="1595"/>
    </row>
    <row r="63900" spans="180:180">
      <c r="FX63900" s="1595"/>
    </row>
    <row r="63901" spans="180:180">
      <c r="FX63901" s="1595"/>
    </row>
    <row r="63902" spans="180:180">
      <c r="FX63902" s="1595"/>
    </row>
    <row r="63903" spans="180:180">
      <c r="FX63903" s="1595"/>
    </row>
    <row r="63904" spans="180:180">
      <c r="FX63904" s="1595"/>
    </row>
    <row r="63905" spans="180:180">
      <c r="FX63905" s="1595"/>
    </row>
    <row r="63906" spans="180:180">
      <c r="FX63906" s="1595"/>
    </row>
    <row r="63907" spans="180:180">
      <c r="FX63907" s="1595"/>
    </row>
    <row r="63908" spans="180:180">
      <c r="FX63908" s="1595"/>
    </row>
    <row r="63909" spans="180:180">
      <c r="FX63909" s="1595"/>
    </row>
    <row r="63910" spans="180:180">
      <c r="FX63910" s="1595"/>
    </row>
    <row r="63911" spans="180:180">
      <c r="FX63911" s="1595"/>
    </row>
    <row r="63912" spans="180:180">
      <c r="FX63912" s="1595"/>
    </row>
    <row r="63913" spans="180:180">
      <c r="FX63913" s="1595"/>
    </row>
    <row r="63915" spans="180:180">
      <c r="FX63915" s="1349"/>
    </row>
    <row r="63916" spans="180:180">
      <c r="FX63916" s="1349"/>
    </row>
    <row r="63917" spans="180:180">
      <c r="FX63917" s="1666"/>
    </row>
    <row r="63919" spans="180:180">
      <c r="FX63919" s="1349"/>
    </row>
    <row r="63920" spans="180:180">
      <c r="FX63920" s="1349"/>
    </row>
    <row r="63921" spans="180:180">
      <c r="FX63921" s="1349"/>
    </row>
    <row r="63922" spans="180:180">
      <c r="FX63922" s="1595"/>
    </row>
    <row r="63923" spans="180:180">
      <c r="FX63923" s="1595"/>
    </row>
    <row r="63924" spans="180:180">
      <c r="FX63924" s="1595"/>
    </row>
    <row r="63925" spans="180:180">
      <c r="FX63925" s="1595"/>
    </row>
    <row r="63926" spans="180:180">
      <c r="FX63926" s="1595"/>
    </row>
    <row r="63927" spans="180:180">
      <c r="FX63927" s="1595"/>
    </row>
    <row r="63928" spans="180:180">
      <c r="FX63928" s="1595"/>
    </row>
    <row r="63929" spans="180:180">
      <c r="FX63929" s="1595"/>
    </row>
    <row r="63930" spans="180:180">
      <c r="FX63930" s="1595"/>
    </row>
    <row r="63931" spans="180:180">
      <c r="FX63931" s="1595"/>
    </row>
    <row r="63932" spans="180:180">
      <c r="FX63932" s="1595"/>
    </row>
    <row r="63933" spans="180:180">
      <c r="FX63933" s="1595"/>
    </row>
    <row r="63934" spans="180:180">
      <c r="FX63934" s="1595"/>
    </row>
    <row r="63935" spans="180:180">
      <c r="FX63935" s="1595"/>
    </row>
    <row r="63936" spans="180:180">
      <c r="FX63936" s="1595"/>
    </row>
    <row r="63937" spans="180:180">
      <c r="FX63937" s="1595"/>
    </row>
    <row r="63938" spans="180:180">
      <c r="FX63938" s="1595"/>
    </row>
    <row r="63939" spans="180:180">
      <c r="FX63939" s="1595"/>
    </row>
    <row r="63940" spans="180:180">
      <c r="FX63940" s="1595"/>
    </row>
    <row r="63941" spans="180:180">
      <c r="FX63941" s="1595"/>
    </row>
    <row r="63942" spans="180:180">
      <c r="FX63942" s="1595"/>
    </row>
    <row r="63943" spans="180:180">
      <c r="FX63943" s="1595"/>
    </row>
    <row r="63944" spans="180:180">
      <c r="FX63944" s="1595"/>
    </row>
    <row r="63945" spans="180:180">
      <c r="FX63945" s="1595"/>
    </row>
    <row r="63946" spans="180:180">
      <c r="FX63946" s="1595"/>
    </row>
    <row r="63947" spans="180:180">
      <c r="FX63947" s="1595"/>
    </row>
    <row r="63948" spans="180:180">
      <c r="FX63948" s="1595"/>
    </row>
    <row r="63949" spans="180:180">
      <c r="FX63949" s="1595"/>
    </row>
    <row r="63950" spans="180:180">
      <c r="FX63950" s="1595"/>
    </row>
    <row r="63951" spans="180:180">
      <c r="FX63951" s="1595"/>
    </row>
    <row r="63952" spans="180:180">
      <c r="FX63952" s="1595"/>
    </row>
    <row r="63953" spans="180:180">
      <c r="FX63953" s="1595"/>
    </row>
    <row r="63954" spans="180:180">
      <c r="FX63954" s="1595"/>
    </row>
    <row r="63955" spans="180:180">
      <c r="FX63955" s="1595"/>
    </row>
    <row r="63956" spans="180:180">
      <c r="FX63956" s="1595"/>
    </row>
    <row r="63957" spans="180:180">
      <c r="FX63957" s="1595"/>
    </row>
    <row r="63958" spans="180:180">
      <c r="FX63958" s="1595"/>
    </row>
    <row r="63959" spans="180:180">
      <c r="FX63959" s="1595"/>
    </row>
    <row r="63960" spans="180:180">
      <c r="FX63960" s="1595"/>
    </row>
    <row r="63961" spans="180:180">
      <c r="FX63961" s="1595"/>
    </row>
    <row r="63963" spans="180:180">
      <c r="FX63963" s="1349"/>
    </row>
    <row r="63964" spans="180:180">
      <c r="FX63964" s="1349"/>
    </row>
    <row r="63965" spans="180:180">
      <c r="FX63965" s="1666"/>
    </row>
    <row r="63967" spans="180:180">
      <c r="FX63967" s="1349"/>
    </row>
    <row r="63968" spans="180:180">
      <c r="FX63968" s="1349"/>
    </row>
    <row r="63969" spans="180:180">
      <c r="FX63969" s="1349"/>
    </row>
    <row r="63970" spans="180:180">
      <c r="FX63970" s="1595"/>
    </row>
    <row r="63971" spans="180:180">
      <c r="FX63971" s="1595"/>
    </row>
    <row r="63972" spans="180:180">
      <c r="FX63972" s="1595"/>
    </row>
    <row r="63973" spans="180:180">
      <c r="FX63973" s="1595"/>
    </row>
    <row r="63974" spans="180:180">
      <c r="FX63974" s="1595"/>
    </row>
    <row r="63975" spans="180:180">
      <c r="FX63975" s="1595"/>
    </row>
    <row r="63976" spans="180:180">
      <c r="FX63976" s="1595"/>
    </row>
    <row r="63977" spans="180:180">
      <c r="FX63977" s="1595"/>
    </row>
    <row r="63978" spans="180:180">
      <c r="FX63978" s="1595"/>
    </row>
    <row r="63979" spans="180:180">
      <c r="FX63979" s="1595"/>
    </row>
    <row r="63980" spans="180:180">
      <c r="FX63980" s="1595"/>
    </row>
    <row r="63981" spans="180:180">
      <c r="FX63981" s="1595"/>
    </row>
    <row r="63982" spans="180:180">
      <c r="FX63982" s="1595"/>
    </row>
    <row r="63983" spans="180:180">
      <c r="FX63983" s="1595"/>
    </row>
    <row r="63984" spans="180:180">
      <c r="FX63984" s="1595"/>
    </row>
    <row r="63985" spans="180:180">
      <c r="FX63985" s="1595"/>
    </row>
    <row r="63986" spans="180:180">
      <c r="FX63986" s="1595"/>
    </row>
    <row r="63987" spans="180:180">
      <c r="FX63987" s="1595"/>
    </row>
    <row r="63988" spans="180:180">
      <c r="FX63988" s="1595"/>
    </row>
    <row r="63989" spans="180:180">
      <c r="FX63989" s="1595"/>
    </row>
    <row r="63990" spans="180:180">
      <c r="FX63990" s="1595"/>
    </row>
    <row r="63991" spans="180:180">
      <c r="FX63991" s="1595"/>
    </row>
    <row r="63992" spans="180:180">
      <c r="FX63992" s="1595"/>
    </row>
    <row r="63993" spans="180:180">
      <c r="FX63993" s="1595"/>
    </row>
    <row r="63994" spans="180:180">
      <c r="FX63994" s="1595"/>
    </row>
    <row r="63995" spans="180:180">
      <c r="FX63995" s="1595"/>
    </row>
    <row r="63996" spans="180:180">
      <c r="FX63996" s="1595"/>
    </row>
    <row r="63997" spans="180:180">
      <c r="FX63997" s="1595"/>
    </row>
    <row r="63998" spans="180:180">
      <c r="FX63998" s="1595"/>
    </row>
    <row r="63999" spans="180:180">
      <c r="FX63999" s="1595"/>
    </row>
    <row r="64000" spans="180:180">
      <c r="FX64000" s="1595"/>
    </row>
    <row r="64001" spans="180:180">
      <c r="FX64001" s="1595"/>
    </row>
    <row r="64002" spans="180:180">
      <c r="FX64002" s="1595"/>
    </row>
    <row r="64003" spans="180:180">
      <c r="FX64003" s="1595"/>
    </row>
    <row r="64004" spans="180:180">
      <c r="FX64004" s="1595"/>
    </row>
    <row r="64005" spans="180:180">
      <c r="FX64005" s="1595"/>
    </row>
    <row r="64006" spans="180:180">
      <c r="FX64006" s="1595"/>
    </row>
    <row r="64007" spans="180:180">
      <c r="FX64007" s="1595"/>
    </row>
    <row r="64008" spans="180:180">
      <c r="FX64008" s="1595"/>
    </row>
    <row r="64009" spans="180:180">
      <c r="FX64009" s="1595"/>
    </row>
    <row r="64011" spans="180:180">
      <c r="FX64011" s="1349"/>
    </row>
    <row r="64012" spans="180:180">
      <c r="FX64012" s="1349"/>
    </row>
    <row r="64013" spans="180:180">
      <c r="FX64013" s="1666"/>
    </row>
    <row r="64015" spans="180:180">
      <c r="FX64015" s="1349"/>
    </row>
    <row r="64016" spans="180:180">
      <c r="FX64016" s="1349"/>
    </row>
    <row r="64017" spans="180:180">
      <c r="FX64017" s="1349"/>
    </row>
    <row r="64018" spans="180:180">
      <c r="FX64018" s="1595"/>
    </row>
    <row r="64019" spans="180:180">
      <c r="FX64019" s="1595"/>
    </row>
    <row r="64020" spans="180:180">
      <c r="FX64020" s="1595"/>
    </row>
    <row r="64021" spans="180:180">
      <c r="FX64021" s="1595"/>
    </row>
    <row r="64022" spans="180:180">
      <c r="FX64022" s="1595"/>
    </row>
    <row r="64023" spans="180:180">
      <c r="FX64023" s="1595"/>
    </row>
    <row r="64024" spans="180:180">
      <c r="FX64024" s="1595"/>
    </row>
    <row r="64025" spans="180:180">
      <c r="FX64025" s="1595"/>
    </row>
    <row r="64026" spans="180:180">
      <c r="FX64026" s="1595"/>
    </row>
    <row r="64027" spans="180:180">
      <c r="FX64027" s="1595"/>
    </row>
    <row r="64028" spans="180:180">
      <c r="FX64028" s="1595"/>
    </row>
    <row r="64029" spans="180:180">
      <c r="FX64029" s="1595"/>
    </row>
    <row r="64030" spans="180:180">
      <c r="FX64030" s="1595"/>
    </row>
    <row r="64031" spans="180:180">
      <c r="FX64031" s="1595"/>
    </row>
    <row r="64032" spans="180:180">
      <c r="FX64032" s="1595"/>
    </row>
    <row r="64033" spans="180:180">
      <c r="FX64033" s="1595"/>
    </row>
    <row r="64034" spans="180:180">
      <c r="FX64034" s="1595"/>
    </row>
    <row r="64035" spans="180:180">
      <c r="FX64035" s="1595"/>
    </row>
    <row r="64036" spans="180:180">
      <c r="FX64036" s="1595"/>
    </row>
    <row r="64037" spans="180:180">
      <c r="FX64037" s="1595"/>
    </row>
    <row r="64038" spans="180:180">
      <c r="FX64038" s="1595"/>
    </row>
    <row r="64039" spans="180:180">
      <c r="FX64039" s="1595"/>
    </row>
    <row r="64040" spans="180:180">
      <c r="FX64040" s="1595"/>
    </row>
    <row r="64041" spans="180:180">
      <c r="FX64041" s="1595"/>
    </row>
    <row r="64042" spans="180:180">
      <c r="FX64042" s="1595"/>
    </row>
    <row r="64043" spans="180:180">
      <c r="FX64043" s="1595"/>
    </row>
    <row r="64044" spans="180:180">
      <c r="FX64044" s="1595"/>
    </row>
    <row r="64045" spans="180:180">
      <c r="FX64045" s="1595"/>
    </row>
    <row r="64046" spans="180:180">
      <c r="FX64046" s="1595"/>
    </row>
    <row r="64047" spans="180:180">
      <c r="FX64047" s="1595"/>
    </row>
    <row r="64048" spans="180:180">
      <c r="FX64048" s="1595"/>
    </row>
    <row r="64049" spans="180:180">
      <c r="FX64049" s="1595"/>
    </row>
    <row r="64050" spans="180:180">
      <c r="FX64050" s="1595"/>
    </row>
    <row r="64051" spans="180:180">
      <c r="FX64051" s="1595"/>
    </row>
    <row r="64052" spans="180:180">
      <c r="FX64052" s="1595"/>
    </row>
    <row r="64053" spans="180:180">
      <c r="FX64053" s="1595"/>
    </row>
    <row r="64054" spans="180:180">
      <c r="FX64054" s="1595"/>
    </row>
    <row r="64055" spans="180:180">
      <c r="FX64055" s="1595"/>
    </row>
    <row r="64056" spans="180:180">
      <c r="FX64056" s="1595"/>
    </row>
    <row r="64057" spans="180:180">
      <c r="FX64057" s="1595"/>
    </row>
    <row r="64059" spans="180:180">
      <c r="FX64059" s="1349"/>
    </row>
    <row r="64060" spans="180:180">
      <c r="FX64060" s="1349"/>
    </row>
    <row r="64061" spans="180:180">
      <c r="FX64061" s="1666"/>
    </row>
    <row r="64063" spans="180:180">
      <c r="FX64063" s="1349"/>
    </row>
    <row r="64064" spans="180:180">
      <c r="FX64064" s="1349"/>
    </row>
    <row r="64065" spans="180:180">
      <c r="FX64065" s="1349"/>
    </row>
    <row r="64066" spans="180:180">
      <c r="FX64066" s="1595"/>
    </row>
    <row r="64067" spans="180:180">
      <c r="FX64067" s="1595"/>
    </row>
    <row r="64068" spans="180:180">
      <c r="FX64068" s="1595"/>
    </row>
    <row r="64069" spans="180:180">
      <c r="FX64069" s="1595"/>
    </row>
    <row r="64070" spans="180:180">
      <c r="FX64070" s="1595"/>
    </row>
    <row r="64071" spans="180:180">
      <c r="FX64071" s="1595"/>
    </row>
    <row r="64072" spans="180:180">
      <c r="FX64072" s="1595"/>
    </row>
    <row r="64073" spans="180:180">
      <c r="FX64073" s="1595"/>
    </row>
    <row r="64074" spans="180:180">
      <c r="FX64074" s="1595"/>
    </row>
    <row r="64075" spans="180:180">
      <c r="FX64075" s="1595"/>
    </row>
    <row r="64076" spans="180:180">
      <c r="FX64076" s="1595"/>
    </row>
    <row r="64077" spans="180:180">
      <c r="FX64077" s="1595"/>
    </row>
    <row r="64078" spans="180:180">
      <c r="FX64078" s="1595"/>
    </row>
    <row r="64079" spans="180:180">
      <c r="FX64079" s="1595"/>
    </row>
    <row r="64080" spans="180:180">
      <c r="FX64080" s="1595"/>
    </row>
    <row r="64081" spans="180:180">
      <c r="FX64081" s="1595"/>
    </row>
    <row r="64082" spans="180:180">
      <c r="FX64082" s="1595"/>
    </row>
    <row r="64083" spans="180:180">
      <c r="FX64083" s="1595"/>
    </row>
    <row r="64084" spans="180:180">
      <c r="FX64084" s="1595"/>
    </row>
    <row r="64085" spans="180:180">
      <c r="FX64085" s="1595"/>
    </row>
    <row r="64086" spans="180:180">
      <c r="FX64086" s="1595"/>
    </row>
    <row r="64087" spans="180:180">
      <c r="FX64087" s="1595"/>
    </row>
    <row r="64088" spans="180:180">
      <c r="FX64088" s="1595"/>
    </row>
    <row r="64089" spans="180:180">
      <c r="FX64089" s="1595"/>
    </row>
    <row r="64090" spans="180:180">
      <c r="FX64090" s="1595"/>
    </row>
    <row r="64091" spans="180:180">
      <c r="FX64091" s="1595"/>
    </row>
    <row r="64092" spans="180:180">
      <c r="FX64092" s="1595"/>
    </row>
    <row r="64093" spans="180:180">
      <c r="FX64093" s="1595"/>
    </row>
    <row r="64094" spans="180:180">
      <c r="FX64094" s="1595"/>
    </row>
    <row r="64095" spans="180:180">
      <c r="FX64095" s="1595"/>
    </row>
    <row r="64096" spans="180:180">
      <c r="FX64096" s="1595"/>
    </row>
    <row r="64097" spans="180:180">
      <c r="FX64097" s="1595"/>
    </row>
    <row r="64098" spans="180:180">
      <c r="FX64098" s="1595"/>
    </row>
    <row r="64099" spans="180:180">
      <c r="FX64099" s="1595"/>
    </row>
    <row r="64100" spans="180:180">
      <c r="FX64100" s="1595"/>
    </row>
    <row r="64101" spans="180:180">
      <c r="FX64101" s="1595"/>
    </row>
    <row r="64102" spans="180:180">
      <c r="FX64102" s="1595"/>
    </row>
    <row r="64103" spans="180:180">
      <c r="FX64103" s="1595"/>
    </row>
    <row r="64104" spans="180:180">
      <c r="FX64104" s="1595"/>
    </row>
    <row r="64105" spans="180:180">
      <c r="FX64105" s="1595"/>
    </row>
    <row r="64107" spans="180:180">
      <c r="FX64107" s="1349"/>
    </row>
    <row r="64108" spans="180:180">
      <c r="FX64108" s="1349"/>
    </row>
    <row r="64109" spans="180:180">
      <c r="FX64109" s="1666"/>
    </row>
    <row r="64111" spans="180:180">
      <c r="FX64111" s="1349"/>
    </row>
    <row r="64112" spans="180:180">
      <c r="FX64112" s="1349"/>
    </row>
    <row r="64113" spans="180:180">
      <c r="FX64113" s="1349"/>
    </row>
    <row r="64114" spans="180:180">
      <c r="FX64114" s="1595"/>
    </row>
    <row r="64115" spans="180:180">
      <c r="FX64115" s="1595"/>
    </row>
    <row r="64116" spans="180:180">
      <c r="FX64116" s="1595"/>
    </row>
    <row r="64117" spans="180:180">
      <c r="FX64117" s="1595"/>
    </row>
    <row r="64118" spans="180:180">
      <c r="FX64118" s="1595"/>
    </row>
    <row r="64119" spans="180:180">
      <c r="FX64119" s="1595"/>
    </row>
    <row r="64120" spans="180:180">
      <c r="FX64120" s="1595"/>
    </row>
    <row r="64121" spans="180:180">
      <c r="FX64121" s="1595"/>
    </row>
    <row r="64122" spans="180:180">
      <c r="FX64122" s="1595"/>
    </row>
    <row r="64123" spans="180:180">
      <c r="FX64123" s="1595"/>
    </row>
    <row r="64124" spans="180:180">
      <c r="FX64124" s="1595"/>
    </row>
    <row r="64125" spans="180:180">
      <c r="FX64125" s="1595"/>
    </row>
    <row r="64126" spans="180:180">
      <c r="FX64126" s="1595"/>
    </row>
    <row r="64127" spans="180:180">
      <c r="FX64127" s="1595"/>
    </row>
    <row r="64128" spans="180:180">
      <c r="FX64128" s="1595"/>
    </row>
    <row r="64129" spans="180:180">
      <c r="FX64129" s="1595"/>
    </row>
    <row r="64130" spans="180:180">
      <c r="FX64130" s="1595"/>
    </row>
    <row r="64131" spans="180:180">
      <c r="FX64131" s="1595"/>
    </row>
    <row r="64132" spans="180:180">
      <c r="FX64132" s="1595"/>
    </row>
    <row r="64133" spans="180:180">
      <c r="FX64133" s="1595"/>
    </row>
    <row r="64134" spans="180:180">
      <c r="FX64134" s="1595"/>
    </row>
    <row r="64135" spans="180:180">
      <c r="FX64135" s="1595"/>
    </row>
    <row r="64136" spans="180:180">
      <c r="FX64136" s="1595"/>
    </row>
    <row r="64137" spans="180:180">
      <c r="FX64137" s="1595"/>
    </row>
    <row r="64138" spans="180:180">
      <c r="FX64138" s="1595"/>
    </row>
    <row r="64139" spans="180:180">
      <c r="FX64139" s="1595"/>
    </row>
    <row r="64140" spans="180:180">
      <c r="FX64140" s="1595"/>
    </row>
    <row r="64141" spans="180:180">
      <c r="FX64141" s="1595"/>
    </row>
    <row r="64142" spans="180:180">
      <c r="FX64142" s="1595"/>
    </row>
    <row r="64143" spans="180:180">
      <c r="FX64143" s="1595"/>
    </row>
    <row r="64144" spans="180:180">
      <c r="FX64144" s="1595"/>
    </row>
    <row r="64145" spans="180:180">
      <c r="FX64145" s="1595"/>
    </row>
    <row r="64146" spans="180:180">
      <c r="FX64146" s="1595"/>
    </row>
    <row r="64147" spans="180:180">
      <c r="FX64147" s="1595"/>
    </row>
    <row r="64148" spans="180:180">
      <c r="FX64148" s="1595"/>
    </row>
    <row r="64149" spans="180:180">
      <c r="FX64149" s="1595"/>
    </row>
    <row r="64150" spans="180:180">
      <c r="FX64150" s="1595"/>
    </row>
    <row r="64151" spans="180:180">
      <c r="FX64151" s="1595"/>
    </row>
    <row r="64152" spans="180:180">
      <c r="FX64152" s="1595"/>
    </row>
    <row r="64153" spans="180:180">
      <c r="FX64153" s="1595"/>
    </row>
    <row r="64155" spans="180:180">
      <c r="FX64155" s="1349"/>
    </row>
    <row r="64156" spans="180:180">
      <c r="FX64156" s="1349"/>
    </row>
    <row r="64157" spans="180:180">
      <c r="FX64157" s="1666"/>
    </row>
    <row r="64159" spans="180:180">
      <c r="FX64159" s="1349"/>
    </row>
    <row r="64160" spans="180:180">
      <c r="FX64160" s="1349"/>
    </row>
    <row r="64161" spans="180:180">
      <c r="FX64161" s="1349"/>
    </row>
    <row r="64162" spans="180:180">
      <c r="FX64162" s="1595"/>
    </row>
    <row r="64163" spans="180:180">
      <c r="FX64163" s="1595"/>
    </row>
    <row r="64164" spans="180:180">
      <c r="FX64164" s="1595"/>
    </row>
    <row r="64165" spans="180:180">
      <c r="FX64165" s="1595"/>
    </row>
    <row r="64166" spans="180:180">
      <c r="FX64166" s="1595"/>
    </row>
    <row r="64167" spans="180:180">
      <c r="FX64167" s="1595"/>
    </row>
    <row r="64168" spans="180:180">
      <c r="FX64168" s="1595"/>
    </row>
    <row r="64169" spans="180:180">
      <c r="FX64169" s="1595"/>
    </row>
    <row r="64170" spans="180:180">
      <c r="FX64170" s="1595"/>
    </row>
    <row r="64171" spans="180:180">
      <c r="FX64171" s="1595"/>
    </row>
    <row r="64172" spans="180:180">
      <c r="FX64172" s="1595"/>
    </row>
    <row r="64173" spans="180:180">
      <c r="FX64173" s="1595"/>
    </row>
    <row r="64174" spans="180:180">
      <c r="FX64174" s="1595"/>
    </row>
    <row r="64175" spans="180:180">
      <c r="FX64175" s="1595"/>
    </row>
    <row r="64176" spans="180:180">
      <c r="FX64176" s="1595"/>
    </row>
    <row r="64177" spans="180:180">
      <c r="FX64177" s="1595"/>
    </row>
    <row r="64178" spans="180:180">
      <c r="FX64178" s="1595"/>
    </row>
    <row r="64179" spans="180:180">
      <c r="FX64179" s="1595"/>
    </row>
    <row r="64180" spans="180:180">
      <c r="FX64180" s="1595"/>
    </row>
    <row r="64181" spans="180:180">
      <c r="FX64181" s="1595"/>
    </row>
    <row r="64182" spans="180:180">
      <c r="FX64182" s="1595"/>
    </row>
    <row r="64183" spans="180:180">
      <c r="FX64183" s="1595"/>
    </row>
    <row r="64184" spans="180:180">
      <c r="FX64184" s="1595"/>
    </row>
    <row r="64185" spans="180:180">
      <c r="FX64185" s="1595"/>
    </row>
    <row r="64186" spans="180:180">
      <c r="FX64186" s="1595"/>
    </row>
    <row r="64187" spans="180:180">
      <c r="FX64187" s="1595"/>
    </row>
    <row r="64188" spans="180:180">
      <c r="FX64188" s="1595"/>
    </row>
    <row r="64189" spans="180:180">
      <c r="FX64189" s="1595"/>
    </row>
    <row r="64190" spans="180:180">
      <c r="FX64190" s="1595"/>
    </row>
    <row r="64191" spans="180:180">
      <c r="FX64191" s="1595"/>
    </row>
    <row r="64192" spans="180:180">
      <c r="FX64192" s="1595"/>
    </row>
    <row r="64193" spans="180:180">
      <c r="FX64193" s="1595"/>
    </row>
    <row r="64194" spans="180:180">
      <c r="FX64194" s="1595"/>
    </row>
    <row r="64195" spans="180:180">
      <c r="FX64195" s="1595"/>
    </row>
    <row r="64196" spans="180:180">
      <c r="FX64196" s="1595"/>
    </row>
    <row r="64197" spans="180:180">
      <c r="FX64197" s="1595"/>
    </row>
    <row r="64198" spans="180:180">
      <c r="FX64198" s="1595"/>
    </row>
    <row r="64199" spans="180:180">
      <c r="FX64199" s="1595"/>
    </row>
    <row r="64200" spans="180:180">
      <c r="FX64200" s="1595"/>
    </row>
    <row r="64201" spans="180:180">
      <c r="FX64201" s="1595"/>
    </row>
    <row r="64203" spans="180:180">
      <c r="FX64203" s="1349"/>
    </row>
    <row r="64204" spans="180:180">
      <c r="FX64204" s="1349"/>
    </row>
    <row r="64205" spans="180:180">
      <c r="FX64205" s="1666"/>
    </row>
    <row r="64207" spans="180:180">
      <c r="FX64207" s="1349"/>
    </row>
    <row r="64208" spans="180:180">
      <c r="FX64208" s="1349"/>
    </row>
    <row r="64209" spans="180:180">
      <c r="FX64209" s="1349"/>
    </row>
    <row r="64210" spans="180:180">
      <c r="FX64210" s="1595"/>
    </row>
    <row r="64211" spans="180:180">
      <c r="FX64211" s="1595"/>
    </row>
    <row r="64212" spans="180:180">
      <c r="FX64212" s="1595"/>
    </row>
    <row r="64213" spans="180:180">
      <c r="FX64213" s="1595"/>
    </row>
    <row r="64214" spans="180:180">
      <c r="FX64214" s="1595"/>
    </row>
    <row r="64215" spans="180:180">
      <c r="FX64215" s="1595"/>
    </row>
    <row r="64216" spans="180:180">
      <c r="FX64216" s="1595"/>
    </row>
    <row r="64217" spans="180:180">
      <c r="FX64217" s="1595"/>
    </row>
    <row r="64218" spans="180:180">
      <c r="FX64218" s="1595"/>
    </row>
    <row r="64219" spans="180:180">
      <c r="FX64219" s="1595"/>
    </row>
    <row r="64220" spans="180:180">
      <c r="FX64220" s="1595"/>
    </row>
    <row r="64221" spans="180:180">
      <c r="FX64221" s="1595"/>
    </row>
    <row r="64222" spans="180:180">
      <c r="FX64222" s="1595"/>
    </row>
    <row r="64223" spans="180:180">
      <c r="FX64223" s="1595"/>
    </row>
    <row r="64224" spans="180:180">
      <c r="FX64224" s="1595"/>
    </row>
    <row r="64225" spans="180:180">
      <c r="FX64225" s="1595"/>
    </row>
    <row r="64226" spans="180:180">
      <c r="FX64226" s="1595"/>
    </row>
    <row r="64227" spans="180:180">
      <c r="FX64227" s="1595"/>
    </row>
    <row r="64228" spans="180:180">
      <c r="FX64228" s="1595"/>
    </row>
    <row r="64229" spans="180:180">
      <c r="FX64229" s="1595"/>
    </row>
    <row r="64230" spans="180:180">
      <c r="FX64230" s="1595"/>
    </row>
    <row r="64231" spans="180:180">
      <c r="FX64231" s="1595"/>
    </row>
    <row r="64232" spans="180:180">
      <c r="FX64232" s="1595"/>
    </row>
    <row r="64233" spans="180:180">
      <c r="FX64233" s="1595"/>
    </row>
    <row r="64234" spans="180:180">
      <c r="FX64234" s="1595"/>
    </row>
    <row r="64235" spans="180:180">
      <c r="FX64235" s="1595"/>
    </row>
    <row r="64236" spans="180:180">
      <c r="FX64236" s="1595"/>
    </row>
    <row r="64237" spans="180:180">
      <c r="FX64237" s="1595"/>
    </row>
    <row r="64238" spans="180:180">
      <c r="FX64238" s="1595"/>
    </row>
    <row r="64239" spans="180:180">
      <c r="FX64239" s="1595"/>
    </row>
    <row r="64240" spans="180:180">
      <c r="FX64240" s="1595"/>
    </row>
    <row r="64241" spans="180:180">
      <c r="FX64241" s="1595"/>
    </row>
    <row r="64242" spans="180:180">
      <c r="FX64242" s="1595"/>
    </row>
    <row r="64243" spans="180:180">
      <c r="FX64243" s="1595"/>
    </row>
    <row r="64244" spans="180:180">
      <c r="FX64244" s="1595"/>
    </row>
    <row r="64245" spans="180:180">
      <c r="FX64245" s="1595"/>
    </row>
    <row r="64246" spans="180:180">
      <c r="FX64246" s="1595"/>
    </row>
    <row r="64247" spans="180:180">
      <c r="FX64247" s="1595"/>
    </row>
    <row r="64248" spans="180:180">
      <c r="FX64248" s="1595"/>
    </row>
    <row r="64249" spans="180:180">
      <c r="FX64249" s="1595"/>
    </row>
    <row r="64251" spans="180:180">
      <c r="FX64251" s="1349"/>
    </row>
    <row r="64252" spans="180:180">
      <c r="FX64252" s="1349"/>
    </row>
    <row r="64253" spans="180:180">
      <c r="FX64253" s="1666"/>
    </row>
    <row r="64255" spans="180:180">
      <c r="FX64255" s="1349"/>
    </row>
    <row r="64256" spans="180:180">
      <c r="FX64256" s="1349"/>
    </row>
    <row r="64257" spans="180:180">
      <c r="FX64257" s="1349"/>
    </row>
    <row r="64258" spans="180:180">
      <c r="FX64258" s="1595"/>
    </row>
    <row r="64259" spans="180:180">
      <c r="FX64259" s="1595"/>
    </row>
    <row r="64260" spans="180:180">
      <c r="FX64260" s="1595"/>
    </row>
    <row r="64261" spans="180:180">
      <c r="FX64261" s="1595"/>
    </row>
    <row r="64262" spans="180:180">
      <c r="FX64262" s="1595"/>
    </row>
    <row r="64263" spans="180:180">
      <c r="FX64263" s="1595"/>
    </row>
    <row r="64264" spans="180:180">
      <c r="FX64264" s="1595"/>
    </row>
    <row r="64265" spans="180:180">
      <c r="FX64265" s="1595"/>
    </row>
    <row r="64266" spans="180:180">
      <c r="FX64266" s="1595"/>
    </row>
    <row r="64267" spans="180:180">
      <c r="FX64267" s="1595"/>
    </row>
    <row r="64268" spans="180:180">
      <c r="FX64268" s="1595"/>
    </row>
    <row r="64269" spans="180:180">
      <c r="FX64269" s="1595"/>
    </row>
    <row r="64270" spans="180:180">
      <c r="FX64270" s="1595"/>
    </row>
    <row r="64271" spans="180:180">
      <c r="FX64271" s="1595"/>
    </row>
    <row r="64272" spans="180:180">
      <c r="FX64272" s="1595"/>
    </row>
    <row r="64273" spans="180:180">
      <c r="FX64273" s="1595"/>
    </row>
    <row r="64274" spans="180:180">
      <c r="FX64274" s="1595"/>
    </row>
    <row r="64275" spans="180:180">
      <c r="FX64275" s="1595"/>
    </row>
    <row r="64276" spans="180:180">
      <c r="FX64276" s="1595"/>
    </row>
    <row r="64277" spans="180:180">
      <c r="FX64277" s="1595"/>
    </row>
    <row r="64278" spans="180:180">
      <c r="FX64278" s="1595"/>
    </row>
    <row r="64279" spans="180:180">
      <c r="FX64279" s="1595"/>
    </row>
    <row r="64280" spans="180:180">
      <c r="FX64280" s="1595"/>
    </row>
    <row r="64281" spans="180:180">
      <c r="FX64281" s="1595"/>
    </row>
    <row r="64282" spans="180:180">
      <c r="FX64282" s="1595"/>
    </row>
    <row r="64283" spans="180:180">
      <c r="FX64283" s="1595"/>
    </row>
    <row r="64284" spans="180:180">
      <c r="FX64284" s="1595"/>
    </row>
    <row r="64285" spans="180:180">
      <c r="FX64285" s="1595"/>
    </row>
    <row r="64286" spans="180:180">
      <c r="FX64286" s="1595"/>
    </row>
    <row r="64287" spans="180:180">
      <c r="FX64287" s="1595"/>
    </row>
    <row r="64288" spans="180:180">
      <c r="FX64288" s="1595"/>
    </row>
    <row r="64289" spans="180:180">
      <c r="FX64289" s="1595"/>
    </row>
    <row r="64290" spans="180:180">
      <c r="FX64290" s="1595"/>
    </row>
    <row r="64291" spans="180:180">
      <c r="FX64291" s="1595"/>
    </row>
    <row r="64292" spans="180:180">
      <c r="FX64292" s="1595"/>
    </row>
    <row r="64293" spans="180:180">
      <c r="FX64293" s="1595"/>
    </row>
    <row r="64294" spans="180:180">
      <c r="FX64294" s="1595"/>
    </row>
    <row r="64295" spans="180:180">
      <c r="FX64295" s="1595"/>
    </row>
    <row r="64296" spans="180:180">
      <c r="FX64296" s="1595"/>
    </row>
    <row r="64297" spans="180:180">
      <c r="FX64297" s="1595"/>
    </row>
    <row r="64299" spans="180:180">
      <c r="FX64299" s="1349"/>
    </row>
    <row r="64300" spans="180:180">
      <c r="FX64300" s="1349"/>
    </row>
    <row r="64301" spans="180:180">
      <c r="FX64301" s="1666"/>
    </row>
    <row r="64303" spans="180:180">
      <c r="FX64303" s="1349"/>
    </row>
    <row r="64304" spans="180:180">
      <c r="FX64304" s="1349"/>
    </row>
    <row r="64305" spans="180:180">
      <c r="FX64305" s="1349"/>
    </row>
    <row r="64306" spans="180:180">
      <c r="FX64306" s="1595"/>
    </row>
    <row r="64307" spans="180:180">
      <c r="FX64307" s="1595"/>
    </row>
    <row r="64308" spans="180:180">
      <c r="FX64308" s="1595"/>
    </row>
    <row r="64309" spans="180:180">
      <c r="FX64309" s="1595"/>
    </row>
    <row r="64310" spans="180:180">
      <c r="FX64310" s="1595"/>
    </row>
    <row r="64311" spans="180:180">
      <c r="FX64311" s="1595"/>
    </row>
    <row r="64312" spans="180:180">
      <c r="FX64312" s="1595"/>
    </row>
    <row r="64313" spans="180:180">
      <c r="FX64313" s="1595"/>
    </row>
    <row r="64314" spans="180:180">
      <c r="FX64314" s="1595"/>
    </row>
    <row r="64315" spans="180:180">
      <c r="FX64315" s="1595"/>
    </row>
    <row r="64316" spans="180:180">
      <c r="FX64316" s="1595"/>
    </row>
    <row r="64317" spans="180:180">
      <c r="FX64317" s="1595"/>
    </row>
    <row r="64318" spans="180:180">
      <c r="FX64318" s="1595"/>
    </row>
    <row r="64319" spans="180:180">
      <c r="FX64319" s="1595"/>
    </row>
    <row r="64320" spans="180:180">
      <c r="FX64320" s="1595"/>
    </row>
    <row r="64321" spans="180:180">
      <c r="FX64321" s="1595"/>
    </row>
    <row r="64322" spans="180:180">
      <c r="FX64322" s="1595"/>
    </row>
    <row r="64323" spans="180:180">
      <c r="FX64323" s="1595"/>
    </row>
    <row r="64324" spans="180:180">
      <c r="FX64324" s="1595"/>
    </row>
    <row r="64325" spans="180:180">
      <c r="FX64325" s="1595"/>
    </row>
    <row r="64326" spans="180:180">
      <c r="FX64326" s="1595"/>
    </row>
    <row r="64327" spans="180:180">
      <c r="FX64327" s="1595"/>
    </row>
    <row r="64328" spans="180:180">
      <c r="FX64328" s="1595"/>
    </row>
    <row r="64329" spans="180:180">
      <c r="FX64329" s="1595"/>
    </row>
    <row r="64330" spans="180:180">
      <c r="FX64330" s="1595"/>
    </row>
    <row r="64331" spans="180:180">
      <c r="FX64331" s="1595"/>
    </row>
    <row r="64332" spans="180:180">
      <c r="FX64332" s="1595"/>
    </row>
    <row r="64333" spans="180:180">
      <c r="FX64333" s="1595"/>
    </row>
    <row r="64334" spans="180:180">
      <c r="FX64334" s="1595"/>
    </row>
    <row r="64335" spans="180:180">
      <c r="FX64335" s="1595"/>
    </row>
    <row r="64336" spans="180:180">
      <c r="FX64336" s="1595"/>
    </row>
    <row r="64337" spans="180:180">
      <c r="FX64337" s="1595"/>
    </row>
    <row r="64338" spans="180:180">
      <c r="FX64338" s="1595"/>
    </row>
    <row r="64339" spans="180:180">
      <c r="FX64339" s="1595"/>
    </row>
    <row r="64340" spans="180:180">
      <c r="FX64340" s="1595"/>
    </row>
    <row r="64341" spans="180:180">
      <c r="FX64341" s="1595"/>
    </row>
    <row r="64342" spans="180:180">
      <c r="FX64342" s="1595"/>
    </row>
    <row r="64343" spans="180:180">
      <c r="FX64343" s="1595"/>
    </row>
    <row r="64344" spans="180:180">
      <c r="FX64344" s="1595"/>
    </row>
    <row r="64345" spans="180:180">
      <c r="FX64345" s="1595"/>
    </row>
    <row r="64347" spans="180:180">
      <c r="FX64347" s="1349"/>
    </row>
    <row r="64348" spans="180:180">
      <c r="FX64348" s="1349"/>
    </row>
    <row r="64349" spans="180:180">
      <c r="FX64349" s="1666"/>
    </row>
    <row r="64351" spans="180:180">
      <c r="FX64351" s="1349"/>
    </row>
    <row r="64352" spans="180:180">
      <c r="FX64352" s="1349"/>
    </row>
    <row r="64353" spans="180:180">
      <c r="FX64353" s="1349"/>
    </row>
    <row r="64354" spans="180:180">
      <c r="FX64354" s="1595"/>
    </row>
    <row r="64355" spans="180:180">
      <c r="FX64355" s="1595"/>
    </row>
    <row r="64356" spans="180:180">
      <c r="FX64356" s="1595"/>
    </row>
    <row r="64357" spans="180:180">
      <c r="FX64357" s="1595"/>
    </row>
    <row r="64358" spans="180:180">
      <c r="FX64358" s="1595"/>
    </row>
    <row r="64359" spans="180:180">
      <c r="FX64359" s="1595"/>
    </row>
    <row r="64360" spans="180:180">
      <c r="FX64360" s="1595"/>
    </row>
    <row r="64361" spans="180:180">
      <c r="FX64361" s="1595"/>
    </row>
    <row r="64362" spans="180:180">
      <c r="FX64362" s="1595"/>
    </row>
    <row r="64363" spans="180:180">
      <c r="FX64363" s="1595"/>
    </row>
    <row r="64364" spans="180:180">
      <c r="FX64364" s="1595"/>
    </row>
    <row r="64365" spans="180:180">
      <c r="FX64365" s="1595"/>
    </row>
    <row r="64366" spans="180:180">
      <c r="FX64366" s="1595"/>
    </row>
    <row r="64367" spans="180:180">
      <c r="FX64367" s="1595"/>
    </row>
    <row r="64368" spans="180:180">
      <c r="FX64368" s="1595"/>
    </row>
    <row r="64369" spans="180:180">
      <c r="FX64369" s="1595"/>
    </row>
    <row r="64370" spans="180:180">
      <c r="FX64370" s="1595"/>
    </row>
    <row r="64371" spans="180:180">
      <c r="FX64371" s="1595"/>
    </row>
    <row r="64372" spans="180:180">
      <c r="FX64372" s="1595"/>
    </row>
    <row r="64373" spans="180:180">
      <c r="FX64373" s="1595"/>
    </row>
    <row r="64374" spans="180:180">
      <c r="FX64374" s="1595"/>
    </row>
    <row r="64375" spans="180:180">
      <c r="FX64375" s="1595"/>
    </row>
    <row r="64376" spans="180:180">
      <c r="FX64376" s="1595"/>
    </row>
    <row r="64377" spans="180:180">
      <c r="FX64377" s="1595"/>
    </row>
    <row r="64378" spans="180:180">
      <c r="FX64378" s="1595"/>
    </row>
    <row r="64379" spans="180:180">
      <c r="FX64379" s="1595"/>
    </row>
    <row r="64380" spans="180:180">
      <c r="FX64380" s="1595"/>
    </row>
    <row r="64381" spans="180:180">
      <c r="FX64381" s="1595"/>
    </row>
    <row r="64382" spans="180:180">
      <c r="FX64382" s="1595"/>
    </row>
    <row r="64383" spans="180:180">
      <c r="FX64383" s="1595"/>
    </row>
    <row r="64384" spans="180:180">
      <c r="FX64384" s="1595"/>
    </row>
    <row r="64385" spans="180:180">
      <c r="FX64385" s="1595"/>
    </row>
    <row r="64386" spans="180:180">
      <c r="FX64386" s="1595"/>
    </row>
    <row r="64387" spans="180:180">
      <c r="FX64387" s="1595"/>
    </row>
    <row r="64388" spans="180:180">
      <c r="FX64388" s="1595"/>
    </row>
    <row r="64389" spans="180:180">
      <c r="FX64389" s="1595"/>
    </row>
    <row r="64390" spans="180:180">
      <c r="FX64390" s="1595"/>
    </row>
    <row r="64391" spans="180:180">
      <c r="FX64391" s="1595"/>
    </row>
    <row r="64392" spans="180:180">
      <c r="FX64392" s="1595"/>
    </row>
    <row r="64393" spans="180:180">
      <c r="FX64393" s="1595"/>
    </row>
    <row r="64395" spans="180:180">
      <c r="FX64395" s="1349"/>
    </row>
    <row r="64396" spans="180:180">
      <c r="FX64396" s="1349"/>
    </row>
    <row r="64397" spans="180:180">
      <c r="FX64397" s="1666"/>
    </row>
    <row r="64399" spans="180:180">
      <c r="FX64399" s="1349"/>
    </row>
    <row r="64400" spans="180:180">
      <c r="FX64400" s="1349"/>
    </row>
    <row r="64401" spans="180:180">
      <c r="FX64401" s="1349"/>
    </row>
    <row r="64402" spans="180:180">
      <c r="FX64402" s="1595"/>
    </row>
    <row r="64403" spans="180:180">
      <c r="FX64403" s="1595"/>
    </row>
    <row r="64404" spans="180:180">
      <c r="FX64404" s="1595"/>
    </row>
    <row r="64405" spans="180:180">
      <c r="FX64405" s="1595"/>
    </row>
    <row r="64406" spans="180:180">
      <c r="FX64406" s="1595"/>
    </row>
    <row r="64407" spans="180:180">
      <c r="FX64407" s="1595"/>
    </row>
    <row r="64408" spans="180:180">
      <c r="FX64408" s="1595"/>
    </row>
    <row r="64409" spans="180:180">
      <c r="FX64409" s="1595"/>
    </row>
    <row r="64410" spans="180:180">
      <c r="FX64410" s="1595"/>
    </row>
    <row r="64411" spans="180:180">
      <c r="FX64411" s="1595"/>
    </row>
    <row r="64412" spans="180:180">
      <c r="FX64412" s="1595"/>
    </row>
    <row r="64413" spans="180:180">
      <c r="FX64413" s="1595"/>
    </row>
    <row r="64414" spans="180:180">
      <c r="FX64414" s="1595"/>
    </row>
    <row r="64415" spans="180:180">
      <c r="FX64415" s="1595"/>
    </row>
    <row r="64416" spans="180:180">
      <c r="FX64416" s="1595"/>
    </row>
    <row r="64417" spans="180:180">
      <c r="FX64417" s="1595"/>
    </row>
    <row r="64418" spans="180:180">
      <c r="FX64418" s="1595"/>
    </row>
    <row r="64419" spans="180:180">
      <c r="FX64419" s="1595"/>
    </row>
    <row r="64420" spans="180:180">
      <c r="FX64420" s="1595"/>
    </row>
    <row r="64421" spans="180:180">
      <c r="FX64421" s="1595"/>
    </row>
    <row r="64422" spans="180:180">
      <c r="FX64422" s="1595"/>
    </row>
    <row r="64423" spans="180:180">
      <c r="FX64423" s="1595"/>
    </row>
    <row r="64424" spans="180:180">
      <c r="FX64424" s="1595"/>
    </row>
    <row r="64425" spans="180:180">
      <c r="FX64425" s="1595"/>
    </row>
    <row r="64426" spans="180:180">
      <c r="FX64426" s="1595"/>
    </row>
    <row r="64427" spans="180:180">
      <c r="FX64427" s="1595"/>
    </row>
    <row r="64428" spans="180:180">
      <c r="FX64428" s="1595"/>
    </row>
    <row r="64429" spans="180:180">
      <c r="FX64429" s="1595"/>
    </row>
    <row r="64430" spans="180:180">
      <c r="FX64430" s="1595"/>
    </row>
    <row r="64431" spans="180:180">
      <c r="FX64431" s="1595"/>
    </row>
    <row r="64432" spans="180:180">
      <c r="FX64432" s="1595"/>
    </row>
    <row r="64433" spans="180:180">
      <c r="FX64433" s="1595"/>
    </row>
    <row r="64434" spans="180:180">
      <c r="FX64434" s="1595"/>
    </row>
    <row r="64435" spans="180:180">
      <c r="FX64435" s="1595"/>
    </row>
    <row r="64436" spans="180:180">
      <c r="FX64436" s="1595"/>
    </row>
    <row r="64437" spans="180:180">
      <c r="FX64437" s="1595"/>
    </row>
    <row r="64438" spans="180:180">
      <c r="FX64438" s="1595"/>
    </row>
    <row r="64439" spans="180:180">
      <c r="FX64439" s="1595"/>
    </row>
    <row r="64440" spans="180:180">
      <c r="FX64440" s="1595"/>
    </row>
    <row r="64441" spans="180:180">
      <c r="FX64441" s="1595"/>
    </row>
    <row r="64443" spans="180:180">
      <c r="FX64443" s="1349"/>
    </row>
    <row r="64444" spans="180:180">
      <c r="FX64444" s="1349"/>
    </row>
    <row r="64445" spans="180:180">
      <c r="FX64445" s="1666"/>
    </row>
    <row r="64447" spans="180:180">
      <c r="FX64447" s="1349"/>
    </row>
    <row r="64448" spans="180:180">
      <c r="FX64448" s="1349"/>
    </row>
    <row r="64449" spans="180:180">
      <c r="FX64449" s="1349"/>
    </row>
    <row r="64450" spans="180:180">
      <c r="FX64450" s="1595"/>
    </row>
    <row r="64451" spans="180:180">
      <c r="FX64451" s="1595"/>
    </row>
    <row r="64452" spans="180:180">
      <c r="FX64452" s="1595"/>
    </row>
    <row r="64453" spans="180:180">
      <c r="FX64453" s="1595"/>
    </row>
    <row r="64454" spans="180:180">
      <c r="FX64454" s="1595"/>
    </row>
    <row r="64455" spans="180:180">
      <c r="FX64455" s="1595"/>
    </row>
    <row r="64456" spans="180:180">
      <c r="FX64456" s="1595"/>
    </row>
    <row r="64457" spans="180:180">
      <c r="FX64457" s="1595"/>
    </row>
    <row r="64458" spans="180:180">
      <c r="FX64458" s="1595"/>
    </row>
    <row r="64459" spans="180:180">
      <c r="FX64459" s="1595"/>
    </row>
    <row r="64460" spans="180:180">
      <c r="FX64460" s="1595"/>
    </row>
    <row r="64461" spans="180:180">
      <c r="FX64461" s="1595"/>
    </row>
    <row r="64462" spans="180:180">
      <c r="FX64462" s="1595"/>
    </row>
    <row r="64463" spans="180:180">
      <c r="FX64463" s="1595"/>
    </row>
    <row r="64464" spans="180:180">
      <c r="FX64464" s="1595"/>
    </row>
    <row r="64465" spans="180:180">
      <c r="FX64465" s="1595"/>
    </row>
    <row r="64466" spans="180:180">
      <c r="FX64466" s="1595"/>
    </row>
    <row r="64467" spans="180:180">
      <c r="FX64467" s="1595"/>
    </row>
    <row r="64468" spans="180:180">
      <c r="FX64468" s="1595"/>
    </row>
    <row r="64469" spans="180:180">
      <c r="FX64469" s="1595"/>
    </row>
    <row r="64470" spans="180:180">
      <c r="FX64470" s="1595"/>
    </row>
    <row r="64471" spans="180:180">
      <c r="FX64471" s="1595"/>
    </row>
    <row r="64472" spans="180:180">
      <c r="FX64472" s="1595"/>
    </row>
    <row r="64473" spans="180:180">
      <c r="FX64473" s="1595"/>
    </row>
    <row r="64474" spans="180:180">
      <c r="FX64474" s="1595"/>
    </row>
    <row r="64475" spans="180:180">
      <c r="FX64475" s="1595"/>
    </row>
    <row r="64476" spans="180:180">
      <c r="FX64476" s="1595"/>
    </row>
    <row r="64477" spans="180:180">
      <c r="FX64477" s="1595"/>
    </row>
    <row r="64478" spans="180:180">
      <c r="FX64478" s="1595"/>
    </row>
    <row r="64479" spans="180:180">
      <c r="FX64479" s="1595"/>
    </row>
    <row r="64480" spans="180:180">
      <c r="FX64480" s="1595"/>
    </row>
    <row r="64481" spans="180:180">
      <c r="FX64481" s="1595"/>
    </row>
    <row r="64482" spans="180:180">
      <c r="FX64482" s="1595"/>
    </row>
    <row r="64483" spans="180:180">
      <c r="FX64483" s="1595"/>
    </row>
    <row r="64484" spans="180:180">
      <c r="FX64484" s="1595"/>
    </row>
    <row r="64485" spans="180:180">
      <c r="FX64485" s="1595"/>
    </row>
    <row r="64486" spans="180:180">
      <c r="FX64486" s="1595"/>
    </row>
    <row r="64487" spans="180:180">
      <c r="FX64487" s="1595"/>
    </row>
    <row r="64488" spans="180:180">
      <c r="FX64488" s="1595"/>
    </row>
    <row r="64489" spans="180:180">
      <c r="FX64489" s="1595"/>
    </row>
    <row r="64491" spans="180:180">
      <c r="FX64491" s="1349"/>
    </row>
    <row r="64492" spans="180:180">
      <c r="FX64492" s="1349"/>
    </row>
    <row r="64493" spans="180:180">
      <c r="FX64493" s="1666"/>
    </row>
    <row r="64495" spans="180:180">
      <c r="FX64495" s="1349"/>
    </row>
    <row r="64496" spans="180:180">
      <c r="FX64496" s="1349"/>
    </row>
    <row r="64497" spans="180:180">
      <c r="FX64497" s="1349"/>
    </row>
    <row r="64498" spans="180:180">
      <c r="FX64498" s="1595"/>
    </row>
    <row r="64499" spans="180:180">
      <c r="FX64499" s="1595"/>
    </row>
    <row r="64500" spans="180:180">
      <c r="FX64500" s="1595"/>
    </row>
    <row r="64501" spans="180:180">
      <c r="FX64501" s="1595"/>
    </row>
    <row r="64502" spans="180:180">
      <c r="FX64502" s="1595"/>
    </row>
    <row r="64503" spans="180:180">
      <c r="FX64503" s="1595"/>
    </row>
    <row r="64504" spans="180:180">
      <c r="FX64504" s="1595"/>
    </row>
    <row r="64505" spans="180:180">
      <c r="FX64505" s="1595"/>
    </row>
    <row r="64506" spans="180:180">
      <c r="FX64506" s="1595"/>
    </row>
    <row r="64507" spans="180:180">
      <c r="FX64507" s="1595"/>
    </row>
    <row r="64508" spans="180:180">
      <c r="FX64508" s="1595"/>
    </row>
    <row r="64509" spans="180:180">
      <c r="FX64509" s="1595"/>
    </row>
    <row r="64510" spans="180:180">
      <c r="FX64510" s="1595"/>
    </row>
    <row r="64511" spans="180:180">
      <c r="FX64511" s="1595"/>
    </row>
    <row r="64512" spans="180:180">
      <c r="FX64512" s="1595"/>
    </row>
    <row r="64513" spans="180:180">
      <c r="FX64513" s="1595"/>
    </row>
    <row r="64514" spans="180:180">
      <c r="FX64514" s="1595"/>
    </row>
    <row r="64515" spans="180:180">
      <c r="FX64515" s="1595"/>
    </row>
    <row r="64516" spans="180:180">
      <c r="FX64516" s="1595"/>
    </row>
    <row r="64517" spans="180:180">
      <c r="FX64517" s="1595"/>
    </row>
    <row r="64518" spans="180:180">
      <c r="FX64518" s="1595"/>
    </row>
    <row r="64519" spans="180:180">
      <c r="FX64519" s="1595"/>
    </row>
    <row r="64520" spans="180:180">
      <c r="FX64520" s="1595"/>
    </row>
    <row r="64521" spans="180:180">
      <c r="FX64521" s="1595"/>
    </row>
    <row r="64522" spans="180:180">
      <c r="FX64522" s="1595"/>
    </row>
    <row r="64523" spans="180:180">
      <c r="FX64523" s="1595"/>
    </row>
    <row r="64524" spans="180:180">
      <c r="FX64524" s="1595"/>
    </row>
    <row r="64525" spans="180:180">
      <c r="FX64525" s="1595"/>
    </row>
    <row r="64526" spans="180:180">
      <c r="FX64526" s="1595"/>
    </row>
    <row r="64527" spans="180:180">
      <c r="FX64527" s="1595"/>
    </row>
    <row r="64528" spans="180:180">
      <c r="FX64528" s="1595"/>
    </row>
    <row r="64529" spans="180:180">
      <c r="FX64529" s="1595"/>
    </row>
    <row r="64530" spans="180:180">
      <c r="FX64530" s="1595"/>
    </row>
    <row r="64531" spans="180:180">
      <c r="FX64531" s="1595"/>
    </row>
    <row r="64532" spans="180:180">
      <c r="FX64532" s="1595"/>
    </row>
    <row r="64533" spans="180:180">
      <c r="FX64533" s="1595"/>
    </row>
    <row r="64534" spans="180:180">
      <c r="FX64534" s="1595"/>
    </row>
    <row r="64535" spans="180:180">
      <c r="FX64535" s="1595"/>
    </row>
    <row r="64536" spans="180:180">
      <c r="FX64536" s="1595"/>
    </row>
    <row r="64537" spans="180:180">
      <c r="FX64537" s="1595"/>
    </row>
    <row r="64539" spans="180:180">
      <c r="FX64539" s="1349"/>
    </row>
    <row r="64540" spans="180:180">
      <c r="FX64540" s="1349"/>
    </row>
    <row r="64541" spans="180:180">
      <c r="FX64541" s="1666"/>
    </row>
    <row r="64543" spans="180:180">
      <c r="FX64543" s="1349"/>
    </row>
    <row r="64544" spans="180:180">
      <c r="FX64544" s="1349"/>
    </row>
    <row r="64545" spans="180:180">
      <c r="FX64545" s="1349"/>
    </row>
    <row r="64546" spans="180:180">
      <c r="FX64546" s="1595"/>
    </row>
    <row r="64547" spans="180:180">
      <c r="FX64547" s="1595"/>
    </row>
    <row r="64548" spans="180:180">
      <c r="FX64548" s="1595"/>
    </row>
    <row r="64549" spans="180:180">
      <c r="FX64549" s="1595"/>
    </row>
    <row r="64550" spans="180:180">
      <c r="FX64550" s="1595"/>
    </row>
    <row r="64551" spans="180:180">
      <c r="FX64551" s="1595"/>
    </row>
    <row r="64552" spans="180:180">
      <c r="FX64552" s="1595"/>
    </row>
    <row r="64553" spans="180:180">
      <c r="FX64553" s="1595"/>
    </row>
    <row r="64554" spans="180:180">
      <c r="FX64554" s="1595"/>
    </row>
    <row r="64555" spans="180:180">
      <c r="FX64555" s="1595"/>
    </row>
    <row r="64556" spans="180:180">
      <c r="FX64556" s="1595"/>
    </row>
    <row r="64557" spans="180:180">
      <c r="FX64557" s="1595"/>
    </row>
    <row r="64558" spans="180:180">
      <c r="FX64558" s="1595"/>
    </row>
    <row r="64559" spans="180:180">
      <c r="FX64559" s="1595"/>
    </row>
    <row r="64560" spans="180:180">
      <c r="FX64560" s="1595"/>
    </row>
    <row r="64561" spans="180:180">
      <c r="FX64561" s="1595"/>
    </row>
    <row r="64562" spans="180:180">
      <c r="FX64562" s="1595"/>
    </row>
    <row r="64563" spans="180:180">
      <c r="FX64563" s="1595"/>
    </row>
    <row r="64564" spans="180:180">
      <c r="FX64564" s="1595"/>
    </row>
    <row r="64565" spans="180:180">
      <c r="FX64565" s="1595"/>
    </row>
    <row r="64566" spans="180:180">
      <c r="FX64566" s="1595"/>
    </row>
    <row r="64567" spans="180:180">
      <c r="FX64567" s="1595"/>
    </row>
    <row r="64568" spans="180:180">
      <c r="FX64568" s="1595"/>
    </row>
    <row r="64569" spans="180:180">
      <c r="FX64569" s="1595"/>
    </row>
    <row r="64570" spans="180:180">
      <c r="FX64570" s="1595"/>
    </row>
    <row r="64571" spans="180:180">
      <c r="FX64571" s="1595"/>
    </row>
    <row r="64572" spans="180:180">
      <c r="FX64572" s="1595"/>
    </row>
    <row r="64573" spans="180:180">
      <c r="FX64573" s="1595"/>
    </row>
    <row r="64574" spans="180:180">
      <c r="FX64574" s="1595"/>
    </row>
    <row r="64575" spans="180:180">
      <c r="FX64575" s="1595"/>
    </row>
    <row r="64576" spans="180:180">
      <c r="FX64576" s="1595"/>
    </row>
    <row r="64577" spans="180:180">
      <c r="FX64577" s="1595"/>
    </row>
    <row r="64578" spans="180:180">
      <c r="FX64578" s="1595"/>
    </row>
    <row r="64579" spans="180:180">
      <c r="FX64579" s="1595"/>
    </row>
    <row r="64580" spans="180:180">
      <c r="FX64580" s="1595"/>
    </row>
    <row r="64581" spans="180:180">
      <c r="FX64581" s="1595"/>
    </row>
    <row r="64582" spans="180:180">
      <c r="FX64582" s="1595"/>
    </row>
    <row r="64583" spans="180:180">
      <c r="FX64583" s="1595"/>
    </row>
    <row r="64584" spans="180:180">
      <c r="FX64584" s="1595"/>
    </row>
    <row r="64585" spans="180:180">
      <c r="FX64585" s="1595"/>
    </row>
    <row r="64587" spans="180:180">
      <c r="FX64587" s="1349"/>
    </row>
    <row r="64588" spans="180:180">
      <c r="FX64588" s="1349"/>
    </row>
    <row r="64589" spans="180:180">
      <c r="FX64589" s="1666"/>
    </row>
    <row r="64591" spans="180:180">
      <c r="FX64591" s="1349"/>
    </row>
    <row r="64592" spans="180:180">
      <c r="FX64592" s="1349"/>
    </row>
    <row r="64593" spans="180:180">
      <c r="FX64593" s="1349"/>
    </row>
    <row r="64594" spans="180:180">
      <c r="FX64594" s="1595"/>
    </row>
    <row r="64595" spans="180:180">
      <c r="FX64595" s="1595"/>
    </row>
    <row r="64596" spans="180:180">
      <c r="FX64596" s="1595"/>
    </row>
    <row r="64597" spans="180:180">
      <c r="FX64597" s="1595"/>
    </row>
    <row r="64598" spans="180:180">
      <c r="FX64598" s="1595"/>
    </row>
    <row r="64599" spans="180:180">
      <c r="FX64599" s="1595"/>
    </row>
    <row r="64600" spans="180:180">
      <c r="FX64600" s="1595"/>
    </row>
    <row r="64601" spans="180:180">
      <c r="FX64601" s="1595"/>
    </row>
    <row r="64602" spans="180:180">
      <c r="FX64602" s="1595"/>
    </row>
    <row r="64603" spans="180:180">
      <c r="FX64603" s="1595"/>
    </row>
    <row r="64604" spans="180:180">
      <c r="FX64604" s="1595"/>
    </row>
    <row r="64605" spans="180:180">
      <c r="FX64605" s="1595"/>
    </row>
    <row r="64606" spans="180:180">
      <c r="FX64606" s="1595"/>
    </row>
    <row r="64607" spans="180:180">
      <c r="FX64607" s="1595"/>
    </row>
    <row r="64608" spans="180:180">
      <c r="FX64608" s="1595"/>
    </row>
    <row r="64609" spans="180:180">
      <c r="FX64609" s="1595"/>
    </row>
    <row r="64610" spans="180:180">
      <c r="FX64610" s="1595"/>
    </row>
    <row r="64611" spans="180:180">
      <c r="FX64611" s="1595"/>
    </row>
    <row r="64612" spans="180:180">
      <c r="FX64612" s="1595"/>
    </row>
    <row r="64613" spans="180:180">
      <c r="FX64613" s="1595"/>
    </row>
    <row r="64614" spans="180:180">
      <c r="FX64614" s="1595"/>
    </row>
    <row r="64615" spans="180:180">
      <c r="FX64615" s="1595"/>
    </row>
    <row r="64616" spans="180:180">
      <c r="FX64616" s="1595"/>
    </row>
    <row r="64617" spans="180:180">
      <c r="FX64617" s="1595"/>
    </row>
    <row r="64618" spans="180:180">
      <c r="FX64618" s="1595"/>
    </row>
    <row r="64619" spans="180:180">
      <c r="FX64619" s="1595"/>
    </row>
    <row r="64620" spans="180:180">
      <c r="FX64620" s="1595"/>
    </row>
    <row r="64621" spans="180:180">
      <c r="FX64621" s="1595"/>
    </row>
    <row r="64622" spans="180:180">
      <c r="FX64622" s="1595"/>
    </row>
    <row r="64623" spans="180:180">
      <c r="FX64623" s="1595"/>
    </row>
    <row r="64624" spans="180:180">
      <c r="FX64624" s="1595"/>
    </row>
    <row r="64625" spans="180:180">
      <c r="FX64625" s="1595"/>
    </row>
    <row r="64626" spans="180:180">
      <c r="FX64626" s="1595"/>
    </row>
    <row r="64627" spans="180:180">
      <c r="FX64627" s="1595"/>
    </row>
    <row r="64628" spans="180:180">
      <c r="FX64628" s="1595"/>
    </row>
    <row r="64629" spans="180:180">
      <c r="FX64629" s="1595"/>
    </row>
    <row r="64630" spans="180:180">
      <c r="FX64630" s="1595"/>
    </row>
    <row r="64631" spans="180:180">
      <c r="FX64631" s="1595"/>
    </row>
    <row r="64632" spans="180:180">
      <c r="FX64632" s="1595"/>
    </row>
    <row r="64633" spans="180:180">
      <c r="FX64633" s="1595"/>
    </row>
    <row r="64635" spans="180:180">
      <c r="FX64635" s="1349"/>
    </row>
    <row r="64636" spans="180:180">
      <c r="FX64636" s="1349"/>
    </row>
    <row r="64637" spans="180:180">
      <c r="FX64637" s="1666"/>
    </row>
    <row r="64639" spans="180:180">
      <c r="FX64639" s="1349"/>
    </row>
    <row r="64640" spans="180:180">
      <c r="FX64640" s="1349"/>
    </row>
    <row r="64641" spans="180:180">
      <c r="FX64641" s="1349"/>
    </row>
    <row r="64642" spans="180:180">
      <c r="FX64642" s="1595"/>
    </row>
    <row r="64643" spans="180:180">
      <c r="FX64643" s="1595"/>
    </row>
    <row r="64644" spans="180:180">
      <c r="FX64644" s="1595"/>
    </row>
    <row r="64645" spans="180:180">
      <c r="FX64645" s="1595"/>
    </row>
    <row r="64646" spans="180:180">
      <c r="FX64646" s="1595"/>
    </row>
    <row r="64647" spans="180:180">
      <c r="FX64647" s="1595"/>
    </row>
    <row r="64648" spans="180:180">
      <c r="FX64648" s="1595"/>
    </row>
    <row r="64649" spans="180:180">
      <c r="FX64649" s="1595"/>
    </row>
    <row r="64650" spans="180:180">
      <c r="FX64650" s="1595"/>
    </row>
    <row r="64651" spans="180:180">
      <c r="FX64651" s="1595"/>
    </row>
    <row r="64652" spans="180:180">
      <c r="FX64652" s="1595"/>
    </row>
    <row r="64653" spans="180:180">
      <c r="FX64653" s="1595"/>
    </row>
    <row r="64654" spans="180:180">
      <c r="FX64654" s="1595"/>
    </row>
    <row r="64655" spans="180:180">
      <c r="FX64655" s="1595"/>
    </row>
    <row r="64656" spans="180:180">
      <c r="FX64656" s="1595"/>
    </row>
    <row r="64657" spans="180:180">
      <c r="FX64657" s="1595"/>
    </row>
    <row r="64658" spans="180:180">
      <c r="FX64658" s="1595"/>
    </row>
    <row r="64659" spans="180:180">
      <c r="FX64659" s="1595"/>
    </row>
    <row r="64660" spans="180:180">
      <c r="FX64660" s="1595"/>
    </row>
    <row r="64661" spans="180:180">
      <c r="FX64661" s="1595"/>
    </row>
    <row r="64662" spans="180:180">
      <c r="FX64662" s="1595"/>
    </row>
    <row r="64663" spans="180:180">
      <c r="FX64663" s="1595"/>
    </row>
    <row r="64664" spans="180:180">
      <c r="FX64664" s="1595"/>
    </row>
    <row r="64665" spans="180:180">
      <c r="FX64665" s="1595"/>
    </row>
    <row r="64666" spans="180:180">
      <c r="FX64666" s="1595"/>
    </row>
    <row r="64667" spans="180:180">
      <c r="FX64667" s="1595"/>
    </row>
    <row r="64668" spans="180:180">
      <c r="FX64668" s="1595"/>
    </row>
    <row r="64669" spans="180:180">
      <c r="FX64669" s="1595"/>
    </row>
    <row r="64670" spans="180:180">
      <c r="FX64670" s="1595"/>
    </row>
    <row r="64671" spans="180:180">
      <c r="FX64671" s="1595"/>
    </row>
    <row r="64672" spans="180:180">
      <c r="FX64672" s="1595"/>
    </row>
    <row r="64673" spans="180:180">
      <c r="FX64673" s="1595"/>
    </row>
    <row r="64674" spans="180:180">
      <c r="FX64674" s="1595"/>
    </row>
    <row r="64675" spans="180:180">
      <c r="FX64675" s="1595"/>
    </row>
    <row r="64676" spans="180:180">
      <c r="FX64676" s="1595"/>
    </row>
    <row r="64677" spans="180:180">
      <c r="FX64677" s="1595"/>
    </row>
    <row r="64678" spans="180:180">
      <c r="FX64678" s="1595"/>
    </row>
    <row r="64679" spans="180:180">
      <c r="FX64679" s="1595"/>
    </row>
    <row r="64680" spans="180:180">
      <c r="FX64680" s="1595"/>
    </row>
    <row r="64681" spans="180:180">
      <c r="FX64681" s="1595"/>
    </row>
    <row r="64683" spans="180:180">
      <c r="FX64683" s="1349"/>
    </row>
    <row r="64684" spans="180:180">
      <c r="FX64684" s="1349"/>
    </row>
    <row r="64685" spans="180:180">
      <c r="FX64685" s="1666"/>
    </row>
    <row r="64687" spans="180:180">
      <c r="FX64687" s="1349"/>
    </row>
    <row r="64688" spans="180:180">
      <c r="FX64688" s="1349"/>
    </row>
    <row r="64689" spans="180:180">
      <c r="FX64689" s="1349"/>
    </row>
    <row r="64690" spans="180:180">
      <c r="FX64690" s="1595"/>
    </row>
    <row r="64691" spans="180:180">
      <c r="FX64691" s="1595"/>
    </row>
    <row r="64692" spans="180:180">
      <c r="FX64692" s="1595"/>
    </row>
    <row r="64693" spans="180:180">
      <c r="FX64693" s="1595"/>
    </row>
    <row r="64694" spans="180:180">
      <c r="FX64694" s="1595"/>
    </row>
    <row r="64695" spans="180:180">
      <c r="FX64695" s="1595"/>
    </row>
    <row r="64696" spans="180:180">
      <c r="FX64696" s="1595"/>
    </row>
    <row r="64697" spans="180:180">
      <c r="FX64697" s="1595"/>
    </row>
    <row r="64698" spans="180:180">
      <c r="FX64698" s="1595"/>
    </row>
    <row r="64699" spans="180:180">
      <c r="FX64699" s="1595"/>
    </row>
    <row r="64700" spans="180:180">
      <c r="FX64700" s="1595"/>
    </row>
    <row r="64701" spans="180:180">
      <c r="FX64701" s="1595"/>
    </row>
    <row r="64702" spans="180:180">
      <c r="FX64702" s="1595"/>
    </row>
    <row r="64703" spans="180:180">
      <c r="FX64703" s="1595"/>
    </row>
    <row r="64704" spans="180:180">
      <c r="FX64704" s="1595"/>
    </row>
    <row r="64705" spans="180:180">
      <c r="FX64705" s="1595"/>
    </row>
    <row r="64706" spans="180:180">
      <c r="FX64706" s="1595"/>
    </row>
    <row r="64707" spans="180:180">
      <c r="FX64707" s="1595"/>
    </row>
    <row r="64708" spans="180:180">
      <c r="FX64708" s="1595"/>
    </row>
    <row r="64709" spans="180:180">
      <c r="FX64709" s="1595"/>
    </row>
    <row r="64710" spans="180:180">
      <c r="FX64710" s="1595"/>
    </row>
    <row r="64711" spans="180:180">
      <c r="FX64711" s="1595"/>
    </row>
    <row r="64712" spans="180:180">
      <c r="FX64712" s="1595"/>
    </row>
    <row r="64713" spans="180:180">
      <c r="FX64713" s="1595"/>
    </row>
    <row r="64714" spans="180:180">
      <c r="FX64714" s="1595"/>
    </row>
    <row r="64715" spans="180:180">
      <c r="FX64715" s="1595"/>
    </row>
    <row r="64716" spans="180:180">
      <c r="FX64716" s="1595"/>
    </row>
    <row r="64717" spans="180:180">
      <c r="FX64717" s="1595"/>
    </row>
    <row r="64718" spans="180:180">
      <c r="FX64718" s="1595"/>
    </row>
    <row r="64719" spans="180:180">
      <c r="FX64719" s="1595"/>
    </row>
    <row r="64720" spans="180:180">
      <c r="FX64720" s="1595"/>
    </row>
    <row r="64721" spans="180:180">
      <c r="FX64721" s="1595"/>
    </row>
    <row r="64722" spans="180:180">
      <c r="FX64722" s="1595"/>
    </row>
    <row r="64723" spans="180:180">
      <c r="FX64723" s="1595"/>
    </row>
    <row r="64724" spans="180:180">
      <c r="FX64724" s="1595"/>
    </row>
    <row r="64725" spans="180:180">
      <c r="FX64725" s="1595"/>
    </row>
    <row r="64726" spans="180:180">
      <c r="FX64726" s="1595"/>
    </row>
    <row r="64727" spans="180:180">
      <c r="FX64727" s="1595"/>
    </row>
    <row r="64728" spans="180:180">
      <c r="FX64728" s="1595"/>
    </row>
    <row r="64729" spans="180:180">
      <c r="FX64729" s="1595"/>
    </row>
    <row r="64731" spans="180:180">
      <c r="FX64731" s="1349"/>
    </row>
    <row r="64732" spans="180:180">
      <c r="FX64732" s="1349"/>
    </row>
    <row r="64733" spans="180:180">
      <c r="FX64733" s="1666"/>
    </row>
    <row r="64735" spans="180:180">
      <c r="FX64735" s="1349"/>
    </row>
    <row r="64736" spans="180:180">
      <c r="FX64736" s="1349"/>
    </row>
    <row r="64737" spans="180:180">
      <c r="FX64737" s="1349"/>
    </row>
    <row r="64738" spans="180:180">
      <c r="FX64738" s="1595"/>
    </row>
    <row r="64739" spans="180:180">
      <c r="FX64739" s="1595"/>
    </row>
    <row r="64740" spans="180:180">
      <c r="FX64740" s="1595"/>
    </row>
    <row r="64741" spans="180:180">
      <c r="FX64741" s="1595"/>
    </row>
    <row r="64742" spans="180:180">
      <c r="FX64742" s="1595"/>
    </row>
    <row r="64743" spans="180:180">
      <c r="FX64743" s="1595"/>
    </row>
    <row r="64744" spans="180:180">
      <c r="FX64744" s="1595"/>
    </row>
    <row r="64745" spans="180:180">
      <c r="FX64745" s="1595"/>
    </row>
    <row r="64746" spans="180:180">
      <c r="FX64746" s="1595"/>
    </row>
    <row r="64747" spans="180:180">
      <c r="FX64747" s="1595"/>
    </row>
    <row r="64748" spans="180:180">
      <c r="FX64748" s="1595"/>
    </row>
    <row r="64749" spans="180:180">
      <c r="FX64749" s="1595"/>
    </row>
    <row r="64750" spans="180:180">
      <c r="FX64750" s="1595"/>
    </row>
    <row r="64751" spans="180:180">
      <c r="FX64751" s="1595"/>
    </row>
    <row r="64752" spans="180:180">
      <c r="FX64752" s="1595"/>
    </row>
    <row r="64753" spans="180:180">
      <c r="FX64753" s="1595"/>
    </row>
    <row r="64754" spans="180:180">
      <c r="FX64754" s="1595"/>
    </row>
    <row r="64755" spans="180:180">
      <c r="FX64755" s="1595"/>
    </row>
    <row r="64756" spans="180:180">
      <c r="FX64756" s="1595"/>
    </row>
    <row r="64757" spans="180:180">
      <c r="FX64757" s="1595"/>
    </row>
    <row r="64758" spans="180:180">
      <c r="FX64758" s="1595"/>
    </row>
    <row r="64759" spans="180:180">
      <c r="FX64759" s="1595"/>
    </row>
    <row r="64760" spans="180:180">
      <c r="FX64760" s="1595"/>
    </row>
    <row r="64761" spans="180:180">
      <c r="FX64761" s="1595"/>
    </row>
    <row r="64762" spans="180:180">
      <c r="FX64762" s="1595"/>
    </row>
    <row r="64763" spans="180:180">
      <c r="FX64763" s="1595"/>
    </row>
    <row r="64764" spans="180:180">
      <c r="FX64764" s="1595"/>
    </row>
    <row r="64765" spans="180:180">
      <c r="FX64765" s="1595"/>
    </row>
    <row r="64766" spans="180:180">
      <c r="FX64766" s="1595"/>
    </row>
    <row r="64767" spans="180:180">
      <c r="FX64767" s="1595"/>
    </row>
    <row r="64768" spans="180:180">
      <c r="FX64768" s="1595"/>
    </row>
    <row r="64769" spans="180:180">
      <c r="FX64769" s="1595"/>
    </row>
    <row r="64770" spans="180:180">
      <c r="FX64770" s="1595"/>
    </row>
    <row r="64771" spans="180:180">
      <c r="FX64771" s="1595"/>
    </row>
    <row r="64772" spans="180:180">
      <c r="FX64772" s="1595"/>
    </row>
    <row r="64773" spans="180:180">
      <c r="FX64773" s="1595"/>
    </row>
    <row r="64774" spans="180:180">
      <c r="FX64774" s="1595"/>
    </row>
    <row r="64775" spans="180:180">
      <c r="FX64775" s="1595"/>
    </row>
    <row r="64776" spans="180:180">
      <c r="FX64776" s="1595"/>
    </row>
    <row r="64777" spans="180:180">
      <c r="FX64777" s="1595"/>
    </row>
    <row r="64779" spans="180:180">
      <c r="FX64779" s="1349"/>
    </row>
    <row r="64780" spans="180:180">
      <c r="FX64780" s="1349"/>
    </row>
    <row r="64781" spans="180:180">
      <c r="FX64781" s="1666"/>
    </row>
    <row r="64783" spans="180:180">
      <c r="FX64783" s="1349"/>
    </row>
    <row r="64784" spans="180:180">
      <c r="FX64784" s="1349"/>
    </row>
    <row r="64785" spans="180:180">
      <c r="FX64785" s="1349"/>
    </row>
    <row r="64786" spans="180:180">
      <c r="FX64786" s="1595"/>
    </row>
    <row r="64787" spans="180:180">
      <c r="FX64787" s="1595"/>
    </row>
    <row r="64788" spans="180:180">
      <c r="FX64788" s="1595"/>
    </row>
    <row r="64789" spans="180:180">
      <c r="FX64789" s="1595"/>
    </row>
    <row r="64790" spans="180:180">
      <c r="FX64790" s="1595"/>
    </row>
    <row r="64791" spans="180:180">
      <c r="FX64791" s="1595"/>
    </row>
    <row r="64792" spans="180:180">
      <c r="FX64792" s="1595"/>
    </row>
    <row r="64793" spans="180:180">
      <c r="FX64793" s="1595"/>
    </row>
    <row r="64794" spans="180:180">
      <c r="FX64794" s="1595"/>
    </row>
    <row r="64795" spans="180:180">
      <c r="FX64795" s="1595"/>
    </row>
    <row r="64796" spans="180:180">
      <c r="FX64796" s="1595"/>
    </row>
    <row r="64797" spans="180:180">
      <c r="FX64797" s="1595"/>
    </row>
    <row r="64798" spans="180:180">
      <c r="FX64798" s="1595"/>
    </row>
    <row r="64799" spans="180:180">
      <c r="FX64799" s="1595"/>
    </row>
    <row r="64800" spans="180:180">
      <c r="FX64800" s="1595"/>
    </row>
    <row r="64801" spans="180:180">
      <c r="FX64801" s="1595"/>
    </row>
    <row r="64802" spans="180:180">
      <c r="FX64802" s="1595"/>
    </row>
    <row r="64803" spans="180:180">
      <c r="FX64803" s="1595"/>
    </row>
    <row r="64804" spans="180:180">
      <c r="FX64804" s="1595"/>
    </row>
    <row r="64805" spans="180:180">
      <c r="FX64805" s="1595"/>
    </row>
    <row r="64806" spans="180:180">
      <c r="FX64806" s="1595"/>
    </row>
    <row r="64807" spans="180:180">
      <c r="FX64807" s="1595"/>
    </row>
    <row r="64808" spans="180:180">
      <c r="FX64808" s="1595"/>
    </row>
    <row r="64809" spans="180:180">
      <c r="FX64809" s="1595"/>
    </row>
    <row r="64810" spans="180:180">
      <c r="FX64810" s="1595"/>
    </row>
    <row r="64811" spans="180:180">
      <c r="FX64811" s="1595"/>
    </row>
    <row r="64812" spans="180:180">
      <c r="FX64812" s="1595"/>
    </row>
    <row r="64813" spans="180:180">
      <c r="FX64813" s="1595"/>
    </row>
    <row r="64814" spans="180:180">
      <c r="FX64814" s="1595"/>
    </row>
    <row r="64815" spans="180:180">
      <c r="FX64815" s="1595"/>
    </row>
    <row r="64816" spans="180:180">
      <c r="FX64816" s="1595"/>
    </row>
    <row r="64817" spans="180:180">
      <c r="FX64817" s="1595"/>
    </row>
    <row r="64818" spans="180:180">
      <c r="FX64818" s="1595"/>
    </row>
    <row r="64819" spans="180:180">
      <c r="FX64819" s="1595"/>
    </row>
    <row r="64820" spans="180:180">
      <c r="FX64820" s="1595"/>
    </row>
    <row r="64821" spans="180:180">
      <c r="FX64821" s="1595"/>
    </row>
    <row r="64822" spans="180:180">
      <c r="FX64822" s="1595"/>
    </row>
    <row r="64823" spans="180:180">
      <c r="FX64823" s="1595"/>
    </row>
    <row r="64824" spans="180:180">
      <c r="FX64824" s="1595"/>
    </row>
    <row r="64825" spans="180:180">
      <c r="FX64825" s="1595"/>
    </row>
    <row r="64827" spans="180:180">
      <c r="FX64827" s="1349"/>
    </row>
    <row r="64828" spans="180:180">
      <c r="FX64828" s="1349"/>
    </row>
    <row r="64829" spans="180:180">
      <c r="FX64829" s="1666"/>
    </row>
    <row r="64831" spans="180:180">
      <c r="FX64831" s="1349"/>
    </row>
    <row r="64832" spans="180:180">
      <c r="FX64832" s="1349"/>
    </row>
    <row r="64833" spans="180:180">
      <c r="FX64833" s="1349"/>
    </row>
    <row r="64834" spans="180:180">
      <c r="FX64834" s="1595"/>
    </row>
    <row r="64835" spans="180:180">
      <c r="FX64835" s="1595"/>
    </row>
    <row r="64836" spans="180:180">
      <c r="FX64836" s="1595"/>
    </row>
    <row r="64837" spans="180:180">
      <c r="FX64837" s="1595"/>
    </row>
    <row r="64838" spans="180:180">
      <c r="FX64838" s="1595"/>
    </row>
    <row r="64839" spans="180:180">
      <c r="FX64839" s="1595"/>
    </row>
    <row r="64840" spans="180:180">
      <c r="FX64840" s="1595"/>
    </row>
    <row r="64841" spans="180:180">
      <c r="FX64841" s="1595"/>
    </row>
    <row r="64842" spans="180:180">
      <c r="FX64842" s="1595"/>
    </row>
    <row r="64843" spans="180:180">
      <c r="FX64843" s="1595"/>
    </row>
    <row r="64844" spans="180:180">
      <c r="FX64844" s="1595"/>
    </row>
    <row r="64845" spans="180:180">
      <c r="FX64845" s="1595"/>
    </row>
    <row r="64846" spans="180:180">
      <c r="FX64846" s="1595"/>
    </row>
    <row r="64847" spans="180:180">
      <c r="FX64847" s="1595"/>
    </row>
    <row r="64848" spans="180:180">
      <c r="FX64848" s="1595"/>
    </row>
    <row r="64849" spans="180:180">
      <c r="FX64849" s="1595"/>
    </row>
    <row r="64850" spans="180:180">
      <c r="FX64850" s="1595"/>
    </row>
    <row r="64851" spans="180:180">
      <c r="FX64851" s="1595"/>
    </row>
    <row r="64852" spans="180:180">
      <c r="FX64852" s="1595"/>
    </row>
    <row r="64853" spans="180:180">
      <c r="FX64853" s="1595"/>
    </row>
    <row r="64854" spans="180:180">
      <c r="FX64854" s="1595"/>
    </row>
    <row r="64855" spans="180:180">
      <c r="FX64855" s="1595"/>
    </row>
    <row r="64856" spans="180:180">
      <c r="FX64856" s="1595"/>
    </row>
    <row r="64857" spans="180:180">
      <c r="FX64857" s="1595"/>
    </row>
    <row r="64858" spans="180:180">
      <c r="FX64858" s="1595"/>
    </row>
    <row r="64859" spans="180:180">
      <c r="FX64859" s="1595"/>
    </row>
    <row r="64860" spans="180:180">
      <c r="FX64860" s="1595"/>
    </row>
    <row r="64861" spans="180:180">
      <c r="FX64861" s="1595"/>
    </row>
    <row r="64862" spans="180:180">
      <c r="FX64862" s="1595"/>
    </row>
    <row r="64863" spans="180:180">
      <c r="FX64863" s="1595"/>
    </row>
    <row r="64864" spans="180:180">
      <c r="FX64864" s="1595"/>
    </row>
    <row r="64865" spans="180:180">
      <c r="FX64865" s="1595"/>
    </row>
    <row r="64866" spans="180:180">
      <c r="FX64866" s="1595"/>
    </row>
    <row r="64867" spans="180:180">
      <c r="FX64867" s="1595"/>
    </row>
    <row r="64868" spans="180:180">
      <c r="FX64868" s="1595"/>
    </row>
    <row r="64869" spans="180:180">
      <c r="FX64869" s="1595"/>
    </row>
    <row r="64870" spans="180:180">
      <c r="FX64870" s="1595"/>
    </row>
    <row r="64871" spans="180:180">
      <c r="FX64871" s="1595"/>
    </row>
    <row r="64872" spans="180:180">
      <c r="FX64872" s="1595"/>
    </row>
    <row r="64873" spans="180:180">
      <c r="FX64873" s="1595"/>
    </row>
    <row r="64875" spans="180:180">
      <c r="FX64875" s="1349"/>
    </row>
    <row r="64876" spans="180:180">
      <c r="FX64876" s="1349"/>
    </row>
    <row r="64877" spans="180:180">
      <c r="FX64877" s="1666"/>
    </row>
    <row r="64879" spans="180:180">
      <c r="FX64879" s="1349"/>
    </row>
    <row r="64880" spans="180:180">
      <c r="FX64880" s="1349"/>
    </row>
    <row r="64881" spans="180:180">
      <c r="FX64881" s="1349"/>
    </row>
    <row r="64882" spans="180:180">
      <c r="FX64882" s="1595"/>
    </row>
    <row r="64883" spans="180:180">
      <c r="FX64883" s="1595"/>
    </row>
    <row r="64884" spans="180:180">
      <c r="FX64884" s="1595"/>
    </row>
    <row r="64885" spans="180:180">
      <c r="FX64885" s="1595"/>
    </row>
    <row r="64886" spans="180:180">
      <c r="FX64886" s="1595"/>
    </row>
    <row r="64887" spans="180:180">
      <c r="FX64887" s="1595"/>
    </row>
    <row r="64888" spans="180:180">
      <c r="FX64888" s="1595"/>
    </row>
    <row r="64889" spans="180:180">
      <c r="FX64889" s="1595"/>
    </row>
    <row r="64890" spans="180:180">
      <c r="FX64890" s="1595"/>
    </row>
    <row r="64891" spans="180:180">
      <c r="FX64891" s="1595"/>
    </row>
    <row r="64892" spans="180:180">
      <c r="FX64892" s="1595"/>
    </row>
    <row r="64893" spans="180:180">
      <c r="FX64893" s="1595"/>
    </row>
    <row r="64894" spans="180:180">
      <c r="FX64894" s="1595"/>
    </row>
    <row r="64895" spans="180:180">
      <c r="FX64895" s="1595"/>
    </row>
    <row r="64896" spans="180:180">
      <c r="FX64896" s="1595"/>
    </row>
    <row r="64897" spans="180:180">
      <c r="FX64897" s="1595"/>
    </row>
    <row r="64898" spans="180:180">
      <c r="FX64898" s="1595"/>
    </row>
    <row r="64899" spans="180:180">
      <c r="FX64899" s="1595"/>
    </row>
    <row r="64900" spans="180:180">
      <c r="FX64900" s="1595"/>
    </row>
    <row r="64901" spans="180:180">
      <c r="FX64901" s="1595"/>
    </row>
    <row r="64902" spans="180:180">
      <c r="FX64902" s="1595"/>
    </row>
    <row r="64903" spans="180:180">
      <c r="FX64903" s="1595"/>
    </row>
    <row r="64904" spans="180:180">
      <c r="FX64904" s="1595"/>
    </row>
    <row r="64905" spans="180:180">
      <c r="FX64905" s="1595"/>
    </row>
    <row r="64906" spans="180:180">
      <c r="FX64906" s="1595"/>
    </row>
    <row r="64907" spans="180:180">
      <c r="FX64907" s="1595"/>
    </row>
    <row r="64908" spans="180:180">
      <c r="FX64908" s="1595"/>
    </row>
    <row r="64909" spans="180:180">
      <c r="FX64909" s="1595"/>
    </row>
    <row r="64910" spans="180:180">
      <c r="FX64910" s="1595"/>
    </row>
    <row r="64911" spans="180:180">
      <c r="FX64911" s="1595"/>
    </row>
    <row r="64912" spans="180:180">
      <c r="FX64912" s="1595"/>
    </row>
    <row r="64913" spans="180:180">
      <c r="FX64913" s="1595"/>
    </row>
    <row r="64914" spans="180:180">
      <c r="FX64914" s="1595"/>
    </row>
    <row r="64915" spans="180:180">
      <c r="FX64915" s="1595"/>
    </row>
    <row r="64916" spans="180:180">
      <c r="FX64916" s="1595"/>
    </row>
    <row r="64917" spans="180:180">
      <c r="FX64917" s="1595"/>
    </row>
    <row r="64918" spans="180:180">
      <c r="FX64918" s="1595"/>
    </row>
    <row r="64919" spans="180:180">
      <c r="FX64919" s="1595"/>
    </row>
    <row r="64920" spans="180:180">
      <c r="FX64920" s="1595"/>
    </row>
    <row r="64921" spans="180:180">
      <c r="FX64921" s="1595"/>
    </row>
    <row r="64923" spans="180:180">
      <c r="FX64923" s="1349"/>
    </row>
    <row r="64924" spans="180:180">
      <c r="FX64924" s="1349"/>
    </row>
    <row r="64925" spans="180:180">
      <c r="FX64925" s="1666"/>
    </row>
    <row r="64927" spans="180:180">
      <c r="FX64927" s="1349"/>
    </row>
    <row r="64928" spans="180:180">
      <c r="FX64928" s="1349"/>
    </row>
    <row r="64929" spans="180:180">
      <c r="FX64929" s="1349"/>
    </row>
    <row r="64930" spans="180:180">
      <c r="FX64930" s="1595"/>
    </row>
    <row r="64931" spans="180:180">
      <c r="FX64931" s="1595"/>
    </row>
    <row r="64932" spans="180:180">
      <c r="FX64932" s="1595"/>
    </row>
    <row r="64933" spans="180:180">
      <c r="FX64933" s="1595"/>
    </row>
    <row r="64934" spans="180:180">
      <c r="FX64934" s="1595"/>
    </row>
    <row r="64935" spans="180:180">
      <c r="FX64935" s="1595"/>
    </row>
    <row r="64936" spans="180:180">
      <c r="FX64936" s="1595"/>
    </row>
    <row r="64937" spans="180:180">
      <c r="FX64937" s="1595"/>
    </row>
    <row r="64938" spans="180:180">
      <c r="FX64938" s="1595"/>
    </row>
    <row r="64939" spans="180:180">
      <c r="FX64939" s="1595"/>
    </row>
    <row r="64940" spans="180:180">
      <c r="FX64940" s="1595"/>
    </row>
    <row r="64941" spans="180:180">
      <c r="FX64941" s="1595"/>
    </row>
    <row r="64942" spans="180:180">
      <c r="FX64942" s="1595"/>
    </row>
    <row r="64943" spans="180:180">
      <c r="FX64943" s="1595"/>
    </row>
    <row r="64944" spans="180:180">
      <c r="FX64944" s="1595"/>
    </row>
    <row r="64945" spans="180:180">
      <c r="FX64945" s="1595"/>
    </row>
    <row r="64946" spans="180:180">
      <c r="FX64946" s="1595"/>
    </row>
    <row r="64947" spans="180:180">
      <c r="FX64947" s="1595"/>
    </row>
    <row r="64948" spans="180:180">
      <c r="FX64948" s="1595"/>
    </row>
    <row r="64949" spans="180:180">
      <c r="FX64949" s="1595"/>
    </row>
    <row r="64950" spans="180:180">
      <c r="FX64950" s="1595"/>
    </row>
    <row r="64951" spans="180:180">
      <c r="FX64951" s="1595"/>
    </row>
    <row r="64952" spans="180:180">
      <c r="FX64952" s="1595"/>
    </row>
    <row r="64953" spans="180:180">
      <c r="FX64953" s="1595"/>
    </row>
    <row r="64954" spans="180:180">
      <c r="FX64954" s="1595"/>
    </row>
    <row r="64955" spans="180:180">
      <c r="FX64955" s="1595"/>
    </row>
    <row r="64956" spans="180:180">
      <c r="FX64956" s="1595"/>
    </row>
    <row r="64957" spans="180:180">
      <c r="FX64957" s="1595"/>
    </row>
    <row r="64958" spans="180:180">
      <c r="FX64958" s="1595"/>
    </row>
    <row r="64959" spans="180:180">
      <c r="FX64959" s="1595"/>
    </row>
    <row r="64960" spans="180:180">
      <c r="FX64960" s="1595"/>
    </row>
    <row r="64961" spans="180:180">
      <c r="FX64961" s="1595"/>
    </row>
    <row r="64962" spans="180:180">
      <c r="FX64962" s="1595"/>
    </row>
    <row r="64963" spans="180:180">
      <c r="FX64963" s="1595"/>
    </row>
    <row r="64964" spans="180:180">
      <c r="FX64964" s="1595"/>
    </row>
    <row r="64965" spans="180:180">
      <c r="FX64965" s="1595"/>
    </row>
    <row r="64966" spans="180:180">
      <c r="FX64966" s="1595"/>
    </row>
    <row r="64967" spans="180:180">
      <c r="FX64967" s="1595"/>
    </row>
    <row r="64968" spans="180:180">
      <c r="FX64968" s="1595"/>
    </row>
    <row r="64969" spans="180:180">
      <c r="FX64969" s="1595"/>
    </row>
    <row r="64971" spans="180:180">
      <c r="FX64971" s="1349"/>
    </row>
    <row r="64972" spans="180:180">
      <c r="FX64972" s="1349"/>
    </row>
    <row r="64973" spans="180:180">
      <c r="FX64973" s="1666"/>
    </row>
    <row r="64975" spans="180:180">
      <c r="FX64975" s="1349"/>
    </row>
    <row r="64976" spans="180:180">
      <c r="FX64976" s="1349"/>
    </row>
    <row r="64977" spans="180:180">
      <c r="FX64977" s="1349"/>
    </row>
    <row r="64978" spans="180:180">
      <c r="FX64978" s="1595"/>
    </row>
    <row r="64979" spans="180:180">
      <c r="FX64979" s="1595"/>
    </row>
    <row r="64980" spans="180:180">
      <c r="FX64980" s="1595"/>
    </row>
    <row r="64981" spans="180:180">
      <c r="FX64981" s="1595"/>
    </row>
    <row r="64982" spans="180:180">
      <c r="FX64982" s="1595"/>
    </row>
    <row r="64983" spans="180:180">
      <c r="FX64983" s="1595"/>
    </row>
    <row r="64984" spans="180:180">
      <c r="FX64984" s="1595"/>
    </row>
    <row r="64985" spans="180:180">
      <c r="FX64985" s="1595"/>
    </row>
    <row r="64986" spans="180:180">
      <c r="FX64986" s="1595"/>
    </row>
    <row r="64987" spans="180:180">
      <c r="FX64987" s="1595"/>
    </row>
    <row r="64988" spans="180:180">
      <c r="FX64988" s="1595"/>
    </row>
    <row r="64989" spans="180:180">
      <c r="FX64989" s="1595"/>
    </row>
    <row r="64990" spans="180:180">
      <c r="FX64990" s="1595"/>
    </row>
    <row r="64991" spans="180:180">
      <c r="FX64991" s="1595"/>
    </row>
    <row r="64992" spans="180:180">
      <c r="FX64992" s="1595"/>
    </row>
    <row r="64993" spans="180:180">
      <c r="FX64993" s="1595"/>
    </row>
    <row r="64994" spans="180:180">
      <c r="FX64994" s="1595"/>
    </row>
    <row r="64995" spans="180:180">
      <c r="FX64995" s="1595"/>
    </row>
    <row r="64996" spans="180:180">
      <c r="FX64996" s="1595"/>
    </row>
    <row r="64997" spans="180:180">
      <c r="FX64997" s="1595"/>
    </row>
    <row r="64998" spans="180:180">
      <c r="FX64998" s="1595"/>
    </row>
    <row r="64999" spans="180:180">
      <c r="FX64999" s="1595"/>
    </row>
    <row r="65000" spans="180:180">
      <c r="FX65000" s="1595"/>
    </row>
    <row r="65001" spans="180:180">
      <c r="FX65001" s="1595"/>
    </row>
    <row r="65002" spans="180:180">
      <c r="FX65002" s="1595"/>
    </row>
    <row r="65003" spans="180:180">
      <c r="FX65003" s="1595"/>
    </row>
    <row r="65004" spans="180:180">
      <c r="FX65004" s="1595"/>
    </row>
    <row r="65005" spans="180:180">
      <c r="FX65005" s="1595"/>
    </row>
    <row r="65006" spans="180:180">
      <c r="FX65006" s="1595"/>
    </row>
    <row r="65007" spans="180:180">
      <c r="FX65007" s="1595"/>
    </row>
    <row r="65008" spans="180:180">
      <c r="FX65008" s="1595"/>
    </row>
    <row r="65009" spans="180:180">
      <c r="FX65009" s="1595"/>
    </row>
    <row r="65010" spans="180:180">
      <c r="FX65010" s="1595"/>
    </row>
    <row r="65011" spans="180:180">
      <c r="FX65011" s="1595"/>
    </row>
    <row r="65012" spans="180:180">
      <c r="FX65012" s="1595"/>
    </row>
    <row r="65013" spans="180:180">
      <c r="FX65013" s="1595"/>
    </row>
    <row r="65014" spans="180:180">
      <c r="FX65014" s="1595"/>
    </row>
    <row r="65015" spans="180:180">
      <c r="FX65015" s="1595"/>
    </row>
    <row r="65016" spans="180:180">
      <c r="FX65016" s="1595"/>
    </row>
    <row r="65017" spans="180:180">
      <c r="FX65017" s="1595"/>
    </row>
    <row r="65019" spans="180:180">
      <c r="FX65019" s="1349"/>
    </row>
    <row r="65020" spans="180:180">
      <c r="FX65020" s="1349"/>
    </row>
    <row r="65021" spans="180:180">
      <c r="FX65021" s="1666"/>
    </row>
    <row r="65023" spans="180:180">
      <c r="FX65023" s="1349"/>
    </row>
    <row r="65024" spans="180:180">
      <c r="FX65024" s="1349"/>
    </row>
    <row r="65025" spans="180:180">
      <c r="FX65025" s="1349"/>
    </row>
    <row r="65026" spans="180:180">
      <c r="FX65026" s="1595"/>
    </row>
    <row r="65027" spans="180:180">
      <c r="FX65027" s="1595"/>
    </row>
    <row r="65028" spans="180:180">
      <c r="FX65028" s="1595"/>
    </row>
    <row r="65029" spans="180:180">
      <c r="FX65029" s="1595"/>
    </row>
    <row r="65030" spans="180:180">
      <c r="FX65030" s="1595"/>
    </row>
    <row r="65031" spans="180:180">
      <c r="FX65031" s="1595"/>
    </row>
    <row r="65032" spans="180:180">
      <c r="FX65032" s="1595"/>
    </row>
    <row r="65033" spans="180:180">
      <c r="FX65033" s="1595"/>
    </row>
    <row r="65034" spans="180:180">
      <c r="FX65034" s="1595"/>
    </row>
    <row r="65035" spans="180:180">
      <c r="FX65035" s="1595"/>
    </row>
    <row r="65036" spans="180:180">
      <c r="FX65036" s="1595"/>
    </row>
    <row r="65037" spans="180:180">
      <c r="FX65037" s="1595"/>
    </row>
    <row r="65038" spans="180:180">
      <c r="FX65038" s="1595"/>
    </row>
    <row r="65039" spans="180:180">
      <c r="FX65039" s="1595"/>
    </row>
    <row r="65040" spans="180:180">
      <c r="FX65040" s="1595"/>
    </row>
    <row r="65041" spans="180:180">
      <c r="FX65041" s="1595"/>
    </row>
    <row r="65042" spans="180:180">
      <c r="FX65042" s="1595"/>
    </row>
    <row r="65043" spans="180:180">
      <c r="FX65043" s="1595"/>
    </row>
    <row r="65044" spans="180:180">
      <c r="FX65044" s="1595"/>
    </row>
    <row r="65045" spans="180:180">
      <c r="FX65045" s="1595"/>
    </row>
    <row r="65046" spans="180:180">
      <c r="FX65046" s="1595"/>
    </row>
    <row r="65047" spans="180:180">
      <c r="FX65047" s="1595"/>
    </row>
    <row r="65048" spans="180:180">
      <c r="FX65048" s="1595"/>
    </row>
    <row r="65049" spans="180:180">
      <c r="FX65049" s="1595"/>
    </row>
    <row r="65050" spans="180:180">
      <c r="FX65050" s="1595"/>
    </row>
    <row r="65051" spans="180:180">
      <c r="FX65051" s="1595"/>
    </row>
    <row r="65052" spans="180:180">
      <c r="FX65052" s="1595"/>
    </row>
    <row r="65053" spans="180:180">
      <c r="FX65053" s="1595"/>
    </row>
    <row r="65054" spans="180:180">
      <c r="FX65054" s="1595"/>
    </row>
    <row r="65055" spans="180:180">
      <c r="FX65055" s="1595"/>
    </row>
    <row r="65056" spans="180:180">
      <c r="FX65056" s="1595"/>
    </row>
    <row r="65057" spans="180:180">
      <c r="FX65057" s="1595"/>
    </row>
    <row r="65058" spans="180:180">
      <c r="FX65058" s="1595"/>
    </row>
    <row r="65059" spans="180:180">
      <c r="FX65059" s="1595"/>
    </row>
    <row r="65060" spans="180:180">
      <c r="FX65060" s="1595"/>
    </row>
    <row r="65061" spans="180:180">
      <c r="FX65061" s="1595"/>
    </row>
    <row r="65062" spans="180:180">
      <c r="FX65062" s="1595"/>
    </row>
    <row r="65063" spans="180:180">
      <c r="FX65063" s="1595"/>
    </row>
    <row r="65064" spans="180:180">
      <c r="FX65064" s="1595"/>
    </row>
    <row r="65065" spans="180:180">
      <c r="FX65065" s="1595"/>
    </row>
    <row r="65067" spans="180:180">
      <c r="FX65067" s="1349"/>
    </row>
    <row r="65068" spans="180:180">
      <c r="FX65068" s="1349"/>
    </row>
    <row r="65069" spans="180:180">
      <c r="FX65069" s="1666"/>
    </row>
    <row r="65071" spans="180:180">
      <c r="FX65071" s="1349"/>
    </row>
    <row r="65072" spans="180:180">
      <c r="FX65072" s="1349"/>
    </row>
    <row r="65073" spans="180:180">
      <c r="FX65073" s="1349"/>
    </row>
    <row r="65074" spans="180:180">
      <c r="FX65074" s="1595"/>
    </row>
    <row r="65075" spans="180:180">
      <c r="FX65075" s="1595"/>
    </row>
    <row r="65076" spans="180:180">
      <c r="FX65076" s="1595"/>
    </row>
    <row r="65077" spans="180:180">
      <c r="FX65077" s="1595"/>
    </row>
    <row r="65078" spans="180:180">
      <c r="FX65078" s="1595"/>
    </row>
    <row r="65079" spans="180:180">
      <c r="FX65079" s="1595"/>
    </row>
    <row r="65080" spans="180:180">
      <c r="FX65080" s="1595"/>
    </row>
    <row r="65081" spans="180:180">
      <c r="FX65081" s="1595"/>
    </row>
    <row r="65082" spans="180:180">
      <c r="FX65082" s="1595"/>
    </row>
    <row r="65083" spans="180:180">
      <c r="FX65083" s="1595"/>
    </row>
    <row r="65084" spans="180:180">
      <c r="FX65084" s="1595"/>
    </row>
    <row r="65085" spans="180:180">
      <c r="FX65085" s="1595"/>
    </row>
    <row r="65086" spans="180:180">
      <c r="FX65086" s="1595"/>
    </row>
    <row r="65087" spans="180:180">
      <c r="FX65087" s="1595"/>
    </row>
    <row r="65088" spans="180:180">
      <c r="FX65088" s="1595"/>
    </row>
    <row r="65089" spans="180:180">
      <c r="FX65089" s="1595"/>
    </row>
    <row r="65090" spans="180:180">
      <c r="FX65090" s="1595"/>
    </row>
    <row r="65091" spans="180:180">
      <c r="FX65091" s="1595"/>
    </row>
    <row r="65092" spans="180:180">
      <c r="FX65092" s="1595"/>
    </row>
    <row r="65093" spans="180:180">
      <c r="FX65093" s="1595"/>
    </row>
    <row r="65094" spans="180:180">
      <c r="FX65094" s="1595"/>
    </row>
    <row r="65095" spans="180:180">
      <c r="FX65095" s="1595"/>
    </row>
    <row r="65096" spans="180:180">
      <c r="FX65096" s="1595"/>
    </row>
    <row r="65097" spans="180:180">
      <c r="FX65097" s="1595"/>
    </row>
    <row r="65098" spans="180:180">
      <c r="FX65098" s="1595"/>
    </row>
    <row r="65099" spans="180:180">
      <c r="FX65099" s="1595"/>
    </row>
    <row r="65100" spans="180:180">
      <c r="FX65100" s="1595"/>
    </row>
    <row r="65101" spans="180:180">
      <c r="FX65101" s="1595"/>
    </row>
    <row r="65102" spans="180:180">
      <c r="FX65102" s="1595"/>
    </row>
    <row r="65103" spans="180:180">
      <c r="FX65103" s="1595"/>
    </row>
    <row r="65104" spans="180:180">
      <c r="FX65104" s="1595"/>
    </row>
    <row r="65105" spans="180:180">
      <c r="FX65105" s="1595"/>
    </row>
    <row r="65106" spans="180:180">
      <c r="FX65106" s="1595"/>
    </row>
    <row r="65107" spans="180:180">
      <c r="FX65107" s="1595"/>
    </row>
    <row r="65108" spans="180:180">
      <c r="FX65108" s="1595"/>
    </row>
    <row r="65109" spans="180:180">
      <c r="FX65109" s="1595"/>
    </row>
    <row r="65110" spans="180:180">
      <c r="FX65110" s="1595"/>
    </row>
    <row r="65111" spans="180:180">
      <c r="FX65111" s="1595"/>
    </row>
    <row r="65112" spans="180:180">
      <c r="FX65112" s="1595"/>
    </row>
    <row r="65113" spans="180:180">
      <c r="FX65113" s="1595"/>
    </row>
    <row r="65115" spans="180:180">
      <c r="FX65115" s="1349"/>
    </row>
    <row r="65116" spans="180:180">
      <c r="FX65116" s="1349"/>
    </row>
    <row r="65117" spans="180:180">
      <c r="FX65117" s="1666"/>
    </row>
    <row r="65119" spans="180:180">
      <c r="FX65119" s="1349"/>
    </row>
    <row r="65120" spans="180:180">
      <c r="FX65120" s="1349"/>
    </row>
    <row r="65121" spans="180:180">
      <c r="FX65121" s="1349"/>
    </row>
    <row r="65122" spans="180:180">
      <c r="FX65122" s="1595"/>
    </row>
    <row r="65123" spans="180:180">
      <c r="FX65123" s="1595"/>
    </row>
    <row r="65124" spans="180:180">
      <c r="FX65124" s="1595"/>
    </row>
    <row r="65125" spans="180:180">
      <c r="FX65125" s="1595"/>
    </row>
    <row r="65126" spans="180:180">
      <c r="FX65126" s="1595"/>
    </row>
    <row r="65127" spans="180:180">
      <c r="FX65127" s="1595"/>
    </row>
    <row r="65128" spans="180:180">
      <c r="FX65128" s="1595"/>
    </row>
    <row r="65129" spans="180:180">
      <c r="FX65129" s="1595"/>
    </row>
    <row r="65130" spans="180:180">
      <c r="FX65130" s="1595"/>
    </row>
    <row r="65131" spans="180:180">
      <c r="FX65131" s="1595"/>
    </row>
    <row r="65132" spans="180:180">
      <c r="FX65132" s="1595"/>
    </row>
    <row r="65133" spans="180:180">
      <c r="FX65133" s="1595"/>
    </row>
    <row r="65134" spans="180:180">
      <c r="FX65134" s="1595"/>
    </row>
    <row r="65135" spans="180:180">
      <c r="FX65135" s="1595"/>
    </row>
    <row r="65136" spans="180:180">
      <c r="FX65136" s="1595"/>
    </row>
    <row r="65137" spans="180:180">
      <c r="FX65137" s="1595"/>
    </row>
    <row r="65138" spans="180:180">
      <c r="FX65138" s="1595"/>
    </row>
    <row r="65139" spans="180:180">
      <c r="FX65139" s="1595"/>
    </row>
    <row r="65140" spans="180:180">
      <c r="FX65140" s="1595"/>
    </row>
    <row r="65141" spans="180:180">
      <c r="FX65141" s="1595"/>
    </row>
    <row r="65142" spans="180:180">
      <c r="FX65142" s="1595"/>
    </row>
    <row r="65143" spans="180:180">
      <c r="FX65143" s="1595"/>
    </row>
    <row r="65144" spans="180:180">
      <c r="FX65144" s="1595"/>
    </row>
    <row r="65145" spans="180:180">
      <c r="FX65145" s="1595"/>
    </row>
    <row r="65146" spans="180:180">
      <c r="FX65146" s="1595"/>
    </row>
    <row r="65147" spans="180:180">
      <c r="FX65147" s="1595"/>
    </row>
    <row r="65148" spans="180:180">
      <c r="FX65148" s="1595"/>
    </row>
    <row r="65149" spans="180:180">
      <c r="FX65149" s="1595"/>
    </row>
    <row r="65150" spans="180:180">
      <c r="FX65150" s="1595"/>
    </row>
    <row r="65151" spans="180:180">
      <c r="FX65151" s="1595"/>
    </row>
    <row r="65152" spans="180:180">
      <c r="FX65152" s="1595"/>
    </row>
    <row r="65153" spans="180:180">
      <c r="FX65153" s="1595"/>
    </row>
    <row r="65154" spans="180:180">
      <c r="FX65154" s="1595"/>
    </row>
    <row r="65155" spans="180:180">
      <c r="FX65155" s="1595"/>
    </row>
    <row r="65156" spans="180:180">
      <c r="FX65156" s="1595"/>
    </row>
    <row r="65157" spans="180:180">
      <c r="FX65157" s="1595"/>
    </row>
    <row r="65158" spans="180:180">
      <c r="FX65158" s="1595"/>
    </row>
    <row r="65159" spans="180:180">
      <c r="FX65159" s="1595"/>
    </row>
    <row r="65160" spans="180:180">
      <c r="FX65160" s="1595"/>
    </row>
    <row r="65161" spans="180:180">
      <c r="FX65161" s="1595"/>
    </row>
    <row r="65163" spans="180:180">
      <c r="FX65163" s="1349"/>
    </row>
    <row r="65164" spans="180:180">
      <c r="FX65164" s="1349"/>
    </row>
    <row r="65165" spans="180:180">
      <c r="FX65165" s="1666"/>
    </row>
    <row r="65167" spans="180:180">
      <c r="FX65167" s="1349"/>
    </row>
    <row r="65168" spans="180:180">
      <c r="FX65168" s="1349"/>
    </row>
    <row r="65169" spans="180:180">
      <c r="FX65169" s="1349"/>
    </row>
    <row r="65170" spans="180:180">
      <c r="FX65170" s="1595"/>
    </row>
    <row r="65171" spans="180:180">
      <c r="FX65171" s="1595"/>
    </row>
    <row r="65172" spans="180:180">
      <c r="FX65172" s="1595"/>
    </row>
    <row r="65173" spans="180:180">
      <c r="FX65173" s="1595"/>
    </row>
    <row r="65174" spans="180:180">
      <c r="FX65174" s="1595"/>
    </row>
    <row r="65175" spans="180:180">
      <c r="FX65175" s="1595"/>
    </row>
    <row r="65176" spans="180:180">
      <c r="FX65176" s="1595"/>
    </row>
    <row r="65177" spans="180:180">
      <c r="FX65177" s="1595"/>
    </row>
    <row r="65178" spans="180:180">
      <c r="FX65178" s="1595"/>
    </row>
    <row r="65179" spans="180:180">
      <c r="FX65179" s="1595"/>
    </row>
    <row r="65180" spans="180:180">
      <c r="FX65180" s="1595"/>
    </row>
    <row r="65181" spans="180:180">
      <c r="FX65181" s="1595"/>
    </row>
    <row r="65182" spans="180:180">
      <c r="FX65182" s="1595"/>
    </row>
    <row r="65183" spans="180:180">
      <c r="FX65183" s="1595"/>
    </row>
    <row r="65184" spans="180:180">
      <c r="FX65184" s="1595"/>
    </row>
    <row r="65185" spans="180:180">
      <c r="FX65185" s="1595"/>
    </row>
    <row r="65186" spans="180:180">
      <c r="FX65186" s="1595"/>
    </row>
    <row r="65187" spans="180:180">
      <c r="FX65187" s="1595"/>
    </row>
    <row r="65188" spans="180:180">
      <c r="FX65188" s="1595"/>
    </row>
    <row r="65189" spans="180:180">
      <c r="FX65189" s="1595"/>
    </row>
    <row r="65190" spans="180:180">
      <c r="FX65190" s="1595"/>
    </row>
    <row r="65191" spans="180:180">
      <c r="FX65191" s="1595"/>
    </row>
    <row r="65192" spans="180:180">
      <c r="FX65192" s="1595"/>
    </row>
    <row r="65193" spans="180:180">
      <c r="FX65193" s="1595"/>
    </row>
    <row r="65194" spans="180:180">
      <c r="FX65194" s="1595"/>
    </row>
    <row r="65195" spans="180:180">
      <c r="FX65195" s="1595"/>
    </row>
    <row r="65196" spans="180:180">
      <c r="FX65196" s="1595"/>
    </row>
    <row r="65197" spans="180:180">
      <c r="FX65197" s="1595"/>
    </row>
    <row r="65198" spans="180:180">
      <c r="FX65198" s="1595"/>
    </row>
    <row r="65199" spans="180:180">
      <c r="FX65199" s="1595"/>
    </row>
    <row r="65200" spans="180:180">
      <c r="FX65200" s="1595"/>
    </row>
    <row r="65201" spans="180:180">
      <c r="FX65201" s="1595"/>
    </row>
    <row r="65202" spans="180:180">
      <c r="FX65202" s="1595"/>
    </row>
    <row r="65203" spans="180:180">
      <c r="FX65203" s="1595"/>
    </row>
    <row r="65204" spans="180:180">
      <c r="FX65204" s="1595"/>
    </row>
    <row r="65205" spans="180:180">
      <c r="FX65205" s="1595"/>
    </row>
    <row r="65206" spans="180:180">
      <c r="FX65206" s="1595"/>
    </row>
    <row r="65207" spans="180:180">
      <c r="FX65207" s="1595"/>
    </row>
    <row r="65208" spans="180:180">
      <c r="FX65208" s="1595"/>
    </row>
    <row r="65209" spans="180:180">
      <c r="FX65209" s="1595"/>
    </row>
    <row r="65211" spans="180:180">
      <c r="FX65211" s="1349"/>
    </row>
    <row r="65212" spans="180:180">
      <c r="FX65212" s="1349"/>
    </row>
    <row r="65213" spans="180:180">
      <c r="FX65213" s="1666"/>
    </row>
    <row r="65215" spans="180:180">
      <c r="FX65215" s="1349"/>
    </row>
    <row r="65216" spans="180:180">
      <c r="FX65216" s="1349"/>
    </row>
    <row r="65217" spans="180:180">
      <c r="FX65217" s="1349"/>
    </row>
    <row r="65218" spans="180:180">
      <c r="FX65218" s="1595"/>
    </row>
    <row r="65219" spans="180:180">
      <c r="FX65219" s="1595"/>
    </row>
    <row r="65220" spans="180:180">
      <c r="FX65220" s="1595"/>
    </row>
    <row r="65221" spans="180:180">
      <c r="FX65221" s="1595"/>
    </row>
    <row r="65222" spans="180:180">
      <c r="FX65222" s="1595"/>
    </row>
    <row r="65223" spans="180:180">
      <c r="FX65223" s="1595"/>
    </row>
    <row r="65224" spans="180:180">
      <c r="FX65224" s="1595"/>
    </row>
    <row r="65225" spans="180:180">
      <c r="FX65225" s="1595"/>
    </row>
    <row r="65226" spans="180:180">
      <c r="FX65226" s="1595"/>
    </row>
    <row r="65227" spans="180:180">
      <c r="FX65227" s="1595"/>
    </row>
    <row r="65228" spans="180:180">
      <c r="FX65228" s="1595"/>
    </row>
    <row r="65229" spans="180:180">
      <c r="FX65229" s="1595"/>
    </row>
    <row r="65230" spans="180:180">
      <c r="FX65230" s="1595"/>
    </row>
    <row r="65231" spans="180:180">
      <c r="FX65231" s="1595"/>
    </row>
    <row r="65232" spans="180:180">
      <c r="FX65232" s="1595"/>
    </row>
    <row r="65233" spans="180:180">
      <c r="FX65233" s="1595"/>
    </row>
    <row r="65234" spans="180:180">
      <c r="FX65234" s="1595"/>
    </row>
    <row r="65235" spans="180:180">
      <c r="FX65235" s="1595"/>
    </row>
    <row r="65236" spans="180:180">
      <c r="FX65236" s="1595"/>
    </row>
    <row r="65237" spans="180:180">
      <c r="FX65237" s="1595"/>
    </row>
    <row r="65238" spans="180:180">
      <c r="FX65238" s="1595"/>
    </row>
    <row r="65239" spans="180:180">
      <c r="FX65239" s="1595"/>
    </row>
    <row r="65240" spans="180:180">
      <c r="FX65240" s="1595"/>
    </row>
    <row r="65241" spans="180:180">
      <c r="FX65241" s="1595"/>
    </row>
    <row r="65242" spans="180:180">
      <c r="FX65242" s="1595"/>
    </row>
    <row r="65243" spans="180:180">
      <c r="FX65243" s="1595"/>
    </row>
    <row r="65244" spans="180:180">
      <c r="FX65244" s="1595"/>
    </row>
    <row r="65245" spans="180:180">
      <c r="FX65245" s="1595"/>
    </row>
    <row r="65246" spans="180:180">
      <c r="FX65246" s="1595"/>
    </row>
    <row r="65247" spans="180:180">
      <c r="FX65247" s="1595"/>
    </row>
    <row r="65248" spans="180:180">
      <c r="FX65248" s="1595"/>
    </row>
    <row r="65249" spans="180:180">
      <c r="FX65249" s="1595"/>
    </row>
    <row r="65250" spans="180:180">
      <c r="FX65250" s="1595"/>
    </row>
    <row r="65251" spans="180:180">
      <c r="FX65251" s="1595"/>
    </row>
    <row r="65252" spans="180:180">
      <c r="FX65252" s="1595"/>
    </row>
    <row r="65253" spans="180:180">
      <c r="FX65253" s="1595"/>
    </row>
    <row r="65254" spans="180:180">
      <c r="FX65254" s="1595"/>
    </row>
    <row r="65255" spans="180:180">
      <c r="FX65255" s="1595"/>
    </row>
    <row r="65256" spans="180:180">
      <c r="FX65256" s="1595"/>
    </row>
    <row r="65257" spans="180:180">
      <c r="FX65257" s="1595"/>
    </row>
    <row r="65259" spans="180:180">
      <c r="FX65259" s="1349"/>
    </row>
    <row r="65260" spans="180:180">
      <c r="FX65260" s="1349"/>
    </row>
    <row r="65261" spans="180:180">
      <c r="FX65261" s="1666"/>
    </row>
    <row r="65263" spans="180:180">
      <c r="FX65263" s="1349"/>
    </row>
    <row r="65264" spans="180:180">
      <c r="FX65264" s="1349"/>
    </row>
    <row r="65265" spans="180:180">
      <c r="FX65265" s="1349"/>
    </row>
    <row r="65266" spans="180:180">
      <c r="FX65266" s="1595"/>
    </row>
    <row r="65267" spans="180:180">
      <c r="FX65267" s="1595"/>
    </row>
    <row r="65268" spans="180:180">
      <c r="FX65268" s="1595"/>
    </row>
    <row r="65269" spans="180:180">
      <c r="FX65269" s="1595"/>
    </row>
    <row r="65270" spans="180:180">
      <c r="FX65270" s="1595"/>
    </row>
    <row r="65271" spans="180:180">
      <c r="FX65271" s="1595"/>
    </row>
    <row r="65272" spans="180:180">
      <c r="FX65272" s="1595"/>
    </row>
    <row r="65273" spans="180:180">
      <c r="FX65273" s="1595"/>
    </row>
    <row r="65274" spans="180:180">
      <c r="FX65274" s="1595"/>
    </row>
    <row r="65275" spans="180:180">
      <c r="FX65275" s="1595"/>
    </row>
    <row r="65276" spans="180:180">
      <c r="FX65276" s="1595"/>
    </row>
    <row r="65277" spans="180:180">
      <c r="FX65277" s="1595"/>
    </row>
    <row r="65278" spans="180:180">
      <c r="FX65278" s="1595"/>
    </row>
    <row r="65279" spans="180:180">
      <c r="FX65279" s="1595"/>
    </row>
    <row r="65280" spans="180:180">
      <c r="FX65280" s="1595"/>
    </row>
    <row r="65281" spans="180:180">
      <c r="FX65281" s="1595"/>
    </row>
    <row r="65282" spans="180:180">
      <c r="FX65282" s="1595"/>
    </row>
    <row r="65283" spans="180:180">
      <c r="FX65283" s="1595"/>
    </row>
    <row r="65284" spans="180:180">
      <c r="FX65284" s="1595"/>
    </row>
    <row r="65285" spans="180:180">
      <c r="FX65285" s="1595"/>
    </row>
    <row r="65286" spans="180:180">
      <c r="FX65286" s="1595"/>
    </row>
    <row r="65287" spans="180:180">
      <c r="FX65287" s="1595"/>
    </row>
    <row r="65288" spans="180:180">
      <c r="FX65288" s="1595"/>
    </row>
    <row r="65289" spans="180:180">
      <c r="FX65289" s="1595"/>
    </row>
    <row r="65290" spans="180:180">
      <c r="FX65290" s="1595"/>
    </row>
    <row r="65291" spans="180:180">
      <c r="FX65291" s="1595"/>
    </row>
    <row r="65292" spans="180:180">
      <c r="FX65292" s="1595"/>
    </row>
    <row r="65293" spans="180:180">
      <c r="FX65293" s="1595"/>
    </row>
    <row r="65294" spans="180:180">
      <c r="FX65294" s="1595"/>
    </row>
    <row r="65295" spans="180:180">
      <c r="FX65295" s="1595"/>
    </row>
    <row r="65296" spans="180:180">
      <c r="FX65296" s="1595"/>
    </row>
    <row r="65297" spans="180:180">
      <c r="FX65297" s="1595"/>
    </row>
    <row r="65298" spans="180:180">
      <c r="FX65298" s="1595"/>
    </row>
    <row r="65299" spans="180:180">
      <c r="FX65299" s="1595"/>
    </row>
    <row r="65300" spans="180:180">
      <c r="FX65300" s="1595"/>
    </row>
    <row r="65301" spans="180:180">
      <c r="FX65301" s="1595"/>
    </row>
    <row r="65302" spans="180:180">
      <c r="FX65302" s="1595"/>
    </row>
    <row r="65303" spans="180:180">
      <c r="FX65303" s="1595"/>
    </row>
    <row r="65304" spans="180:180">
      <c r="FX65304" s="1595"/>
    </row>
    <row r="65305" spans="180:180">
      <c r="FX65305" s="1595"/>
    </row>
    <row r="65307" spans="180:180">
      <c r="FX65307" s="1349"/>
    </row>
    <row r="65308" spans="180:180">
      <c r="FX65308" s="1349"/>
    </row>
    <row r="65309" spans="180:180">
      <c r="FX65309" s="1666"/>
    </row>
    <row r="65311" spans="180:180">
      <c r="FX65311" s="1349"/>
    </row>
    <row r="65312" spans="180:180">
      <c r="FX65312" s="1349"/>
    </row>
    <row r="65313" spans="180:180">
      <c r="FX65313" s="1349"/>
    </row>
    <row r="65314" spans="180:180">
      <c r="FX65314" s="1595"/>
    </row>
    <row r="65315" spans="180:180">
      <c r="FX65315" s="1595"/>
    </row>
    <row r="65316" spans="180:180">
      <c r="FX65316" s="1595"/>
    </row>
    <row r="65317" spans="180:180">
      <c r="FX65317" s="1595"/>
    </row>
    <row r="65318" spans="180:180">
      <c r="FX65318" s="1595"/>
    </row>
    <row r="65319" spans="180:180">
      <c r="FX65319" s="1595"/>
    </row>
    <row r="65320" spans="180:180">
      <c r="FX65320" s="1595"/>
    </row>
    <row r="65321" spans="180:180">
      <c r="FX65321" s="1595"/>
    </row>
    <row r="65322" spans="180:180">
      <c r="FX65322" s="1595"/>
    </row>
    <row r="65323" spans="180:180">
      <c r="FX65323" s="1595"/>
    </row>
    <row r="65324" spans="180:180">
      <c r="FX65324" s="1595"/>
    </row>
    <row r="65325" spans="180:180">
      <c r="FX65325" s="1595"/>
    </row>
    <row r="65326" spans="180:180">
      <c r="FX65326" s="1595"/>
    </row>
    <row r="65327" spans="180:180">
      <c r="FX65327" s="1595"/>
    </row>
    <row r="65328" spans="180:180">
      <c r="FX65328" s="1595"/>
    </row>
    <row r="65329" spans="180:180">
      <c r="FX65329" s="1595"/>
    </row>
    <row r="65330" spans="180:180">
      <c r="FX65330" s="1595"/>
    </row>
    <row r="65331" spans="180:180">
      <c r="FX65331" s="1595"/>
    </row>
    <row r="65332" spans="180:180">
      <c r="FX65332" s="1595"/>
    </row>
    <row r="65333" spans="180:180">
      <c r="FX65333" s="1595"/>
    </row>
    <row r="65334" spans="180:180">
      <c r="FX65334" s="1595"/>
    </row>
    <row r="65335" spans="180:180">
      <c r="FX65335" s="1595"/>
    </row>
    <row r="65336" spans="180:180">
      <c r="FX65336" s="1595"/>
    </row>
    <row r="65337" spans="180:180">
      <c r="FX65337" s="1595"/>
    </row>
    <row r="65338" spans="180:180">
      <c r="FX65338" s="1595"/>
    </row>
    <row r="65339" spans="180:180">
      <c r="FX65339" s="1595"/>
    </row>
    <row r="65340" spans="180:180">
      <c r="FX65340" s="1595"/>
    </row>
    <row r="65341" spans="180:180">
      <c r="FX65341" s="1595"/>
    </row>
    <row r="65342" spans="180:180">
      <c r="FX65342" s="1595"/>
    </row>
    <row r="65343" spans="180:180">
      <c r="FX65343" s="1595"/>
    </row>
    <row r="65344" spans="180:180">
      <c r="FX65344" s="1595"/>
    </row>
    <row r="65345" spans="180:180">
      <c r="FX65345" s="1595"/>
    </row>
    <row r="65346" spans="180:180">
      <c r="FX65346" s="1595"/>
    </row>
    <row r="65347" spans="180:180">
      <c r="FX65347" s="1595"/>
    </row>
    <row r="65348" spans="180:180">
      <c r="FX65348" s="1595"/>
    </row>
    <row r="65349" spans="180:180">
      <c r="FX65349" s="1595"/>
    </row>
    <row r="65350" spans="180:180">
      <c r="FX65350" s="1595"/>
    </row>
    <row r="65351" spans="180:180">
      <c r="FX65351" s="1595"/>
    </row>
    <row r="65352" spans="180:180">
      <c r="FX65352" s="1595"/>
    </row>
    <row r="65353" spans="180:180">
      <c r="FX65353" s="1595"/>
    </row>
    <row r="65355" spans="180:180">
      <c r="FX65355" s="1349"/>
    </row>
    <row r="65356" spans="180:180">
      <c r="FX65356" s="1349"/>
    </row>
    <row r="65357" spans="180:180">
      <c r="FX65357" s="1666"/>
    </row>
    <row r="65359" spans="180:180">
      <c r="FX65359" s="1349"/>
    </row>
    <row r="65360" spans="180:180">
      <c r="FX65360" s="1349"/>
    </row>
    <row r="65361" spans="180:180">
      <c r="FX65361" s="1349"/>
    </row>
    <row r="65362" spans="180:180">
      <c r="FX65362" s="1595"/>
    </row>
    <row r="65363" spans="180:180">
      <c r="FX65363" s="1595"/>
    </row>
    <row r="65364" spans="180:180">
      <c r="FX65364" s="1595"/>
    </row>
    <row r="65365" spans="180:180">
      <c r="FX65365" s="1595"/>
    </row>
    <row r="65366" spans="180:180">
      <c r="FX65366" s="1595"/>
    </row>
    <row r="65367" spans="180:180">
      <c r="FX65367" s="1595"/>
    </row>
    <row r="65368" spans="180:180">
      <c r="FX65368" s="1595"/>
    </row>
    <row r="65369" spans="180:180">
      <c r="FX65369" s="1595"/>
    </row>
    <row r="65370" spans="180:180">
      <c r="FX65370" s="1595"/>
    </row>
    <row r="65371" spans="180:180">
      <c r="FX65371" s="1595"/>
    </row>
    <row r="65372" spans="180:180">
      <c r="FX65372" s="1595"/>
    </row>
    <row r="65373" spans="180:180">
      <c r="FX65373" s="1595"/>
    </row>
    <row r="65374" spans="180:180">
      <c r="FX65374" s="1595"/>
    </row>
    <row r="65375" spans="180:180">
      <c r="FX65375" s="1595"/>
    </row>
    <row r="65376" spans="180:180">
      <c r="FX65376" s="1595"/>
    </row>
    <row r="65377" spans="117:180">
      <c r="FX65377" s="1595"/>
    </row>
    <row r="65378" spans="117:180">
      <c r="FX65378" s="1595"/>
    </row>
    <row r="65379" spans="117:180">
      <c r="FX65379" s="1595"/>
    </row>
    <row r="65380" spans="117:180">
      <c r="DM65380" s="1362" t="e">
        <v>#REF!</v>
      </c>
      <c r="FX65380" s="1595"/>
    </row>
    <row r="65381" spans="117:180">
      <c r="FX65381" s="1595"/>
    </row>
    <row r="65382" spans="117:180">
      <c r="FX65382" s="1595"/>
    </row>
    <row r="65383" spans="117:180">
      <c r="FX65383" s="1595"/>
    </row>
    <row r="65384" spans="117:180">
      <c r="FX65384" s="1595"/>
    </row>
    <row r="65385" spans="117:180">
      <c r="FX65385" s="1595"/>
    </row>
    <row r="65386" spans="117:180">
      <c r="FX65386" s="1595"/>
    </row>
    <row r="65387" spans="117:180">
      <c r="FX65387" s="1595"/>
    </row>
    <row r="65388" spans="117:180">
      <c r="FX65388" s="1595"/>
    </row>
    <row r="65389" spans="117:180">
      <c r="FX65389" s="1595"/>
    </row>
    <row r="65390" spans="117:180">
      <c r="FX65390" s="1595"/>
    </row>
    <row r="65391" spans="117:180">
      <c r="FX65391" s="1595"/>
    </row>
    <row r="65392" spans="117:180">
      <c r="FX65392" s="1595"/>
    </row>
    <row r="65393" spans="180:180">
      <c r="FX65393" s="1595"/>
    </row>
    <row r="65394" spans="180:180">
      <c r="FX65394" s="1595"/>
    </row>
    <row r="65395" spans="180:180">
      <c r="FX65395" s="1595"/>
    </row>
    <row r="65396" spans="180:180">
      <c r="FX65396" s="1595"/>
    </row>
    <row r="65397" spans="180:180">
      <c r="FX65397" s="1595"/>
    </row>
    <row r="65398" spans="180:180">
      <c r="FX65398" s="1595"/>
    </row>
    <row r="65399" spans="180:180">
      <c r="FX65399" s="1595"/>
    </row>
    <row r="65400" spans="180:180">
      <c r="FX65400" s="1595"/>
    </row>
    <row r="65401" spans="180:180">
      <c r="FX65401" s="1595"/>
    </row>
    <row r="65403" spans="180:180">
      <c r="FX65403" s="1349"/>
    </row>
    <row r="65404" spans="180:180">
      <c r="FX65404" s="1349"/>
    </row>
    <row r="65405" spans="180:180">
      <c r="FX65405" s="1666"/>
    </row>
    <row r="65407" spans="180:180">
      <c r="FX65407" s="1349"/>
    </row>
    <row r="65408" spans="180:180">
      <c r="FX65408" s="1349"/>
    </row>
    <row r="65409" spans="180:180">
      <c r="FX65409" s="1349"/>
    </row>
    <row r="65410" spans="180:180">
      <c r="FX65410" s="1595"/>
    </row>
    <row r="65411" spans="180:180">
      <c r="FX65411" s="1595"/>
    </row>
    <row r="65412" spans="180:180">
      <c r="FX65412" s="1595"/>
    </row>
    <row r="65413" spans="180:180">
      <c r="FX65413" s="1595"/>
    </row>
    <row r="65414" spans="180:180">
      <c r="FX65414" s="1595"/>
    </row>
    <row r="65415" spans="180:180">
      <c r="FX65415" s="1595"/>
    </row>
    <row r="65416" spans="180:180">
      <c r="FX65416" s="1595"/>
    </row>
    <row r="65417" spans="180:180">
      <c r="FX65417" s="1595"/>
    </row>
    <row r="65418" spans="180:180">
      <c r="FX65418" s="1595"/>
    </row>
    <row r="65419" spans="180:180">
      <c r="FX65419" s="1595"/>
    </row>
    <row r="65420" spans="180:180">
      <c r="FX65420" s="1595"/>
    </row>
    <row r="65421" spans="180:180">
      <c r="FX65421" s="1595"/>
    </row>
    <row r="65422" spans="180:180">
      <c r="FX65422" s="1595"/>
    </row>
    <row r="65423" spans="180:180">
      <c r="FX65423" s="1595"/>
    </row>
    <row r="65424" spans="180:180">
      <c r="FX65424" s="1595"/>
    </row>
    <row r="65425" spans="180:180">
      <c r="FX65425" s="1595"/>
    </row>
    <row r="65426" spans="180:180">
      <c r="FX65426" s="1595"/>
    </row>
    <row r="65427" spans="180:180">
      <c r="FX65427" s="1595"/>
    </row>
    <row r="65428" spans="180:180">
      <c r="FX65428" s="1595"/>
    </row>
    <row r="65429" spans="180:180">
      <c r="FX65429" s="1595"/>
    </row>
    <row r="65430" spans="180:180">
      <c r="FX65430" s="1595"/>
    </row>
    <row r="65431" spans="180:180">
      <c r="FX65431" s="1595"/>
    </row>
    <row r="65432" spans="180:180">
      <c r="FX65432" s="1595"/>
    </row>
    <row r="65433" spans="180:180">
      <c r="FX65433" s="1595"/>
    </row>
    <row r="65434" spans="180:180">
      <c r="FX65434" s="1595"/>
    </row>
    <row r="65435" spans="180:180">
      <c r="FX65435" s="1595"/>
    </row>
    <row r="65436" spans="180:180">
      <c r="FX65436" s="1595"/>
    </row>
    <row r="65437" spans="180:180">
      <c r="FX65437" s="1595"/>
    </row>
    <row r="65438" spans="180:180">
      <c r="FX65438" s="1595"/>
    </row>
    <row r="65439" spans="180:180">
      <c r="FX65439" s="1595"/>
    </row>
    <row r="65440" spans="180:180">
      <c r="FX65440" s="1595"/>
    </row>
    <row r="65441" spans="180:180">
      <c r="FX65441" s="1595"/>
    </row>
    <row r="65442" spans="180:180">
      <c r="FX65442" s="1595"/>
    </row>
    <row r="65443" spans="180:180">
      <c r="FX65443" s="1595"/>
    </row>
    <row r="65444" spans="180:180">
      <c r="FX65444" s="1595"/>
    </row>
    <row r="65445" spans="180:180">
      <c r="FX65445" s="1595"/>
    </row>
    <row r="65446" spans="180:180">
      <c r="FX65446" s="1595"/>
    </row>
    <row r="65447" spans="180:180">
      <c r="FX65447" s="1595"/>
    </row>
    <row r="65448" spans="180:180">
      <c r="FX65448" s="1595"/>
    </row>
    <row r="65449" spans="180:180">
      <c r="FX65449" s="1595"/>
    </row>
    <row r="65451" spans="180:180">
      <c r="FX65451" s="1349"/>
    </row>
    <row r="65452" spans="180:180">
      <c r="FX65452" s="1349"/>
    </row>
    <row r="65453" spans="180:180">
      <c r="FX65453" s="1666"/>
    </row>
    <row r="65455" spans="180:180">
      <c r="FX65455" s="1349"/>
    </row>
    <row r="65456" spans="180:180">
      <c r="FX65456" s="1349"/>
    </row>
    <row r="65457" spans="180:180">
      <c r="FX65457" s="1349"/>
    </row>
    <row r="65458" spans="180:180">
      <c r="FX65458" s="1595"/>
    </row>
    <row r="65459" spans="180:180">
      <c r="FX65459" s="1595"/>
    </row>
    <row r="65460" spans="180:180">
      <c r="FX65460" s="1595"/>
    </row>
    <row r="65461" spans="180:180">
      <c r="FX65461" s="1595"/>
    </row>
    <row r="65462" spans="180:180">
      <c r="FX65462" s="1595"/>
    </row>
    <row r="65463" spans="180:180">
      <c r="FX65463" s="1595"/>
    </row>
    <row r="65464" spans="180:180">
      <c r="FX65464" s="1595"/>
    </row>
    <row r="65465" spans="180:180">
      <c r="FX65465" s="1595"/>
    </row>
    <row r="65466" spans="180:180">
      <c r="FX65466" s="1595"/>
    </row>
    <row r="65467" spans="180:180">
      <c r="FX65467" s="1595"/>
    </row>
    <row r="65468" spans="180:180">
      <c r="FX65468" s="1595"/>
    </row>
    <row r="65469" spans="180:180">
      <c r="FX65469" s="1595"/>
    </row>
    <row r="65470" spans="180:180">
      <c r="FX65470" s="1595"/>
    </row>
    <row r="65471" spans="180:180">
      <c r="FX65471" s="1595"/>
    </row>
    <row r="65472" spans="180:180">
      <c r="FX65472" s="1595"/>
    </row>
    <row r="65473" spans="180:180">
      <c r="FX65473" s="1595"/>
    </row>
    <row r="65474" spans="180:180">
      <c r="FX65474" s="1595"/>
    </row>
    <row r="65475" spans="180:180">
      <c r="FX65475" s="1595"/>
    </row>
    <row r="65476" spans="180:180">
      <c r="FX65476" s="1595"/>
    </row>
    <row r="65477" spans="180:180">
      <c r="FX65477" s="1595"/>
    </row>
    <row r="65478" spans="180:180">
      <c r="FX65478" s="1595"/>
    </row>
    <row r="65479" spans="180:180">
      <c r="FX65479" s="1595"/>
    </row>
    <row r="65480" spans="180:180">
      <c r="FX65480" s="1595"/>
    </row>
  </sheetData>
  <mergeCells count="98">
    <mergeCell ref="FX49:FX51"/>
    <mergeCell ref="FN49:FV49"/>
    <mergeCell ref="FL49:FL51"/>
    <mergeCell ref="FC49:FK49"/>
    <mergeCell ref="GG49:GG51"/>
    <mergeCell ref="GF49:GF51"/>
    <mergeCell ref="GE49:GE51"/>
    <mergeCell ref="E92:F92"/>
    <mergeCell ref="E93:E232"/>
    <mergeCell ref="E91:J91"/>
    <mergeCell ref="D49:O49"/>
    <mergeCell ref="P49:AA49"/>
    <mergeCell ref="EC49:EF49"/>
    <mergeCell ref="DY49:EB49"/>
    <mergeCell ref="AB49:AM49"/>
    <mergeCell ref="AN49:AY49"/>
    <mergeCell ref="AZ49:BK49"/>
    <mergeCell ref="BL49:BN49"/>
    <mergeCell ref="DU49:DX49"/>
    <mergeCell ref="DQ49:DT49"/>
    <mergeCell ref="DM49:DP49"/>
    <mergeCell ref="DI49:DL49"/>
    <mergeCell ref="FN37:FV37"/>
    <mergeCell ref="FX37:FX39"/>
    <mergeCell ref="BL37:BN37"/>
    <mergeCell ref="DI37:DL37"/>
    <mergeCell ref="DM37:DP37"/>
    <mergeCell ref="DQ37:DT37"/>
    <mergeCell ref="DU37:DX37"/>
    <mergeCell ref="DY37:EB37"/>
    <mergeCell ref="FA37:FA39"/>
    <mergeCell ref="FC37:FK37"/>
    <mergeCell ref="FL37:FL39"/>
    <mergeCell ref="EC37:EF38"/>
    <mergeCell ref="D37:O37"/>
    <mergeCell ref="P37:AA37"/>
    <mergeCell ref="AB37:AM37"/>
    <mergeCell ref="AN37:AY37"/>
    <mergeCell ref="AZ37:BK37"/>
    <mergeCell ref="EC23:EF23"/>
    <mergeCell ref="FC15:FK15"/>
    <mergeCell ref="FL15:FL17"/>
    <mergeCell ref="FN15:FV15"/>
    <mergeCell ref="FX15:FX17"/>
    <mergeCell ref="EC15:EF15"/>
    <mergeCell ref="FA15:FA17"/>
    <mergeCell ref="FA23:FA25"/>
    <mergeCell ref="FC23:FK23"/>
    <mergeCell ref="FL23:FL25"/>
    <mergeCell ref="FN23:FV23"/>
    <mergeCell ref="FX23:FX25"/>
    <mergeCell ref="D23:O23"/>
    <mergeCell ref="P23:AA23"/>
    <mergeCell ref="AB23:AM23"/>
    <mergeCell ref="AN23:AY23"/>
    <mergeCell ref="AZ23:BK23"/>
    <mergeCell ref="BL23:BN23"/>
    <mergeCell ref="DM15:DP15"/>
    <mergeCell ref="DQ15:DT15"/>
    <mergeCell ref="DU15:DX15"/>
    <mergeCell ref="DY15:EB15"/>
    <mergeCell ref="DI23:DL23"/>
    <mergeCell ref="DM23:DP23"/>
    <mergeCell ref="DQ23:DT23"/>
    <mergeCell ref="DU23:DX23"/>
    <mergeCell ref="DY23:EB23"/>
    <mergeCell ref="FL7:FL9"/>
    <mergeCell ref="FN7:FV8"/>
    <mergeCell ref="FX7:FX9"/>
    <mergeCell ref="D15:O15"/>
    <mergeCell ref="P15:AA15"/>
    <mergeCell ref="AB15:AM15"/>
    <mergeCell ref="AN15:AY15"/>
    <mergeCell ref="AZ15:BK15"/>
    <mergeCell ref="BL15:BN15"/>
    <mergeCell ref="DI15:DL15"/>
    <mergeCell ref="DM7:DP7"/>
    <mergeCell ref="DQ7:DT7"/>
    <mergeCell ref="DU7:DX7"/>
    <mergeCell ref="DY7:EB7"/>
    <mergeCell ref="EC7:EF7"/>
    <mergeCell ref="FA7:FA9"/>
    <mergeCell ref="ES5:EX5"/>
    <mergeCell ref="FC5:FK5"/>
    <mergeCell ref="FN5:FV5"/>
    <mergeCell ref="D7:O7"/>
    <mergeCell ref="P7:AA7"/>
    <mergeCell ref="AB7:AM7"/>
    <mergeCell ref="AN7:AY7"/>
    <mergeCell ref="AZ7:BK7"/>
    <mergeCell ref="BL7:BN7"/>
    <mergeCell ref="DI7:DL7"/>
    <mergeCell ref="D5:O5"/>
    <mergeCell ref="P5:AA5"/>
    <mergeCell ref="AB5:AM5"/>
    <mergeCell ref="AN5:AY5"/>
    <mergeCell ref="AZ5:BK5"/>
    <mergeCell ref="DI5:EG5"/>
  </mergeCells>
  <printOptions horizontalCentered="1" verticalCentered="1"/>
  <pageMargins left="0.39370078740157483" right="0.11811023622047245" top="0.52" bottom="0.43307086614173229" header="0" footer="0"/>
  <pageSetup paperSize="9" orientation="landscape" verticalDpi="4294967295" r:id="rId1"/>
  <headerFooter alignWithMargins="0"/>
  <rowBreaks count="1" manualBreakCount="1">
    <brk id="86" max="16383" man="1"/>
  </rowBreaks>
  <colBreaks count="4" manualBreakCount="4">
    <brk id="15" min="6" max="86" man="1"/>
    <brk id="27" min="6" max="86" man="1"/>
    <brk id="39" min="6" max="86" man="1"/>
    <brk id="112" min="6" max="86" man="1"/>
  </colBreaks>
  <drawing r:id="rId2"/>
  <legacy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AA193"/>
  <sheetViews>
    <sheetView showGridLines="0" zoomScale="85" zoomScaleNormal="85" workbookViewId="0">
      <pane ySplit="3" topLeftCell="A149" activePane="bottomLeft" state="frozen"/>
      <selection activeCell="E128" sqref="E128"/>
      <selection pane="bottomLeft" activeCell="E176" sqref="E176"/>
    </sheetView>
  </sheetViews>
  <sheetFormatPr baseColWidth="10" defaultColWidth="11.42578125" defaultRowHeight="11.25"/>
  <cols>
    <col min="1" max="1" width="17.85546875" style="575" customWidth="1"/>
    <col min="2" max="2" width="13.5703125" style="575" customWidth="1"/>
    <col min="3" max="13" width="10.5703125" style="575" customWidth="1"/>
    <col min="14" max="14" width="9.7109375" style="575" bestFit="1" customWidth="1"/>
    <col min="15" max="15" width="10.5703125" style="575" bestFit="1" customWidth="1"/>
    <col min="16" max="16" width="22" style="575" customWidth="1"/>
    <col min="17" max="25" width="13.28515625" style="575" customWidth="1"/>
    <col min="26" max="16384" width="11.42578125" style="575"/>
  </cols>
  <sheetData>
    <row r="1" spans="1:16" ht="12">
      <c r="A1" s="2387" t="s">
        <v>613</v>
      </c>
      <c r="B1" s="2387"/>
      <c r="C1" s="2387"/>
      <c r="D1" s="2387"/>
      <c r="E1" s="2387"/>
      <c r="F1" s="2387"/>
      <c r="G1" s="2387"/>
      <c r="H1" s="2387"/>
      <c r="I1" s="2387"/>
      <c r="J1" s="2387"/>
      <c r="K1" s="2387"/>
      <c r="L1" s="2387"/>
      <c r="M1" s="2387"/>
      <c r="N1" s="2387"/>
      <c r="O1" s="2387"/>
    </row>
    <row r="2" spans="1:16" ht="12">
      <c r="A2" s="2387" t="s">
        <v>614</v>
      </c>
      <c r="B2" s="2387"/>
      <c r="C2" s="2387"/>
      <c r="D2" s="2387"/>
      <c r="E2" s="2387"/>
      <c r="F2" s="2387"/>
      <c r="G2" s="2387"/>
      <c r="H2" s="2387"/>
      <c r="I2" s="2387"/>
      <c r="J2" s="2387"/>
      <c r="K2" s="2387"/>
      <c r="L2" s="2387"/>
      <c r="M2" s="2387"/>
      <c r="N2" s="2387"/>
      <c r="O2" s="2387"/>
    </row>
    <row r="3" spans="1:16" ht="12.75" thickBot="1">
      <c r="A3" s="2387" t="s">
        <v>1210</v>
      </c>
      <c r="B3" s="2387"/>
      <c r="C3" s="2387"/>
      <c r="D3" s="2387"/>
      <c r="E3" s="2387"/>
      <c r="F3" s="2387"/>
      <c r="G3" s="2387"/>
      <c r="H3" s="2387"/>
      <c r="I3" s="2387"/>
      <c r="J3" s="2387"/>
      <c r="K3" s="2387"/>
      <c r="L3" s="2387"/>
      <c r="M3" s="2387"/>
      <c r="N3" s="2387"/>
      <c r="O3" s="2387"/>
    </row>
    <row r="4" spans="1:16" hidden="1">
      <c r="A4" s="576"/>
      <c r="B4" s="577"/>
      <c r="C4" s="578"/>
      <c r="D4" s="578"/>
      <c r="E4" s="578"/>
      <c r="F4" s="578"/>
      <c r="G4" s="578"/>
      <c r="H4" s="578"/>
      <c r="I4" s="578"/>
      <c r="J4" s="578"/>
      <c r="K4" s="578"/>
      <c r="L4" s="578"/>
      <c r="M4" s="578"/>
      <c r="N4" s="579"/>
      <c r="O4" s="578"/>
    </row>
    <row r="5" spans="1:16" hidden="1">
      <c r="A5" s="2384" t="s">
        <v>615</v>
      </c>
      <c r="B5" s="2385"/>
      <c r="C5" s="2385"/>
      <c r="D5" s="2385"/>
      <c r="E5" s="2385"/>
      <c r="F5" s="2385"/>
      <c r="G5" s="2385"/>
      <c r="H5" s="2385"/>
      <c r="I5" s="2385"/>
      <c r="J5" s="2385"/>
      <c r="K5" s="2385"/>
      <c r="L5" s="2385"/>
      <c r="M5" s="2385"/>
      <c r="N5" s="2385"/>
      <c r="O5" s="2386"/>
      <c r="P5" s="580"/>
    </row>
    <row r="6" spans="1:16" hidden="1">
      <c r="A6" s="581" t="s">
        <v>616</v>
      </c>
      <c r="B6" s="582" t="s">
        <v>617</v>
      </c>
      <c r="C6" s="582" t="s">
        <v>377</v>
      </c>
      <c r="D6" s="582" t="s">
        <v>378</v>
      </c>
      <c r="E6" s="582" t="s">
        <v>618</v>
      </c>
      <c r="F6" s="582" t="s">
        <v>380</v>
      </c>
      <c r="G6" s="582" t="s">
        <v>381</v>
      </c>
      <c r="H6" s="582" t="s">
        <v>619</v>
      </c>
      <c r="I6" s="582" t="s">
        <v>620</v>
      </c>
      <c r="J6" s="582" t="s">
        <v>384</v>
      </c>
      <c r="K6" s="582" t="s">
        <v>385</v>
      </c>
      <c r="L6" s="582" t="s">
        <v>386</v>
      </c>
      <c r="M6" s="582" t="s">
        <v>621</v>
      </c>
      <c r="N6" s="582" t="s">
        <v>622</v>
      </c>
      <c r="O6" s="583" t="s">
        <v>228</v>
      </c>
    </row>
    <row r="7" spans="1:16" hidden="1">
      <c r="A7" s="584" t="s">
        <v>623</v>
      </c>
      <c r="B7" s="585">
        <f>42509+457</f>
        <v>42966</v>
      </c>
      <c r="C7" s="585">
        <f>35149+457</f>
        <v>35606</v>
      </c>
      <c r="D7" s="585">
        <f>39152+457</f>
        <v>39609</v>
      </c>
      <c r="E7" s="585">
        <f>37370+457</f>
        <v>37827</v>
      </c>
      <c r="F7" s="585">
        <f>40803+457</f>
        <v>41260</v>
      </c>
      <c r="G7" s="585">
        <f>49461+457</f>
        <v>49918</v>
      </c>
      <c r="H7" s="585">
        <f>56056+457</f>
        <v>56513</v>
      </c>
      <c r="I7" s="585">
        <f>56841+457</f>
        <v>57298</v>
      </c>
      <c r="J7" s="585">
        <f>45964+457</f>
        <v>46421</v>
      </c>
      <c r="K7" s="585">
        <f>40309+457</f>
        <v>40766</v>
      </c>
      <c r="L7" s="586">
        <f>45354+457</f>
        <v>45811</v>
      </c>
      <c r="M7" s="586">
        <f>47845+455</f>
        <v>48300</v>
      </c>
      <c r="N7" s="579">
        <f>AVERAGE(B7:M7)</f>
        <v>45191.25</v>
      </c>
      <c r="O7" s="587">
        <f>SUM(B7:M7)</f>
        <v>542295</v>
      </c>
      <c r="P7" s="580"/>
    </row>
    <row r="8" spans="1:16" ht="12" hidden="1" thickBot="1">
      <c r="A8" s="584" t="s">
        <v>624</v>
      </c>
      <c r="B8" s="585">
        <f>56641+4079</f>
        <v>60720</v>
      </c>
      <c r="C8" s="585">
        <f>52309+4079</f>
        <v>56388</v>
      </c>
      <c r="D8" s="585">
        <f>51788+4078</f>
        <v>55866</v>
      </c>
      <c r="E8" s="585">
        <f>55102+4078</f>
        <v>59180</v>
      </c>
      <c r="F8" s="585">
        <f>62167+4078</f>
        <v>66245</v>
      </c>
      <c r="G8" s="585">
        <f>59655+4079</f>
        <v>63734</v>
      </c>
      <c r="H8" s="585">
        <f>68466+4079</f>
        <v>72545</v>
      </c>
      <c r="I8" s="585">
        <f>68496+4079</f>
        <v>72575</v>
      </c>
      <c r="J8" s="585">
        <f>60585+4078</f>
        <v>64663</v>
      </c>
      <c r="K8" s="585">
        <f>63823+4078</f>
        <v>67901</v>
      </c>
      <c r="L8" s="586">
        <f>62420+4078</f>
        <v>66498</v>
      </c>
      <c r="M8" s="586">
        <f>62050+4078</f>
        <v>66128</v>
      </c>
      <c r="N8" s="579">
        <f>AVERAGE(B8:M8)</f>
        <v>64370.25</v>
      </c>
      <c r="O8" s="587">
        <f>SUM(B8:M8)</f>
        <v>772443</v>
      </c>
      <c r="P8" s="580"/>
    </row>
    <row r="9" spans="1:16" ht="12" hidden="1" thickBot="1">
      <c r="A9" s="588" t="s">
        <v>625</v>
      </c>
      <c r="B9" s="589">
        <f t="shared" ref="B9:M9" si="0">SUM(B7:B8)</f>
        <v>103686</v>
      </c>
      <c r="C9" s="589">
        <f t="shared" si="0"/>
        <v>91994</v>
      </c>
      <c r="D9" s="589">
        <f t="shared" si="0"/>
        <v>95475</v>
      </c>
      <c r="E9" s="589">
        <f t="shared" si="0"/>
        <v>97007</v>
      </c>
      <c r="F9" s="589">
        <f t="shared" si="0"/>
        <v>107505</v>
      </c>
      <c r="G9" s="590">
        <f t="shared" si="0"/>
        <v>113652</v>
      </c>
      <c r="H9" s="590">
        <f t="shared" si="0"/>
        <v>129058</v>
      </c>
      <c r="I9" s="590">
        <f t="shared" si="0"/>
        <v>129873</v>
      </c>
      <c r="J9" s="590">
        <f t="shared" si="0"/>
        <v>111084</v>
      </c>
      <c r="K9" s="590">
        <f t="shared" si="0"/>
        <v>108667</v>
      </c>
      <c r="L9" s="590">
        <f t="shared" si="0"/>
        <v>112309</v>
      </c>
      <c r="M9" s="590">
        <f t="shared" si="0"/>
        <v>114428</v>
      </c>
      <c r="N9" s="589">
        <f>AVERAGE(B9:M9)</f>
        <v>109561.5</v>
      </c>
      <c r="O9" s="591">
        <f>+O8+O7</f>
        <v>1314738</v>
      </c>
      <c r="P9" s="580"/>
    </row>
    <row r="10" spans="1:16" hidden="1">
      <c r="A10" s="576"/>
      <c r="B10" s="579"/>
      <c r="C10" s="579"/>
      <c r="D10" s="579"/>
      <c r="E10" s="579"/>
      <c r="F10" s="579"/>
      <c r="G10" s="592"/>
      <c r="H10" s="592"/>
      <c r="I10" s="592"/>
      <c r="J10" s="592"/>
      <c r="K10" s="592"/>
      <c r="L10" s="592"/>
      <c r="M10" s="592"/>
      <c r="N10" s="579"/>
      <c r="O10" s="578"/>
      <c r="P10" s="580"/>
    </row>
    <row r="11" spans="1:16" hidden="1">
      <c r="A11" s="576"/>
      <c r="B11" s="579"/>
      <c r="C11" s="579"/>
      <c r="D11" s="579"/>
      <c r="E11" s="579"/>
      <c r="F11" s="579"/>
      <c r="G11" s="592"/>
      <c r="H11" s="592"/>
      <c r="I11" s="592"/>
      <c r="J11" s="592"/>
      <c r="K11" s="592"/>
      <c r="L11" s="592"/>
      <c r="M11" s="592"/>
      <c r="N11" s="579"/>
      <c r="O11" s="578"/>
      <c r="P11" s="580"/>
    </row>
    <row r="12" spans="1:16" hidden="1">
      <c r="A12" s="576"/>
      <c r="B12" s="579"/>
      <c r="C12" s="579"/>
      <c r="D12" s="579"/>
      <c r="E12" s="579"/>
      <c r="F12" s="579"/>
      <c r="G12" s="592"/>
      <c r="H12" s="592"/>
      <c r="I12" s="592"/>
      <c r="J12" s="592"/>
      <c r="K12" s="592"/>
      <c r="L12" s="592"/>
      <c r="M12" s="592"/>
      <c r="N12" s="579"/>
      <c r="O12" s="578"/>
      <c r="P12" s="580"/>
    </row>
    <row r="13" spans="1:16" hidden="1">
      <c r="A13" s="2384" t="s">
        <v>626</v>
      </c>
      <c r="B13" s="2385"/>
      <c r="C13" s="2385"/>
      <c r="D13" s="2385"/>
      <c r="E13" s="2385"/>
      <c r="F13" s="2385"/>
      <c r="G13" s="2385"/>
      <c r="H13" s="2385"/>
      <c r="I13" s="2385"/>
      <c r="J13" s="2385"/>
      <c r="K13" s="2385"/>
      <c r="L13" s="2385"/>
      <c r="M13" s="2385"/>
      <c r="N13" s="2385"/>
      <c r="O13" s="2386"/>
      <c r="P13" s="580"/>
    </row>
    <row r="14" spans="1:16" hidden="1">
      <c r="A14" s="581" t="s">
        <v>616</v>
      </c>
      <c r="B14" s="582" t="s">
        <v>617</v>
      </c>
      <c r="C14" s="582" t="s">
        <v>377</v>
      </c>
      <c r="D14" s="582" t="s">
        <v>378</v>
      </c>
      <c r="E14" s="582" t="s">
        <v>618</v>
      </c>
      <c r="F14" s="582" t="s">
        <v>380</v>
      </c>
      <c r="G14" s="582" t="s">
        <v>381</v>
      </c>
      <c r="H14" s="582" t="s">
        <v>619</v>
      </c>
      <c r="I14" s="582" t="s">
        <v>620</v>
      </c>
      <c r="J14" s="582" t="s">
        <v>384</v>
      </c>
      <c r="K14" s="582" t="s">
        <v>385</v>
      </c>
      <c r="L14" s="582" t="s">
        <v>386</v>
      </c>
      <c r="M14" s="582" t="s">
        <v>621</v>
      </c>
      <c r="N14" s="582" t="s">
        <v>622</v>
      </c>
      <c r="O14" s="583" t="s">
        <v>228</v>
      </c>
    </row>
    <row r="15" spans="1:16" hidden="1">
      <c r="A15" s="584" t="s">
        <v>623</v>
      </c>
      <c r="B15" s="593">
        <f>43679+351</f>
        <v>44030</v>
      </c>
      <c r="C15" s="593">
        <f>42565+351</f>
        <v>42916</v>
      </c>
      <c r="D15" s="594">
        <f>40495+351</f>
        <v>40846</v>
      </c>
      <c r="E15" s="594">
        <f>41820+351</f>
        <v>42171</v>
      </c>
      <c r="F15" s="595">
        <f>43297+351</f>
        <v>43648</v>
      </c>
      <c r="G15" s="595">
        <f>50112+351</f>
        <v>50463</v>
      </c>
      <c r="H15" s="595">
        <f>59269+351</f>
        <v>59620</v>
      </c>
      <c r="I15" s="595">
        <f>57304+351</f>
        <v>57655</v>
      </c>
      <c r="J15" s="595">
        <f>45078+351</f>
        <v>45429</v>
      </c>
      <c r="K15" s="595">
        <f>48780+351</f>
        <v>49131</v>
      </c>
      <c r="L15" s="595">
        <f>50726+351</f>
        <v>51077</v>
      </c>
      <c r="M15" s="595">
        <f>54427+346</f>
        <v>54773</v>
      </c>
      <c r="N15" s="579">
        <f>AVERAGE(B15:M15)</f>
        <v>48479.916666666664</v>
      </c>
      <c r="O15" s="587">
        <f>SUM(B15:M15)</f>
        <v>581759</v>
      </c>
    </row>
    <row r="16" spans="1:16" ht="12" hidden="1" thickBot="1">
      <c r="A16" s="584" t="s">
        <v>624</v>
      </c>
      <c r="B16" s="593">
        <f>60676+4782</f>
        <v>65458</v>
      </c>
      <c r="C16" s="593">
        <f>58004+4782</f>
        <v>62786</v>
      </c>
      <c r="D16" s="593">
        <f>67974+4782</f>
        <v>72756</v>
      </c>
      <c r="E16" s="593">
        <f>63549+4782</f>
        <v>68331</v>
      </c>
      <c r="F16" s="595">
        <f>65000+4782</f>
        <v>69782</v>
      </c>
      <c r="G16" s="595">
        <f>66302+4782</f>
        <v>71084</v>
      </c>
      <c r="H16" s="595">
        <f>74934+4782</f>
        <v>79716</v>
      </c>
      <c r="I16" s="595">
        <f>74992+4782</f>
        <v>79774</v>
      </c>
      <c r="J16" s="595">
        <f>65943+4782</f>
        <v>70725</v>
      </c>
      <c r="K16" s="595">
        <f>69356+4782</f>
        <v>74138</v>
      </c>
      <c r="L16" s="595">
        <f>67825+4782</f>
        <v>72607</v>
      </c>
      <c r="M16" s="595">
        <f>71685+4781</f>
        <v>76466</v>
      </c>
      <c r="N16" s="579">
        <f>AVERAGE(B16:M16)</f>
        <v>71968.583333333328</v>
      </c>
      <c r="O16" s="587">
        <f>SUM(B16:M16)</f>
        <v>863623</v>
      </c>
    </row>
    <row r="17" spans="1:16" ht="12" hidden="1" thickBot="1">
      <c r="A17" s="588" t="s">
        <v>627</v>
      </c>
      <c r="B17" s="596">
        <f>SUM(B15:B16)</f>
        <v>109488</v>
      </c>
      <c r="C17" s="596">
        <f t="shared" ref="C17:M17" si="1">SUM(C15:C16)</f>
        <v>105702</v>
      </c>
      <c r="D17" s="596">
        <f t="shared" si="1"/>
        <v>113602</v>
      </c>
      <c r="E17" s="596">
        <f t="shared" si="1"/>
        <v>110502</v>
      </c>
      <c r="F17" s="596">
        <f t="shared" si="1"/>
        <v>113430</v>
      </c>
      <c r="G17" s="596">
        <f t="shared" si="1"/>
        <v>121547</v>
      </c>
      <c r="H17" s="596">
        <f t="shared" si="1"/>
        <v>139336</v>
      </c>
      <c r="I17" s="596">
        <f t="shared" si="1"/>
        <v>137429</v>
      </c>
      <c r="J17" s="596">
        <f t="shared" si="1"/>
        <v>116154</v>
      </c>
      <c r="K17" s="596">
        <f t="shared" si="1"/>
        <v>123269</v>
      </c>
      <c r="L17" s="596">
        <f t="shared" si="1"/>
        <v>123684</v>
      </c>
      <c r="M17" s="596">
        <f t="shared" si="1"/>
        <v>131239</v>
      </c>
      <c r="N17" s="589">
        <f>AVERAGE(B17:M17)</f>
        <v>120448.5</v>
      </c>
      <c r="O17" s="597">
        <f>SUM(B17:M17)</f>
        <v>1445382</v>
      </c>
    </row>
    <row r="18" spans="1:16" hidden="1">
      <c r="A18" s="576"/>
      <c r="B18" s="598"/>
      <c r="C18" s="598"/>
      <c r="D18" s="598"/>
      <c r="E18" s="598"/>
      <c r="F18" s="598"/>
      <c r="G18" s="598"/>
      <c r="H18" s="598"/>
      <c r="I18" s="598"/>
      <c r="J18" s="598"/>
      <c r="K18" s="598"/>
      <c r="L18" s="598"/>
      <c r="M18" s="598"/>
      <c r="N18" s="579"/>
      <c r="O18" s="579"/>
    </row>
    <row r="19" spans="1:16" hidden="1">
      <c r="A19" s="599" t="s">
        <v>628</v>
      </c>
      <c r="B19" s="600"/>
      <c r="C19" s="600"/>
      <c r="D19" s="600"/>
      <c r="E19" s="600"/>
      <c r="F19" s="600"/>
      <c r="G19" s="600"/>
      <c r="H19" s="600"/>
      <c r="I19" s="600"/>
      <c r="J19" s="600"/>
      <c r="K19" s="600"/>
      <c r="L19" s="600"/>
      <c r="M19" s="600"/>
      <c r="N19" s="601"/>
      <c r="O19" s="601"/>
    </row>
    <row r="20" spans="1:16" hidden="1">
      <c r="A20" s="602" t="s">
        <v>623</v>
      </c>
      <c r="B20" s="603">
        <f t="shared" ref="B20:M22" si="2">SUM(B15/B7-1)</f>
        <v>2.4763766699250622E-2</v>
      </c>
      <c r="C20" s="603">
        <f t="shared" si="2"/>
        <v>0.20530247711059935</v>
      </c>
      <c r="D20" s="603">
        <f t="shared" si="2"/>
        <v>3.1230275947385699E-2</v>
      </c>
      <c r="E20" s="603">
        <f t="shared" si="2"/>
        <v>0.11483860734396067</v>
      </c>
      <c r="F20" s="603">
        <f t="shared" si="2"/>
        <v>5.7876878332525417E-2</v>
      </c>
      <c r="G20" s="603">
        <f t="shared" si="2"/>
        <v>1.0917905364798308E-2</v>
      </c>
      <c r="H20" s="603">
        <f>SUM(H15/H7-1)</f>
        <v>5.4978500522003815E-2</v>
      </c>
      <c r="I20" s="603">
        <f t="shared" si="2"/>
        <v>6.2305839645362404E-3</v>
      </c>
      <c r="J20" s="603">
        <f t="shared" si="2"/>
        <v>-2.1369638741086994E-2</v>
      </c>
      <c r="K20" s="603">
        <f t="shared" si="2"/>
        <v>0.20519550605897074</v>
      </c>
      <c r="L20" s="603">
        <f t="shared" si="2"/>
        <v>0.11495055772631035</v>
      </c>
      <c r="M20" s="603">
        <f t="shared" si="2"/>
        <v>0.13401656314699784</v>
      </c>
      <c r="N20" s="604"/>
      <c r="O20" s="603">
        <f>SUM(O15/O7-1)</f>
        <v>7.2772199633041046E-2</v>
      </c>
    </row>
    <row r="21" spans="1:16" hidden="1">
      <c r="A21" s="602" t="s">
        <v>624</v>
      </c>
      <c r="B21" s="603">
        <f t="shared" si="2"/>
        <v>7.8030303030303116E-2</v>
      </c>
      <c r="C21" s="603">
        <f t="shared" si="2"/>
        <v>0.11346385755834576</v>
      </c>
      <c r="D21" s="603">
        <f t="shared" si="2"/>
        <v>0.30233057673719266</v>
      </c>
      <c r="E21" s="603">
        <f t="shared" si="2"/>
        <v>0.15462994254815809</v>
      </c>
      <c r="F21" s="603">
        <f t="shared" si="2"/>
        <v>5.339270888368941E-2</v>
      </c>
      <c r="G21" s="603">
        <f t="shared" si="2"/>
        <v>0.11532306147425242</v>
      </c>
      <c r="H21" s="603">
        <f>SUM(H16/H8-1)</f>
        <v>9.8848990281894089E-2</v>
      </c>
      <c r="I21" s="603">
        <f t="shared" si="2"/>
        <v>9.9193937306234936E-2</v>
      </c>
      <c r="J21" s="603">
        <f t="shared" si="2"/>
        <v>9.3747583625875652E-2</v>
      </c>
      <c r="K21" s="603">
        <f t="shared" si="2"/>
        <v>9.1854317314914447E-2</v>
      </c>
      <c r="L21" s="603">
        <f t="shared" si="2"/>
        <v>9.1867424584197943E-2</v>
      </c>
      <c r="M21" s="603">
        <f t="shared" si="2"/>
        <v>0.15633317203000252</v>
      </c>
      <c r="N21" s="604"/>
      <c r="O21" s="603">
        <f>SUM(O16/O8-1)</f>
        <v>0.11804107228623995</v>
      </c>
    </row>
    <row r="22" spans="1:16" hidden="1">
      <c r="A22" s="605" t="s">
        <v>228</v>
      </c>
      <c r="B22" s="603">
        <f t="shared" si="2"/>
        <v>5.5957409872113839E-2</v>
      </c>
      <c r="C22" s="603">
        <f t="shared" si="2"/>
        <v>0.14900971802508867</v>
      </c>
      <c r="D22" s="603">
        <f t="shared" si="2"/>
        <v>0.18986122021471585</v>
      </c>
      <c r="E22" s="603">
        <f t="shared" si="2"/>
        <v>0.13911367220922211</v>
      </c>
      <c r="F22" s="603">
        <f t="shared" si="2"/>
        <v>5.5113715641132988E-2</v>
      </c>
      <c r="G22" s="603">
        <f t="shared" si="2"/>
        <v>6.9466441417660896E-2</v>
      </c>
      <c r="H22" s="603">
        <f>SUM(H17/H9-1)</f>
        <v>7.9638612096886607E-2</v>
      </c>
      <c r="I22" s="603">
        <f t="shared" si="2"/>
        <v>5.8179914223895679E-2</v>
      </c>
      <c r="J22" s="603">
        <f t="shared" si="2"/>
        <v>4.5641136437290619E-2</v>
      </c>
      <c r="K22" s="603">
        <f t="shared" si="2"/>
        <v>0.13437382093919958</v>
      </c>
      <c r="L22" s="603">
        <f t="shared" si="2"/>
        <v>0.10128306725195668</v>
      </c>
      <c r="M22" s="603">
        <f t="shared" si="2"/>
        <v>0.1469133428881042</v>
      </c>
      <c r="N22" s="604"/>
      <c r="O22" s="603">
        <f>SUM(O17/O9-1)</f>
        <v>9.9368847633520829E-2</v>
      </c>
    </row>
    <row r="23" spans="1:16" hidden="1">
      <c r="A23" s="576"/>
      <c r="B23" s="598"/>
      <c r="C23" s="598"/>
      <c r="D23" s="598"/>
      <c r="E23" s="598"/>
      <c r="F23" s="598"/>
      <c r="G23" s="598"/>
      <c r="H23" s="598"/>
      <c r="I23" s="598"/>
      <c r="J23" s="598"/>
      <c r="K23" s="598"/>
      <c r="L23" s="598"/>
      <c r="M23" s="598"/>
      <c r="N23" s="579"/>
      <c r="O23" s="579"/>
    </row>
    <row r="24" spans="1:16" hidden="1">
      <c r="A24" s="576"/>
      <c r="B24" s="598"/>
      <c r="C24" s="598"/>
      <c r="D24" s="598"/>
      <c r="E24" s="598"/>
      <c r="F24" s="598"/>
      <c r="G24" s="598"/>
      <c r="H24" s="598"/>
      <c r="I24" s="598"/>
      <c r="J24" s="598"/>
      <c r="K24" s="598"/>
      <c r="L24" s="598"/>
      <c r="M24" s="598"/>
      <c r="N24" s="579"/>
      <c r="O24" s="579"/>
    </row>
    <row r="25" spans="1:16" hidden="1">
      <c r="A25" s="2384" t="s">
        <v>629</v>
      </c>
      <c r="B25" s="2385"/>
      <c r="C25" s="2385"/>
      <c r="D25" s="2385"/>
      <c r="E25" s="2385"/>
      <c r="F25" s="2385"/>
      <c r="G25" s="2385"/>
      <c r="H25" s="2385"/>
      <c r="I25" s="2385"/>
      <c r="J25" s="2385"/>
      <c r="K25" s="2385"/>
      <c r="L25" s="2385"/>
      <c r="M25" s="2385"/>
      <c r="N25" s="2385"/>
      <c r="O25" s="2386"/>
      <c r="P25" s="580"/>
    </row>
    <row r="26" spans="1:16" hidden="1">
      <c r="A26" s="581" t="s">
        <v>616</v>
      </c>
      <c r="B26" s="582" t="s">
        <v>617</v>
      </c>
      <c r="C26" s="582" t="s">
        <v>377</v>
      </c>
      <c r="D26" s="582" t="s">
        <v>378</v>
      </c>
      <c r="E26" s="582" t="s">
        <v>618</v>
      </c>
      <c r="F26" s="582" t="s">
        <v>380</v>
      </c>
      <c r="G26" s="582" t="s">
        <v>381</v>
      </c>
      <c r="H26" s="582" t="s">
        <v>619</v>
      </c>
      <c r="I26" s="582" t="s">
        <v>620</v>
      </c>
      <c r="J26" s="582" t="s">
        <v>384</v>
      </c>
      <c r="K26" s="582" t="s">
        <v>385</v>
      </c>
      <c r="L26" s="582" t="s">
        <v>386</v>
      </c>
      <c r="M26" s="582" t="s">
        <v>621</v>
      </c>
      <c r="N26" s="582" t="s">
        <v>622</v>
      </c>
      <c r="O26" s="583" t="s">
        <v>228</v>
      </c>
    </row>
    <row r="27" spans="1:16" hidden="1">
      <c r="A27" s="584" t="s">
        <v>623</v>
      </c>
      <c r="B27" s="593">
        <f>50499+1548</f>
        <v>52047</v>
      </c>
      <c r="C27" s="593">
        <f>42799+1255</f>
        <v>44054</v>
      </c>
      <c r="D27" s="606">
        <f>47701+2270</f>
        <v>49971</v>
      </c>
      <c r="E27" s="606">
        <f>41004+1802</f>
        <v>42806</v>
      </c>
      <c r="F27" s="606">
        <f>45376+3428</f>
        <v>48804</v>
      </c>
      <c r="G27" s="594">
        <f>55764</f>
        <v>55764</v>
      </c>
      <c r="H27" s="606">
        <f>68086+696</f>
        <v>68782</v>
      </c>
      <c r="I27" s="606">
        <f>65539+643</f>
        <v>66182</v>
      </c>
      <c r="J27" s="606">
        <v>50982</v>
      </c>
      <c r="K27" s="606">
        <f>49388+445</f>
        <v>49833</v>
      </c>
      <c r="L27" s="594">
        <f>49964+588</f>
        <v>50552</v>
      </c>
      <c r="M27" s="607">
        <v>57796</v>
      </c>
      <c r="N27" s="579">
        <f>AVERAGE(B27:M27)</f>
        <v>53131.083333333336</v>
      </c>
      <c r="O27" s="587">
        <f>SUM(B27:M27)</f>
        <v>637573</v>
      </c>
    </row>
    <row r="28" spans="1:16" hidden="1">
      <c r="A28" s="584" t="s">
        <v>630</v>
      </c>
      <c r="B28" s="593">
        <v>13407</v>
      </c>
      <c r="C28" s="593">
        <v>14945</v>
      </c>
      <c r="D28" s="606">
        <v>16429</v>
      </c>
      <c r="E28" s="606">
        <v>12949</v>
      </c>
      <c r="F28" s="608">
        <v>12728</v>
      </c>
      <c r="G28" s="595">
        <v>13700</v>
      </c>
      <c r="H28" s="608">
        <v>14326</v>
      </c>
      <c r="I28" s="608">
        <v>13223</v>
      </c>
      <c r="J28" s="608">
        <v>15238</v>
      </c>
      <c r="K28" s="608">
        <v>16037</v>
      </c>
      <c r="L28" s="595">
        <v>16387</v>
      </c>
      <c r="M28" s="609">
        <v>21373</v>
      </c>
      <c r="N28" s="579">
        <f>AVERAGE(B28:M28)</f>
        <v>15061.833333333334</v>
      </c>
      <c r="O28" s="587">
        <f>SUM(B28:M28)</f>
        <v>180742</v>
      </c>
    </row>
    <row r="29" spans="1:16" ht="12" hidden="1" thickBot="1">
      <c r="A29" s="584" t="s">
        <v>624</v>
      </c>
      <c r="B29" s="593">
        <f>70556+7112</f>
        <v>77668</v>
      </c>
      <c r="C29" s="593">
        <f>64111+7428</f>
        <v>71539</v>
      </c>
      <c r="D29" s="593">
        <f>72346+9708</f>
        <v>82054</v>
      </c>
      <c r="E29" s="610">
        <f>66408+5730</f>
        <v>72138</v>
      </c>
      <c r="F29" s="610">
        <f>71492+6804</f>
        <v>78296</v>
      </c>
      <c r="G29" s="593">
        <f>77866+4850</f>
        <v>82716</v>
      </c>
      <c r="H29" s="593">
        <f>70979+7601</f>
        <v>78580</v>
      </c>
      <c r="I29" s="593">
        <f>79454+6277</f>
        <v>85731</v>
      </c>
      <c r="J29" s="593">
        <f>78503+4906</f>
        <v>83409</v>
      </c>
      <c r="K29" s="593">
        <f>79676+5539</f>
        <v>85215</v>
      </c>
      <c r="L29" s="593">
        <v>87739</v>
      </c>
      <c r="M29" s="611">
        <f>82554+6666</f>
        <v>89220</v>
      </c>
      <c r="N29" s="579">
        <f>AVERAGE(B29:M29)</f>
        <v>81192.083333333328</v>
      </c>
      <c r="O29" s="587">
        <f>SUM(B29:M29)</f>
        <v>974305</v>
      </c>
    </row>
    <row r="30" spans="1:16" ht="12" hidden="1" thickBot="1">
      <c r="A30" s="588" t="s">
        <v>631</v>
      </c>
      <c r="B30" s="596">
        <f>SUM(B27+B29)</f>
        <v>129715</v>
      </c>
      <c r="C30" s="596">
        <f t="shared" ref="C30:M30" si="3">SUM(C27+C29)</f>
        <v>115593</v>
      </c>
      <c r="D30" s="596">
        <f t="shared" si="3"/>
        <v>132025</v>
      </c>
      <c r="E30" s="596">
        <f t="shared" si="3"/>
        <v>114944</v>
      </c>
      <c r="F30" s="596">
        <f t="shared" si="3"/>
        <v>127100</v>
      </c>
      <c r="G30" s="596">
        <f t="shared" si="3"/>
        <v>138480</v>
      </c>
      <c r="H30" s="596">
        <f t="shared" si="3"/>
        <v>147362</v>
      </c>
      <c r="I30" s="596">
        <f t="shared" si="3"/>
        <v>151913</v>
      </c>
      <c r="J30" s="596">
        <f t="shared" si="3"/>
        <v>134391</v>
      </c>
      <c r="K30" s="596">
        <f t="shared" si="3"/>
        <v>135048</v>
      </c>
      <c r="L30" s="596">
        <f t="shared" si="3"/>
        <v>138291</v>
      </c>
      <c r="M30" s="596">
        <f t="shared" si="3"/>
        <v>147016</v>
      </c>
      <c r="N30" s="596">
        <f>SUM(N27+N29)</f>
        <v>134323.16666666666</v>
      </c>
      <c r="O30" s="612">
        <f>SUM(O27+O29)</f>
        <v>1611878</v>
      </c>
    </row>
    <row r="31" spans="1:16" hidden="1"/>
    <row r="32" spans="1:16" hidden="1">
      <c r="A32" s="599" t="s">
        <v>632</v>
      </c>
      <c r="B32" s="613"/>
      <c r="C32" s="613"/>
      <c r="D32" s="613"/>
      <c r="E32" s="613"/>
      <c r="F32" s="613"/>
      <c r="G32" s="613"/>
      <c r="H32" s="613"/>
      <c r="I32" s="613"/>
      <c r="J32" s="613"/>
      <c r="K32" s="613"/>
      <c r="L32" s="613"/>
      <c r="M32" s="613"/>
      <c r="N32" s="601"/>
      <c r="O32" s="613"/>
    </row>
    <row r="33" spans="1:16" hidden="1">
      <c r="A33" s="602" t="s">
        <v>623</v>
      </c>
      <c r="B33" s="614">
        <f t="shared" ref="B33:M33" si="4">SUM(B27/B15-1)</f>
        <v>0.18208039972745849</v>
      </c>
      <c r="C33" s="614">
        <f t="shared" si="4"/>
        <v>2.651691676763912E-2</v>
      </c>
      <c r="D33" s="614">
        <f t="shared" si="4"/>
        <v>0.22340008813592527</v>
      </c>
      <c r="E33" s="614">
        <f t="shared" si="4"/>
        <v>1.5057741101704991E-2</v>
      </c>
      <c r="F33" s="614">
        <f t="shared" si="4"/>
        <v>0.11812683284457481</v>
      </c>
      <c r="G33" s="614">
        <f t="shared" si="4"/>
        <v>0.10504726235063311</v>
      </c>
      <c r="H33" s="614">
        <f>SUM(H27/H15-1)</f>
        <v>0.15367326400536729</v>
      </c>
      <c r="I33" s="614">
        <f t="shared" si="4"/>
        <v>0.14789697337611662</v>
      </c>
      <c r="J33" s="614">
        <f t="shared" si="4"/>
        <v>0.12223469589909519</v>
      </c>
      <c r="K33" s="614">
        <f t="shared" si="4"/>
        <v>1.4288331196189885E-2</v>
      </c>
      <c r="L33" s="614">
        <f t="shared" si="4"/>
        <v>-1.0278598978013642E-2</v>
      </c>
      <c r="M33" s="614">
        <f t="shared" si="4"/>
        <v>5.5191426432731561E-2</v>
      </c>
      <c r="N33" s="604"/>
      <c r="O33" s="614">
        <f>SUM(O27/O15-1)</f>
        <v>9.5940071404138072E-2</v>
      </c>
    </row>
    <row r="34" spans="1:16" hidden="1">
      <c r="A34" s="602" t="s">
        <v>624</v>
      </c>
      <c r="B34" s="614">
        <f t="shared" ref="B34:M35" si="5">SUM(B29/B16-1)</f>
        <v>0.18653182193162032</v>
      </c>
      <c r="C34" s="614">
        <f t="shared" si="5"/>
        <v>0.13941005956741948</v>
      </c>
      <c r="D34" s="614">
        <f t="shared" si="5"/>
        <v>0.12779702017702999</v>
      </c>
      <c r="E34" s="614">
        <f t="shared" si="5"/>
        <v>5.5714097554550701E-2</v>
      </c>
      <c r="F34" s="614">
        <f t="shared" si="5"/>
        <v>0.12200854088446866</v>
      </c>
      <c r="G34" s="614">
        <f t="shared" si="5"/>
        <v>0.16363738675369977</v>
      </c>
      <c r="H34" s="614">
        <f>SUM(H29/H16-1)</f>
        <v>-1.4250589593055363E-2</v>
      </c>
      <c r="I34" s="614">
        <f t="shared" si="5"/>
        <v>7.4673452503321913E-2</v>
      </c>
      <c r="J34" s="614">
        <f t="shared" si="5"/>
        <v>0.17934252386002125</v>
      </c>
      <c r="K34" s="614">
        <f t="shared" si="5"/>
        <v>0.14941055868785247</v>
      </c>
      <c r="L34" s="614">
        <f t="shared" si="5"/>
        <v>0.20840965747104279</v>
      </c>
      <c r="M34" s="614">
        <f t="shared" si="5"/>
        <v>0.16679308450814734</v>
      </c>
      <c r="N34" s="604"/>
      <c r="O34" s="614">
        <f>SUM(O29/O16-1)</f>
        <v>0.12816008837189385</v>
      </c>
    </row>
    <row r="35" spans="1:16" hidden="1">
      <c r="A35" s="605" t="s">
        <v>228</v>
      </c>
      <c r="B35" s="614">
        <f t="shared" si="5"/>
        <v>0.18474170685371916</v>
      </c>
      <c r="C35" s="614">
        <f t="shared" si="5"/>
        <v>9.3574388374865203E-2</v>
      </c>
      <c r="D35" s="614">
        <f t="shared" si="5"/>
        <v>0.16217144064365074</v>
      </c>
      <c r="E35" s="614">
        <f t="shared" si="5"/>
        <v>4.0198367450362982E-2</v>
      </c>
      <c r="F35" s="614">
        <f t="shared" si="5"/>
        <v>0.1205148549766375</v>
      </c>
      <c r="G35" s="614">
        <f t="shared" si="5"/>
        <v>0.13931236476424758</v>
      </c>
      <c r="H35" s="614">
        <f>SUM(H30/H17-1)</f>
        <v>5.7601768387207875E-2</v>
      </c>
      <c r="I35" s="614">
        <f t="shared" si="5"/>
        <v>0.10539260272577122</v>
      </c>
      <c r="J35" s="614">
        <f t="shared" si="5"/>
        <v>0.1570070768118188</v>
      </c>
      <c r="K35" s="614">
        <f t="shared" si="5"/>
        <v>9.5555249089389838E-2</v>
      </c>
      <c r="L35" s="614">
        <f t="shared" si="5"/>
        <v>0.1180993499563403</v>
      </c>
      <c r="M35" s="614">
        <f t="shared" si="5"/>
        <v>0.12021578951378786</v>
      </c>
      <c r="N35" s="604"/>
      <c r="O35" s="614">
        <f>SUM(O30/O17-1)</f>
        <v>0.11519169326863077</v>
      </c>
    </row>
    <row r="36" spans="1:16" hidden="1"/>
    <row r="37" spans="1:16" hidden="1"/>
    <row r="38" spans="1:16" hidden="1">
      <c r="A38" s="2384" t="s">
        <v>633</v>
      </c>
      <c r="B38" s="2385"/>
      <c r="C38" s="2385"/>
      <c r="D38" s="2385"/>
      <c r="E38" s="2385"/>
      <c r="F38" s="2385"/>
      <c r="G38" s="2385"/>
      <c r="H38" s="2385"/>
      <c r="I38" s="2385"/>
      <c r="J38" s="2385"/>
      <c r="K38" s="2385"/>
      <c r="L38" s="2385"/>
      <c r="M38" s="2385"/>
      <c r="N38" s="2385"/>
      <c r="O38" s="2386"/>
      <c r="P38" s="580"/>
    </row>
    <row r="39" spans="1:16" hidden="1">
      <c r="A39" s="581" t="s">
        <v>616</v>
      </c>
      <c r="B39" s="582" t="s">
        <v>617</v>
      </c>
      <c r="C39" s="582" t="s">
        <v>377</v>
      </c>
      <c r="D39" s="582" t="s">
        <v>378</v>
      </c>
      <c r="E39" s="582" t="s">
        <v>618</v>
      </c>
      <c r="F39" s="582" t="s">
        <v>380</v>
      </c>
      <c r="G39" s="582" t="s">
        <v>381</v>
      </c>
      <c r="H39" s="582" t="s">
        <v>619</v>
      </c>
      <c r="I39" s="582" t="s">
        <v>620</v>
      </c>
      <c r="J39" s="582" t="s">
        <v>384</v>
      </c>
      <c r="K39" s="582" t="s">
        <v>385</v>
      </c>
      <c r="L39" s="582" t="s">
        <v>386</v>
      </c>
      <c r="M39" s="582" t="s">
        <v>621</v>
      </c>
      <c r="N39" s="582" t="s">
        <v>622</v>
      </c>
      <c r="O39" s="583" t="s">
        <v>228</v>
      </c>
    </row>
    <row r="40" spans="1:16" hidden="1">
      <c r="A40" s="584" t="s">
        <v>623</v>
      </c>
      <c r="B40" s="593">
        <v>52660</v>
      </c>
      <c r="C40" s="593">
        <v>49163</v>
      </c>
      <c r="D40" s="593">
        <f>554+48426</f>
        <v>48980</v>
      </c>
      <c r="E40" s="593">
        <v>47900</v>
      </c>
      <c r="F40" s="593">
        <v>48075</v>
      </c>
      <c r="G40" s="593">
        <v>59405</v>
      </c>
      <c r="H40" s="593">
        <v>73357</v>
      </c>
      <c r="I40" s="593">
        <v>70796</v>
      </c>
      <c r="J40" s="593">
        <v>54319</v>
      </c>
      <c r="K40" s="593">
        <v>53907</v>
      </c>
      <c r="L40" s="593">
        <f>55960+1763</f>
        <v>57723</v>
      </c>
      <c r="M40" s="593">
        <f>61406+2187</f>
        <v>63593</v>
      </c>
      <c r="N40" s="579">
        <f>AVERAGE(B40:M40)</f>
        <v>56656.5</v>
      </c>
      <c r="O40" s="587">
        <f>SUM(B40:M40)</f>
        <v>679878</v>
      </c>
    </row>
    <row r="41" spans="1:16" hidden="1">
      <c r="A41" s="584" t="s">
        <v>630</v>
      </c>
      <c r="B41" s="593">
        <v>21094</v>
      </c>
      <c r="C41" s="593">
        <v>17942</v>
      </c>
      <c r="D41" s="593">
        <v>19384</v>
      </c>
      <c r="E41" s="593">
        <v>16318</v>
      </c>
      <c r="F41" s="593">
        <v>14062</v>
      </c>
      <c r="G41" s="593">
        <v>15094</v>
      </c>
      <c r="H41" s="593">
        <v>16180</v>
      </c>
      <c r="I41" s="593">
        <v>14313</v>
      </c>
      <c r="J41" s="593">
        <v>12107</v>
      </c>
      <c r="K41" s="593">
        <v>14211</v>
      </c>
      <c r="L41" s="593">
        <v>15319</v>
      </c>
      <c r="M41" s="593">
        <v>20792</v>
      </c>
      <c r="N41" s="579">
        <f>AVERAGE(B41:M41)</f>
        <v>16401.333333333332</v>
      </c>
      <c r="O41" s="587">
        <f>SUM(B41:M41)</f>
        <v>196816</v>
      </c>
    </row>
    <row r="42" spans="1:16" ht="12" hidden="1" thickBot="1">
      <c r="A42" s="584" t="s">
        <v>624</v>
      </c>
      <c r="B42" s="593">
        <v>90281</v>
      </c>
      <c r="C42" s="593">
        <v>80848</v>
      </c>
      <c r="D42" s="593">
        <v>97554</v>
      </c>
      <c r="E42" s="593">
        <v>90948</v>
      </c>
      <c r="F42" s="593">
        <v>98614</v>
      </c>
      <c r="G42" s="593">
        <v>95134</v>
      </c>
      <c r="H42" s="593">
        <f>106169+6290</f>
        <v>112459</v>
      </c>
      <c r="I42" s="593">
        <v>118122</v>
      </c>
      <c r="J42" s="593">
        <v>105285</v>
      </c>
      <c r="K42" s="593">
        <v>102931</v>
      </c>
      <c r="L42" s="593">
        <f>98691+5804</f>
        <v>104495</v>
      </c>
      <c r="M42" s="593">
        <f>112964+6198</f>
        <v>119162</v>
      </c>
      <c r="N42" s="579">
        <f>AVERAGE(B42:M42)</f>
        <v>101319.41666666667</v>
      </c>
      <c r="O42" s="587">
        <f>SUM(B42:M42)</f>
        <v>1215833</v>
      </c>
    </row>
    <row r="43" spans="1:16" ht="12" hidden="1" thickBot="1">
      <c r="A43" s="588" t="s">
        <v>634</v>
      </c>
      <c r="B43" s="596">
        <f t="shared" ref="B43:K43" si="6">SUM(B40+B42)</f>
        <v>142941</v>
      </c>
      <c r="C43" s="596">
        <f t="shared" si="6"/>
        <v>130011</v>
      </c>
      <c r="D43" s="596">
        <f t="shared" si="6"/>
        <v>146534</v>
      </c>
      <c r="E43" s="596">
        <f t="shared" si="6"/>
        <v>138848</v>
      </c>
      <c r="F43" s="596">
        <f t="shared" si="6"/>
        <v>146689</v>
      </c>
      <c r="G43" s="596">
        <f t="shared" si="6"/>
        <v>154539</v>
      </c>
      <c r="H43" s="596">
        <f t="shared" si="6"/>
        <v>185816</v>
      </c>
      <c r="I43" s="596">
        <f t="shared" si="6"/>
        <v>188918</v>
      </c>
      <c r="J43" s="596">
        <f t="shared" si="6"/>
        <v>159604</v>
      </c>
      <c r="K43" s="596">
        <f t="shared" si="6"/>
        <v>156838</v>
      </c>
      <c r="L43" s="596">
        <f>SUM(L40+L42)</f>
        <v>162218</v>
      </c>
      <c r="M43" s="596">
        <f>SUM(M40+M42)</f>
        <v>182755</v>
      </c>
      <c r="N43" s="596">
        <f>SUM(N40+N42)</f>
        <v>157975.91666666669</v>
      </c>
      <c r="O43" s="612">
        <f>SUM(O40+O42)</f>
        <v>1895711</v>
      </c>
    </row>
    <row r="44" spans="1:16" hidden="1"/>
    <row r="45" spans="1:16" hidden="1">
      <c r="A45" s="599" t="s">
        <v>635</v>
      </c>
      <c r="B45" s="613"/>
      <c r="C45" s="613"/>
      <c r="D45" s="613"/>
      <c r="E45" s="613"/>
      <c r="F45" s="613"/>
      <c r="G45" s="613"/>
      <c r="H45" s="613"/>
      <c r="I45" s="613"/>
      <c r="J45" s="613"/>
      <c r="K45" s="613"/>
      <c r="L45" s="613"/>
      <c r="M45" s="613"/>
      <c r="N45" s="614"/>
      <c r="O45" s="613"/>
    </row>
    <row r="46" spans="1:16" hidden="1">
      <c r="A46" s="602" t="s">
        <v>623</v>
      </c>
      <c r="B46" s="614">
        <f t="shared" ref="B46:M46" si="7">SUM(B40/B27-1)</f>
        <v>1.177781620458429E-2</v>
      </c>
      <c r="C46" s="614">
        <f t="shared" si="7"/>
        <v>0.11597130794025512</v>
      </c>
      <c r="D46" s="614">
        <f t="shared" si="7"/>
        <v>-1.9831502271317358E-2</v>
      </c>
      <c r="E46" s="614">
        <f t="shared" si="7"/>
        <v>0.11900200906414993</v>
      </c>
      <c r="F46" s="614">
        <f t="shared" si="7"/>
        <v>-1.4937300221293359E-2</v>
      </c>
      <c r="G46" s="614">
        <f t="shared" si="7"/>
        <v>6.5293020586758566E-2</v>
      </c>
      <c r="H46" s="614">
        <f>SUM(H40/H27-1)</f>
        <v>6.651449507138496E-2</v>
      </c>
      <c r="I46" s="614">
        <f t="shared" si="7"/>
        <v>6.9716841437248878E-2</v>
      </c>
      <c r="J46" s="614">
        <f t="shared" si="7"/>
        <v>6.5454474128123552E-2</v>
      </c>
      <c r="K46" s="614">
        <f t="shared" si="7"/>
        <v>8.1753055204382585E-2</v>
      </c>
      <c r="L46" s="614">
        <f t="shared" si="7"/>
        <v>0.14185393258426959</v>
      </c>
      <c r="M46" s="614">
        <f t="shared" si="7"/>
        <v>0.1003010588968094</v>
      </c>
      <c r="N46" s="614"/>
      <c r="O46" s="614">
        <f>+(O40-O27)/O27</f>
        <v>6.6353186223381475E-2</v>
      </c>
    </row>
    <row r="47" spans="1:16" hidden="1">
      <c r="A47" s="602" t="s">
        <v>624</v>
      </c>
      <c r="B47" s="614">
        <f t="shared" ref="B47:M48" si="8">SUM(B42/B29-1)</f>
        <v>0.16239635371066585</v>
      </c>
      <c r="C47" s="614">
        <f t="shared" si="8"/>
        <v>0.13012482701743111</v>
      </c>
      <c r="D47" s="614">
        <f t="shared" si="8"/>
        <v>0.18889999268774216</v>
      </c>
      <c r="E47" s="614">
        <f t="shared" si="8"/>
        <v>0.26075022872827081</v>
      </c>
      <c r="F47" s="614">
        <f t="shared" si="8"/>
        <v>0.25950240114437517</v>
      </c>
      <c r="G47" s="614">
        <f t="shared" si="8"/>
        <v>0.15012814933023844</v>
      </c>
      <c r="H47" s="614">
        <f>SUM(H42/H29-1)</f>
        <v>0.4311402392466277</v>
      </c>
      <c r="I47" s="614">
        <f t="shared" si="8"/>
        <v>0.37782132484165598</v>
      </c>
      <c r="J47" s="614">
        <f t="shared" si="8"/>
        <v>0.26227385533935177</v>
      </c>
      <c r="K47" s="614">
        <f t="shared" si="8"/>
        <v>0.20789767059789943</v>
      </c>
      <c r="L47" s="614">
        <f t="shared" si="8"/>
        <v>0.19097550690115006</v>
      </c>
      <c r="M47" s="614">
        <f t="shared" si="8"/>
        <v>0.33559739968616897</v>
      </c>
      <c r="N47" s="614"/>
      <c r="O47" s="614">
        <f>+(O42-O29)/O29</f>
        <v>0.24789773222964062</v>
      </c>
    </row>
    <row r="48" spans="1:16" hidden="1">
      <c r="A48" s="605" t="s">
        <v>228</v>
      </c>
      <c r="B48" s="614">
        <f t="shared" si="8"/>
        <v>0.10196199360135672</v>
      </c>
      <c r="C48" s="614">
        <f t="shared" si="8"/>
        <v>0.12473073629025988</v>
      </c>
      <c r="D48" s="614">
        <f t="shared" si="8"/>
        <v>0.10989585305813288</v>
      </c>
      <c r="E48" s="614">
        <f t="shared" si="8"/>
        <v>0.2079621380846326</v>
      </c>
      <c r="F48" s="614">
        <f t="shared" si="8"/>
        <v>0.1541227380015735</v>
      </c>
      <c r="G48" s="614">
        <f t="shared" si="8"/>
        <v>0.11596620450606587</v>
      </c>
      <c r="H48" s="614">
        <f>SUM(H43/H30-1)</f>
        <v>0.26094922707346524</v>
      </c>
      <c r="I48" s="614">
        <f t="shared" si="8"/>
        <v>0.24359337252243063</v>
      </c>
      <c r="J48" s="614">
        <f t="shared" si="8"/>
        <v>0.18760928931252829</v>
      </c>
      <c r="K48" s="614">
        <f t="shared" si="8"/>
        <v>0.16135003850482788</v>
      </c>
      <c r="L48" s="614">
        <f t="shared" si="8"/>
        <v>0.17301921310858992</v>
      </c>
      <c r="M48" s="614">
        <f t="shared" si="8"/>
        <v>0.24309598955215761</v>
      </c>
      <c r="N48" s="614"/>
      <c r="O48" s="614">
        <f>+(O43-O30)/O30</f>
        <v>0.17608838882347175</v>
      </c>
    </row>
    <row r="49" spans="1:27" hidden="1"/>
    <row r="50" spans="1:27" hidden="1"/>
    <row r="51" spans="1:27" hidden="1">
      <c r="A51" s="2384" t="s">
        <v>636</v>
      </c>
      <c r="B51" s="2385"/>
      <c r="C51" s="2385"/>
      <c r="D51" s="2385"/>
      <c r="E51" s="2385"/>
      <c r="F51" s="2385"/>
      <c r="G51" s="2385"/>
      <c r="H51" s="2385"/>
      <c r="I51" s="2385"/>
      <c r="J51" s="2385"/>
      <c r="K51" s="2385"/>
      <c r="L51" s="2385"/>
      <c r="M51" s="2385"/>
      <c r="N51" s="2385"/>
      <c r="O51" s="2386"/>
    </row>
    <row r="52" spans="1:27" hidden="1">
      <c r="A52" s="581" t="s">
        <v>616</v>
      </c>
      <c r="B52" s="582" t="s">
        <v>617</v>
      </c>
      <c r="C52" s="582" t="s">
        <v>377</v>
      </c>
      <c r="D52" s="582" t="s">
        <v>378</v>
      </c>
      <c r="E52" s="582" t="s">
        <v>618</v>
      </c>
      <c r="F52" s="582" t="s">
        <v>380</v>
      </c>
      <c r="G52" s="582" t="s">
        <v>381</v>
      </c>
      <c r="H52" s="582" t="s">
        <v>619</v>
      </c>
      <c r="I52" s="582" t="s">
        <v>620</v>
      </c>
      <c r="J52" s="582" t="s">
        <v>384</v>
      </c>
      <c r="K52" s="582" t="s">
        <v>385</v>
      </c>
      <c r="L52" s="582" t="s">
        <v>386</v>
      </c>
      <c r="M52" s="582" t="s">
        <v>621</v>
      </c>
      <c r="N52" s="582" t="s">
        <v>622</v>
      </c>
      <c r="O52" s="583" t="s">
        <v>228</v>
      </c>
      <c r="P52" s="2080"/>
      <c r="Q52" s="2081">
        <v>2007</v>
      </c>
      <c r="R52" s="2081">
        <v>2008</v>
      </c>
      <c r="S52" s="2081">
        <v>2009</v>
      </c>
      <c r="T52" s="2081">
        <v>2010</v>
      </c>
      <c r="U52" s="2081">
        <v>2011</v>
      </c>
      <c r="V52" s="2081">
        <v>2012</v>
      </c>
      <c r="W52" s="2081">
        <v>2013</v>
      </c>
      <c r="X52" s="2081">
        <v>2014</v>
      </c>
      <c r="Y52" s="2082">
        <v>2015</v>
      </c>
    </row>
    <row r="53" spans="1:27" hidden="1">
      <c r="A53" s="584" t="s">
        <v>623</v>
      </c>
      <c r="B53" s="593">
        <f>57876+860</f>
        <v>58736</v>
      </c>
      <c r="C53" s="593">
        <f>52375+2054</f>
        <v>54429</v>
      </c>
      <c r="D53" s="593">
        <f>57260+2393</f>
        <v>59653</v>
      </c>
      <c r="E53" s="593">
        <f>52176+2856</f>
        <v>55032</v>
      </c>
      <c r="F53" s="593">
        <f>56376+3543</f>
        <v>59919</v>
      </c>
      <c r="G53" s="593">
        <f>70648+3710</f>
        <v>74358</v>
      </c>
      <c r="H53" s="593">
        <f>75950+6896</f>
        <v>82846</v>
      </c>
      <c r="I53" s="593">
        <f>76368+7019</f>
        <v>83387</v>
      </c>
      <c r="J53" s="593">
        <f>58169+2881</f>
        <v>61050</v>
      </c>
      <c r="K53" s="593">
        <f>58742+1953</f>
        <v>60695</v>
      </c>
      <c r="L53" s="593">
        <f>57253+1818</f>
        <v>59071</v>
      </c>
      <c r="M53" s="593">
        <f>63943+2375</f>
        <v>66318</v>
      </c>
      <c r="N53" s="579">
        <f>AVERAGE(B53:M53)</f>
        <v>64624.5</v>
      </c>
      <c r="O53" s="587">
        <f>SUM(B53:M53)</f>
        <v>775494</v>
      </c>
      <c r="P53" s="581" t="s">
        <v>623</v>
      </c>
      <c r="Q53" s="627">
        <f>O53</f>
        <v>775494</v>
      </c>
      <c r="R53" s="627">
        <f>O65</f>
        <v>791950</v>
      </c>
      <c r="S53" s="627">
        <f>O78</f>
        <v>818875</v>
      </c>
      <c r="T53" s="627">
        <f>O91</f>
        <v>865470</v>
      </c>
      <c r="U53" s="627">
        <f>O103</f>
        <v>861811</v>
      </c>
      <c r="V53" s="627">
        <f>O115</f>
        <v>962752</v>
      </c>
      <c r="W53" s="627">
        <f>O127</f>
        <v>1093801</v>
      </c>
      <c r="X53" s="627">
        <f>O139</f>
        <v>1212003</v>
      </c>
      <c r="Y53" s="627">
        <f>O151</f>
        <v>1285895.7080000001</v>
      </c>
    </row>
    <row r="54" spans="1:27" hidden="1">
      <c r="A54" s="584" t="s">
        <v>630</v>
      </c>
      <c r="B54" s="593">
        <v>18984</v>
      </c>
      <c r="C54" s="593">
        <v>18535</v>
      </c>
      <c r="D54" s="593">
        <v>19775</v>
      </c>
      <c r="E54" s="593">
        <v>14156</v>
      </c>
      <c r="F54" s="593">
        <v>12937</v>
      </c>
      <c r="G54" s="593">
        <v>13171</v>
      </c>
      <c r="H54" s="593">
        <v>13913</v>
      </c>
      <c r="I54" s="593">
        <v>13187</v>
      </c>
      <c r="J54" s="593">
        <v>13049</v>
      </c>
      <c r="K54" s="593">
        <v>11920</v>
      </c>
      <c r="L54" s="593">
        <v>12286</v>
      </c>
      <c r="M54" s="593">
        <v>16136</v>
      </c>
      <c r="N54" s="579">
        <f>AVERAGE(B54:M54)</f>
        <v>14837.416666666666</v>
      </c>
      <c r="O54" s="587">
        <f>SUM(B54:M54)</f>
        <v>178049</v>
      </c>
      <c r="P54" s="581" t="s">
        <v>630</v>
      </c>
      <c r="Q54" s="627">
        <f t="shared" ref="Q54:Q55" si="9">O54</f>
        <v>178049</v>
      </c>
      <c r="R54" s="627">
        <f t="shared" ref="R54:R55" si="10">O66</f>
        <v>143787</v>
      </c>
      <c r="S54" s="627">
        <f t="shared" ref="S54:S55" si="11">O79</f>
        <v>115668</v>
      </c>
      <c r="T54" s="627">
        <f t="shared" ref="T54:T55" si="12">O92</f>
        <v>111164</v>
      </c>
      <c r="U54" s="627">
        <f t="shared" ref="U54:U55" si="13">O104</f>
        <v>118840</v>
      </c>
      <c r="V54" s="627">
        <f t="shared" ref="V54:V55" si="14">O116</f>
        <v>102964</v>
      </c>
      <c r="W54" s="627">
        <f t="shared" ref="W54:W55" si="15">O128</f>
        <v>114788</v>
      </c>
      <c r="X54" s="627">
        <f t="shared" ref="X54:X55" si="16">O140</f>
        <v>125958</v>
      </c>
      <c r="Y54" s="627">
        <f t="shared" ref="Y54:Y55" si="17">O152</f>
        <v>112957</v>
      </c>
    </row>
    <row r="55" spans="1:27" ht="12" hidden="1" thickBot="1">
      <c r="A55" s="584" t="s">
        <v>624</v>
      </c>
      <c r="B55" s="593">
        <f>106610+6841</f>
        <v>113451</v>
      </c>
      <c r="C55" s="593">
        <f>91599+6158</f>
        <v>97757</v>
      </c>
      <c r="D55" s="593">
        <f>107073+6402</f>
        <v>113475</v>
      </c>
      <c r="E55" s="593">
        <f>104091+6457</f>
        <v>110548</v>
      </c>
      <c r="F55" s="593">
        <f>105246+8255</f>
        <v>113501</v>
      </c>
      <c r="G55" s="593">
        <f>107881+6206</f>
        <v>114087</v>
      </c>
      <c r="H55" s="593">
        <f>118009+7288</f>
        <v>125297</v>
      </c>
      <c r="I55" s="593">
        <f>120093+9556</f>
        <v>129649</v>
      </c>
      <c r="J55" s="593">
        <f>99897+7076</f>
        <v>106973</v>
      </c>
      <c r="K55" s="593">
        <f>108878+7843</f>
        <v>116721</v>
      </c>
      <c r="L55" s="593">
        <f>102483+6936</f>
        <v>109419</v>
      </c>
      <c r="M55" s="593">
        <f>95156+7011</f>
        <v>102167</v>
      </c>
      <c r="N55" s="579">
        <f>AVERAGE(B55:M55)</f>
        <v>112753.75</v>
      </c>
      <c r="O55" s="587">
        <f>SUM(B55:M55)</f>
        <v>1353045</v>
      </c>
      <c r="P55" s="581" t="s">
        <v>624</v>
      </c>
      <c r="Q55" s="627">
        <f t="shared" si="9"/>
        <v>1353045</v>
      </c>
      <c r="R55" s="627">
        <f t="shared" si="10"/>
        <v>1459550</v>
      </c>
      <c r="S55" s="627">
        <f t="shared" si="11"/>
        <v>1533213</v>
      </c>
      <c r="T55" s="627">
        <f t="shared" si="12"/>
        <v>1642928</v>
      </c>
      <c r="U55" s="627">
        <f t="shared" si="13"/>
        <v>1824792</v>
      </c>
      <c r="V55" s="627">
        <f t="shared" si="14"/>
        <v>1664689</v>
      </c>
      <c r="W55" s="627">
        <f t="shared" si="15"/>
        <v>1716332</v>
      </c>
      <c r="X55" s="627">
        <f t="shared" si="16"/>
        <v>1670610</v>
      </c>
      <c r="Y55" s="627">
        <f t="shared" si="17"/>
        <v>1540454</v>
      </c>
    </row>
    <row r="56" spans="1:27" ht="12" hidden="1" thickBot="1">
      <c r="A56" s="588" t="s">
        <v>637</v>
      </c>
      <c r="B56" s="596">
        <f t="shared" ref="B56:M56" si="18">SUM(B53+B55)</f>
        <v>172187</v>
      </c>
      <c r="C56" s="596">
        <f t="shared" si="18"/>
        <v>152186</v>
      </c>
      <c r="D56" s="596">
        <f t="shared" si="18"/>
        <v>173128</v>
      </c>
      <c r="E56" s="596">
        <f t="shared" si="18"/>
        <v>165580</v>
      </c>
      <c r="F56" s="596">
        <f t="shared" si="18"/>
        <v>173420</v>
      </c>
      <c r="G56" s="596">
        <f t="shared" si="18"/>
        <v>188445</v>
      </c>
      <c r="H56" s="596">
        <f t="shared" si="18"/>
        <v>208143</v>
      </c>
      <c r="I56" s="596">
        <f t="shared" si="18"/>
        <v>213036</v>
      </c>
      <c r="J56" s="596">
        <f t="shared" si="18"/>
        <v>168023</v>
      </c>
      <c r="K56" s="596">
        <f t="shared" si="18"/>
        <v>177416</v>
      </c>
      <c r="L56" s="596">
        <f t="shared" si="18"/>
        <v>168490</v>
      </c>
      <c r="M56" s="596">
        <f t="shared" si="18"/>
        <v>168485</v>
      </c>
      <c r="N56" s="596">
        <f>SUM(N53+N55)</f>
        <v>177378.25</v>
      </c>
      <c r="O56" s="612">
        <f>SUM(O53+O55)</f>
        <v>2128539</v>
      </c>
      <c r="P56" s="2083" t="s">
        <v>34</v>
      </c>
      <c r="Q56" s="2084">
        <f>SUM(Q52:Q55)</f>
        <v>2308595</v>
      </c>
      <c r="R56" s="2084">
        <f t="shared" ref="R56:Y56" si="19">SUM(R52:R55)</f>
        <v>2397295</v>
      </c>
      <c r="S56" s="2084">
        <f t="shared" si="19"/>
        <v>2469765</v>
      </c>
      <c r="T56" s="2084">
        <f t="shared" si="19"/>
        <v>2621572</v>
      </c>
      <c r="U56" s="2084">
        <f t="shared" si="19"/>
        <v>2807454</v>
      </c>
      <c r="V56" s="2084">
        <f t="shared" si="19"/>
        <v>2732417</v>
      </c>
      <c r="W56" s="2084">
        <f t="shared" si="19"/>
        <v>2926934</v>
      </c>
      <c r="X56" s="2084">
        <f t="shared" si="19"/>
        <v>3010585</v>
      </c>
      <c r="Y56" s="2084">
        <f t="shared" si="19"/>
        <v>2941321.7080000001</v>
      </c>
    </row>
    <row r="57" spans="1:27" hidden="1">
      <c r="P57" s="2087" t="s">
        <v>1214</v>
      </c>
      <c r="Q57" s="2088"/>
      <c r="R57" s="2089">
        <f t="shared" ref="R57:X57" si="20">R56/Q56-1</f>
        <v>3.8421637402835884E-2</v>
      </c>
      <c r="S57" s="2089">
        <f t="shared" si="20"/>
        <v>3.0229904955376696E-2</v>
      </c>
      <c r="T57" s="2089">
        <f t="shared" si="20"/>
        <v>6.1466171882750054E-2</v>
      </c>
      <c r="U57" s="2089">
        <f t="shared" si="20"/>
        <v>7.0904785373050894E-2</v>
      </c>
      <c r="V57" s="2089">
        <f t="shared" si="20"/>
        <v>-2.6727775415020139E-2</v>
      </c>
      <c r="W57" s="2089">
        <f t="shared" si="20"/>
        <v>7.1188621648891726E-2</v>
      </c>
      <c r="X57" s="2089">
        <f t="shared" si="20"/>
        <v>2.8579735655125837E-2</v>
      </c>
      <c r="Y57" s="2089">
        <f>Y56/X56-1</f>
        <v>-2.3006589084845652E-2</v>
      </c>
      <c r="Z57" s="2090" t="s">
        <v>1214</v>
      </c>
      <c r="AA57" s="2091"/>
    </row>
    <row r="58" spans="1:27" hidden="1">
      <c r="A58" s="599"/>
      <c r="B58" s="613"/>
      <c r="C58" s="613"/>
      <c r="D58" s="613"/>
      <c r="E58" s="613"/>
      <c r="F58" s="613"/>
      <c r="G58" s="613"/>
      <c r="H58" s="613"/>
      <c r="I58" s="613"/>
      <c r="J58" s="613"/>
      <c r="K58" s="613"/>
      <c r="L58" s="613"/>
      <c r="M58" s="613"/>
      <c r="N58" s="614"/>
      <c r="O58" s="613"/>
      <c r="P58" s="581" t="s">
        <v>1215</v>
      </c>
      <c r="Q58" s="2092"/>
      <c r="R58" s="2093">
        <f t="shared" ref="R58:X58" si="21">R55/Q55-1</f>
        <v>7.8715046432306313E-2</v>
      </c>
      <c r="S58" s="2093">
        <f t="shared" si="21"/>
        <v>5.0469665307800282E-2</v>
      </c>
      <c r="T58" s="2093">
        <f t="shared" si="21"/>
        <v>7.1558876685757333E-2</v>
      </c>
      <c r="U58" s="2093">
        <f t="shared" si="21"/>
        <v>0.11069505176124572</v>
      </c>
      <c r="V58" s="2093">
        <f t="shared" si="21"/>
        <v>-8.7737670923590194E-2</v>
      </c>
      <c r="W58" s="2093">
        <f t="shared" si="21"/>
        <v>3.1022611430723712E-2</v>
      </c>
      <c r="X58" s="2093">
        <f t="shared" si="21"/>
        <v>-2.6639368140895847E-2</v>
      </c>
      <c r="Y58" s="2093">
        <f>Y55/X55-1</f>
        <v>-7.7909266675046829E-2</v>
      </c>
      <c r="Z58" s="2085" t="s">
        <v>1215</v>
      </c>
      <c r="AA58" s="2094"/>
    </row>
    <row r="59" spans="1:27" hidden="1">
      <c r="A59" s="602" t="s">
        <v>623</v>
      </c>
      <c r="B59" s="614">
        <f t="shared" ref="B59:G59" si="22">SUM(B53/B40-1)</f>
        <v>0.11538169388530184</v>
      </c>
      <c r="C59" s="614">
        <f t="shared" si="22"/>
        <v>0.10711307283933036</v>
      </c>
      <c r="D59" s="614">
        <f t="shared" si="22"/>
        <v>0.21790526745610461</v>
      </c>
      <c r="E59" s="614">
        <f t="shared" si="22"/>
        <v>0.14889352818371604</v>
      </c>
      <c r="F59" s="614">
        <f t="shared" si="22"/>
        <v>0.24636505460218405</v>
      </c>
      <c r="G59" s="614">
        <f t="shared" si="22"/>
        <v>0.25171281878629737</v>
      </c>
      <c r="H59" s="614">
        <f>SUM(H53/H40-1)</f>
        <v>0.1293537085758687</v>
      </c>
      <c r="I59" s="614">
        <f t="shared" ref="I59:M59" si="23">SUM(I53/I40-1)</f>
        <v>0.17784903101870153</v>
      </c>
      <c r="J59" s="614">
        <f t="shared" si="23"/>
        <v>0.12391612511275985</v>
      </c>
      <c r="K59" s="614">
        <f t="shared" si="23"/>
        <v>0.12592056690225761</v>
      </c>
      <c r="L59" s="614">
        <f t="shared" si="23"/>
        <v>2.3352909585433901E-2</v>
      </c>
      <c r="M59" s="614">
        <f t="shared" si="23"/>
        <v>4.2850628213797037E-2</v>
      </c>
      <c r="N59" s="614"/>
      <c r="O59" s="614">
        <f>(O53-(SUM(B40:M40)))/(SUM(B40:M40))</f>
        <v>0.14063699663763204</v>
      </c>
      <c r="P59" s="2095" t="s">
        <v>1216</v>
      </c>
      <c r="Q59" s="2096"/>
      <c r="R59" s="2097">
        <f t="shared" ref="R59:X59" si="24">R53/Q53-1</f>
        <v>2.1220022334150768E-2</v>
      </c>
      <c r="S59" s="2097">
        <f t="shared" si="24"/>
        <v>3.3998358482227431E-2</v>
      </c>
      <c r="T59" s="2097">
        <f t="shared" si="24"/>
        <v>5.6901236452449933E-2</v>
      </c>
      <c r="U59" s="2097">
        <f t="shared" si="24"/>
        <v>-4.2277606387280953E-3</v>
      </c>
      <c r="V59" s="2097">
        <f t="shared" si="24"/>
        <v>0.11712660896646709</v>
      </c>
      <c r="W59" s="2097">
        <f t="shared" si="24"/>
        <v>0.13611916672206337</v>
      </c>
      <c r="X59" s="2097">
        <f t="shared" si="24"/>
        <v>0.10806536106659248</v>
      </c>
      <c r="Y59" s="2097">
        <f>Y53/X53-1</f>
        <v>6.0967429948605822E-2</v>
      </c>
      <c r="Z59" s="2098" t="s">
        <v>1216</v>
      </c>
      <c r="AA59" s="2099"/>
    </row>
    <row r="60" spans="1:27" hidden="1">
      <c r="A60" s="602" t="s">
        <v>624</v>
      </c>
      <c r="B60" s="614">
        <f t="shared" ref="B60:D61" si="25">SUM(B55/B42-1)</f>
        <v>0.25664314750611972</v>
      </c>
      <c r="C60" s="614">
        <f t="shared" si="25"/>
        <v>0.2091455570947951</v>
      </c>
      <c r="D60" s="614">
        <f t="shared" si="25"/>
        <v>0.16320191893720404</v>
      </c>
      <c r="E60" s="614">
        <f t="shared" ref="E60:G61" si="26">SUM(E55/E42-1)</f>
        <v>0.2155077626775741</v>
      </c>
      <c r="F60" s="614">
        <f t="shared" si="26"/>
        <v>0.15096233800474579</v>
      </c>
      <c r="G60" s="614">
        <f t="shared" si="26"/>
        <v>0.19922425210755357</v>
      </c>
      <c r="H60" s="614">
        <f>SUM(H55/H42-1)</f>
        <v>0.1141571594981281</v>
      </c>
      <c r="I60" s="614">
        <f t="shared" ref="I60:M61" si="27">SUM(I55/I42-1)</f>
        <v>9.7585547146170848E-2</v>
      </c>
      <c r="J60" s="614">
        <f t="shared" si="27"/>
        <v>1.6032673220306881E-2</v>
      </c>
      <c r="K60" s="614">
        <f t="shared" si="27"/>
        <v>0.13397324421214218</v>
      </c>
      <c r="L60" s="614">
        <f t="shared" si="27"/>
        <v>4.7121871859897579E-2</v>
      </c>
      <c r="M60" s="614">
        <f t="shared" si="27"/>
        <v>-0.14262096977224281</v>
      </c>
      <c r="N60" s="614"/>
      <c r="O60" s="614">
        <f>(O55-(SUM(B42:M42)))/(SUM(B42:M42))</f>
        <v>0.11285431469617949</v>
      </c>
      <c r="Z60" s="2086"/>
    </row>
    <row r="61" spans="1:27" hidden="1">
      <c r="A61" s="605" t="s">
        <v>228</v>
      </c>
      <c r="B61" s="614">
        <f t="shared" si="25"/>
        <v>0.20460189868547163</v>
      </c>
      <c r="C61" s="614">
        <f t="shared" si="25"/>
        <v>0.17056249086615738</v>
      </c>
      <c r="D61" s="614">
        <f t="shared" si="25"/>
        <v>0.18148689041451127</v>
      </c>
      <c r="E61" s="614">
        <f t="shared" si="26"/>
        <v>0.19252707997234375</v>
      </c>
      <c r="F61" s="614">
        <f t="shared" si="26"/>
        <v>0.18222906966439201</v>
      </c>
      <c r="G61" s="614">
        <f t="shared" si="26"/>
        <v>0.21940092792110732</v>
      </c>
      <c r="H61" s="614">
        <f>SUM(H56/H43-1)</f>
        <v>0.12015649890213975</v>
      </c>
      <c r="I61" s="614">
        <f t="shared" si="27"/>
        <v>0.12766385415894721</v>
      </c>
      <c r="J61" s="614">
        <f t="shared" si="27"/>
        <v>5.2749304528708629E-2</v>
      </c>
      <c r="K61" s="614">
        <f t="shared" si="27"/>
        <v>0.13120544765936826</v>
      </c>
      <c r="L61" s="614">
        <f t="shared" si="27"/>
        <v>3.866402002243885E-2</v>
      </c>
      <c r="M61" s="614">
        <f t="shared" si="27"/>
        <v>-7.80826789964707E-2</v>
      </c>
      <c r="N61" s="614"/>
      <c r="O61" s="614">
        <f>(O56-(SUM(B43:M43)))/(SUM(B43:M43))</f>
        <v>0.12281829878077408</v>
      </c>
    </row>
    <row r="62" spans="1:27" s="617" customFormat="1" hidden="1">
      <c r="A62" s="615"/>
      <c r="B62" s="616"/>
      <c r="C62" s="616"/>
      <c r="D62" s="616"/>
      <c r="E62" s="616"/>
      <c r="F62" s="616"/>
      <c r="G62" s="616"/>
      <c r="H62" s="616"/>
      <c r="I62" s="616"/>
      <c r="J62" s="616"/>
      <c r="K62" s="616"/>
      <c r="L62" s="616"/>
      <c r="M62" s="616"/>
      <c r="N62" s="616"/>
      <c r="O62" s="616"/>
    </row>
    <row r="63" spans="1:27" hidden="1">
      <c r="A63" s="2384" t="s">
        <v>638</v>
      </c>
      <c r="B63" s="2385"/>
      <c r="C63" s="2385"/>
      <c r="D63" s="2385"/>
      <c r="E63" s="2385"/>
      <c r="F63" s="2385"/>
      <c r="G63" s="2385"/>
      <c r="H63" s="2385"/>
      <c r="I63" s="2385"/>
      <c r="J63" s="2385"/>
      <c r="K63" s="2385"/>
      <c r="L63" s="2385"/>
      <c r="M63" s="2385"/>
      <c r="N63" s="2385"/>
      <c r="O63" s="2386"/>
    </row>
    <row r="64" spans="1:27" hidden="1">
      <c r="A64" s="581" t="s">
        <v>616</v>
      </c>
      <c r="B64" s="582" t="s">
        <v>617</v>
      </c>
      <c r="C64" s="582" t="s">
        <v>377</v>
      </c>
      <c r="D64" s="582" t="s">
        <v>378</v>
      </c>
      <c r="E64" s="582" t="s">
        <v>618</v>
      </c>
      <c r="F64" s="582" t="s">
        <v>380</v>
      </c>
      <c r="G64" s="582" t="s">
        <v>381</v>
      </c>
      <c r="H64" s="582" t="s">
        <v>619</v>
      </c>
      <c r="I64" s="582" t="s">
        <v>620</v>
      </c>
      <c r="J64" s="582" t="s">
        <v>384</v>
      </c>
      <c r="K64" s="582" t="s">
        <v>385</v>
      </c>
      <c r="L64" s="582" t="s">
        <v>386</v>
      </c>
      <c r="M64" s="582" t="s">
        <v>621</v>
      </c>
      <c r="N64" s="582" t="s">
        <v>622</v>
      </c>
      <c r="O64" s="583" t="s">
        <v>228</v>
      </c>
    </row>
    <row r="65" spans="1:15" hidden="1">
      <c r="A65" s="584" t="s">
        <v>623</v>
      </c>
      <c r="B65" s="618">
        <f>60963+1506</f>
        <v>62469</v>
      </c>
      <c r="C65" s="618">
        <f>52111+2212</f>
        <v>54323</v>
      </c>
      <c r="D65" s="618">
        <f>58265+2821</f>
        <v>61086</v>
      </c>
      <c r="E65" s="618">
        <f>50081+2253</f>
        <v>52334</v>
      </c>
      <c r="F65" s="618">
        <f>57759+4862</f>
        <v>62621</v>
      </c>
      <c r="G65" s="618">
        <f>70940+4657</f>
        <v>75597</v>
      </c>
      <c r="H65" s="618">
        <f>74627+6868</f>
        <v>81495</v>
      </c>
      <c r="I65" s="618">
        <f>75332+9062</f>
        <v>84394</v>
      </c>
      <c r="J65" s="618">
        <f>56720+3932</f>
        <v>60652</v>
      </c>
      <c r="K65" s="618">
        <f>60295+2923</f>
        <v>63218</v>
      </c>
      <c r="L65" s="618">
        <f>62249+2515</f>
        <v>64764</v>
      </c>
      <c r="M65" s="618">
        <f>65696+3301</f>
        <v>68997</v>
      </c>
      <c r="N65" s="579">
        <f>AVERAGE(B65:M65)</f>
        <v>65995.833333333328</v>
      </c>
      <c r="O65" s="587">
        <f>SUM(B65:M65)</f>
        <v>791950</v>
      </c>
    </row>
    <row r="66" spans="1:15" hidden="1">
      <c r="A66" s="584" t="s">
        <v>630</v>
      </c>
      <c r="B66" s="618">
        <v>12366</v>
      </c>
      <c r="C66" s="618">
        <v>13067</v>
      </c>
      <c r="D66" s="618">
        <v>13789</v>
      </c>
      <c r="E66" s="618">
        <v>11616</v>
      </c>
      <c r="F66" s="618">
        <v>10699</v>
      </c>
      <c r="G66" s="618">
        <v>12242</v>
      </c>
      <c r="H66" s="618">
        <v>12596</v>
      </c>
      <c r="I66" s="618">
        <v>14710</v>
      </c>
      <c r="J66" s="618">
        <v>13090</v>
      </c>
      <c r="K66" s="618">
        <v>9802</v>
      </c>
      <c r="L66" s="618">
        <v>10529</v>
      </c>
      <c r="M66" s="618">
        <v>9281</v>
      </c>
      <c r="N66" s="579">
        <f>AVERAGE(B66:M66)</f>
        <v>11982.25</v>
      </c>
      <c r="O66" s="587">
        <f>SUM(B66:M66)</f>
        <v>143787</v>
      </c>
    </row>
    <row r="67" spans="1:15" ht="12" hidden="1" thickBot="1">
      <c r="A67" s="619" t="s">
        <v>639</v>
      </c>
      <c r="B67" s="620">
        <f>111635+8007</f>
        <v>119642</v>
      </c>
      <c r="C67" s="620">
        <f>98500+5029</f>
        <v>103529</v>
      </c>
      <c r="D67" s="620">
        <f>118503+5143</f>
        <v>123646</v>
      </c>
      <c r="E67" s="620">
        <f>114125+4322</f>
        <v>118447</v>
      </c>
      <c r="F67" s="620">
        <f>118757+4892</f>
        <v>123649</v>
      </c>
      <c r="G67" s="620">
        <f>108111+2200</f>
        <v>110311</v>
      </c>
      <c r="H67" s="620">
        <v>135864</v>
      </c>
      <c r="I67" s="620">
        <v>140220</v>
      </c>
      <c r="J67" s="620">
        <v>114928</v>
      </c>
      <c r="K67" s="620">
        <v>126769</v>
      </c>
      <c r="L67" s="620">
        <v>121935</v>
      </c>
      <c r="M67" s="620">
        <v>120610</v>
      </c>
      <c r="N67" s="579">
        <f>AVERAGE(B67:M67)</f>
        <v>121629.16666666667</v>
      </c>
      <c r="O67" s="587">
        <f>SUM(B67:M67)</f>
        <v>1459550</v>
      </c>
    </row>
    <row r="68" spans="1:15" ht="12" hidden="1" thickBot="1">
      <c r="A68" s="588" t="s">
        <v>640</v>
      </c>
      <c r="B68" s="596">
        <f>SUM(B65+B67)</f>
        <v>182111</v>
      </c>
      <c r="C68" s="596">
        <f>SUM(C65+C67)</f>
        <v>157852</v>
      </c>
      <c r="D68" s="596">
        <f t="shared" ref="D68:M68" si="28">SUM(D65+D67)</f>
        <v>184732</v>
      </c>
      <c r="E68" s="596">
        <f t="shared" si="28"/>
        <v>170781</v>
      </c>
      <c r="F68" s="596">
        <f t="shared" si="28"/>
        <v>186270</v>
      </c>
      <c r="G68" s="596">
        <f t="shared" si="28"/>
        <v>185908</v>
      </c>
      <c r="H68" s="596">
        <f t="shared" si="28"/>
        <v>217359</v>
      </c>
      <c r="I68" s="596">
        <f t="shared" si="28"/>
        <v>224614</v>
      </c>
      <c r="J68" s="596">
        <f t="shared" si="28"/>
        <v>175580</v>
      </c>
      <c r="K68" s="596">
        <f t="shared" si="28"/>
        <v>189987</v>
      </c>
      <c r="L68" s="596">
        <f t="shared" si="28"/>
        <v>186699</v>
      </c>
      <c r="M68" s="596">
        <f t="shared" si="28"/>
        <v>189607</v>
      </c>
      <c r="N68" s="596">
        <f>SUM(N65+N67)</f>
        <v>187625</v>
      </c>
      <c r="O68" s="612">
        <f>SUM(O65+O67)</f>
        <v>2251500</v>
      </c>
    </row>
    <row r="69" spans="1:15" s="617" customFormat="1" hidden="1">
      <c r="A69" s="615"/>
      <c r="B69" s="616"/>
      <c r="C69" s="616"/>
      <c r="D69" s="616"/>
      <c r="E69" s="616"/>
      <c r="F69" s="616"/>
      <c r="G69" s="616"/>
      <c r="H69" s="616"/>
      <c r="I69" s="616"/>
      <c r="J69" s="616"/>
      <c r="K69" s="616"/>
      <c r="L69" s="616"/>
      <c r="M69" s="616"/>
      <c r="N69" s="616"/>
      <c r="O69" s="616"/>
    </row>
    <row r="70" spans="1:15" hidden="1">
      <c r="A70" s="621" t="s">
        <v>641</v>
      </c>
      <c r="B70" s="622"/>
      <c r="C70" s="622"/>
      <c r="D70" s="622"/>
      <c r="E70" s="622"/>
      <c r="F70" s="622"/>
      <c r="G70" s="622"/>
      <c r="H70" s="622"/>
      <c r="I70" s="622"/>
      <c r="J70" s="622"/>
      <c r="K70" s="622"/>
      <c r="L70" s="622"/>
      <c r="M70" s="622"/>
      <c r="N70" s="623"/>
      <c r="O70" s="622"/>
    </row>
    <row r="71" spans="1:15" hidden="1">
      <c r="A71" s="624" t="s">
        <v>623</v>
      </c>
      <c r="B71" s="623">
        <f t="shared" ref="B71:G71" si="29">SUM(B65/B53-1)</f>
        <v>6.3555570689185492E-2</v>
      </c>
      <c r="C71" s="623">
        <f t="shared" si="29"/>
        <v>-1.9474912271032485E-3</v>
      </c>
      <c r="D71" s="623">
        <f t="shared" si="29"/>
        <v>2.4022262082376455E-2</v>
      </c>
      <c r="E71" s="623">
        <f t="shared" si="29"/>
        <v>-4.9026021224015115E-2</v>
      </c>
      <c r="F71" s="623">
        <f t="shared" si="29"/>
        <v>4.5094210517532041E-2</v>
      </c>
      <c r="G71" s="623">
        <f t="shared" si="29"/>
        <v>1.6662632131041688E-2</v>
      </c>
      <c r="H71" s="623">
        <f>SUM(H65/H53-1)</f>
        <v>-1.6307365473287816E-2</v>
      </c>
      <c r="I71" s="623">
        <f t="shared" ref="I71:M71" si="30">SUM(I65/I53-1)</f>
        <v>1.2076222912444479E-2</v>
      </c>
      <c r="J71" s="623">
        <f t="shared" si="30"/>
        <v>-6.5192465192465132E-3</v>
      </c>
      <c r="K71" s="623">
        <f t="shared" si="30"/>
        <v>4.1568498228849116E-2</v>
      </c>
      <c r="L71" s="623">
        <f t="shared" si="30"/>
        <v>9.637554806927251E-2</v>
      </c>
      <c r="M71" s="623">
        <f t="shared" si="30"/>
        <v>4.039627250520228E-2</v>
      </c>
      <c r="N71" s="623"/>
      <c r="O71" s="623">
        <f>(O65-(SUM(B53:M53)))/(SUM(B53:M53))</f>
        <v>2.1220022334150875E-2</v>
      </c>
    </row>
    <row r="72" spans="1:15" hidden="1">
      <c r="A72" s="624" t="s">
        <v>624</v>
      </c>
      <c r="B72" s="623">
        <f t="shared" ref="B72:G73" si="31">SUM(B67/B55-1)</f>
        <v>5.456981428105534E-2</v>
      </c>
      <c r="C72" s="623">
        <f t="shared" si="31"/>
        <v>5.9044365109403918E-2</v>
      </c>
      <c r="D72" s="623">
        <f t="shared" si="31"/>
        <v>8.9632077550121148E-2</v>
      </c>
      <c r="E72" s="623">
        <f t="shared" si="31"/>
        <v>7.1453124434634807E-2</v>
      </c>
      <c r="F72" s="623">
        <f t="shared" si="31"/>
        <v>8.9408903886309288E-2</v>
      </c>
      <c r="G72" s="623">
        <f t="shared" si="31"/>
        <v>-3.309754836221479E-2</v>
      </c>
      <c r="H72" s="623">
        <f>SUM(H67/H55-1)</f>
        <v>8.4335618570277049E-2</v>
      </c>
      <c r="I72" s="623">
        <f t="shared" ref="I72:M73" si="32">SUM(I67/I55-1)</f>
        <v>8.1535530547863777E-2</v>
      </c>
      <c r="J72" s="623">
        <f t="shared" si="32"/>
        <v>7.4364559281314024E-2</v>
      </c>
      <c r="K72" s="623">
        <f t="shared" si="32"/>
        <v>8.6085622981297183E-2</v>
      </c>
      <c r="L72" s="623">
        <f t="shared" si="32"/>
        <v>0.11438598415266088</v>
      </c>
      <c r="M72" s="623">
        <f t="shared" si="32"/>
        <v>0.18051817122945768</v>
      </c>
      <c r="N72" s="623"/>
      <c r="O72" s="623">
        <f>(O67-(SUM(B55:M55)))/(SUM(B55:M55))</f>
        <v>7.8715046432306396E-2</v>
      </c>
    </row>
    <row r="73" spans="1:15" hidden="1">
      <c r="A73" s="625" t="s">
        <v>228</v>
      </c>
      <c r="B73" s="623">
        <f t="shared" si="31"/>
        <v>5.7635013096226873E-2</v>
      </c>
      <c r="C73" s="623">
        <f t="shared" si="31"/>
        <v>3.7230757099864675E-2</v>
      </c>
      <c r="D73" s="623">
        <f t="shared" si="31"/>
        <v>6.7025553347812128E-2</v>
      </c>
      <c r="E73" s="623">
        <f t="shared" si="31"/>
        <v>3.1410798405604456E-2</v>
      </c>
      <c r="F73" s="623">
        <f t="shared" si="31"/>
        <v>7.4097566601314835E-2</v>
      </c>
      <c r="G73" s="623">
        <f t="shared" si="31"/>
        <v>-1.3462814083684882E-2</v>
      </c>
      <c r="H73" s="623">
        <f>SUM(H68/H56-1)</f>
        <v>4.4277251697150577E-2</v>
      </c>
      <c r="I73" s="623">
        <f t="shared" si="32"/>
        <v>5.4347621998160012E-2</v>
      </c>
      <c r="J73" s="623">
        <f t="shared" si="32"/>
        <v>4.4975985430566023E-2</v>
      </c>
      <c r="K73" s="623">
        <f t="shared" si="32"/>
        <v>7.0856067096541464E-2</v>
      </c>
      <c r="L73" s="623">
        <f t="shared" si="32"/>
        <v>0.10807169564959351</v>
      </c>
      <c r="M73" s="623">
        <f t="shared" si="32"/>
        <v>0.12536427575155051</v>
      </c>
      <c r="N73" s="623"/>
      <c r="O73" s="623">
        <f>(O68-(SUM(B56:M56)))/(SUM(B56:M56))</f>
        <v>5.7767792838186192E-2</v>
      </c>
    </row>
    <row r="74" spans="1:15" hidden="1">
      <c r="A74" s="615"/>
      <c r="B74" s="626"/>
      <c r="C74" s="626"/>
      <c r="D74" s="626"/>
      <c r="E74" s="626"/>
      <c r="F74" s="626"/>
      <c r="G74" s="626"/>
      <c r="H74" s="626"/>
      <c r="I74" s="626"/>
      <c r="J74" s="626"/>
      <c r="K74" s="626"/>
      <c r="L74" s="626"/>
      <c r="M74" s="626"/>
      <c r="N74" s="616"/>
      <c r="O74" s="616"/>
    </row>
    <row r="75" spans="1:15" hidden="1">
      <c r="F75" s="627"/>
      <c r="H75" s="628"/>
      <c r="I75" s="627"/>
    </row>
    <row r="76" spans="1:15" hidden="1">
      <c r="A76" s="2384" t="s">
        <v>642</v>
      </c>
      <c r="B76" s="2385"/>
      <c r="C76" s="2385"/>
      <c r="D76" s="2385"/>
      <c r="E76" s="2385"/>
      <c r="F76" s="2385"/>
      <c r="G76" s="2385"/>
      <c r="H76" s="2385"/>
      <c r="I76" s="2385"/>
      <c r="J76" s="2385"/>
      <c r="K76" s="2385"/>
      <c r="L76" s="2385"/>
      <c r="M76" s="2385"/>
      <c r="N76" s="2385"/>
      <c r="O76" s="2386"/>
    </row>
    <row r="77" spans="1:15" hidden="1">
      <c r="A77" s="581" t="s">
        <v>616</v>
      </c>
      <c r="B77" s="582" t="s">
        <v>617</v>
      </c>
      <c r="C77" s="582" t="s">
        <v>377</v>
      </c>
      <c r="D77" s="582" t="s">
        <v>378</v>
      </c>
      <c r="E77" s="582" t="s">
        <v>618</v>
      </c>
      <c r="F77" s="582" t="s">
        <v>380</v>
      </c>
      <c r="G77" s="582" t="s">
        <v>381</v>
      </c>
      <c r="H77" s="582" t="s">
        <v>619</v>
      </c>
      <c r="I77" s="582" t="s">
        <v>620</v>
      </c>
      <c r="J77" s="582" t="s">
        <v>384</v>
      </c>
      <c r="K77" s="582" t="s">
        <v>385</v>
      </c>
      <c r="L77" s="582" t="s">
        <v>386</v>
      </c>
      <c r="M77" s="582" t="s">
        <v>621</v>
      </c>
      <c r="N77" s="582" t="s">
        <v>622</v>
      </c>
      <c r="O77" s="583" t="s">
        <v>228</v>
      </c>
    </row>
    <row r="78" spans="1:15" hidden="1">
      <c r="A78" s="584" t="s">
        <v>623</v>
      </c>
      <c r="B78" s="618">
        <v>61667</v>
      </c>
      <c r="C78" s="618">
        <v>57923</v>
      </c>
      <c r="D78" s="618">
        <v>56039</v>
      </c>
      <c r="E78" s="618">
        <v>61932</v>
      </c>
      <c r="F78" s="618">
        <v>61906</v>
      </c>
      <c r="G78" s="618">
        <v>76440</v>
      </c>
      <c r="H78" s="618">
        <v>82609</v>
      </c>
      <c r="I78" s="618">
        <v>84240</v>
      </c>
      <c r="J78" s="618">
        <v>64530</v>
      </c>
      <c r="K78" s="618">
        <v>65378</v>
      </c>
      <c r="L78" s="618">
        <v>70283</v>
      </c>
      <c r="M78" s="618">
        <v>75928</v>
      </c>
      <c r="N78" s="579">
        <f>AVERAGE(B78:M78)</f>
        <v>68239.583333333328</v>
      </c>
      <c r="O78" s="587">
        <f>SUM(B78:M78)</f>
        <v>818875</v>
      </c>
    </row>
    <row r="79" spans="1:15" hidden="1">
      <c r="A79" s="584" t="s">
        <v>630</v>
      </c>
      <c r="B79" s="618">
        <v>9299</v>
      </c>
      <c r="C79" s="618">
        <v>8798</v>
      </c>
      <c r="D79" s="618">
        <v>9808</v>
      </c>
      <c r="E79" s="618">
        <v>9281</v>
      </c>
      <c r="F79" s="618">
        <v>8655</v>
      </c>
      <c r="G79" s="618">
        <v>11318</v>
      </c>
      <c r="H79" s="618">
        <v>11743</v>
      </c>
      <c r="I79" s="618">
        <v>11783</v>
      </c>
      <c r="J79" s="618">
        <v>9136</v>
      </c>
      <c r="K79" s="618">
        <v>8645</v>
      </c>
      <c r="L79" s="618">
        <v>9335</v>
      </c>
      <c r="M79" s="618">
        <v>7867</v>
      </c>
      <c r="N79" s="579">
        <f>AVERAGE(B79:M79)</f>
        <v>9639</v>
      </c>
      <c r="O79" s="587">
        <f>SUM(B79:M79)</f>
        <v>115668</v>
      </c>
    </row>
    <row r="80" spans="1:15" ht="12" hidden="1" thickBot="1">
      <c r="A80" s="619" t="s">
        <v>639</v>
      </c>
      <c r="B80" s="620">
        <v>120475</v>
      </c>
      <c r="C80" s="620">
        <v>113239</v>
      </c>
      <c r="D80" s="620">
        <v>124746</v>
      </c>
      <c r="E80" s="620">
        <v>128488</v>
      </c>
      <c r="F80" s="620">
        <v>124971</v>
      </c>
      <c r="G80" s="620">
        <v>122153</v>
      </c>
      <c r="H80" s="620">
        <v>140710</v>
      </c>
      <c r="I80" s="620">
        <v>144489</v>
      </c>
      <c r="J80" s="620">
        <v>126553</v>
      </c>
      <c r="K80" s="620">
        <v>132533</v>
      </c>
      <c r="L80" s="620">
        <v>125655</v>
      </c>
      <c r="M80" s="620">
        <v>129201</v>
      </c>
      <c r="N80" s="579">
        <f>AVERAGE(B80:M80)</f>
        <v>127767.75</v>
      </c>
      <c r="O80" s="587">
        <f>SUM(B80:M80)</f>
        <v>1533213</v>
      </c>
    </row>
    <row r="81" spans="1:15" ht="12" hidden="1" thickBot="1">
      <c r="A81" s="588" t="s">
        <v>643</v>
      </c>
      <c r="B81" s="596">
        <f t="shared" ref="B81:M81" si="33">SUM(B78+B80)</f>
        <v>182142</v>
      </c>
      <c r="C81" s="596">
        <f t="shared" si="33"/>
        <v>171162</v>
      </c>
      <c r="D81" s="596">
        <f t="shared" si="33"/>
        <v>180785</v>
      </c>
      <c r="E81" s="596">
        <f t="shared" si="33"/>
        <v>190420</v>
      </c>
      <c r="F81" s="596">
        <f t="shared" si="33"/>
        <v>186877</v>
      </c>
      <c r="G81" s="596">
        <f t="shared" si="33"/>
        <v>198593</v>
      </c>
      <c r="H81" s="596">
        <f t="shared" si="33"/>
        <v>223319</v>
      </c>
      <c r="I81" s="596">
        <f t="shared" si="33"/>
        <v>228729</v>
      </c>
      <c r="J81" s="596">
        <f t="shared" si="33"/>
        <v>191083</v>
      </c>
      <c r="K81" s="596">
        <f t="shared" si="33"/>
        <v>197911</v>
      </c>
      <c r="L81" s="596">
        <f t="shared" si="33"/>
        <v>195938</v>
      </c>
      <c r="M81" s="596">
        <f t="shared" si="33"/>
        <v>205129</v>
      </c>
      <c r="N81" s="596">
        <f>SUM(N78+N80)</f>
        <v>196007.33333333331</v>
      </c>
      <c r="O81" s="612">
        <f>SUM(O78+O80)</f>
        <v>2352088</v>
      </c>
    </row>
    <row r="82" spans="1:15" hidden="1">
      <c r="A82" s="615"/>
      <c r="B82" s="616"/>
      <c r="C82" s="616"/>
      <c r="D82" s="616"/>
      <c r="E82" s="616"/>
      <c r="F82" s="616"/>
      <c r="G82" s="616"/>
      <c r="H82" s="616"/>
      <c r="I82" s="616"/>
      <c r="J82" s="616"/>
      <c r="K82" s="616"/>
      <c r="L82" s="616"/>
      <c r="M82" s="616"/>
      <c r="N82" s="616"/>
      <c r="O82" s="616"/>
    </row>
    <row r="83" spans="1:15" hidden="1">
      <c r="A83" s="621" t="s">
        <v>644</v>
      </c>
      <c r="B83" s="622"/>
      <c r="C83" s="622"/>
      <c r="D83" s="622"/>
      <c r="E83" s="622"/>
      <c r="F83" s="622"/>
      <c r="G83" s="622"/>
      <c r="H83" s="622"/>
      <c r="I83" s="622"/>
      <c r="J83" s="622"/>
      <c r="K83" s="622"/>
      <c r="L83" s="622"/>
      <c r="M83" s="622"/>
      <c r="N83" s="623"/>
      <c r="O83" s="622"/>
    </row>
    <row r="84" spans="1:15" hidden="1">
      <c r="A84" s="624" t="s">
        <v>623</v>
      </c>
      <c r="B84" s="623">
        <f t="shared" ref="B84:M84" si="34">SUM(B78/B65-1)</f>
        <v>-1.2838367830443898E-2</v>
      </c>
      <c r="C84" s="623">
        <f t="shared" si="34"/>
        <v>6.6270272260368523E-2</v>
      </c>
      <c r="D84" s="623">
        <f>SUM(D78/D65-1)</f>
        <v>-8.2621222538715955E-2</v>
      </c>
      <c r="E84" s="623">
        <f>SUM(E78/E65-1)</f>
        <v>0.18339893759315173</v>
      </c>
      <c r="F84" s="623">
        <f t="shared" si="34"/>
        <v>-1.1417894955366381E-2</v>
      </c>
      <c r="G84" s="623">
        <f t="shared" si="34"/>
        <v>1.1151236160165112E-2</v>
      </c>
      <c r="H84" s="623">
        <f t="shared" si="34"/>
        <v>1.3669550279158171E-2</v>
      </c>
      <c r="I84" s="623">
        <f t="shared" si="34"/>
        <v>-1.8247742730526095E-3</v>
      </c>
      <c r="J84" s="623">
        <f t="shared" si="34"/>
        <v>6.3938534590780138E-2</v>
      </c>
      <c r="K84" s="623">
        <f t="shared" si="34"/>
        <v>3.4167483944446131E-2</v>
      </c>
      <c r="L84" s="623">
        <f t="shared" si="34"/>
        <v>8.5217095917484942E-2</v>
      </c>
      <c r="M84" s="623">
        <f t="shared" si="34"/>
        <v>0.10045364291201064</v>
      </c>
      <c r="N84" s="623"/>
      <c r="O84" s="623">
        <f>(O78-(SUM(B65:M65)))/(SUM(B65:M65))</f>
        <v>3.399835848222741E-2</v>
      </c>
    </row>
    <row r="85" spans="1:15" hidden="1">
      <c r="A85" s="624" t="s">
        <v>624</v>
      </c>
      <c r="B85" s="623">
        <f t="shared" ref="B85:G86" si="35">SUM(B80/B67-1)</f>
        <v>6.9624379398538494E-3</v>
      </c>
      <c r="C85" s="623">
        <f t="shared" si="35"/>
        <v>9.3790145756261545E-2</v>
      </c>
      <c r="D85" s="623">
        <f t="shared" si="35"/>
        <v>8.8963654303415574E-3</v>
      </c>
      <c r="E85" s="623">
        <f t="shared" si="35"/>
        <v>8.4772092159362433E-2</v>
      </c>
      <c r="F85" s="623">
        <f t="shared" si="35"/>
        <v>1.0691554319080643E-2</v>
      </c>
      <c r="G85" s="623">
        <f t="shared" si="35"/>
        <v>0.10735103480160646</v>
      </c>
      <c r="H85" s="623">
        <f>SUM(H80/H67-1)</f>
        <v>3.5668020962138502E-2</v>
      </c>
      <c r="I85" s="623">
        <f t="shared" ref="I85:L86" si="36">SUM(I80/I67-1)</f>
        <v>3.0445014976465457E-2</v>
      </c>
      <c r="J85" s="623">
        <f t="shared" si="36"/>
        <v>0.10115028539607396</v>
      </c>
      <c r="K85" s="623">
        <f t="shared" si="36"/>
        <v>4.546852937232293E-2</v>
      </c>
      <c r="L85" s="623">
        <f t="shared" si="36"/>
        <v>3.0508057571656977E-2</v>
      </c>
      <c r="M85" s="623">
        <f>SUM(M80/M67-1)</f>
        <v>7.1229582953320714E-2</v>
      </c>
      <c r="N85" s="623"/>
      <c r="O85" s="623">
        <f>(O80-(SUM(B67:M67)))/(SUM(B67:M67))</f>
        <v>5.0469665307800352E-2</v>
      </c>
    </row>
    <row r="86" spans="1:15" hidden="1">
      <c r="A86" s="625" t="s">
        <v>228</v>
      </c>
      <c r="B86" s="623">
        <f t="shared" si="35"/>
        <v>1.7022585126658107E-4</v>
      </c>
      <c r="C86" s="623">
        <f t="shared" si="35"/>
        <v>8.4319489141727599E-2</v>
      </c>
      <c r="D86" s="623">
        <f t="shared" si="35"/>
        <v>-2.136608708832255E-2</v>
      </c>
      <c r="E86" s="623">
        <f t="shared" si="35"/>
        <v>0.11499522780637195</v>
      </c>
      <c r="F86" s="623">
        <f t="shared" si="35"/>
        <v>3.2587104740431361E-3</v>
      </c>
      <c r="G86" s="623">
        <f t="shared" si="35"/>
        <v>6.8232674225961132E-2</v>
      </c>
      <c r="H86" s="623">
        <f>SUM(H81/H68-1)</f>
        <v>2.7420074623089041E-2</v>
      </c>
      <c r="I86" s="623">
        <f t="shared" si="36"/>
        <v>1.8320318412921699E-2</v>
      </c>
      <c r="J86" s="623">
        <f t="shared" si="36"/>
        <v>8.8295933477616995E-2</v>
      </c>
      <c r="K86" s="623">
        <f t="shared" si="36"/>
        <v>4.1708116871154388E-2</v>
      </c>
      <c r="L86" s="623">
        <f t="shared" si="36"/>
        <v>4.9486071162673673E-2</v>
      </c>
      <c r="M86" s="623">
        <f>SUM(M81/M68-1)</f>
        <v>8.1864066200087571E-2</v>
      </c>
      <c r="N86" s="623"/>
      <c r="O86" s="623">
        <f>(O81-(SUM(B68:M68)))/(SUM(B68:M68))</f>
        <v>4.4675993781923162E-2</v>
      </c>
    </row>
    <row r="87" spans="1:15" hidden="1"/>
    <row r="88" spans="1:15" hidden="1"/>
    <row r="89" spans="1:15" hidden="1">
      <c r="A89" s="2384" t="s">
        <v>645</v>
      </c>
      <c r="B89" s="2385"/>
      <c r="C89" s="2385"/>
      <c r="D89" s="2385"/>
      <c r="E89" s="2385"/>
      <c r="F89" s="2385"/>
      <c r="G89" s="2385"/>
      <c r="H89" s="2385"/>
      <c r="I89" s="2385"/>
      <c r="J89" s="2385"/>
      <c r="K89" s="2385"/>
      <c r="L89" s="2385"/>
      <c r="M89" s="2385"/>
      <c r="N89" s="2385"/>
      <c r="O89" s="2386"/>
    </row>
    <row r="90" spans="1:15" hidden="1">
      <c r="A90" s="581" t="s">
        <v>616</v>
      </c>
      <c r="B90" s="582" t="s">
        <v>617</v>
      </c>
      <c r="C90" s="582" t="s">
        <v>377</v>
      </c>
      <c r="D90" s="582" t="s">
        <v>378</v>
      </c>
      <c r="E90" s="582" t="s">
        <v>618</v>
      </c>
      <c r="F90" s="582" t="s">
        <v>380</v>
      </c>
      <c r="G90" s="582" t="s">
        <v>381</v>
      </c>
      <c r="H90" s="582" t="s">
        <v>619</v>
      </c>
      <c r="I90" s="582" t="s">
        <v>620</v>
      </c>
      <c r="J90" s="582" t="s">
        <v>384</v>
      </c>
      <c r="K90" s="582" t="s">
        <v>385</v>
      </c>
      <c r="L90" s="582" t="s">
        <v>386</v>
      </c>
      <c r="M90" s="582" t="s">
        <v>621</v>
      </c>
      <c r="N90" s="582" t="s">
        <v>622</v>
      </c>
      <c r="O90" s="583" t="s">
        <v>228</v>
      </c>
    </row>
    <row r="91" spans="1:15" hidden="1">
      <c r="A91" s="584" t="s">
        <v>646</v>
      </c>
      <c r="B91" s="618">
        <f>64036+1043</f>
        <v>65079</v>
      </c>
      <c r="C91" s="618">
        <f>60316+1792</f>
        <v>62108</v>
      </c>
      <c r="D91" s="618">
        <f>64490+1599</f>
        <v>66089</v>
      </c>
      <c r="E91" s="618">
        <f>59558+3213</f>
        <v>62771</v>
      </c>
      <c r="F91" s="618">
        <f>68412+3062</f>
        <v>71474</v>
      </c>
      <c r="G91" s="618">
        <f>75604+2929</f>
        <v>78533</v>
      </c>
      <c r="H91" s="618">
        <f>80728+4007</f>
        <v>84735</v>
      </c>
      <c r="I91" s="618">
        <f>84554+7582</f>
        <v>92136</v>
      </c>
      <c r="J91" s="618">
        <f>66201+1597</f>
        <v>67798</v>
      </c>
      <c r="K91" s="618">
        <f>67121+658</f>
        <v>67779</v>
      </c>
      <c r="L91" s="618">
        <f>72844+35</f>
        <v>72879</v>
      </c>
      <c r="M91" s="618">
        <f>73397+692</f>
        <v>74089</v>
      </c>
      <c r="N91" s="579">
        <f>AVERAGE(B91:M91)</f>
        <v>72122.5</v>
      </c>
      <c r="O91" s="587">
        <f>SUM(B91:M91)</f>
        <v>865470</v>
      </c>
    </row>
    <row r="92" spans="1:15" hidden="1">
      <c r="A92" s="584" t="s">
        <v>630</v>
      </c>
      <c r="B92" s="618">
        <v>11769</v>
      </c>
      <c r="C92" s="618">
        <v>9165</v>
      </c>
      <c r="D92" s="618">
        <v>10662</v>
      </c>
      <c r="E92" s="618">
        <v>8060</v>
      </c>
      <c r="F92" s="618">
        <v>8046</v>
      </c>
      <c r="G92" s="618">
        <v>9586</v>
      </c>
      <c r="H92" s="618">
        <v>9665</v>
      </c>
      <c r="I92" s="618">
        <v>8940</v>
      </c>
      <c r="J92" s="618">
        <v>9228</v>
      </c>
      <c r="K92" s="618">
        <v>8821</v>
      </c>
      <c r="L92" s="618">
        <v>7199</v>
      </c>
      <c r="M92" s="618">
        <v>10023</v>
      </c>
      <c r="N92" s="579">
        <f>AVERAGE(B92:M92)</f>
        <v>9263.6666666666661</v>
      </c>
      <c r="O92" s="587">
        <f>SUM(B92:M92)</f>
        <v>111164</v>
      </c>
    </row>
    <row r="93" spans="1:15" ht="12" hidden="1" thickBot="1">
      <c r="A93" s="619" t="s">
        <v>639</v>
      </c>
      <c r="B93" s="620">
        <v>129890</v>
      </c>
      <c r="C93" s="620">
        <v>124766</v>
      </c>
      <c r="D93" s="620">
        <v>135618</v>
      </c>
      <c r="E93" s="620">
        <v>134178</v>
      </c>
      <c r="F93" s="620">
        <v>135212</v>
      </c>
      <c r="G93" s="620">
        <v>134654</v>
      </c>
      <c r="H93" s="620">
        <v>149272</v>
      </c>
      <c r="I93" s="620">
        <v>155081</v>
      </c>
      <c r="J93" s="620">
        <v>138378</v>
      </c>
      <c r="K93" s="620">
        <v>143352</v>
      </c>
      <c r="L93" s="620">
        <v>119713</v>
      </c>
      <c r="M93" s="620">
        <v>142814</v>
      </c>
      <c r="N93" s="579">
        <f>AVERAGE(B93:M93)</f>
        <v>136910.66666666666</v>
      </c>
      <c r="O93" s="587">
        <f>SUM(B93:M93)</f>
        <v>1642928</v>
      </c>
    </row>
    <row r="94" spans="1:15" ht="12" hidden="1" thickBot="1">
      <c r="A94" s="588" t="s">
        <v>647</v>
      </c>
      <c r="B94" s="596">
        <f t="shared" ref="B94:J94" si="37">SUM(B91+B93)</f>
        <v>194969</v>
      </c>
      <c r="C94" s="596">
        <f t="shared" si="37"/>
        <v>186874</v>
      </c>
      <c r="D94" s="596">
        <f t="shared" si="37"/>
        <v>201707</v>
      </c>
      <c r="E94" s="596">
        <f t="shared" si="37"/>
        <v>196949</v>
      </c>
      <c r="F94" s="596">
        <f t="shared" si="37"/>
        <v>206686</v>
      </c>
      <c r="G94" s="596">
        <f t="shared" si="37"/>
        <v>213187</v>
      </c>
      <c r="H94" s="596">
        <f t="shared" si="37"/>
        <v>234007</v>
      </c>
      <c r="I94" s="596">
        <f t="shared" si="37"/>
        <v>247217</v>
      </c>
      <c r="J94" s="596">
        <f t="shared" si="37"/>
        <v>206176</v>
      </c>
      <c r="K94" s="596">
        <f>SUM(K91+K93)</f>
        <v>211131</v>
      </c>
      <c r="L94" s="596">
        <f>SUM(L91+L93)</f>
        <v>192592</v>
      </c>
      <c r="M94" s="596">
        <f>SUM(M91+M93)</f>
        <v>216903</v>
      </c>
      <c r="N94" s="596">
        <f>SUM(N91+N93)</f>
        <v>209033.16666666666</v>
      </c>
      <c r="O94" s="612">
        <f>SUM(O91+O93)</f>
        <v>2508398</v>
      </c>
    </row>
    <row r="95" spans="1:15" hidden="1">
      <c r="A95" s="615"/>
      <c r="B95" s="616"/>
      <c r="C95" s="616"/>
      <c r="D95" s="616"/>
      <c r="E95" s="616"/>
      <c r="F95" s="616"/>
      <c r="G95" s="616"/>
      <c r="H95" s="616"/>
      <c r="I95" s="616"/>
      <c r="J95" s="616"/>
      <c r="K95" s="616"/>
      <c r="L95" s="616"/>
      <c r="M95" s="616"/>
      <c r="N95" s="616"/>
      <c r="O95" s="616"/>
    </row>
    <row r="96" spans="1:15" hidden="1">
      <c r="A96" s="621" t="s">
        <v>648</v>
      </c>
      <c r="B96" s="622"/>
      <c r="C96" s="622"/>
      <c r="D96" s="622"/>
      <c r="E96" s="622"/>
      <c r="F96" s="622"/>
      <c r="G96" s="622"/>
      <c r="H96" s="622"/>
      <c r="I96" s="622"/>
      <c r="J96" s="622"/>
      <c r="K96" s="622"/>
      <c r="L96" s="622"/>
      <c r="M96" s="622"/>
      <c r="N96" s="623"/>
      <c r="O96" s="622"/>
    </row>
    <row r="97" spans="1:17" hidden="1">
      <c r="A97" s="624" t="s">
        <v>623</v>
      </c>
      <c r="B97" s="623">
        <f t="shared" ref="B97:G97" si="38">SUM(B91/B78-1)</f>
        <v>5.5329430651726241E-2</v>
      </c>
      <c r="C97" s="623">
        <f t="shared" si="38"/>
        <v>7.2251091966921699E-2</v>
      </c>
      <c r="D97" s="623">
        <f t="shared" si="38"/>
        <v>0.17933938864005428</v>
      </c>
      <c r="E97" s="623">
        <f t="shared" si="38"/>
        <v>1.354711619195248E-2</v>
      </c>
      <c r="F97" s="623">
        <f t="shared" si="38"/>
        <v>0.15455690886182283</v>
      </c>
      <c r="G97" s="623">
        <f t="shared" si="38"/>
        <v>2.7380952380952284E-2</v>
      </c>
      <c r="H97" s="623">
        <f>SUM(H91/H78-1)</f>
        <v>2.573569465796699E-2</v>
      </c>
      <c r="I97" s="623">
        <f t="shared" ref="I97:M97" si="39">SUM(I91/I78-1)</f>
        <v>9.3732193732193769E-2</v>
      </c>
      <c r="J97" s="623">
        <f t="shared" si="39"/>
        <v>5.0643111730977797E-2</v>
      </c>
      <c r="K97" s="623">
        <f t="shared" si="39"/>
        <v>3.6724892165560297E-2</v>
      </c>
      <c r="L97" s="623">
        <f t="shared" si="39"/>
        <v>3.6936385754734458E-2</v>
      </c>
      <c r="M97" s="623">
        <f t="shared" si="39"/>
        <v>-2.4220313981666797E-2</v>
      </c>
      <c r="N97" s="623"/>
      <c r="O97" s="623">
        <f>(O91-(SUM(B78:M78)))/(SUM(B78:M78))</f>
        <v>5.6901236452450009E-2</v>
      </c>
    </row>
    <row r="98" spans="1:17" hidden="1">
      <c r="A98" s="624" t="s">
        <v>624</v>
      </c>
      <c r="B98" s="623">
        <f t="shared" ref="B98:L99" si="40">SUM(B93/B80-1)</f>
        <v>7.814899356713001E-2</v>
      </c>
      <c r="C98" s="623">
        <f t="shared" si="40"/>
        <v>0.10179355169155513</v>
      </c>
      <c r="D98" s="623">
        <f t="shared" si="40"/>
        <v>8.71530950892212E-2</v>
      </c>
      <c r="E98" s="623">
        <f t="shared" si="40"/>
        <v>4.4284291140028742E-2</v>
      </c>
      <c r="F98" s="623">
        <f t="shared" si="40"/>
        <v>8.1947011706716033E-2</v>
      </c>
      <c r="G98" s="623">
        <f t="shared" si="40"/>
        <v>0.10233887010552345</v>
      </c>
      <c r="H98" s="623">
        <f>SUM(H93/H80-1)</f>
        <v>6.0848553763058755E-2</v>
      </c>
      <c r="I98" s="623">
        <f t="shared" si="40"/>
        <v>7.3306618496909781E-2</v>
      </c>
      <c r="J98" s="623">
        <f t="shared" si="40"/>
        <v>9.3439112466713548E-2</v>
      </c>
      <c r="K98" s="623">
        <f t="shared" si="40"/>
        <v>8.1632499075701803E-2</v>
      </c>
      <c r="L98" s="623">
        <f t="shared" si="40"/>
        <v>-4.728820978074888E-2</v>
      </c>
      <c r="M98" s="623">
        <f>SUM(M93/M80-1)</f>
        <v>0.10536296158698466</v>
      </c>
      <c r="N98" s="623"/>
      <c r="O98" s="629">
        <f>(O93-(SUM(B80:M80)))/(SUM(B80:M80))</f>
        <v>7.1558876685757292E-2</v>
      </c>
    </row>
    <row r="99" spans="1:17" hidden="1">
      <c r="A99" s="625" t="s">
        <v>228</v>
      </c>
      <c r="B99" s="623">
        <f t="shared" si="40"/>
        <v>7.042307650075208E-2</v>
      </c>
      <c r="C99" s="623">
        <f t="shared" si="40"/>
        <v>9.1796076231873913E-2</v>
      </c>
      <c r="D99" s="623">
        <f t="shared" si="40"/>
        <v>0.11572862792820193</v>
      </c>
      <c r="E99" s="623">
        <f t="shared" si="40"/>
        <v>3.4287364772607853E-2</v>
      </c>
      <c r="F99" s="623">
        <f t="shared" si="40"/>
        <v>0.10600020334230531</v>
      </c>
      <c r="G99" s="623">
        <f t="shared" si="40"/>
        <v>7.3486980910706823E-2</v>
      </c>
      <c r="H99" s="623">
        <f>SUM(H94/H81-1)</f>
        <v>4.7859788016245908E-2</v>
      </c>
      <c r="I99" s="623">
        <f t="shared" si="40"/>
        <v>8.0829278316260744E-2</v>
      </c>
      <c r="J99" s="623">
        <f t="shared" si="40"/>
        <v>7.8986618380494367E-2</v>
      </c>
      <c r="K99" s="623">
        <f t="shared" si="40"/>
        <v>6.6797701997362458E-2</v>
      </c>
      <c r="L99" s="623">
        <f t="shared" si="40"/>
        <v>-1.7076830425951095E-2</v>
      </c>
      <c r="M99" s="623">
        <f>SUM(M94/M81-1)</f>
        <v>5.7398027582643119E-2</v>
      </c>
      <c r="N99" s="623"/>
      <c r="O99" s="623">
        <f>(O94-(SUM(B81:M81)))/(SUM(B81:M81))</f>
        <v>6.645584689008234E-2</v>
      </c>
    </row>
    <row r="100" spans="1:17" hidden="1"/>
    <row r="101" spans="1:17" hidden="1">
      <c r="A101" s="2384" t="s">
        <v>649</v>
      </c>
      <c r="B101" s="2385"/>
      <c r="C101" s="2385"/>
      <c r="D101" s="2385"/>
      <c r="E101" s="2385"/>
      <c r="F101" s="2385"/>
      <c r="G101" s="2385"/>
      <c r="H101" s="2385"/>
      <c r="I101" s="2385"/>
      <c r="J101" s="2385"/>
      <c r="K101" s="2385"/>
      <c r="L101" s="2385"/>
      <c r="M101" s="2385"/>
      <c r="N101" s="2385"/>
      <c r="O101" s="2386"/>
    </row>
    <row r="102" spans="1:17" hidden="1">
      <c r="A102" s="581" t="s">
        <v>616</v>
      </c>
      <c r="B102" s="582" t="s">
        <v>617</v>
      </c>
      <c r="C102" s="582" t="s">
        <v>377</v>
      </c>
      <c r="D102" s="582" t="s">
        <v>378</v>
      </c>
      <c r="E102" s="582" t="s">
        <v>618</v>
      </c>
      <c r="F102" s="582" t="s">
        <v>380</v>
      </c>
      <c r="G102" s="582" t="s">
        <v>381</v>
      </c>
      <c r="H102" s="582" t="s">
        <v>619</v>
      </c>
      <c r="I102" s="582" t="s">
        <v>620</v>
      </c>
      <c r="J102" s="582" t="s">
        <v>384</v>
      </c>
      <c r="K102" s="582" t="s">
        <v>385</v>
      </c>
      <c r="L102" s="582" t="s">
        <v>386</v>
      </c>
      <c r="M102" s="582" t="s">
        <v>621</v>
      </c>
      <c r="N102" s="582" t="s">
        <v>622</v>
      </c>
      <c r="O102" s="583" t="s">
        <v>228</v>
      </c>
    </row>
    <row r="103" spans="1:17" hidden="1">
      <c r="A103" s="584" t="s">
        <v>623</v>
      </c>
      <c r="B103" s="618">
        <f>58730+293</f>
        <v>59023</v>
      </c>
      <c r="C103" s="618">
        <f>57940+343</f>
        <v>58283</v>
      </c>
      <c r="D103" s="618">
        <f>65875+84</f>
        <v>65959</v>
      </c>
      <c r="E103" s="618">
        <f>61145+2116</f>
        <v>63261</v>
      </c>
      <c r="F103" s="618">
        <f>67843+2791</f>
        <v>70634</v>
      </c>
      <c r="G103" s="618">
        <f>64590+2325</f>
        <v>66915</v>
      </c>
      <c r="H103" s="618">
        <f>83881+5829</f>
        <v>89710</v>
      </c>
      <c r="I103" s="618">
        <f>82454+12225</f>
        <v>94679</v>
      </c>
      <c r="J103" s="618">
        <f>65904+3538</f>
        <v>69442</v>
      </c>
      <c r="K103" s="618">
        <f>70951+448</f>
        <v>71399</v>
      </c>
      <c r="L103" s="618">
        <f>75584+1810</f>
        <v>77394</v>
      </c>
      <c r="M103" s="618">
        <f>74129+983</f>
        <v>75112</v>
      </c>
      <c r="N103" s="579">
        <f>AVERAGE(B103:M103)</f>
        <v>71817.583333333328</v>
      </c>
      <c r="O103" s="587">
        <f>SUM(B103:M103)</f>
        <v>861811</v>
      </c>
      <c r="Q103" s="630"/>
    </row>
    <row r="104" spans="1:17" s="631" customFormat="1" hidden="1">
      <c r="A104" s="584" t="s">
        <v>630</v>
      </c>
      <c r="B104" s="618">
        <v>11491</v>
      </c>
      <c r="C104" s="618">
        <v>10214</v>
      </c>
      <c r="D104" s="618">
        <v>10397</v>
      </c>
      <c r="E104" s="618">
        <v>9553</v>
      </c>
      <c r="F104" s="618">
        <v>8801</v>
      </c>
      <c r="G104" s="618">
        <v>9225</v>
      </c>
      <c r="H104" s="618">
        <v>10506</v>
      </c>
      <c r="I104" s="618">
        <v>10215</v>
      </c>
      <c r="J104" s="618">
        <v>9537</v>
      </c>
      <c r="K104" s="618">
        <v>8836</v>
      </c>
      <c r="L104" s="618">
        <v>8817</v>
      </c>
      <c r="M104" s="618">
        <v>11248</v>
      </c>
      <c r="N104" s="579">
        <f>AVERAGE(B104:M104)</f>
        <v>9903.3333333333339</v>
      </c>
      <c r="O104" s="587">
        <f>SUM(B104:M104)</f>
        <v>118840</v>
      </c>
    </row>
    <row r="105" spans="1:17" ht="12" hidden="1" thickBot="1">
      <c r="A105" s="619" t="s">
        <v>639</v>
      </c>
      <c r="B105" s="620">
        <v>146098</v>
      </c>
      <c r="C105" s="620">
        <v>137332</v>
      </c>
      <c r="D105" s="620">
        <v>146888</v>
      </c>
      <c r="E105" s="620">
        <v>144977</v>
      </c>
      <c r="F105" s="620">
        <v>154928</v>
      </c>
      <c r="G105" s="620">
        <v>155364</v>
      </c>
      <c r="H105" s="620">
        <v>171808</v>
      </c>
      <c r="I105" s="620">
        <v>174975</v>
      </c>
      <c r="J105" s="620">
        <v>148989</v>
      </c>
      <c r="K105" s="620">
        <v>149114</v>
      </c>
      <c r="L105" s="620">
        <v>146963</v>
      </c>
      <c r="M105" s="620">
        <v>147356</v>
      </c>
      <c r="N105" s="579">
        <f>AVERAGE(B105:M105)</f>
        <v>152066</v>
      </c>
      <c r="O105" s="587">
        <f>SUM(B105:M105)</f>
        <v>1824792</v>
      </c>
    </row>
    <row r="106" spans="1:17" ht="12" hidden="1" thickBot="1">
      <c r="A106" s="588" t="s">
        <v>650</v>
      </c>
      <c r="B106" s="596">
        <f t="shared" ref="B106:M106" si="41">SUM(B103+B105)</f>
        <v>205121</v>
      </c>
      <c r="C106" s="596">
        <f t="shared" si="41"/>
        <v>195615</v>
      </c>
      <c r="D106" s="596">
        <f t="shared" si="41"/>
        <v>212847</v>
      </c>
      <c r="E106" s="596">
        <f t="shared" si="41"/>
        <v>208238</v>
      </c>
      <c r="F106" s="596">
        <f t="shared" si="41"/>
        <v>225562</v>
      </c>
      <c r="G106" s="596">
        <f t="shared" si="41"/>
        <v>222279</v>
      </c>
      <c r="H106" s="596">
        <f t="shared" si="41"/>
        <v>261518</v>
      </c>
      <c r="I106" s="596">
        <f t="shared" si="41"/>
        <v>269654</v>
      </c>
      <c r="J106" s="596">
        <f t="shared" si="41"/>
        <v>218431</v>
      </c>
      <c r="K106" s="596">
        <f t="shared" si="41"/>
        <v>220513</v>
      </c>
      <c r="L106" s="596">
        <f t="shared" si="41"/>
        <v>224357</v>
      </c>
      <c r="M106" s="596">
        <f t="shared" si="41"/>
        <v>222468</v>
      </c>
      <c r="N106" s="596">
        <f>SUM(N103+N105)</f>
        <v>223883.58333333331</v>
      </c>
      <c r="O106" s="612">
        <f>SUM(O103+O105)</f>
        <v>2686603</v>
      </c>
    </row>
    <row r="107" spans="1:17" hidden="1">
      <c r="A107" s="615"/>
      <c r="B107" s="616"/>
      <c r="C107" s="616"/>
      <c r="D107" s="616"/>
      <c r="E107" s="616"/>
      <c r="F107" s="616"/>
      <c r="G107" s="616"/>
      <c r="H107" s="616"/>
      <c r="I107" s="616"/>
      <c r="J107" s="616"/>
      <c r="K107" s="616"/>
      <c r="L107" s="616"/>
      <c r="M107" s="616"/>
      <c r="N107" s="616"/>
      <c r="O107" s="616"/>
    </row>
    <row r="108" spans="1:17" hidden="1">
      <c r="A108" s="621" t="s">
        <v>651</v>
      </c>
      <c r="B108" s="622"/>
      <c r="C108" s="622"/>
      <c r="D108" s="622"/>
      <c r="E108" s="622"/>
      <c r="F108" s="622"/>
      <c r="G108" s="622"/>
      <c r="H108" s="622"/>
      <c r="I108" s="622"/>
      <c r="J108" s="622"/>
      <c r="K108" s="622"/>
      <c r="L108" s="622"/>
      <c r="M108" s="622"/>
      <c r="N108" s="623"/>
      <c r="O108" s="622"/>
    </row>
    <row r="109" spans="1:17" hidden="1">
      <c r="A109" s="624" t="s">
        <v>623</v>
      </c>
      <c r="B109" s="623">
        <f t="shared" ref="B109:G109" si="42">SUM(B103/B91-1)</f>
        <v>-9.3056131778300188E-2</v>
      </c>
      <c r="C109" s="623">
        <f t="shared" si="42"/>
        <v>-6.1586269079667688E-2</v>
      </c>
      <c r="D109" s="623">
        <f t="shared" si="42"/>
        <v>-1.967044440073229E-3</v>
      </c>
      <c r="E109" s="623">
        <f t="shared" si="42"/>
        <v>7.8061525226618134E-3</v>
      </c>
      <c r="F109" s="623">
        <f t="shared" si="42"/>
        <v>-1.1752525393849522E-2</v>
      </c>
      <c r="G109" s="623">
        <f t="shared" si="42"/>
        <v>-0.14793780958323255</v>
      </c>
      <c r="H109" s="623">
        <f>SUM(H103/H91-1)</f>
        <v>5.8712456481973208E-2</v>
      </c>
      <c r="I109" s="623">
        <f t="shared" ref="I109:M109" si="43">SUM(I103/I91-1)</f>
        <v>2.7600503603368853E-2</v>
      </c>
      <c r="J109" s="623">
        <f t="shared" si="43"/>
        <v>2.4248502905690472E-2</v>
      </c>
      <c r="K109" s="623">
        <f t="shared" si="43"/>
        <v>5.3408872954749942E-2</v>
      </c>
      <c r="L109" s="623">
        <f t="shared" si="43"/>
        <v>6.1952002634503733E-2</v>
      </c>
      <c r="M109" s="623">
        <f t="shared" si="43"/>
        <v>1.3807717744874326E-2</v>
      </c>
      <c r="N109" s="623"/>
      <c r="O109" s="623">
        <f>(O103-(SUM(B91:M91)))/(SUM(B91:M91))</f>
        <v>-4.2277606387280901E-3</v>
      </c>
    </row>
    <row r="110" spans="1:17" hidden="1">
      <c r="A110" s="624" t="s">
        <v>624</v>
      </c>
      <c r="B110" s="623">
        <f t="shared" ref="B110:L111" si="44">SUM(B105/B93-1)</f>
        <v>0.12478250827623372</v>
      </c>
      <c r="C110" s="623">
        <f t="shared" si="44"/>
        <v>0.10071654136543606</v>
      </c>
      <c r="D110" s="623">
        <f t="shared" si="44"/>
        <v>8.310106328068545E-2</v>
      </c>
      <c r="E110" s="623">
        <f t="shared" si="44"/>
        <v>8.0482642460015796E-2</v>
      </c>
      <c r="F110" s="623">
        <f t="shared" si="44"/>
        <v>0.14581546016625735</v>
      </c>
      <c r="G110" s="623">
        <f t="shared" si="44"/>
        <v>0.15380159519954839</v>
      </c>
      <c r="H110" s="623">
        <f>SUM(H105/H93-1)</f>
        <v>0.15097272093895708</v>
      </c>
      <c r="I110" s="623">
        <f t="shared" si="44"/>
        <v>0.1282813497462616</v>
      </c>
      <c r="J110" s="623">
        <f t="shared" si="44"/>
        <v>7.6681264362832291E-2</v>
      </c>
      <c r="K110" s="623">
        <f t="shared" si="44"/>
        <v>4.0194765332886906E-2</v>
      </c>
      <c r="L110" s="623">
        <f t="shared" si="44"/>
        <v>0.22762774301871969</v>
      </c>
      <c r="M110" s="623">
        <f>SUM(M105/M93-1)</f>
        <v>3.1803604688615872E-2</v>
      </c>
      <c r="N110" s="623"/>
      <c r="O110" s="629">
        <f>(O105-(SUM(B93:M93)))/(SUM(B93:M93))</f>
        <v>0.11069505176124578</v>
      </c>
    </row>
    <row r="111" spans="1:17" hidden="1">
      <c r="A111" s="625" t="s">
        <v>228</v>
      </c>
      <c r="B111" s="623">
        <f t="shared" si="44"/>
        <v>5.2069816227195087E-2</v>
      </c>
      <c r="C111" s="623">
        <f t="shared" si="44"/>
        <v>4.6774832239904862E-2</v>
      </c>
      <c r="D111" s="623">
        <f t="shared" si="44"/>
        <v>5.5228623696748302E-2</v>
      </c>
      <c r="E111" s="623">
        <f t="shared" si="44"/>
        <v>5.7319407562363756E-2</v>
      </c>
      <c r="F111" s="623">
        <f t="shared" si="44"/>
        <v>9.132694038299638E-2</v>
      </c>
      <c r="G111" s="623">
        <f t="shared" si="44"/>
        <v>4.2648003865151329E-2</v>
      </c>
      <c r="H111" s="623">
        <f>SUM(H106/H94-1)</f>
        <v>0.11756485917087955</v>
      </c>
      <c r="I111" s="623">
        <f t="shared" si="44"/>
        <v>9.075832163645714E-2</v>
      </c>
      <c r="J111" s="623">
        <f t="shared" si="44"/>
        <v>5.9439507993170881E-2</v>
      </c>
      <c r="K111" s="623">
        <f t="shared" si="44"/>
        <v>4.4436866211025272E-2</v>
      </c>
      <c r="L111" s="623">
        <f t="shared" si="44"/>
        <v>0.16493416133588101</v>
      </c>
      <c r="M111" s="623">
        <f>SUM(M106/M94-1)</f>
        <v>2.5656629922131025E-2</v>
      </c>
      <c r="N111" s="623"/>
      <c r="O111" s="623">
        <f>(O106-(SUM(B94:M94)))/(SUM(B94:M94))</f>
        <v>7.1043351174733829E-2</v>
      </c>
    </row>
    <row r="112" spans="1:17" hidden="1"/>
    <row r="113" spans="1:18" hidden="1">
      <c r="A113" s="2384" t="s">
        <v>652</v>
      </c>
      <c r="B113" s="2385"/>
      <c r="C113" s="2385"/>
      <c r="D113" s="2385"/>
      <c r="E113" s="2385"/>
      <c r="F113" s="2385"/>
      <c r="G113" s="2385"/>
      <c r="H113" s="2385"/>
      <c r="I113" s="2385"/>
      <c r="J113" s="2385"/>
      <c r="K113" s="2385"/>
      <c r="L113" s="2385"/>
      <c r="M113" s="2385"/>
      <c r="N113" s="2385"/>
      <c r="O113" s="2386"/>
    </row>
    <row r="114" spans="1:18" hidden="1">
      <c r="A114" s="581" t="s">
        <v>616</v>
      </c>
      <c r="B114" s="582" t="s">
        <v>617</v>
      </c>
      <c r="C114" s="582" t="s">
        <v>377</v>
      </c>
      <c r="D114" s="582" t="s">
        <v>378</v>
      </c>
      <c r="E114" s="582" t="s">
        <v>618</v>
      </c>
      <c r="F114" s="582" t="s">
        <v>380</v>
      </c>
      <c r="G114" s="582" t="s">
        <v>381</v>
      </c>
      <c r="H114" s="582" t="s">
        <v>619</v>
      </c>
      <c r="I114" s="582" t="s">
        <v>620</v>
      </c>
      <c r="J114" s="582" t="s">
        <v>384</v>
      </c>
      <c r="K114" s="582" t="s">
        <v>385</v>
      </c>
      <c r="L114" s="582" t="s">
        <v>386</v>
      </c>
      <c r="M114" s="582" t="s">
        <v>621</v>
      </c>
      <c r="N114" s="582" t="s">
        <v>622</v>
      </c>
      <c r="O114" s="583" t="s">
        <v>228</v>
      </c>
    </row>
    <row r="115" spans="1:18" hidden="1">
      <c r="A115" s="584" t="s">
        <v>623</v>
      </c>
      <c r="B115" s="618">
        <f>68317+671</f>
        <v>68988</v>
      </c>
      <c r="C115" s="618">
        <f>65373+1579</f>
        <v>66952</v>
      </c>
      <c r="D115" s="618">
        <f>68447+393</f>
        <v>68840</v>
      </c>
      <c r="E115" s="618">
        <f>65085+802</f>
        <v>65887</v>
      </c>
      <c r="F115" s="618">
        <f>73096+3418</f>
        <v>76514</v>
      </c>
      <c r="G115" s="618">
        <f>84050+2973</f>
        <v>87023</v>
      </c>
      <c r="H115" s="618">
        <f>86619+7843</f>
        <v>94462</v>
      </c>
      <c r="I115" s="618">
        <f>91363+10058</f>
        <v>101421</v>
      </c>
      <c r="J115" s="618">
        <f>76968+1625</f>
        <v>78593</v>
      </c>
      <c r="K115" s="618">
        <f>80157+251</f>
        <v>80408</v>
      </c>
      <c r="L115" s="618">
        <f>83638+212</f>
        <v>83850</v>
      </c>
      <c r="M115" s="618">
        <f>89579+235</f>
        <v>89814</v>
      </c>
      <c r="N115" s="579">
        <f>AVERAGE(B115:M115)</f>
        <v>80229.333333333328</v>
      </c>
      <c r="O115" s="587">
        <f>SUM(B115:M115)</f>
        <v>962752</v>
      </c>
    </row>
    <row r="116" spans="1:18" hidden="1">
      <c r="A116" s="584" t="s">
        <v>630</v>
      </c>
      <c r="B116" s="618">
        <v>10532</v>
      </c>
      <c r="C116" s="618">
        <v>8621</v>
      </c>
      <c r="D116" s="618">
        <v>9608</v>
      </c>
      <c r="E116" s="618">
        <v>8403</v>
      </c>
      <c r="F116" s="618">
        <v>8010</v>
      </c>
      <c r="G116" s="618">
        <v>7854</v>
      </c>
      <c r="H116" s="618">
        <v>8169</v>
      </c>
      <c r="I116" s="618">
        <v>7990</v>
      </c>
      <c r="J116" s="618">
        <v>7532</v>
      </c>
      <c r="K116" s="618">
        <v>7667</v>
      </c>
      <c r="L116" s="618">
        <v>7822</v>
      </c>
      <c r="M116" s="618">
        <v>10756</v>
      </c>
      <c r="N116" s="579">
        <f>AVERAGE(B116:M116)</f>
        <v>8580.3333333333339</v>
      </c>
      <c r="O116" s="587">
        <f>SUM(B116:M116)</f>
        <v>102964</v>
      </c>
      <c r="Q116" s="630"/>
    </row>
    <row r="117" spans="1:18" ht="12" hidden="1" thickBot="1">
      <c r="A117" s="619" t="s">
        <v>639</v>
      </c>
      <c r="B117" s="620">
        <v>134226</v>
      </c>
      <c r="C117" s="620">
        <v>125740</v>
      </c>
      <c r="D117" s="620">
        <v>143027</v>
      </c>
      <c r="E117" s="620">
        <v>131782</v>
      </c>
      <c r="F117" s="620">
        <v>139770</v>
      </c>
      <c r="G117" s="620">
        <v>136606</v>
      </c>
      <c r="H117" s="620">
        <v>147934</v>
      </c>
      <c r="I117" s="620">
        <v>153470</v>
      </c>
      <c r="J117" s="620">
        <v>135789</v>
      </c>
      <c r="K117" s="620">
        <v>142987</v>
      </c>
      <c r="L117" s="620">
        <v>142581</v>
      </c>
      <c r="M117" s="620">
        <v>130777</v>
      </c>
      <c r="N117" s="579">
        <f>AVERAGE(B117:M117)</f>
        <v>138724.08333333334</v>
      </c>
      <c r="O117" s="587">
        <f>SUM(B117:M117)</f>
        <v>1664689</v>
      </c>
      <c r="Q117" s="632"/>
      <c r="R117" s="630"/>
    </row>
    <row r="118" spans="1:18" ht="12" hidden="1" thickBot="1">
      <c r="A118" s="588" t="s">
        <v>653</v>
      </c>
      <c r="B118" s="596">
        <f t="shared" ref="B118:O118" si="45">SUM(B115+B117)</f>
        <v>203214</v>
      </c>
      <c r="C118" s="596">
        <f t="shared" si="45"/>
        <v>192692</v>
      </c>
      <c r="D118" s="596">
        <f t="shared" si="45"/>
        <v>211867</v>
      </c>
      <c r="E118" s="596">
        <f t="shared" si="45"/>
        <v>197669</v>
      </c>
      <c r="F118" s="596">
        <f t="shared" si="45"/>
        <v>216284</v>
      </c>
      <c r="G118" s="596">
        <f t="shared" si="45"/>
        <v>223629</v>
      </c>
      <c r="H118" s="596">
        <f t="shared" si="45"/>
        <v>242396</v>
      </c>
      <c r="I118" s="596">
        <f t="shared" si="45"/>
        <v>254891</v>
      </c>
      <c r="J118" s="596">
        <f t="shared" si="45"/>
        <v>214382</v>
      </c>
      <c r="K118" s="596">
        <f t="shared" si="45"/>
        <v>223395</v>
      </c>
      <c r="L118" s="596">
        <f t="shared" si="45"/>
        <v>226431</v>
      </c>
      <c r="M118" s="596">
        <f t="shared" si="45"/>
        <v>220591</v>
      </c>
      <c r="N118" s="596">
        <f t="shared" si="45"/>
        <v>218953.41666666669</v>
      </c>
      <c r="O118" s="596">
        <f t="shared" si="45"/>
        <v>2627441</v>
      </c>
      <c r="R118" s="631"/>
    </row>
    <row r="119" spans="1:18" hidden="1">
      <c r="A119" s="615"/>
      <c r="B119" s="616"/>
      <c r="C119" s="616"/>
      <c r="D119" s="616"/>
      <c r="E119" s="616"/>
      <c r="F119" s="616"/>
      <c r="G119" s="616"/>
      <c r="H119" s="616"/>
      <c r="I119" s="616"/>
      <c r="J119" s="616"/>
      <c r="K119" s="616"/>
      <c r="L119" s="616"/>
      <c r="M119" s="616"/>
      <c r="N119" s="616"/>
      <c r="O119" s="616"/>
    </row>
    <row r="120" spans="1:18" hidden="1">
      <c r="A120" s="621" t="s">
        <v>654</v>
      </c>
      <c r="B120" s="622"/>
      <c r="C120" s="622"/>
      <c r="D120" s="622"/>
      <c r="E120" s="622"/>
      <c r="F120" s="622"/>
      <c r="G120" s="622"/>
      <c r="H120" s="622"/>
      <c r="I120" s="622"/>
      <c r="J120" s="622"/>
      <c r="K120" s="622"/>
      <c r="L120" s="622"/>
      <c r="M120" s="622"/>
      <c r="N120" s="623"/>
      <c r="O120" s="622"/>
    </row>
    <row r="121" spans="1:18" hidden="1">
      <c r="A121" s="624" t="s">
        <v>623</v>
      </c>
      <c r="B121" s="623">
        <f t="shared" ref="B121:G121" si="46">SUM(B115/B103-1)</f>
        <v>0.16883248902970038</v>
      </c>
      <c r="C121" s="623">
        <f t="shared" si="46"/>
        <v>0.14873976974417924</v>
      </c>
      <c r="D121" s="623">
        <f t="shared" si="46"/>
        <v>4.3678648857623736E-2</v>
      </c>
      <c r="E121" s="623">
        <f t="shared" si="46"/>
        <v>4.1510567332163628E-2</v>
      </c>
      <c r="F121" s="623">
        <f t="shared" si="46"/>
        <v>8.3246028824645268E-2</v>
      </c>
      <c r="G121" s="623">
        <f t="shared" si="46"/>
        <v>0.30050063513412528</v>
      </c>
      <c r="H121" s="623">
        <f>SUM(H115/H103-1)</f>
        <v>5.2970683312897116E-2</v>
      </c>
      <c r="I121" s="623">
        <f t="shared" ref="I121:M121" si="47">SUM(I115/I103-1)</f>
        <v>7.1209032626031066E-2</v>
      </c>
      <c r="J121" s="623">
        <f t="shared" si="47"/>
        <v>0.13177903862215956</v>
      </c>
      <c r="K121" s="623">
        <f t="shared" si="47"/>
        <v>0.12617823779044524</v>
      </c>
      <c r="L121" s="623">
        <f t="shared" si="47"/>
        <v>8.3417319172028881E-2</v>
      </c>
      <c r="M121" s="623">
        <f t="shared" si="47"/>
        <v>0.19573437000745564</v>
      </c>
      <c r="N121" s="623"/>
      <c r="O121" s="623">
        <f>(O115-(SUM(B103:M103)))/(SUM(B103:M103))</f>
        <v>0.11712660896646712</v>
      </c>
    </row>
    <row r="122" spans="1:18" hidden="1">
      <c r="A122" s="624" t="s">
        <v>624</v>
      </c>
      <c r="B122" s="623">
        <f t="shared" ref="B122:M123" si="48">SUM(B117/B105-1)</f>
        <v>-8.1260523758025394E-2</v>
      </c>
      <c r="C122" s="623">
        <f t="shared" si="48"/>
        <v>-8.4408586491131032E-2</v>
      </c>
      <c r="D122" s="623">
        <f t="shared" si="48"/>
        <v>-2.6285333042862624E-2</v>
      </c>
      <c r="E122" s="623">
        <f t="shared" si="48"/>
        <v>-9.1014436772729468E-2</v>
      </c>
      <c r="F122" s="623">
        <f t="shared" si="48"/>
        <v>-9.7838996178870152E-2</v>
      </c>
      <c r="G122" s="623">
        <f t="shared" si="48"/>
        <v>-0.1207358203959733</v>
      </c>
      <c r="H122" s="623">
        <f>SUM(H117/H105-1)</f>
        <v>-0.13895744086422057</v>
      </c>
      <c r="I122" s="623">
        <f t="shared" si="48"/>
        <v>-0.12290327189598516</v>
      </c>
      <c r="J122" s="623">
        <f t="shared" si="48"/>
        <v>-8.8597144755653057E-2</v>
      </c>
      <c r="K122" s="623">
        <f t="shared" si="48"/>
        <v>-4.1089367866196325E-2</v>
      </c>
      <c r="L122" s="623">
        <f t="shared" si="48"/>
        <v>-2.9817028775950383E-2</v>
      </c>
      <c r="M122" s="623">
        <f t="shared" si="48"/>
        <v>-0.11250984011509546</v>
      </c>
      <c r="N122" s="623"/>
      <c r="O122" s="629">
        <f>(O117-(SUM(B105:M105)))/(SUM(B105:M105))</f>
        <v>-8.7737670923590194E-2</v>
      </c>
    </row>
    <row r="123" spans="1:18" hidden="1">
      <c r="A123" s="625" t="s">
        <v>228</v>
      </c>
      <c r="B123" s="623">
        <f t="shared" si="48"/>
        <v>-9.2969515554234272E-3</v>
      </c>
      <c r="C123" s="623">
        <f t="shared" si="48"/>
        <v>-1.4942616874983994E-2</v>
      </c>
      <c r="D123" s="623">
        <f t="shared" si="48"/>
        <v>-4.6042462426061359E-3</v>
      </c>
      <c r="E123" s="623">
        <f t="shared" si="48"/>
        <v>-5.0754425224982969E-2</v>
      </c>
      <c r="F123" s="623">
        <f t="shared" si="48"/>
        <v>-4.1132814924499717E-2</v>
      </c>
      <c r="G123" s="623">
        <f t="shared" si="48"/>
        <v>6.0734482339761531E-3</v>
      </c>
      <c r="H123" s="623">
        <f>SUM(H118/H106-1)</f>
        <v>-7.3119249917787732E-2</v>
      </c>
      <c r="I123" s="623">
        <f t="shared" si="48"/>
        <v>-5.4747936244224027E-2</v>
      </c>
      <c r="J123" s="623">
        <f t="shared" si="48"/>
        <v>-1.8536746157825634E-2</v>
      </c>
      <c r="K123" s="623">
        <f t="shared" si="48"/>
        <v>1.3069524245736153E-2</v>
      </c>
      <c r="L123" s="623">
        <f t="shared" si="48"/>
        <v>9.2441956346358545E-3</v>
      </c>
      <c r="M123" s="623">
        <f t="shared" si="48"/>
        <v>-8.437168491648217E-3</v>
      </c>
      <c r="N123" s="623"/>
      <c r="O123" s="623">
        <f>(O118-(SUM(B106:M106)))/(SUM(B106:M106))</f>
        <v>-2.2021117373873252E-2</v>
      </c>
    </row>
    <row r="124" spans="1:18" hidden="1"/>
    <row r="125" spans="1:18" hidden="1">
      <c r="A125" s="2384" t="s">
        <v>655</v>
      </c>
      <c r="B125" s="2385"/>
      <c r="C125" s="2385"/>
      <c r="D125" s="2385"/>
      <c r="E125" s="2385"/>
      <c r="F125" s="2385"/>
      <c r="G125" s="2385"/>
      <c r="H125" s="2385"/>
      <c r="I125" s="2385"/>
      <c r="J125" s="2385"/>
      <c r="K125" s="2385"/>
      <c r="L125" s="2385"/>
      <c r="M125" s="2385"/>
      <c r="N125" s="2385"/>
      <c r="O125" s="2386"/>
    </row>
    <row r="126" spans="1:18" hidden="1">
      <c r="A126" s="581" t="s">
        <v>616</v>
      </c>
      <c r="B126" s="582" t="s">
        <v>617</v>
      </c>
      <c r="C126" s="582" t="s">
        <v>377</v>
      </c>
      <c r="D126" s="582" t="s">
        <v>378</v>
      </c>
      <c r="E126" s="582" t="s">
        <v>618</v>
      </c>
      <c r="F126" s="582" t="s">
        <v>380</v>
      </c>
      <c r="G126" s="582" t="s">
        <v>381</v>
      </c>
      <c r="H126" s="582" t="s">
        <v>619</v>
      </c>
      <c r="I126" s="582" t="s">
        <v>620</v>
      </c>
      <c r="J126" s="582" t="s">
        <v>384</v>
      </c>
      <c r="K126" s="582" t="s">
        <v>385</v>
      </c>
      <c r="L126" s="582" t="s">
        <v>386</v>
      </c>
      <c r="M126" s="582" t="s">
        <v>621</v>
      </c>
      <c r="N126" s="582" t="s">
        <v>622</v>
      </c>
      <c r="O126" s="583" t="s">
        <v>228</v>
      </c>
    </row>
    <row r="127" spans="1:18" hidden="1">
      <c r="A127" s="584" t="s">
        <v>623</v>
      </c>
      <c r="B127" s="618">
        <v>78396</v>
      </c>
      <c r="C127" s="618">
        <v>80789</v>
      </c>
      <c r="D127" s="618">
        <v>85330</v>
      </c>
      <c r="E127" s="618">
        <v>78637</v>
      </c>
      <c r="F127" s="618">
        <v>84199</v>
      </c>
      <c r="G127" s="618">
        <v>93305</v>
      </c>
      <c r="H127" s="618">
        <v>102572</v>
      </c>
      <c r="I127" s="618">
        <v>110552</v>
      </c>
      <c r="J127" s="618">
        <v>92878</v>
      </c>
      <c r="K127" s="618">
        <v>93302</v>
      </c>
      <c r="L127" s="618">
        <v>93916</v>
      </c>
      <c r="M127" s="618">
        <v>99925</v>
      </c>
      <c r="N127" s="579">
        <f>AVERAGE(B127:M127)</f>
        <v>91150.083333333328</v>
      </c>
      <c r="O127" s="587">
        <f>SUM(B127:M127)</f>
        <v>1093801</v>
      </c>
    </row>
    <row r="128" spans="1:18" hidden="1">
      <c r="A128" s="584" t="s">
        <v>630</v>
      </c>
      <c r="B128" s="618">
        <v>10020</v>
      </c>
      <c r="C128" s="618">
        <v>8145</v>
      </c>
      <c r="D128" s="618">
        <v>9633</v>
      </c>
      <c r="E128" s="618">
        <v>9248</v>
      </c>
      <c r="F128" s="618">
        <v>9083</v>
      </c>
      <c r="G128" s="618">
        <v>9655</v>
      </c>
      <c r="H128" s="618">
        <v>8834</v>
      </c>
      <c r="I128" s="618">
        <v>8938</v>
      </c>
      <c r="J128" s="618">
        <v>9744</v>
      </c>
      <c r="K128" s="618">
        <v>11174</v>
      </c>
      <c r="L128" s="618">
        <v>10107</v>
      </c>
      <c r="M128" s="618">
        <v>10207</v>
      </c>
      <c r="N128" s="579">
        <f>AVERAGE(B128:M128)</f>
        <v>9565.6666666666661</v>
      </c>
      <c r="O128" s="587">
        <f>SUM(B128:M128)</f>
        <v>114788</v>
      </c>
    </row>
    <row r="129" spans="1:15" ht="12" hidden="1" thickBot="1">
      <c r="A129" s="619" t="s">
        <v>639</v>
      </c>
      <c r="B129" s="620">
        <f>'[3]1DEPARTING'!B117</f>
        <v>145486</v>
      </c>
      <c r="C129" s="620">
        <f>'[3]1DEPARTING'!C117</f>
        <v>129941</v>
      </c>
      <c r="D129" s="620">
        <f>'[3]1DEPARTING'!D117</f>
        <v>133174</v>
      </c>
      <c r="E129" s="620">
        <f>'[3]1DEPARTING'!E117</f>
        <v>138229</v>
      </c>
      <c r="F129" s="620">
        <f>'[3]1DEPARTING'!F117</f>
        <v>142839</v>
      </c>
      <c r="G129" s="620">
        <f>'[3]1DEPARTING'!G117</f>
        <v>141832</v>
      </c>
      <c r="H129" s="620">
        <f>'[3]1DEPARTING'!H117</f>
        <v>161224</v>
      </c>
      <c r="I129" s="620">
        <f>'[3]1DEPARTING'!I117</f>
        <v>157875</v>
      </c>
      <c r="J129" s="620">
        <f>'[3]1DEPARTING'!J117</f>
        <v>130493</v>
      </c>
      <c r="K129" s="620">
        <f>'[3]1DEPARTING'!K117</f>
        <v>147241</v>
      </c>
      <c r="L129" s="620">
        <f>'[3]1DEPARTING'!L117</f>
        <v>143549</v>
      </c>
      <c r="M129" s="620">
        <f>'[3]1DEPARTING'!M117</f>
        <v>144449</v>
      </c>
      <c r="N129" s="579">
        <f>AVERAGE(B129:M129)</f>
        <v>143027.66666666666</v>
      </c>
      <c r="O129" s="587">
        <f>SUM(B129:M129)</f>
        <v>1716332</v>
      </c>
    </row>
    <row r="130" spans="1:15" ht="12" hidden="1" thickBot="1">
      <c r="A130" s="588" t="s">
        <v>656</v>
      </c>
      <c r="B130" s="596">
        <f t="shared" ref="B130:M130" si="49">SUM(B127+B129)</f>
        <v>223882</v>
      </c>
      <c r="C130" s="596">
        <f t="shared" si="49"/>
        <v>210730</v>
      </c>
      <c r="D130" s="596">
        <f t="shared" si="49"/>
        <v>218504</v>
      </c>
      <c r="E130" s="596">
        <f t="shared" si="49"/>
        <v>216866</v>
      </c>
      <c r="F130" s="596">
        <f t="shared" si="49"/>
        <v>227038</v>
      </c>
      <c r="G130" s="596">
        <f t="shared" si="49"/>
        <v>235137</v>
      </c>
      <c r="H130" s="596">
        <f t="shared" si="49"/>
        <v>263796</v>
      </c>
      <c r="I130" s="596">
        <f t="shared" si="49"/>
        <v>268427</v>
      </c>
      <c r="J130" s="596">
        <f t="shared" si="49"/>
        <v>223371</v>
      </c>
      <c r="K130" s="596">
        <f t="shared" si="49"/>
        <v>240543</v>
      </c>
      <c r="L130" s="596">
        <f t="shared" si="49"/>
        <v>237465</v>
      </c>
      <c r="M130" s="596">
        <f t="shared" si="49"/>
        <v>244374</v>
      </c>
      <c r="N130" s="596">
        <f>SUM(N127+N129)</f>
        <v>234177.75</v>
      </c>
      <c r="O130" s="612">
        <f>SUM(O127+O129)</f>
        <v>2810133</v>
      </c>
    </row>
    <row r="131" spans="1:15" hidden="1">
      <c r="A131" s="615"/>
      <c r="B131" s="616"/>
      <c r="C131" s="616"/>
      <c r="D131" s="616"/>
      <c r="E131" s="616"/>
      <c r="F131" s="616"/>
      <c r="G131" s="616"/>
      <c r="H131" s="616"/>
      <c r="I131" s="616"/>
      <c r="J131" s="616"/>
      <c r="K131" s="616"/>
      <c r="L131" s="616"/>
      <c r="M131" s="616"/>
      <c r="N131" s="616"/>
      <c r="O131" s="616"/>
    </row>
    <row r="132" spans="1:15" hidden="1">
      <c r="A132" s="621" t="s">
        <v>657</v>
      </c>
      <c r="B132" s="622"/>
      <c r="C132" s="622"/>
      <c r="D132" s="622"/>
      <c r="E132" s="622"/>
      <c r="F132" s="622"/>
      <c r="G132" s="622"/>
      <c r="H132" s="622"/>
      <c r="I132" s="622"/>
      <c r="J132" s="622"/>
      <c r="K132" s="622"/>
      <c r="L132" s="622"/>
      <c r="M132" s="622"/>
      <c r="N132" s="623"/>
      <c r="O132" s="622"/>
    </row>
    <row r="133" spans="1:15" hidden="1">
      <c r="A133" s="624" t="s">
        <v>623</v>
      </c>
      <c r="B133" s="623">
        <f t="shared" ref="B133:G133" si="50">SUM(B127/B115-1)</f>
        <v>0.13637154287702202</v>
      </c>
      <c r="C133" s="623">
        <f t="shared" si="50"/>
        <v>0.20667045047197985</v>
      </c>
      <c r="D133" s="623">
        <f t="shared" si="50"/>
        <v>0.2395409645554909</v>
      </c>
      <c r="E133" s="623">
        <f t="shared" si="50"/>
        <v>0.19351313612700527</v>
      </c>
      <c r="F133" s="623">
        <f t="shared" si="50"/>
        <v>0.1004391353216405</v>
      </c>
      <c r="G133" s="623">
        <f t="shared" si="50"/>
        <v>7.2187812417406905E-2</v>
      </c>
      <c r="H133" s="623">
        <f>SUM(H127/H115-1)</f>
        <v>8.585462937477506E-2</v>
      </c>
      <c r="I133" s="623">
        <f t="shared" ref="I133:M133" si="51">SUM(I127/I115-1)</f>
        <v>9.0030664260853266E-2</v>
      </c>
      <c r="J133" s="623">
        <f t="shared" si="51"/>
        <v>0.18175918974972327</v>
      </c>
      <c r="K133" s="623">
        <f t="shared" si="51"/>
        <v>0.16035717839021002</v>
      </c>
      <c r="L133" s="623">
        <f t="shared" si="51"/>
        <v>0.12004770423375066</v>
      </c>
      <c r="M133" s="623">
        <f t="shared" si="51"/>
        <v>0.11257710379228181</v>
      </c>
      <c r="N133" s="623"/>
      <c r="O133" s="623">
        <f>(O127-(SUM(B115:M115)))/(SUM(B115:M115))</f>
        <v>0.13611916672206342</v>
      </c>
    </row>
    <row r="134" spans="1:15" hidden="1">
      <c r="A134" s="624" t="s">
        <v>624</v>
      </c>
      <c r="B134" s="623">
        <f t="shared" ref="B134:M135" si="52">SUM(B129/B117-1)</f>
        <v>8.3888367380388296E-2</v>
      </c>
      <c r="C134" s="623">
        <f t="shared" si="52"/>
        <v>3.3410211547638013E-2</v>
      </c>
      <c r="D134" s="623">
        <f t="shared" si="52"/>
        <v>-6.8889090870954406E-2</v>
      </c>
      <c r="E134" s="623">
        <f t="shared" si="52"/>
        <v>4.8921704026346546E-2</v>
      </c>
      <c r="F134" s="623">
        <f t="shared" si="52"/>
        <v>2.1957501609787489E-2</v>
      </c>
      <c r="G134" s="623">
        <f t="shared" si="52"/>
        <v>3.8256006324758784E-2</v>
      </c>
      <c r="H134" s="623">
        <f>SUM(H129/H117-1)</f>
        <v>8.9837359903740754E-2</v>
      </c>
      <c r="I134" s="623">
        <f t="shared" si="52"/>
        <v>2.8702678047827002E-2</v>
      </c>
      <c r="J134" s="623">
        <f t="shared" si="52"/>
        <v>-3.9001686439991468E-2</v>
      </c>
      <c r="K134" s="623">
        <f t="shared" si="52"/>
        <v>2.9750956380649951E-2</v>
      </c>
      <c r="L134" s="623">
        <f t="shared" si="52"/>
        <v>6.7891233754848734E-3</v>
      </c>
      <c r="M134" s="623">
        <f t="shared" si="52"/>
        <v>0.10454437706936237</v>
      </c>
      <c r="N134" s="623"/>
      <c r="O134" s="629">
        <f>(O129-(SUM(B117:M117)))/(SUM(B117:M117))</f>
        <v>3.1022611430723698E-2</v>
      </c>
    </row>
    <row r="135" spans="1:15" hidden="1">
      <c r="A135" s="625" t="s">
        <v>228</v>
      </c>
      <c r="B135" s="623">
        <f t="shared" si="52"/>
        <v>0.10170559115021605</v>
      </c>
      <c r="C135" s="623">
        <f t="shared" si="52"/>
        <v>9.3610528719407116E-2</v>
      </c>
      <c r="D135" s="623">
        <f t="shared" si="52"/>
        <v>3.1326256566619692E-2</v>
      </c>
      <c r="E135" s="623">
        <f t="shared" si="52"/>
        <v>9.7116897439659233E-2</v>
      </c>
      <c r="F135" s="623">
        <f t="shared" si="52"/>
        <v>4.972166225888186E-2</v>
      </c>
      <c r="G135" s="623">
        <f t="shared" si="52"/>
        <v>5.1460231007606438E-2</v>
      </c>
      <c r="H135" s="623">
        <f>SUM(H130/H118-1)</f>
        <v>8.8285285235729871E-2</v>
      </c>
      <c r="I135" s="623">
        <f t="shared" si="52"/>
        <v>5.3105052748037451E-2</v>
      </c>
      <c r="J135" s="623">
        <f t="shared" si="52"/>
        <v>4.1929826198094933E-2</v>
      </c>
      <c r="K135" s="623">
        <f t="shared" si="52"/>
        <v>7.6760894379910072E-2</v>
      </c>
      <c r="L135" s="623">
        <f t="shared" si="52"/>
        <v>4.8730076712111048E-2</v>
      </c>
      <c r="M135" s="623">
        <f t="shared" si="52"/>
        <v>0.10781491538639387</v>
      </c>
      <c r="N135" s="623"/>
      <c r="O135" s="623">
        <f>(O130-(SUM(B118:M118)))/(SUM(B118:M118))</f>
        <v>6.9532293969683814E-2</v>
      </c>
    </row>
    <row r="136" spans="1:15" hidden="1"/>
    <row r="137" spans="1:15" hidden="1">
      <c r="A137" s="2384" t="s">
        <v>658</v>
      </c>
      <c r="B137" s="2385"/>
      <c r="C137" s="2385"/>
      <c r="D137" s="2385"/>
      <c r="E137" s="2385"/>
      <c r="F137" s="2385"/>
      <c r="G137" s="2385"/>
      <c r="H137" s="2385"/>
      <c r="I137" s="2385"/>
      <c r="J137" s="2385"/>
      <c r="K137" s="2385"/>
      <c r="L137" s="2385"/>
      <c r="M137" s="2385"/>
      <c r="N137" s="2385"/>
      <c r="O137" s="2386"/>
    </row>
    <row r="138" spans="1:15" hidden="1">
      <c r="A138" s="643" t="s">
        <v>616</v>
      </c>
      <c r="B138" s="644" t="s">
        <v>617</v>
      </c>
      <c r="C138" s="644" t="s">
        <v>377</v>
      </c>
      <c r="D138" s="644" t="s">
        <v>378</v>
      </c>
      <c r="E138" s="644" t="s">
        <v>618</v>
      </c>
      <c r="F138" s="644" t="s">
        <v>380</v>
      </c>
      <c r="G138" s="644" t="s">
        <v>381</v>
      </c>
      <c r="H138" s="644" t="s">
        <v>619</v>
      </c>
      <c r="I138" s="644" t="s">
        <v>620</v>
      </c>
      <c r="J138" s="644" t="s">
        <v>384</v>
      </c>
      <c r="K138" s="644" t="s">
        <v>385</v>
      </c>
      <c r="L138" s="644" t="s">
        <v>386</v>
      </c>
      <c r="M138" s="644" t="s">
        <v>621</v>
      </c>
      <c r="N138" s="644" t="s">
        <v>622</v>
      </c>
      <c r="O138" s="645" t="s">
        <v>228</v>
      </c>
    </row>
    <row r="139" spans="1:15" hidden="1">
      <c r="A139" s="646" t="s">
        <v>623</v>
      </c>
      <c r="B139" s="647">
        <v>86670</v>
      </c>
      <c r="C139" s="647">
        <v>88980</v>
      </c>
      <c r="D139" s="647">
        <v>89418</v>
      </c>
      <c r="E139" s="647">
        <v>89288</v>
      </c>
      <c r="F139" s="647">
        <v>94879</v>
      </c>
      <c r="G139" s="647">
        <v>101553</v>
      </c>
      <c r="H139" s="647">
        <v>108081</v>
      </c>
      <c r="I139" s="647">
        <v>118441</v>
      </c>
      <c r="J139" s="647">
        <v>98690</v>
      </c>
      <c r="K139" s="647">
        <v>101739</v>
      </c>
      <c r="L139" s="647">
        <v>112756</v>
      </c>
      <c r="M139" s="647">
        <v>121508</v>
      </c>
      <c r="N139" s="579">
        <f>AVERAGE(B139:M139)</f>
        <v>101000.25</v>
      </c>
      <c r="O139" s="587">
        <f>SUM(B139:M139)</f>
        <v>1212003</v>
      </c>
    </row>
    <row r="140" spans="1:15" hidden="1">
      <c r="A140" s="646" t="s">
        <v>630</v>
      </c>
      <c r="B140" s="647">
        <v>12497</v>
      </c>
      <c r="C140" s="647">
        <v>9631</v>
      </c>
      <c r="D140" s="647">
        <v>10278</v>
      </c>
      <c r="E140" s="647">
        <v>11547</v>
      </c>
      <c r="F140" s="647">
        <v>9880</v>
      </c>
      <c r="G140" s="647">
        <v>8636</v>
      </c>
      <c r="H140" s="647">
        <v>8261</v>
      </c>
      <c r="I140" s="647">
        <v>7498</v>
      </c>
      <c r="J140" s="647">
        <v>8308</v>
      </c>
      <c r="K140" s="647">
        <v>10756</v>
      </c>
      <c r="L140" s="647">
        <v>12609</v>
      </c>
      <c r="M140" s="647">
        <v>16057</v>
      </c>
      <c r="N140" s="579">
        <f>AVERAGE(B140:M140)</f>
        <v>10496.5</v>
      </c>
      <c r="O140" s="587">
        <f>SUM(B140:M140)</f>
        <v>125958</v>
      </c>
    </row>
    <row r="141" spans="1:15" ht="12" hidden="1" thickBot="1">
      <c r="A141" s="648" t="s">
        <v>639</v>
      </c>
      <c r="B141" s="649">
        <f>'[4]1DEPARTING'!B128</f>
        <v>133067</v>
      </c>
      <c r="C141" s="649">
        <f>'[4]1DEPARTING'!C128</f>
        <v>130269</v>
      </c>
      <c r="D141" s="649">
        <f>'[4]1DEPARTING'!D128</f>
        <v>134946</v>
      </c>
      <c r="E141" s="649">
        <f>'[4]1DEPARTING'!E128</f>
        <v>139241</v>
      </c>
      <c r="F141" s="649">
        <f>'[4]1DEPARTING'!F128</f>
        <v>140187</v>
      </c>
      <c r="G141" s="649">
        <f>'[4]1DEPARTING'!G128</f>
        <v>132878</v>
      </c>
      <c r="H141" s="649">
        <f>'[4]1DEPARTING'!H128</f>
        <v>153419</v>
      </c>
      <c r="I141" s="649">
        <f>'[4]1DEPARTING'!I128</f>
        <v>148148</v>
      </c>
      <c r="J141" s="649">
        <f>'[4]1DEPARTING'!J128</f>
        <v>133240</v>
      </c>
      <c r="K141" s="649">
        <f>'[4]1DEPARTING'!K128</f>
        <v>147734</v>
      </c>
      <c r="L141" s="649">
        <f>'[4]1DEPARTING'!L128</f>
        <v>135939</v>
      </c>
      <c r="M141" s="649">
        <f>'[4]1DEPARTING'!M128</f>
        <v>141542</v>
      </c>
      <c r="N141" s="579">
        <f>AVERAGE(B141:M141)</f>
        <v>139217.5</v>
      </c>
      <c r="O141" s="587">
        <f>SUM(B141:M141)</f>
        <v>1670610</v>
      </c>
    </row>
    <row r="142" spans="1:15" ht="12" hidden="1" thickBot="1">
      <c r="A142" s="650" t="s">
        <v>659</v>
      </c>
      <c r="B142" s="651">
        <f t="shared" ref="B142:M142" si="53">SUM(B139+B141)</f>
        <v>219737</v>
      </c>
      <c r="C142" s="651">
        <f t="shared" si="53"/>
        <v>219249</v>
      </c>
      <c r="D142" s="651">
        <f t="shared" si="53"/>
        <v>224364</v>
      </c>
      <c r="E142" s="651">
        <f t="shared" si="53"/>
        <v>228529</v>
      </c>
      <c r="F142" s="651">
        <f t="shared" si="53"/>
        <v>235066</v>
      </c>
      <c r="G142" s="651">
        <f t="shared" si="53"/>
        <v>234431</v>
      </c>
      <c r="H142" s="651">
        <f t="shared" si="53"/>
        <v>261500</v>
      </c>
      <c r="I142" s="651">
        <f t="shared" si="53"/>
        <v>266589</v>
      </c>
      <c r="J142" s="651">
        <f t="shared" si="53"/>
        <v>231930</v>
      </c>
      <c r="K142" s="651">
        <f t="shared" si="53"/>
        <v>249473</v>
      </c>
      <c r="L142" s="651">
        <f t="shared" si="53"/>
        <v>248695</v>
      </c>
      <c r="M142" s="651">
        <f t="shared" si="53"/>
        <v>263050</v>
      </c>
      <c r="N142" s="651">
        <f>SUM(N139+N141)</f>
        <v>240217.75</v>
      </c>
      <c r="O142" s="652">
        <f>SUM(O139+O141)</f>
        <v>2882613</v>
      </c>
    </row>
    <row r="143" spans="1:15" hidden="1">
      <c r="A143" s="615"/>
      <c r="B143" s="616"/>
      <c r="C143" s="616"/>
      <c r="D143" s="616"/>
      <c r="E143" s="616"/>
      <c r="F143" s="616"/>
      <c r="G143" s="616"/>
      <c r="H143" s="616"/>
      <c r="I143" s="616"/>
      <c r="J143" s="616"/>
      <c r="K143" s="616"/>
      <c r="L143" s="616"/>
      <c r="M143" s="616"/>
      <c r="N143" s="616"/>
      <c r="O143" s="616"/>
    </row>
    <row r="144" spans="1:15" hidden="1">
      <c r="A144" s="653" t="s">
        <v>660</v>
      </c>
      <c r="B144" s="654"/>
      <c r="C144" s="654"/>
      <c r="D144" s="654"/>
      <c r="E144" s="654"/>
      <c r="F144" s="654"/>
      <c r="G144" s="654"/>
      <c r="H144" s="654"/>
      <c r="I144" s="654"/>
      <c r="J144" s="654"/>
      <c r="K144" s="654"/>
      <c r="L144" s="654"/>
      <c r="M144" s="654"/>
      <c r="N144" s="655"/>
      <c r="O144" s="654"/>
    </row>
    <row r="145" spans="1:15" hidden="1">
      <c r="A145" s="656" t="s">
        <v>623</v>
      </c>
      <c r="B145" s="655">
        <f t="shared" ref="B145:G145" si="54">SUM(B139/B127-1)</f>
        <v>0.10554109903566511</v>
      </c>
      <c r="C145" s="655">
        <f t="shared" si="54"/>
        <v>0.1013875651388183</v>
      </c>
      <c r="D145" s="655">
        <f t="shared" si="54"/>
        <v>4.7908121410992655E-2</v>
      </c>
      <c r="E145" s="655">
        <f t="shared" si="54"/>
        <v>0.13544514668667418</v>
      </c>
      <c r="F145" s="655">
        <f t="shared" si="54"/>
        <v>0.12684236154823703</v>
      </c>
      <c r="G145" s="655">
        <f t="shared" si="54"/>
        <v>8.8398263758641127E-2</v>
      </c>
      <c r="H145" s="655">
        <f>SUM(H139/H127-1)</f>
        <v>5.3708614436688284E-2</v>
      </c>
      <c r="I145" s="655">
        <f t="shared" ref="I145:M145" si="55">SUM(I139/I127-1)</f>
        <v>7.1360083942398234E-2</v>
      </c>
      <c r="J145" s="655">
        <f t="shared" si="55"/>
        <v>6.2576713538189832E-2</v>
      </c>
      <c r="K145" s="655">
        <f t="shared" si="55"/>
        <v>9.0426786135345383E-2</v>
      </c>
      <c r="L145" s="655">
        <f t="shared" si="55"/>
        <v>0.20060479577494772</v>
      </c>
      <c r="M145" s="655">
        <f t="shared" si="55"/>
        <v>0.21599199399549662</v>
      </c>
      <c r="N145" s="655"/>
      <c r="O145" s="1921">
        <f>(O139-(SUM(B127:M127)))/(SUM(B127:M127))</f>
        <v>0.10806536106659255</v>
      </c>
    </row>
    <row r="146" spans="1:15" hidden="1">
      <c r="A146" s="656" t="s">
        <v>624</v>
      </c>
      <c r="B146" s="655">
        <f t="shared" ref="B146:G147" si="56">SUM(B141/B129-1)</f>
        <v>-8.5362165431725368E-2</v>
      </c>
      <c r="C146" s="655">
        <f t="shared" si="56"/>
        <v>2.5242225317643197E-3</v>
      </c>
      <c r="D146" s="655">
        <f t="shared" si="56"/>
        <v>1.3305900551158656E-2</v>
      </c>
      <c r="E146" s="655">
        <f t="shared" si="56"/>
        <v>7.3211844113754143E-3</v>
      </c>
      <c r="F146" s="655">
        <f t="shared" si="56"/>
        <v>-1.8566357927456756E-2</v>
      </c>
      <c r="G146" s="655">
        <f t="shared" si="56"/>
        <v>-6.3131028258785027E-2</v>
      </c>
      <c r="H146" s="655">
        <f>SUM(H141/H129-1)</f>
        <v>-4.8410906564779421E-2</v>
      </c>
      <c r="I146" s="655">
        <f t="shared" ref="I146:M147" si="57">SUM(I141/I129-1)</f>
        <v>-6.1612034837688068E-2</v>
      </c>
      <c r="J146" s="655">
        <f t="shared" si="57"/>
        <v>2.1050937598185326E-2</v>
      </c>
      <c r="K146" s="655">
        <f t="shared" si="57"/>
        <v>3.3482521851930791E-3</v>
      </c>
      <c r="L146" s="655">
        <f t="shared" si="57"/>
        <v>-5.3013256797330488E-2</v>
      </c>
      <c r="M146" s="655">
        <f t="shared" si="57"/>
        <v>-2.0124749911733519E-2</v>
      </c>
      <c r="N146" s="655"/>
      <c r="O146" s="1923">
        <f>(O141-(SUM(B129:M129)))/(SUM(B129:M129))</f>
        <v>-2.6639368140895816E-2</v>
      </c>
    </row>
    <row r="147" spans="1:15" hidden="1">
      <c r="A147" s="657" t="s">
        <v>228</v>
      </c>
      <c r="B147" s="655">
        <f t="shared" si="56"/>
        <v>-1.8514217310904857E-2</v>
      </c>
      <c r="C147" s="655">
        <f t="shared" si="56"/>
        <v>4.0426137711763843E-2</v>
      </c>
      <c r="D147" s="655">
        <f t="shared" si="56"/>
        <v>2.681873100721277E-2</v>
      </c>
      <c r="E147" s="655">
        <f t="shared" si="56"/>
        <v>5.3779753396106411E-2</v>
      </c>
      <c r="F147" s="655">
        <f t="shared" si="56"/>
        <v>3.5359719518318622E-2</v>
      </c>
      <c r="G147" s="655">
        <f t="shared" si="56"/>
        <v>-3.0025049226620748E-3</v>
      </c>
      <c r="H147" s="655">
        <f>SUM(H142/H130-1)</f>
        <v>-8.7036952796858413E-3</v>
      </c>
      <c r="I147" s="655">
        <f t="shared" si="57"/>
        <v>-6.8472992657221399E-3</v>
      </c>
      <c r="J147" s="655">
        <f t="shared" si="57"/>
        <v>3.8317418107095325E-2</v>
      </c>
      <c r="K147" s="655">
        <f t="shared" si="57"/>
        <v>3.7124339515180349E-2</v>
      </c>
      <c r="L147" s="655">
        <f t="shared" si="57"/>
        <v>4.7291179752805723E-2</v>
      </c>
      <c r="M147" s="655">
        <f t="shared" si="57"/>
        <v>7.6423842143599652E-2</v>
      </c>
      <c r="N147" s="655"/>
      <c r="O147" s="623">
        <f>(O142-(SUM(B130:M130)))/(SUM(B130:M130))</f>
        <v>2.5792373528228024E-2</v>
      </c>
    </row>
    <row r="148" spans="1:15" ht="12" hidden="1" thickBot="1">
      <c r="A148" s="658"/>
      <c r="B148" s="658"/>
      <c r="C148" s="658"/>
      <c r="D148" s="658"/>
      <c r="E148" s="658"/>
      <c r="F148" s="658"/>
      <c r="G148" s="658"/>
      <c r="H148" s="658"/>
      <c r="I148" s="658"/>
      <c r="J148" s="658"/>
      <c r="K148" s="658"/>
      <c r="L148" s="658"/>
      <c r="M148" s="658"/>
      <c r="N148" s="658"/>
      <c r="O148" s="658"/>
    </row>
    <row r="149" spans="1:15">
      <c r="A149" s="2388" t="s">
        <v>667</v>
      </c>
      <c r="B149" s="2389"/>
      <c r="C149" s="2389"/>
      <c r="D149" s="2389"/>
      <c r="E149" s="2389"/>
      <c r="F149" s="2389"/>
      <c r="G149" s="2389"/>
      <c r="H149" s="2389"/>
      <c r="I149" s="2389"/>
      <c r="J149" s="2389"/>
      <c r="K149" s="2389"/>
      <c r="L149" s="2389"/>
      <c r="M149" s="2389"/>
      <c r="N149" s="2389"/>
      <c r="O149" s="2390"/>
    </row>
    <row r="150" spans="1:15">
      <c r="A150" s="707" t="s">
        <v>616</v>
      </c>
      <c r="B150" s="644" t="s">
        <v>617</v>
      </c>
      <c r="C150" s="644" t="s">
        <v>377</v>
      </c>
      <c r="D150" s="644" t="s">
        <v>378</v>
      </c>
      <c r="E150" s="644" t="s">
        <v>618</v>
      </c>
      <c r="F150" s="644" t="s">
        <v>380</v>
      </c>
      <c r="G150" s="644" t="s">
        <v>381</v>
      </c>
      <c r="H150" s="644" t="s">
        <v>619</v>
      </c>
      <c r="I150" s="644" t="s">
        <v>620</v>
      </c>
      <c r="J150" s="644" t="s">
        <v>384</v>
      </c>
      <c r="K150" s="644" t="s">
        <v>385</v>
      </c>
      <c r="L150" s="644" t="s">
        <v>386</v>
      </c>
      <c r="M150" s="644" t="s">
        <v>621</v>
      </c>
      <c r="N150" s="644" t="s">
        <v>622</v>
      </c>
      <c r="O150" s="708" t="s">
        <v>228</v>
      </c>
    </row>
    <row r="151" spans="1:15">
      <c r="A151" s="709" t="s">
        <v>623</v>
      </c>
      <c r="B151" s="647">
        <v>105472</v>
      </c>
      <c r="C151" s="647">
        <v>93599</v>
      </c>
      <c r="D151" s="647">
        <v>96039</v>
      </c>
      <c r="E151" s="647">
        <v>93461</v>
      </c>
      <c r="F151" s="647">
        <v>100277</v>
      </c>
      <c r="G151" s="733">
        <v>106895.052</v>
      </c>
      <c r="H151" s="647">
        <v>114397.75200000001</v>
      </c>
      <c r="I151" s="1206">
        <v>125339.412</v>
      </c>
      <c r="J151" s="1321">
        <v>104180.196</v>
      </c>
      <c r="K151" s="647">
        <v>107652</v>
      </c>
      <c r="L151" s="647">
        <v>111628</v>
      </c>
      <c r="M151" s="1330">
        <v>126955.296</v>
      </c>
      <c r="N151" s="579">
        <f>AVERAGE(B151:M151)</f>
        <v>107157.97566666668</v>
      </c>
      <c r="O151" s="710">
        <f>SUM(B151:M151)</f>
        <v>1285895.7080000001</v>
      </c>
    </row>
    <row r="152" spans="1:15">
      <c r="A152" s="709" t="s">
        <v>630</v>
      </c>
      <c r="B152" s="647">
        <v>14008</v>
      </c>
      <c r="C152" s="647">
        <v>12761</v>
      </c>
      <c r="D152" s="647">
        <v>11133</v>
      </c>
      <c r="E152" s="647">
        <v>8523</v>
      </c>
      <c r="F152" s="647">
        <v>7596</v>
      </c>
      <c r="G152" s="733">
        <v>9107</v>
      </c>
      <c r="H152" s="647">
        <v>11397</v>
      </c>
      <c r="I152" s="1206">
        <v>10833</v>
      </c>
      <c r="J152" s="1321">
        <v>8729</v>
      </c>
      <c r="K152" s="647">
        <v>5813</v>
      </c>
      <c r="L152" s="647">
        <v>5846</v>
      </c>
      <c r="M152" s="1330">
        <v>7211</v>
      </c>
      <c r="N152" s="579">
        <f>AVERAGE(B152:M152)</f>
        <v>9413.0833333333339</v>
      </c>
      <c r="O152" s="710">
        <f>SUM(B152:M152)</f>
        <v>112957</v>
      </c>
    </row>
    <row r="153" spans="1:15" ht="12" thickBot="1">
      <c r="A153" s="711" t="s">
        <v>639</v>
      </c>
      <c r="B153" s="649">
        <f>'[5]1DEPARTING'!B139</f>
        <v>121253</v>
      </c>
      <c r="C153" s="649">
        <f>'[5]1DEPARTING'!C139</f>
        <v>120630</v>
      </c>
      <c r="D153" s="649">
        <f>'[5]1DEPARTING'!D139</f>
        <v>134313</v>
      </c>
      <c r="E153" s="649">
        <f>'[5]1DEPARTING'!E139</f>
        <v>135587</v>
      </c>
      <c r="F153" s="649">
        <f>'[5]1DEPARTING'!F139</f>
        <v>127799</v>
      </c>
      <c r="G153" s="734">
        <v>127578</v>
      </c>
      <c r="H153" s="649">
        <f>'[6]1DEPARTING'!H139</f>
        <v>140436</v>
      </c>
      <c r="I153" s="1207">
        <v>131896</v>
      </c>
      <c r="J153" s="1322">
        <v>119383</v>
      </c>
      <c r="K153" s="649">
        <f>'[7]1DEPARTING'!K139</f>
        <v>130906</v>
      </c>
      <c r="L153" s="649">
        <f>'[7]1DEPARTING'!L139</f>
        <v>118136</v>
      </c>
      <c r="M153" s="1331">
        <v>132537</v>
      </c>
      <c r="N153" s="579">
        <f>AVERAGE(B153:M153)</f>
        <v>128371.16666666667</v>
      </c>
      <c r="O153" s="710">
        <f>SUM(B153:M153)</f>
        <v>1540454</v>
      </c>
    </row>
    <row r="154" spans="1:15" ht="12" thickBot="1">
      <c r="A154" s="650" t="s">
        <v>668</v>
      </c>
      <c r="B154" s="651">
        <f t="shared" ref="B154:M154" si="58">SUM(B151+B153)</f>
        <v>226725</v>
      </c>
      <c r="C154" s="651">
        <f t="shared" si="58"/>
        <v>214229</v>
      </c>
      <c r="D154" s="651">
        <f t="shared" si="58"/>
        <v>230352</v>
      </c>
      <c r="E154" s="651">
        <f t="shared" si="58"/>
        <v>229048</v>
      </c>
      <c r="F154" s="651">
        <f t="shared" si="58"/>
        <v>228076</v>
      </c>
      <c r="G154" s="651">
        <f t="shared" si="58"/>
        <v>234473.052</v>
      </c>
      <c r="H154" s="651">
        <f t="shared" si="58"/>
        <v>254833.75200000001</v>
      </c>
      <c r="I154" s="651">
        <f t="shared" si="58"/>
        <v>257235.41200000001</v>
      </c>
      <c r="J154" s="651">
        <f t="shared" si="58"/>
        <v>223563.196</v>
      </c>
      <c r="K154" s="651">
        <f t="shared" si="58"/>
        <v>238558</v>
      </c>
      <c r="L154" s="651">
        <f t="shared" si="58"/>
        <v>229764</v>
      </c>
      <c r="M154" s="651">
        <f t="shared" si="58"/>
        <v>259492.296</v>
      </c>
      <c r="N154" s="651">
        <f>SUM(N151+N153)</f>
        <v>235529.14233333335</v>
      </c>
      <c r="O154" s="652">
        <f>SUM(O151+O153)</f>
        <v>2826349.7080000001</v>
      </c>
    </row>
    <row r="155" spans="1:15">
      <c r="A155" s="712"/>
      <c r="B155" s="713"/>
      <c r="C155" s="713"/>
      <c r="D155" s="713"/>
      <c r="E155" s="713"/>
      <c r="F155" s="713"/>
      <c r="G155" s="713"/>
      <c r="H155" s="713"/>
      <c r="I155" s="713"/>
      <c r="J155" s="713"/>
      <c r="K155" s="713"/>
      <c r="L155" s="713"/>
      <c r="M155" s="713"/>
      <c r="N155" s="713"/>
      <c r="O155" s="714"/>
    </row>
    <row r="156" spans="1:15">
      <c r="A156" s="715" t="s">
        <v>669</v>
      </c>
      <c r="B156" s="656"/>
      <c r="C156" s="656"/>
      <c r="D156" s="656"/>
      <c r="E156" s="656"/>
      <c r="F156" s="656"/>
      <c r="G156" s="656"/>
      <c r="H156" s="656"/>
      <c r="I156" s="656"/>
      <c r="J156" s="656"/>
      <c r="K156" s="656"/>
      <c r="L156" s="656"/>
      <c r="M156" s="656"/>
      <c r="N156" s="716"/>
      <c r="O156" s="717"/>
    </row>
    <row r="157" spans="1:15">
      <c r="A157" s="718" t="s">
        <v>623</v>
      </c>
      <c r="B157" s="716">
        <f t="shared" ref="B157:G157" si="59">SUM(B151/B139-1)</f>
        <v>0.21693781008422763</v>
      </c>
      <c r="C157" s="716">
        <f t="shared" si="59"/>
        <v>5.1910541694762946E-2</v>
      </c>
      <c r="D157" s="716">
        <f t="shared" si="59"/>
        <v>7.4045494195799533E-2</v>
      </c>
      <c r="E157" s="716">
        <f t="shared" si="59"/>
        <v>4.6736403548069072E-2</v>
      </c>
      <c r="F157" s="716">
        <f t="shared" si="59"/>
        <v>5.6893517005870642E-2</v>
      </c>
      <c r="G157" s="716">
        <f t="shared" si="59"/>
        <v>5.2603586304688088E-2</v>
      </c>
      <c r="H157" s="716">
        <f>SUM(H151/H139-1)</f>
        <v>5.8444610986204903E-2</v>
      </c>
      <c r="I157" s="716">
        <f t="shared" ref="I157:M157" si="60">SUM(I151/I139-1)</f>
        <v>5.8243446103967367E-2</v>
      </c>
      <c r="J157" s="716">
        <f t="shared" si="60"/>
        <v>5.5630722464282023E-2</v>
      </c>
      <c r="K157" s="716">
        <f t="shared" si="60"/>
        <v>5.8119305281160605E-2</v>
      </c>
      <c r="L157" s="716">
        <f t="shared" si="60"/>
        <v>-1.0003902231366824E-2</v>
      </c>
      <c r="M157" s="716">
        <f t="shared" si="60"/>
        <v>4.4830760114560331E-2</v>
      </c>
      <c r="N157" s="716"/>
      <c r="O157" s="1920">
        <f>(O151-(SUM(B139:M139)))/(SUM(B139:M139))</f>
        <v>6.0967429948605822E-2</v>
      </c>
    </row>
    <row r="158" spans="1:15">
      <c r="A158" s="718" t="s">
        <v>624</v>
      </c>
      <c r="B158" s="716">
        <f t="shared" ref="B158:G158" si="61">SUM(B153/B141-1)</f>
        <v>-8.8782342729602393E-2</v>
      </c>
      <c r="C158" s="716">
        <f t="shared" si="61"/>
        <v>-7.399304516039884E-2</v>
      </c>
      <c r="D158" s="716">
        <f t="shared" si="61"/>
        <v>-4.6907651949669171E-3</v>
      </c>
      <c r="E158" s="716">
        <f t="shared" si="61"/>
        <v>-2.6242270595586037E-2</v>
      </c>
      <c r="F158" s="716">
        <f t="shared" si="61"/>
        <v>-8.8367680312725128E-2</v>
      </c>
      <c r="G158" s="716">
        <f t="shared" si="61"/>
        <v>-3.9886211411971906E-2</v>
      </c>
      <c r="H158" s="716">
        <f>SUM(H153/H141-1)</f>
        <v>-8.4624459812669861E-2</v>
      </c>
      <c r="I158" s="716">
        <f t="shared" ref="I158:M158" si="62">SUM(I153/I141-1)</f>
        <v>-0.10970110970110969</v>
      </c>
      <c r="J158" s="716">
        <f t="shared" si="62"/>
        <v>-0.10400030021014706</v>
      </c>
      <c r="K158" s="716">
        <f t="shared" si="62"/>
        <v>-0.11390742821557664</v>
      </c>
      <c r="L158" s="716">
        <f t="shared" si="62"/>
        <v>-0.13096315259050018</v>
      </c>
      <c r="M158" s="716">
        <f t="shared" si="62"/>
        <v>-6.3620692091393316E-2</v>
      </c>
      <c r="N158" s="716"/>
      <c r="O158" s="1922">
        <f>(O153-(SUM(B141:M141)))/(SUM(B141:M141))</f>
        <v>-7.7909266675046843E-2</v>
      </c>
    </row>
    <row r="159" spans="1:15" ht="12" thickBot="1">
      <c r="A159" s="719" t="s">
        <v>228</v>
      </c>
      <c r="B159" s="720">
        <f t="shared" ref="B159:G159" si="63">SUM(B154/B142-1)</f>
        <v>3.1801653795218821E-2</v>
      </c>
      <c r="C159" s="720">
        <f t="shared" si="63"/>
        <v>-2.2896341602470227E-2</v>
      </c>
      <c r="D159" s="720">
        <f t="shared" si="63"/>
        <v>2.6688773600042737E-2</v>
      </c>
      <c r="E159" s="720">
        <f t="shared" si="63"/>
        <v>2.2710465630182419E-3</v>
      </c>
      <c r="F159" s="720">
        <f t="shared" si="63"/>
        <v>-2.9736329371325532E-2</v>
      </c>
      <c r="G159" s="720">
        <f t="shared" si="63"/>
        <v>1.7937900704256826E-4</v>
      </c>
      <c r="H159" s="720">
        <f>SUM(H154/H142-1)</f>
        <v>-2.5492344168259962E-2</v>
      </c>
      <c r="I159" s="720">
        <f t="shared" ref="I159:M159" si="64">SUM(I154/I142-1)</f>
        <v>-3.5086173848133173E-2</v>
      </c>
      <c r="J159" s="720">
        <f t="shared" si="64"/>
        <v>-3.6074694951062858E-2</v>
      </c>
      <c r="K159" s="720">
        <f t="shared" si="64"/>
        <v>-4.375222970020809E-2</v>
      </c>
      <c r="L159" s="720">
        <f t="shared" si="64"/>
        <v>-7.6121353465087749E-2</v>
      </c>
      <c r="M159" s="720">
        <f t="shared" si="64"/>
        <v>-1.3524820376354274E-2</v>
      </c>
      <c r="N159" s="720"/>
      <c r="O159" s="721">
        <f>(O154-(SUM(B142:M142)))/(SUM(B142:M142))</f>
        <v>-1.9518156616930508E-2</v>
      </c>
    </row>
    <row r="160" spans="1:15" ht="12" thickBot="1">
      <c r="A160" s="658"/>
      <c r="B160" s="658"/>
      <c r="C160" s="658"/>
      <c r="D160" s="658"/>
      <c r="E160" s="658"/>
      <c r="F160" s="658"/>
      <c r="G160" s="658"/>
      <c r="H160" s="658"/>
      <c r="I160" s="658"/>
      <c r="J160" s="658"/>
      <c r="K160" s="658"/>
      <c r="L160" s="658"/>
      <c r="M160" s="658"/>
      <c r="N160" s="658"/>
      <c r="O160" s="658"/>
    </row>
    <row r="161" spans="1:16" s="658" customFormat="1">
      <c r="A161" s="2388" t="s">
        <v>1182</v>
      </c>
      <c r="B161" s="2389"/>
      <c r="C161" s="2389"/>
      <c r="D161" s="2389"/>
      <c r="E161" s="2389"/>
      <c r="F161" s="2389"/>
      <c r="G161" s="2389"/>
      <c r="H161" s="2389"/>
      <c r="I161" s="2389"/>
      <c r="J161" s="2389"/>
      <c r="K161" s="2389"/>
      <c r="L161" s="2389"/>
      <c r="M161" s="2389"/>
      <c r="N161" s="2389"/>
      <c r="O161" s="2390"/>
      <c r="P161" s="2055"/>
    </row>
    <row r="162" spans="1:16" s="658" customFormat="1">
      <c r="A162" s="707" t="s">
        <v>616</v>
      </c>
      <c r="B162" s="644" t="s">
        <v>617</v>
      </c>
      <c r="C162" s="644" t="s">
        <v>377</v>
      </c>
      <c r="D162" s="644" t="s">
        <v>378</v>
      </c>
      <c r="E162" s="644" t="s">
        <v>618</v>
      </c>
      <c r="F162" s="644" t="s">
        <v>380</v>
      </c>
      <c r="G162" s="644" t="s">
        <v>381</v>
      </c>
      <c r="H162" s="644" t="s">
        <v>619</v>
      </c>
      <c r="I162" s="644" t="s">
        <v>620</v>
      </c>
      <c r="J162" s="644" t="s">
        <v>384</v>
      </c>
      <c r="K162" s="644" t="s">
        <v>385</v>
      </c>
      <c r="L162" s="644" t="s">
        <v>386</v>
      </c>
      <c r="M162" s="644" t="s">
        <v>621</v>
      </c>
      <c r="N162" s="644" t="s">
        <v>622</v>
      </c>
      <c r="O162" s="708" t="s">
        <v>228</v>
      </c>
      <c r="P162" s="2055"/>
    </row>
    <row r="163" spans="1:16" s="658" customFormat="1">
      <c r="A163" s="709" t="s">
        <v>623</v>
      </c>
      <c r="B163" s="647">
        <v>92294</v>
      </c>
      <c r="C163" s="647">
        <v>93491</v>
      </c>
      <c r="D163" s="647">
        <v>99102</v>
      </c>
      <c r="E163" s="2395">
        <v>82714</v>
      </c>
      <c r="F163" s="647"/>
      <c r="G163" s="647"/>
      <c r="H163" s="647"/>
      <c r="I163" s="647"/>
      <c r="J163" s="647"/>
      <c r="K163" s="647"/>
      <c r="L163" s="647"/>
      <c r="M163" s="647"/>
      <c r="N163" s="579">
        <f>AVERAGE(B163:M163)</f>
        <v>91900.25</v>
      </c>
      <c r="O163" s="710">
        <f>SUM(B163:M163)</f>
        <v>367601</v>
      </c>
      <c r="P163" s="2055"/>
    </row>
    <row r="164" spans="1:16" s="658" customFormat="1">
      <c r="A164" s="709" t="s">
        <v>630</v>
      </c>
      <c r="B164" s="647">
        <v>5041</v>
      </c>
      <c r="C164" s="647">
        <v>4729</v>
      </c>
      <c r="D164" s="647">
        <v>5310</v>
      </c>
      <c r="E164" s="2395">
        <v>5347</v>
      </c>
      <c r="F164" s="647"/>
      <c r="G164" s="647"/>
      <c r="H164" s="647"/>
      <c r="I164" s="647"/>
      <c r="J164" s="647"/>
      <c r="K164" s="647"/>
      <c r="L164" s="647"/>
      <c r="M164" s="647"/>
      <c r="N164" s="579">
        <f>AVERAGE(B164:M164)</f>
        <v>5106.75</v>
      </c>
      <c r="O164" s="710">
        <f>SUM(B164:M164)</f>
        <v>20427</v>
      </c>
      <c r="P164" s="2055"/>
    </row>
    <row r="165" spans="1:16" s="658" customFormat="1" ht="12" thickBot="1">
      <c r="A165" s="711" t="s">
        <v>639</v>
      </c>
      <c r="B165" s="649">
        <v>106639</v>
      </c>
      <c r="C165" s="649">
        <v>109026</v>
      </c>
      <c r="D165" s="649">
        <v>118093</v>
      </c>
      <c r="E165" s="2396">
        <v>107839</v>
      </c>
      <c r="F165" s="649"/>
      <c r="G165" s="649"/>
      <c r="H165" s="649"/>
      <c r="I165" s="649"/>
      <c r="J165" s="649"/>
      <c r="K165" s="649"/>
      <c r="L165" s="649"/>
      <c r="M165" s="649"/>
      <c r="N165" s="579">
        <f>AVERAGE(B165:M165)</f>
        <v>110399.25</v>
      </c>
      <c r="O165" s="710">
        <f>SUM(B165:M165)</f>
        <v>441597</v>
      </c>
      <c r="P165" s="2055"/>
    </row>
    <row r="166" spans="1:16" s="658" customFormat="1" ht="12" thickBot="1">
      <c r="A166" s="650" t="s">
        <v>668</v>
      </c>
      <c r="B166" s="651">
        <f>SUM(B163+B165)</f>
        <v>198933</v>
      </c>
      <c r="C166" s="651">
        <f t="shared" ref="C166:M166" si="65">SUM(C163+C165)</f>
        <v>202517</v>
      </c>
      <c r="D166" s="651">
        <f t="shared" si="65"/>
        <v>217195</v>
      </c>
      <c r="E166" s="651">
        <f t="shared" si="65"/>
        <v>190553</v>
      </c>
      <c r="F166" s="651">
        <f t="shared" si="65"/>
        <v>0</v>
      </c>
      <c r="G166" s="651">
        <f t="shared" si="65"/>
        <v>0</v>
      </c>
      <c r="H166" s="651">
        <f t="shared" si="65"/>
        <v>0</v>
      </c>
      <c r="I166" s="651">
        <f t="shared" si="65"/>
        <v>0</v>
      </c>
      <c r="J166" s="651">
        <f t="shared" si="65"/>
        <v>0</v>
      </c>
      <c r="K166" s="651">
        <f t="shared" si="65"/>
        <v>0</v>
      </c>
      <c r="L166" s="651">
        <f t="shared" si="65"/>
        <v>0</v>
      </c>
      <c r="M166" s="651">
        <f t="shared" si="65"/>
        <v>0</v>
      </c>
      <c r="N166" s="651">
        <f>SUM(N163+N165)</f>
        <v>202299.5</v>
      </c>
      <c r="O166" s="652">
        <f>SUM(O163+O165)</f>
        <v>809198</v>
      </c>
      <c r="P166" s="2055"/>
    </row>
    <row r="167" spans="1:16" s="658" customFormat="1">
      <c r="A167" s="712"/>
      <c r="B167" s="713"/>
      <c r="C167" s="713"/>
      <c r="D167" s="713"/>
      <c r="E167" s="713"/>
      <c r="F167" s="713"/>
      <c r="G167" s="713"/>
      <c r="H167" s="713"/>
      <c r="I167" s="713"/>
      <c r="J167" s="713"/>
      <c r="K167" s="713"/>
      <c r="L167" s="713"/>
      <c r="M167" s="713"/>
      <c r="N167" s="713"/>
      <c r="O167" s="714"/>
      <c r="P167" s="2055"/>
    </row>
    <row r="168" spans="1:16" s="658" customFormat="1">
      <c r="A168" s="715" t="s">
        <v>1183</v>
      </c>
      <c r="B168" s="656"/>
      <c r="C168" s="656"/>
      <c r="D168" s="656"/>
      <c r="E168" s="656"/>
      <c r="F168" s="656"/>
      <c r="G168" s="656"/>
      <c r="H168" s="656"/>
      <c r="I168" s="656"/>
      <c r="J168" s="656"/>
      <c r="K168" s="656"/>
      <c r="L168" s="656"/>
      <c r="M168" s="656"/>
      <c r="N168" s="716"/>
      <c r="O168" s="717"/>
      <c r="P168" s="2055"/>
    </row>
    <row r="169" spans="1:16" s="658" customFormat="1">
      <c r="A169" s="718" t="s">
        <v>623</v>
      </c>
      <c r="B169" s="716">
        <f t="shared" ref="B169:G169" si="66">SUM(B163/B151-1)</f>
        <v>-0.12494311286407767</v>
      </c>
      <c r="C169" s="716">
        <f t="shared" si="66"/>
        <v>-1.1538584813940433E-3</v>
      </c>
      <c r="D169" s="716">
        <f t="shared" si="66"/>
        <v>3.1893293349576801E-2</v>
      </c>
      <c r="E169" s="716">
        <f t="shared" si="66"/>
        <v>-0.11498913985512671</v>
      </c>
      <c r="F169" s="716">
        <f t="shared" si="66"/>
        <v>-1</v>
      </c>
      <c r="G169" s="716">
        <f t="shared" si="66"/>
        <v>-1</v>
      </c>
      <c r="H169" s="716">
        <f>SUM(H163/H151-1)</f>
        <v>-1</v>
      </c>
      <c r="I169" s="716">
        <f t="shared" ref="I169:M169" si="67">SUM(I163/I151-1)</f>
        <v>-1</v>
      </c>
      <c r="J169" s="716">
        <f t="shared" si="67"/>
        <v>-1</v>
      </c>
      <c r="K169" s="716">
        <f t="shared" si="67"/>
        <v>-1</v>
      </c>
      <c r="L169" s="716">
        <f t="shared" si="67"/>
        <v>-1</v>
      </c>
      <c r="M169" s="716">
        <f t="shared" si="67"/>
        <v>-1</v>
      </c>
      <c r="N169" s="716"/>
      <c r="O169" s="2053">
        <f>(O163-(SUM(B151:M151)))/(SUM(B151:M151))</f>
        <v>-0.714128449365662</v>
      </c>
      <c r="P169" s="2055"/>
    </row>
    <row r="170" spans="1:16" s="658" customFormat="1">
      <c r="A170" s="718" t="s">
        <v>624</v>
      </c>
      <c r="B170" s="716">
        <f t="shared" ref="B170:G171" si="68">SUM(B165/B153-1)</f>
        <v>-0.12052485299332805</v>
      </c>
      <c r="C170" s="716">
        <f t="shared" si="68"/>
        <v>-9.619497637403629E-2</v>
      </c>
      <c r="D170" s="716">
        <f t="shared" si="68"/>
        <v>-0.12076269609047519</v>
      </c>
      <c r="E170" s="716">
        <f t="shared" si="68"/>
        <v>-0.20465088835950351</v>
      </c>
      <c r="F170" s="716">
        <f t="shared" si="68"/>
        <v>-1</v>
      </c>
      <c r="G170" s="716">
        <f t="shared" si="68"/>
        <v>-1</v>
      </c>
      <c r="H170" s="716">
        <f>SUM(H165/H153-1)</f>
        <v>-1</v>
      </c>
      <c r="I170" s="716">
        <f t="shared" ref="I170:M171" si="69">SUM(I165/I153-1)</f>
        <v>-1</v>
      </c>
      <c r="J170" s="716">
        <f t="shared" si="69"/>
        <v>-1</v>
      </c>
      <c r="K170" s="716">
        <f t="shared" si="69"/>
        <v>-1</v>
      </c>
      <c r="L170" s="716">
        <f t="shared" si="69"/>
        <v>-1</v>
      </c>
      <c r="M170" s="716">
        <f t="shared" si="69"/>
        <v>-1</v>
      </c>
      <c r="N170" s="716"/>
      <c r="O170" s="2054">
        <f>(O165-(SUM(B153:M153)))/(SUM(B153:M153))</f>
        <v>-0.71333321215693557</v>
      </c>
      <c r="P170" s="2055"/>
    </row>
    <row r="171" spans="1:16" s="658" customFormat="1" ht="12" thickBot="1">
      <c r="A171" s="719" t="s">
        <v>228</v>
      </c>
      <c r="B171" s="720">
        <f t="shared" si="68"/>
        <v>-0.12258021832616606</v>
      </c>
      <c r="C171" s="720">
        <f t="shared" si="68"/>
        <v>-5.4670469450914694E-2</v>
      </c>
      <c r="D171" s="720">
        <f t="shared" si="68"/>
        <v>-5.7116934083489612E-2</v>
      </c>
      <c r="E171" s="720">
        <f t="shared" si="68"/>
        <v>-0.16806520903915334</v>
      </c>
      <c r="F171" s="720">
        <f t="shared" si="68"/>
        <v>-1</v>
      </c>
      <c r="G171" s="720">
        <f t="shared" si="68"/>
        <v>-1</v>
      </c>
      <c r="H171" s="720">
        <f>SUM(H166/H154-1)</f>
        <v>-1</v>
      </c>
      <c r="I171" s="720">
        <f t="shared" si="69"/>
        <v>-1</v>
      </c>
      <c r="J171" s="720">
        <f t="shared" si="69"/>
        <v>-1</v>
      </c>
      <c r="K171" s="720">
        <f t="shared" si="69"/>
        <v>-1</v>
      </c>
      <c r="L171" s="720">
        <f t="shared" si="69"/>
        <v>-1</v>
      </c>
      <c r="M171" s="720">
        <f t="shared" si="69"/>
        <v>-1</v>
      </c>
      <c r="N171" s="720"/>
      <c r="O171" s="721">
        <f>(O166-(SUM(B154:M154)))/(SUM(B154:M154))</f>
        <v>-0.71369501880479969</v>
      </c>
      <c r="P171" s="2055"/>
    </row>
    <row r="172" spans="1:16" s="658" customFormat="1">
      <c r="B172" s="631"/>
      <c r="L172" s="631"/>
    </row>
    <row r="173" spans="1:16">
      <c r="A173" s="735"/>
      <c r="B173" s="735"/>
      <c r="C173" s="741" t="s">
        <v>758</v>
      </c>
      <c r="D173" s="741" t="s">
        <v>757</v>
      </c>
      <c r="E173" s="741" t="s">
        <v>756</v>
      </c>
      <c r="F173" s="741" t="s">
        <v>748</v>
      </c>
      <c r="G173" s="741" t="s">
        <v>749</v>
      </c>
      <c r="H173" s="741" t="s">
        <v>750</v>
      </c>
      <c r="I173" s="741" t="s">
        <v>751</v>
      </c>
      <c r="J173" s="741" t="s">
        <v>755</v>
      </c>
      <c r="K173" s="741" t="s">
        <v>752</v>
      </c>
      <c r="L173" s="741" t="s">
        <v>753</v>
      </c>
      <c r="M173" s="741" t="s">
        <v>754</v>
      </c>
      <c r="N173" s="735"/>
      <c r="O173" s="735"/>
    </row>
    <row r="174" spans="1:16">
      <c r="A174" s="2391" t="str">
        <f>A139</f>
        <v>INTERNATIONAL</v>
      </c>
      <c r="B174" s="2392">
        <v>2015</v>
      </c>
      <c r="C174" s="2394">
        <f>SUM(B151:C151)</f>
        <v>199071</v>
      </c>
      <c r="D174" s="2394">
        <f>SUM(B151:D151)</f>
        <v>295110</v>
      </c>
      <c r="E174" s="2394">
        <f>SUM(B151:E151)</f>
        <v>388571</v>
      </c>
      <c r="F174" s="2394">
        <f>SUM(B151:F151)</f>
        <v>488848</v>
      </c>
      <c r="G174" s="2394">
        <f>SUM(B151:G151)</f>
        <v>595743.05200000003</v>
      </c>
      <c r="H174" s="2394">
        <f>SUM(B151:H151)</f>
        <v>710140.804</v>
      </c>
      <c r="I174" s="2394">
        <f>SUM(B151:I151)</f>
        <v>835480.21600000001</v>
      </c>
      <c r="J174" s="2394">
        <f>SUM(B151:J151)</f>
        <v>939660.41200000001</v>
      </c>
      <c r="K174" s="2394">
        <f>SUM(B151:K151)</f>
        <v>1047312.412</v>
      </c>
      <c r="L174" s="2394">
        <f>SUM(B151:L151)</f>
        <v>1158940.412</v>
      </c>
      <c r="M174" s="2394">
        <f>SUM(B151:M151)</f>
        <v>1285895.7080000001</v>
      </c>
      <c r="N174" s="2391"/>
      <c r="O174" s="735"/>
    </row>
    <row r="175" spans="1:16">
      <c r="A175" s="735" t="str">
        <f>A151</f>
        <v>INTERNATIONAL</v>
      </c>
      <c r="B175" s="736">
        <v>2016</v>
      </c>
      <c r="C175" s="737">
        <f>SUM(B163:C163)</f>
        <v>185785</v>
      </c>
      <c r="D175" s="737">
        <f>SUM(B163:D163)</f>
        <v>284887</v>
      </c>
      <c r="E175" s="737">
        <f>SUM(B163:E163)</f>
        <v>367601</v>
      </c>
      <c r="F175" s="737">
        <f>SUM(B163:F163)</f>
        <v>367601</v>
      </c>
      <c r="G175" s="737">
        <f>SUM(B163:G163)</f>
        <v>367601</v>
      </c>
      <c r="H175" s="737">
        <f>SUM(B163:H163)</f>
        <v>367601</v>
      </c>
      <c r="I175" s="737">
        <f>SUM(B163:I163)</f>
        <v>367601</v>
      </c>
      <c r="J175" s="737">
        <f>SUM(B163:J163)</f>
        <v>367601</v>
      </c>
      <c r="K175" s="737">
        <f>SUM(B163:K163)</f>
        <v>367601</v>
      </c>
      <c r="L175" s="737">
        <f>SUM(B163:L163)</f>
        <v>367601</v>
      </c>
      <c r="M175" s="737">
        <f>SUM(B163:M163)</f>
        <v>367601</v>
      </c>
      <c r="N175" s="735"/>
      <c r="O175" s="735"/>
    </row>
    <row r="176" spans="1:16" s="722" customFormat="1" ht="27">
      <c r="A176" s="738"/>
      <c r="B176" s="740" t="s">
        <v>759</v>
      </c>
      <c r="C176" s="1255">
        <f t="shared" ref="C176:E176" si="70">C175/C174-1</f>
        <v>-6.6740007334066709E-2</v>
      </c>
      <c r="D176" s="1255">
        <f t="shared" si="70"/>
        <v>-3.4641320185693436E-2</v>
      </c>
      <c r="E176" s="1255">
        <f t="shared" si="70"/>
        <v>-5.3966971287100707E-2</v>
      </c>
      <c r="F176" s="1255">
        <f>F175/F174-1</f>
        <v>-0.24802597126305104</v>
      </c>
      <c r="G176" s="1255">
        <f t="shared" ref="G176:M176" si="71">G175/G174-1</f>
        <v>-0.38295377719319168</v>
      </c>
      <c r="H176" s="1255">
        <f t="shared" si="71"/>
        <v>-0.48235476974507152</v>
      </c>
      <c r="I176" s="1255">
        <f t="shared" si="71"/>
        <v>-0.56001232230255471</v>
      </c>
      <c r="J176" s="1255">
        <f t="shared" si="71"/>
        <v>-0.60879377772488308</v>
      </c>
      <c r="K176" s="1255">
        <f t="shared" si="71"/>
        <v>-0.64900540107415439</v>
      </c>
      <c r="L176" s="1255">
        <f t="shared" si="71"/>
        <v>-0.682812855437817</v>
      </c>
      <c r="M176" s="1256">
        <f t="shared" si="71"/>
        <v>-0.71412844936566189</v>
      </c>
      <c r="N176" s="738"/>
      <c r="O176" s="738"/>
    </row>
    <row r="177" spans="1:15" s="722" customFormat="1">
      <c r="A177" s="735"/>
      <c r="B177" s="735"/>
      <c r="C177" s="741" t="s">
        <v>758</v>
      </c>
      <c r="D177" s="741" t="s">
        <v>757</v>
      </c>
      <c r="E177" s="741" t="s">
        <v>756</v>
      </c>
      <c r="F177" s="741" t="s">
        <v>748</v>
      </c>
      <c r="G177" s="741" t="s">
        <v>749</v>
      </c>
      <c r="H177" s="741" t="s">
        <v>750</v>
      </c>
      <c r="I177" s="741" t="s">
        <v>751</v>
      </c>
      <c r="J177" s="741" t="s">
        <v>755</v>
      </c>
      <c r="K177" s="741" t="s">
        <v>752</v>
      </c>
      <c r="L177" s="741" t="s">
        <v>753</v>
      </c>
      <c r="M177" s="741" t="s">
        <v>754</v>
      </c>
      <c r="N177" s="738"/>
      <c r="O177" s="738"/>
    </row>
    <row r="178" spans="1:15" s="722" customFormat="1">
      <c r="A178" s="2391" t="str">
        <f>A141</f>
        <v>DOMESTIC*</v>
      </c>
      <c r="B178" s="2392">
        <v>2015</v>
      </c>
      <c r="C178" s="2394">
        <f>SUM(B153:C153)</f>
        <v>241883</v>
      </c>
      <c r="D178" s="2394">
        <f>SUM(B153:D153)</f>
        <v>376196</v>
      </c>
      <c r="E178" s="2394">
        <f>SUM(B153:E153)</f>
        <v>511783</v>
      </c>
      <c r="F178" s="2394">
        <f>SUM(B153:F153)</f>
        <v>639582</v>
      </c>
      <c r="G178" s="2394">
        <f>SUM(B153:G153)</f>
        <v>767160</v>
      </c>
      <c r="H178" s="2394">
        <f>SUM(B153:H153)</f>
        <v>907596</v>
      </c>
      <c r="I178" s="2394">
        <f>SUM(B153:I153)</f>
        <v>1039492</v>
      </c>
      <c r="J178" s="2394">
        <f>SUM(B153:J153)</f>
        <v>1158875</v>
      </c>
      <c r="K178" s="2394">
        <f>SUM(B153:K153)</f>
        <v>1289781</v>
      </c>
      <c r="L178" s="2394">
        <f>SUM(B153:L153)</f>
        <v>1407917</v>
      </c>
      <c r="M178" s="2394">
        <f>SUM(B153:M153)</f>
        <v>1540454</v>
      </c>
      <c r="N178" s="738"/>
      <c r="O178" s="738"/>
    </row>
    <row r="179" spans="1:15" s="722" customFormat="1">
      <c r="A179" s="735" t="str">
        <f>A153</f>
        <v>DOMESTIC*</v>
      </c>
      <c r="B179" s="736">
        <v>2016</v>
      </c>
      <c r="C179" s="737">
        <f>SUM(B165:C165)</f>
        <v>215665</v>
      </c>
      <c r="D179" s="737">
        <f>SUM(B165:D165)</f>
        <v>333758</v>
      </c>
      <c r="E179" s="737">
        <f>SUM(B165:E165)</f>
        <v>441597</v>
      </c>
      <c r="F179" s="737">
        <f>SUM(B165:F165)</f>
        <v>441597</v>
      </c>
      <c r="G179" s="737">
        <f>SUM(B165:G165)</f>
        <v>441597</v>
      </c>
      <c r="H179" s="737">
        <f>SUM(B165:H165)</f>
        <v>441597</v>
      </c>
      <c r="I179" s="737">
        <f>SUM(B165:I165)</f>
        <v>441597</v>
      </c>
      <c r="J179" s="737">
        <f>SUM(B165:J165)</f>
        <v>441597</v>
      </c>
      <c r="K179" s="737">
        <f>SUM(B165:K165)</f>
        <v>441597</v>
      </c>
      <c r="L179" s="737">
        <f>SUM(B165:L165)</f>
        <v>441597</v>
      </c>
      <c r="M179" s="737">
        <f>SUM(B165:M165)</f>
        <v>441597</v>
      </c>
      <c r="N179" s="738"/>
      <c r="O179" s="738"/>
    </row>
    <row r="180" spans="1:15" s="722" customFormat="1" ht="27">
      <c r="A180" s="738"/>
      <c r="B180" s="740" t="s">
        <v>763</v>
      </c>
      <c r="C180" s="1255">
        <f t="shared" ref="C180:E180" si="72">C179/C178-1</f>
        <v>-0.10839124700785085</v>
      </c>
      <c r="D180" s="1255">
        <f t="shared" si="72"/>
        <v>-0.11280821699326948</v>
      </c>
      <c r="E180" s="1255">
        <f t="shared" si="72"/>
        <v>-0.13714015510480027</v>
      </c>
      <c r="F180" s="1255">
        <f>F179/F178-1</f>
        <v>-0.30955373978629797</v>
      </c>
      <c r="G180" s="1255">
        <f t="shared" ref="G180:M180" si="73">G179/G178-1</f>
        <v>-0.42437431565775063</v>
      </c>
      <c r="H180" s="1255">
        <f t="shared" si="73"/>
        <v>-0.51344320600795945</v>
      </c>
      <c r="I180" s="1255">
        <f t="shared" si="73"/>
        <v>-0.5751799917652084</v>
      </c>
      <c r="J180" s="739">
        <f t="shared" si="73"/>
        <v>-0.61894337180455183</v>
      </c>
      <c r="K180" s="739">
        <f t="shared" si="73"/>
        <v>-0.65761861897484919</v>
      </c>
      <c r="L180" s="739">
        <f t="shared" si="73"/>
        <v>-0.68634727757389102</v>
      </c>
      <c r="M180" s="1256">
        <f t="shared" si="73"/>
        <v>-0.71333321215693557</v>
      </c>
      <c r="N180" s="738"/>
      <c r="O180" s="738"/>
    </row>
    <row r="181" spans="1:15">
      <c r="A181" s="633" t="s">
        <v>661</v>
      </c>
      <c r="B181" s="634"/>
      <c r="C181" s="634"/>
      <c r="D181" s="634"/>
      <c r="E181" s="634"/>
      <c r="F181" s="634"/>
      <c r="G181" s="634"/>
      <c r="H181" s="634"/>
      <c r="I181" s="634"/>
      <c r="J181" s="634"/>
      <c r="K181" s="634"/>
      <c r="L181" s="634"/>
    </row>
    <row r="182" spans="1:15">
      <c r="A182" s="635" t="s">
        <v>624</v>
      </c>
      <c r="B182" s="635" t="s">
        <v>662</v>
      </c>
      <c r="C182" s="635"/>
      <c r="D182" s="635"/>
      <c r="E182" s="635"/>
      <c r="F182" s="635"/>
      <c r="G182" s="635"/>
      <c r="H182" s="635"/>
      <c r="I182" s="635"/>
      <c r="J182" s="635"/>
      <c r="K182" s="635"/>
      <c r="L182" s="635"/>
    </row>
    <row r="183" spans="1:15">
      <c r="A183" s="635" t="s">
        <v>623</v>
      </c>
      <c r="B183" s="635" t="s">
        <v>663</v>
      </c>
      <c r="C183" s="635"/>
      <c r="D183" s="635"/>
      <c r="E183" s="635"/>
      <c r="F183" s="635"/>
      <c r="G183" s="635"/>
      <c r="H183" s="635"/>
      <c r="I183" s="635"/>
      <c r="J183" s="635"/>
      <c r="K183" s="635"/>
      <c r="L183" s="635"/>
    </row>
    <row r="184" spans="1:15">
      <c r="B184" s="631"/>
      <c r="L184" s="631"/>
    </row>
    <row r="185" spans="1:15">
      <c r="B185" s="631"/>
      <c r="D185" s="631"/>
      <c r="E185" s="631"/>
      <c r="H185" s="631"/>
      <c r="I185" s="631"/>
      <c r="L185" s="631"/>
    </row>
    <row r="186" spans="1:15">
      <c r="B186" s="631"/>
      <c r="D186" s="631"/>
      <c r="E186" s="631"/>
      <c r="F186" s="631"/>
      <c r="H186" s="631"/>
      <c r="I186" s="631"/>
      <c r="L186" s="631"/>
    </row>
    <row r="187" spans="1:15">
      <c r="D187" s="631"/>
      <c r="E187" s="631"/>
      <c r="F187" s="631"/>
      <c r="H187" s="631"/>
      <c r="I187" s="631"/>
    </row>
    <row r="188" spans="1:15">
      <c r="F188" s="631"/>
    </row>
    <row r="189" spans="1:15">
      <c r="F189" s="630"/>
      <c r="H189" s="630"/>
      <c r="I189" s="630"/>
    </row>
    <row r="190" spans="1:15">
      <c r="H190" s="630"/>
      <c r="I190" s="630"/>
    </row>
    <row r="191" spans="1:15">
      <c r="H191" s="630"/>
      <c r="I191" s="630"/>
      <c r="J191" s="636"/>
      <c r="L191" s="632"/>
    </row>
    <row r="193" spans="8:9">
      <c r="H193" s="631"/>
      <c r="I193" s="631"/>
    </row>
  </sheetData>
  <sheetProtection selectLockedCells="1" selectUnlockedCells="1"/>
  <mergeCells count="17">
    <mergeCell ref="A161:O161"/>
    <mergeCell ref="A149:O149"/>
    <mergeCell ref="A113:O113"/>
    <mergeCell ref="A125:O125"/>
    <mergeCell ref="A137:O137"/>
    <mergeCell ref="A101:O101"/>
    <mergeCell ref="A25:O25"/>
    <mergeCell ref="A1:O1"/>
    <mergeCell ref="A2:O2"/>
    <mergeCell ref="A3:O3"/>
    <mergeCell ref="A5:O5"/>
    <mergeCell ref="A13:O13"/>
    <mergeCell ref="A38:O38"/>
    <mergeCell ref="A51:O51"/>
    <mergeCell ref="A63:O63"/>
    <mergeCell ref="A76:O76"/>
    <mergeCell ref="A89:O89"/>
  </mergeCells>
  <conditionalFormatting sqref="M176">
    <cfRule type="cellIs" dxfId="5" priority="8" operator="lessThanOrEqual">
      <formula>0</formula>
    </cfRule>
  </conditionalFormatting>
  <conditionalFormatting sqref="J180:K180">
    <cfRule type="cellIs" dxfId="4" priority="6" operator="lessThanOrEqual">
      <formula>0</formula>
    </cfRule>
  </conditionalFormatting>
  <conditionalFormatting sqref="C176:H176">
    <cfRule type="cellIs" dxfId="3" priority="4" operator="lessThanOrEqual">
      <formula>0</formula>
    </cfRule>
  </conditionalFormatting>
  <conditionalFormatting sqref="I176:K176">
    <cfRule type="cellIs" dxfId="2" priority="3" operator="lessThanOrEqual">
      <formula>0</formula>
    </cfRule>
  </conditionalFormatting>
  <conditionalFormatting sqref="L176">
    <cfRule type="cellIs" dxfId="1" priority="2" operator="lessThanOrEqual">
      <formula>0</formula>
    </cfRule>
  </conditionalFormatting>
  <conditionalFormatting sqref="L180">
    <cfRule type="cellIs" dxfId="0" priority="1" operator="lessThanOrEqual">
      <formula>0</formula>
    </cfRule>
  </conditionalFormatting>
  <printOptions horizontalCentered="1" verticalCentered="1"/>
  <pageMargins left="0.43307086614173229" right="0.43307086614173229" top="0.47244094488188981" bottom="0.39370078740157483" header="0" footer="0"/>
  <pageSetup paperSize="9" fitToWidth="100" orientation="landscape" r:id="rId1"/>
  <headerFooter alignWithMargins="0">
    <oddFooter>Preparado por Carlos Proano &amp;D&amp;RPágina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pageSetUpPr fitToPage="1"/>
  </sheetPr>
  <dimension ref="A1:X43"/>
  <sheetViews>
    <sheetView zoomScale="80" zoomScaleNormal="80" workbookViewId="0">
      <selection activeCell="K16" sqref="K16"/>
    </sheetView>
  </sheetViews>
  <sheetFormatPr baseColWidth="10" defaultRowHeight="12"/>
  <cols>
    <col min="1" max="1" width="11.5703125" style="134" customWidth="1"/>
    <col min="2" max="8" width="11.42578125" style="134"/>
    <col min="9" max="9" width="11.42578125" style="131" customWidth="1"/>
    <col min="10" max="10" width="11.5703125" style="134" customWidth="1"/>
    <col min="11" max="11" width="13.28515625" style="131" customWidth="1"/>
    <col min="12" max="13" width="11.42578125" style="131" customWidth="1"/>
    <col min="14" max="14" width="13.140625" style="131" bestFit="1" customWidth="1"/>
    <col min="15" max="15" width="11" style="131" bestFit="1" customWidth="1"/>
    <col min="16" max="16" width="12.85546875" style="131" bestFit="1" customWidth="1"/>
    <col min="17" max="17" width="12.5703125" style="131" bestFit="1" customWidth="1"/>
    <col min="18" max="18" width="11.5703125" style="134" bestFit="1" customWidth="1"/>
    <col min="19" max="19" width="12" style="134" bestFit="1" customWidth="1"/>
    <col min="20" max="20" width="13.42578125" style="134" bestFit="1" customWidth="1"/>
    <col min="21" max="21" width="12" style="134" bestFit="1" customWidth="1"/>
    <col min="22" max="22" width="11" style="134" customWidth="1"/>
    <col min="23" max="16384" width="11.42578125" style="134"/>
  </cols>
  <sheetData>
    <row r="1" spans="1:24" ht="18.75">
      <c r="A1" s="2325" t="s">
        <v>784</v>
      </c>
      <c r="B1" s="2325"/>
      <c r="C1" s="2325"/>
      <c r="D1" s="2325"/>
      <c r="E1" s="2325"/>
      <c r="F1" s="2325"/>
      <c r="G1" s="2325"/>
      <c r="H1" s="2325"/>
      <c r="I1" s="2325"/>
      <c r="J1" s="2325"/>
      <c r="K1" s="2325"/>
      <c r="L1" s="2325"/>
      <c r="M1" s="2325"/>
      <c r="N1" s="2325"/>
      <c r="O1" s="2325"/>
      <c r="P1" s="2325"/>
      <c r="Q1" s="2325"/>
      <c r="R1" s="2325"/>
      <c r="S1" s="2325"/>
    </row>
    <row r="2" spans="1:24">
      <c r="N2" s="132"/>
      <c r="O2" s="132"/>
    </row>
    <row r="3" spans="1:24" ht="12.75" customHeight="1" thickBot="1">
      <c r="A3" s="131"/>
      <c r="B3" s="131"/>
      <c r="C3" s="131"/>
      <c r="D3" s="131"/>
      <c r="E3" s="131"/>
      <c r="F3" s="131"/>
      <c r="G3" s="131"/>
      <c r="H3" s="131"/>
      <c r="J3" s="131"/>
      <c r="L3" s="2326" t="s">
        <v>246</v>
      </c>
      <c r="M3" s="2326"/>
      <c r="N3" s="2326"/>
      <c r="P3" s="2331" t="s">
        <v>1202</v>
      </c>
      <c r="Q3" s="2331"/>
      <c r="R3" s="2331"/>
      <c r="S3" s="2331"/>
      <c r="T3" s="2331"/>
      <c r="U3" s="2331"/>
    </row>
    <row r="4" spans="1:24" s="138" customFormat="1" ht="57" thickBot="1">
      <c r="A4" s="135" t="s">
        <v>194</v>
      </c>
      <c r="B4" s="136">
        <v>2007</v>
      </c>
      <c r="C4" s="137">
        <v>2008</v>
      </c>
      <c r="D4" s="136">
        <v>2009</v>
      </c>
      <c r="E4" s="137">
        <v>2010</v>
      </c>
      <c r="F4" s="137">
        <v>2011</v>
      </c>
      <c r="G4" s="137">
        <v>2012</v>
      </c>
      <c r="H4" s="137">
        <v>2013</v>
      </c>
      <c r="I4" s="137">
        <v>2014</v>
      </c>
      <c r="J4" s="137">
        <v>2015</v>
      </c>
      <c r="L4" s="1005" t="s">
        <v>247</v>
      </c>
      <c r="M4" s="1005" t="s">
        <v>248</v>
      </c>
      <c r="N4" s="1005" t="s">
        <v>249</v>
      </c>
      <c r="O4" s="139"/>
      <c r="P4" s="140">
        <f>I4</f>
        <v>2014</v>
      </c>
      <c r="Q4" s="140">
        <f>J4</f>
        <v>2015</v>
      </c>
      <c r="R4" s="141">
        <v>2016</v>
      </c>
      <c r="S4" s="141">
        <v>2017</v>
      </c>
      <c r="T4" s="142">
        <v>2018</v>
      </c>
      <c r="U4" s="142">
        <v>2019</v>
      </c>
      <c r="V4" s="142">
        <v>2020</v>
      </c>
      <c r="W4" s="142">
        <v>2021</v>
      </c>
      <c r="X4" s="142">
        <v>2022</v>
      </c>
    </row>
    <row r="5" spans="1:24">
      <c r="A5" s="143" t="s">
        <v>38</v>
      </c>
      <c r="B5" s="145">
        <v>29447</v>
      </c>
      <c r="C5" s="144">
        <v>34991</v>
      </c>
      <c r="D5" s="145">
        <v>35904</v>
      </c>
      <c r="E5" s="145">
        <v>38603</v>
      </c>
      <c r="F5" s="145">
        <v>37463</v>
      </c>
      <c r="G5" s="145">
        <v>37773</v>
      </c>
      <c r="H5" s="145">
        <v>46137</v>
      </c>
      <c r="I5" s="145">
        <v>51688</v>
      </c>
      <c r="J5" s="145">
        <f>Llegadas!J4</f>
        <v>58224</v>
      </c>
      <c r="K5" s="146"/>
      <c r="L5" s="1006">
        <f t="shared" ref="L5:L13" si="0">H5</f>
        <v>46137</v>
      </c>
      <c r="M5" s="1006">
        <v>46137</v>
      </c>
      <c r="N5" s="1006">
        <v>46137</v>
      </c>
      <c r="O5" s="147"/>
      <c r="P5" s="148">
        <f t="shared" ref="P5:P17" si="1">I5</f>
        <v>51688</v>
      </c>
      <c r="Q5" s="148">
        <f t="shared" ref="Q5:Q17" si="2">J5</f>
        <v>58224</v>
      </c>
      <c r="R5" s="1011">
        <f t="shared" ref="R5:R16" si="3">Q5*$R$19+Q5</f>
        <v>59970.720000000001</v>
      </c>
      <c r="S5" s="1011">
        <f t="shared" ref="S5:T16" si="4">R5*$S$19+R5</f>
        <v>63568.963199999998</v>
      </c>
      <c r="T5" s="1012">
        <f t="shared" si="4"/>
        <v>67383.100991999992</v>
      </c>
      <c r="U5" s="1012">
        <f>T5*$T$19+T5</f>
        <v>71426.087051519993</v>
      </c>
      <c r="V5" s="1012">
        <f>U5*$U$19+U5</f>
        <v>75711.652274611188</v>
      </c>
      <c r="W5" s="1012">
        <f>V5*$V$19+V5</f>
        <v>79497.234888341743</v>
      </c>
      <c r="X5" s="1012">
        <f>W5*$W$19+W5</f>
        <v>83472.096632758825</v>
      </c>
    </row>
    <row r="6" spans="1:24">
      <c r="A6" s="149" t="s">
        <v>39</v>
      </c>
      <c r="B6" s="151">
        <v>29249</v>
      </c>
      <c r="C6" s="150">
        <v>46490</v>
      </c>
      <c r="D6" s="151">
        <v>32995</v>
      </c>
      <c r="E6" s="151">
        <v>39843</v>
      </c>
      <c r="F6" s="151">
        <v>35978</v>
      </c>
      <c r="G6" s="151">
        <v>35654</v>
      </c>
      <c r="H6" s="151">
        <v>43174</v>
      </c>
      <c r="I6" s="151">
        <v>53622</v>
      </c>
      <c r="J6" s="151">
        <f>Llegadas!J5</f>
        <v>53321</v>
      </c>
      <c r="K6" s="146"/>
      <c r="L6" s="1006">
        <f t="shared" si="0"/>
        <v>43174</v>
      </c>
      <c r="M6" s="1006">
        <v>43174</v>
      </c>
      <c r="N6" s="1006">
        <v>43174</v>
      </c>
      <c r="O6" s="147"/>
      <c r="P6" s="148">
        <f t="shared" si="1"/>
        <v>53622</v>
      </c>
      <c r="Q6" s="148">
        <f t="shared" si="2"/>
        <v>53321</v>
      </c>
      <c r="R6" s="1011">
        <f t="shared" si="3"/>
        <v>54920.63</v>
      </c>
      <c r="S6" s="1011">
        <f t="shared" si="4"/>
        <v>58215.8678</v>
      </c>
      <c r="T6" s="1012">
        <f t="shared" si="4"/>
        <v>61708.819867999999</v>
      </c>
      <c r="U6" s="1012">
        <f t="shared" ref="U6:U16" si="5">T6*$T$19+T6</f>
        <v>65411.34906008</v>
      </c>
      <c r="V6" s="1012">
        <f t="shared" ref="V6:V16" si="6">U6*$U$19+U6</f>
        <v>69336.030003684806</v>
      </c>
      <c r="W6" s="1012">
        <f t="shared" ref="W6:W16" si="7">V6*$V$19+V6</f>
        <v>72802.831503869049</v>
      </c>
      <c r="X6" s="1012">
        <f t="shared" ref="X6:X16" si="8">W6*$W$19+W6</f>
        <v>76442.973079062504</v>
      </c>
    </row>
    <row r="7" spans="1:24">
      <c r="A7" s="149" t="s">
        <v>40</v>
      </c>
      <c r="B7" s="151">
        <v>32536</v>
      </c>
      <c r="C7" s="150">
        <v>36805</v>
      </c>
      <c r="D7" s="151">
        <v>34242</v>
      </c>
      <c r="E7" s="151">
        <v>38029</v>
      </c>
      <c r="F7" s="151">
        <v>39415</v>
      </c>
      <c r="G7" s="151">
        <v>40663</v>
      </c>
      <c r="H7" s="151">
        <v>49027</v>
      </c>
      <c r="I7" s="151">
        <v>51748</v>
      </c>
      <c r="J7" s="151">
        <f>Llegadas!J6</f>
        <v>59393</v>
      </c>
      <c r="K7" s="146"/>
      <c r="L7" s="1006">
        <f t="shared" si="0"/>
        <v>49027</v>
      </c>
      <c r="M7" s="1006">
        <v>49027</v>
      </c>
      <c r="N7" s="1006">
        <v>49027</v>
      </c>
      <c r="O7" s="147"/>
      <c r="P7" s="148">
        <f t="shared" si="1"/>
        <v>51748</v>
      </c>
      <c r="Q7" s="148">
        <f t="shared" si="2"/>
        <v>59393</v>
      </c>
      <c r="R7" s="1011">
        <f t="shared" si="3"/>
        <v>61174.79</v>
      </c>
      <c r="S7" s="1011">
        <f t="shared" si="4"/>
        <v>64845.277399999999</v>
      </c>
      <c r="T7" s="1012">
        <f t="shared" si="4"/>
        <v>68735.994043999992</v>
      </c>
      <c r="U7" s="1012">
        <f t="shared" si="5"/>
        <v>72860.153686639998</v>
      </c>
      <c r="V7" s="1012">
        <f t="shared" si="6"/>
        <v>77231.762907838391</v>
      </c>
      <c r="W7" s="1012">
        <f t="shared" si="7"/>
        <v>81093.351053230304</v>
      </c>
      <c r="X7" s="1012">
        <f t="shared" si="8"/>
        <v>85148.018605891819</v>
      </c>
    </row>
    <row r="8" spans="1:24">
      <c r="A8" s="149" t="s">
        <v>41</v>
      </c>
      <c r="B8" s="151">
        <v>26929</v>
      </c>
      <c r="C8" s="150">
        <v>31105</v>
      </c>
      <c r="D8" s="151">
        <v>33161</v>
      </c>
      <c r="E8" s="151">
        <v>31598</v>
      </c>
      <c r="F8" s="151">
        <v>35949</v>
      </c>
      <c r="G8" s="151">
        <v>36524</v>
      </c>
      <c r="H8" s="151">
        <v>41634</v>
      </c>
      <c r="I8" s="151">
        <v>49570</v>
      </c>
      <c r="J8" s="151">
        <f>Llegadas!J7</f>
        <v>53854</v>
      </c>
      <c r="K8" s="146"/>
      <c r="L8" s="1006">
        <f t="shared" si="0"/>
        <v>41634</v>
      </c>
      <c r="M8" s="1006">
        <v>41634</v>
      </c>
      <c r="N8" s="1006">
        <v>41634</v>
      </c>
      <c r="O8" s="147"/>
      <c r="P8" s="148">
        <f t="shared" si="1"/>
        <v>49570</v>
      </c>
      <c r="Q8" s="148">
        <f t="shared" si="2"/>
        <v>53854</v>
      </c>
      <c r="R8" s="1011">
        <f t="shared" si="3"/>
        <v>55469.62</v>
      </c>
      <c r="S8" s="1011">
        <f t="shared" si="4"/>
        <v>58797.797200000001</v>
      </c>
      <c r="T8" s="1012">
        <f t="shared" si="4"/>
        <v>62325.665032000004</v>
      </c>
      <c r="U8" s="1012">
        <f t="shared" si="5"/>
        <v>66065.204933920002</v>
      </c>
      <c r="V8" s="1012">
        <f t="shared" si="6"/>
        <v>70029.117229955198</v>
      </c>
      <c r="W8" s="1012">
        <f t="shared" si="7"/>
        <v>73530.573091452956</v>
      </c>
      <c r="X8" s="1012">
        <f t="shared" si="8"/>
        <v>77207.101746025597</v>
      </c>
    </row>
    <row r="9" spans="1:24">
      <c r="A9" s="149" t="s">
        <v>42</v>
      </c>
      <c r="B9" s="151">
        <v>28526</v>
      </c>
      <c r="C9" s="150">
        <v>35598</v>
      </c>
      <c r="D9" s="151">
        <v>32773</v>
      </c>
      <c r="E9" s="151">
        <v>37116</v>
      </c>
      <c r="F9" s="151">
        <v>38023</v>
      </c>
      <c r="G9" s="151">
        <v>40720</v>
      </c>
      <c r="H9" s="151">
        <v>48103</v>
      </c>
      <c r="I9" s="151">
        <v>52174</v>
      </c>
      <c r="J9" s="151">
        <f>Llegadas!J8</f>
        <v>56638</v>
      </c>
      <c r="K9" s="146"/>
      <c r="L9" s="1006">
        <f t="shared" si="0"/>
        <v>48103</v>
      </c>
      <c r="M9" s="1006">
        <v>48103</v>
      </c>
      <c r="N9" s="1006">
        <v>48103</v>
      </c>
      <c r="O9" s="147"/>
      <c r="P9" s="148">
        <f t="shared" si="1"/>
        <v>52174</v>
      </c>
      <c r="Q9" s="148">
        <f t="shared" si="2"/>
        <v>56638</v>
      </c>
      <c r="R9" s="1011">
        <f t="shared" si="3"/>
        <v>58337.14</v>
      </c>
      <c r="S9" s="1011">
        <f t="shared" si="4"/>
        <v>61837.368399999999</v>
      </c>
      <c r="T9" s="1012">
        <f t="shared" si="4"/>
        <v>65547.610503999997</v>
      </c>
      <c r="U9" s="1012">
        <f t="shared" si="5"/>
        <v>69480.467134239996</v>
      </c>
      <c r="V9" s="1012">
        <f t="shared" si="6"/>
        <v>73649.295162294395</v>
      </c>
      <c r="W9" s="1012">
        <f t="shared" si="7"/>
        <v>77331.759920409109</v>
      </c>
      <c r="X9" s="1012">
        <f t="shared" si="8"/>
        <v>81198.347916429571</v>
      </c>
    </row>
    <row r="10" spans="1:24">
      <c r="A10" s="149" t="s">
        <v>43</v>
      </c>
      <c r="B10" s="151">
        <v>41105</v>
      </c>
      <c r="C10" s="150">
        <v>45584</v>
      </c>
      <c r="D10" s="151">
        <v>46796</v>
      </c>
      <c r="E10" s="151">
        <v>46093</v>
      </c>
      <c r="F10" s="151">
        <v>47844</v>
      </c>
      <c r="G10" s="151">
        <v>54166</v>
      </c>
      <c r="H10" s="151">
        <v>61054</v>
      </c>
      <c r="I10" s="151">
        <v>58795</v>
      </c>
      <c r="J10" s="151">
        <f>Llegadas!J9</f>
        <v>67138</v>
      </c>
      <c r="K10" s="146"/>
      <c r="L10" s="1006">
        <f t="shared" si="0"/>
        <v>61054</v>
      </c>
      <c r="M10" s="1006">
        <v>61054</v>
      </c>
      <c r="N10" s="1006">
        <v>61054</v>
      </c>
      <c r="O10" s="147"/>
      <c r="P10" s="148">
        <f t="shared" si="1"/>
        <v>58795</v>
      </c>
      <c r="Q10" s="148">
        <f t="shared" si="2"/>
        <v>67138</v>
      </c>
      <c r="R10" s="1011">
        <f t="shared" si="3"/>
        <v>69152.14</v>
      </c>
      <c r="S10" s="1011">
        <f t="shared" si="4"/>
        <v>73301.268400000001</v>
      </c>
      <c r="T10" s="1012">
        <f t="shared" si="4"/>
        <v>77699.344504000008</v>
      </c>
      <c r="U10" s="1012">
        <f t="shared" si="5"/>
        <v>82361.305174240013</v>
      </c>
      <c r="V10" s="1012">
        <f t="shared" si="6"/>
        <v>87302.983484694414</v>
      </c>
      <c r="W10" s="1012">
        <f t="shared" si="7"/>
        <v>91668.132658929128</v>
      </c>
      <c r="X10" s="1012">
        <f t="shared" si="8"/>
        <v>96251.539291875582</v>
      </c>
    </row>
    <row r="11" spans="1:24">
      <c r="A11" s="149" t="s">
        <v>44</v>
      </c>
      <c r="B11" s="151">
        <v>49933</v>
      </c>
      <c r="C11" s="150">
        <v>50484</v>
      </c>
      <c r="D11" s="151">
        <v>50069</v>
      </c>
      <c r="E11" s="151">
        <v>49766</v>
      </c>
      <c r="F11" s="151">
        <v>51152</v>
      </c>
      <c r="G11" s="151">
        <v>56168</v>
      </c>
      <c r="H11" s="151">
        <v>64119</v>
      </c>
      <c r="I11" s="151">
        <v>71099</v>
      </c>
      <c r="J11" s="151">
        <f>Llegadas!J10</f>
        <v>73006</v>
      </c>
      <c r="K11" s="146"/>
      <c r="L11" s="1006">
        <f t="shared" si="0"/>
        <v>64119</v>
      </c>
      <c r="M11" s="1006">
        <v>64119</v>
      </c>
      <c r="N11" s="1006">
        <v>64119</v>
      </c>
      <c r="O11" s="147"/>
      <c r="P11" s="148">
        <f t="shared" si="1"/>
        <v>71099</v>
      </c>
      <c r="Q11" s="148">
        <f t="shared" si="2"/>
        <v>73006</v>
      </c>
      <c r="R11" s="1011">
        <f t="shared" si="3"/>
        <v>75196.179999999993</v>
      </c>
      <c r="S11" s="1011">
        <f t="shared" si="4"/>
        <v>79707.950799999991</v>
      </c>
      <c r="T11" s="1012">
        <f t="shared" si="4"/>
        <v>84490.427847999992</v>
      </c>
      <c r="U11" s="1012">
        <f t="shared" si="5"/>
        <v>89559.853518879987</v>
      </c>
      <c r="V11" s="1012">
        <f t="shared" si="6"/>
        <v>94933.444730012779</v>
      </c>
      <c r="W11" s="1012">
        <f t="shared" si="7"/>
        <v>99680.116966513422</v>
      </c>
      <c r="X11" s="1012">
        <f t="shared" si="8"/>
        <v>104664.12281483909</v>
      </c>
    </row>
    <row r="12" spans="1:24">
      <c r="A12" s="149" t="s">
        <v>45</v>
      </c>
      <c r="B12" s="151">
        <v>42244</v>
      </c>
      <c r="C12" s="150">
        <v>43576</v>
      </c>
      <c r="D12" s="151">
        <v>44378</v>
      </c>
      <c r="E12" s="151">
        <v>42481</v>
      </c>
      <c r="F12" s="151">
        <v>43036</v>
      </c>
      <c r="G12" s="151">
        <v>46212</v>
      </c>
      <c r="H12" s="151">
        <v>52709</v>
      </c>
      <c r="I12" s="151">
        <v>57790</v>
      </c>
      <c r="J12" s="151">
        <f>Llegadas!J11</f>
        <v>52994</v>
      </c>
      <c r="K12" s="146"/>
      <c r="L12" s="1006">
        <f t="shared" si="0"/>
        <v>52709</v>
      </c>
      <c r="M12" s="1006">
        <v>52709</v>
      </c>
      <c r="N12" s="1006">
        <v>52709</v>
      </c>
      <c r="O12" s="147"/>
      <c r="P12" s="148">
        <f t="shared" si="1"/>
        <v>57790</v>
      </c>
      <c r="Q12" s="148">
        <f t="shared" si="2"/>
        <v>52994</v>
      </c>
      <c r="R12" s="1011">
        <f t="shared" si="3"/>
        <v>54583.82</v>
      </c>
      <c r="S12" s="1011">
        <f t="shared" si="4"/>
        <v>57858.849199999997</v>
      </c>
      <c r="T12" s="1012">
        <f t="shared" si="4"/>
        <v>61330.380151999998</v>
      </c>
      <c r="U12" s="1012">
        <f t="shared" si="5"/>
        <v>65010.202961119998</v>
      </c>
      <c r="V12" s="1012">
        <f t="shared" si="6"/>
        <v>68910.815138787191</v>
      </c>
      <c r="W12" s="1012">
        <f t="shared" si="7"/>
        <v>72356.355895726549</v>
      </c>
      <c r="X12" s="1012">
        <f t="shared" si="8"/>
        <v>75974.173690512878</v>
      </c>
    </row>
    <row r="13" spans="1:24">
      <c r="A13" s="149" t="s">
        <v>46</v>
      </c>
      <c r="B13" s="151">
        <v>31407</v>
      </c>
      <c r="C13" s="150">
        <v>34318</v>
      </c>
      <c r="D13" s="151">
        <v>33494</v>
      </c>
      <c r="E13" s="151">
        <v>33003</v>
      </c>
      <c r="F13" s="151">
        <v>34628</v>
      </c>
      <c r="G13" s="151">
        <v>39747</v>
      </c>
      <c r="H13" s="151">
        <v>49386</v>
      </c>
      <c r="I13" s="151">
        <v>55854</v>
      </c>
      <c r="J13" s="151">
        <f>Llegadas!J12</f>
        <v>51643</v>
      </c>
      <c r="K13" s="146"/>
      <c r="L13" s="1006">
        <f t="shared" si="0"/>
        <v>49386</v>
      </c>
      <c r="M13" s="1006">
        <v>49386</v>
      </c>
      <c r="N13" s="1006">
        <v>49386</v>
      </c>
      <c r="O13" s="147"/>
      <c r="P13" s="148">
        <f t="shared" si="1"/>
        <v>55854</v>
      </c>
      <c r="Q13" s="148">
        <f t="shared" si="2"/>
        <v>51643</v>
      </c>
      <c r="R13" s="1011">
        <f t="shared" si="3"/>
        <v>53192.29</v>
      </c>
      <c r="S13" s="1011">
        <f t="shared" si="4"/>
        <v>56383.827400000002</v>
      </c>
      <c r="T13" s="1012">
        <f t="shared" si="4"/>
        <v>59766.857044000004</v>
      </c>
      <c r="U13" s="1012">
        <f t="shared" si="5"/>
        <v>63352.868466640008</v>
      </c>
      <c r="V13" s="1012">
        <f t="shared" si="6"/>
        <v>67154.040574638406</v>
      </c>
      <c r="W13" s="1012">
        <f t="shared" si="7"/>
        <v>70511.742603370323</v>
      </c>
      <c r="X13" s="1012">
        <f t="shared" si="8"/>
        <v>74037.329733538834</v>
      </c>
    </row>
    <row r="14" spans="1:24">
      <c r="A14" s="149" t="s">
        <v>47</v>
      </c>
      <c r="B14" s="151">
        <v>33891</v>
      </c>
      <c r="C14" s="150">
        <v>36977</v>
      </c>
      <c r="D14" s="151">
        <v>35959</v>
      </c>
      <c r="E14" s="151">
        <v>38298</v>
      </c>
      <c r="F14" s="151">
        <v>38582</v>
      </c>
      <c r="G14" s="151">
        <v>44864</v>
      </c>
      <c r="H14" s="151">
        <v>52967</v>
      </c>
      <c r="I14" s="151">
        <v>59469</v>
      </c>
      <c r="J14" s="151">
        <f>Llegadas!J13</f>
        <v>56449</v>
      </c>
      <c r="K14" s="146"/>
      <c r="L14" s="1006">
        <f>J14</f>
        <v>56449</v>
      </c>
      <c r="M14" s="1007">
        <v>52967</v>
      </c>
      <c r="N14" s="1006">
        <f>G14*1.17</f>
        <v>52490.879999999997</v>
      </c>
      <c r="O14" s="147"/>
      <c r="P14" s="148">
        <f t="shared" si="1"/>
        <v>59469</v>
      </c>
      <c r="Q14" s="148">
        <f t="shared" si="2"/>
        <v>56449</v>
      </c>
      <c r="R14" s="1011">
        <f t="shared" si="3"/>
        <v>58142.47</v>
      </c>
      <c r="S14" s="1011">
        <f t="shared" si="4"/>
        <v>61631.018199999999</v>
      </c>
      <c r="T14" s="1012">
        <f t="shared" si="4"/>
        <v>65328.879291999998</v>
      </c>
      <c r="U14" s="1012">
        <f t="shared" si="5"/>
        <v>69248.612049520001</v>
      </c>
      <c r="V14" s="1012">
        <f t="shared" si="6"/>
        <v>73403.528772491205</v>
      </c>
      <c r="W14" s="1012">
        <f t="shared" si="7"/>
        <v>77073.705211115768</v>
      </c>
      <c r="X14" s="1012">
        <f t="shared" si="8"/>
        <v>80927.390471671562</v>
      </c>
    </row>
    <row r="15" spans="1:24">
      <c r="A15" s="149" t="s">
        <v>48</v>
      </c>
      <c r="B15" s="151">
        <v>35806</v>
      </c>
      <c r="C15" s="150">
        <v>38290</v>
      </c>
      <c r="D15" s="151">
        <v>38401</v>
      </c>
      <c r="E15" s="151">
        <v>38171</v>
      </c>
      <c r="F15" s="151">
        <v>41073</v>
      </c>
      <c r="G15" s="151">
        <v>46422</v>
      </c>
      <c r="H15" s="151">
        <v>56278</v>
      </c>
      <c r="I15" s="151">
        <v>63281</v>
      </c>
      <c r="J15" s="151">
        <f>Llegadas!J14</f>
        <v>55313.333333333328</v>
      </c>
      <c r="K15" s="146"/>
      <c r="L15" s="1006">
        <f>J15</f>
        <v>55313.333333333328</v>
      </c>
      <c r="M15" s="1007">
        <v>46422</v>
      </c>
      <c r="N15" s="1006">
        <f>G15*1.17</f>
        <v>54313.74</v>
      </c>
      <c r="O15" s="147"/>
      <c r="P15" s="148">
        <f t="shared" si="1"/>
        <v>63281</v>
      </c>
      <c r="Q15" s="148">
        <f t="shared" si="2"/>
        <v>55313.333333333328</v>
      </c>
      <c r="R15" s="1011">
        <f t="shared" si="3"/>
        <v>56972.73333333333</v>
      </c>
      <c r="S15" s="1011">
        <f t="shared" si="4"/>
        <v>60391.097333333331</v>
      </c>
      <c r="T15" s="1012">
        <f t="shared" si="4"/>
        <v>64014.563173333328</v>
      </c>
      <c r="U15" s="1012">
        <f t="shared" si="5"/>
        <v>67855.436963733329</v>
      </c>
      <c r="V15" s="1012">
        <f t="shared" si="6"/>
        <v>71926.763181557326</v>
      </c>
      <c r="W15" s="1012">
        <f t="shared" si="7"/>
        <v>75523.101340635185</v>
      </c>
      <c r="X15" s="1012">
        <f t="shared" si="8"/>
        <v>79299.256407666951</v>
      </c>
    </row>
    <row r="16" spans="1:24" ht="12.75" thickBot="1">
      <c r="A16" s="149" t="s">
        <v>49</v>
      </c>
      <c r="B16" s="153">
        <v>36780</v>
      </c>
      <c r="C16" s="152">
        <v>37281</v>
      </c>
      <c r="D16" s="153">
        <v>43693</v>
      </c>
      <c r="E16" s="153">
        <v>41220</v>
      </c>
      <c r="F16" s="153">
        <v>44235</v>
      </c>
      <c r="G16" s="153">
        <v>54545</v>
      </c>
      <c r="H16" s="153">
        <v>64370</v>
      </c>
      <c r="I16" s="153">
        <v>77956</v>
      </c>
      <c r="J16" s="153">
        <f>Llegadas!J15</f>
        <v>68875</v>
      </c>
      <c r="K16" s="146"/>
      <c r="L16" s="1006">
        <f>J16</f>
        <v>68875</v>
      </c>
      <c r="M16" s="1007">
        <v>54545</v>
      </c>
      <c r="N16" s="1006">
        <f>G16*1.17</f>
        <v>63817.649999999994</v>
      </c>
      <c r="O16" s="147"/>
      <c r="P16" s="148">
        <f t="shared" si="1"/>
        <v>77956</v>
      </c>
      <c r="Q16" s="148">
        <f t="shared" si="2"/>
        <v>68875</v>
      </c>
      <c r="R16" s="1011">
        <f t="shared" si="3"/>
        <v>70941.25</v>
      </c>
      <c r="S16" s="1011">
        <f t="shared" si="4"/>
        <v>75197.725000000006</v>
      </c>
      <c r="T16" s="1012">
        <f t="shared" si="4"/>
        <v>79709.588500000013</v>
      </c>
      <c r="U16" s="1012">
        <f t="shared" si="5"/>
        <v>84492.163810000013</v>
      </c>
      <c r="V16" s="1012">
        <f t="shared" si="6"/>
        <v>89561.693638600016</v>
      </c>
      <c r="W16" s="1012">
        <f t="shared" si="7"/>
        <v>94039.778320530022</v>
      </c>
      <c r="X16" s="1012">
        <f t="shared" si="8"/>
        <v>98741.767236556523</v>
      </c>
    </row>
    <row r="17" spans="1:24" ht="13.5" thickBot="1">
      <c r="A17" s="466" t="s">
        <v>250</v>
      </c>
      <c r="B17" s="467">
        <v>417853</v>
      </c>
      <c r="C17" s="467">
        <v>471499</v>
      </c>
      <c r="D17" s="468">
        <v>461865</v>
      </c>
      <c r="E17" s="467">
        <v>474221</v>
      </c>
      <c r="F17" s="467">
        <v>487378</v>
      </c>
      <c r="G17" s="469">
        <v>533458</v>
      </c>
      <c r="H17" s="469">
        <f>SUM(H5:H16)</f>
        <v>628958</v>
      </c>
      <c r="I17" s="469">
        <f>SUM(I5:I16)</f>
        <v>703046</v>
      </c>
      <c r="J17" s="469">
        <f>SUM(J5:J16)</f>
        <v>706848.33333333337</v>
      </c>
      <c r="K17" s="154"/>
      <c r="L17" s="1008">
        <f>SUM(L5:L16)</f>
        <v>635980.33333333337</v>
      </c>
      <c r="M17" s="1008">
        <f>SUM(M5:M16)</f>
        <v>609277</v>
      </c>
      <c r="N17" s="1008">
        <f>SUM(N5:N16)</f>
        <v>625965.27</v>
      </c>
      <c r="P17" s="1004">
        <f t="shared" si="1"/>
        <v>703046</v>
      </c>
      <c r="Q17" s="1004">
        <f t="shared" si="2"/>
        <v>706848.33333333337</v>
      </c>
      <c r="R17" s="155">
        <f>SUM(R5:R16)</f>
        <v>728053.78333333333</v>
      </c>
      <c r="S17" s="155">
        <f t="shared" ref="S17:U17" si="9">SUM(S5:S16)</f>
        <v>771737.01033333328</v>
      </c>
      <c r="T17" s="155">
        <f t="shared" si="9"/>
        <v>818041.2309533332</v>
      </c>
      <c r="U17" s="155">
        <f t="shared" si="9"/>
        <v>867123.70481053332</v>
      </c>
      <c r="V17" s="155">
        <f t="shared" ref="V17:X17" si="10">SUM(V5:V16)</f>
        <v>919151.12709916523</v>
      </c>
      <c r="W17" s="155">
        <f t="shared" si="10"/>
        <v>965108.68345412356</v>
      </c>
      <c r="X17" s="155">
        <f t="shared" si="10"/>
        <v>1013364.1176268298</v>
      </c>
    </row>
    <row r="18" spans="1:24" ht="22.5">
      <c r="A18" s="156"/>
      <c r="B18" s="157"/>
      <c r="C18" s="158">
        <f>C17/B17-1</f>
        <v>0.12838486261915083</v>
      </c>
      <c r="D18" s="158">
        <f t="shared" ref="D18:G18" si="11">D17/C17-1</f>
        <v>-2.0432705053457179E-2</v>
      </c>
      <c r="E18" s="158">
        <f t="shared" si="11"/>
        <v>2.6752406006083973E-2</v>
      </c>
      <c r="F18" s="158">
        <f t="shared" si="11"/>
        <v>2.7744448263573362E-2</v>
      </c>
      <c r="G18" s="158">
        <f t="shared" si="11"/>
        <v>9.4546737850292883E-2</v>
      </c>
      <c r="H18" s="163">
        <f>H17/G17-1</f>
        <v>0.17902065392214572</v>
      </c>
      <c r="I18" s="163">
        <f>I17/H17-1</f>
        <v>0.1177948289074946</v>
      </c>
      <c r="J18" s="131"/>
      <c r="K18" s="134"/>
      <c r="L18" s="1009"/>
      <c r="M18" s="1010">
        <f>M17</f>
        <v>609277</v>
      </c>
      <c r="N18" s="1005" t="s">
        <v>251</v>
      </c>
      <c r="O18" s="132"/>
      <c r="R18" s="131"/>
    </row>
    <row r="19" spans="1:24" ht="12.75" thickBot="1">
      <c r="A19" s="156"/>
      <c r="B19" s="157"/>
      <c r="C19" s="157"/>
      <c r="D19" s="157"/>
      <c r="E19" s="157"/>
      <c r="F19" s="157"/>
      <c r="G19" s="157"/>
      <c r="H19" s="157"/>
      <c r="L19" s="132"/>
      <c r="M19" s="132"/>
      <c r="N19" s="132"/>
      <c r="P19" s="529">
        <f>P17/H17-1</f>
        <v>0.1177948289074946</v>
      </c>
      <c r="Q19" s="159">
        <f>Q17/P17-1</f>
        <v>5.4083706234491213E-3</v>
      </c>
      <c r="R19" s="159">
        <v>0.03</v>
      </c>
      <c r="S19" s="159">
        <v>0.06</v>
      </c>
      <c r="T19" s="159">
        <v>0.06</v>
      </c>
      <c r="U19" s="159">
        <v>0.06</v>
      </c>
      <c r="V19" s="159">
        <v>0.05</v>
      </c>
      <c r="W19" s="159">
        <v>0.05</v>
      </c>
      <c r="X19" s="159"/>
    </row>
    <row r="20" spans="1:24" ht="15" customHeight="1" thickBot="1">
      <c r="A20" s="2327" t="s">
        <v>195</v>
      </c>
      <c r="B20" s="2328"/>
      <c r="C20" s="2328"/>
      <c r="D20" s="2328"/>
      <c r="E20" s="2328"/>
      <c r="F20" s="2328"/>
      <c r="G20" s="2328"/>
      <c r="H20" s="2328"/>
      <c r="I20" s="2329"/>
      <c r="L20" s="2330" t="s">
        <v>252</v>
      </c>
      <c r="M20" s="2330"/>
      <c r="N20" s="1014"/>
      <c r="P20" s="527" t="s">
        <v>1203</v>
      </c>
      <c r="Q20" s="528">
        <f>R17</f>
        <v>728053.78333333333</v>
      </c>
    </row>
    <row r="21" spans="1:24" ht="57" thickBot="1">
      <c r="A21" s="1020" t="s">
        <v>253</v>
      </c>
      <c r="B21" s="137">
        <v>2007</v>
      </c>
      <c r="C21" s="137">
        <v>2008</v>
      </c>
      <c r="D21" s="1021">
        <v>2009</v>
      </c>
      <c r="E21" s="137">
        <v>2010</v>
      </c>
      <c r="F21" s="137">
        <v>2011</v>
      </c>
      <c r="G21" s="137">
        <v>2012</v>
      </c>
      <c r="H21" s="137">
        <v>2013</v>
      </c>
      <c r="I21" s="137">
        <v>2014</v>
      </c>
      <c r="J21" s="137">
        <f>J4</f>
        <v>2015</v>
      </c>
      <c r="K21" s="704" t="s">
        <v>785</v>
      </c>
      <c r="L21" s="1015"/>
      <c r="M21" s="1005" t="s">
        <v>254</v>
      </c>
      <c r="N21" s="1005" t="s">
        <v>255</v>
      </c>
      <c r="O21" s="160"/>
      <c r="Q21" s="170">
        <f>Q20/Q17-1</f>
        <v>3.0000000000000027E-2</v>
      </c>
      <c r="R21" s="131"/>
    </row>
    <row r="22" spans="1:24">
      <c r="A22" s="161" t="s">
        <v>256</v>
      </c>
      <c r="B22" s="162"/>
      <c r="C22" s="163">
        <f t="shared" ref="C22:J22" si="12">C5/B5-1</f>
        <v>0.18827045199850589</v>
      </c>
      <c r="D22" s="1022">
        <f t="shared" si="12"/>
        <v>2.6092423766111317E-2</v>
      </c>
      <c r="E22" s="163">
        <f t="shared" si="12"/>
        <v>7.5172682709447436E-2</v>
      </c>
      <c r="F22" s="163">
        <f t="shared" si="12"/>
        <v>-2.9531383571225089E-2</v>
      </c>
      <c r="G22" s="163">
        <f t="shared" si="12"/>
        <v>8.2748311667510954E-3</v>
      </c>
      <c r="H22" s="163">
        <f t="shared" si="12"/>
        <v>0.22142800412993413</v>
      </c>
      <c r="I22" s="163">
        <f t="shared" si="12"/>
        <v>0.12031558185404334</v>
      </c>
      <c r="J22" s="163">
        <f t="shared" si="12"/>
        <v>0.12645101377495749</v>
      </c>
      <c r="K22" s="164">
        <f>J5/D5-1</f>
        <v>0.62165775401069512</v>
      </c>
      <c r="L22" s="1016" t="s">
        <v>38</v>
      </c>
      <c r="M22" s="1017">
        <f t="shared" ref="M22:M33" si="13">N5*1.05</f>
        <v>48443.85</v>
      </c>
      <c r="N22" s="1017">
        <f t="shared" ref="N22:N33" si="14">N5*1.17</f>
        <v>53980.289999999994</v>
      </c>
      <c r="O22" s="132"/>
      <c r="P22" s="160"/>
      <c r="Q22" s="134"/>
    </row>
    <row r="23" spans="1:24" s="160" customFormat="1">
      <c r="A23" s="161" t="s">
        <v>257</v>
      </c>
      <c r="B23" s="162"/>
      <c r="C23" s="163">
        <f t="shared" ref="C23:J23" si="15">(SUM(C5:C6)/SUM(B5:B6))-1</f>
        <v>0.38818658852391996</v>
      </c>
      <c r="D23" s="1022">
        <f t="shared" si="15"/>
        <v>-0.15441636700580508</v>
      </c>
      <c r="E23" s="163">
        <f t="shared" si="15"/>
        <v>0.13856514608339743</v>
      </c>
      <c r="F23" s="163">
        <f t="shared" si="15"/>
        <v>-6.3801850954796957E-2</v>
      </c>
      <c r="G23" s="163">
        <f t="shared" si="15"/>
        <v>-1.9062921256518539E-4</v>
      </c>
      <c r="H23" s="163">
        <f t="shared" si="15"/>
        <v>0.2163236956432919</v>
      </c>
      <c r="I23" s="163">
        <f t="shared" si="15"/>
        <v>0.17913806809911437</v>
      </c>
      <c r="J23" s="163">
        <f t="shared" si="15"/>
        <v>5.9206153261798455E-2</v>
      </c>
      <c r="K23" s="164">
        <f t="shared" ref="K23:K33" si="16">J6/D6-1</f>
        <v>0.61603273223215638</v>
      </c>
      <c r="L23" s="1016" t="s">
        <v>39</v>
      </c>
      <c r="M23" s="1017">
        <f t="shared" si="13"/>
        <v>45332.700000000004</v>
      </c>
      <c r="N23" s="1017">
        <f t="shared" si="14"/>
        <v>50513.579999999994</v>
      </c>
      <c r="O23" s="132"/>
    </row>
    <row r="24" spans="1:24">
      <c r="A24" s="161" t="s">
        <v>258</v>
      </c>
      <c r="B24" s="162"/>
      <c r="C24" s="163">
        <f t="shared" ref="C24:J24" si="17">SUM(C5:C7)/SUM(B5:B7)-1</f>
        <v>0.29654068747807782</v>
      </c>
      <c r="D24" s="1022">
        <f t="shared" si="17"/>
        <v>-0.12803713034509578</v>
      </c>
      <c r="E24" s="163">
        <f t="shared" si="17"/>
        <v>0.12927933605452724</v>
      </c>
      <c r="F24" s="163">
        <f t="shared" si="17"/>
        <v>-3.1071045288688537E-2</v>
      </c>
      <c r="G24" s="163">
        <f t="shared" si="17"/>
        <v>1.093428794215634E-2</v>
      </c>
      <c r="H24" s="163">
        <f t="shared" si="17"/>
        <v>0.21253396441405914</v>
      </c>
      <c r="I24" s="163">
        <f t="shared" si="17"/>
        <v>0.1353207361679365</v>
      </c>
      <c r="J24" s="163">
        <f t="shared" si="17"/>
        <v>8.8374995224694164E-2</v>
      </c>
      <c r="K24" s="164">
        <f t="shared" si="16"/>
        <v>0.73450733017931191</v>
      </c>
      <c r="L24" s="1016" t="s">
        <v>40</v>
      </c>
      <c r="M24" s="1017">
        <f t="shared" si="13"/>
        <v>51478.35</v>
      </c>
      <c r="N24" s="1017">
        <f t="shared" si="14"/>
        <v>57361.59</v>
      </c>
      <c r="O24" s="132"/>
      <c r="P24" s="160"/>
      <c r="Q24" s="134"/>
    </row>
    <row r="25" spans="1:24">
      <c r="A25" s="161" t="s">
        <v>259</v>
      </c>
      <c r="B25" s="162"/>
      <c r="C25" s="163">
        <f t="shared" ref="C25:J25" si="18">SUM(C5:C8)/SUM(B5:B8)-1</f>
        <v>0.26430040368649554</v>
      </c>
      <c r="D25" s="1022">
        <f t="shared" si="18"/>
        <v>-8.7615719822479288E-2</v>
      </c>
      <c r="E25" s="163">
        <f t="shared" si="18"/>
        <v>8.6359701251632393E-2</v>
      </c>
      <c r="F25" s="163">
        <f t="shared" si="18"/>
        <v>4.9435075942272366E-3</v>
      </c>
      <c r="G25" s="163">
        <f t="shared" si="18"/>
        <v>1.2156849568226935E-2</v>
      </c>
      <c r="H25" s="163">
        <f t="shared" si="18"/>
        <v>0.19492211879373755</v>
      </c>
      <c r="I25" s="163">
        <f t="shared" si="18"/>
        <v>0.14811192852221455</v>
      </c>
      <c r="J25" s="163">
        <f t="shared" si="18"/>
        <v>8.7906769653677053E-2</v>
      </c>
      <c r="K25" s="164">
        <f t="shared" si="16"/>
        <v>0.62401616356563427</v>
      </c>
      <c r="L25" s="1016" t="s">
        <v>41</v>
      </c>
      <c r="M25" s="1017">
        <f t="shared" si="13"/>
        <v>43715.700000000004</v>
      </c>
      <c r="N25" s="1017">
        <f t="shared" si="14"/>
        <v>48711.78</v>
      </c>
      <c r="O25" s="132"/>
      <c r="P25" s="160"/>
      <c r="Q25" s="134"/>
    </row>
    <row r="26" spans="1:24">
      <c r="A26" s="161" t="s">
        <v>260</v>
      </c>
      <c r="B26" s="162"/>
      <c r="C26" s="163">
        <f t="shared" ref="C26:J26" si="19">SUM(C5:C9)/SUM(B5:B9)-1</f>
        <v>0.26111380013225438</v>
      </c>
      <c r="D26" s="1022">
        <f t="shared" si="19"/>
        <v>-8.6026736724886366E-2</v>
      </c>
      <c r="E26" s="163">
        <f t="shared" si="19"/>
        <v>9.5306816501552483E-2</v>
      </c>
      <c r="F26" s="163">
        <f t="shared" si="19"/>
        <v>8.8504176813957169E-3</v>
      </c>
      <c r="G26" s="163">
        <f t="shared" si="19"/>
        <v>2.4118440490718651E-2</v>
      </c>
      <c r="H26" s="163">
        <f t="shared" si="19"/>
        <v>0.19202546332591175</v>
      </c>
      <c r="I26" s="163">
        <f t="shared" si="19"/>
        <v>0.13472322700865935</v>
      </c>
      <c r="J26" s="163">
        <f t="shared" si="19"/>
        <v>8.743363652521996E-2</v>
      </c>
      <c r="K26" s="164">
        <f t="shared" si="16"/>
        <v>0.72819088884142436</v>
      </c>
      <c r="L26" s="1016" t="s">
        <v>42</v>
      </c>
      <c r="M26" s="1017">
        <f t="shared" si="13"/>
        <v>50508.15</v>
      </c>
      <c r="N26" s="1017">
        <f t="shared" si="14"/>
        <v>56280.509999999995</v>
      </c>
      <c r="O26" s="132"/>
      <c r="P26" s="160"/>
      <c r="Q26" s="134"/>
    </row>
    <row r="27" spans="1:24">
      <c r="A27" s="161" t="s">
        <v>261</v>
      </c>
      <c r="B27" s="162"/>
      <c r="C27" s="163">
        <f t="shared" ref="C27:J27" si="20">SUM(C5:C10)/SUM(B5:B10)-1</f>
        <v>0.2278105563602284</v>
      </c>
      <c r="D27" s="1022">
        <f t="shared" si="20"/>
        <v>-6.3762886374380323E-2</v>
      </c>
      <c r="E27" s="163">
        <f t="shared" si="20"/>
        <v>7.1389857831760661E-2</v>
      </c>
      <c r="F27" s="163">
        <f t="shared" si="20"/>
        <v>1.4657431187900416E-2</v>
      </c>
      <c r="G27" s="163">
        <f t="shared" si="20"/>
        <v>4.61409967955273E-2</v>
      </c>
      <c r="H27" s="163">
        <f t="shared" si="20"/>
        <v>0.17771486761710786</v>
      </c>
      <c r="I27" s="163">
        <f t="shared" si="20"/>
        <v>9.8461240484351231E-2</v>
      </c>
      <c r="J27" s="163">
        <f t="shared" si="20"/>
        <v>9.7516664200228531E-2</v>
      </c>
      <c r="K27" s="164">
        <f t="shared" si="16"/>
        <v>0.4346952731002649</v>
      </c>
      <c r="L27" s="1016" t="s">
        <v>43</v>
      </c>
      <c r="M27" s="1017">
        <f t="shared" si="13"/>
        <v>64106.700000000004</v>
      </c>
      <c r="N27" s="1017">
        <f t="shared" si="14"/>
        <v>71433.179999999993</v>
      </c>
      <c r="O27" s="132"/>
      <c r="P27" s="160"/>
      <c r="Q27" s="134"/>
    </row>
    <row r="28" spans="1:24">
      <c r="A28" s="161" t="s">
        <v>56</v>
      </c>
      <c r="B28" s="162"/>
      <c r="C28" s="163">
        <f t="shared" ref="C28:J28" si="21">SUM(C5:C11)/SUM(B5:B11)-1</f>
        <v>0.18227784204437891</v>
      </c>
      <c r="D28" s="1022">
        <f t="shared" si="21"/>
        <v>-5.3786242648288463E-2</v>
      </c>
      <c r="E28" s="163">
        <f t="shared" si="21"/>
        <v>5.6809806723321143E-2</v>
      </c>
      <c r="F28" s="163">
        <f t="shared" si="21"/>
        <v>1.6993538470296832E-2</v>
      </c>
      <c r="G28" s="163">
        <f t="shared" si="21"/>
        <v>5.5432713837886283E-2</v>
      </c>
      <c r="H28" s="163">
        <f t="shared" si="21"/>
        <v>0.17098266968985776</v>
      </c>
      <c r="I28" s="163">
        <f t="shared" si="21"/>
        <v>0.10034876347495247</v>
      </c>
      <c r="J28" s="163">
        <f t="shared" si="21"/>
        <v>8.4585382921357644E-2</v>
      </c>
      <c r="K28" s="164">
        <f t="shared" si="16"/>
        <v>0.45810781122051569</v>
      </c>
      <c r="L28" s="1016" t="s">
        <v>44</v>
      </c>
      <c r="M28" s="1017">
        <f t="shared" si="13"/>
        <v>67324.95</v>
      </c>
      <c r="N28" s="1017">
        <f t="shared" si="14"/>
        <v>75019.23</v>
      </c>
      <c r="O28" s="132"/>
      <c r="P28" s="160"/>
      <c r="Q28" s="134"/>
    </row>
    <row r="29" spans="1:24">
      <c r="A29" s="161" t="s">
        <v>262</v>
      </c>
      <c r="B29" s="162"/>
      <c r="C29" s="163">
        <f t="shared" ref="C29:J29" si="22">SUM(C5:C12)/SUM(B5:B12)-1</f>
        <v>0.15953194817997707</v>
      </c>
      <c r="D29" s="1022">
        <f t="shared" si="22"/>
        <v>-4.4095948347826597E-2</v>
      </c>
      <c r="E29" s="163">
        <f t="shared" si="22"/>
        <v>4.2572457930252217E-2</v>
      </c>
      <c r="F29" s="163">
        <f t="shared" si="22"/>
        <v>1.6477657335200346E-2</v>
      </c>
      <c r="G29" s="163">
        <f t="shared" si="22"/>
        <v>5.7836161284437138E-2</v>
      </c>
      <c r="H29" s="163">
        <f t="shared" si="22"/>
        <v>0.16694549844774054</v>
      </c>
      <c r="I29" s="163">
        <f t="shared" si="22"/>
        <v>9.9835696884152725E-2</v>
      </c>
      <c r="J29" s="163">
        <f t="shared" si="22"/>
        <v>6.2895589111416683E-2</v>
      </c>
      <c r="K29" s="164">
        <f t="shared" si="16"/>
        <v>0.19415025463067281</v>
      </c>
      <c r="L29" s="1016" t="s">
        <v>45</v>
      </c>
      <c r="M29" s="1017">
        <f t="shared" si="13"/>
        <v>55344.450000000004</v>
      </c>
      <c r="N29" s="1017">
        <f t="shared" si="14"/>
        <v>61669.53</v>
      </c>
      <c r="O29" s="132"/>
      <c r="P29" s="160"/>
      <c r="Q29" s="134"/>
    </row>
    <row r="30" spans="1:24">
      <c r="A30" s="161" t="s">
        <v>263</v>
      </c>
      <c r="B30" s="162"/>
      <c r="C30" s="163">
        <f t="shared" ref="C30:J30" si="23">(SUM(C5:C13)/SUM(B5:B13))-1</f>
        <v>0.15278955346590628</v>
      </c>
      <c r="D30" s="1022">
        <f t="shared" si="23"/>
        <v>-4.2175673002721847E-2</v>
      </c>
      <c r="E30" s="163">
        <f t="shared" si="23"/>
        <v>3.6996963456772836E-2</v>
      </c>
      <c r="F30" s="163">
        <f t="shared" si="23"/>
        <v>1.9510170195101706E-2</v>
      </c>
      <c r="G30" s="163">
        <f t="shared" si="23"/>
        <v>6.6409345012765186E-2</v>
      </c>
      <c r="H30" s="163">
        <f t="shared" si="23"/>
        <v>0.17469371328622629</v>
      </c>
      <c r="I30" s="163">
        <f t="shared" si="23"/>
        <v>0.10321230369194212</v>
      </c>
      <c r="J30" s="163">
        <f t="shared" si="23"/>
        <v>4.7519608233467459E-2</v>
      </c>
      <c r="K30" s="164">
        <f t="shared" si="16"/>
        <v>0.5418582432674508</v>
      </c>
      <c r="L30" s="1016" t="s">
        <v>46</v>
      </c>
      <c r="M30" s="1017">
        <f t="shared" si="13"/>
        <v>51855.3</v>
      </c>
      <c r="N30" s="1017">
        <f t="shared" si="14"/>
        <v>57781.619999999995</v>
      </c>
      <c r="O30" s="132"/>
      <c r="P30" s="160"/>
      <c r="Q30" s="134"/>
    </row>
    <row r="31" spans="1:24">
      <c r="A31" s="161" t="s">
        <v>264</v>
      </c>
      <c r="B31" s="162"/>
      <c r="C31" s="163">
        <f t="shared" ref="C31:J31" si="24">(SUM(C5:C14)/SUM(B5:B14))-1</f>
        <v>0.14672992206031843</v>
      </c>
      <c r="D31" s="1022">
        <f t="shared" si="24"/>
        <v>-4.0807924673172846E-2</v>
      </c>
      <c r="E31" s="163">
        <f t="shared" si="24"/>
        <v>3.96528434240635E-2</v>
      </c>
      <c r="F31" s="163">
        <f t="shared" si="24"/>
        <v>1.8337005799964556E-2</v>
      </c>
      <c r="G31" s="163">
        <f t="shared" si="24"/>
        <v>7.5660954560151206E-2</v>
      </c>
      <c r="H31" s="163">
        <f t="shared" si="24"/>
        <v>0.17530769426415804</v>
      </c>
      <c r="I31" s="163">
        <f t="shared" si="24"/>
        <v>0.10524876551710571</v>
      </c>
      <c r="J31" s="163">
        <f t="shared" si="24"/>
        <v>3.7114036976979792E-2</v>
      </c>
      <c r="K31" s="164">
        <f t="shared" si="16"/>
        <v>0.56981562334881386</v>
      </c>
      <c r="L31" s="1016" t="s">
        <v>47</v>
      </c>
      <c r="M31" s="1017">
        <f t="shared" si="13"/>
        <v>55115.423999999999</v>
      </c>
      <c r="N31" s="1017">
        <f t="shared" si="14"/>
        <v>61414.32959999999</v>
      </c>
      <c r="O31" s="132"/>
      <c r="P31" s="160"/>
      <c r="Q31" s="134"/>
    </row>
    <row r="32" spans="1:24" ht="12.75" thickBot="1">
      <c r="A32" s="165" t="s">
        <v>265</v>
      </c>
      <c r="B32" s="166"/>
      <c r="C32" s="167">
        <f t="shared" ref="C32:J32" si="25">(SUM(C5:C15)/SUM(B5:B15))-1</f>
        <v>0.13946146801269044</v>
      </c>
      <c r="D32" s="1023">
        <f t="shared" si="25"/>
        <v>-3.6953788189342696E-2</v>
      </c>
      <c r="E32" s="167">
        <f t="shared" si="25"/>
        <v>3.5461484747902672E-2</v>
      </c>
      <c r="F32" s="167">
        <f t="shared" si="25"/>
        <v>2.3422578700742047E-2</v>
      </c>
      <c r="G32" s="167">
        <f t="shared" si="25"/>
        <v>8.0718865016484509E-2</v>
      </c>
      <c r="H32" s="167">
        <f t="shared" si="25"/>
        <v>0.17889470530138052</v>
      </c>
      <c r="I32" s="167">
        <f t="shared" si="25"/>
        <v>0.10716132826060765</v>
      </c>
      <c r="J32" s="167">
        <f t="shared" si="25"/>
        <v>2.0610365440709932E-2</v>
      </c>
      <c r="K32" s="168">
        <f t="shared" si="16"/>
        <v>0.4404138781108129</v>
      </c>
      <c r="L32" s="1016" t="s">
        <v>48</v>
      </c>
      <c r="M32" s="1017">
        <f t="shared" si="13"/>
        <v>57029.427000000003</v>
      </c>
      <c r="N32" s="1017">
        <f t="shared" si="14"/>
        <v>63547.075799999991</v>
      </c>
      <c r="O32" s="132"/>
      <c r="P32" s="160"/>
      <c r="Q32" s="134"/>
    </row>
    <row r="33" spans="1:20" ht="12.75" thickBot="1">
      <c r="A33" s="165" t="s">
        <v>50</v>
      </c>
      <c r="B33" s="166"/>
      <c r="C33" s="167">
        <f t="shared" ref="C33:J33" si="26">(SUM(C5:C16)/SUM(B5:B16))-1</f>
        <v>0.12838486261915083</v>
      </c>
      <c r="D33" s="1023">
        <f t="shared" si="26"/>
        <v>-2.0432705053457179E-2</v>
      </c>
      <c r="E33" s="167">
        <f t="shared" si="26"/>
        <v>2.6752406006083973E-2</v>
      </c>
      <c r="F33" s="167">
        <f t="shared" si="26"/>
        <v>2.7744448263573362E-2</v>
      </c>
      <c r="G33" s="167">
        <f t="shared" si="26"/>
        <v>9.4546737850292883E-2</v>
      </c>
      <c r="H33" s="167">
        <f t="shared" si="26"/>
        <v>0.17902065392214572</v>
      </c>
      <c r="I33" s="167">
        <f t="shared" si="26"/>
        <v>0.1177948289074946</v>
      </c>
      <c r="J33" s="167">
        <f t="shared" si="26"/>
        <v>5.4083706234491213E-3</v>
      </c>
      <c r="K33" s="168">
        <f t="shared" si="16"/>
        <v>0.57633945940997422</v>
      </c>
      <c r="L33" s="1016" t="s">
        <v>49</v>
      </c>
      <c r="M33" s="1017">
        <f t="shared" si="13"/>
        <v>67008.532500000001</v>
      </c>
      <c r="N33" s="1017">
        <f t="shared" si="14"/>
        <v>74666.650499999989</v>
      </c>
      <c r="O33" s="132"/>
      <c r="P33" s="160"/>
      <c r="Q33" s="134"/>
    </row>
    <row r="34" spans="1:20" ht="12.75">
      <c r="A34" s="2324"/>
      <c r="B34" s="2324"/>
      <c r="C34" s="169"/>
      <c r="D34" s="169"/>
      <c r="E34" s="169"/>
      <c r="F34" s="169"/>
      <c r="G34" s="169"/>
      <c r="H34" s="169"/>
      <c r="I34" s="169"/>
      <c r="J34" s="169"/>
      <c r="K34" s="134"/>
      <c r="L34" s="1018" t="s">
        <v>266</v>
      </c>
      <c r="M34" s="1013">
        <f>SUM(M22:M33)</f>
        <v>657263.53350000002</v>
      </c>
      <c r="N34" s="1019">
        <f>SUM(N22:N33)</f>
        <v>732379.36589999986</v>
      </c>
      <c r="O34" s="132"/>
      <c r="P34" s="160"/>
      <c r="Q34" s="134"/>
    </row>
    <row r="35" spans="1:20">
      <c r="L35" s="132"/>
      <c r="M35" s="132"/>
      <c r="N35" s="132"/>
      <c r="O35" s="132"/>
    </row>
    <row r="36" spans="1:20" s="132" customFormat="1" ht="36">
      <c r="A36" s="134"/>
      <c r="I36" s="131"/>
      <c r="M36" s="159" t="s">
        <v>786</v>
      </c>
      <c r="N36" s="1024">
        <v>0.05</v>
      </c>
    </row>
    <row r="37" spans="1:20">
      <c r="L37" s="465"/>
      <c r="M37" s="132"/>
      <c r="N37" s="132"/>
      <c r="O37" s="170"/>
      <c r="P37" s="170"/>
      <c r="Q37" s="170"/>
      <c r="R37" s="170"/>
      <c r="S37" s="170"/>
    </row>
    <row r="38" spans="1:20" ht="15.75" customHeight="1" thickBot="1">
      <c r="A38" s="2323" t="s">
        <v>364</v>
      </c>
      <c r="B38" s="2323"/>
      <c r="C38" s="2323"/>
      <c r="D38" s="2323"/>
      <c r="E38" s="2323"/>
      <c r="F38" s="2323"/>
      <c r="G38" s="2323"/>
      <c r="H38" s="2323"/>
      <c r="I38" s="2323"/>
      <c r="J38" s="2323"/>
      <c r="K38" s="2323"/>
      <c r="L38" s="2323"/>
      <c r="M38" s="2323"/>
      <c r="N38" s="495"/>
      <c r="O38" s="170"/>
      <c r="P38" s="170"/>
      <c r="Q38" s="170"/>
      <c r="R38" s="170"/>
      <c r="S38" s="170"/>
    </row>
    <row r="39" spans="1:20" ht="27" customHeight="1" thickBot="1">
      <c r="A39" s="503" t="s">
        <v>362</v>
      </c>
      <c r="B39" s="496">
        <v>2007</v>
      </c>
      <c r="C39" s="497">
        <v>2008</v>
      </c>
      <c r="D39" s="497">
        <v>2009</v>
      </c>
      <c r="E39" s="497">
        <v>2010</v>
      </c>
      <c r="F39" s="497">
        <v>2011</v>
      </c>
      <c r="G39" s="497">
        <v>2012</v>
      </c>
      <c r="H39" s="497">
        <v>2013</v>
      </c>
      <c r="I39" s="497">
        <v>2014</v>
      </c>
      <c r="J39" s="497">
        <f>J21</f>
        <v>2015</v>
      </c>
      <c r="K39" s="704" t="s">
        <v>787</v>
      </c>
      <c r="L39" s="704" t="s">
        <v>788</v>
      </c>
      <c r="M39" s="704" t="s">
        <v>789</v>
      </c>
      <c r="N39" s="704" t="s">
        <v>790</v>
      </c>
      <c r="O39" s="704" t="s">
        <v>791</v>
      </c>
      <c r="P39" s="704" t="s">
        <v>792</v>
      </c>
      <c r="Q39" s="704" t="s">
        <v>793</v>
      </c>
      <c r="R39" s="704" t="s">
        <v>794</v>
      </c>
      <c r="S39" s="704" t="s">
        <v>795</v>
      </c>
      <c r="T39" s="704" t="s">
        <v>796</v>
      </c>
    </row>
    <row r="40" spans="1:20" ht="27" customHeight="1" thickBot="1">
      <c r="A40" s="498" t="s">
        <v>250</v>
      </c>
      <c r="B40" s="504">
        <f>B17</f>
        <v>417853</v>
      </c>
      <c r="C40" s="504">
        <f t="shared" ref="C40:H40" si="27">C17</f>
        <v>471499</v>
      </c>
      <c r="D40" s="504">
        <f t="shared" si="27"/>
        <v>461865</v>
      </c>
      <c r="E40" s="504">
        <f t="shared" si="27"/>
        <v>474221</v>
      </c>
      <c r="F40" s="504">
        <f t="shared" si="27"/>
        <v>487378</v>
      </c>
      <c r="G40" s="504">
        <f t="shared" si="27"/>
        <v>533458</v>
      </c>
      <c r="H40" s="504">
        <f t="shared" si="27"/>
        <v>628958</v>
      </c>
      <c r="I40" s="505">
        <f>I17</f>
        <v>703046</v>
      </c>
      <c r="J40" s="505">
        <f>J17</f>
        <v>706848.33333333337</v>
      </c>
      <c r="K40" s="727">
        <f>R17</f>
        <v>728053.78333333333</v>
      </c>
      <c r="L40" s="727">
        <f>S17</f>
        <v>771737.01033333328</v>
      </c>
      <c r="M40" s="727">
        <f>T17</f>
        <v>818041.2309533332</v>
      </c>
      <c r="N40" s="728">
        <f>U17</f>
        <v>867123.70481053332</v>
      </c>
      <c r="O40" s="727">
        <f>N40*$N$36+N40</f>
        <v>910479.89005106001</v>
      </c>
      <c r="P40" s="727">
        <f t="shared" ref="P40:T40" si="28">O40*$N$36+O40</f>
        <v>956003.88455361302</v>
      </c>
      <c r="Q40" s="727">
        <f t="shared" si="28"/>
        <v>1003804.0787812937</v>
      </c>
      <c r="R40" s="727">
        <f t="shared" si="28"/>
        <v>1053994.2827203583</v>
      </c>
      <c r="S40" s="727">
        <f t="shared" si="28"/>
        <v>1106693.9968563763</v>
      </c>
      <c r="T40" s="727">
        <f t="shared" si="28"/>
        <v>1162028.6966991951</v>
      </c>
    </row>
    <row r="41" spans="1:20" ht="27" customHeight="1" thickBot="1">
      <c r="A41" s="499" t="s">
        <v>363</v>
      </c>
      <c r="B41" s="500"/>
      <c r="C41" s="501">
        <f>C40/B40-1</f>
        <v>0.12838486261915083</v>
      </c>
      <c r="D41" s="501">
        <f t="shared" ref="D41:N41" si="29">D40/C40-1</f>
        <v>-2.0432705053457179E-2</v>
      </c>
      <c r="E41" s="501">
        <f t="shared" si="29"/>
        <v>2.6752406006083973E-2</v>
      </c>
      <c r="F41" s="501">
        <f t="shared" si="29"/>
        <v>2.7744448263573362E-2</v>
      </c>
      <c r="G41" s="501">
        <f t="shared" si="29"/>
        <v>9.4546737850292883E-2</v>
      </c>
      <c r="H41" s="501">
        <f t="shared" si="29"/>
        <v>0.17902065392214572</v>
      </c>
      <c r="I41" s="502">
        <f t="shared" si="29"/>
        <v>0.1177948289074946</v>
      </c>
      <c r="J41" s="502">
        <f t="shared" si="29"/>
        <v>5.4083706234491213E-3</v>
      </c>
      <c r="K41" s="729">
        <f t="shared" si="29"/>
        <v>3.0000000000000027E-2</v>
      </c>
      <c r="L41" s="729">
        <f t="shared" si="29"/>
        <v>5.9999999999999831E-2</v>
      </c>
      <c r="M41" s="730">
        <f t="shared" si="29"/>
        <v>5.9999999999999831E-2</v>
      </c>
      <c r="N41" s="731">
        <f t="shared" si="29"/>
        <v>6.0000000000000053E-2</v>
      </c>
      <c r="O41" s="731">
        <f t="shared" ref="O41" si="30">O40/N40-1</f>
        <v>5.0000000000000044E-2</v>
      </c>
      <c r="P41" s="731">
        <f t="shared" ref="P41" si="31">P40/O40-1</f>
        <v>5.0000000000000044E-2</v>
      </c>
      <c r="Q41" s="731">
        <f t="shared" ref="Q41" si="32">Q40/P40-1</f>
        <v>5.0000000000000044E-2</v>
      </c>
      <c r="R41" s="731">
        <f t="shared" ref="R41" si="33">R40/Q40-1</f>
        <v>5.0000000000000044E-2</v>
      </c>
      <c r="S41" s="731">
        <f t="shared" ref="S41" si="34">S40/R40-1</f>
        <v>5.0000000000000044E-2</v>
      </c>
      <c r="T41" s="731">
        <f t="shared" ref="T41" si="35">T40/S40-1</f>
        <v>5.0000000000000044E-2</v>
      </c>
    </row>
    <row r="42" spans="1:20">
      <c r="J42" s="131"/>
      <c r="K42" s="732" t="s">
        <v>760</v>
      </c>
      <c r="L42" s="732" t="s">
        <v>760</v>
      </c>
      <c r="M42" s="732" t="s">
        <v>760</v>
      </c>
      <c r="N42" s="732" t="s">
        <v>760</v>
      </c>
      <c r="O42" s="732" t="s">
        <v>760</v>
      </c>
      <c r="P42" s="732" t="s">
        <v>760</v>
      </c>
      <c r="Q42" s="732" t="s">
        <v>760</v>
      </c>
      <c r="R42" s="732" t="s">
        <v>760</v>
      </c>
      <c r="S42" s="732" t="s">
        <v>760</v>
      </c>
      <c r="T42" s="732" t="s">
        <v>760</v>
      </c>
    </row>
    <row r="43" spans="1:20">
      <c r="A43" s="552" t="s">
        <v>1205</v>
      </c>
    </row>
  </sheetData>
  <mergeCells count="7">
    <mergeCell ref="A38:M38"/>
    <mergeCell ref="A34:B34"/>
    <mergeCell ref="A1:S1"/>
    <mergeCell ref="L3:N3"/>
    <mergeCell ref="A20:I20"/>
    <mergeCell ref="L20:M20"/>
    <mergeCell ref="P3:U3"/>
  </mergeCells>
  <pageMargins left="0.26" right="0.28000000000000003" top="0.47" bottom="0.74803149606299213" header="0.31496062992125984" footer="0.31496062992125984"/>
  <pageSetup scale="6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43"/>
  <sheetViews>
    <sheetView topLeftCell="A25" workbookViewId="0">
      <selection activeCell="A33" sqref="A33:H35"/>
    </sheetView>
  </sheetViews>
  <sheetFormatPr baseColWidth="10" defaultRowHeight="12.75"/>
  <cols>
    <col min="1" max="1" width="24.28515625" style="2" customWidth="1"/>
    <col min="2" max="10" width="13.7109375" style="13" customWidth="1"/>
    <col min="11" max="11" width="31.5703125" style="2" bestFit="1" customWidth="1"/>
    <col min="12" max="12" width="23" style="2" bestFit="1" customWidth="1"/>
    <col min="13" max="16384" width="11.42578125" style="2"/>
  </cols>
  <sheetData>
    <row r="2" spans="1:14" ht="15" customHeight="1">
      <c r="B2" s="2332" t="s">
        <v>1132</v>
      </c>
      <c r="C2" s="2332"/>
      <c r="D2" s="2332"/>
      <c r="E2" s="2332"/>
      <c r="F2" s="2332"/>
      <c r="G2" s="2332"/>
      <c r="H2" s="2332"/>
      <c r="I2" s="2332"/>
      <c r="J2" s="2332"/>
      <c r="K2" s="154"/>
      <c r="L2" s="154"/>
      <c r="M2" s="154"/>
      <c r="N2" s="154"/>
    </row>
    <row r="3" spans="1:14" ht="15" customHeight="1">
      <c r="B3" s="2332"/>
      <c r="C3" s="2332"/>
      <c r="D3" s="2332"/>
      <c r="E3" s="2332"/>
      <c r="F3" s="2332"/>
      <c r="G3" s="2332"/>
      <c r="H3" s="2332"/>
      <c r="I3" s="2332"/>
      <c r="J3" s="2332"/>
      <c r="K3" s="154"/>
      <c r="L3" s="154"/>
      <c r="M3" s="154"/>
      <c r="N3" s="154"/>
    </row>
    <row r="4" spans="1:14" ht="15" customHeight="1">
      <c r="B4" s="2332"/>
      <c r="C4" s="2332"/>
      <c r="D4" s="2332"/>
      <c r="E4" s="2332"/>
      <c r="F4" s="2332"/>
      <c r="G4" s="2332"/>
      <c r="H4" s="2332"/>
      <c r="I4" s="2332"/>
      <c r="J4" s="2332"/>
      <c r="K4" s="154"/>
      <c r="L4" s="154"/>
      <c r="M4" s="154"/>
      <c r="N4" s="154"/>
    </row>
    <row r="6" spans="1:14">
      <c r="B6" s="2333" t="s">
        <v>1190</v>
      </c>
      <c r="C6" s="2333"/>
      <c r="D6" s="2333"/>
      <c r="E6" s="2333"/>
      <c r="F6" s="2333"/>
      <c r="G6" s="2333"/>
      <c r="H6" s="2333"/>
      <c r="I6" s="2333"/>
      <c r="J6" s="2333"/>
    </row>
    <row r="7" spans="1:14">
      <c r="A7" s="1965"/>
      <c r="B7" s="1966">
        <v>39417</v>
      </c>
      <c r="C7" s="1966">
        <v>39783</v>
      </c>
      <c r="D7" s="1966">
        <v>40148</v>
      </c>
      <c r="E7" s="1966">
        <v>40513</v>
      </c>
      <c r="F7" s="1966">
        <v>40878</v>
      </c>
      <c r="G7" s="1966">
        <v>41244</v>
      </c>
      <c r="H7" s="1966">
        <v>41609</v>
      </c>
      <c r="I7" s="1966">
        <v>41974</v>
      </c>
      <c r="J7" s="1966">
        <v>42339</v>
      </c>
    </row>
    <row r="8" spans="1:14">
      <c r="A8" s="1967" t="s">
        <v>1133</v>
      </c>
      <c r="B8" s="1960">
        <v>52.899657622983355</v>
      </c>
      <c r="C8" s="1960">
        <v>54.033761775736494</v>
      </c>
      <c r="D8" s="1960">
        <v>47.768768778357895</v>
      </c>
      <c r="E8" s="1960">
        <v>53.872362871594071</v>
      </c>
      <c r="F8" s="1960">
        <v>55.452445584003954</v>
      </c>
      <c r="G8" s="1960">
        <v>56.543927590896772</v>
      </c>
      <c r="H8" s="1960">
        <v>56.919393202524098</v>
      </c>
      <c r="I8" s="1960">
        <v>56.392355634122758</v>
      </c>
      <c r="J8" s="1968">
        <v>54.040727475489817</v>
      </c>
      <c r="K8" s="2" t="s">
        <v>1134</v>
      </c>
      <c r="L8" s="1217" t="s">
        <v>1135</v>
      </c>
    </row>
    <row r="9" spans="1:14">
      <c r="A9" s="1967" t="s">
        <v>1136</v>
      </c>
      <c r="B9" s="1960">
        <v>39.954805954904685</v>
      </c>
      <c r="C9" s="1960">
        <v>38.320668891971458</v>
      </c>
      <c r="D9" s="1960">
        <v>41.601581953461604</v>
      </c>
      <c r="E9" s="1960">
        <v>38.848385042093234</v>
      </c>
      <c r="F9" s="1960">
        <v>38.669475017761613</v>
      </c>
      <c r="G9" s="1960">
        <v>35.376647334476019</v>
      </c>
      <c r="H9" s="1960">
        <v>37.930530015376561</v>
      </c>
      <c r="I9" s="1960">
        <v>38.783384829003388</v>
      </c>
      <c r="J9" s="1968">
        <v>39.474969283990504</v>
      </c>
    </row>
    <row r="10" spans="1:14">
      <c r="A10" s="1967" t="s">
        <v>1137</v>
      </c>
      <c r="B10" s="1960">
        <v>6.0709468302422351</v>
      </c>
      <c r="C10" s="1960">
        <v>7.3224323264130922</v>
      </c>
      <c r="D10" s="1960">
        <v>7.8928369225931005</v>
      </c>
      <c r="E10" s="1960">
        <v>6.1261965620712164</v>
      </c>
      <c r="F10" s="1960">
        <v>5.0638893455953289</v>
      </c>
      <c r="G10" s="1960">
        <v>5.0026874326418893</v>
      </c>
      <c r="H10" s="1960">
        <v>4.8622237324897144</v>
      </c>
      <c r="I10" s="1960">
        <v>4.5416451507489279</v>
      </c>
      <c r="J10" s="1968">
        <v>5.6468062020927974</v>
      </c>
      <c r="K10" s="2" t="s">
        <v>1138</v>
      </c>
      <c r="L10" s="1217" t="s">
        <v>1135</v>
      </c>
    </row>
    <row r="12" spans="1:14">
      <c r="B12" s="2333" t="s">
        <v>1191</v>
      </c>
      <c r="C12" s="2333"/>
      <c r="D12" s="2333"/>
      <c r="E12" s="2333"/>
      <c r="F12" s="2333"/>
      <c r="G12" s="2333"/>
      <c r="H12" s="2333"/>
      <c r="I12" s="2333"/>
      <c r="J12" s="2333"/>
    </row>
    <row r="13" spans="1:14">
      <c r="A13" s="1965"/>
      <c r="B13" s="1966">
        <v>39417</v>
      </c>
      <c r="C13" s="1966">
        <v>39783</v>
      </c>
      <c r="D13" s="1966">
        <v>40148</v>
      </c>
      <c r="E13" s="1966">
        <v>40513</v>
      </c>
      <c r="F13" s="1966">
        <v>40878</v>
      </c>
      <c r="G13" s="1966">
        <v>41244</v>
      </c>
      <c r="H13" s="1966">
        <v>41609</v>
      </c>
      <c r="I13" s="1966">
        <v>41974</v>
      </c>
      <c r="J13" s="1966">
        <v>42339</v>
      </c>
    </row>
    <row r="14" spans="1:14">
      <c r="A14" s="1967" t="s">
        <v>1133</v>
      </c>
      <c r="B14" s="1968">
        <v>43.199902491336395</v>
      </c>
      <c r="C14" s="1968">
        <v>44.768522485274588</v>
      </c>
      <c r="D14" s="1968">
        <v>39.177208674215109</v>
      </c>
      <c r="E14" s="1968">
        <v>44.677099031073787</v>
      </c>
      <c r="F14" s="1968">
        <v>45.52929679495422</v>
      </c>
      <c r="G14" s="1968">
        <v>46.531140270292326</v>
      </c>
      <c r="H14" s="1968">
        <v>47.865018162002841</v>
      </c>
      <c r="I14" s="1968">
        <v>49.284752644498383</v>
      </c>
      <c r="J14" s="1968">
        <v>46.503926016872633</v>
      </c>
    </row>
    <row r="15" spans="1:14">
      <c r="A15" s="1967" t="s">
        <v>1136</v>
      </c>
      <c r="B15" s="1968">
        <v>50.773416440580931</v>
      </c>
      <c r="C15" s="1968">
        <v>49.037574761775545</v>
      </c>
      <c r="D15" s="1968">
        <v>52.41151904920244</v>
      </c>
      <c r="E15" s="1968">
        <v>49.468725618087454</v>
      </c>
      <c r="F15" s="1968">
        <v>49.665836123195206</v>
      </c>
      <c r="G15" s="1968">
        <v>47.15384333888538</v>
      </c>
      <c r="H15" s="1968">
        <v>47.774149225803015</v>
      </c>
      <c r="I15" s="1968">
        <v>46.68670069610782</v>
      </c>
      <c r="J15" s="1968">
        <v>48.088267236120743</v>
      </c>
    </row>
    <row r="16" spans="1:14">
      <c r="A16" s="1967" t="s">
        <v>1137</v>
      </c>
      <c r="B16" s="1968">
        <v>4.9983546232570069</v>
      </c>
      <c r="C16" s="1968">
        <v>5.9514629858050654</v>
      </c>
      <c r="D16" s="1968">
        <v>6.4713099723619232</v>
      </c>
      <c r="E16" s="1968">
        <v>5.0188580409999517</v>
      </c>
      <c r="F16" s="1968">
        <v>4.2054597268202416</v>
      </c>
      <c r="G16" s="1968">
        <v>4.121225168155644</v>
      </c>
      <c r="H16" s="1968">
        <v>4.1528208882605826</v>
      </c>
      <c r="I16" s="1968">
        <v>3.8003056992688302</v>
      </c>
      <c r="J16" s="1968">
        <v>4.7728349052495478</v>
      </c>
    </row>
    <row r="18" spans="1:12">
      <c r="B18" s="2334" t="s">
        <v>1192</v>
      </c>
      <c r="C18" s="2334"/>
      <c r="D18" s="2334"/>
      <c r="E18" s="2334"/>
      <c r="F18" s="2334"/>
      <c r="G18" s="2334"/>
      <c r="H18" s="2334"/>
      <c r="I18" s="2334"/>
      <c r="J18" s="2334"/>
    </row>
    <row r="19" spans="1:12">
      <c r="A19" s="1965"/>
      <c r="B19" s="1966">
        <v>39417</v>
      </c>
      <c r="C19" s="1966">
        <v>39783</v>
      </c>
      <c r="D19" s="1966">
        <v>40148</v>
      </c>
      <c r="E19" s="1966">
        <v>40513</v>
      </c>
      <c r="F19" s="1966">
        <v>40878</v>
      </c>
      <c r="G19" s="1966">
        <v>41244</v>
      </c>
      <c r="H19" s="1966">
        <v>41609</v>
      </c>
      <c r="I19" s="1966">
        <v>41974</v>
      </c>
      <c r="J19" s="1966">
        <v>42339</v>
      </c>
    </row>
    <row r="20" spans="1:12">
      <c r="A20" s="1967" t="s">
        <v>1133</v>
      </c>
      <c r="B20" s="1961">
        <v>65.124064491098352</v>
      </c>
      <c r="C20" s="1961">
        <v>63.899912054696465</v>
      </c>
      <c r="D20" s="1961">
        <v>52.031696003732634</v>
      </c>
      <c r="E20" s="1961">
        <v>65.010633254773381</v>
      </c>
      <c r="F20" s="1961">
        <v>63.602573471952034</v>
      </c>
      <c r="G20" s="1961">
        <v>62.089207313863895</v>
      </c>
      <c r="H20" s="1961">
        <v>70.581320274846505</v>
      </c>
      <c r="I20" s="1968">
        <v>70.52</v>
      </c>
      <c r="J20" s="1961">
        <v>66.520914046469997</v>
      </c>
      <c r="K20" s="2" t="s">
        <v>1134</v>
      </c>
      <c r="L20" s="2" t="s">
        <v>1139</v>
      </c>
    </row>
    <row r="21" spans="1:12">
      <c r="A21" s="1967" t="s">
        <v>1136</v>
      </c>
      <c r="B21" s="1961">
        <v>26.870958580124327</v>
      </c>
      <c r="C21" s="1961">
        <v>29.281298888879679</v>
      </c>
      <c r="D21" s="1961">
        <v>30.498784266494038</v>
      </c>
      <c r="E21" s="1961">
        <v>26.358507255336264</v>
      </c>
      <c r="F21" s="1961">
        <v>30.550986428024551</v>
      </c>
      <c r="G21" s="1961">
        <v>22.890231206423486</v>
      </c>
      <c r="H21" s="1961">
        <v>24.642058243970506</v>
      </c>
      <c r="I21" s="1968">
        <v>24.84</v>
      </c>
      <c r="J21" s="1961">
        <v>24.765491727472181</v>
      </c>
      <c r="K21" s="2" t="s">
        <v>1140</v>
      </c>
      <c r="L21" s="2" t="s">
        <v>1139</v>
      </c>
    </row>
    <row r="22" spans="1:12">
      <c r="A22" s="1967" t="s">
        <v>1137</v>
      </c>
      <c r="B22" s="1962">
        <v>6.0895634710442561</v>
      </c>
      <c r="C22" s="1962">
        <v>5.8752906790185246</v>
      </c>
      <c r="D22" s="1962">
        <v>6.0807705514351067</v>
      </c>
      <c r="E22" s="1962">
        <v>4.3315734878824514</v>
      </c>
      <c r="F22" s="1962">
        <v>4.3284968525476382</v>
      </c>
      <c r="G22" s="1962">
        <v>4.4427807698328676</v>
      </c>
      <c r="H22" s="1962">
        <v>4.038956917806213</v>
      </c>
      <c r="I22" s="1962">
        <v>3.22</v>
      </c>
      <c r="J22" s="1961">
        <v>4.9252976716249988</v>
      </c>
      <c r="K22" s="2" t="s">
        <v>1138</v>
      </c>
      <c r="L22" s="1217" t="s">
        <v>1135</v>
      </c>
    </row>
    <row r="24" spans="1:12" ht="28.5" customHeight="1">
      <c r="B24" s="2335" t="s">
        <v>1141</v>
      </c>
      <c r="C24" s="2335"/>
      <c r="D24" s="2335"/>
    </row>
    <row r="25" spans="1:12" ht="25.5">
      <c r="B25" s="2233" t="s">
        <v>910</v>
      </c>
      <c r="C25" s="2233" t="s">
        <v>1142</v>
      </c>
      <c r="D25" s="2233" t="s">
        <v>1143</v>
      </c>
    </row>
    <row r="26" spans="1:12" ht="25.5">
      <c r="A26" s="1969" t="s">
        <v>1144</v>
      </c>
      <c r="B26" s="1970">
        <v>65157.222030639641</v>
      </c>
      <c r="C26" s="1970">
        <v>34256.659439086921</v>
      </c>
      <c r="D26" s="1970">
        <v>28743.602020263672</v>
      </c>
    </row>
    <row r="27" spans="1:12">
      <c r="A27" s="1971" t="s">
        <v>1145</v>
      </c>
      <c r="B27" s="1972">
        <v>839584.08696746826</v>
      </c>
      <c r="C27" s="1972">
        <v>584658.91269683838</v>
      </c>
      <c r="D27" s="1972">
        <v>221998.58322143555</v>
      </c>
    </row>
    <row r="28" spans="1:12">
      <c r="A28" s="1971" t="s">
        <v>1146</v>
      </c>
      <c r="B28" s="1973">
        <f t="shared" ref="B28:D28" si="0">+B26/B27</f>
        <v>7.7606547148819788E-2</v>
      </c>
      <c r="C28" s="1973">
        <f t="shared" si="0"/>
        <v>5.8592554898500168E-2</v>
      </c>
      <c r="D28" s="1973">
        <f t="shared" si="0"/>
        <v>0.12947651108022148</v>
      </c>
    </row>
    <row r="30" spans="1:12">
      <c r="A30" s="1974" t="s">
        <v>1147</v>
      </c>
    </row>
    <row r="33" spans="1:10" ht="15" customHeight="1">
      <c r="A33" s="2332" t="s">
        <v>1148</v>
      </c>
      <c r="B33" s="2332"/>
      <c r="C33" s="2332"/>
      <c r="D33" s="2332"/>
      <c r="E33" s="2332"/>
      <c r="F33" s="2332"/>
      <c r="G33" s="2332"/>
      <c r="H33" s="2332"/>
      <c r="J33" s="2"/>
    </row>
    <row r="34" spans="1:10" ht="15" customHeight="1">
      <c r="A34" s="2332"/>
      <c r="B34" s="2332"/>
      <c r="C34" s="2332"/>
      <c r="D34" s="2332"/>
      <c r="E34" s="2332"/>
      <c r="F34" s="2332"/>
      <c r="G34" s="2332"/>
      <c r="H34" s="2332"/>
      <c r="J34" s="2"/>
    </row>
    <row r="35" spans="1:10" ht="15" customHeight="1">
      <c r="A35" s="2332"/>
      <c r="B35" s="2332"/>
      <c r="C35" s="2332"/>
      <c r="D35" s="2332"/>
      <c r="E35" s="2332"/>
      <c r="F35" s="2332"/>
      <c r="G35" s="2332"/>
      <c r="H35" s="2332"/>
      <c r="J35" s="2"/>
    </row>
    <row r="37" spans="1:10" ht="102">
      <c r="A37" s="1975" t="s">
        <v>253</v>
      </c>
      <c r="B37" s="1975" t="s">
        <v>1149</v>
      </c>
      <c r="C37" s="1975" t="s">
        <v>1150</v>
      </c>
      <c r="D37" s="1963" t="s">
        <v>1151</v>
      </c>
      <c r="E37" s="1964" t="s">
        <v>1152</v>
      </c>
      <c r="F37" s="1963" t="s">
        <v>1146</v>
      </c>
      <c r="G37" s="1976" t="s">
        <v>1129</v>
      </c>
      <c r="H37" s="1977" t="s">
        <v>1200</v>
      </c>
    </row>
    <row r="38" spans="1:10">
      <c r="A38" s="1978">
        <v>2011</v>
      </c>
      <c r="B38" s="1979" t="s">
        <v>1153</v>
      </c>
      <c r="C38" s="1979" t="s">
        <v>341</v>
      </c>
      <c r="D38" s="1980">
        <v>337341.43208725739</v>
      </c>
      <c r="E38" s="1980">
        <v>16511524.155526428</v>
      </c>
      <c r="F38" s="1981">
        <f t="shared" ref="F38:F40" si="1">+D38/E38</f>
        <v>2.0430665813146558E-2</v>
      </c>
      <c r="G38" s="1982"/>
      <c r="H38" s="1983">
        <f t="shared" ref="H38:H39" si="2">F38*H39/F39</f>
        <v>3.0294228065814919E-2</v>
      </c>
    </row>
    <row r="39" spans="1:10">
      <c r="A39" s="1978">
        <v>2012</v>
      </c>
      <c r="B39" s="1979" t="s">
        <v>1153</v>
      </c>
      <c r="C39" s="1979" t="s">
        <v>341</v>
      </c>
      <c r="D39" s="1980">
        <v>421801.52447812504</v>
      </c>
      <c r="E39" s="1980">
        <v>18837116.680155415</v>
      </c>
      <c r="F39" s="1981">
        <f t="shared" si="1"/>
        <v>2.2392042882151166E-2</v>
      </c>
      <c r="G39" s="1983">
        <f t="shared" ref="G39:G40" si="3">E39/E38-1</f>
        <v>0.14084662946458582</v>
      </c>
      <c r="H39" s="1983">
        <f t="shared" si="2"/>
        <v>3.3202523115761412E-2</v>
      </c>
    </row>
    <row r="40" spans="1:10">
      <c r="A40" s="1978">
        <v>2013</v>
      </c>
      <c r="B40" s="1979" t="s">
        <v>1153</v>
      </c>
      <c r="C40" s="1979" t="s">
        <v>341</v>
      </c>
      <c r="D40" s="1980">
        <v>496533.29395673895</v>
      </c>
      <c r="E40" s="1980">
        <v>20804688.776160933</v>
      </c>
      <c r="F40" s="1981">
        <f t="shared" si="1"/>
        <v>2.3866412965797015E-2</v>
      </c>
      <c r="G40" s="1983">
        <f t="shared" si="3"/>
        <v>0.10445187177071125</v>
      </c>
      <c r="H40" s="1983">
        <f>F40*H41/F41</f>
        <v>3.538869286548349E-2</v>
      </c>
    </row>
    <row r="41" spans="1:10">
      <c r="A41" s="1979">
        <v>2014</v>
      </c>
      <c r="B41" s="1979" t="s">
        <v>1153</v>
      </c>
      <c r="C41" s="1979" t="s">
        <v>341</v>
      </c>
      <c r="D41" s="1980">
        <v>616448.86754357256</v>
      </c>
      <c r="E41" s="1980">
        <v>22851485.550047006</v>
      </c>
      <c r="F41" s="1981">
        <f>+D41/E41</f>
        <v>2.6976314786777811E-2</v>
      </c>
      <c r="G41" s="1983">
        <f>E41/E40-1</f>
        <v>9.8381513701440104E-2</v>
      </c>
      <c r="H41" s="1983">
        <v>0.04</v>
      </c>
    </row>
    <row r="42" spans="1:10">
      <c r="A42" s="2" t="s">
        <v>1154</v>
      </c>
    </row>
    <row r="43" spans="1:10">
      <c r="A43" s="1974" t="s">
        <v>1155</v>
      </c>
    </row>
  </sheetData>
  <mergeCells count="6">
    <mergeCell ref="B2:J4"/>
    <mergeCell ref="B6:J6"/>
    <mergeCell ref="B12:J12"/>
    <mergeCell ref="B18:J18"/>
    <mergeCell ref="A33:H35"/>
    <mergeCell ref="B24:D24"/>
  </mergeCells>
  <conditionalFormatting sqref="B20:H22 B8:H10">
    <cfRule type="expression" dxfId="8" priority="3">
      <formula>#REF!&lt;=200</formula>
    </cfRule>
  </conditionalFormatting>
  <conditionalFormatting sqref="I8:I10">
    <cfRule type="expression" dxfId="7" priority="2">
      <formula>#REF!&lt;=200</formula>
    </cfRule>
  </conditionalFormatting>
  <conditionalFormatting sqref="I22">
    <cfRule type="expression" dxfId="6" priority="1">
      <formula>#REF!&lt;=200</formula>
    </cfRule>
  </conditionalFormatting>
  <pageMargins left="0.70866141732283472" right="0.70866141732283472" top="0.74803149606299213" bottom="0.74803149606299213" header="0.31496062992125984" footer="0.31496062992125984"/>
  <pageSetup paperSize="9" scale="59" orientation="landscape" verticalDpi="597"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N40"/>
  <sheetViews>
    <sheetView workbookViewId="0">
      <pane xSplit="1" ySplit="3" topLeftCell="L4" activePane="bottomRight" state="frozen"/>
      <selection pane="topRight" activeCell="B1" sqref="B1"/>
      <selection pane="bottomLeft" activeCell="A3" sqref="A3"/>
      <selection pane="bottomRight" activeCell="Y32" sqref="Y32"/>
    </sheetView>
  </sheetViews>
  <sheetFormatPr baseColWidth="10" defaultRowHeight="12.75"/>
  <cols>
    <col min="1" max="1" width="19.85546875" style="2" customWidth="1"/>
    <col min="2" max="10" width="12.42578125" style="2" bestFit="1" customWidth="1"/>
    <col min="11" max="12" width="11.42578125" style="2"/>
    <col min="13" max="14" width="12.140625" style="2" bestFit="1" customWidth="1"/>
    <col min="15" max="16384" width="11.42578125" style="2"/>
  </cols>
  <sheetData>
    <row r="1" spans="1:14" ht="38.25">
      <c r="J1" s="979" t="s">
        <v>980</v>
      </c>
    </row>
    <row r="2" spans="1:14" s="538" customFormat="1" ht="25.5">
      <c r="A2" s="534" t="s">
        <v>334</v>
      </c>
      <c r="B2" s="535">
        <v>2007</v>
      </c>
      <c r="C2" s="536">
        <v>2008</v>
      </c>
      <c r="D2" s="536">
        <v>2009</v>
      </c>
      <c r="E2" s="536">
        <v>2010</v>
      </c>
      <c r="F2" s="536">
        <v>2011</v>
      </c>
      <c r="G2" s="536">
        <v>2012</v>
      </c>
      <c r="H2" s="536">
        <v>2013</v>
      </c>
      <c r="I2" s="537">
        <v>2014</v>
      </c>
      <c r="J2" s="976" t="s">
        <v>776</v>
      </c>
      <c r="K2" s="2336" t="s">
        <v>778</v>
      </c>
      <c r="L2" s="2336" t="s">
        <v>777</v>
      </c>
      <c r="M2" s="2336" t="s">
        <v>780</v>
      </c>
      <c r="N2" s="2336" t="s">
        <v>779</v>
      </c>
    </row>
    <row r="3" spans="1:14" ht="22.5">
      <c r="A3" s="116" t="s">
        <v>335</v>
      </c>
      <c r="B3" s="114" t="s">
        <v>50</v>
      </c>
      <c r="C3" s="114" t="s">
        <v>50</v>
      </c>
      <c r="D3" s="114" t="s">
        <v>50</v>
      </c>
      <c r="E3" s="114" t="s">
        <v>50</v>
      </c>
      <c r="F3" s="114" t="s">
        <v>50</v>
      </c>
      <c r="G3" s="114" t="s">
        <v>50</v>
      </c>
      <c r="H3" s="114" t="s">
        <v>50</v>
      </c>
      <c r="I3" s="114" t="s">
        <v>50</v>
      </c>
      <c r="J3" s="977" t="s">
        <v>978</v>
      </c>
      <c r="K3" s="2336"/>
      <c r="L3" s="2336"/>
      <c r="M3" s="2336"/>
      <c r="N3" s="2336"/>
    </row>
    <row r="4" spans="1:14" s="544" customFormat="1" ht="12.75" customHeight="1">
      <c r="A4" s="539" t="s">
        <v>6</v>
      </c>
      <c r="B4" s="540">
        <v>117965</v>
      </c>
      <c r="C4" s="541">
        <v>137145</v>
      </c>
      <c r="D4" s="541">
        <v>129755</v>
      </c>
      <c r="E4" s="541">
        <v>121864</v>
      </c>
      <c r="F4" s="541">
        <v>130322</v>
      </c>
      <c r="G4" s="541">
        <v>140625</v>
      </c>
      <c r="H4" s="541">
        <v>141595</v>
      </c>
      <c r="I4" s="542">
        <v>147130</v>
      </c>
      <c r="J4" s="978">
        <v>159881</v>
      </c>
      <c r="K4" s="543">
        <f>J4/$J$37</f>
        <v>0.21694900074903115</v>
      </c>
      <c r="L4" s="543">
        <f>I4/$I$37</f>
        <v>0.20928429692111833</v>
      </c>
      <c r="M4" s="545">
        <f>J4/I4-1</f>
        <v>8.6664854210562137E-2</v>
      </c>
      <c r="N4" s="543">
        <f>J4/D4-1</f>
        <v>0.23217602404531612</v>
      </c>
    </row>
    <row r="5" spans="1:14" s="544" customFormat="1" ht="12.75" customHeight="1">
      <c r="A5" s="539" t="s">
        <v>7</v>
      </c>
      <c r="B5" s="540">
        <v>47048</v>
      </c>
      <c r="C5" s="541">
        <v>52106</v>
      </c>
      <c r="D5" s="541">
        <v>43430</v>
      </c>
      <c r="E5" s="541">
        <v>51412</v>
      </c>
      <c r="F5" s="541">
        <v>52109</v>
      </c>
      <c r="G5" s="541">
        <v>67466</v>
      </c>
      <c r="H5" s="541">
        <v>67733</v>
      </c>
      <c r="I5" s="542">
        <v>71422</v>
      </c>
      <c r="J5" s="978">
        <v>63251</v>
      </c>
      <c r="K5" s="543">
        <f t="shared" ref="K5:K37" si="0">J5/$J$37</f>
        <v>8.5827842247527653E-2</v>
      </c>
      <c r="L5" s="543">
        <f t="shared" ref="L5:L37" si="1">I5/$I$37</f>
        <v>0.10159384934887591</v>
      </c>
      <c r="M5" s="545">
        <f t="shared" ref="M5:M35" si="2">J5/I5-1</f>
        <v>-0.11440452521631994</v>
      </c>
      <c r="N5" s="543">
        <f t="shared" ref="N5:N35" si="3">J5/D5-1</f>
        <v>0.4563895924476169</v>
      </c>
    </row>
    <row r="6" spans="1:14">
      <c r="A6" s="119" t="s">
        <v>10</v>
      </c>
      <c r="B6" s="117">
        <v>59174</v>
      </c>
      <c r="C6" s="118">
        <v>29740</v>
      </c>
      <c r="D6" s="118">
        <v>37032.5</v>
      </c>
      <c r="E6" s="118">
        <v>46847</v>
      </c>
      <c r="F6" s="118">
        <v>37985</v>
      </c>
      <c r="G6" s="118">
        <v>32942</v>
      </c>
      <c r="H6" s="118">
        <v>46931</v>
      </c>
      <c r="I6" s="530">
        <v>53856</v>
      </c>
      <c r="J6" s="978">
        <v>63954</v>
      </c>
      <c r="K6" s="7">
        <f t="shared" si="0"/>
        <v>8.6781771404379121E-2</v>
      </c>
      <c r="L6" s="7">
        <f t="shared" si="1"/>
        <v>7.6607184768461553E-2</v>
      </c>
      <c r="M6" s="7">
        <f t="shared" si="2"/>
        <v>0.1875</v>
      </c>
      <c r="N6" s="7">
        <f t="shared" si="3"/>
        <v>0.7269695537703369</v>
      </c>
    </row>
    <row r="7" spans="1:14" s="544" customFormat="1">
      <c r="A7" s="539" t="s">
        <v>8</v>
      </c>
      <c r="B7" s="540">
        <v>23631</v>
      </c>
      <c r="C7" s="541">
        <v>28061</v>
      </c>
      <c r="D7" s="541">
        <v>32514</v>
      </c>
      <c r="E7" s="541">
        <v>31834</v>
      </c>
      <c r="F7" s="541">
        <v>32928</v>
      </c>
      <c r="G7" s="541">
        <v>34018</v>
      </c>
      <c r="H7" s="541">
        <v>37508</v>
      </c>
      <c r="I7" s="542">
        <v>42131</v>
      </c>
      <c r="J7" s="978">
        <v>43780</v>
      </c>
      <c r="K7" s="543">
        <f t="shared" si="0"/>
        <v>5.9406854177748346E-2</v>
      </c>
      <c r="L7" s="543">
        <f t="shared" si="1"/>
        <v>5.9929020006685492E-2</v>
      </c>
      <c r="M7" s="545">
        <f t="shared" si="2"/>
        <v>3.9139825781491E-2</v>
      </c>
      <c r="N7" s="543">
        <f t="shared" si="3"/>
        <v>0.34649689364581415</v>
      </c>
    </row>
    <row r="8" spans="1:14" s="544" customFormat="1">
      <c r="A8" s="539" t="s">
        <v>9</v>
      </c>
      <c r="B8" s="540">
        <v>10818</v>
      </c>
      <c r="C8" s="541">
        <v>16149</v>
      </c>
      <c r="D8" s="541">
        <v>19488</v>
      </c>
      <c r="E8" s="541">
        <v>18782</v>
      </c>
      <c r="F8" s="541">
        <v>21726</v>
      </c>
      <c r="G8" s="541">
        <v>26507</v>
      </c>
      <c r="H8" s="541">
        <v>78189</v>
      </c>
      <c r="I8" s="542">
        <v>90182</v>
      </c>
      <c r="J8" s="978">
        <v>65277</v>
      </c>
      <c r="K8" s="543">
        <f t="shared" si="0"/>
        <v>8.8577003658311532E-2</v>
      </c>
      <c r="L8" s="543">
        <f t="shared" si="1"/>
        <v>0.12827891296771762</v>
      </c>
      <c r="M8" s="545">
        <f t="shared" si="2"/>
        <v>-0.27616375773435942</v>
      </c>
      <c r="N8" s="543">
        <f t="shared" si="3"/>
        <v>2.3495997536945814</v>
      </c>
    </row>
    <row r="9" spans="1:14" s="544" customFormat="1">
      <c r="A9" s="539" t="s">
        <v>18</v>
      </c>
      <c r="B9" s="540">
        <v>13254</v>
      </c>
      <c r="C9" s="541">
        <v>15887</v>
      </c>
      <c r="D9" s="541">
        <v>15695.5</v>
      </c>
      <c r="E9" s="541">
        <v>16010</v>
      </c>
      <c r="F9" s="541">
        <v>16914</v>
      </c>
      <c r="G9" s="541">
        <v>18419</v>
      </c>
      <c r="H9" s="541">
        <v>19156</v>
      </c>
      <c r="I9" s="542">
        <v>20848</v>
      </c>
      <c r="J9" s="978">
        <v>21734</v>
      </c>
      <c r="K9" s="543">
        <f t="shared" si="0"/>
        <v>2.9491744374124773E-2</v>
      </c>
      <c r="L9" s="543">
        <f t="shared" si="1"/>
        <v>2.9655128268955853E-2</v>
      </c>
      <c r="M9" s="545">
        <f t="shared" si="2"/>
        <v>4.2498081350729189E-2</v>
      </c>
      <c r="N9" s="543">
        <f t="shared" si="3"/>
        <v>0.38472810678219882</v>
      </c>
    </row>
    <row r="10" spans="1:14" s="544" customFormat="1">
      <c r="A10" s="539" t="s">
        <v>15</v>
      </c>
      <c r="B10" s="540">
        <v>13905</v>
      </c>
      <c r="C10" s="541">
        <v>16722</v>
      </c>
      <c r="D10" s="541">
        <v>16566.5</v>
      </c>
      <c r="E10" s="541">
        <v>15720</v>
      </c>
      <c r="F10" s="541">
        <v>16810</v>
      </c>
      <c r="G10" s="541">
        <v>18507</v>
      </c>
      <c r="H10" s="541">
        <v>18173</v>
      </c>
      <c r="I10" s="542">
        <v>19222</v>
      </c>
      <c r="J10" s="978">
        <v>18867</v>
      </c>
      <c r="K10" s="543">
        <f t="shared" si="0"/>
        <v>2.5601396020364962E-2</v>
      </c>
      <c r="L10" s="543">
        <f t="shared" si="1"/>
        <v>2.7342233096022132E-2</v>
      </c>
      <c r="M10" s="545">
        <f t="shared" si="2"/>
        <v>-1.8468421600249751E-2</v>
      </c>
      <c r="N10" s="543">
        <f t="shared" si="3"/>
        <v>0.13886457610237524</v>
      </c>
    </row>
    <row r="11" spans="1:14" s="544" customFormat="1">
      <c r="A11" s="539" t="s">
        <v>11</v>
      </c>
      <c r="B11" s="540">
        <v>8683</v>
      </c>
      <c r="C11" s="541">
        <v>11393</v>
      </c>
      <c r="D11" s="541">
        <v>10625</v>
      </c>
      <c r="E11" s="541">
        <v>13396</v>
      </c>
      <c r="F11" s="541">
        <v>14885</v>
      </c>
      <c r="G11" s="541">
        <v>16854</v>
      </c>
      <c r="H11" s="541">
        <v>18678</v>
      </c>
      <c r="I11" s="542">
        <v>20706</v>
      </c>
      <c r="J11" s="978">
        <v>24093</v>
      </c>
      <c r="K11" s="543">
        <f t="shared" si="0"/>
        <v>3.269276696446987E-2</v>
      </c>
      <c r="L11" s="543">
        <f t="shared" si="1"/>
        <v>2.9453141113631998E-2</v>
      </c>
      <c r="M11" s="545">
        <f t="shared" si="2"/>
        <v>0.16357577513764121</v>
      </c>
      <c r="N11" s="543">
        <f t="shared" si="3"/>
        <v>1.2675764705882351</v>
      </c>
    </row>
    <row r="12" spans="1:14" s="544" customFormat="1">
      <c r="A12" s="539" t="s">
        <v>51</v>
      </c>
      <c r="B12" s="540">
        <v>18068</v>
      </c>
      <c r="C12" s="541">
        <v>20324</v>
      </c>
      <c r="D12" s="541">
        <v>17437.5</v>
      </c>
      <c r="E12" s="541">
        <v>14144</v>
      </c>
      <c r="F12" s="541">
        <v>14284</v>
      </c>
      <c r="G12" s="541">
        <v>13879</v>
      </c>
      <c r="H12" s="541">
        <v>15526</v>
      </c>
      <c r="I12" s="542">
        <v>17323</v>
      </c>
      <c r="J12" s="978">
        <v>17378</v>
      </c>
      <c r="K12" s="543">
        <f t="shared" si="0"/>
        <v>2.3580911646891519E-2</v>
      </c>
      <c r="L12" s="543">
        <f t="shared" si="1"/>
        <v>2.4641010504754521E-2</v>
      </c>
      <c r="M12" s="545">
        <f t="shared" si="2"/>
        <v>3.1749696934710858E-3</v>
      </c>
      <c r="N12" s="543">
        <f t="shared" si="3"/>
        <v>-3.4121863799283503E-3</v>
      </c>
    </row>
    <row r="13" spans="1:14" s="544" customFormat="1">
      <c r="A13" s="539" t="s">
        <v>22</v>
      </c>
      <c r="B13" s="540">
        <v>10921</v>
      </c>
      <c r="C13" s="541">
        <v>13487</v>
      </c>
      <c r="D13" s="541">
        <v>13560</v>
      </c>
      <c r="E13" s="541">
        <v>13277</v>
      </c>
      <c r="F13" s="541">
        <v>12750</v>
      </c>
      <c r="G13" s="541">
        <v>12091</v>
      </c>
      <c r="H13" s="541">
        <v>12649</v>
      </c>
      <c r="I13" s="542">
        <v>13683</v>
      </c>
      <c r="J13" s="978">
        <v>13965</v>
      </c>
      <c r="K13" s="543">
        <f t="shared" si="0"/>
        <v>1.894967379150881E-2</v>
      </c>
      <c r="L13" s="543">
        <f t="shared" si="1"/>
        <v>1.9463311593635981E-2</v>
      </c>
      <c r="M13" s="545">
        <f t="shared" si="2"/>
        <v>2.0609515457136629E-2</v>
      </c>
      <c r="N13" s="543">
        <f t="shared" si="3"/>
        <v>2.9867256637168049E-2</v>
      </c>
    </row>
    <row r="14" spans="1:14" s="544" customFormat="1">
      <c r="A14" s="539" t="s">
        <v>12</v>
      </c>
      <c r="B14" s="540">
        <v>8779</v>
      </c>
      <c r="C14" s="541">
        <v>10051</v>
      </c>
      <c r="D14" s="541">
        <v>10812</v>
      </c>
      <c r="E14" s="541">
        <v>10624</v>
      </c>
      <c r="F14" s="541">
        <v>11949</v>
      </c>
      <c r="G14" s="541">
        <v>14298</v>
      </c>
      <c r="H14" s="541">
        <v>17571</v>
      </c>
      <c r="I14" s="542">
        <v>19702</v>
      </c>
      <c r="J14" s="978">
        <v>15375</v>
      </c>
      <c r="K14" s="543">
        <f t="shared" si="0"/>
        <v>2.0862959867128387E-2</v>
      </c>
      <c r="L14" s="543">
        <f t="shared" si="1"/>
        <v>2.8025006578806997E-2</v>
      </c>
      <c r="M14" s="545">
        <f t="shared" si="2"/>
        <v>-0.2196223733631103</v>
      </c>
      <c r="N14" s="543">
        <f t="shared" si="3"/>
        <v>0.42203107658157601</v>
      </c>
    </row>
    <row r="15" spans="1:14" s="544" customFormat="1">
      <c r="A15" s="539" t="s">
        <v>13</v>
      </c>
      <c r="B15" s="540">
        <v>8457</v>
      </c>
      <c r="C15" s="541">
        <v>10632</v>
      </c>
      <c r="D15" s="541">
        <v>9471.5</v>
      </c>
      <c r="E15" s="541">
        <v>9077</v>
      </c>
      <c r="F15" s="541">
        <v>11897</v>
      </c>
      <c r="G15" s="541">
        <v>13813</v>
      </c>
      <c r="H15" s="541">
        <v>11501</v>
      </c>
      <c r="I15" s="542">
        <v>12888</v>
      </c>
      <c r="J15" s="978">
        <v>12000</v>
      </c>
      <c r="K15" s="543">
        <f t="shared" si="0"/>
        <v>1.6283285749953864E-2</v>
      </c>
      <c r="L15" s="543">
        <f t="shared" si="1"/>
        <v>1.8332468012773554E-2</v>
      </c>
      <c r="M15" s="545">
        <f t="shared" si="2"/>
        <v>-6.8901303538175029E-2</v>
      </c>
      <c r="N15" s="543">
        <f t="shared" si="3"/>
        <v>0.26695877104999211</v>
      </c>
    </row>
    <row r="16" spans="1:14" s="544" customFormat="1">
      <c r="A16" s="539" t="s">
        <v>16</v>
      </c>
      <c r="B16" s="540">
        <v>6118</v>
      </c>
      <c r="C16" s="541">
        <v>8193</v>
      </c>
      <c r="D16" s="541">
        <v>8220.5</v>
      </c>
      <c r="E16" s="541">
        <v>9318</v>
      </c>
      <c r="F16" s="541">
        <v>11670</v>
      </c>
      <c r="G16" s="541">
        <v>11196</v>
      </c>
      <c r="H16" s="541">
        <v>12250</v>
      </c>
      <c r="I16" s="542">
        <v>18132</v>
      </c>
      <c r="J16" s="978">
        <v>17878</v>
      </c>
      <c r="K16" s="543">
        <f t="shared" si="0"/>
        <v>2.4259381886472933E-2</v>
      </c>
      <c r="L16" s="543">
        <f t="shared" si="1"/>
        <v>2.5791768312198177E-2</v>
      </c>
      <c r="M16" s="545">
        <f t="shared" si="2"/>
        <v>-1.4008382969335931E-2</v>
      </c>
      <c r="N16" s="543">
        <f t="shared" si="3"/>
        <v>1.1748068852259594</v>
      </c>
    </row>
    <row r="17" spans="1:14" s="544" customFormat="1">
      <c r="A17" s="539" t="s">
        <v>17</v>
      </c>
      <c r="B17" s="540">
        <v>7139</v>
      </c>
      <c r="C17" s="541">
        <v>10214</v>
      </c>
      <c r="D17" s="541">
        <v>8869</v>
      </c>
      <c r="E17" s="541">
        <v>9559</v>
      </c>
      <c r="F17" s="541">
        <v>10183</v>
      </c>
      <c r="G17" s="541">
        <v>11390</v>
      </c>
      <c r="H17" s="541">
        <v>11052</v>
      </c>
      <c r="I17" s="542">
        <v>13708</v>
      </c>
      <c r="J17" s="978">
        <v>13904</v>
      </c>
      <c r="K17" s="543">
        <f t="shared" si="0"/>
        <v>1.8866900422279877E-2</v>
      </c>
      <c r="L17" s="543">
        <f t="shared" si="1"/>
        <v>1.9498872712531028E-2</v>
      </c>
      <c r="M17" s="545">
        <f t="shared" si="2"/>
        <v>1.4298220017508134E-2</v>
      </c>
      <c r="N17" s="543">
        <f t="shared" si="3"/>
        <v>0.56770774608185826</v>
      </c>
    </row>
    <row r="18" spans="1:14">
      <c r="A18" s="119" t="s">
        <v>20</v>
      </c>
      <c r="B18" s="117">
        <v>1970</v>
      </c>
      <c r="C18" s="118">
        <v>6136</v>
      </c>
      <c r="D18" s="118">
        <v>16724.5</v>
      </c>
      <c r="E18" s="118">
        <v>14470</v>
      </c>
      <c r="F18" s="118">
        <v>9890</v>
      </c>
      <c r="G18" s="118">
        <v>10071</v>
      </c>
      <c r="H18" s="118">
        <v>12733</v>
      </c>
      <c r="I18" s="118">
        <v>28479</v>
      </c>
      <c r="J18" s="978">
        <v>50093</v>
      </c>
      <c r="K18" s="7">
        <f t="shared" si="0"/>
        <v>6.7973219422703249E-2</v>
      </c>
      <c r="L18" s="7">
        <f t="shared" si="1"/>
        <v>4.0509804200479366E-2</v>
      </c>
      <c r="M18" s="7">
        <f t="shared" si="2"/>
        <v>0.7589451876821518</v>
      </c>
      <c r="N18" s="7">
        <f t="shared" si="3"/>
        <v>1.9951867021435619</v>
      </c>
    </row>
    <row r="19" spans="1:14">
      <c r="A19" s="119" t="s">
        <v>21</v>
      </c>
      <c r="B19" s="117">
        <v>6847</v>
      </c>
      <c r="C19" s="118">
        <v>8358</v>
      </c>
      <c r="D19" s="118">
        <v>8596</v>
      </c>
      <c r="E19" s="118">
        <v>8047</v>
      </c>
      <c r="F19" s="118">
        <v>7716</v>
      </c>
      <c r="G19" s="118">
        <v>7757</v>
      </c>
      <c r="H19" s="118">
        <v>7520</v>
      </c>
      <c r="I19" s="118">
        <v>8166</v>
      </c>
      <c r="J19" s="978">
        <v>8290</v>
      </c>
      <c r="K19" s="7">
        <f t="shared" si="0"/>
        <v>1.1249036572259794E-2</v>
      </c>
      <c r="L19" s="7">
        <f t="shared" si="1"/>
        <v>1.1615683875877471E-2</v>
      </c>
      <c r="M19" s="7">
        <f t="shared" si="2"/>
        <v>1.5184913054126836E-2</v>
      </c>
      <c r="N19" s="7">
        <f t="shared" si="3"/>
        <v>-3.5597952536063238E-2</v>
      </c>
    </row>
    <row r="20" spans="1:14">
      <c r="A20" s="119" t="s">
        <v>24</v>
      </c>
      <c r="B20" s="117">
        <v>6494</v>
      </c>
      <c r="C20" s="118">
        <v>8176</v>
      </c>
      <c r="D20" s="118">
        <v>7257.5</v>
      </c>
      <c r="E20" s="118">
        <v>6624</v>
      </c>
      <c r="F20" s="118">
        <v>6564</v>
      </c>
      <c r="G20" s="118">
        <v>8297</v>
      </c>
      <c r="H20" s="118">
        <v>10490</v>
      </c>
      <c r="I20" s="118">
        <v>11516</v>
      </c>
      <c r="J20" s="978">
        <v>11680</v>
      </c>
      <c r="K20" s="7">
        <f t="shared" si="0"/>
        <v>1.5849064796621761E-2</v>
      </c>
      <c r="L20" s="7">
        <f t="shared" si="1"/>
        <v>1.638087380781349E-2</v>
      </c>
      <c r="M20" s="7">
        <f t="shared" si="2"/>
        <v>1.4241055922195267E-2</v>
      </c>
      <c r="N20" s="7">
        <f t="shared" si="3"/>
        <v>0.60936961763692721</v>
      </c>
    </row>
    <row r="21" spans="1:14">
      <c r="A21" s="119" t="s">
        <v>33</v>
      </c>
      <c r="B21" s="117">
        <v>4043</v>
      </c>
      <c r="C21" s="118">
        <v>5703</v>
      </c>
      <c r="D21" s="118">
        <v>5146</v>
      </c>
      <c r="E21" s="118">
        <v>5596</v>
      </c>
      <c r="F21" s="118">
        <v>6247</v>
      </c>
      <c r="G21" s="118">
        <v>6961</v>
      </c>
      <c r="H21" s="118">
        <v>7332</v>
      </c>
      <c r="I21" s="118">
        <v>7975</v>
      </c>
      <c r="J21" s="978">
        <v>7809</v>
      </c>
      <c r="K21" s="7">
        <f t="shared" si="0"/>
        <v>1.0596348201782476E-2</v>
      </c>
      <c r="L21" s="7">
        <f t="shared" si="1"/>
        <v>1.1343996927519327E-2</v>
      </c>
      <c r="M21" s="7">
        <f t="shared" si="2"/>
        <v>-2.0815047021943589E-2</v>
      </c>
      <c r="N21" s="7">
        <f t="shared" si="3"/>
        <v>0.51748931208705784</v>
      </c>
    </row>
    <row r="22" spans="1:14">
      <c r="A22" s="119" t="s">
        <v>25</v>
      </c>
      <c r="B22" s="117">
        <v>5136</v>
      </c>
      <c r="C22" s="118">
        <v>5735</v>
      </c>
      <c r="D22" s="118">
        <v>5534.5</v>
      </c>
      <c r="E22" s="118">
        <v>5313</v>
      </c>
      <c r="F22" s="118">
        <v>5604</v>
      </c>
      <c r="G22" s="118">
        <v>6220</v>
      </c>
      <c r="H22" s="118">
        <v>6291</v>
      </c>
      <c r="I22" s="118">
        <v>6466</v>
      </c>
      <c r="J22" s="978">
        <v>6614</v>
      </c>
      <c r="K22" s="7">
        <f t="shared" si="0"/>
        <v>8.9748043291829043E-3</v>
      </c>
      <c r="L22" s="7">
        <f t="shared" si="1"/>
        <v>9.1975277910144159E-3</v>
      </c>
      <c r="M22" s="7">
        <f t="shared" si="2"/>
        <v>2.2888957624497275E-2</v>
      </c>
      <c r="N22" s="7">
        <f t="shared" si="3"/>
        <v>0.19504923660673956</v>
      </c>
    </row>
    <row r="23" spans="1:14">
      <c r="A23" s="119" t="s">
        <v>52</v>
      </c>
      <c r="B23" s="117">
        <v>1944</v>
      </c>
      <c r="C23" s="118">
        <v>9014</v>
      </c>
      <c r="D23" s="118">
        <v>4238</v>
      </c>
      <c r="E23" s="118">
        <v>3266</v>
      </c>
      <c r="F23" s="118">
        <v>4459</v>
      </c>
      <c r="G23" s="118">
        <v>6933</v>
      </c>
      <c r="H23" s="118">
        <v>6987</v>
      </c>
      <c r="I23" s="118">
        <v>8868</v>
      </c>
      <c r="J23" s="978">
        <v>9880</v>
      </c>
      <c r="K23" s="7">
        <f t="shared" si="0"/>
        <v>1.3406571934128681E-2</v>
      </c>
      <c r="L23" s="7">
        <f t="shared" si="1"/>
        <v>1.2614240094450332E-2</v>
      </c>
      <c r="M23" s="7">
        <f t="shared" si="2"/>
        <v>0.11411817771763655</v>
      </c>
      <c r="N23" s="7">
        <f t="shared" si="3"/>
        <v>1.3312883435582821</v>
      </c>
    </row>
    <row r="24" spans="1:14">
      <c r="A24" s="119" t="s">
        <v>14</v>
      </c>
      <c r="B24" s="117">
        <v>1369</v>
      </c>
      <c r="C24" s="118">
        <v>1947</v>
      </c>
      <c r="D24" s="118">
        <v>1682.5</v>
      </c>
      <c r="E24" s="118">
        <v>1829</v>
      </c>
      <c r="F24" s="118">
        <v>4040</v>
      </c>
      <c r="G24" s="118">
        <v>4202</v>
      </c>
      <c r="H24" s="118">
        <v>5795</v>
      </c>
      <c r="I24" s="118">
        <v>5851</v>
      </c>
      <c r="J24" s="978">
        <v>5356</v>
      </c>
      <c r="K24" s="7">
        <f t="shared" si="0"/>
        <v>7.2677732063960747E-3</v>
      </c>
      <c r="L24" s="7">
        <f t="shared" si="1"/>
        <v>8.3227242661963116E-3</v>
      </c>
      <c r="M24" s="7">
        <f t="shared" si="2"/>
        <v>-8.4600922919159105E-2</v>
      </c>
      <c r="N24" s="7">
        <f t="shared" si="3"/>
        <v>2.1833580980683505</v>
      </c>
    </row>
    <row r="25" spans="1:14">
      <c r="A25" s="119" t="s">
        <v>27</v>
      </c>
      <c r="B25" s="117">
        <v>2905</v>
      </c>
      <c r="C25" s="118">
        <v>3441</v>
      </c>
      <c r="D25" s="118">
        <v>3548</v>
      </c>
      <c r="E25" s="118">
        <v>3116</v>
      </c>
      <c r="F25" s="118">
        <v>3256</v>
      </c>
      <c r="G25" s="118">
        <v>3329</v>
      </c>
      <c r="H25" s="118">
        <v>3451</v>
      </c>
      <c r="I25" s="118">
        <v>3516</v>
      </c>
      <c r="J25" s="978">
        <v>3380</v>
      </c>
      <c r="K25" s="7">
        <f t="shared" si="0"/>
        <v>4.5864588195703385E-3</v>
      </c>
      <c r="L25" s="7">
        <f t="shared" si="1"/>
        <v>5.0013157613991166E-3</v>
      </c>
      <c r="M25" s="7">
        <f t="shared" si="2"/>
        <v>-3.8680318543799719E-2</v>
      </c>
      <c r="N25" s="7">
        <f t="shared" si="3"/>
        <v>-4.7350620067643789E-2</v>
      </c>
    </row>
    <row r="26" spans="1:14">
      <c r="A26" s="119" t="s">
        <v>32</v>
      </c>
      <c r="B26" s="117">
        <v>2633</v>
      </c>
      <c r="C26" s="118">
        <v>3677</v>
      </c>
      <c r="D26" s="118">
        <v>3110.5</v>
      </c>
      <c r="E26" s="118">
        <v>3048</v>
      </c>
      <c r="F26" s="118">
        <v>3006</v>
      </c>
      <c r="G26" s="118">
        <v>3287</v>
      </c>
      <c r="H26" s="118">
        <v>3242</v>
      </c>
      <c r="I26" s="118">
        <v>3068</v>
      </c>
      <c r="J26" s="978">
        <v>3172</v>
      </c>
      <c r="K26" s="7">
        <f t="shared" si="0"/>
        <v>4.3042151999044716E-3</v>
      </c>
      <c r="L26" s="7">
        <f t="shared" si="1"/>
        <v>4.3640605107999114E-3</v>
      </c>
      <c r="M26" s="7">
        <f t="shared" si="2"/>
        <v>3.3898305084745672E-2</v>
      </c>
      <c r="N26" s="7">
        <f t="shared" si="3"/>
        <v>1.9771740877672306E-2</v>
      </c>
    </row>
    <row r="27" spans="1:14">
      <c r="A27" s="119" t="s">
        <v>23</v>
      </c>
      <c r="B27" s="117">
        <v>1499</v>
      </c>
      <c r="C27" s="118">
        <v>2295</v>
      </c>
      <c r="D27" s="118">
        <v>2106</v>
      </c>
      <c r="E27" s="118">
        <v>2482</v>
      </c>
      <c r="F27" s="118">
        <v>2575</v>
      </c>
      <c r="G27" s="118">
        <v>2863</v>
      </c>
      <c r="H27" s="118">
        <v>4504</v>
      </c>
      <c r="I27" s="118">
        <v>3504</v>
      </c>
      <c r="J27" s="978">
        <v>3032</v>
      </c>
      <c r="K27" s="7">
        <f t="shared" si="0"/>
        <v>4.1142435328216766E-3</v>
      </c>
      <c r="L27" s="7">
        <f t="shared" si="1"/>
        <v>4.9842464243294955E-3</v>
      </c>
      <c r="M27" s="7">
        <f t="shared" si="2"/>
        <v>-0.13470319634703198</v>
      </c>
      <c r="N27" s="7">
        <f t="shared" si="3"/>
        <v>0.43969610636277312</v>
      </c>
    </row>
    <row r="28" spans="1:14">
      <c r="A28" s="119" t="s">
        <v>53</v>
      </c>
      <c r="B28" s="117">
        <v>2522</v>
      </c>
      <c r="C28" s="118">
        <v>2825</v>
      </c>
      <c r="D28" s="118">
        <v>2562</v>
      </c>
      <c r="E28" s="118">
        <v>2304</v>
      </c>
      <c r="F28" s="118">
        <v>2365</v>
      </c>
      <c r="G28" s="118">
        <v>2686</v>
      </c>
      <c r="H28" s="118">
        <v>2535</v>
      </c>
      <c r="I28" s="118">
        <v>2587</v>
      </c>
      <c r="J28" s="978">
        <v>2667</v>
      </c>
      <c r="K28" s="7">
        <f t="shared" si="0"/>
        <v>3.6189602579272465E-3</v>
      </c>
      <c r="L28" s="7">
        <f t="shared" si="1"/>
        <v>3.6798645832592475E-3</v>
      </c>
      <c r="M28" s="7">
        <f t="shared" si="2"/>
        <v>3.0923850019327404E-2</v>
      </c>
      <c r="N28" s="7">
        <f t="shared" si="3"/>
        <v>4.0983606557376984E-2</v>
      </c>
    </row>
    <row r="29" spans="1:14">
      <c r="A29" s="119" t="s">
        <v>19</v>
      </c>
      <c r="B29" s="117">
        <v>2217</v>
      </c>
      <c r="C29" s="118">
        <v>2735</v>
      </c>
      <c r="D29" s="118">
        <v>2560.5</v>
      </c>
      <c r="E29" s="118">
        <v>2489</v>
      </c>
      <c r="F29" s="118">
        <v>2288</v>
      </c>
      <c r="G29" s="118">
        <v>2425</v>
      </c>
      <c r="H29" s="118">
        <v>2869</v>
      </c>
      <c r="I29" s="118">
        <v>2955</v>
      </c>
      <c r="J29" s="978">
        <v>2844</v>
      </c>
      <c r="K29" s="7">
        <f t="shared" si="0"/>
        <v>3.8591387227390659E-3</v>
      </c>
      <c r="L29" s="7">
        <f t="shared" si="1"/>
        <v>4.2033242533943086E-3</v>
      </c>
      <c r="M29" s="7">
        <f t="shared" si="2"/>
        <v>-3.756345177664977E-2</v>
      </c>
      <c r="N29" s="7">
        <f t="shared" si="3"/>
        <v>0.11072056239015815</v>
      </c>
    </row>
    <row r="30" spans="1:14">
      <c r="A30" s="119" t="s">
        <v>28</v>
      </c>
      <c r="B30" s="117">
        <v>1660</v>
      </c>
      <c r="C30" s="118">
        <v>2324</v>
      </c>
      <c r="D30" s="118">
        <v>2326</v>
      </c>
      <c r="E30" s="118">
        <v>2092</v>
      </c>
      <c r="F30" s="118">
        <v>2058</v>
      </c>
      <c r="G30" s="118">
        <v>2254</v>
      </c>
      <c r="H30" s="118">
        <v>2007</v>
      </c>
      <c r="I30" s="118">
        <v>2154</v>
      </c>
      <c r="J30" s="978">
        <v>2259</v>
      </c>
      <c r="K30" s="7">
        <f t="shared" si="0"/>
        <v>3.0653285424288149E-3</v>
      </c>
      <c r="L30" s="7">
        <f t="shared" si="1"/>
        <v>3.0639460039970697E-3</v>
      </c>
      <c r="M30" s="7">
        <f t="shared" si="2"/>
        <v>4.8746518105849512E-2</v>
      </c>
      <c r="N30" s="7">
        <f t="shared" si="3"/>
        <v>-2.880481513327604E-2</v>
      </c>
    </row>
    <row r="31" spans="1:14">
      <c r="A31" s="119" t="s">
        <v>29</v>
      </c>
      <c r="B31" s="117">
        <v>2132</v>
      </c>
      <c r="C31" s="118">
        <v>2469</v>
      </c>
      <c r="D31" s="118">
        <v>2200.5</v>
      </c>
      <c r="E31" s="118">
        <v>1939</v>
      </c>
      <c r="F31" s="118">
        <v>1991</v>
      </c>
      <c r="G31" s="118">
        <v>1798</v>
      </c>
      <c r="H31" s="118">
        <v>1856</v>
      </c>
      <c r="I31" s="118">
        <v>1905</v>
      </c>
      <c r="J31" s="978">
        <v>1807</v>
      </c>
      <c r="K31" s="7">
        <f t="shared" si="0"/>
        <v>2.4519914458472195E-3</v>
      </c>
      <c r="L31" s="7">
        <f t="shared" si="1"/>
        <v>2.7097572598024223E-3</v>
      </c>
      <c r="M31" s="7">
        <f t="shared" si="2"/>
        <v>-5.1443569553805801E-2</v>
      </c>
      <c r="N31" s="7">
        <f t="shared" si="3"/>
        <v>-0.17882299477391506</v>
      </c>
    </row>
    <row r="32" spans="1:14">
      <c r="A32" s="120" t="s">
        <v>31</v>
      </c>
      <c r="B32" s="117">
        <v>1424</v>
      </c>
      <c r="C32" s="118">
        <v>1766</v>
      </c>
      <c r="D32" s="118">
        <v>1603</v>
      </c>
      <c r="E32" s="118">
        <v>1448</v>
      </c>
      <c r="F32" s="118">
        <v>1942</v>
      </c>
      <c r="G32" s="118">
        <v>2233</v>
      </c>
      <c r="H32" s="118">
        <v>2330</v>
      </c>
      <c r="I32" s="118">
        <v>2560</v>
      </c>
      <c r="J32" s="978">
        <v>2381</v>
      </c>
      <c r="K32" s="7">
        <f t="shared" si="0"/>
        <v>3.2308752808866792E-3</v>
      </c>
      <c r="L32" s="7">
        <f t="shared" si="1"/>
        <v>3.6414585748525993E-3</v>
      </c>
      <c r="M32" s="7">
        <f t="shared" si="2"/>
        <v>-6.9921875000000022E-2</v>
      </c>
      <c r="N32" s="7">
        <f t="shared" si="3"/>
        <v>0.48533998752339369</v>
      </c>
    </row>
    <row r="33" spans="1:14">
      <c r="A33" s="120" t="s">
        <v>30</v>
      </c>
      <c r="B33" s="117">
        <v>1660</v>
      </c>
      <c r="C33" s="118">
        <v>1851</v>
      </c>
      <c r="D33" s="118">
        <v>1764</v>
      </c>
      <c r="E33" s="118">
        <v>1603</v>
      </c>
      <c r="F33" s="118">
        <v>1666</v>
      </c>
      <c r="G33" s="118">
        <v>2002</v>
      </c>
      <c r="H33" s="118">
        <v>2018</v>
      </c>
      <c r="I33" s="118">
        <v>2210</v>
      </c>
      <c r="J33" s="978">
        <v>2106</v>
      </c>
      <c r="K33" s="7">
        <f t="shared" si="0"/>
        <v>2.8577166491169032E-3</v>
      </c>
      <c r="L33" s="7">
        <f t="shared" si="1"/>
        <v>3.1436029103219703E-3</v>
      </c>
      <c r="M33" s="7">
        <f t="shared" si="2"/>
        <v>-4.705882352941182E-2</v>
      </c>
      <c r="N33" s="7">
        <f t="shared" si="3"/>
        <v>0.19387755102040827</v>
      </c>
    </row>
    <row r="34" spans="1:14">
      <c r="A34" s="120" t="s">
        <v>26</v>
      </c>
      <c r="B34" s="117">
        <v>1286</v>
      </c>
      <c r="C34" s="118">
        <v>1514</v>
      </c>
      <c r="D34" s="118">
        <v>1483.5</v>
      </c>
      <c r="E34" s="118">
        <v>1466</v>
      </c>
      <c r="F34" s="118">
        <v>1592</v>
      </c>
      <c r="G34" s="118">
        <v>1798</v>
      </c>
      <c r="H34" s="118">
        <v>2004</v>
      </c>
      <c r="I34" s="118">
        <v>1968</v>
      </c>
      <c r="J34" s="978">
        <v>2044</v>
      </c>
      <c r="K34" s="7">
        <f t="shared" si="0"/>
        <v>2.7735863394088081E-3</v>
      </c>
      <c r="L34" s="7">
        <f t="shared" si="1"/>
        <v>2.7993712794179356E-3</v>
      </c>
      <c r="M34" s="7">
        <f t="shared" si="2"/>
        <v>3.8617886178861749E-2</v>
      </c>
      <c r="N34" s="7">
        <f t="shared" si="3"/>
        <v>0.37782271654870248</v>
      </c>
    </row>
    <row r="35" spans="1:14">
      <c r="A35" s="119" t="s">
        <v>54</v>
      </c>
      <c r="B35" s="117">
        <v>16152</v>
      </c>
      <c r="C35" s="118">
        <v>21429</v>
      </c>
      <c r="D35" s="118">
        <v>23150.5</v>
      </c>
      <c r="E35" s="118">
        <v>25225</v>
      </c>
      <c r="F35" s="118">
        <v>23707</v>
      </c>
      <c r="G35" s="118">
        <v>26337</v>
      </c>
      <c r="H35" s="118">
        <v>36454</v>
      </c>
      <c r="I35" s="118">
        <v>38334</v>
      </c>
      <c r="J35" s="978">
        <f>50135+10066</f>
        <v>60201</v>
      </c>
      <c r="K35" s="7">
        <f t="shared" si="0"/>
        <v>8.1689173786081051E-2</v>
      </c>
      <c r="L35" s="7">
        <f t="shared" si="1"/>
        <v>5.4527997268906066E-2</v>
      </c>
      <c r="M35" s="7">
        <f t="shared" si="2"/>
        <v>0.5704335576772579</v>
      </c>
      <c r="N35" s="7">
        <f t="shared" si="3"/>
        <v>1.6004189974298613</v>
      </c>
    </row>
    <row r="36" spans="1:14" hidden="1">
      <c r="A36" s="119"/>
      <c r="B36" s="980"/>
      <c r="C36" s="981"/>
      <c r="D36" s="981"/>
      <c r="E36" s="981"/>
      <c r="F36" s="981"/>
      <c r="G36" s="981"/>
      <c r="H36" s="981"/>
      <c r="I36" s="981"/>
      <c r="J36" s="978"/>
      <c r="K36" s="7"/>
      <c r="L36" s="7"/>
      <c r="M36" s="7"/>
      <c r="N36" s="7"/>
    </row>
    <row r="37" spans="1:14">
      <c r="A37" s="119" t="s">
        <v>55</v>
      </c>
      <c r="B37" s="531">
        <v>417853</v>
      </c>
      <c r="C37" s="532">
        <v>471499</v>
      </c>
      <c r="D37" s="532">
        <v>461865</v>
      </c>
      <c r="E37" s="532">
        <v>474221</v>
      </c>
      <c r="F37" s="532">
        <v>487378</v>
      </c>
      <c r="G37" s="532">
        <v>533458</v>
      </c>
      <c r="H37" s="532">
        <v>628930</v>
      </c>
      <c r="I37" s="532">
        <v>703015</v>
      </c>
      <c r="J37" s="978">
        <f>SUM(J4:J36)</f>
        <v>736952</v>
      </c>
      <c r="K37" s="7">
        <f t="shared" si="0"/>
        <v>1</v>
      </c>
      <c r="L37" s="7">
        <f t="shared" si="1"/>
        <v>1</v>
      </c>
      <c r="M37" s="8">
        <f t="shared" ref="M37" si="4">J37/I37-1</f>
        <v>4.8273507677645489E-2</v>
      </c>
      <c r="N37" s="8">
        <f t="shared" ref="N37" si="5">J37/D37-1</f>
        <v>0.59560044601777573</v>
      </c>
    </row>
    <row r="38" spans="1:14" ht="19.5" customHeight="1">
      <c r="A38" s="113"/>
      <c r="B38" s="533"/>
      <c r="C38" s="533"/>
      <c r="D38" s="533"/>
      <c r="E38" s="533"/>
      <c r="F38" s="533"/>
      <c r="G38" s="533"/>
      <c r="H38" s="533"/>
      <c r="I38" s="533"/>
      <c r="J38" s="982" t="s">
        <v>979</v>
      </c>
    </row>
    <row r="40" spans="1:14">
      <c r="D40" s="552" t="s">
        <v>1085</v>
      </c>
    </row>
  </sheetData>
  <mergeCells count="4">
    <mergeCell ref="K2:K3"/>
    <mergeCell ref="L2:L3"/>
    <mergeCell ref="M2:M3"/>
    <mergeCell ref="N2:N3"/>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H45"/>
  <sheetViews>
    <sheetView topLeftCell="A3" zoomScale="80" zoomScaleNormal="80" workbookViewId="0">
      <selection activeCell="B19" sqref="B19"/>
    </sheetView>
  </sheetViews>
  <sheetFormatPr baseColWidth="10" defaultRowHeight="15"/>
  <cols>
    <col min="1" max="1" width="15.5703125" style="809" customWidth="1"/>
    <col min="2" max="6" width="15" style="809" customWidth="1"/>
    <col min="7" max="7" width="14.140625" style="809" bestFit="1" customWidth="1"/>
    <col min="8" max="8" width="16.140625" style="809" customWidth="1"/>
    <col min="9" max="9" width="17.28515625" style="809" bestFit="1" customWidth="1"/>
    <col min="10" max="21" width="11.42578125" style="809"/>
    <col min="22" max="22" width="13" style="809" bestFit="1" customWidth="1"/>
    <col min="23" max="23" width="3.5703125" style="809" customWidth="1"/>
    <col min="24" max="24" width="15" style="809" customWidth="1"/>
    <col min="25" max="32" width="11.42578125" style="809"/>
    <col min="33" max="33" width="14.85546875" style="809" bestFit="1" customWidth="1"/>
    <col min="34" max="34" width="20.140625" style="809" bestFit="1" customWidth="1"/>
    <col min="35" max="16384" width="11.42578125" style="809"/>
  </cols>
  <sheetData>
    <row r="1" spans="1:34" ht="15.75" thickBot="1">
      <c r="A1" s="1025" t="s">
        <v>218</v>
      </c>
      <c r="B1" s="1025"/>
      <c r="C1" s="1025"/>
      <c r="D1" s="1025"/>
      <c r="E1" s="1025"/>
      <c r="F1" s="1026"/>
      <c r="G1" s="1026"/>
      <c r="H1" s="1026"/>
      <c r="I1" s="1026"/>
      <c r="J1" s="1026"/>
      <c r="K1" s="1026"/>
      <c r="L1" s="1026"/>
      <c r="M1" s="1026"/>
      <c r="N1" s="1026"/>
      <c r="O1" s="1026"/>
      <c r="P1" s="1026"/>
      <c r="Q1" s="1026"/>
      <c r="R1" s="1026"/>
      <c r="S1" s="1026"/>
      <c r="T1" s="1026"/>
      <c r="U1" s="1026"/>
      <c r="X1" s="1025" t="s">
        <v>218</v>
      </c>
      <c r="AC1" s="809" t="s">
        <v>223</v>
      </c>
    </row>
    <row r="2" spans="1:34" s="1032" customFormat="1" ht="15.75" thickBot="1">
      <c r="A2" s="1027" t="s">
        <v>219</v>
      </c>
      <c r="B2" s="2337" t="s">
        <v>1184</v>
      </c>
      <c r="C2" s="2338"/>
      <c r="D2" s="2338"/>
      <c r="E2" s="2338"/>
      <c r="F2" s="2338"/>
      <c r="G2" s="2338"/>
      <c r="H2" s="2339"/>
      <c r="I2" s="1028"/>
      <c r="J2" s="1029" t="s">
        <v>764</v>
      </c>
      <c r="K2" s="1030"/>
      <c r="L2" s="1030" t="s">
        <v>35</v>
      </c>
      <c r="M2" s="1030"/>
      <c r="N2" s="1030"/>
      <c r="O2" s="1030"/>
      <c r="P2" s="1030"/>
      <c r="Q2" s="1030"/>
      <c r="R2" s="1030"/>
      <c r="S2" s="1030"/>
      <c r="T2" s="1030"/>
      <c r="U2" s="1031"/>
      <c r="X2" s="1027" t="s">
        <v>219</v>
      </c>
      <c r="Y2" s="2064" t="s">
        <v>226</v>
      </c>
      <c r="Z2" s="2065" t="s">
        <v>50</v>
      </c>
      <c r="AA2" s="2065" t="s">
        <v>50</v>
      </c>
      <c r="AB2" s="2065" t="s">
        <v>227</v>
      </c>
      <c r="AC2" s="2065" t="s">
        <v>227</v>
      </c>
      <c r="AD2" s="2065" t="s">
        <v>50</v>
      </c>
      <c r="AE2" s="2065" t="s">
        <v>50</v>
      </c>
      <c r="AF2" s="2065" t="s">
        <v>50</v>
      </c>
      <c r="AG2" s="2065" t="s">
        <v>50</v>
      </c>
      <c r="AH2" s="2075" t="s">
        <v>50</v>
      </c>
    </row>
    <row r="3" spans="1:34" ht="30.75" thickBot="1">
      <c r="A3" s="1033" t="s">
        <v>225</v>
      </c>
      <c r="B3" s="1036">
        <v>2009</v>
      </c>
      <c r="C3" s="1036">
        <v>2010</v>
      </c>
      <c r="D3" s="1036">
        <v>2011</v>
      </c>
      <c r="E3" s="1036">
        <v>2012</v>
      </c>
      <c r="F3" s="1036">
        <v>2013</v>
      </c>
      <c r="G3" s="1036">
        <v>2014</v>
      </c>
      <c r="H3" s="1037">
        <v>2015</v>
      </c>
      <c r="I3" s="1038" t="s">
        <v>762</v>
      </c>
      <c r="J3" s="1034" t="s">
        <v>38</v>
      </c>
      <c r="K3" s="1035" t="s">
        <v>39</v>
      </c>
      <c r="L3" s="1035" t="s">
        <v>40</v>
      </c>
      <c r="M3" s="1035" t="s">
        <v>41</v>
      </c>
      <c r="N3" s="1035" t="s">
        <v>42</v>
      </c>
      <c r="O3" s="1035" t="s">
        <v>43</v>
      </c>
      <c r="P3" s="1035" t="s">
        <v>44</v>
      </c>
      <c r="Q3" s="1035" t="s">
        <v>45</v>
      </c>
      <c r="R3" s="1035" t="s">
        <v>46</v>
      </c>
      <c r="S3" s="1035" t="s">
        <v>47</v>
      </c>
      <c r="T3" s="1035" t="s">
        <v>48</v>
      </c>
      <c r="U3" s="1327" t="s">
        <v>49</v>
      </c>
      <c r="X3" s="2076" t="s">
        <v>225</v>
      </c>
      <c r="Y3" s="2077">
        <v>2006</v>
      </c>
      <c r="Z3" s="2078">
        <v>2007</v>
      </c>
      <c r="AA3" s="2078">
        <v>2008</v>
      </c>
      <c r="AB3" s="2078">
        <v>2009</v>
      </c>
      <c r="AC3" s="2078">
        <v>2010</v>
      </c>
      <c r="AD3" s="2078">
        <v>2011</v>
      </c>
      <c r="AE3" s="2078">
        <v>2012</v>
      </c>
      <c r="AF3" s="2078">
        <v>2013</v>
      </c>
      <c r="AG3" s="2078">
        <v>2014</v>
      </c>
      <c r="AH3" s="2079">
        <v>2015</v>
      </c>
    </row>
    <row r="4" spans="1:34" ht="16.5" thickBot="1">
      <c r="A4" s="1039" t="s">
        <v>767</v>
      </c>
      <c r="B4" s="1040">
        <v>49.915766115218879</v>
      </c>
      <c r="C4" s="1041">
        <v>52.30718839571739</v>
      </c>
      <c r="D4" s="1041">
        <v>53.751290875611595</v>
      </c>
      <c r="E4" s="1041">
        <v>57.762568107254687</v>
      </c>
      <c r="F4" s="1041">
        <v>58.003843053502898</v>
      </c>
      <c r="G4" s="1041">
        <f t="shared" ref="G4:H7" si="0">AG4</f>
        <v>56.91449749144774</v>
      </c>
      <c r="H4" s="2056">
        <f t="shared" si="0"/>
        <v>52.646506184060037</v>
      </c>
      <c r="I4" s="1042">
        <f>AVERAGE(B4:H4)</f>
        <v>54.471665746116173</v>
      </c>
      <c r="J4" s="1043">
        <v>51.627660052414825</v>
      </c>
      <c r="K4" s="1044">
        <v>51.647940846125053</v>
      </c>
      <c r="L4" s="1045">
        <v>57.482497192062887</v>
      </c>
      <c r="M4" s="1045">
        <v>53.048152377386764</v>
      </c>
      <c r="N4" s="1045">
        <v>54.241388992886556</v>
      </c>
      <c r="O4" s="1044">
        <v>55.588920082350739</v>
      </c>
      <c r="P4" s="1318">
        <v>54.83994010855325</v>
      </c>
      <c r="Q4" s="1318">
        <v>48.290715777482454</v>
      </c>
      <c r="R4" s="1318">
        <v>50.944218720334156</v>
      </c>
      <c r="S4" s="1727">
        <v>54.332618188722243</v>
      </c>
      <c r="T4" s="1727">
        <v>55.251518602885348</v>
      </c>
      <c r="U4" s="2060">
        <v>44.372454976303317</v>
      </c>
      <c r="V4" s="1046"/>
      <c r="X4" s="1039" t="s">
        <v>228</v>
      </c>
      <c r="Y4" s="774">
        <v>48.375059198551497</v>
      </c>
      <c r="Z4" s="1047">
        <v>51.967628115580197</v>
      </c>
      <c r="AA4" s="1047">
        <v>53.89808563246357</v>
      </c>
      <c r="AB4" s="1047">
        <v>49.915766115218879</v>
      </c>
      <c r="AC4" s="1047">
        <v>52.30718839571739</v>
      </c>
      <c r="AD4" s="1047">
        <v>53.751290875611595</v>
      </c>
      <c r="AE4" s="1047">
        <v>57.762568107254687</v>
      </c>
      <c r="AF4" s="1047">
        <v>58.003843053502898</v>
      </c>
      <c r="AG4" s="1047">
        <v>56.91449749144774</v>
      </c>
      <c r="AH4" s="1048">
        <v>52.646506184060037</v>
      </c>
    </row>
    <row r="5" spans="1:34" ht="16.5" thickBot="1">
      <c r="A5" s="1049" t="s">
        <v>220</v>
      </c>
      <c r="B5" s="1050">
        <v>62.861776384029497</v>
      </c>
      <c r="C5" s="464">
        <v>66.861811372641952</v>
      </c>
      <c r="D5" s="464">
        <v>69.368258591218705</v>
      </c>
      <c r="E5" s="464">
        <v>74.754902797291749</v>
      </c>
      <c r="F5" s="464">
        <v>72.996543651867498</v>
      </c>
      <c r="G5" s="464">
        <f t="shared" si="0"/>
        <v>71.928309465167587</v>
      </c>
      <c r="H5" s="2057">
        <f t="shared" si="0"/>
        <v>64.822142260364402</v>
      </c>
      <c r="I5" s="1042">
        <f>AVERAGE(B5:H5)</f>
        <v>69.08482064608306</v>
      </c>
      <c r="J5" s="1051">
        <v>63.923164713140032</v>
      </c>
      <c r="K5" s="1052">
        <v>69.016594694632943</v>
      </c>
      <c r="L5" s="1053">
        <v>71.136952498457745</v>
      </c>
      <c r="M5" s="1053">
        <v>64.16826650215917</v>
      </c>
      <c r="N5" s="1053">
        <v>68.897038864898207</v>
      </c>
      <c r="O5" s="1052">
        <v>66.700678593460822</v>
      </c>
      <c r="P5" s="1045">
        <v>65.777606415792718</v>
      </c>
      <c r="Q5" s="1045">
        <v>57.994040968342652</v>
      </c>
      <c r="R5" s="1045">
        <v>58.905462445685906</v>
      </c>
      <c r="S5" s="1728">
        <v>68.051769087523269</v>
      </c>
      <c r="T5" s="1728">
        <v>72.682805710738677</v>
      </c>
      <c r="U5" s="2060">
        <v>51.006587942821618</v>
      </c>
      <c r="V5" s="1046"/>
      <c r="X5" s="1049" t="s">
        <v>220</v>
      </c>
      <c r="Y5" s="775">
        <v>67.85119661120612</v>
      </c>
      <c r="Z5" s="1054">
        <v>71.102153932831911</v>
      </c>
      <c r="AA5" s="1054">
        <v>71.50575775394951</v>
      </c>
      <c r="AB5" s="1054">
        <v>62.861776384029497</v>
      </c>
      <c r="AC5" s="1054">
        <v>66.861811372641952</v>
      </c>
      <c r="AD5" s="1054">
        <v>69.368258591218705</v>
      </c>
      <c r="AE5" s="1054">
        <v>74.754902797291749</v>
      </c>
      <c r="AF5" s="1054">
        <v>72.996543651867498</v>
      </c>
      <c r="AG5" s="1054">
        <v>71.928309465167587</v>
      </c>
      <c r="AH5" s="1055">
        <v>64.822142260364402</v>
      </c>
    </row>
    <row r="6" spans="1:34" ht="16.5" thickBot="1">
      <c r="A6" s="1049" t="s">
        <v>221</v>
      </c>
      <c r="B6" s="1050">
        <v>49.163328262440885</v>
      </c>
      <c r="C6" s="464">
        <v>53.046269359602803</v>
      </c>
      <c r="D6" s="464">
        <v>55.398690212968717</v>
      </c>
      <c r="E6" s="464">
        <v>58.917943104015279</v>
      </c>
      <c r="F6" s="464">
        <v>61.425279513620964</v>
      </c>
      <c r="G6" s="464">
        <f t="shared" si="0"/>
        <v>61.063023474311244</v>
      </c>
      <c r="H6" s="2057">
        <f t="shared" si="0"/>
        <v>55.378711204374724</v>
      </c>
      <c r="I6" s="1042">
        <f>AVERAGE(B6:H6)</f>
        <v>56.341892161619228</v>
      </c>
      <c r="J6" s="1051">
        <v>53.596954545454537</v>
      </c>
      <c r="K6" s="1052">
        <v>50.203693181818188</v>
      </c>
      <c r="L6" s="1053">
        <v>60.320170454545455</v>
      </c>
      <c r="M6" s="1053">
        <v>55.937823863636353</v>
      </c>
      <c r="N6" s="1053">
        <v>55.730965909090912</v>
      </c>
      <c r="O6" s="1052">
        <v>60.893838326738269</v>
      </c>
      <c r="P6" s="1045">
        <v>62.101921989824746</v>
      </c>
      <c r="Q6" s="1045">
        <v>52.804610951008648</v>
      </c>
      <c r="R6" s="1045">
        <v>54.020057636887607</v>
      </c>
      <c r="S6" s="1728">
        <v>56.422363112391928</v>
      </c>
      <c r="T6" s="1728">
        <v>55.888888888888886</v>
      </c>
      <c r="U6" s="2060">
        <v>46.219026047565109</v>
      </c>
      <c r="V6" s="1046"/>
      <c r="X6" s="1049" t="s">
        <v>221</v>
      </c>
      <c r="Y6" s="775">
        <v>45.725166885376801</v>
      </c>
      <c r="Z6" s="1054">
        <v>49.828368996479348</v>
      </c>
      <c r="AA6" s="1054">
        <v>52.801422006218871</v>
      </c>
      <c r="AB6" s="1054">
        <v>49.163328262440885</v>
      </c>
      <c r="AC6" s="1054">
        <v>53.046269359602803</v>
      </c>
      <c r="AD6" s="1054">
        <v>55.398690212968717</v>
      </c>
      <c r="AE6" s="1054">
        <v>58.917943104015279</v>
      </c>
      <c r="AF6" s="1054">
        <v>61.425279513620964</v>
      </c>
      <c r="AG6" s="1054">
        <v>61.063023474311244</v>
      </c>
      <c r="AH6" s="1055">
        <v>55.378711204374724</v>
      </c>
    </row>
    <row r="7" spans="1:34" ht="16.5" thickBot="1">
      <c r="A7" s="1056" t="s">
        <v>222</v>
      </c>
      <c r="B7" s="1057">
        <v>39.618641966407949</v>
      </c>
      <c r="C7" s="1058">
        <v>40.020842075944657</v>
      </c>
      <c r="D7" s="1058">
        <v>39.850230173474912</v>
      </c>
      <c r="E7" s="1058">
        <v>42.948439320799231</v>
      </c>
      <c r="F7" s="1058">
        <v>42.685597701509735</v>
      </c>
      <c r="G7" s="1058">
        <f t="shared" si="0"/>
        <v>40.793439968219424</v>
      </c>
      <c r="H7" s="2058">
        <f t="shared" si="0"/>
        <v>40.019455322143479</v>
      </c>
      <c r="I7" s="1042">
        <f>AVERAGE(B7:H7)</f>
        <v>40.848092361214199</v>
      </c>
      <c r="J7" s="1059">
        <v>39.696517083120852</v>
      </c>
      <c r="K7" s="1060">
        <v>38.586894441611427</v>
      </c>
      <c r="L7" s="1061">
        <v>43.64864864864866</v>
      </c>
      <c r="M7" s="1061">
        <v>41.262570117287098</v>
      </c>
      <c r="N7" s="1061">
        <v>40.789852116267213</v>
      </c>
      <c r="O7" s="1060">
        <v>41.560983102918584</v>
      </c>
      <c r="P7" s="1319">
        <v>39.183819764464921</v>
      </c>
      <c r="Q7" s="1319">
        <v>36.076418532014564</v>
      </c>
      <c r="R7" s="1319">
        <v>41.489692868297759</v>
      </c>
      <c r="S7" s="1729">
        <v>40.939979177511702</v>
      </c>
      <c r="T7" s="1729">
        <v>39.823032223983098</v>
      </c>
      <c r="U7" s="2061">
        <v>37.038052631578942</v>
      </c>
      <c r="V7" s="1046"/>
      <c r="X7" s="1056" t="s">
        <v>222</v>
      </c>
      <c r="Y7" s="776">
        <v>33.695896638353872</v>
      </c>
      <c r="Z7" s="1062">
        <v>37.241662894922221</v>
      </c>
      <c r="AA7" s="1062">
        <v>39.832995607695793</v>
      </c>
      <c r="AB7" s="1062">
        <v>39.618641966407949</v>
      </c>
      <c r="AC7" s="1062">
        <v>40.020842075944657</v>
      </c>
      <c r="AD7" s="1062">
        <v>39.850230173474912</v>
      </c>
      <c r="AE7" s="1062">
        <v>42.948439320799231</v>
      </c>
      <c r="AF7" s="1062">
        <v>42.685597701509735</v>
      </c>
      <c r="AG7" s="1062">
        <v>40.793439968219424</v>
      </c>
      <c r="AH7" s="1063">
        <v>40.019455322143479</v>
      </c>
    </row>
    <row r="8" spans="1:34" s="1069" customFormat="1" ht="15.75" thickBot="1">
      <c r="A8" s="1064"/>
      <c r="B8" s="464"/>
      <c r="C8" s="464"/>
      <c r="D8" s="464"/>
      <c r="E8" s="464"/>
      <c r="F8" s="464"/>
      <c r="G8" s="464"/>
      <c r="H8" s="1065">
        <f>H4-G4</f>
        <v>-4.2679913073877032</v>
      </c>
      <c r="I8" s="749"/>
      <c r="J8" s="464"/>
      <c r="K8" s="464"/>
      <c r="L8" s="1066"/>
      <c r="M8" s="1066"/>
      <c r="N8" s="1066"/>
      <c r="O8" s="1320" t="s">
        <v>769</v>
      </c>
      <c r="P8" s="1067"/>
      <c r="Q8" s="1320" t="s">
        <v>1084</v>
      </c>
      <c r="R8" s="1320" t="s">
        <v>1089</v>
      </c>
      <c r="S8" s="1320" t="s">
        <v>1156</v>
      </c>
      <c r="T8" s="1320"/>
      <c r="U8" s="1320" t="s">
        <v>1212</v>
      </c>
      <c r="V8" s="1068"/>
      <c r="X8" s="809"/>
      <c r="Y8" s="809"/>
      <c r="Z8" s="809"/>
      <c r="AA8" s="809"/>
      <c r="AB8" s="809"/>
      <c r="AC8" s="809"/>
      <c r="AD8" s="809"/>
      <c r="AE8" s="809"/>
      <c r="AF8" s="809"/>
      <c r="AG8" s="809"/>
      <c r="AH8" s="2066" t="s">
        <v>1211</v>
      </c>
    </row>
    <row r="9" spans="1:34">
      <c r="A9" s="1070"/>
      <c r="B9" s="2134" t="s">
        <v>1223</v>
      </c>
      <c r="C9" s="2135"/>
      <c r="D9" s="2136"/>
      <c r="E9" s="2136"/>
      <c r="F9" s="2136"/>
      <c r="G9" s="2136"/>
      <c r="H9" s="2136"/>
      <c r="I9" s="1065"/>
      <c r="J9" s="1072" t="s">
        <v>765</v>
      </c>
      <c r="K9" s="1073"/>
      <c r="L9" s="1073" t="s">
        <v>35</v>
      </c>
      <c r="M9" s="1073"/>
      <c r="N9" s="1073"/>
      <c r="O9" s="1073"/>
      <c r="P9" s="1073"/>
      <c r="Q9" s="1073"/>
      <c r="R9" s="1073"/>
      <c r="S9" s="1073"/>
      <c r="T9" s="1073"/>
      <c r="U9" s="1074"/>
      <c r="V9" s="1046"/>
    </row>
    <row r="10" spans="1:34" ht="15.75" thickBot="1">
      <c r="A10" s="1070"/>
      <c r="B10" s="2137" t="s">
        <v>1224</v>
      </c>
      <c r="C10" s="2133"/>
      <c r="D10" s="2133"/>
      <c r="E10" s="2133"/>
      <c r="F10" s="2133"/>
      <c r="G10" s="2133"/>
      <c r="H10" s="2133"/>
      <c r="I10" s="1065"/>
      <c r="J10" s="1078" t="s">
        <v>38</v>
      </c>
      <c r="K10" s="1079" t="s">
        <v>39</v>
      </c>
      <c r="L10" s="1079" t="s">
        <v>40</v>
      </c>
      <c r="M10" s="1079" t="s">
        <v>41</v>
      </c>
      <c r="N10" s="1079" t="s">
        <v>42</v>
      </c>
      <c r="O10" s="1079" t="s">
        <v>43</v>
      </c>
      <c r="P10" s="1079" t="s">
        <v>44</v>
      </c>
      <c r="Q10" s="1079" t="s">
        <v>45</v>
      </c>
      <c r="R10" s="1079" t="s">
        <v>46</v>
      </c>
      <c r="S10" s="1079" t="s">
        <v>47</v>
      </c>
      <c r="T10" s="1079" t="s">
        <v>48</v>
      </c>
      <c r="U10" s="1080" t="s">
        <v>49</v>
      </c>
      <c r="V10" s="1046"/>
    </row>
    <row r="11" spans="1:34" ht="15.75" thickBot="1">
      <c r="A11" s="1070"/>
      <c r="B11" s="2137" t="s">
        <v>1185</v>
      </c>
      <c r="C11" s="2133"/>
      <c r="D11" s="2133"/>
      <c r="E11" s="2133"/>
      <c r="F11" s="2133"/>
      <c r="G11" s="2133"/>
      <c r="H11" s="2133"/>
      <c r="I11" s="1081" t="s">
        <v>228</v>
      </c>
      <c r="J11" s="761">
        <v>51.883923850303461</v>
      </c>
      <c r="K11" s="762">
        <v>60.943820524320813</v>
      </c>
      <c r="L11" s="762">
        <v>57.5</v>
      </c>
      <c r="M11" s="762">
        <v>54.264872468117026</v>
      </c>
      <c r="N11" s="762">
        <v>55.715435108777179</v>
      </c>
      <c r="O11" s="762">
        <v>56.167516879219804</v>
      </c>
      <c r="P11" s="762">
        <v>57.6</v>
      </c>
      <c r="Q11" s="762">
        <v>55.727789236827292</v>
      </c>
      <c r="R11" s="762">
        <v>60.140119872635324</v>
      </c>
      <c r="S11" s="762">
        <v>58.802678404195518</v>
      </c>
      <c r="T11" s="762">
        <v>63.233126169973787</v>
      </c>
      <c r="U11" s="763">
        <v>50.994687383002628</v>
      </c>
      <c r="V11" s="1046"/>
    </row>
    <row r="12" spans="1:34">
      <c r="A12" s="1070"/>
      <c r="B12" s="2137" t="s">
        <v>1213</v>
      </c>
      <c r="C12" s="2133"/>
      <c r="D12" s="2133"/>
      <c r="E12" s="2133"/>
      <c r="F12" s="2133"/>
      <c r="G12" s="2133"/>
      <c r="H12" s="2133"/>
      <c r="I12" s="1082" t="s">
        <v>220</v>
      </c>
      <c r="J12" s="764">
        <v>63.479333746132014</v>
      </c>
      <c r="K12" s="765">
        <v>80.314179959259718</v>
      </c>
      <c r="L12" s="765">
        <v>73.400000000000006</v>
      </c>
      <c r="M12" s="765">
        <v>71.880259099321407</v>
      </c>
      <c r="N12" s="765">
        <v>71.210055521283152</v>
      </c>
      <c r="O12" s="765">
        <v>70.879333744602093</v>
      </c>
      <c r="P12" s="765">
        <v>73.7</v>
      </c>
      <c r="Q12" s="765">
        <v>67.403269586674895</v>
      </c>
      <c r="R12" s="765">
        <v>79.765638494756317</v>
      </c>
      <c r="S12" s="765">
        <v>74.366440468846392</v>
      </c>
      <c r="T12" s="765">
        <v>80.694768661320168</v>
      </c>
      <c r="U12" s="766">
        <v>56.046434299814933</v>
      </c>
      <c r="V12" s="1046"/>
    </row>
    <row r="13" spans="1:34">
      <c r="A13" s="1070"/>
      <c r="B13" s="2137" t="s">
        <v>1222</v>
      </c>
      <c r="C13" s="2133"/>
      <c r="D13" s="2133"/>
      <c r="E13" s="2133"/>
      <c r="F13" s="2133"/>
      <c r="G13" s="2133"/>
      <c r="H13" s="2133"/>
      <c r="I13" s="1082" t="s">
        <v>221</v>
      </c>
      <c r="J13" s="767">
        <v>53.392282080782287</v>
      </c>
      <c r="K13" s="768">
        <v>64.191040208303448</v>
      </c>
      <c r="L13" s="768">
        <v>59.9</v>
      </c>
      <c r="M13" s="768">
        <v>58.379681274900399</v>
      </c>
      <c r="N13" s="768">
        <v>61.351735913488902</v>
      </c>
      <c r="O13" s="768">
        <v>62.00159362549801</v>
      </c>
      <c r="P13" s="768">
        <v>61.7</v>
      </c>
      <c r="Q13" s="768">
        <v>62.063915765509371</v>
      </c>
      <c r="R13" s="768">
        <v>62.227490039840639</v>
      </c>
      <c r="S13" s="768">
        <v>63.025099601593645</v>
      </c>
      <c r="T13" s="768">
        <v>66.527903409090911</v>
      </c>
      <c r="U13" s="769">
        <v>57.995539772727291</v>
      </c>
      <c r="V13" s="1046"/>
    </row>
    <row r="14" spans="1:34" ht="15.75" thickBot="1">
      <c r="A14" s="1070"/>
      <c r="B14" s="2340" t="s">
        <v>1221</v>
      </c>
      <c r="C14" s="2340"/>
      <c r="D14" s="2340"/>
      <c r="E14" s="2340"/>
      <c r="F14" s="2340"/>
      <c r="G14" s="2340"/>
      <c r="H14" s="2340"/>
      <c r="I14" s="1083" t="s">
        <v>222</v>
      </c>
      <c r="J14" s="770">
        <v>41.007288296211755</v>
      </c>
      <c r="K14" s="771">
        <v>42.120784483927054</v>
      </c>
      <c r="L14" s="771">
        <v>42.3</v>
      </c>
      <c r="M14" s="771">
        <v>35.951535312180141</v>
      </c>
      <c r="N14" s="771">
        <v>37.793346980552712</v>
      </c>
      <c r="O14" s="771">
        <v>38.716990788126921</v>
      </c>
      <c r="P14" s="771">
        <v>40.700000000000003</v>
      </c>
      <c r="Q14" s="771">
        <v>40.352583120204606</v>
      </c>
      <c r="R14" s="771">
        <v>42.047067822539518</v>
      </c>
      <c r="S14" s="771">
        <v>42.154207037225916</v>
      </c>
      <c r="T14" s="771">
        <v>45.841932687404395</v>
      </c>
      <c r="U14" s="772">
        <v>40.535543090260077</v>
      </c>
      <c r="V14" s="1046"/>
    </row>
    <row r="15" spans="1:34" s="1069" customFormat="1" ht="15.75" customHeight="1" thickBot="1">
      <c r="A15" s="1064"/>
      <c r="B15" s="2340"/>
      <c r="C15" s="2340"/>
      <c r="D15" s="2340"/>
      <c r="E15" s="2340"/>
      <c r="F15" s="2340"/>
      <c r="G15" s="2340"/>
      <c r="H15" s="2340"/>
      <c r="I15" s="749"/>
      <c r="J15" s="464"/>
      <c r="K15" s="464"/>
      <c r="L15" s="1066"/>
      <c r="M15" s="1066"/>
      <c r="N15" s="1066"/>
      <c r="O15" s="1084"/>
      <c r="P15" s="1067"/>
      <c r="Q15" s="1067"/>
      <c r="R15" s="1066"/>
      <c r="S15" s="1066"/>
      <c r="T15" s="1066"/>
      <c r="U15" s="1066"/>
      <c r="V15" s="1068"/>
      <c r="X15" s="809"/>
      <c r="Y15" s="809"/>
      <c r="Z15" s="809"/>
      <c r="AA15" s="809"/>
      <c r="AB15" s="809"/>
      <c r="AC15" s="809"/>
      <c r="AD15" s="809"/>
      <c r="AE15" s="809"/>
      <c r="AF15" s="809"/>
      <c r="AG15" s="809"/>
      <c r="AH15" s="809"/>
    </row>
    <row r="16" spans="1:34" ht="15" customHeight="1">
      <c r="A16" s="1070"/>
      <c r="B16" s="2137" t="s">
        <v>1220</v>
      </c>
      <c r="C16" s="2133"/>
      <c r="D16" s="2133"/>
      <c r="E16" s="2133"/>
      <c r="F16" s="2133"/>
      <c r="G16" s="2133"/>
      <c r="H16" s="2133"/>
      <c r="I16" s="1065"/>
      <c r="J16" s="1085" t="s">
        <v>766</v>
      </c>
      <c r="K16" s="1086"/>
      <c r="L16" s="1086" t="s">
        <v>35</v>
      </c>
      <c r="M16" s="1086"/>
      <c r="N16" s="1086"/>
      <c r="O16" s="1086"/>
      <c r="P16" s="1086"/>
      <c r="Q16" s="1086"/>
      <c r="R16" s="1086"/>
      <c r="S16" s="1086"/>
      <c r="T16" s="1086"/>
      <c r="U16" s="1087"/>
      <c r="V16" s="1046"/>
    </row>
    <row r="17" spans="1:34" ht="15.75" thickBot="1">
      <c r="A17" s="1070"/>
      <c r="B17" s="1924"/>
      <c r="C17" s="1924"/>
      <c r="D17" s="1065"/>
      <c r="E17" s="1065"/>
      <c r="F17" s="1065"/>
      <c r="G17" s="1071"/>
      <c r="H17" s="1065"/>
      <c r="I17" s="1065"/>
      <c r="J17" s="1088" t="s">
        <v>38</v>
      </c>
      <c r="K17" s="1089" t="s">
        <v>39</v>
      </c>
      <c r="L17" s="1089" t="s">
        <v>40</v>
      </c>
      <c r="M17" s="1089" t="s">
        <v>41</v>
      </c>
      <c r="N17" s="1089" t="s">
        <v>42</v>
      </c>
      <c r="O17" s="1089" t="s">
        <v>43</v>
      </c>
      <c r="P17" s="1089" t="s">
        <v>44</v>
      </c>
      <c r="Q17" s="1089" t="s">
        <v>45</v>
      </c>
      <c r="R17" s="1089" t="s">
        <v>46</v>
      </c>
      <c r="S17" s="1089" t="s">
        <v>47</v>
      </c>
      <c r="T17" s="1089" t="s">
        <v>48</v>
      </c>
      <c r="U17" s="1090" t="s">
        <v>49</v>
      </c>
      <c r="V17" s="1046"/>
    </row>
    <row r="18" spans="1:34" ht="15.75" thickBot="1">
      <c r="A18" s="1070"/>
      <c r="B18" s="1924"/>
      <c r="C18" s="1924"/>
      <c r="D18" s="1065"/>
      <c r="E18" s="1065"/>
      <c r="F18" s="1065"/>
      <c r="G18" s="1071"/>
      <c r="H18" s="1065"/>
      <c r="I18" s="1091" t="s">
        <v>228</v>
      </c>
      <c r="J18" s="773">
        <v>51.517990776187105</v>
      </c>
      <c r="K18" s="750">
        <v>58.807323381825718</v>
      </c>
      <c r="L18" s="750">
        <v>60.827928595939248</v>
      </c>
      <c r="M18" s="750">
        <v>57.747390920923969</v>
      </c>
      <c r="N18" s="750">
        <v>56.524014066944922</v>
      </c>
      <c r="O18" s="750">
        <v>59.499559914305905</v>
      </c>
      <c r="P18" s="750">
        <v>59.641522979405501</v>
      </c>
      <c r="Q18" s="750">
        <v>56.017138599275704</v>
      </c>
      <c r="R18" s="750">
        <v>62.131768504782805</v>
      </c>
      <c r="S18" s="750">
        <v>60.530743713386741</v>
      </c>
      <c r="T18" s="750">
        <v>62.385742672503326</v>
      </c>
      <c r="U18" s="751">
        <v>50.787822701019572</v>
      </c>
      <c r="V18" s="1046"/>
    </row>
    <row r="19" spans="1:34">
      <c r="A19" s="1070"/>
      <c r="B19" s="1065"/>
      <c r="C19" s="1065"/>
      <c r="D19" s="1065"/>
      <c r="E19" s="1065"/>
      <c r="F19" s="1065"/>
      <c r="G19" s="1071"/>
      <c r="H19" s="1065"/>
      <c r="I19" s="1092" t="s">
        <v>220</v>
      </c>
      <c r="J19" s="752">
        <v>64.50418897062923</v>
      </c>
      <c r="K19" s="753">
        <v>79.534238123954339</v>
      </c>
      <c r="L19" s="753">
        <v>80.095918488685996</v>
      </c>
      <c r="M19" s="753">
        <v>74.86119678988895</v>
      </c>
      <c r="N19" s="753">
        <v>71.329923784083903</v>
      </c>
      <c r="O19" s="753">
        <v>75.899650422911776</v>
      </c>
      <c r="P19" s="753">
        <v>74.261208733146219</v>
      </c>
      <c r="Q19" s="753">
        <v>64.583789377809993</v>
      </c>
      <c r="R19" s="753">
        <v>76.216327368840211</v>
      </c>
      <c r="S19" s="753">
        <v>74.382599350024662</v>
      </c>
      <c r="T19" s="753">
        <v>77.569401601529918</v>
      </c>
      <c r="U19" s="754">
        <v>63.75793516548427</v>
      </c>
      <c r="V19" s="1046"/>
      <c r="X19" s="1070"/>
      <c r="Y19" s="1075"/>
      <c r="Z19" s="1075"/>
      <c r="AA19" s="1075"/>
      <c r="AB19" s="1075"/>
      <c r="AC19" s="1075"/>
      <c r="AD19" s="1075"/>
      <c r="AE19" s="1075"/>
      <c r="AF19" s="1076"/>
      <c r="AG19" s="1077"/>
      <c r="AH19" s="1075"/>
    </row>
    <row r="20" spans="1:34">
      <c r="A20" s="1070"/>
      <c r="B20" s="1065"/>
      <c r="C20" s="1065"/>
      <c r="D20" s="1065"/>
      <c r="E20" s="1065"/>
      <c r="F20" s="1065"/>
      <c r="G20" s="1071"/>
      <c r="H20" s="1065"/>
      <c r="I20" s="1092" t="s">
        <v>221</v>
      </c>
      <c r="J20" s="755">
        <v>52.616361472091398</v>
      </c>
      <c r="K20" s="756">
        <v>58.640890451347381</v>
      </c>
      <c r="L20" s="756">
        <v>62.460078990074976</v>
      </c>
      <c r="M20" s="756">
        <v>58.455379808534857</v>
      </c>
      <c r="N20" s="756">
        <v>60.12434567346925</v>
      </c>
      <c r="O20" s="756">
        <v>63.739504001236092</v>
      </c>
      <c r="P20" s="756">
        <v>65.706672712056232</v>
      </c>
      <c r="Q20" s="756">
        <v>64.124956788866328</v>
      </c>
      <c r="R20" s="756">
        <v>68.309832676711807</v>
      </c>
      <c r="S20" s="756">
        <v>64.057638773816137</v>
      </c>
      <c r="T20" s="756">
        <v>67.428087988469272</v>
      </c>
      <c r="U20" s="757">
        <v>51.26903553373549</v>
      </c>
      <c r="V20" s="1046"/>
      <c r="X20" s="1070"/>
      <c r="Y20" s="1075"/>
      <c r="Z20" s="1075"/>
      <c r="AA20" s="1075"/>
      <c r="AB20" s="1075"/>
      <c r="AC20" s="1075"/>
      <c r="AD20" s="1075"/>
      <c r="AE20" s="1075"/>
      <c r="AF20" s="1076"/>
      <c r="AG20" s="1077"/>
      <c r="AH20" s="1075"/>
    </row>
    <row r="21" spans="1:34" ht="15.75" thickBot="1">
      <c r="A21" s="1070"/>
      <c r="B21" s="1065"/>
      <c r="C21" s="1065"/>
      <c r="D21" s="1065"/>
      <c r="E21" s="1065"/>
      <c r="F21" s="1065"/>
      <c r="G21" s="1071"/>
      <c r="H21" s="1065"/>
      <c r="I21" s="1093" t="s">
        <v>222</v>
      </c>
      <c r="J21" s="758">
        <v>39.904238977251275</v>
      </c>
      <c r="K21" s="759">
        <v>41.93081487895644</v>
      </c>
      <c r="L21" s="759">
        <v>43.594143216541021</v>
      </c>
      <c r="M21" s="759">
        <v>43.08172914547113</v>
      </c>
      <c r="N21" s="759">
        <v>41.252410366935145</v>
      </c>
      <c r="O21" s="759">
        <v>42.365754812563331</v>
      </c>
      <c r="P21" s="759">
        <v>42.391410922440727</v>
      </c>
      <c r="Q21" s="759">
        <v>41.700166683293816</v>
      </c>
      <c r="R21" s="759">
        <v>45.016886186916913</v>
      </c>
      <c r="S21" s="759">
        <v>45.988168774617016</v>
      </c>
      <c r="T21" s="759">
        <v>45.388382303121588</v>
      </c>
      <c r="U21" s="760">
        <v>39.704873026600808</v>
      </c>
      <c r="V21" s="1046"/>
      <c r="X21" s="1070"/>
      <c r="Y21" s="1075"/>
      <c r="Z21" s="1075"/>
      <c r="AA21" s="1075"/>
      <c r="AB21" s="1075"/>
      <c r="AC21" s="1075"/>
      <c r="AD21" s="1075"/>
      <c r="AE21" s="1075"/>
      <c r="AF21" s="1076"/>
      <c r="AG21" s="1077"/>
      <c r="AH21" s="1075"/>
    </row>
    <row r="22" spans="1:34">
      <c r="J22" s="1066"/>
      <c r="K22" s="1066"/>
      <c r="L22" s="1066"/>
      <c r="M22" s="1066"/>
      <c r="N22" s="1066"/>
      <c r="O22" s="1094"/>
      <c r="P22" s="1094"/>
      <c r="Q22" s="1094"/>
      <c r="R22" s="1066"/>
      <c r="S22" s="1066"/>
      <c r="T22" s="1066"/>
      <c r="U22" s="1066"/>
    </row>
    <row r="23" spans="1:34">
      <c r="J23" s="1066"/>
      <c r="K23" s="1066"/>
      <c r="L23" s="1066"/>
      <c r="M23" s="1066"/>
      <c r="N23" s="1066"/>
      <c r="O23" s="1094"/>
      <c r="P23" s="1094"/>
      <c r="Q23" s="1094"/>
      <c r="R23" s="1066"/>
      <c r="S23" s="1066"/>
      <c r="T23" s="1066"/>
      <c r="U23" s="1066"/>
    </row>
    <row r="24" spans="1:34">
      <c r="J24" s="1066"/>
      <c r="K24" s="1066"/>
      <c r="L24" s="1066"/>
      <c r="M24" s="1066"/>
      <c r="N24" s="1066"/>
      <c r="O24" s="1094"/>
      <c r="P24" s="1094"/>
      <c r="Q24" s="1094"/>
      <c r="R24" s="1066"/>
      <c r="S24" s="1066"/>
      <c r="T24" s="1066"/>
      <c r="U24" s="1066"/>
    </row>
    <row r="25" spans="1:34">
      <c r="J25" s="1066"/>
      <c r="K25" s="1066"/>
      <c r="L25" s="1066"/>
      <c r="M25" s="1066"/>
      <c r="N25" s="1066"/>
      <c r="O25" s="1094"/>
      <c r="P25" s="1094"/>
      <c r="Q25" s="1094"/>
      <c r="R25" s="1066"/>
      <c r="S25" s="1066"/>
      <c r="T25" s="1066"/>
      <c r="U25" s="1066"/>
    </row>
    <row r="26" spans="1:34">
      <c r="J26" s="1066"/>
      <c r="K26" s="1066"/>
      <c r="L26" s="1066"/>
      <c r="M26" s="1066"/>
      <c r="N26" s="1066"/>
      <c r="O26" s="1094"/>
      <c r="P26" s="1094"/>
      <c r="Q26" s="1094"/>
      <c r="R26" s="1066"/>
      <c r="S26" s="1066"/>
      <c r="T26" s="1066"/>
      <c r="U26" s="1066"/>
    </row>
    <row r="43" spans="2:34">
      <c r="AH43" s="777" t="s">
        <v>701</v>
      </c>
    </row>
    <row r="45" spans="2:34">
      <c r="B45" s="1095" t="s">
        <v>768</v>
      </c>
    </row>
  </sheetData>
  <mergeCells count="2">
    <mergeCell ref="B2:H2"/>
    <mergeCell ref="B14:H1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50</vt:i4>
      </vt:variant>
      <vt:variant>
        <vt:lpstr>Rangos con nombre</vt:lpstr>
      </vt:variant>
      <vt:variant>
        <vt:i4>2</vt:i4>
      </vt:variant>
    </vt:vector>
  </HeadingPairs>
  <TitlesOfParts>
    <vt:vector size="52" baseType="lpstr">
      <vt:lpstr>Resumen - contenido</vt:lpstr>
      <vt:lpstr>Llegadas-Htls vs tur</vt:lpstr>
      <vt:lpstr>Llegadas</vt:lpstr>
      <vt:lpstr>Mercados QT</vt:lpstr>
      <vt:lpstr>Llegadas x nacionalidad</vt:lpstr>
      <vt:lpstr>Proyecciones llegadas</vt:lpstr>
      <vt:lpstr>Empleo - PIB Turistico DMQ</vt:lpstr>
      <vt:lpstr>Turistas x Nacionalidad</vt:lpstr>
      <vt:lpstr>TOH</vt:lpstr>
      <vt:lpstr>Estancia hotelera</vt:lpstr>
      <vt:lpstr>Tarifa Promedio Hab ocupada</vt:lpstr>
      <vt:lpstr>RevPar tar_hab_Disponible</vt:lpstr>
      <vt:lpstr>establecimientos UIO</vt:lpstr>
      <vt:lpstr>% y # establecimientos act econ</vt:lpstr>
      <vt:lpstr>Actividades económicas TUR</vt:lpstr>
      <vt:lpstr>Transporte</vt:lpstr>
      <vt:lpstr>Empleos en HTLs</vt:lpstr>
      <vt:lpstr>HAB disponibles</vt:lpstr>
      <vt:lpstr>Aloj_#_plazas</vt:lpstr>
      <vt:lpstr>Aloj_#_categorias</vt:lpstr>
      <vt:lpstr>Aloj-categoria_hist</vt:lpstr>
      <vt:lpstr>perfil-mas visitado-2014</vt:lpstr>
      <vt:lpstr>perfil-mas visitado-2015</vt:lpstr>
      <vt:lpstr>perfil-Alrededores-2014</vt:lpstr>
      <vt:lpstr>perfil-Alrededor_parroquia-2015</vt:lpstr>
      <vt:lpstr>Perfil-otras-cyties-2015</vt:lpstr>
      <vt:lpstr>perfil-otras ciudades no UIO</vt:lpstr>
      <vt:lpstr>Sugeridos-estancia-gasto</vt:lpstr>
      <vt:lpstr>perfil-Estadia 2008-2014</vt:lpstr>
      <vt:lpstr>perfil-Gasto_total 2008-2014</vt:lpstr>
      <vt:lpstr>perfil-Gasto_diario 2008-2014</vt:lpstr>
      <vt:lpstr>perfil-Dist_Gasto-2015</vt:lpstr>
      <vt:lpstr>perfil-Ingre_divisa-2015</vt:lpstr>
      <vt:lpstr>perfil-Nvl_Edu 2014</vt:lpstr>
      <vt:lpstr>perfil-Edad 2014</vt:lpstr>
      <vt:lpstr>perfil-Motivo Viaje-2015</vt:lpstr>
      <vt:lpstr>perfil-Razon llegada 2014</vt:lpstr>
      <vt:lpstr>perfil-Medio Info-2015</vt:lpstr>
      <vt:lpstr>perfil-viaja con 2014</vt:lpstr>
      <vt:lpstr>perfil-Organiza viaje</vt:lpstr>
      <vt:lpstr>perfil-Actividad 2012-2013</vt:lpstr>
      <vt:lpstr>perfil-Satisfaccion 2012-2013</vt:lpstr>
      <vt:lpstr>perfil-recomendarian 2014</vt:lpstr>
      <vt:lpstr>perfil-Hospedaje tipo</vt:lpstr>
      <vt:lpstr>Negocios 2012-2013</vt:lpstr>
      <vt:lpstr>Llegadas LA</vt:lpstr>
      <vt:lpstr>% incremento llegadas LA</vt:lpstr>
      <vt:lpstr>% variación gasto LA</vt:lpstr>
      <vt:lpstr>llegadas EC 2014</vt:lpstr>
      <vt:lpstr>Apto Arribos</vt:lpstr>
      <vt:lpstr>'Llegadas x nacionalidad'!Área_de_impresión</vt:lpstr>
      <vt:lpstr>'Llegadas x nacionalidad'!Títulos_a_imprimir</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Rubén Banda</dc:creator>
  <cp:lastModifiedBy>Rubén Banda</cp:lastModifiedBy>
  <cp:lastPrinted>2016-02-05T14:51:11Z</cp:lastPrinted>
  <dcterms:created xsi:type="dcterms:W3CDTF">2013-10-30T14:12:44Z</dcterms:created>
  <dcterms:modified xsi:type="dcterms:W3CDTF">2016-05-10T16:22:42Z</dcterms:modified>
</cp:coreProperties>
</file>